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885" yWindow="3870" windowWidth="21375" windowHeight="4410" activeTab="3"/>
  </bookViews>
  <sheets>
    <sheet name="1" sheetId="42" r:id="rId1"/>
    <sheet name="2" sheetId="44" r:id="rId2"/>
    <sheet name="3" sheetId="45" r:id="rId3"/>
    <sheet name="4" sheetId="46" r:id="rId4"/>
    <sheet name="5" sheetId="47" r:id="rId5"/>
    <sheet name="6" sheetId="48" r:id="rId6"/>
    <sheet name="7" sheetId="49" r:id="rId7"/>
    <sheet name="8" sheetId="50" r:id="rId8"/>
    <sheet name="9" sheetId="51" r:id="rId9"/>
    <sheet name="10" sheetId="52" r:id="rId10"/>
    <sheet name="11" sheetId="53" r:id="rId11"/>
    <sheet name="12" sheetId="54" r:id="rId12"/>
    <sheet name="13" sheetId="55" r:id="rId13"/>
    <sheet name="14" sheetId="56" r:id="rId14"/>
    <sheet name="15" sheetId="57" r:id="rId15"/>
    <sheet name="16" sheetId="58" r:id="rId16"/>
    <sheet name="17" sheetId="59" r:id="rId17"/>
    <sheet name="18" sheetId="60" r:id="rId18"/>
    <sheet name="19" sheetId="61" r:id="rId19"/>
    <sheet name="20" sheetId="62" r:id="rId20"/>
    <sheet name="21" sheetId="63" r:id="rId21"/>
    <sheet name="22" sheetId="64" r:id="rId22"/>
    <sheet name="23" sheetId="65" r:id="rId23"/>
    <sheet name="24" sheetId="66" r:id="rId24"/>
    <sheet name="25" sheetId="67" r:id="rId25"/>
    <sheet name="26" sheetId="68" r:id="rId26"/>
    <sheet name="27" sheetId="69" r:id="rId27"/>
    <sheet name="28" sheetId="70" r:id="rId28"/>
    <sheet name="29" sheetId="71" r:id="rId29"/>
    <sheet name="30" sheetId="72" r:id="rId30"/>
    <sheet name="31" sheetId="73" r:id="rId31"/>
    <sheet name="sample" sheetId="12" r:id="rId32"/>
    <sheet name="Sheet1" sheetId="43" r:id="rId33"/>
  </sheet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0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1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0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1">#REF!</definedName>
    <definedName name="ippp">#REF!</definedName>
  </definedNames>
  <calcPr calcId="145621"/>
</workbook>
</file>

<file path=xl/calcChain.xml><?xml version="1.0" encoding="utf-8"?>
<calcChain xmlns="http://schemas.openxmlformats.org/spreadsheetml/2006/main">
  <c r="W49" i="73" l="1"/>
  <c r="S84" i="73"/>
  <c r="S50" i="73"/>
  <c r="S49" i="73"/>
  <c r="N82" i="73" l="1"/>
  <c r="M59" i="73"/>
  <c r="M43" i="73"/>
  <c r="M30" i="73"/>
  <c r="AH87" i="73"/>
  <c r="AI87" i="73" s="1"/>
  <c r="AF218" i="73"/>
  <c r="AE218" i="73"/>
  <c r="AD218" i="73"/>
  <c r="AC218" i="73"/>
  <c r="AB218" i="73"/>
  <c r="AA218" i="73"/>
  <c r="Z218" i="73"/>
  <c r="Y218" i="73"/>
  <c r="X218" i="73"/>
  <c r="W218" i="73"/>
  <c r="V218" i="73"/>
  <c r="U218" i="73"/>
  <c r="T218" i="73"/>
  <c r="S218" i="73"/>
  <c r="R218" i="73"/>
  <c r="Q218" i="73"/>
  <c r="P218" i="73"/>
  <c r="O218" i="73"/>
  <c r="N218" i="73"/>
  <c r="M218" i="73"/>
  <c r="L218" i="73"/>
  <c r="K218" i="73"/>
  <c r="J218" i="73"/>
  <c r="I218" i="73"/>
  <c r="H218" i="73"/>
  <c r="G218" i="73"/>
  <c r="F218" i="73"/>
  <c r="E218" i="73"/>
  <c r="D218" i="73"/>
  <c r="C218" i="73"/>
  <c r="B218" i="73"/>
  <c r="A218" i="73"/>
  <c r="AF217" i="73"/>
  <c r="AE217" i="73"/>
  <c r="AD217" i="73"/>
  <c r="AC217" i="73"/>
  <c r="AB217" i="73"/>
  <c r="AA217" i="73"/>
  <c r="Z217" i="73"/>
  <c r="Y217" i="73"/>
  <c r="X217" i="73"/>
  <c r="W217" i="73"/>
  <c r="V217" i="73"/>
  <c r="U217" i="73"/>
  <c r="T217" i="73"/>
  <c r="S217" i="73"/>
  <c r="R217" i="73"/>
  <c r="Q217" i="73"/>
  <c r="P217" i="73"/>
  <c r="O217" i="73"/>
  <c r="N217" i="73"/>
  <c r="M217" i="73"/>
  <c r="L217" i="73"/>
  <c r="K217" i="73"/>
  <c r="J217" i="73"/>
  <c r="I217" i="73"/>
  <c r="H217" i="73"/>
  <c r="G217" i="73"/>
  <c r="F217" i="73"/>
  <c r="E217" i="73"/>
  <c r="D217" i="73"/>
  <c r="C217" i="73"/>
  <c r="B217" i="73"/>
  <c r="A217" i="73"/>
  <c r="AF216" i="73"/>
  <c r="AE216" i="73"/>
  <c r="AD216" i="73"/>
  <c r="AC216" i="73"/>
  <c r="AB216" i="73"/>
  <c r="AA216" i="73"/>
  <c r="Z216" i="73"/>
  <c r="Y216" i="73"/>
  <c r="X216" i="73"/>
  <c r="W216" i="73"/>
  <c r="V216" i="73"/>
  <c r="U216" i="73"/>
  <c r="T216" i="73"/>
  <c r="S216" i="73"/>
  <c r="R216" i="73"/>
  <c r="Q216" i="73"/>
  <c r="P216" i="73"/>
  <c r="O216" i="73"/>
  <c r="N216" i="73"/>
  <c r="M216" i="73"/>
  <c r="L216" i="73"/>
  <c r="K216" i="73"/>
  <c r="J216" i="73"/>
  <c r="I216" i="73"/>
  <c r="H216" i="73"/>
  <c r="G216" i="73"/>
  <c r="F216" i="73"/>
  <c r="E216" i="73"/>
  <c r="D216" i="73"/>
  <c r="C216" i="73"/>
  <c r="B216" i="73"/>
  <c r="A216" i="73"/>
  <c r="AF215" i="73"/>
  <c r="AE215" i="73"/>
  <c r="AD215" i="73"/>
  <c r="AC215" i="73"/>
  <c r="AB215" i="73"/>
  <c r="AA215" i="73"/>
  <c r="Z215" i="73"/>
  <c r="Y215" i="73"/>
  <c r="X215" i="73"/>
  <c r="W215" i="73"/>
  <c r="V215" i="73"/>
  <c r="U215" i="73"/>
  <c r="T215" i="73"/>
  <c r="S215" i="73"/>
  <c r="R215" i="73"/>
  <c r="Q215" i="73"/>
  <c r="P215" i="73"/>
  <c r="O215" i="73"/>
  <c r="N215" i="73"/>
  <c r="M215" i="73"/>
  <c r="L215" i="73"/>
  <c r="K215" i="73"/>
  <c r="J215" i="73"/>
  <c r="I215" i="73"/>
  <c r="H215" i="73"/>
  <c r="G215" i="73"/>
  <c r="F215" i="73"/>
  <c r="E215" i="73"/>
  <c r="D215" i="73"/>
  <c r="C215" i="73"/>
  <c r="B215" i="73"/>
  <c r="A215" i="73"/>
  <c r="B214" i="73"/>
  <c r="S189" i="73"/>
  <c r="AG179" i="73"/>
  <c r="B179" i="73"/>
  <c r="F178" i="73"/>
  <c r="E178" i="73"/>
  <c r="E214" i="73" s="1"/>
  <c r="C178" i="73"/>
  <c r="D178" i="73" s="1"/>
  <c r="D214" i="73" s="1"/>
  <c r="D177" i="73"/>
  <c r="E177" i="73" s="1"/>
  <c r="F177" i="73" s="1"/>
  <c r="G177" i="73" s="1"/>
  <c r="H177" i="73" s="1"/>
  <c r="I177" i="73" s="1"/>
  <c r="J177" i="73" s="1"/>
  <c r="K177" i="73" s="1"/>
  <c r="L177" i="73" s="1"/>
  <c r="M177" i="73" s="1"/>
  <c r="N177" i="73" s="1"/>
  <c r="O177" i="73" s="1"/>
  <c r="P177" i="73" s="1"/>
  <c r="Q177" i="73" s="1"/>
  <c r="R177" i="73" s="1"/>
  <c r="S177" i="73" s="1"/>
  <c r="T177" i="73" s="1"/>
  <c r="U177" i="73" s="1"/>
  <c r="V177" i="73" s="1"/>
  <c r="W177" i="73" s="1"/>
  <c r="X177" i="73" s="1"/>
  <c r="Y177" i="73" s="1"/>
  <c r="Z177" i="73" s="1"/>
  <c r="AA177" i="73" s="1"/>
  <c r="AB177" i="73" s="1"/>
  <c r="AC177" i="73" s="1"/>
  <c r="AD177" i="73" s="1"/>
  <c r="AE177" i="73" s="1"/>
  <c r="AF177" i="73" s="1"/>
  <c r="C177" i="73"/>
  <c r="D176" i="73"/>
  <c r="E176" i="73" s="1"/>
  <c r="F176" i="73" s="1"/>
  <c r="G176" i="73" s="1"/>
  <c r="H176" i="73" s="1"/>
  <c r="I176" i="73" s="1"/>
  <c r="J176" i="73" s="1"/>
  <c r="K176" i="73" s="1"/>
  <c r="L176" i="73" s="1"/>
  <c r="M176" i="73" s="1"/>
  <c r="N176" i="73" s="1"/>
  <c r="O176" i="73" s="1"/>
  <c r="P176" i="73" s="1"/>
  <c r="Q176" i="73" s="1"/>
  <c r="R176" i="73" s="1"/>
  <c r="S176" i="73" s="1"/>
  <c r="T176" i="73" s="1"/>
  <c r="U176" i="73" s="1"/>
  <c r="V176" i="73" s="1"/>
  <c r="W176" i="73" s="1"/>
  <c r="X176" i="73" s="1"/>
  <c r="Y176" i="73" s="1"/>
  <c r="Z176" i="73" s="1"/>
  <c r="AA176" i="73" s="1"/>
  <c r="AB176" i="73" s="1"/>
  <c r="AC176" i="73" s="1"/>
  <c r="AD176" i="73" s="1"/>
  <c r="AE176" i="73" s="1"/>
  <c r="AF176" i="73" s="1"/>
  <c r="C176" i="73"/>
  <c r="J175" i="73"/>
  <c r="K175" i="73" s="1"/>
  <c r="L175" i="73" s="1"/>
  <c r="M175" i="73" s="1"/>
  <c r="N175" i="73" s="1"/>
  <c r="O175" i="73" s="1"/>
  <c r="P175" i="73" s="1"/>
  <c r="Q175" i="73" s="1"/>
  <c r="R175" i="73" s="1"/>
  <c r="S175" i="73" s="1"/>
  <c r="T175" i="73" s="1"/>
  <c r="U175" i="73" s="1"/>
  <c r="V175" i="73" s="1"/>
  <c r="W175" i="73" s="1"/>
  <c r="X175" i="73" s="1"/>
  <c r="Y175" i="73" s="1"/>
  <c r="Z175" i="73" s="1"/>
  <c r="AA175" i="73" s="1"/>
  <c r="AB175" i="73" s="1"/>
  <c r="AC175" i="73" s="1"/>
  <c r="AD175" i="73" s="1"/>
  <c r="AE175" i="73" s="1"/>
  <c r="AF175" i="73" s="1"/>
  <c r="D175" i="73"/>
  <c r="E175" i="73" s="1"/>
  <c r="F175" i="73" s="1"/>
  <c r="G175" i="73" s="1"/>
  <c r="H175" i="73" s="1"/>
  <c r="I175" i="73" s="1"/>
  <c r="C175" i="73"/>
  <c r="C174" i="73"/>
  <c r="D174" i="73" s="1"/>
  <c r="E174" i="73" s="1"/>
  <c r="F174" i="73" s="1"/>
  <c r="G174" i="73" s="1"/>
  <c r="H174" i="73" s="1"/>
  <c r="I174" i="73" s="1"/>
  <c r="J174" i="73" s="1"/>
  <c r="K174" i="73" s="1"/>
  <c r="L174" i="73" s="1"/>
  <c r="M174" i="73" s="1"/>
  <c r="N174" i="73" s="1"/>
  <c r="O174" i="73" s="1"/>
  <c r="P174" i="73" s="1"/>
  <c r="Q174" i="73" s="1"/>
  <c r="R174" i="73" s="1"/>
  <c r="S174" i="73" s="1"/>
  <c r="T174" i="73" s="1"/>
  <c r="U174" i="73" s="1"/>
  <c r="V174" i="73" s="1"/>
  <c r="W174" i="73" s="1"/>
  <c r="X174" i="73" s="1"/>
  <c r="Y174" i="73" s="1"/>
  <c r="Z174" i="73" s="1"/>
  <c r="AA174" i="73" s="1"/>
  <c r="AB174" i="73" s="1"/>
  <c r="AC174" i="73" s="1"/>
  <c r="AD174" i="73" s="1"/>
  <c r="AE174" i="73" s="1"/>
  <c r="AF174" i="73" s="1"/>
  <c r="C173" i="73"/>
  <c r="C179" i="73" s="1"/>
  <c r="AG171" i="73"/>
  <c r="B171" i="73"/>
  <c r="C170" i="73"/>
  <c r="D170" i="73" s="1"/>
  <c r="E170" i="73" s="1"/>
  <c r="F170" i="73" s="1"/>
  <c r="G170" i="73" s="1"/>
  <c r="H170" i="73" s="1"/>
  <c r="I170" i="73" s="1"/>
  <c r="J170" i="73" s="1"/>
  <c r="K170" i="73" s="1"/>
  <c r="L170" i="73" s="1"/>
  <c r="M170" i="73" s="1"/>
  <c r="N170" i="73" s="1"/>
  <c r="O170" i="73" s="1"/>
  <c r="P170" i="73" s="1"/>
  <c r="Q170" i="73" s="1"/>
  <c r="R170" i="73" s="1"/>
  <c r="S170" i="73" s="1"/>
  <c r="T170" i="73" s="1"/>
  <c r="U170" i="73" s="1"/>
  <c r="V170" i="73" s="1"/>
  <c r="W170" i="73" s="1"/>
  <c r="X170" i="73" s="1"/>
  <c r="Y170" i="73" s="1"/>
  <c r="Z170" i="73" s="1"/>
  <c r="AA170" i="73" s="1"/>
  <c r="AB170" i="73" s="1"/>
  <c r="AC170" i="73" s="1"/>
  <c r="AD170" i="73" s="1"/>
  <c r="AE170" i="73" s="1"/>
  <c r="AF170" i="73" s="1"/>
  <c r="Z169" i="73"/>
  <c r="AA169" i="73" s="1"/>
  <c r="AB169" i="73" s="1"/>
  <c r="AC169" i="73" s="1"/>
  <c r="AD169" i="73" s="1"/>
  <c r="AE169" i="73" s="1"/>
  <c r="AF169" i="73" s="1"/>
  <c r="C169" i="73"/>
  <c r="D169" i="73" s="1"/>
  <c r="E169" i="73" s="1"/>
  <c r="F169" i="73" s="1"/>
  <c r="G169" i="73" s="1"/>
  <c r="H169" i="73" s="1"/>
  <c r="I169" i="73" s="1"/>
  <c r="J169" i="73" s="1"/>
  <c r="K169" i="73" s="1"/>
  <c r="L169" i="73" s="1"/>
  <c r="M169" i="73" s="1"/>
  <c r="N169" i="73" s="1"/>
  <c r="O169" i="73" s="1"/>
  <c r="P169" i="73" s="1"/>
  <c r="Q169" i="73" s="1"/>
  <c r="R169" i="73" s="1"/>
  <c r="S169" i="73" s="1"/>
  <c r="T169" i="73" s="1"/>
  <c r="U169" i="73" s="1"/>
  <c r="V169" i="73" s="1"/>
  <c r="W169" i="73" s="1"/>
  <c r="X169" i="73" s="1"/>
  <c r="Y169" i="73" s="1"/>
  <c r="Q168" i="73"/>
  <c r="R168" i="73" s="1"/>
  <c r="S168" i="73" s="1"/>
  <c r="T168" i="73" s="1"/>
  <c r="U168" i="73" s="1"/>
  <c r="V168" i="73" s="1"/>
  <c r="W168" i="73" s="1"/>
  <c r="X168" i="73" s="1"/>
  <c r="Y168" i="73" s="1"/>
  <c r="Z168" i="73" s="1"/>
  <c r="AA168" i="73" s="1"/>
  <c r="AB168" i="73" s="1"/>
  <c r="AC168" i="73" s="1"/>
  <c r="AD168" i="73" s="1"/>
  <c r="AE168" i="73" s="1"/>
  <c r="AF168" i="73" s="1"/>
  <c r="C168" i="73"/>
  <c r="D168" i="73" s="1"/>
  <c r="E168" i="73" s="1"/>
  <c r="F168" i="73" s="1"/>
  <c r="G168" i="73" s="1"/>
  <c r="H168" i="73" s="1"/>
  <c r="I168" i="73" s="1"/>
  <c r="J168" i="73" s="1"/>
  <c r="K168" i="73" s="1"/>
  <c r="L168" i="73" s="1"/>
  <c r="M168" i="73" s="1"/>
  <c r="N168" i="73" s="1"/>
  <c r="O168" i="73" s="1"/>
  <c r="P168" i="73" s="1"/>
  <c r="E167" i="73"/>
  <c r="F167" i="73" s="1"/>
  <c r="G167" i="73" s="1"/>
  <c r="H167" i="73" s="1"/>
  <c r="I167" i="73" s="1"/>
  <c r="J167" i="73" s="1"/>
  <c r="K167" i="73" s="1"/>
  <c r="L167" i="73" s="1"/>
  <c r="M167" i="73" s="1"/>
  <c r="N167" i="73" s="1"/>
  <c r="O167" i="73" s="1"/>
  <c r="P167" i="73" s="1"/>
  <c r="Q167" i="73" s="1"/>
  <c r="R167" i="73" s="1"/>
  <c r="S167" i="73" s="1"/>
  <c r="T167" i="73" s="1"/>
  <c r="U167" i="73" s="1"/>
  <c r="V167" i="73" s="1"/>
  <c r="W167" i="73" s="1"/>
  <c r="X167" i="73" s="1"/>
  <c r="Y167" i="73" s="1"/>
  <c r="Z167" i="73" s="1"/>
  <c r="AA167" i="73" s="1"/>
  <c r="AB167" i="73" s="1"/>
  <c r="AC167" i="73" s="1"/>
  <c r="AD167" i="73" s="1"/>
  <c r="AE167" i="73" s="1"/>
  <c r="AF167" i="73" s="1"/>
  <c r="D167" i="73"/>
  <c r="C167" i="73"/>
  <c r="F166" i="73"/>
  <c r="G166" i="73" s="1"/>
  <c r="H166" i="73" s="1"/>
  <c r="I166" i="73" s="1"/>
  <c r="J166" i="73" s="1"/>
  <c r="K166" i="73" s="1"/>
  <c r="L166" i="73" s="1"/>
  <c r="M166" i="73" s="1"/>
  <c r="N166" i="73" s="1"/>
  <c r="O166" i="73" s="1"/>
  <c r="P166" i="73" s="1"/>
  <c r="Q166" i="73" s="1"/>
  <c r="R166" i="73" s="1"/>
  <c r="S166" i="73" s="1"/>
  <c r="T166" i="73" s="1"/>
  <c r="U166" i="73" s="1"/>
  <c r="V166" i="73" s="1"/>
  <c r="W166" i="73" s="1"/>
  <c r="X166" i="73" s="1"/>
  <c r="Y166" i="73" s="1"/>
  <c r="Z166" i="73" s="1"/>
  <c r="AA166" i="73" s="1"/>
  <c r="AB166" i="73" s="1"/>
  <c r="AC166" i="73" s="1"/>
  <c r="AD166" i="73" s="1"/>
  <c r="AE166" i="73" s="1"/>
  <c r="AF166" i="73" s="1"/>
  <c r="D166" i="73"/>
  <c r="E166" i="73" s="1"/>
  <c r="C166" i="73"/>
  <c r="D165" i="73"/>
  <c r="E165" i="73" s="1"/>
  <c r="F165" i="73" s="1"/>
  <c r="G165" i="73" s="1"/>
  <c r="H165" i="73" s="1"/>
  <c r="I165" i="73" s="1"/>
  <c r="J165" i="73" s="1"/>
  <c r="K165" i="73" s="1"/>
  <c r="L165" i="73" s="1"/>
  <c r="M165" i="73" s="1"/>
  <c r="N165" i="73" s="1"/>
  <c r="O165" i="73" s="1"/>
  <c r="P165" i="73" s="1"/>
  <c r="Q165" i="73" s="1"/>
  <c r="R165" i="73" s="1"/>
  <c r="S165" i="73" s="1"/>
  <c r="T165" i="73" s="1"/>
  <c r="U165" i="73" s="1"/>
  <c r="V165" i="73" s="1"/>
  <c r="W165" i="73" s="1"/>
  <c r="X165" i="73" s="1"/>
  <c r="Y165" i="73" s="1"/>
  <c r="Z165" i="73" s="1"/>
  <c r="AA165" i="73" s="1"/>
  <c r="AB165" i="73" s="1"/>
  <c r="AC165" i="73" s="1"/>
  <c r="AD165" i="73" s="1"/>
  <c r="AE165" i="73" s="1"/>
  <c r="AF165" i="73" s="1"/>
  <c r="C165" i="73"/>
  <c r="K164" i="73"/>
  <c r="L164" i="73" s="1"/>
  <c r="M164" i="73" s="1"/>
  <c r="N164" i="73" s="1"/>
  <c r="O164" i="73" s="1"/>
  <c r="P164" i="73" s="1"/>
  <c r="Q164" i="73" s="1"/>
  <c r="R164" i="73" s="1"/>
  <c r="S164" i="73" s="1"/>
  <c r="T164" i="73" s="1"/>
  <c r="U164" i="73" s="1"/>
  <c r="V164" i="73" s="1"/>
  <c r="W164" i="73" s="1"/>
  <c r="X164" i="73" s="1"/>
  <c r="Y164" i="73" s="1"/>
  <c r="Z164" i="73" s="1"/>
  <c r="AA164" i="73" s="1"/>
  <c r="AB164" i="73" s="1"/>
  <c r="AC164" i="73" s="1"/>
  <c r="AD164" i="73" s="1"/>
  <c r="AE164" i="73" s="1"/>
  <c r="AF164" i="73" s="1"/>
  <c r="C164" i="73"/>
  <c r="D164" i="73" s="1"/>
  <c r="E164" i="73" s="1"/>
  <c r="F164" i="73" s="1"/>
  <c r="G164" i="73" s="1"/>
  <c r="H164" i="73" s="1"/>
  <c r="I164" i="73" s="1"/>
  <c r="J164" i="73" s="1"/>
  <c r="C163" i="73"/>
  <c r="D163" i="73" s="1"/>
  <c r="E163" i="73" s="1"/>
  <c r="F163" i="73" s="1"/>
  <c r="G163" i="73" s="1"/>
  <c r="H163" i="73" s="1"/>
  <c r="I163" i="73" s="1"/>
  <c r="J163" i="73" s="1"/>
  <c r="K163" i="73" s="1"/>
  <c r="L163" i="73" s="1"/>
  <c r="M163" i="73" s="1"/>
  <c r="N163" i="73" s="1"/>
  <c r="O163" i="73" s="1"/>
  <c r="P163" i="73" s="1"/>
  <c r="Q163" i="73" s="1"/>
  <c r="R163" i="73" s="1"/>
  <c r="S163" i="73" s="1"/>
  <c r="T163" i="73" s="1"/>
  <c r="U163" i="73" s="1"/>
  <c r="V163" i="73" s="1"/>
  <c r="W163" i="73" s="1"/>
  <c r="X163" i="73" s="1"/>
  <c r="Y163" i="73" s="1"/>
  <c r="Z163" i="73" s="1"/>
  <c r="AA163" i="73" s="1"/>
  <c r="AB163" i="73" s="1"/>
  <c r="AC163" i="73" s="1"/>
  <c r="AD163" i="73" s="1"/>
  <c r="AE163" i="73" s="1"/>
  <c r="AF163" i="73" s="1"/>
  <c r="D162" i="73"/>
  <c r="E162" i="73" s="1"/>
  <c r="F162" i="73" s="1"/>
  <c r="G162" i="73" s="1"/>
  <c r="H162" i="73" s="1"/>
  <c r="I162" i="73" s="1"/>
  <c r="J162" i="73" s="1"/>
  <c r="K162" i="73" s="1"/>
  <c r="L162" i="73" s="1"/>
  <c r="M162" i="73" s="1"/>
  <c r="N162" i="73" s="1"/>
  <c r="O162" i="73" s="1"/>
  <c r="P162" i="73" s="1"/>
  <c r="Q162" i="73" s="1"/>
  <c r="R162" i="73" s="1"/>
  <c r="S162" i="73" s="1"/>
  <c r="T162" i="73" s="1"/>
  <c r="U162" i="73" s="1"/>
  <c r="V162" i="73" s="1"/>
  <c r="W162" i="73" s="1"/>
  <c r="X162" i="73" s="1"/>
  <c r="Y162" i="73" s="1"/>
  <c r="Z162" i="73" s="1"/>
  <c r="AA162" i="73" s="1"/>
  <c r="AB162" i="73" s="1"/>
  <c r="AC162" i="73" s="1"/>
  <c r="AD162" i="73" s="1"/>
  <c r="AE162" i="73" s="1"/>
  <c r="AF162" i="73" s="1"/>
  <c r="C162" i="73"/>
  <c r="C161" i="73"/>
  <c r="D161" i="73" s="1"/>
  <c r="E161" i="73" s="1"/>
  <c r="F161" i="73" s="1"/>
  <c r="G161" i="73" s="1"/>
  <c r="H161" i="73" s="1"/>
  <c r="I161" i="73" s="1"/>
  <c r="J161" i="73" s="1"/>
  <c r="K161" i="73" s="1"/>
  <c r="L161" i="73" s="1"/>
  <c r="M161" i="73" s="1"/>
  <c r="N161" i="73" s="1"/>
  <c r="O161" i="73" s="1"/>
  <c r="P161" i="73" s="1"/>
  <c r="Q161" i="73" s="1"/>
  <c r="R161" i="73" s="1"/>
  <c r="S161" i="73" s="1"/>
  <c r="T161" i="73" s="1"/>
  <c r="U161" i="73" s="1"/>
  <c r="V161" i="73" s="1"/>
  <c r="W161" i="73" s="1"/>
  <c r="X161" i="73" s="1"/>
  <c r="Y161" i="73" s="1"/>
  <c r="Z161" i="73" s="1"/>
  <c r="AA161" i="73" s="1"/>
  <c r="AB161" i="73" s="1"/>
  <c r="AC161" i="73" s="1"/>
  <c r="AD161" i="73" s="1"/>
  <c r="AE161" i="73" s="1"/>
  <c r="AF161" i="73" s="1"/>
  <c r="M160" i="73"/>
  <c r="N160" i="73" s="1"/>
  <c r="O160" i="73" s="1"/>
  <c r="P160" i="73" s="1"/>
  <c r="Q160" i="73" s="1"/>
  <c r="R160" i="73" s="1"/>
  <c r="S160" i="73" s="1"/>
  <c r="T160" i="73" s="1"/>
  <c r="U160" i="73" s="1"/>
  <c r="V160" i="73" s="1"/>
  <c r="W160" i="73" s="1"/>
  <c r="X160" i="73" s="1"/>
  <c r="Y160" i="73" s="1"/>
  <c r="Z160" i="73" s="1"/>
  <c r="AA160" i="73" s="1"/>
  <c r="AB160" i="73" s="1"/>
  <c r="AC160" i="73" s="1"/>
  <c r="AD160" i="73" s="1"/>
  <c r="AE160" i="73" s="1"/>
  <c r="AF160" i="73" s="1"/>
  <c r="F160" i="73"/>
  <c r="G160" i="73" s="1"/>
  <c r="H160" i="73" s="1"/>
  <c r="I160" i="73" s="1"/>
  <c r="J160" i="73" s="1"/>
  <c r="K160" i="73" s="1"/>
  <c r="L160" i="73" s="1"/>
  <c r="E160" i="73"/>
  <c r="C160" i="73"/>
  <c r="D160" i="73" s="1"/>
  <c r="D159" i="73"/>
  <c r="E159" i="73" s="1"/>
  <c r="F159" i="73" s="1"/>
  <c r="G159" i="73" s="1"/>
  <c r="H159" i="73" s="1"/>
  <c r="I159" i="73" s="1"/>
  <c r="J159" i="73" s="1"/>
  <c r="K159" i="73" s="1"/>
  <c r="L159" i="73" s="1"/>
  <c r="M159" i="73" s="1"/>
  <c r="N159" i="73" s="1"/>
  <c r="O159" i="73" s="1"/>
  <c r="P159" i="73" s="1"/>
  <c r="Q159" i="73" s="1"/>
  <c r="R159" i="73" s="1"/>
  <c r="S159" i="73" s="1"/>
  <c r="T159" i="73" s="1"/>
  <c r="U159" i="73" s="1"/>
  <c r="V159" i="73" s="1"/>
  <c r="W159" i="73" s="1"/>
  <c r="X159" i="73" s="1"/>
  <c r="Y159" i="73" s="1"/>
  <c r="Z159" i="73" s="1"/>
  <c r="AA159" i="73" s="1"/>
  <c r="AB159" i="73" s="1"/>
  <c r="AC159" i="73" s="1"/>
  <c r="AD159" i="73" s="1"/>
  <c r="AE159" i="73" s="1"/>
  <c r="AF159" i="73" s="1"/>
  <c r="C159" i="73"/>
  <c r="D158" i="73"/>
  <c r="E158" i="73" s="1"/>
  <c r="F158" i="73" s="1"/>
  <c r="G158" i="73" s="1"/>
  <c r="H158" i="73" s="1"/>
  <c r="I158" i="73" s="1"/>
  <c r="J158" i="73" s="1"/>
  <c r="K158" i="73" s="1"/>
  <c r="L158" i="73" s="1"/>
  <c r="M158" i="73" s="1"/>
  <c r="N158" i="73" s="1"/>
  <c r="O158" i="73" s="1"/>
  <c r="P158" i="73" s="1"/>
  <c r="Q158" i="73" s="1"/>
  <c r="R158" i="73" s="1"/>
  <c r="S158" i="73" s="1"/>
  <c r="T158" i="73" s="1"/>
  <c r="U158" i="73" s="1"/>
  <c r="V158" i="73" s="1"/>
  <c r="W158" i="73" s="1"/>
  <c r="X158" i="73" s="1"/>
  <c r="Y158" i="73" s="1"/>
  <c r="Z158" i="73" s="1"/>
  <c r="AA158" i="73" s="1"/>
  <c r="AB158" i="73" s="1"/>
  <c r="AC158" i="73" s="1"/>
  <c r="AD158" i="73" s="1"/>
  <c r="AE158" i="73" s="1"/>
  <c r="AF158" i="73" s="1"/>
  <c r="C158" i="73"/>
  <c r="Y157" i="73"/>
  <c r="Z157" i="73" s="1"/>
  <c r="AA157" i="73" s="1"/>
  <c r="AB157" i="73" s="1"/>
  <c r="AC157" i="73" s="1"/>
  <c r="AD157" i="73" s="1"/>
  <c r="AE157" i="73" s="1"/>
  <c r="AF157" i="73" s="1"/>
  <c r="C157" i="73"/>
  <c r="D157" i="73" s="1"/>
  <c r="E157" i="73" s="1"/>
  <c r="F157" i="73" s="1"/>
  <c r="G157" i="73" s="1"/>
  <c r="H157" i="73" s="1"/>
  <c r="I157" i="73" s="1"/>
  <c r="J157" i="73" s="1"/>
  <c r="K157" i="73" s="1"/>
  <c r="L157" i="73" s="1"/>
  <c r="M157" i="73" s="1"/>
  <c r="N157" i="73" s="1"/>
  <c r="O157" i="73" s="1"/>
  <c r="P157" i="73" s="1"/>
  <c r="Q157" i="73" s="1"/>
  <c r="R157" i="73" s="1"/>
  <c r="S157" i="73" s="1"/>
  <c r="T157" i="73" s="1"/>
  <c r="U157" i="73" s="1"/>
  <c r="V157" i="73" s="1"/>
  <c r="W157" i="73" s="1"/>
  <c r="X157" i="73" s="1"/>
  <c r="C156" i="73"/>
  <c r="D156" i="73" s="1"/>
  <c r="E156" i="73" s="1"/>
  <c r="F156" i="73" s="1"/>
  <c r="G156" i="73" s="1"/>
  <c r="H156" i="73" s="1"/>
  <c r="I156" i="73" s="1"/>
  <c r="J156" i="73" s="1"/>
  <c r="K156" i="73" s="1"/>
  <c r="L156" i="73" s="1"/>
  <c r="M156" i="73" s="1"/>
  <c r="N156" i="73" s="1"/>
  <c r="O156" i="73" s="1"/>
  <c r="P156" i="73" s="1"/>
  <c r="Q156" i="73" s="1"/>
  <c r="R156" i="73" s="1"/>
  <c r="S156" i="73" s="1"/>
  <c r="T156" i="73" s="1"/>
  <c r="U156" i="73" s="1"/>
  <c r="V156" i="73" s="1"/>
  <c r="W156" i="73" s="1"/>
  <c r="X156" i="73" s="1"/>
  <c r="Y156" i="73" s="1"/>
  <c r="Z156" i="73" s="1"/>
  <c r="AA156" i="73" s="1"/>
  <c r="AB156" i="73" s="1"/>
  <c r="AC156" i="73" s="1"/>
  <c r="AD156" i="73" s="1"/>
  <c r="AE156" i="73" s="1"/>
  <c r="AF156" i="73" s="1"/>
  <c r="Q155" i="73"/>
  <c r="R155" i="73" s="1"/>
  <c r="S155" i="73" s="1"/>
  <c r="T155" i="73" s="1"/>
  <c r="U155" i="73" s="1"/>
  <c r="V155" i="73" s="1"/>
  <c r="W155" i="73" s="1"/>
  <c r="X155" i="73" s="1"/>
  <c r="Y155" i="73" s="1"/>
  <c r="Z155" i="73" s="1"/>
  <c r="AA155" i="73" s="1"/>
  <c r="AB155" i="73" s="1"/>
  <c r="AC155" i="73" s="1"/>
  <c r="AD155" i="73" s="1"/>
  <c r="AE155" i="73" s="1"/>
  <c r="AF155" i="73" s="1"/>
  <c r="C155" i="73"/>
  <c r="D155" i="73" s="1"/>
  <c r="E155" i="73" s="1"/>
  <c r="F155" i="73" s="1"/>
  <c r="G155" i="73" s="1"/>
  <c r="H155" i="73" s="1"/>
  <c r="I155" i="73" s="1"/>
  <c r="J155" i="73" s="1"/>
  <c r="K155" i="73" s="1"/>
  <c r="L155" i="73" s="1"/>
  <c r="M155" i="73" s="1"/>
  <c r="N155" i="73" s="1"/>
  <c r="O155" i="73" s="1"/>
  <c r="P155" i="73" s="1"/>
  <c r="D154" i="73"/>
  <c r="E154" i="73" s="1"/>
  <c r="F154" i="73" s="1"/>
  <c r="G154" i="73" s="1"/>
  <c r="H154" i="73" s="1"/>
  <c r="I154" i="73" s="1"/>
  <c r="J154" i="73" s="1"/>
  <c r="K154" i="73" s="1"/>
  <c r="L154" i="73" s="1"/>
  <c r="M154" i="73" s="1"/>
  <c r="N154" i="73" s="1"/>
  <c r="O154" i="73" s="1"/>
  <c r="P154" i="73" s="1"/>
  <c r="Q154" i="73" s="1"/>
  <c r="R154" i="73" s="1"/>
  <c r="S154" i="73" s="1"/>
  <c r="T154" i="73" s="1"/>
  <c r="U154" i="73" s="1"/>
  <c r="V154" i="73" s="1"/>
  <c r="W154" i="73" s="1"/>
  <c r="X154" i="73" s="1"/>
  <c r="Y154" i="73" s="1"/>
  <c r="Z154" i="73" s="1"/>
  <c r="AA154" i="73" s="1"/>
  <c r="AB154" i="73" s="1"/>
  <c r="AC154" i="73" s="1"/>
  <c r="AD154" i="73" s="1"/>
  <c r="AE154" i="73" s="1"/>
  <c r="AF154" i="73" s="1"/>
  <c r="C154" i="73"/>
  <c r="M153" i="73"/>
  <c r="N153" i="73" s="1"/>
  <c r="O153" i="73" s="1"/>
  <c r="P153" i="73" s="1"/>
  <c r="Q153" i="73" s="1"/>
  <c r="R153" i="73" s="1"/>
  <c r="S153" i="73" s="1"/>
  <c r="T153" i="73" s="1"/>
  <c r="U153" i="73" s="1"/>
  <c r="V153" i="73" s="1"/>
  <c r="W153" i="73" s="1"/>
  <c r="X153" i="73" s="1"/>
  <c r="Y153" i="73" s="1"/>
  <c r="Z153" i="73" s="1"/>
  <c r="AA153" i="73" s="1"/>
  <c r="AB153" i="73" s="1"/>
  <c r="AC153" i="73" s="1"/>
  <c r="AD153" i="73" s="1"/>
  <c r="AE153" i="73" s="1"/>
  <c r="AF153" i="73" s="1"/>
  <c r="C153" i="73"/>
  <c r="D153" i="73" s="1"/>
  <c r="E153" i="73" s="1"/>
  <c r="F153" i="73" s="1"/>
  <c r="G153" i="73" s="1"/>
  <c r="H153" i="73" s="1"/>
  <c r="I153" i="73" s="1"/>
  <c r="J153" i="73" s="1"/>
  <c r="K153" i="73" s="1"/>
  <c r="L153" i="73" s="1"/>
  <c r="AE152" i="73"/>
  <c r="AF152" i="73" s="1"/>
  <c r="F152" i="73"/>
  <c r="G152" i="73" s="1"/>
  <c r="H152" i="73" s="1"/>
  <c r="I152" i="73" s="1"/>
  <c r="J152" i="73" s="1"/>
  <c r="K152" i="73" s="1"/>
  <c r="L152" i="73" s="1"/>
  <c r="M152" i="73" s="1"/>
  <c r="N152" i="73" s="1"/>
  <c r="O152" i="73" s="1"/>
  <c r="P152" i="73" s="1"/>
  <c r="Q152" i="73" s="1"/>
  <c r="R152" i="73" s="1"/>
  <c r="S152" i="73" s="1"/>
  <c r="T152" i="73" s="1"/>
  <c r="U152" i="73" s="1"/>
  <c r="V152" i="73" s="1"/>
  <c r="W152" i="73" s="1"/>
  <c r="X152" i="73" s="1"/>
  <c r="Y152" i="73" s="1"/>
  <c r="Z152" i="73" s="1"/>
  <c r="AA152" i="73" s="1"/>
  <c r="AB152" i="73" s="1"/>
  <c r="AC152" i="73" s="1"/>
  <c r="AD152" i="73" s="1"/>
  <c r="C152" i="73"/>
  <c r="D152" i="73" s="1"/>
  <c r="E152" i="73" s="1"/>
  <c r="C151" i="73"/>
  <c r="D151" i="73" s="1"/>
  <c r="E151" i="73" s="1"/>
  <c r="F151" i="73" s="1"/>
  <c r="G151" i="73" s="1"/>
  <c r="H151" i="73" s="1"/>
  <c r="I151" i="73" s="1"/>
  <c r="J151" i="73" s="1"/>
  <c r="K151" i="73" s="1"/>
  <c r="L151" i="73" s="1"/>
  <c r="M151" i="73" s="1"/>
  <c r="N151" i="73" s="1"/>
  <c r="O151" i="73" s="1"/>
  <c r="P151" i="73" s="1"/>
  <c r="Q151" i="73" s="1"/>
  <c r="R151" i="73" s="1"/>
  <c r="S151" i="73" s="1"/>
  <c r="T151" i="73" s="1"/>
  <c r="U151" i="73" s="1"/>
  <c r="V151" i="73" s="1"/>
  <c r="W151" i="73" s="1"/>
  <c r="X151" i="73" s="1"/>
  <c r="Y151" i="73" s="1"/>
  <c r="Z151" i="73" s="1"/>
  <c r="AA151" i="73" s="1"/>
  <c r="AB151" i="73" s="1"/>
  <c r="AC151" i="73" s="1"/>
  <c r="AD151" i="73" s="1"/>
  <c r="AE151" i="73" s="1"/>
  <c r="AF151" i="73" s="1"/>
  <c r="K150" i="73"/>
  <c r="L150" i="73" s="1"/>
  <c r="M150" i="73" s="1"/>
  <c r="N150" i="73" s="1"/>
  <c r="O150" i="73" s="1"/>
  <c r="P150" i="73" s="1"/>
  <c r="Q150" i="73" s="1"/>
  <c r="R150" i="73" s="1"/>
  <c r="S150" i="73" s="1"/>
  <c r="T150" i="73" s="1"/>
  <c r="U150" i="73" s="1"/>
  <c r="V150" i="73" s="1"/>
  <c r="W150" i="73" s="1"/>
  <c r="X150" i="73" s="1"/>
  <c r="Y150" i="73" s="1"/>
  <c r="Z150" i="73" s="1"/>
  <c r="AA150" i="73" s="1"/>
  <c r="AB150" i="73" s="1"/>
  <c r="AC150" i="73" s="1"/>
  <c r="AD150" i="73" s="1"/>
  <c r="AE150" i="73" s="1"/>
  <c r="AF150" i="73" s="1"/>
  <c r="G150" i="73"/>
  <c r="H150" i="73" s="1"/>
  <c r="I150" i="73" s="1"/>
  <c r="J150" i="73" s="1"/>
  <c r="E150" i="73"/>
  <c r="F150" i="73" s="1"/>
  <c r="C150" i="73"/>
  <c r="D150" i="73" s="1"/>
  <c r="G149" i="73"/>
  <c r="H149" i="73" s="1"/>
  <c r="I149" i="73" s="1"/>
  <c r="J149" i="73" s="1"/>
  <c r="K149" i="73" s="1"/>
  <c r="L149" i="73" s="1"/>
  <c r="M149" i="73" s="1"/>
  <c r="N149" i="73" s="1"/>
  <c r="O149" i="73" s="1"/>
  <c r="P149" i="73" s="1"/>
  <c r="Q149" i="73" s="1"/>
  <c r="R149" i="73" s="1"/>
  <c r="S149" i="73" s="1"/>
  <c r="T149" i="73" s="1"/>
  <c r="U149" i="73" s="1"/>
  <c r="V149" i="73" s="1"/>
  <c r="W149" i="73" s="1"/>
  <c r="X149" i="73" s="1"/>
  <c r="Y149" i="73" s="1"/>
  <c r="Z149" i="73" s="1"/>
  <c r="AA149" i="73" s="1"/>
  <c r="AB149" i="73" s="1"/>
  <c r="AC149" i="73" s="1"/>
  <c r="AD149" i="73" s="1"/>
  <c r="AE149" i="73" s="1"/>
  <c r="AF149" i="73" s="1"/>
  <c r="C149" i="73"/>
  <c r="D149" i="73" s="1"/>
  <c r="E149" i="73" s="1"/>
  <c r="F149" i="73" s="1"/>
  <c r="C148" i="73"/>
  <c r="D148" i="73" s="1"/>
  <c r="E148" i="73" s="1"/>
  <c r="F148" i="73" s="1"/>
  <c r="G148" i="73" s="1"/>
  <c r="H148" i="73" s="1"/>
  <c r="I148" i="73" s="1"/>
  <c r="J148" i="73" s="1"/>
  <c r="K148" i="73" s="1"/>
  <c r="L148" i="73" s="1"/>
  <c r="M148" i="73" s="1"/>
  <c r="N148" i="73" s="1"/>
  <c r="O148" i="73" s="1"/>
  <c r="P148" i="73" s="1"/>
  <c r="Q148" i="73" s="1"/>
  <c r="R148" i="73" s="1"/>
  <c r="S148" i="73" s="1"/>
  <c r="T148" i="73" s="1"/>
  <c r="U148" i="73" s="1"/>
  <c r="V148" i="73" s="1"/>
  <c r="W148" i="73" s="1"/>
  <c r="X148" i="73" s="1"/>
  <c r="Y148" i="73" s="1"/>
  <c r="Z148" i="73" s="1"/>
  <c r="AA148" i="73" s="1"/>
  <c r="AB148" i="73" s="1"/>
  <c r="AC148" i="73" s="1"/>
  <c r="AD148" i="73" s="1"/>
  <c r="AE148" i="73" s="1"/>
  <c r="AF148" i="73" s="1"/>
  <c r="L147" i="73"/>
  <c r="M147" i="73" s="1"/>
  <c r="N147" i="73" s="1"/>
  <c r="O147" i="73" s="1"/>
  <c r="P147" i="73" s="1"/>
  <c r="Q147" i="73" s="1"/>
  <c r="R147" i="73" s="1"/>
  <c r="S147" i="73" s="1"/>
  <c r="T147" i="73" s="1"/>
  <c r="U147" i="73" s="1"/>
  <c r="V147" i="73" s="1"/>
  <c r="W147" i="73" s="1"/>
  <c r="X147" i="73" s="1"/>
  <c r="Y147" i="73" s="1"/>
  <c r="Z147" i="73" s="1"/>
  <c r="AA147" i="73" s="1"/>
  <c r="AB147" i="73" s="1"/>
  <c r="AC147" i="73" s="1"/>
  <c r="AD147" i="73" s="1"/>
  <c r="AE147" i="73" s="1"/>
  <c r="AF147" i="73" s="1"/>
  <c r="C147" i="73"/>
  <c r="D147" i="73" s="1"/>
  <c r="E147" i="73" s="1"/>
  <c r="F147" i="73" s="1"/>
  <c r="G147" i="73" s="1"/>
  <c r="H147" i="73" s="1"/>
  <c r="I147" i="73" s="1"/>
  <c r="J147" i="73" s="1"/>
  <c r="K147" i="73" s="1"/>
  <c r="E146" i="73"/>
  <c r="F146" i="73" s="1"/>
  <c r="G146" i="73" s="1"/>
  <c r="H146" i="73" s="1"/>
  <c r="I146" i="73" s="1"/>
  <c r="J146" i="73" s="1"/>
  <c r="K146" i="73" s="1"/>
  <c r="L146" i="73" s="1"/>
  <c r="M146" i="73" s="1"/>
  <c r="N146" i="73" s="1"/>
  <c r="O146" i="73" s="1"/>
  <c r="P146" i="73" s="1"/>
  <c r="Q146" i="73" s="1"/>
  <c r="R146" i="73" s="1"/>
  <c r="S146" i="73" s="1"/>
  <c r="T146" i="73" s="1"/>
  <c r="U146" i="73" s="1"/>
  <c r="V146" i="73" s="1"/>
  <c r="W146" i="73" s="1"/>
  <c r="X146" i="73" s="1"/>
  <c r="Y146" i="73" s="1"/>
  <c r="Z146" i="73" s="1"/>
  <c r="AA146" i="73" s="1"/>
  <c r="AB146" i="73" s="1"/>
  <c r="AC146" i="73" s="1"/>
  <c r="AD146" i="73" s="1"/>
  <c r="AE146" i="73" s="1"/>
  <c r="AF146" i="73" s="1"/>
  <c r="C146" i="73"/>
  <c r="D146" i="73" s="1"/>
  <c r="E145" i="73"/>
  <c r="F145" i="73" s="1"/>
  <c r="G145" i="73" s="1"/>
  <c r="H145" i="73" s="1"/>
  <c r="I145" i="73" s="1"/>
  <c r="J145" i="73" s="1"/>
  <c r="K145" i="73" s="1"/>
  <c r="L145" i="73" s="1"/>
  <c r="M145" i="73" s="1"/>
  <c r="N145" i="73" s="1"/>
  <c r="O145" i="73" s="1"/>
  <c r="P145" i="73" s="1"/>
  <c r="Q145" i="73" s="1"/>
  <c r="R145" i="73" s="1"/>
  <c r="S145" i="73" s="1"/>
  <c r="T145" i="73" s="1"/>
  <c r="U145" i="73" s="1"/>
  <c r="V145" i="73" s="1"/>
  <c r="W145" i="73" s="1"/>
  <c r="X145" i="73" s="1"/>
  <c r="Y145" i="73" s="1"/>
  <c r="Z145" i="73" s="1"/>
  <c r="AA145" i="73" s="1"/>
  <c r="AB145" i="73" s="1"/>
  <c r="AC145" i="73" s="1"/>
  <c r="AD145" i="73" s="1"/>
  <c r="AE145" i="73" s="1"/>
  <c r="AF145" i="73" s="1"/>
  <c r="C145" i="73"/>
  <c r="D145" i="73" s="1"/>
  <c r="C144" i="73"/>
  <c r="D144" i="73" s="1"/>
  <c r="E144" i="73" s="1"/>
  <c r="F144" i="73" s="1"/>
  <c r="G144" i="73" s="1"/>
  <c r="H144" i="73" s="1"/>
  <c r="I144" i="73" s="1"/>
  <c r="J144" i="73" s="1"/>
  <c r="K144" i="73" s="1"/>
  <c r="L144" i="73" s="1"/>
  <c r="M144" i="73" s="1"/>
  <c r="N144" i="73" s="1"/>
  <c r="O144" i="73" s="1"/>
  <c r="P144" i="73" s="1"/>
  <c r="Q144" i="73" s="1"/>
  <c r="R144" i="73" s="1"/>
  <c r="S144" i="73" s="1"/>
  <c r="T144" i="73" s="1"/>
  <c r="U144" i="73" s="1"/>
  <c r="V144" i="73" s="1"/>
  <c r="W144" i="73" s="1"/>
  <c r="X144" i="73" s="1"/>
  <c r="Y144" i="73" s="1"/>
  <c r="Z144" i="73" s="1"/>
  <c r="AA144" i="73" s="1"/>
  <c r="AB144" i="73" s="1"/>
  <c r="AC144" i="73" s="1"/>
  <c r="AD144" i="73" s="1"/>
  <c r="AE144" i="73" s="1"/>
  <c r="AF144" i="73" s="1"/>
  <c r="C143" i="73"/>
  <c r="D143" i="73" s="1"/>
  <c r="E143" i="73" s="1"/>
  <c r="F143" i="73" s="1"/>
  <c r="G143" i="73" s="1"/>
  <c r="H143" i="73" s="1"/>
  <c r="I143" i="73" s="1"/>
  <c r="J143" i="73" s="1"/>
  <c r="K143" i="73" s="1"/>
  <c r="L143" i="73" s="1"/>
  <c r="M143" i="73" s="1"/>
  <c r="N143" i="73" s="1"/>
  <c r="O143" i="73" s="1"/>
  <c r="P143" i="73" s="1"/>
  <c r="Q143" i="73" s="1"/>
  <c r="R143" i="73" s="1"/>
  <c r="S143" i="73" s="1"/>
  <c r="T143" i="73" s="1"/>
  <c r="U143" i="73" s="1"/>
  <c r="V143" i="73" s="1"/>
  <c r="W143" i="73" s="1"/>
  <c r="X143" i="73" s="1"/>
  <c r="Y143" i="73" s="1"/>
  <c r="Z143" i="73" s="1"/>
  <c r="AA143" i="73" s="1"/>
  <c r="AB143" i="73" s="1"/>
  <c r="AC143" i="73" s="1"/>
  <c r="AD143" i="73" s="1"/>
  <c r="AE143" i="73" s="1"/>
  <c r="AF143" i="73" s="1"/>
  <c r="C142" i="73"/>
  <c r="D142" i="73" s="1"/>
  <c r="E142" i="73" s="1"/>
  <c r="F142" i="73" s="1"/>
  <c r="G142" i="73" s="1"/>
  <c r="H142" i="73" s="1"/>
  <c r="I142" i="73" s="1"/>
  <c r="J142" i="73" s="1"/>
  <c r="K142" i="73" s="1"/>
  <c r="L142" i="73" s="1"/>
  <c r="M142" i="73" s="1"/>
  <c r="N142" i="73" s="1"/>
  <c r="O142" i="73" s="1"/>
  <c r="P142" i="73" s="1"/>
  <c r="Q142" i="73" s="1"/>
  <c r="R142" i="73" s="1"/>
  <c r="S142" i="73" s="1"/>
  <c r="T142" i="73" s="1"/>
  <c r="U142" i="73" s="1"/>
  <c r="V142" i="73" s="1"/>
  <c r="W142" i="73" s="1"/>
  <c r="X142" i="73" s="1"/>
  <c r="Y142" i="73" s="1"/>
  <c r="Z142" i="73" s="1"/>
  <c r="AA142" i="73" s="1"/>
  <c r="AB142" i="73" s="1"/>
  <c r="AC142" i="73" s="1"/>
  <c r="AD142" i="73" s="1"/>
  <c r="AE142" i="73" s="1"/>
  <c r="AF142" i="73" s="1"/>
  <c r="I141" i="73"/>
  <c r="J141" i="73" s="1"/>
  <c r="K141" i="73" s="1"/>
  <c r="L141" i="73" s="1"/>
  <c r="M141" i="73" s="1"/>
  <c r="N141" i="73" s="1"/>
  <c r="O141" i="73" s="1"/>
  <c r="P141" i="73" s="1"/>
  <c r="Q141" i="73" s="1"/>
  <c r="R141" i="73" s="1"/>
  <c r="S141" i="73" s="1"/>
  <c r="T141" i="73" s="1"/>
  <c r="U141" i="73" s="1"/>
  <c r="V141" i="73" s="1"/>
  <c r="W141" i="73" s="1"/>
  <c r="X141" i="73" s="1"/>
  <c r="Y141" i="73" s="1"/>
  <c r="Z141" i="73" s="1"/>
  <c r="AA141" i="73" s="1"/>
  <c r="AB141" i="73" s="1"/>
  <c r="AC141" i="73" s="1"/>
  <c r="AD141" i="73" s="1"/>
  <c r="AE141" i="73" s="1"/>
  <c r="AF141" i="73" s="1"/>
  <c r="D141" i="73"/>
  <c r="E141" i="73" s="1"/>
  <c r="F141" i="73" s="1"/>
  <c r="G141" i="73" s="1"/>
  <c r="H141" i="73" s="1"/>
  <c r="C141" i="73"/>
  <c r="D140" i="73"/>
  <c r="E140" i="73" s="1"/>
  <c r="F140" i="73" s="1"/>
  <c r="G140" i="73" s="1"/>
  <c r="H140" i="73" s="1"/>
  <c r="I140" i="73" s="1"/>
  <c r="J140" i="73" s="1"/>
  <c r="K140" i="73" s="1"/>
  <c r="L140" i="73" s="1"/>
  <c r="M140" i="73" s="1"/>
  <c r="N140" i="73" s="1"/>
  <c r="O140" i="73" s="1"/>
  <c r="P140" i="73" s="1"/>
  <c r="Q140" i="73" s="1"/>
  <c r="R140" i="73" s="1"/>
  <c r="S140" i="73" s="1"/>
  <c r="T140" i="73" s="1"/>
  <c r="U140" i="73" s="1"/>
  <c r="V140" i="73" s="1"/>
  <c r="W140" i="73" s="1"/>
  <c r="X140" i="73" s="1"/>
  <c r="Y140" i="73" s="1"/>
  <c r="Z140" i="73" s="1"/>
  <c r="AA140" i="73" s="1"/>
  <c r="AB140" i="73" s="1"/>
  <c r="AC140" i="73" s="1"/>
  <c r="AD140" i="73" s="1"/>
  <c r="AE140" i="73" s="1"/>
  <c r="AF140" i="73" s="1"/>
  <c r="C140" i="73"/>
  <c r="E139" i="73"/>
  <c r="F139" i="73" s="1"/>
  <c r="G139" i="73" s="1"/>
  <c r="H139" i="73" s="1"/>
  <c r="I139" i="73" s="1"/>
  <c r="J139" i="73" s="1"/>
  <c r="K139" i="73" s="1"/>
  <c r="L139" i="73" s="1"/>
  <c r="M139" i="73" s="1"/>
  <c r="N139" i="73" s="1"/>
  <c r="O139" i="73" s="1"/>
  <c r="P139" i="73" s="1"/>
  <c r="Q139" i="73" s="1"/>
  <c r="R139" i="73" s="1"/>
  <c r="S139" i="73" s="1"/>
  <c r="T139" i="73" s="1"/>
  <c r="U139" i="73" s="1"/>
  <c r="V139" i="73" s="1"/>
  <c r="W139" i="73" s="1"/>
  <c r="X139" i="73" s="1"/>
  <c r="Y139" i="73" s="1"/>
  <c r="Z139" i="73" s="1"/>
  <c r="AA139" i="73" s="1"/>
  <c r="AB139" i="73" s="1"/>
  <c r="AC139" i="73" s="1"/>
  <c r="AD139" i="73" s="1"/>
  <c r="AE139" i="73" s="1"/>
  <c r="AF139" i="73" s="1"/>
  <c r="D139" i="73"/>
  <c r="C139" i="73"/>
  <c r="C138" i="73"/>
  <c r="D138" i="73" s="1"/>
  <c r="E138" i="73" s="1"/>
  <c r="F138" i="73" s="1"/>
  <c r="G138" i="73" s="1"/>
  <c r="H138" i="73" s="1"/>
  <c r="I138" i="73" s="1"/>
  <c r="J138" i="73" s="1"/>
  <c r="K138" i="73" s="1"/>
  <c r="L138" i="73" s="1"/>
  <c r="M138" i="73" s="1"/>
  <c r="N138" i="73" s="1"/>
  <c r="O138" i="73" s="1"/>
  <c r="P138" i="73" s="1"/>
  <c r="Q138" i="73" s="1"/>
  <c r="R138" i="73" s="1"/>
  <c r="S138" i="73" s="1"/>
  <c r="T138" i="73" s="1"/>
  <c r="U138" i="73" s="1"/>
  <c r="V138" i="73" s="1"/>
  <c r="W138" i="73" s="1"/>
  <c r="X138" i="73" s="1"/>
  <c r="Y138" i="73" s="1"/>
  <c r="Z138" i="73" s="1"/>
  <c r="AA138" i="73" s="1"/>
  <c r="AB138" i="73" s="1"/>
  <c r="AC138" i="73" s="1"/>
  <c r="AD138" i="73" s="1"/>
  <c r="AE138" i="73" s="1"/>
  <c r="AF138" i="73" s="1"/>
  <c r="L137" i="73"/>
  <c r="M137" i="73" s="1"/>
  <c r="N137" i="73" s="1"/>
  <c r="O137" i="73" s="1"/>
  <c r="P137" i="73" s="1"/>
  <c r="Q137" i="73" s="1"/>
  <c r="R137" i="73" s="1"/>
  <c r="S137" i="73" s="1"/>
  <c r="T137" i="73" s="1"/>
  <c r="U137" i="73" s="1"/>
  <c r="V137" i="73" s="1"/>
  <c r="W137" i="73" s="1"/>
  <c r="X137" i="73" s="1"/>
  <c r="Y137" i="73" s="1"/>
  <c r="Z137" i="73" s="1"/>
  <c r="AA137" i="73" s="1"/>
  <c r="AB137" i="73" s="1"/>
  <c r="AC137" i="73" s="1"/>
  <c r="AD137" i="73" s="1"/>
  <c r="AE137" i="73" s="1"/>
  <c r="AF137" i="73" s="1"/>
  <c r="F137" i="73"/>
  <c r="G137" i="73" s="1"/>
  <c r="H137" i="73" s="1"/>
  <c r="I137" i="73" s="1"/>
  <c r="J137" i="73" s="1"/>
  <c r="K137" i="73" s="1"/>
  <c r="D137" i="73"/>
  <c r="E137" i="73" s="1"/>
  <c r="C137" i="73"/>
  <c r="G136" i="73"/>
  <c r="H136" i="73" s="1"/>
  <c r="I136" i="73" s="1"/>
  <c r="J136" i="73" s="1"/>
  <c r="K136" i="73" s="1"/>
  <c r="L136" i="73" s="1"/>
  <c r="M136" i="73" s="1"/>
  <c r="N136" i="73" s="1"/>
  <c r="O136" i="73" s="1"/>
  <c r="P136" i="73" s="1"/>
  <c r="Q136" i="73" s="1"/>
  <c r="R136" i="73" s="1"/>
  <c r="S136" i="73" s="1"/>
  <c r="T136" i="73" s="1"/>
  <c r="U136" i="73" s="1"/>
  <c r="V136" i="73" s="1"/>
  <c r="W136" i="73" s="1"/>
  <c r="X136" i="73" s="1"/>
  <c r="Y136" i="73" s="1"/>
  <c r="Z136" i="73" s="1"/>
  <c r="AA136" i="73" s="1"/>
  <c r="AB136" i="73" s="1"/>
  <c r="AC136" i="73" s="1"/>
  <c r="AD136" i="73" s="1"/>
  <c r="AE136" i="73" s="1"/>
  <c r="AF136" i="73" s="1"/>
  <c r="D136" i="73"/>
  <c r="E136" i="73" s="1"/>
  <c r="F136" i="73" s="1"/>
  <c r="C136" i="73"/>
  <c r="M135" i="73"/>
  <c r="N135" i="73" s="1"/>
  <c r="O135" i="73" s="1"/>
  <c r="P135" i="73" s="1"/>
  <c r="Q135" i="73" s="1"/>
  <c r="R135" i="73" s="1"/>
  <c r="S135" i="73" s="1"/>
  <c r="T135" i="73" s="1"/>
  <c r="U135" i="73" s="1"/>
  <c r="V135" i="73" s="1"/>
  <c r="W135" i="73" s="1"/>
  <c r="X135" i="73" s="1"/>
  <c r="Y135" i="73" s="1"/>
  <c r="Z135" i="73" s="1"/>
  <c r="AA135" i="73" s="1"/>
  <c r="AB135" i="73" s="1"/>
  <c r="AC135" i="73" s="1"/>
  <c r="AD135" i="73" s="1"/>
  <c r="AE135" i="73" s="1"/>
  <c r="AF135" i="73" s="1"/>
  <c r="H135" i="73"/>
  <c r="I135" i="73" s="1"/>
  <c r="J135" i="73" s="1"/>
  <c r="K135" i="73" s="1"/>
  <c r="L135" i="73" s="1"/>
  <c r="E135" i="73"/>
  <c r="F135" i="73" s="1"/>
  <c r="G135" i="73" s="1"/>
  <c r="D135" i="73"/>
  <c r="C135" i="73"/>
  <c r="AA134" i="73"/>
  <c r="AB134" i="73" s="1"/>
  <c r="AC134" i="73" s="1"/>
  <c r="AD134" i="73" s="1"/>
  <c r="AE134" i="73" s="1"/>
  <c r="AF134" i="73" s="1"/>
  <c r="F134" i="73"/>
  <c r="G134" i="73" s="1"/>
  <c r="H134" i="73" s="1"/>
  <c r="I134" i="73" s="1"/>
  <c r="J134" i="73" s="1"/>
  <c r="K134" i="73" s="1"/>
  <c r="L134" i="73" s="1"/>
  <c r="M134" i="73" s="1"/>
  <c r="N134" i="73" s="1"/>
  <c r="O134" i="73" s="1"/>
  <c r="P134" i="73" s="1"/>
  <c r="Q134" i="73" s="1"/>
  <c r="R134" i="73" s="1"/>
  <c r="S134" i="73" s="1"/>
  <c r="T134" i="73" s="1"/>
  <c r="U134" i="73" s="1"/>
  <c r="V134" i="73" s="1"/>
  <c r="W134" i="73" s="1"/>
  <c r="X134" i="73" s="1"/>
  <c r="Y134" i="73" s="1"/>
  <c r="Z134" i="73" s="1"/>
  <c r="C134" i="73"/>
  <c r="D134" i="73" s="1"/>
  <c r="E134" i="73" s="1"/>
  <c r="N133" i="73"/>
  <c r="O133" i="73" s="1"/>
  <c r="P133" i="73" s="1"/>
  <c r="Q133" i="73" s="1"/>
  <c r="R133" i="73" s="1"/>
  <c r="S133" i="73" s="1"/>
  <c r="T133" i="73" s="1"/>
  <c r="U133" i="73" s="1"/>
  <c r="V133" i="73" s="1"/>
  <c r="W133" i="73" s="1"/>
  <c r="X133" i="73" s="1"/>
  <c r="Y133" i="73" s="1"/>
  <c r="Z133" i="73" s="1"/>
  <c r="AA133" i="73" s="1"/>
  <c r="AB133" i="73" s="1"/>
  <c r="AC133" i="73" s="1"/>
  <c r="AD133" i="73" s="1"/>
  <c r="AE133" i="73" s="1"/>
  <c r="AF133" i="73" s="1"/>
  <c r="D133" i="73"/>
  <c r="E133" i="73" s="1"/>
  <c r="F133" i="73" s="1"/>
  <c r="G133" i="73" s="1"/>
  <c r="H133" i="73" s="1"/>
  <c r="I133" i="73" s="1"/>
  <c r="J133" i="73" s="1"/>
  <c r="K133" i="73" s="1"/>
  <c r="L133" i="73" s="1"/>
  <c r="M133" i="73" s="1"/>
  <c r="C133" i="73"/>
  <c r="Z132" i="73"/>
  <c r="AA132" i="73" s="1"/>
  <c r="AB132" i="73" s="1"/>
  <c r="AC132" i="73" s="1"/>
  <c r="AD132" i="73" s="1"/>
  <c r="AE132" i="73" s="1"/>
  <c r="AF132" i="73" s="1"/>
  <c r="D132" i="73"/>
  <c r="E132" i="73" s="1"/>
  <c r="F132" i="73" s="1"/>
  <c r="G132" i="73" s="1"/>
  <c r="H132" i="73" s="1"/>
  <c r="I132" i="73" s="1"/>
  <c r="J132" i="73" s="1"/>
  <c r="K132" i="73" s="1"/>
  <c r="L132" i="73" s="1"/>
  <c r="M132" i="73" s="1"/>
  <c r="N132" i="73" s="1"/>
  <c r="O132" i="73" s="1"/>
  <c r="P132" i="73" s="1"/>
  <c r="Q132" i="73" s="1"/>
  <c r="R132" i="73" s="1"/>
  <c r="S132" i="73" s="1"/>
  <c r="T132" i="73" s="1"/>
  <c r="U132" i="73" s="1"/>
  <c r="V132" i="73" s="1"/>
  <c r="W132" i="73" s="1"/>
  <c r="X132" i="73" s="1"/>
  <c r="Y132" i="73" s="1"/>
  <c r="C132" i="73"/>
  <c r="E131" i="73"/>
  <c r="F131" i="73" s="1"/>
  <c r="G131" i="73" s="1"/>
  <c r="H131" i="73" s="1"/>
  <c r="I131" i="73" s="1"/>
  <c r="J131" i="73" s="1"/>
  <c r="K131" i="73" s="1"/>
  <c r="L131" i="73" s="1"/>
  <c r="M131" i="73" s="1"/>
  <c r="N131" i="73" s="1"/>
  <c r="O131" i="73" s="1"/>
  <c r="P131" i="73" s="1"/>
  <c r="Q131" i="73" s="1"/>
  <c r="R131" i="73" s="1"/>
  <c r="S131" i="73" s="1"/>
  <c r="T131" i="73" s="1"/>
  <c r="U131" i="73" s="1"/>
  <c r="V131" i="73" s="1"/>
  <c r="W131" i="73" s="1"/>
  <c r="X131" i="73" s="1"/>
  <c r="Y131" i="73" s="1"/>
  <c r="Z131" i="73" s="1"/>
  <c r="AA131" i="73" s="1"/>
  <c r="AB131" i="73" s="1"/>
  <c r="AC131" i="73" s="1"/>
  <c r="AD131" i="73" s="1"/>
  <c r="AE131" i="73" s="1"/>
  <c r="AF131" i="73" s="1"/>
  <c r="D131" i="73"/>
  <c r="C131" i="73"/>
  <c r="J130" i="73"/>
  <c r="K130" i="73" s="1"/>
  <c r="L130" i="73" s="1"/>
  <c r="M130" i="73" s="1"/>
  <c r="N130" i="73" s="1"/>
  <c r="O130" i="73" s="1"/>
  <c r="P130" i="73" s="1"/>
  <c r="Q130" i="73" s="1"/>
  <c r="R130" i="73" s="1"/>
  <c r="S130" i="73" s="1"/>
  <c r="T130" i="73" s="1"/>
  <c r="U130" i="73" s="1"/>
  <c r="V130" i="73" s="1"/>
  <c r="W130" i="73" s="1"/>
  <c r="X130" i="73" s="1"/>
  <c r="Y130" i="73" s="1"/>
  <c r="Z130" i="73" s="1"/>
  <c r="AA130" i="73" s="1"/>
  <c r="AB130" i="73" s="1"/>
  <c r="AC130" i="73" s="1"/>
  <c r="AD130" i="73" s="1"/>
  <c r="AE130" i="73" s="1"/>
  <c r="AF130" i="73" s="1"/>
  <c r="C130" i="73"/>
  <c r="D130" i="73" s="1"/>
  <c r="E130" i="73" s="1"/>
  <c r="F130" i="73" s="1"/>
  <c r="G130" i="73" s="1"/>
  <c r="H130" i="73" s="1"/>
  <c r="I130" i="73" s="1"/>
  <c r="D129" i="73"/>
  <c r="E129" i="73" s="1"/>
  <c r="F129" i="73" s="1"/>
  <c r="G129" i="73" s="1"/>
  <c r="H129" i="73" s="1"/>
  <c r="I129" i="73" s="1"/>
  <c r="J129" i="73" s="1"/>
  <c r="K129" i="73" s="1"/>
  <c r="L129" i="73" s="1"/>
  <c r="M129" i="73" s="1"/>
  <c r="N129" i="73" s="1"/>
  <c r="O129" i="73" s="1"/>
  <c r="P129" i="73" s="1"/>
  <c r="Q129" i="73" s="1"/>
  <c r="R129" i="73" s="1"/>
  <c r="S129" i="73" s="1"/>
  <c r="T129" i="73" s="1"/>
  <c r="U129" i="73" s="1"/>
  <c r="V129" i="73" s="1"/>
  <c r="W129" i="73" s="1"/>
  <c r="X129" i="73" s="1"/>
  <c r="Y129" i="73" s="1"/>
  <c r="Z129" i="73" s="1"/>
  <c r="AA129" i="73" s="1"/>
  <c r="AB129" i="73" s="1"/>
  <c r="AC129" i="73" s="1"/>
  <c r="AD129" i="73" s="1"/>
  <c r="AE129" i="73" s="1"/>
  <c r="AF129" i="73" s="1"/>
  <c r="C129" i="73"/>
  <c r="C128" i="73"/>
  <c r="D128" i="73" s="1"/>
  <c r="E128" i="73" s="1"/>
  <c r="F128" i="73" s="1"/>
  <c r="G128" i="73" s="1"/>
  <c r="H128" i="73" s="1"/>
  <c r="I128" i="73" s="1"/>
  <c r="J128" i="73" s="1"/>
  <c r="K128" i="73" s="1"/>
  <c r="L128" i="73" s="1"/>
  <c r="M128" i="73" s="1"/>
  <c r="N128" i="73" s="1"/>
  <c r="O128" i="73" s="1"/>
  <c r="P128" i="73" s="1"/>
  <c r="Q128" i="73" s="1"/>
  <c r="R128" i="73" s="1"/>
  <c r="S128" i="73" s="1"/>
  <c r="T128" i="73" s="1"/>
  <c r="U128" i="73" s="1"/>
  <c r="V128" i="73" s="1"/>
  <c r="W128" i="73" s="1"/>
  <c r="X128" i="73" s="1"/>
  <c r="Y128" i="73" s="1"/>
  <c r="Z128" i="73" s="1"/>
  <c r="AA128" i="73" s="1"/>
  <c r="AB128" i="73" s="1"/>
  <c r="AC128" i="73" s="1"/>
  <c r="AD128" i="73" s="1"/>
  <c r="AE128" i="73" s="1"/>
  <c r="AF128" i="73" s="1"/>
  <c r="F127" i="73"/>
  <c r="G127" i="73" s="1"/>
  <c r="H127" i="73" s="1"/>
  <c r="I127" i="73" s="1"/>
  <c r="J127" i="73" s="1"/>
  <c r="K127" i="73" s="1"/>
  <c r="L127" i="73" s="1"/>
  <c r="M127" i="73" s="1"/>
  <c r="N127" i="73" s="1"/>
  <c r="O127" i="73" s="1"/>
  <c r="P127" i="73" s="1"/>
  <c r="Q127" i="73" s="1"/>
  <c r="R127" i="73" s="1"/>
  <c r="S127" i="73" s="1"/>
  <c r="T127" i="73" s="1"/>
  <c r="U127" i="73" s="1"/>
  <c r="V127" i="73" s="1"/>
  <c r="W127" i="73" s="1"/>
  <c r="X127" i="73" s="1"/>
  <c r="Y127" i="73" s="1"/>
  <c r="Z127" i="73" s="1"/>
  <c r="AA127" i="73" s="1"/>
  <c r="AB127" i="73" s="1"/>
  <c r="AC127" i="73" s="1"/>
  <c r="AD127" i="73" s="1"/>
  <c r="AE127" i="73" s="1"/>
  <c r="AF127" i="73" s="1"/>
  <c r="D127" i="73"/>
  <c r="E127" i="73" s="1"/>
  <c r="C127" i="73"/>
  <c r="C126" i="73"/>
  <c r="D126" i="73" s="1"/>
  <c r="E126" i="73" s="1"/>
  <c r="F126" i="73" s="1"/>
  <c r="G126" i="73" s="1"/>
  <c r="H126" i="73" s="1"/>
  <c r="I126" i="73" s="1"/>
  <c r="J126" i="73" s="1"/>
  <c r="K126" i="73" s="1"/>
  <c r="L126" i="73" s="1"/>
  <c r="M126" i="73" s="1"/>
  <c r="N126" i="73" s="1"/>
  <c r="O126" i="73" s="1"/>
  <c r="P126" i="73" s="1"/>
  <c r="Q126" i="73" s="1"/>
  <c r="R126" i="73" s="1"/>
  <c r="S126" i="73" s="1"/>
  <c r="T126" i="73" s="1"/>
  <c r="U126" i="73" s="1"/>
  <c r="V126" i="73" s="1"/>
  <c r="W126" i="73" s="1"/>
  <c r="X126" i="73" s="1"/>
  <c r="Y126" i="73" s="1"/>
  <c r="Z126" i="73" s="1"/>
  <c r="AA126" i="73" s="1"/>
  <c r="AB126" i="73" s="1"/>
  <c r="AC126" i="73" s="1"/>
  <c r="AD126" i="73" s="1"/>
  <c r="AE126" i="73" s="1"/>
  <c r="AF126" i="73" s="1"/>
  <c r="L125" i="73"/>
  <c r="M125" i="73" s="1"/>
  <c r="N125" i="73" s="1"/>
  <c r="O125" i="73" s="1"/>
  <c r="P125" i="73" s="1"/>
  <c r="Q125" i="73" s="1"/>
  <c r="R125" i="73" s="1"/>
  <c r="S125" i="73" s="1"/>
  <c r="T125" i="73" s="1"/>
  <c r="U125" i="73" s="1"/>
  <c r="V125" i="73" s="1"/>
  <c r="W125" i="73" s="1"/>
  <c r="X125" i="73" s="1"/>
  <c r="Y125" i="73" s="1"/>
  <c r="Z125" i="73" s="1"/>
  <c r="AA125" i="73" s="1"/>
  <c r="AB125" i="73" s="1"/>
  <c r="AC125" i="73" s="1"/>
  <c r="AD125" i="73" s="1"/>
  <c r="AE125" i="73" s="1"/>
  <c r="AF125" i="73" s="1"/>
  <c r="F125" i="73"/>
  <c r="G125" i="73" s="1"/>
  <c r="H125" i="73" s="1"/>
  <c r="I125" i="73" s="1"/>
  <c r="J125" i="73" s="1"/>
  <c r="K125" i="73" s="1"/>
  <c r="D125" i="73"/>
  <c r="E125" i="73" s="1"/>
  <c r="C125" i="73"/>
  <c r="K124" i="73"/>
  <c r="L124" i="73" s="1"/>
  <c r="M124" i="73" s="1"/>
  <c r="N124" i="73" s="1"/>
  <c r="O124" i="73" s="1"/>
  <c r="P124" i="73" s="1"/>
  <c r="Q124" i="73" s="1"/>
  <c r="R124" i="73" s="1"/>
  <c r="S124" i="73" s="1"/>
  <c r="T124" i="73" s="1"/>
  <c r="U124" i="73" s="1"/>
  <c r="V124" i="73" s="1"/>
  <c r="W124" i="73" s="1"/>
  <c r="X124" i="73" s="1"/>
  <c r="Y124" i="73" s="1"/>
  <c r="Z124" i="73" s="1"/>
  <c r="AA124" i="73" s="1"/>
  <c r="AB124" i="73" s="1"/>
  <c r="AC124" i="73" s="1"/>
  <c r="AD124" i="73" s="1"/>
  <c r="AE124" i="73" s="1"/>
  <c r="AF124" i="73" s="1"/>
  <c r="C124" i="73"/>
  <c r="D124" i="73" s="1"/>
  <c r="E124" i="73" s="1"/>
  <c r="F124" i="73" s="1"/>
  <c r="G124" i="73" s="1"/>
  <c r="H124" i="73" s="1"/>
  <c r="I124" i="73" s="1"/>
  <c r="J124" i="73" s="1"/>
  <c r="T123" i="73"/>
  <c r="U123" i="73" s="1"/>
  <c r="V123" i="73" s="1"/>
  <c r="W123" i="73" s="1"/>
  <c r="X123" i="73" s="1"/>
  <c r="Y123" i="73" s="1"/>
  <c r="Z123" i="73" s="1"/>
  <c r="AA123" i="73" s="1"/>
  <c r="AB123" i="73" s="1"/>
  <c r="AC123" i="73" s="1"/>
  <c r="AD123" i="73" s="1"/>
  <c r="AE123" i="73" s="1"/>
  <c r="AF123" i="73" s="1"/>
  <c r="L123" i="73"/>
  <c r="M123" i="73" s="1"/>
  <c r="N123" i="73" s="1"/>
  <c r="O123" i="73" s="1"/>
  <c r="P123" i="73" s="1"/>
  <c r="Q123" i="73" s="1"/>
  <c r="R123" i="73" s="1"/>
  <c r="S123" i="73" s="1"/>
  <c r="F123" i="73"/>
  <c r="G123" i="73" s="1"/>
  <c r="H123" i="73" s="1"/>
  <c r="I123" i="73" s="1"/>
  <c r="J123" i="73" s="1"/>
  <c r="K123" i="73" s="1"/>
  <c r="D123" i="73"/>
  <c r="E123" i="73" s="1"/>
  <c r="C123" i="73"/>
  <c r="C122" i="73"/>
  <c r="D122" i="73" s="1"/>
  <c r="E122" i="73" s="1"/>
  <c r="F122" i="73" s="1"/>
  <c r="G122" i="73" s="1"/>
  <c r="H122" i="73" s="1"/>
  <c r="I122" i="73" s="1"/>
  <c r="J122" i="73" s="1"/>
  <c r="K122" i="73" s="1"/>
  <c r="L122" i="73" s="1"/>
  <c r="M122" i="73" s="1"/>
  <c r="N122" i="73" s="1"/>
  <c r="O122" i="73" s="1"/>
  <c r="P122" i="73" s="1"/>
  <c r="Q122" i="73" s="1"/>
  <c r="R122" i="73" s="1"/>
  <c r="S122" i="73" s="1"/>
  <c r="T122" i="73" s="1"/>
  <c r="U122" i="73" s="1"/>
  <c r="V122" i="73" s="1"/>
  <c r="W122" i="73" s="1"/>
  <c r="X122" i="73" s="1"/>
  <c r="Y122" i="73" s="1"/>
  <c r="Z122" i="73" s="1"/>
  <c r="AA122" i="73" s="1"/>
  <c r="AB122" i="73" s="1"/>
  <c r="AC122" i="73" s="1"/>
  <c r="AD122" i="73" s="1"/>
  <c r="AE122" i="73" s="1"/>
  <c r="AF122" i="73" s="1"/>
  <c r="F121" i="73"/>
  <c r="G121" i="73" s="1"/>
  <c r="H121" i="73" s="1"/>
  <c r="I121" i="73" s="1"/>
  <c r="J121" i="73" s="1"/>
  <c r="K121" i="73" s="1"/>
  <c r="L121" i="73" s="1"/>
  <c r="M121" i="73" s="1"/>
  <c r="N121" i="73" s="1"/>
  <c r="O121" i="73" s="1"/>
  <c r="P121" i="73" s="1"/>
  <c r="Q121" i="73" s="1"/>
  <c r="R121" i="73" s="1"/>
  <c r="S121" i="73" s="1"/>
  <c r="T121" i="73" s="1"/>
  <c r="U121" i="73" s="1"/>
  <c r="V121" i="73" s="1"/>
  <c r="W121" i="73" s="1"/>
  <c r="X121" i="73" s="1"/>
  <c r="Y121" i="73" s="1"/>
  <c r="Z121" i="73" s="1"/>
  <c r="AA121" i="73" s="1"/>
  <c r="AB121" i="73" s="1"/>
  <c r="AC121" i="73" s="1"/>
  <c r="AD121" i="73" s="1"/>
  <c r="AE121" i="73" s="1"/>
  <c r="AF121" i="73" s="1"/>
  <c r="D121" i="73"/>
  <c r="E121" i="73" s="1"/>
  <c r="C121" i="73"/>
  <c r="N120" i="73"/>
  <c r="O120" i="73" s="1"/>
  <c r="P120" i="73" s="1"/>
  <c r="Q120" i="73" s="1"/>
  <c r="R120" i="73" s="1"/>
  <c r="S120" i="73" s="1"/>
  <c r="T120" i="73" s="1"/>
  <c r="U120" i="73" s="1"/>
  <c r="V120" i="73" s="1"/>
  <c r="W120" i="73" s="1"/>
  <c r="X120" i="73" s="1"/>
  <c r="Y120" i="73" s="1"/>
  <c r="Z120" i="73" s="1"/>
  <c r="AA120" i="73" s="1"/>
  <c r="AB120" i="73" s="1"/>
  <c r="AC120" i="73" s="1"/>
  <c r="AD120" i="73" s="1"/>
  <c r="AE120" i="73" s="1"/>
  <c r="AF120" i="73" s="1"/>
  <c r="G120" i="73"/>
  <c r="H120" i="73" s="1"/>
  <c r="I120" i="73" s="1"/>
  <c r="J120" i="73" s="1"/>
  <c r="K120" i="73" s="1"/>
  <c r="L120" i="73" s="1"/>
  <c r="M120" i="73" s="1"/>
  <c r="D120" i="73"/>
  <c r="E120" i="73" s="1"/>
  <c r="F120" i="73" s="1"/>
  <c r="C120" i="73"/>
  <c r="I119" i="73"/>
  <c r="J119" i="73" s="1"/>
  <c r="K119" i="73" s="1"/>
  <c r="L119" i="73" s="1"/>
  <c r="M119" i="73" s="1"/>
  <c r="N119" i="73" s="1"/>
  <c r="O119" i="73" s="1"/>
  <c r="P119" i="73" s="1"/>
  <c r="Q119" i="73" s="1"/>
  <c r="R119" i="73" s="1"/>
  <c r="S119" i="73" s="1"/>
  <c r="T119" i="73" s="1"/>
  <c r="U119" i="73" s="1"/>
  <c r="V119" i="73" s="1"/>
  <c r="W119" i="73" s="1"/>
  <c r="X119" i="73" s="1"/>
  <c r="Y119" i="73" s="1"/>
  <c r="Z119" i="73" s="1"/>
  <c r="AA119" i="73" s="1"/>
  <c r="AB119" i="73" s="1"/>
  <c r="AC119" i="73" s="1"/>
  <c r="AD119" i="73" s="1"/>
  <c r="AE119" i="73" s="1"/>
  <c r="AF119" i="73" s="1"/>
  <c r="G119" i="73"/>
  <c r="H119" i="73" s="1"/>
  <c r="E119" i="73"/>
  <c r="F119" i="73" s="1"/>
  <c r="D119" i="73"/>
  <c r="C119" i="73"/>
  <c r="R118" i="73"/>
  <c r="S118" i="73" s="1"/>
  <c r="T118" i="73" s="1"/>
  <c r="U118" i="73" s="1"/>
  <c r="V118" i="73" s="1"/>
  <c r="W118" i="73" s="1"/>
  <c r="X118" i="73" s="1"/>
  <c r="Y118" i="73" s="1"/>
  <c r="Z118" i="73" s="1"/>
  <c r="AA118" i="73" s="1"/>
  <c r="AB118" i="73" s="1"/>
  <c r="AC118" i="73" s="1"/>
  <c r="AD118" i="73" s="1"/>
  <c r="AE118" i="73" s="1"/>
  <c r="AF118" i="73" s="1"/>
  <c r="F118" i="73"/>
  <c r="G118" i="73" s="1"/>
  <c r="H118" i="73" s="1"/>
  <c r="I118" i="73" s="1"/>
  <c r="J118" i="73" s="1"/>
  <c r="K118" i="73" s="1"/>
  <c r="L118" i="73" s="1"/>
  <c r="M118" i="73" s="1"/>
  <c r="N118" i="73" s="1"/>
  <c r="O118" i="73" s="1"/>
  <c r="P118" i="73" s="1"/>
  <c r="Q118" i="73" s="1"/>
  <c r="D118" i="73"/>
  <c r="E118" i="73" s="1"/>
  <c r="C118" i="73"/>
  <c r="D117" i="73"/>
  <c r="E117" i="73" s="1"/>
  <c r="F117" i="73" s="1"/>
  <c r="G117" i="73" s="1"/>
  <c r="H117" i="73" s="1"/>
  <c r="I117" i="73" s="1"/>
  <c r="J117" i="73" s="1"/>
  <c r="K117" i="73" s="1"/>
  <c r="L117" i="73" s="1"/>
  <c r="M117" i="73" s="1"/>
  <c r="N117" i="73" s="1"/>
  <c r="O117" i="73" s="1"/>
  <c r="P117" i="73" s="1"/>
  <c r="Q117" i="73" s="1"/>
  <c r="R117" i="73" s="1"/>
  <c r="S117" i="73" s="1"/>
  <c r="T117" i="73" s="1"/>
  <c r="U117" i="73" s="1"/>
  <c r="V117" i="73" s="1"/>
  <c r="W117" i="73" s="1"/>
  <c r="X117" i="73" s="1"/>
  <c r="Y117" i="73" s="1"/>
  <c r="Z117" i="73" s="1"/>
  <c r="AA117" i="73" s="1"/>
  <c r="AB117" i="73" s="1"/>
  <c r="AC117" i="73" s="1"/>
  <c r="AD117" i="73" s="1"/>
  <c r="AE117" i="73" s="1"/>
  <c r="AF117" i="73" s="1"/>
  <c r="C117" i="73"/>
  <c r="D116" i="73"/>
  <c r="E116" i="73" s="1"/>
  <c r="F116" i="73" s="1"/>
  <c r="G116" i="73" s="1"/>
  <c r="H116" i="73" s="1"/>
  <c r="I116" i="73" s="1"/>
  <c r="J116" i="73" s="1"/>
  <c r="K116" i="73" s="1"/>
  <c r="L116" i="73" s="1"/>
  <c r="M116" i="73" s="1"/>
  <c r="N116" i="73" s="1"/>
  <c r="O116" i="73" s="1"/>
  <c r="P116" i="73" s="1"/>
  <c r="Q116" i="73" s="1"/>
  <c r="R116" i="73" s="1"/>
  <c r="S116" i="73" s="1"/>
  <c r="T116" i="73" s="1"/>
  <c r="U116" i="73" s="1"/>
  <c r="V116" i="73" s="1"/>
  <c r="W116" i="73" s="1"/>
  <c r="X116" i="73" s="1"/>
  <c r="Y116" i="73" s="1"/>
  <c r="Z116" i="73" s="1"/>
  <c r="AA116" i="73" s="1"/>
  <c r="AB116" i="73" s="1"/>
  <c r="AC116" i="73" s="1"/>
  <c r="AD116" i="73" s="1"/>
  <c r="AE116" i="73" s="1"/>
  <c r="AF116" i="73" s="1"/>
  <c r="C116" i="73"/>
  <c r="L115" i="73"/>
  <c r="M115" i="73" s="1"/>
  <c r="N115" i="73" s="1"/>
  <c r="O115" i="73" s="1"/>
  <c r="P115" i="73" s="1"/>
  <c r="Q115" i="73" s="1"/>
  <c r="R115" i="73" s="1"/>
  <c r="S115" i="73" s="1"/>
  <c r="T115" i="73" s="1"/>
  <c r="U115" i="73" s="1"/>
  <c r="V115" i="73" s="1"/>
  <c r="W115" i="73" s="1"/>
  <c r="X115" i="73" s="1"/>
  <c r="Y115" i="73" s="1"/>
  <c r="Z115" i="73" s="1"/>
  <c r="AA115" i="73" s="1"/>
  <c r="AB115" i="73" s="1"/>
  <c r="AC115" i="73" s="1"/>
  <c r="AD115" i="73" s="1"/>
  <c r="AE115" i="73" s="1"/>
  <c r="AF115" i="73" s="1"/>
  <c r="E115" i="73"/>
  <c r="F115" i="73" s="1"/>
  <c r="G115" i="73" s="1"/>
  <c r="H115" i="73" s="1"/>
  <c r="I115" i="73" s="1"/>
  <c r="J115" i="73" s="1"/>
  <c r="K115" i="73" s="1"/>
  <c r="D115" i="73"/>
  <c r="C115" i="73"/>
  <c r="J114" i="73"/>
  <c r="K114" i="73" s="1"/>
  <c r="L114" i="73" s="1"/>
  <c r="M114" i="73" s="1"/>
  <c r="N114" i="73" s="1"/>
  <c r="O114" i="73" s="1"/>
  <c r="P114" i="73" s="1"/>
  <c r="Q114" i="73" s="1"/>
  <c r="R114" i="73" s="1"/>
  <c r="S114" i="73" s="1"/>
  <c r="T114" i="73" s="1"/>
  <c r="U114" i="73" s="1"/>
  <c r="V114" i="73" s="1"/>
  <c r="W114" i="73" s="1"/>
  <c r="X114" i="73" s="1"/>
  <c r="Y114" i="73" s="1"/>
  <c r="Z114" i="73" s="1"/>
  <c r="AA114" i="73" s="1"/>
  <c r="AB114" i="73" s="1"/>
  <c r="AC114" i="73" s="1"/>
  <c r="AD114" i="73" s="1"/>
  <c r="AE114" i="73" s="1"/>
  <c r="AF114" i="73" s="1"/>
  <c r="D114" i="73"/>
  <c r="E114" i="73" s="1"/>
  <c r="F114" i="73" s="1"/>
  <c r="G114" i="73" s="1"/>
  <c r="H114" i="73" s="1"/>
  <c r="I114" i="73" s="1"/>
  <c r="C114" i="73"/>
  <c r="F113" i="73"/>
  <c r="G113" i="73" s="1"/>
  <c r="H113" i="73" s="1"/>
  <c r="I113" i="73" s="1"/>
  <c r="J113" i="73" s="1"/>
  <c r="K113" i="73" s="1"/>
  <c r="L113" i="73" s="1"/>
  <c r="M113" i="73" s="1"/>
  <c r="N113" i="73" s="1"/>
  <c r="O113" i="73" s="1"/>
  <c r="P113" i="73" s="1"/>
  <c r="Q113" i="73" s="1"/>
  <c r="R113" i="73" s="1"/>
  <c r="S113" i="73" s="1"/>
  <c r="T113" i="73" s="1"/>
  <c r="U113" i="73" s="1"/>
  <c r="V113" i="73" s="1"/>
  <c r="W113" i="73" s="1"/>
  <c r="X113" i="73" s="1"/>
  <c r="Y113" i="73" s="1"/>
  <c r="Z113" i="73" s="1"/>
  <c r="AA113" i="73" s="1"/>
  <c r="AB113" i="73" s="1"/>
  <c r="AC113" i="73" s="1"/>
  <c r="AD113" i="73" s="1"/>
  <c r="AE113" i="73" s="1"/>
  <c r="AF113" i="73" s="1"/>
  <c r="C113" i="73"/>
  <c r="D113" i="73" s="1"/>
  <c r="E113" i="73" s="1"/>
  <c r="D112" i="73"/>
  <c r="E112" i="73" s="1"/>
  <c r="F112" i="73" s="1"/>
  <c r="G112" i="73" s="1"/>
  <c r="H112" i="73" s="1"/>
  <c r="I112" i="73" s="1"/>
  <c r="J112" i="73" s="1"/>
  <c r="K112" i="73" s="1"/>
  <c r="L112" i="73" s="1"/>
  <c r="M112" i="73" s="1"/>
  <c r="N112" i="73" s="1"/>
  <c r="O112" i="73" s="1"/>
  <c r="P112" i="73" s="1"/>
  <c r="Q112" i="73" s="1"/>
  <c r="R112" i="73" s="1"/>
  <c r="S112" i="73" s="1"/>
  <c r="T112" i="73" s="1"/>
  <c r="U112" i="73" s="1"/>
  <c r="V112" i="73" s="1"/>
  <c r="W112" i="73" s="1"/>
  <c r="X112" i="73" s="1"/>
  <c r="Y112" i="73" s="1"/>
  <c r="Z112" i="73" s="1"/>
  <c r="AA112" i="73" s="1"/>
  <c r="AB112" i="73" s="1"/>
  <c r="AC112" i="73" s="1"/>
  <c r="AD112" i="73" s="1"/>
  <c r="AE112" i="73" s="1"/>
  <c r="AF112" i="73" s="1"/>
  <c r="C112" i="73"/>
  <c r="E111" i="73"/>
  <c r="F111" i="73" s="1"/>
  <c r="G111" i="73" s="1"/>
  <c r="H111" i="73" s="1"/>
  <c r="I111" i="73" s="1"/>
  <c r="J111" i="73" s="1"/>
  <c r="K111" i="73" s="1"/>
  <c r="L111" i="73" s="1"/>
  <c r="M111" i="73" s="1"/>
  <c r="N111" i="73" s="1"/>
  <c r="O111" i="73" s="1"/>
  <c r="P111" i="73" s="1"/>
  <c r="Q111" i="73" s="1"/>
  <c r="R111" i="73" s="1"/>
  <c r="S111" i="73" s="1"/>
  <c r="T111" i="73" s="1"/>
  <c r="U111" i="73" s="1"/>
  <c r="V111" i="73" s="1"/>
  <c r="W111" i="73" s="1"/>
  <c r="X111" i="73" s="1"/>
  <c r="Y111" i="73" s="1"/>
  <c r="Z111" i="73" s="1"/>
  <c r="AA111" i="73" s="1"/>
  <c r="AB111" i="73" s="1"/>
  <c r="AC111" i="73" s="1"/>
  <c r="AD111" i="73" s="1"/>
  <c r="AE111" i="73" s="1"/>
  <c r="AF111" i="73" s="1"/>
  <c r="D111" i="73"/>
  <c r="C111" i="73"/>
  <c r="C110" i="73"/>
  <c r="D110" i="73" s="1"/>
  <c r="E110" i="73" s="1"/>
  <c r="F110" i="73" s="1"/>
  <c r="G110" i="73" s="1"/>
  <c r="H110" i="73" s="1"/>
  <c r="I110" i="73" s="1"/>
  <c r="J110" i="73" s="1"/>
  <c r="K110" i="73" s="1"/>
  <c r="L110" i="73" s="1"/>
  <c r="M110" i="73" s="1"/>
  <c r="N110" i="73" s="1"/>
  <c r="O110" i="73" s="1"/>
  <c r="P110" i="73" s="1"/>
  <c r="Q110" i="73" s="1"/>
  <c r="R110" i="73" s="1"/>
  <c r="S110" i="73" s="1"/>
  <c r="T110" i="73" s="1"/>
  <c r="U110" i="73" s="1"/>
  <c r="V110" i="73" s="1"/>
  <c r="W110" i="73" s="1"/>
  <c r="X110" i="73" s="1"/>
  <c r="Y110" i="73" s="1"/>
  <c r="Z110" i="73" s="1"/>
  <c r="AA110" i="73" s="1"/>
  <c r="AB110" i="73" s="1"/>
  <c r="AC110" i="73" s="1"/>
  <c r="AD110" i="73" s="1"/>
  <c r="AE110" i="73" s="1"/>
  <c r="AF110" i="73" s="1"/>
  <c r="N109" i="73"/>
  <c r="O109" i="73" s="1"/>
  <c r="P109" i="73" s="1"/>
  <c r="Q109" i="73" s="1"/>
  <c r="R109" i="73" s="1"/>
  <c r="S109" i="73" s="1"/>
  <c r="T109" i="73" s="1"/>
  <c r="U109" i="73" s="1"/>
  <c r="V109" i="73" s="1"/>
  <c r="W109" i="73" s="1"/>
  <c r="X109" i="73" s="1"/>
  <c r="Y109" i="73" s="1"/>
  <c r="Z109" i="73" s="1"/>
  <c r="AA109" i="73" s="1"/>
  <c r="AB109" i="73" s="1"/>
  <c r="AC109" i="73" s="1"/>
  <c r="AD109" i="73" s="1"/>
  <c r="AE109" i="73" s="1"/>
  <c r="AF109" i="73" s="1"/>
  <c r="F109" i="73"/>
  <c r="G109" i="73" s="1"/>
  <c r="H109" i="73" s="1"/>
  <c r="I109" i="73" s="1"/>
  <c r="J109" i="73" s="1"/>
  <c r="K109" i="73" s="1"/>
  <c r="L109" i="73" s="1"/>
  <c r="M109" i="73" s="1"/>
  <c r="E109" i="73"/>
  <c r="D109" i="73"/>
  <c r="C109" i="73"/>
  <c r="L108" i="73"/>
  <c r="M108" i="73" s="1"/>
  <c r="N108" i="73" s="1"/>
  <c r="O108" i="73" s="1"/>
  <c r="P108" i="73" s="1"/>
  <c r="Q108" i="73" s="1"/>
  <c r="R108" i="73" s="1"/>
  <c r="S108" i="73" s="1"/>
  <c r="T108" i="73" s="1"/>
  <c r="U108" i="73" s="1"/>
  <c r="V108" i="73" s="1"/>
  <c r="W108" i="73" s="1"/>
  <c r="X108" i="73" s="1"/>
  <c r="Y108" i="73" s="1"/>
  <c r="Z108" i="73" s="1"/>
  <c r="AA108" i="73" s="1"/>
  <c r="AB108" i="73" s="1"/>
  <c r="AC108" i="73" s="1"/>
  <c r="AD108" i="73" s="1"/>
  <c r="AE108" i="73" s="1"/>
  <c r="AF108" i="73" s="1"/>
  <c r="G108" i="73"/>
  <c r="H108" i="73" s="1"/>
  <c r="I108" i="73" s="1"/>
  <c r="J108" i="73" s="1"/>
  <c r="K108" i="73" s="1"/>
  <c r="D108" i="73"/>
  <c r="E108" i="73" s="1"/>
  <c r="F108" i="73" s="1"/>
  <c r="C108" i="73"/>
  <c r="D107" i="73"/>
  <c r="E107" i="73" s="1"/>
  <c r="F107" i="73" s="1"/>
  <c r="G107" i="73" s="1"/>
  <c r="H107" i="73" s="1"/>
  <c r="I107" i="73" s="1"/>
  <c r="J107" i="73" s="1"/>
  <c r="K107" i="73" s="1"/>
  <c r="L107" i="73" s="1"/>
  <c r="M107" i="73" s="1"/>
  <c r="N107" i="73" s="1"/>
  <c r="O107" i="73" s="1"/>
  <c r="P107" i="73" s="1"/>
  <c r="Q107" i="73" s="1"/>
  <c r="R107" i="73" s="1"/>
  <c r="S107" i="73" s="1"/>
  <c r="T107" i="73" s="1"/>
  <c r="U107" i="73" s="1"/>
  <c r="V107" i="73" s="1"/>
  <c r="W107" i="73" s="1"/>
  <c r="X107" i="73" s="1"/>
  <c r="Y107" i="73" s="1"/>
  <c r="Z107" i="73" s="1"/>
  <c r="AA107" i="73" s="1"/>
  <c r="AB107" i="73" s="1"/>
  <c r="AC107" i="73" s="1"/>
  <c r="AD107" i="73" s="1"/>
  <c r="AE107" i="73" s="1"/>
  <c r="AF107" i="73" s="1"/>
  <c r="C107" i="73"/>
  <c r="D106" i="73"/>
  <c r="E106" i="73" s="1"/>
  <c r="F106" i="73" s="1"/>
  <c r="G106" i="73" s="1"/>
  <c r="H106" i="73" s="1"/>
  <c r="I106" i="73" s="1"/>
  <c r="J106" i="73" s="1"/>
  <c r="K106" i="73" s="1"/>
  <c r="L106" i="73" s="1"/>
  <c r="M106" i="73" s="1"/>
  <c r="N106" i="73" s="1"/>
  <c r="O106" i="73" s="1"/>
  <c r="P106" i="73" s="1"/>
  <c r="Q106" i="73" s="1"/>
  <c r="R106" i="73" s="1"/>
  <c r="S106" i="73" s="1"/>
  <c r="T106" i="73" s="1"/>
  <c r="U106" i="73" s="1"/>
  <c r="V106" i="73" s="1"/>
  <c r="W106" i="73" s="1"/>
  <c r="X106" i="73" s="1"/>
  <c r="Y106" i="73" s="1"/>
  <c r="Z106" i="73" s="1"/>
  <c r="AA106" i="73" s="1"/>
  <c r="AB106" i="73" s="1"/>
  <c r="AC106" i="73" s="1"/>
  <c r="AD106" i="73" s="1"/>
  <c r="AE106" i="73" s="1"/>
  <c r="AF106" i="73" s="1"/>
  <c r="C106" i="73"/>
  <c r="C105" i="73"/>
  <c r="D105" i="73" s="1"/>
  <c r="E105" i="73" s="1"/>
  <c r="F105" i="73" s="1"/>
  <c r="G105" i="73" s="1"/>
  <c r="H105" i="73" s="1"/>
  <c r="I105" i="73" s="1"/>
  <c r="J105" i="73" s="1"/>
  <c r="K105" i="73" s="1"/>
  <c r="L105" i="73" s="1"/>
  <c r="M105" i="73" s="1"/>
  <c r="N105" i="73" s="1"/>
  <c r="O105" i="73" s="1"/>
  <c r="P105" i="73" s="1"/>
  <c r="Q105" i="73" s="1"/>
  <c r="R105" i="73" s="1"/>
  <c r="S105" i="73" s="1"/>
  <c r="T105" i="73" s="1"/>
  <c r="U105" i="73" s="1"/>
  <c r="V105" i="73" s="1"/>
  <c r="W105" i="73" s="1"/>
  <c r="X105" i="73" s="1"/>
  <c r="Y105" i="73" s="1"/>
  <c r="Z105" i="73" s="1"/>
  <c r="AA105" i="73" s="1"/>
  <c r="AB105" i="73" s="1"/>
  <c r="AC105" i="73" s="1"/>
  <c r="AD105" i="73" s="1"/>
  <c r="AE105" i="73" s="1"/>
  <c r="AF105" i="73" s="1"/>
  <c r="F104" i="73"/>
  <c r="G104" i="73" s="1"/>
  <c r="H104" i="73" s="1"/>
  <c r="I104" i="73" s="1"/>
  <c r="J104" i="73" s="1"/>
  <c r="K104" i="73" s="1"/>
  <c r="L104" i="73" s="1"/>
  <c r="M104" i="73" s="1"/>
  <c r="N104" i="73" s="1"/>
  <c r="O104" i="73" s="1"/>
  <c r="P104" i="73" s="1"/>
  <c r="Q104" i="73" s="1"/>
  <c r="R104" i="73" s="1"/>
  <c r="S104" i="73" s="1"/>
  <c r="T104" i="73" s="1"/>
  <c r="U104" i="73" s="1"/>
  <c r="V104" i="73" s="1"/>
  <c r="W104" i="73" s="1"/>
  <c r="X104" i="73" s="1"/>
  <c r="Y104" i="73" s="1"/>
  <c r="Z104" i="73" s="1"/>
  <c r="AA104" i="73" s="1"/>
  <c r="AB104" i="73" s="1"/>
  <c r="AC104" i="73" s="1"/>
  <c r="AD104" i="73" s="1"/>
  <c r="AE104" i="73" s="1"/>
  <c r="AF104" i="73" s="1"/>
  <c r="E104" i="73"/>
  <c r="C104" i="73"/>
  <c r="D104" i="73" s="1"/>
  <c r="C103" i="73"/>
  <c r="D103" i="73" s="1"/>
  <c r="E103" i="73" s="1"/>
  <c r="F103" i="73" s="1"/>
  <c r="G103" i="73" s="1"/>
  <c r="H103" i="73" s="1"/>
  <c r="I103" i="73" s="1"/>
  <c r="J103" i="73" s="1"/>
  <c r="K103" i="73" s="1"/>
  <c r="L103" i="73" s="1"/>
  <c r="M103" i="73" s="1"/>
  <c r="N103" i="73" s="1"/>
  <c r="O103" i="73" s="1"/>
  <c r="P103" i="73" s="1"/>
  <c r="Q103" i="73" s="1"/>
  <c r="R103" i="73" s="1"/>
  <c r="S103" i="73" s="1"/>
  <c r="T103" i="73" s="1"/>
  <c r="U103" i="73" s="1"/>
  <c r="V103" i="73" s="1"/>
  <c r="W103" i="73" s="1"/>
  <c r="X103" i="73" s="1"/>
  <c r="Y103" i="73" s="1"/>
  <c r="Z103" i="73" s="1"/>
  <c r="AA103" i="73" s="1"/>
  <c r="AB103" i="73" s="1"/>
  <c r="AC103" i="73" s="1"/>
  <c r="AD103" i="73" s="1"/>
  <c r="AE103" i="73" s="1"/>
  <c r="AF103" i="73" s="1"/>
  <c r="G102" i="73"/>
  <c r="H102" i="73" s="1"/>
  <c r="I102" i="73" s="1"/>
  <c r="J102" i="73" s="1"/>
  <c r="K102" i="73" s="1"/>
  <c r="L102" i="73" s="1"/>
  <c r="M102" i="73" s="1"/>
  <c r="N102" i="73" s="1"/>
  <c r="O102" i="73" s="1"/>
  <c r="P102" i="73" s="1"/>
  <c r="Q102" i="73" s="1"/>
  <c r="R102" i="73" s="1"/>
  <c r="S102" i="73" s="1"/>
  <c r="T102" i="73" s="1"/>
  <c r="U102" i="73" s="1"/>
  <c r="V102" i="73" s="1"/>
  <c r="W102" i="73" s="1"/>
  <c r="X102" i="73" s="1"/>
  <c r="Y102" i="73" s="1"/>
  <c r="Z102" i="73" s="1"/>
  <c r="AA102" i="73" s="1"/>
  <c r="AB102" i="73" s="1"/>
  <c r="AC102" i="73" s="1"/>
  <c r="AD102" i="73" s="1"/>
  <c r="AE102" i="73" s="1"/>
  <c r="AF102" i="73" s="1"/>
  <c r="C102" i="73"/>
  <c r="D102" i="73" s="1"/>
  <c r="E102" i="73" s="1"/>
  <c r="F102" i="73" s="1"/>
  <c r="D101" i="73"/>
  <c r="E101" i="73" s="1"/>
  <c r="F101" i="73" s="1"/>
  <c r="G101" i="73" s="1"/>
  <c r="H101" i="73" s="1"/>
  <c r="I101" i="73" s="1"/>
  <c r="J101" i="73" s="1"/>
  <c r="K101" i="73" s="1"/>
  <c r="L101" i="73" s="1"/>
  <c r="M101" i="73" s="1"/>
  <c r="N101" i="73" s="1"/>
  <c r="O101" i="73" s="1"/>
  <c r="P101" i="73" s="1"/>
  <c r="Q101" i="73" s="1"/>
  <c r="R101" i="73" s="1"/>
  <c r="S101" i="73" s="1"/>
  <c r="T101" i="73" s="1"/>
  <c r="U101" i="73" s="1"/>
  <c r="V101" i="73" s="1"/>
  <c r="W101" i="73" s="1"/>
  <c r="X101" i="73" s="1"/>
  <c r="Y101" i="73" s="1"/>
  <c r="Z101" i="73" s="1"/>
  <c r="AA101" i="73" s="1"/>
  <c r="AB101" i="73" s="1"/>
  <c r="AC101" i="73" s="1"/>
  <c r="AD101" i="73" s="1"/>
  <c r="AE101" i="73" s="1"/>
  <c r="AF101" i="73" s="1"/>
  <c r="C101" i="73"/>
  <c r="C100" i="73"/>
  <c r="D100" i="73" s="1"/>
  <c r="E100" i="73" s="1"/>
  <c r="F100" i="73" s="1"/>
  <c r="G100" i="73" s="1"/>
  <c r="H100" i="73" s="1"/>
  <c r="I100" i="73" s="1"/>
  <c r="J100" i="73" s="1"/>
  <c r="K100" i="73" s="1"/>
  <c r="L100" i="73" s="1"/>
  <c r="M100" i="73" s="1"/>
  <c r="N100" i="73" s="1"/>
  <c r="O100" i="73" s="1"/>
  <c r="P100" i="73" s="1"/>
  <c r="Q100" i="73" s="1"/>
  <c r="R100" i="73" s="1"/>
  <c r="S100" i="73" s="1"/>
  <c r="T100" i="73" s="1"/>
  <c r="U100" i="73" s="1"/>
  <c r="V100" i="73" s="1"/>
  <c r="W100" i="73" s="1"/>
  <c r="X100" i="73" s="1"/>
  <c r="Y100" i="73" s="1"/>
  <c r="Z100" i="73" s="1"/>
  <c r="AA100" i="73" s="1"/>
  <c r="AB100" i="73" s="1"/>
  <c r="AC100" i="73" s="1"/>
  <c r="AD100" i="73" s="1"/>
  <c r="AE100" i="73" s="1"/>
  <c r="AF100" i="73" s="1"/>
  <c r="O99" i="73"/>
  <c r="P99" i="73" s="1"/>
  <c r="Q99" i="73" s="1"/>
  <c r="R99" i="73" s="1"/>
  <c r="S99" i="73" s="1"/>
  <c r="T99" i="73" s="1"/>
  <c r="U99" i="73" s="1"/>
  <c r="V99" i="73" s="1"/>
  <c r="W99" i="73" s="1"/>
  <c r="X99" i="73" s="1"/>
  <c r="Y99" i="73" s="1"/>
  <c r="Z99" i="73" s="1"/>
  <c r="AA99" i="73" s="1"/>
  <c r="AB99" i="73" s="1"/>
  <c r="AC99" i="73" s="1"/>
  <c r="AD99" i="73" s="1"/>
  <c r="AE99" i="73" s="1"/>
  <c r="AF99" i="73" s="1"/>
  <c r="K99" i="73"/>
  <c r="L99" i="73" s="1"/>
  <c r="M99" i="73" s="1"/>
  <c r="N99" i="73" s="1"/>
  <c r="J99" i="73"/>
  <c r="D99" i="73"/>
  <c r="E99" i="73" s="1"/>
  <c r="F99" i="73" s="1"/>
  <c r="G99" i="73" s="1"/>
  <c r="H99" i="73" s="1"/>
  <c r="C99" i="73"/>
  <c r="C98" i="73"/>
  <c r="D98" i="73" s="1"/>
  <c r="E98" i="73" s="1"/>
  <c r="F98" i="73" s="1"/>
  <c r="G98" i="73" s="1"/>
  <c r="H98" i="73" s="1"/>
  <c r="I98" i="73" s="1"/>
  <c r="J98" i="73" s="1"/>
  <c r="K98" i="73" s="1"/>
  <c r="L98" i="73" s="1"/>
  <c r="M98" i="73" s="1"/>
  <c r="N98" i="73" s="1"/>
  <c r="O98" i="73" s="1"/>
  <c r="P98" i="73" s="1"/>
  <c r="Q98" i="73" s="1"/>
  <c r="R98" i="73" s="1"/>
  <c r="S98" i="73" s="1"/>
  <c r="T98" i="73" s="1"/>
  <c r="U98" i="73" s="1"/>
  <c r="V98" i="73" s="1"/>
  <c r="W98" i="73" s="1"/>
  <c r="X98" i="73" s="1"/>
  <c r="Y98" i="73" s="1"/>
  <c r="Z98" i="73" s="1"/>
  <c r="AA98" i="73" s="1"/>
  <c r="AB98" i="73" s="1"/>
  <c r="AC98" i="73" s="1"/>
  <c r="AD98" i="73" s="1"/>
  <c r="AE98" i="73" s="1"/>
  <c r="AF98" i="73" s="1"/>
  <c r="F97" i="73"/>
  <c r="G97" i="73" s="1"/>
  <c r="H97" i="73" s="1"/>
  <c r="I97" i="73" s="1"/>
  <c r="J97" i="73" s="1"/>
  <c r="K97" i="73" s="1"/>
  <c r="L97" i="73" s="1"/>
  <c r="M97" i="73" s="1"/>
  <c r="N97" i="73" s="1"/>
  <c r="O97" i="73" s="1"/>
  <c r="P97" i="73" s="1"/>
  <c r="Q97" i="73" s="1"/>
  <c r="R97" i="73" s="1"/>
  <c r="S97" i="73" s="1"/>
  <c r="T97" i="73" s="1"/>
  <c r="U97" i="73" s="1"/>
  <c r="V97" i="73" s="1"/>
  <c r="W97" i="73" s="1"/>
  <c r="X97" i="73" s="1"/>
  <c r="Y97" i="73" s="1"/>
  <c r="Z97" i="73" s="1"/>
  <c r="AA97" i="73" s="1"/>
  <c r="AB97" i="73" s="1"/>
  <c r="AC97" i="73" s="1"/>
  <c r="AD97" i="73" s="1"/>
  <c r="AE97" i="73" s="1"/>
  <c r="AF97" i="73" s="1"/>
  <c r="D97" i="73"/>
  <c r="E97" i="73" s="1"/>
  <c r="C97" i="73"/>
  <c r="H96" i="73"/>
  <c r="I96" i="73" s="1"/>
  <c r="J96" i="73" s="1"/>
  <c r="K96" i="73" s="1"/>
  <c r="L96" i="73" s="1"/>
  <c r="M96" i="73" s="1"/>
  <c r="N96" i="73" s="1"/>
  <c r="O96" i="73" s="1"/>
  <c r="P96" i="73" s="1"/>
  <c r="Q96" i="73" s="1"/>
  <c r="R96" i="73" s="1"/>
  <c r="S96" i="73" s="1"/>
  <c r="T96" i="73" s="1"/>
  <c r="U96" i="73" s="1"/>
  <c r="V96" i="73" s="1"/>
  <c r="W96" i="73" s="1"/>
  <c r="X96" i="73" s="1"/>
  <c r="Y96" i="73" s="1"/>
  <c r="Z96" i="73" s="1"/>
  <c r="AA96" i="73" s="1"/>
  <c r="AB96" i="73" s="1"/>
  <c r="AC96" i="73" s="1"/>
  <c r="AD96" i="73" s="1"/>
  <c r="AE96" i="73" s="1"/>
  <c r="AF96" i="73" s="1"/>
  <c r="E96" i="73"/>
  <c r="F96" i="73" s="1"/>
  <c r="G96" i="73" s="1"/>
  <c r="D96" i="73"/>
  <c r="C96" i="73"/>
  <c r="F95" i="73"/>
  <c r="G95" i="73" s="1"/>
  <c r="H95" i="73" s="1"/>
  <c r="I95" i="73" s="1"/>
  <c r="J95" i="73" s="1"/>
  <c r="K95" i="73" s="1"/>
  <c r="L95" i="73" s="1"/>
  <c r="M95" i="73" s="1"/>
  <c r="N95" i="73" s="1"/>
  <c r="O95" i="73" s="1"/>
  <c r="P95" i="73" s="1"/>
  <c r="Q95" i="73" s="1"/>
  <c r="R95" i="73" s="1"/>
  <c r="S95" i="73" s="1"/>
  <c r="T95" i="73" s="1"/>
  <c r="U95" i="73" s="1"/>
  <c r="V95" i="73" s="1"/>
  <c r="W95" i="73" s="1"/>
  <c r="X95" i="73" s="1"/>
  <c r="Y95" i="73" s="1"/>
  <c r="Z95" i="73" s="1"/>
  <c r="AA95" i="73" s="1"/>
  <c r="AB95" i="73" s="1"/>
  <c r="AC95" i="73" s="1"/>
  <c r="AD95" i="73" s="1"/>
  <c r="AE95" i="73" s="1"/>
  <c r="AF95" i="73" s="1"/>
  <c r="C95" i="73"/>
  <c r="D95" i="73" s="1"/>
  <c r="E95" i="73" s="1"/>
  <c r="E94" i="73"/>
  <c r="D94" i="73"/>
  <c r="C94" i="73"/>
  <c r="D93" i="73"/>
  <c r="E93" i="73" s="1"/>
  <c r="F93" i="73" s="1"/>
  <c r="G93" i="73" s="1"/>
  <c r="H93" i="73" s="1"/>
  <c r="I93" i="73" s="1"/>
  <c r="J93" i="73" s="1"/>
  <c r="K93" i="73" s="1"/>
  <c r="L93" i="73" s="1"/>
  <c r="M93" i="73" s="1"/>
  <c r="N93" i="73" s="1"/>
  <c r="O93" i="73" s="1"/>
  <c r="P93" i="73" s="1"/>
  <c r="Q93" i="73" s="1"/>
  <c r="R93" i="73" s="1"/>
  <c r="S93" i="73" s="1"/>
  <c r="T93" i="73" s="1"/>
  <c r="U93" i="73" s="1"/>
  <c r="V93" i="73" s="1"/>
  <c r="W93" i="73" s="1"/>
  <c r="X93" i="73" s="1"/>
  <c r="Y93" i="73" s="1"/>
  <c r="Z93" i="73" s="1"/>
  <c r="AA93" i="73" s="1"/>
  <c r="AB93" i="73" s="1"/>
  <c r="AC93" i="73" s="1"/>
  <c r="AD93" i="73" s="1"/>
  <c r="AE93" i="73" s="1"/>
  <c r="AF93" i="73" s="1"/>
  <c r="C93" i="73"/>
  <c r="G92" i="73"/>
  <c r="H92" i="73" s="1"/>
  <c r="I92" i="73" s="1"/>
  <c r="J92" i="73" s="1"/>
  <c r="K92" i="73" s="1"/>
  <c r="L92" i="73" s="1"/>
  <c r="M92" i="73" s="1"/>
  <c r="N92" i="73" s="1"/>
  <c r="O92" i="73" s="1"/>
  <c r="P92" i="73" s="1"/>
  <c r="Q92" i="73" s="1"/>
  <c r="R92" i="73" s="1"/>
  <c r="S92" i="73" s="1"/>
  <c r="T92" i="73" s="1"/>
  <c r="U92" i="73" s="1"/>
  <c r="V92" i="73" s="1"/>
  <c r="W92" i="73" s="1"/>
  <c r="X92" i="73" s="1"/>
  <c r="Y92" i="73" s="1"/>
  <c r="Z92" i="73" s="1"/>
  <c r="AA92" i="73" s="1"/>
  <c r="AB92" i="73" s="1"/>
  <c r="AC92" i="73" s="1"/>
  <c r="AD92" i="73" s="1"/>
  <c r="AE92" i="73" s="1"/>
  <c r="AF92" i="73" s="1"/>
  <c r="E92" i="73"/>
  <c r="F92" i="73" s="1"/>
  <c r="D92" i="73"/>
  <c r="C92" i="73"/>
  <c r="H91" i="73"/>
  <c r="I91" i="73" s="1"/>
  <c r="J91" i="73" s="1"/>
  <c r="K91" i="73" s="1"/>
  <c r="L91" i="73" s="1"/>
  <c r="M91" i="73" s="1"/>
  <c r="N91" i="73" s="1"/>
  <c r="O91" i="73" s="1"/>
  <c r="P91" i="73" s="1"/>
  <c r="Q91" i="73" s="1"/>
  <c r="R91" i="73" s="1"/>
  <c r="S91" i="73" s="1"/>
  <c r="T91" i="73" s="1"/>
  <c r="U91" i="73" s="1"/>
  <c r="V91" i="73" s="1"/>
  <c r="W91" i="73" s="1"/>
  <c r="X91" i="73" s="1"/>
  <c r="Y91" i="73" s="1"/>
  <c r="Z91" i="73" s="1"/>
  <c r="AA91" i="73" s="1"/>
  <c r="AB91" i="73" s="1"/>
  <c r="AC91" i="73" s="1"/>
  <c r="AD91" i="73" s="1"/>
  <c r="AE91" i="73" s="1"/>
  <c r="AF91" i="73" s="1"/>
  <c r="E91" i="73"/>
  <c r="F91" i="73" s="1"/>
  <c r="G91" i="73" s="1"/>
  <c r="D91" i="73"/>
  <c r="C91" i="73"/>
  <c r="F90" i="73"/>
  <c r="G90" i="73" s="1"/>
  <c r="H90" i="73" s="1"/>
  <c r="I90" i="73" s="1"/>
  <c r="J90" i="73" s="1"/>
  <c r="K90" i="73" s="1"/>
  <c r="L90" i="73" s="1"/>
  <c r="M90" i="73" s="1"/>
  <c r="N90" i="73" s="1"/>
  <c r="O90" i="73" s="1"/>
  <c r="P90" i="73" s="1"/>
  <c r="Q90" i="73" s="1"/>
  <c r="R90" i="73" s="1"/>
  <c r="S90" i="73" s="1"/>
  <c r="T90" i="73" s="1"/>
  <c r="U90" i="73" s="1"/>
  <c r="V90" i="73" s="1"/>
  <c r="W90" i="73" s="1"/>
  <c r="X90" i="73" s="1"/>
  <c r="Y90" i="73" s="1"/>
  <c r="Z90" i="73" s="1"/>
  <c r="AA90" i="73" s="1"/>
  <c r="AB90" i="73" s="1"/>
  <c r="AC90" i="73" s="1"/>
  <c r="AD90" i="73" s="1"/>
  <c r="AE90" i="73" s="1"/>
  <c r="AF90" i="73" s="1"/>
  <c r="D90" i="73"/>
  <c r="E90" i="73" s="1"/>
  <c r="C90" i="73"/>
  <c r="D89" i="73"/>
  <c r="C89" i="73"/>
  <c r="AH86" i="73"/>
  <c r="AI86" i="73" s="1"/>
  <c r="AH85" i="73"/>
  <c r="AI85" i="73" s="1"/>
  <c r="AH84" i="73"/>
  <c r="AI84" i="73" s="1"/>
  <c r="AH83" i="73"/>
  <c r="AI83" i="73" s="1"/>
  <c r="D82" i="73"/>
  <c r="C82" i="73"/>
  <c r="B82" i="73"/>
  <c r="AF80" i="73"/>
  <c r="AE80" i="73"/>
  <c r="AD80" i="73"/>
  <c r="AC80" i="73"/>
  <c r="AB80" i="73"/>
  <c r="AA80" i="73"/>
  <c r="Z80" i="73"/>
  <c r="Y80" i="73"/>
  <c r="X80" i="73"/>
  <c r="W80" i="73"/>
  <c r="V80" i="73"/>
  <c r="U80" i="73"/>
  <c r="T80" i="73"/>
  <c r="S80" i="73"/>
  <c r="R80" i="73"/>
  <c r="Q80" i="73"/>
  <c r="P80" i="73"/>
  <c r="O80" i="73"/>
  <c r="N80" i="73"/>
  <c r="M80" i="73"/>
  <c r="L80" i="73"/>
  <c r="K80" i="73"/>
  <c r="J80" i="73"/>
  <c r="I80" i="73"/>
  <c r="H80" i="73"/>
  <c r="G80" i="73"/>
  <c r="F80" i="73"/>
  <c r="E80" i="73"/>
  <c r="D80" i="73"/>
  <c r="C80" i="73"/>
  <c r="B80" i="73"/>
  <c r="AI79" i="73"/>
  <c r="AH79" i="73"/>
  <c r="AI78" i="73"/>
  <c r="AH78" i="73"/>
  <c r="AI77" i="73"/>
  <c r="AH77" i="73"/>
  <c r="AI76" i="73"/>
  <c r="AH76" i="73"/>
  <c r="AI75" i="73"/>
  <c r="AH75" i="73"/>
  <c r="AI74" i="73"/>
  <c r="AH74" i="73"/>
  <c r="AI73" i="73"/>
  <c r="AH73" i="73"/>
  <c r="AI72" i="73"/>
  <c r="AH72" i="73"/>
  <c r="AG71" i="73"/>
  <c r="AI70" i="73"/>
  <c r="AH70" i="73"/>
  <c r="AF69" i="73"/>
  <c r="AE69" i="73"/>
  <c r="AD69" i="73"/>
  <c r="AC69" i="73"/>
  <c r="AB69" i="73"/>
  <c r="AA69" i="73"/>
  <c r="Z69" i="73"/>
  <c r="Y69" i="73"/>
  <c r="X69" i="73"/>
  <c r="W69" i="73"/>
  <c r="V69" i="73"/>
  <c r="U69" i="73"/>
  <c r="T69" i="73"/>
  <c r="S69" i="73"/>
  <c r="R69" i="73"/>
  <c r="Q69" i="73"/>
  <c r="P69" i="73"/>
  <c r="O69" i="73"/>
  <c r="N69" i="73"/>
  <c r="M69" i="73"/>
  <c r="L69" i="73"/>
  <c r="K69" i="73"/>
  <c r="J69" i="73"/>
  <c r="I69" i="73"/>
  <c r="H69" i="73"/>
  <c r="G69" i="73"/>
  <c r="F69" i="73"/>
  <c r="E69" i="73"/>
  <c r="D69" i="73"/>
  <c r="C69" i="73"/>
  <c r="B69" i="73"/>
  <c r="AF68" i="73"/>
  <c r="AE68" i="73"/>
  <c r="AD68" i="73"/>
  <c r="AC68" i="73"/>
  <c r="AB68" i="73"/>
  <c r="AA68" i="73"/>
  <c r="Z68" i="73"/>
  <c r="Y68" i="73"/>
  <c r="X68" i="73"/>
  <c r="W68" i="73"/>
  <c r="V68" i="73"/>
  <c r="U68" i="73"/>
  <c r="T68" i="73"/>
  <c r="S68" i="73"/>
  <c r="R68" i="73"/>
  <c r="Q68" i="73"/>
  <c r="P68" i="73"/>
  <c r="O68" i="73"/>
  <c r="N68" i="73"/>
  <c r="M68" i="73"/>
  <c r="L68" i="73"/>
  <c r="K68" i="73"/>
  <c r="J68" i="73"/>
  <c r="I68" i="73"/>
  <c r="H68" i="73"/>
  <c r="G68" i="73"/>
  <c r="F68" i="73"/>
  <c r="E68" i="73"/>
  <c r="D68" i="73"/>
  <c r="C68" i="73"/>
  <c r="B68" i="73"/>
  <c r="AF67" i="73"/>
  <c r="AE67" i="73"/>
  <c r="AD67" i="73"/>
  <c r="AC67" i="73"/>
  <c r="AC71" i="73" s="1"/>
  <c r="AB67" i="73"/>
  <c r="AA67" i="73"/>
  <c r="Z67" i="73"/>
  <c r="Y67" i="73"/>
  <c r="X67" i="73"/>
  <c r="W67" i="73"/>
  <c r="V67" i="73"/>
  <c r="U67" i="73"/>
  <c r="T67" i="73"/>
  <c r="S67" i="73"/>
  <c r="R67" i="73"/>
  <c r="Q67" i="73"/>
  <c r="P67" i="73"/>
  <c r="O67" i="73"/>
  <c r="N67" i="73"/>
  <c r="M67" i="73"/>
  <c r="L67" i="73"/>
  <c r="K67" i="73"/>
  <c r="J67" i="73"/>
  <c r="I67" i="73"/>
  <c r="H67" i="73"/>
  <c r="G67" i="73"/>
  <c r="F67" i="73"/>
  <c r="E67" i="73"/>
  <c r="D67" i="73"/>
  <c r="C67" i="73"/>
  <c r="B67" i="73"/>
  <c r="AF66" i="73"/>
  <c r="AE66" i="73"/>
  <c r="AD66" i="73"/>
  <c r="AC66" i="73"/>
  <c r="AB66" i="73"/>
  <c r="AA66" i="73"/>
  <c r="Z66" i="73"/>
  <c r="Z71" i="73" s="1"/>
  <c r="Y66" i="73"/>
  <c r="Y71" i="73" s="1"/>
  <c r="X66" i="73"/>
  <c r="W66" i="73"/>
  <c r="W71" i="73" s="1"/>
  <c r="V66" i="73"/>
  <c r="U66" i="73"/>
  <c r="T66" i="73"/>
  <c r="S66" i="73"/>
  <c r="R66" i="73"/>
  <c r="Q66" i="73"/>
  <c r="Q71" i="73" s="1"/>
  <c r="P66" i="73"/>
  <c r="O66" i="73"/>
  <c r="N66" i="73"/>
  <c r="M66" i="73"/>
  <c r="L66" i="73"/>
  <c r="K66" i="73"/>
  <c r="J66" i="73"/>
  <c r="J71" i="73" s="1"/>
  <c r="I66" i="73"/>
  <c r="H66" i="73"/>
  <c r="G66" i="73"/>
  <c r="F66" i="73"/>
  <c r="E66" i="73"/>
  <c r="D66" i="73"/>
  <c r="C66" i="73"/>
  <c r="B66" i="73"/>
  <c r="AI64" i="73"/>
  <c r="AH64" i="73"/>
  <c r="AG63" i="73"/>
  <c r="AF63" i="73"/>
  <c r="AE63" i="73"/>
  <c r="AD63" i="73"/>
  <c r="AC63" i="73"/>
  <c r="AB63" i="73"/>
  <c r="AA63" i="73"/>
  <c r="Z63" i="73"/>
  <c r="Y63" i="73"/>
  <c r="X63" i="73"/>
  <c r="W63" i="73"/>
  <c r="V63" i="73"/>
  <c r="U63" i="73"/>
  <c r="T63" i="73"/>
  <c r="S63" i="73"/>
  <c r="R63" i="73"/>
  <c r="Q63" i="73"/>
  <c r="P63" i="73"/>
  <c r="O63" i="73"/>
  <c r="N63" i="73"/>
  <c r="M63" i="73"/>
  <c r="L63" i="73"/>
  <c r="K63" i="73"/>
  <c r="J63" i="73"/>
  <c r="I63" i="73"/>
  <c r="H63" i="73"/>
  <c r="G63" i="73"/>
  <c r="F63" i="73"/>
  <c r="E63" i="73"/>
  <c r="D63" i="73"/>
  <c r="C63" i="73"/>
  <c r="B63" i="73"/>
  <c r="AI62" i="73"/>
  <c r="AH62" i="73"/>
  <c r="AI61" i="73"/>
  <c r="AH61" i="73"/>
  <c r="AI60" i="73"/>
  <c r="AH60" i="73"/>
  <c r="AG59" i="73"/>
  <c r="AF59" i="73"/>
  <c r="AF5" i="73" s="1"/>
  <c r="AE59" i="73"/>
  <c r="AD59" i="73"/>
  <c r="AC59" i="73"/>
  <c r="AB59" i="73"/>
  <c r="AB5" i="73" s="1"/>
  <c r="AA59" i="73"/>
  <c r="Z59" i="73"/>
  <c r="Z5" i="73" s="1"/>
  <c r="Y59" i="73"/>
  <c r="X59" i="73"/>
  <c r="X5" i="73" s="1"/>
  <c r="W59" i="73"/>
  <c r="V59" i="73"/>
  <c r="U59" i="73"/>
  <c r="U5" i="73" s="1"/>
  <c r="T59" i="73"/>
  <c r="T5" i="73" s="1"/>
  <c r="S59" i="73"/>
  <c r="R59" i="73"/>
  <c r="R5" i="73" s="1"/>
  <c r="Q59" i="73"/>
  <c r="P59" i="73"/>
  <c r="P5" i="73" s="1"/>
  <c r="O59" i="73"/>
  <c r="O5" i="73" s="1"/>
  <c r="N59" i="73"/>
  <c r="N5" i="73" s="1"/>
  <c r="M5" i="73"/>
  <c r="L59" i="73"/>
  <c r="L5" i="73" s="1"/>
  <c r="K59" i="73"/>
  <c r="K5" i="73" s="1"/>
  <c r="J59" i="73"/>
  <c r="J5" i="73" s="1"/>
  <c r="I59" i="73"/>
  <c r="I5" i="73" s="1"/>
  <c r="H59" i="73"/>
  <c r="H5" i="73" s="1"/>
  <c r="G59" i="73"/>
  <c r="F59" i="73"/>
  <c r="E59" i="73"/>
  <c r="E5" i="73" s="1"/>
  <c r="D59" i="73"/>
  <c r="D5" i="73" s="1"/>
  <c r="C59" i="73"/>
  <c r="C5" i="73" s="1"/>
  <c r="B59" i="73"/>
  <c r="B5" i="73" s="1"/>
  <c r="AI58" i="73"/>
  <c r="AH58" i="73"/>
  <c r="AI57" i="73"/>
  <c r="AH57" i="73"/>
  <c r="AI56" i="73"/>
  <c r="AH56" i="73"/>
  <c r="AI55" i="73"/>
  <c r="AH55" i="73"/>
  <c r="AI54" i="73"/>
  <c r="AH54" i="73"/>
  <c r="AI53" i="73"/>
  <c r="AH53" i="73"/>
  <c r="AI52" i="73"/>
  <c r="AH52" i="73"/>
  <c r="AI51" i="73"/>
  <c r="AH51" i="73"/>
  <c r="AI50" i="73"/>
  <c r="AH50" i="73"/>
  <c r="AI49" i="73"/>
  <c r="AH49" i="73"/>
  <c r="AI48" i="73"/>
  <c r="AH48" i="73"/>
  <c r="AG47" i="73"/>
  <c r="AF47" i="73"/>
  <c r="AE47" i="73"/>
  <c r="AD47" i="73"/>
  <c r="AC47" i="73"/>
  <c r="AB47" i="73"/>
  <c r="AA47" i="73"/>
  <c r="Z47" i="73"/>
  <c r="Y47" i="73"/>
  <c r="X47" i="73"/>
  <c r="W47" i="73"/>
  <c r="V47" i="73"/>
  <c r="U47" i="73"/>
  <c r="T47" i="73"/>
  <c r="S47" i="73"/>
  <c r="R47" i="73"/>
  <c r="Q47" i="73"/>
  <c r="P47" i="73"/>
  <c r="O47" i="73"/>
  <c r="N47" i="73"/>
  <c r="M47" i="73"/>
  <c r="L47" i="73"/>
  <c r="K47" i="73"/>
  <c r="J47" i="73"/>
  <c r="I47" i="73"/>
  <c r="H47" i="73"/>
  <c r="G47" i="73"/>
  <c r="F47" i="73"/>
  <c r="E47" i="73"/>
  <c r="D47" i="73"/>
  <c r="C47" i="73"/>
  <c r="B47" i="73"/>
  <c r="AI46" i="73"/>
  <c r="AH46" i="73"/>
  <c r="AI45" i="73"/>
  <c r="AH45" i="73"/>
  <c r="AI44" i="73"/>
  <c r="AH44" i="73"/>
  <c r="C43" i="73"/>
  <c r="AG42" i="73"/>
  <c r="AG43" i="73" s="1"/>
  <c r="C42" i="73"/>
  <c r="B42" i="73"/>
  <c r="AI41" i="73"/>
  <c r="AH41" i="73"/>
  <c r="AI40" i="73"/>
  <c r="AH40" i="73"/>
  <c r="AI39" i="73"/>
  <c r="AH39" i="73"/>
  <c r="AI38" i="73"/>
  <c r="AH38" i="73"/>
  <c r="AI37" i="73"/>
  <c r="AH37" i="73"/>
  <c r="AI36" i="73"/>
  <c r="AH36" i="73"/>
  <c r="AI35" i="73"/>
  <c r="AH35" i="73"/>
  <c r="AI34" i="73"/>
  <c r="AH34" i="73"/>
  <c r="AI33" i="73"/>
  <c r="AH33" i="73"/>
  <c r="AI32" i="73"/>
  <c r="AH32" i="73"/>
  <c r="AI31" i="73"/>
  <c r="AH31" i="73"/>
  <c r="AG30" i="73"/>
  <c r="AF30" i="73"/>
  <c r="AE30" i="73"/>
  <c r="AD30" i="73"/>
  <c r="AC30" i="73"/>
  <c r="AB30" i="73"/>
  <c r="AA30" i="73"/>
  <c r="Z30" i="73"/>
  <c r="Y30" i="73"/>
  <c r="X30" i="73"/>
  <c r="W30" i="73"/>
  <c r="V30" i="73"/>
  <c r="U30" i="73"/>
  <c r="T30" i="73"/>
  <c r="S30" i="73"/>
  <c r="R30" i="73"/>
  <c r="Q30" i="73"/>
  <c r="P30" i="73"/>
  <c r="O30" i="73"/>
  <c r="N30" i="73"/>
  <c r="L30" i="73"/>
  <c r="K30" i="73"/>
  <c r="J30" i="73"/>
  <c r="I30" i="73"/>
  <c r="H30" i="73"/>
  <c r="G30" i="73"/>
  <c r="F30" i="73"/>
  <c r="E30" i="73"/>
  <c r="D30" i="73"/>
  <c r="C30" i="73"/>
  <c r="B30" i="73"/>
  <c r="AI29" i="73"/>
  <c r="AH29" i="73"/>
  <c r="AI28" i="73"/>
  <c r="AH28" i="73"/>
  <c r="AI27" i="73"/>
  <c r="AH27" i="73"/>
  <c r="AI26" i="73"/>
  <c r="AH26" i="73"/>
  <c r="AI25" i="73"/>
  <c r="AH25" i="73"/>
  <c r="AI24" i="73"/>
  <c r="AH24" i="73"/>
  <c r="AI23" i="73"/>
  <c r="AH23" i="73"/>
  <c r="AI22" i="73"/>
  <c r="AH22" i="73"/>
  <c r="AI21" i="73"/>
  <c r="AH21" i="73"/>
  <c r="AI20" i="73"/>
  <c r="AH20" i="73"/>
  <c r="AI19" i="73"/>
  <c r="AH19" i="73"/>
  <c r="AI18" i="73"/>
  <c r="AH18" i="73"/>
  <c r="AI17" i="73"/>
  <c r="AH17" i="73"/>
  <c r="AI16" i="73"/>
  <c r="AH16" i="73"/>
  <c r="AI15" i="73"/>
  <c r="AH15" i="73"/>
  <c r="AI14" i="73"/>
  <c r="AH14" i="73"/>
  <c r="AI13" i="73"/>
  <c r="AH13" i="73"/>
  <c r="AI12" i="73"/>
  <c r="AH12" i="73"/>
  <c r="AI11" i="73"/>
  <c r="AH11" i="73"/>
  <c r="AE5" i="73"/>
  <c r="AD5" i="73"/>
  <c r="AC5" i="73"/>
  <c r="AA5" i="73"/>
  <c r="Y5" i="73"/>
  <c r="W5" i="73"/>
  <c r="V5" i="73"/>
  <c r="S5" i="73"/>
  <c r="Q5" i="73"/>
  <c r="G5" i="73"/>
  <c r="AG4" i="73"/>
  <c r="K4" i="73"/>
  <c r="C4" i="73"/>
  <c r="D4" i="73" s="1"/>
  <c r="AG2" i="73"/>
  <c r="AF71" i="73" l="1"/>
  <c r="AE71" i="73"/>
  <c r="AB71" i="73"/>
  <c r="AA71" i="73"/>
  <c r="X71" i="73"/>
  <c r="U71" i="73"/>
  <c r="T71" i="73"/>
  <c r="S71" i="73"/>
  <c r="R71" i="73"/>
  <c r="P71" i="73"/>
  <c r="O71" i="73"/>
  <c r="M71" i="73"/>
  <c r="L71" i="73"/>
  <c r="K71" i="73"/>
  <c r="I71" i="73"/>
  <c r="H71" i="73"/>
  <c r="G71" i="73"/>
  <c r="E71" i="73"/>
  <c r="C71" i="73"/>
  <c r="AH68" i="73"/>
  <c r="AI69" i="73"/>
  <c r="AI67" i="73"/>
  <c r="AI80" i="73"/>
  <c r="AI47" i="73"/>
  <c r="C65" i="73"/>
  <c r="U193" i="73" s="1"/>
  <c r="AI30" i="73"/>
  <c r="B71" i="73"/>
  <c r="AH80" i="73"/>
  <c r="AH30" i="73"/>
  <c r="AG65" i="73"/>
  <c r="AG3" i="73"/>
  <c r="AG6" i="73" s="1"/>
  <c r="E82" i="73"/>
  <c r="F94" i="73"/>
  <c r="AH47" i="73"/>
  <c r="AH59" i="73"/>
  <c r="AH63" i="73"/>
  <c r="AI63" i="73"/>
  <c r="F71" i="73"/>
  <c r="N71" i="73"/>
  <c r="V71" i="73"/>
  <c r="AD71" i="73"/>
  <c r="AI66" i="73"/>
  <c r="AH67" i="73"/>
  <c r="B43" i="73"/>
  <c r="B65" i="73" s="1"/>
  <c r="AI59" i="73"/>
  <c r="D71" i="73"/>
  <c r="D190" i="73"/>
  <c r="S190" i="73"/>
  <c r="F5" i="73"/>
  <c r="AH66" i="73"/>
  <c r="D171" i="73"/>
  <c r="E89" i="73"/>
  <c r="AI68" i="73"/>
  <c r="AH69" i="73"/>
  <c r="C171" i="73"/>
  <c r="F214" i="73"/>
  <c r="G178" i="73"/>
  <c r="D173" i="73"/>
  <c r="C214" i="73"/>
  <c r="M30" i="72"/>
  <c r="AF218" i="72"/>
  <c r="AE218" i="72"/>
  <c r="AD218" i="72"/>
  <c r="AC218" i="72"/>
  <c r="AB218" i="72"/>
  <c r="AA218" i="72"/>
  <c r="Z218" i="72"/>
  <c r="Y218" i="72"/>
  <c r="X218" i="72"/>
  <c r="W218" i="72"/>
  <c r="V218" i="72"/>
  <c r="U218" i="72"/>
  <c r="T218" i="72"/>
  <c r="S218" i="72"/>
  <c r="R218" i="72"/>
  <c r="Q218" i="72"/>
  <c r="P218" i="72"/>
  <c r="O218" i="72"/>
  <c r="N218" i="72"/>
  <c r="M218" i="72"/>
  <c r="L218" i="72"/>
  <c r="K218" i="72"/>
  <c r="J218" i="72"/>
  <c r="I218" i="72"/>
  <c r="H218" i="72"/>
  <c r="G218" i="72"/>
  <c r="F218" i="72"/>
  <c r="E218" i="72"/>
  <c r="D218" i="72"/>
  <c r="C218" i="72"/>
  <c r="B218" i="72"/>
  <c r="A218" i="72"/>
  <c r="AF217" i="72"/>
  <c r="AE217" i="72"/>
  <c r="AD217" i="72"/>
  <c r="AC217" i="72"/>
  <c r="AB217" i="72"/>
  <c r="AA217" i="72"/>
  <c r="Z217" i="72"/>
  <c r="Y217" i="72"/>
  <c r="X217" i="72"/>
  <c r="W217" i="72"/>
  <c r="V217" i="72"/>
  <c r="U217" i="72"/>
  <c r="T217" i="72"/>
  <c r="S217" i="72"/>
  <c r="R217" i="72"/>
  <c r="Q217" i="72"/>
  <c r="P217" i="72"/>
  <c r="O217" i="72"/>
  <c r="N217" i="72"/>
  <c r="M217" i="72"/>
  <c r="L217" i="72"/>
  <c r="K217" i="72"/>
  <c r="J217" i="72"/>
  <c r="I217" i="72"/>
  <c r="H217" i="72"/>
  <c r="G217" i="72"/>
  <c r="F217" i="72"/>
  <c r="E217" i="72"/>
  <c r="D217" i="72"/>
  <c r="C217" i="72"/>
  <c r="B217" i="72"/>
  <c r="A217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C216" i="72"/>
  <c r="B216" i="72"/>
  <c r="A216" i="72"/>
  <c r="AF215" i="72"/>
  <c r="AE215" i="72"/>
  <c r="AD215" i="72"/>
  <c r="AC215" i="72"/>
  <c r="AB215" i="72"/>
  <c r="AA215" i="72"/>
  <c r="Z215" i="72"/>
  <c r="Y215" i="72"/>
  <c r="X215" i="72"/>
  <c r="W215" i="72"/>
  <c r="V215" i="72"/>
  <c r="U215" i="72"/>
  <c r="T215" i="72"/>
  <c r="S215" i="72"/>
  <c r="R215" i="72"/>
  <c r="Q215" i="72"/>
  <c r="P215" i="72"/>
  <c r="O215" i="72"/>
  <c r="N215" i="72"/>
  <c r="M215" i="72"/>
  <c r="L215" i="72"/>
  <c r="K215" i="72"/>
  <c r="J215" i="72"/>
  <c r="I215" i="72"/>
  <c r="H215" i="72"/>
  <c r="G215" i="72"/>
  <c r="F215" i="72"/>
  <c r="E215" i="72"/>
  <c r="D215" i="72"/>
  <c r="C215" i="72"/>
  <c r="B215" i="72"/>
  <c r="A215" i="72"/>
  <c r="C214" i="72"/>
  <c r="B214" i="72"/>
  <c r="S189" i="72"/>
  <c r="AG179" i="72"/>
  <c r="B179" i="72"/>
  <c r="E178" i="72"/>
  <c r="C178" i="72"/>
  <c r="D178" i="72" s="1"/>
  <c r="D214" i="72" s="1"/>
  <c r="C177" i="72"/>
  <c r="D177" i="72" s="1"/>
  <c r="E177" i="72" s="1"/>
  <c r="F177" i="72" s="1"/>
  <c r="G177" i="72" s="1"/>
  <c r="H177" i="72" s="1"/>
  <c r="I177" i="72" s="1"/>
  <c r="J177" i="72" s="1"/>
  <c r="K177" i="72" s="1"/>
  <c r="L177" i="72" s="1"/>
  <c r="M177" i="72" s="1"/>
  <c r="N177" i="72" s="1"/>
  <c r="O177" i="72" s="1"/>
  <c r="P177" i="72" s="1"/>
  <c r="Q177" i="72" s="1"/>
  <c r="R177" i="72" s="1"/>
  <c r="S177" i="72" s="1"/>
  <c r="T177" i="72" s="1"/>
  <c r="U177" i="72" s="1"/>
  <c r="V177" i="72" s="1"/>
  <c r="W177" i="72" s="1"/>
  <c r="X177" i="72" s="1"/>
  <c r="Y177" i="72" s="1"/>
  <c r="Z177" i="72" s="1"/>
  <c r="AA177" i="72" s="1"/>
  <c r="AB177" i="72" s="1"/>
  <c r="AC177" i="72" s="1"/>
  <c r="AD177" i="72" s="1"/>
  <c r="AE177" i="72" s="1"/>
  <c r="AF177" i="72" s="1"/>
  <c r="D176" i="72"/>
  <c r="E176" i="72" s="1"/>
  <c r="F176" i="72" s="1"/>
  <c r="G176" i="72" s="1"/>
  <c r="H176" i="72" s="1"/>
  <c r="I176" i="72" s="1"/>
  <c r="J176" i="72" s="1"/>
  <c r="K176" i="72" s="1"/>
  <c r="L176" i="72" s="1"/>
  <c r="M176" i="72" s="1"/>
  <c r="N176" i="72" s="1"/>
  <c r="O176" i="72" s="1"/>
  <c r="P176" i="72" s="1"/>
  <c r="Q176" i="72" s="1"/>
  <c r="R176" i="72" s="1"/>
  <c r="S176" i="72" s="1"/>
  <c r="T176" i="72" s="1"/>
  <c r="U176" i="72" s="1"/>
  <c r="V176" i="72" s="1"/>
  <c r="W176" i="72" s="1"/>
  <c r="X176" i="72" s="1"/>
  <c r="Y176" i="72" s="1"/>
  <c r="Z176" i="72" s="1"/>
  <c r="AA176" i="72" s="1"/>
  <c r="AB176" i="72" s="1"/>
  <c r="AC176" i="72" s="1"/>
  <c r="AD176" i="72" s="1"/>
  <c r="AE176" i="72" s="1"/>
  <c r="AF176" i="72" s="1"/>
  <c r="C176" i="72"/>
  <c r="I175" i="72"/>
  <c r="J175" i="72" s="1"/>
  <c r="K175" i="72" s="1"/>
  <c r="L175" i="72" s="1"/>
  <c r="M175" i="72" s="1"/>
  <c r="N175" i="72" s="1"/>
  <c r="O175" i="72" s="1"/>
  <c r="P175" i="72" s="1"/>
  <c r="Q175" i="72" s="1"/>
  <c r="R175" i="72" s="1"/>
  <c r="S175" i="72" s="1"/>
  <c r="T175" i="72" s="1"/>
  <c r="U175" i="72" s="1"/>
  <c r="V175" i="72" s="1"/>
  <c r="W175" i="72" s="1"/>
  <c r="X175" i="72" s="1"/>
  <c r="Y175" i="72" s="1"/>
  <c r="Z175" i="72" s="1"/>
  <c r="AA175" i="72" s="1"/>
  <c r="AB175" i="72" s="1"/>
  <c r="AC175" i="72" s="1"/>
  <c r="AD175" i="72" s="1"/>
  <c r="AE175" i="72" s="1"/>
  <c r="AF175" i="72" s="1"/>
  <c r="C175" i="72"/>
  <c r="D175" i="72" s="1"/>
  <c r="E175" i="72" s="1"/>
  <c r="F175" i="72" s="1"/>
  <c r="G175" i="72" s="1"/>
  <c r="H175" i="72" s="1"/>
  <c r="C174" i="72"/>
  <c r="D174" i="72" s="1"/>
  <c r="E174" i="72" s="1"/>
  <c r="F174" i="72" s="1"/>
  <c r="G174" i="72" s="1"/>
  <c r="H174" i="72" s="1"/>
  <c r="I174" i="72" s="1"/>
  <c r="J174" i="72" s="1"/>
  <c r="K174" i="72" s="1"/>
  <c r="L174" i="72" s="1"/>
  <c r="M174" i="72" s="1"/>
  <c r="N174" i="72" s="1"/>
  <c r="O174" i="72" s="1"/>
  <c r="P174" i="72" s="1"/>
  <c r="Q174" i="72" s="1"/>
  <c r="R174" i="72" s="1"/>
  <c r="S174" i="72" s="1"/>
  <c r="T174" i="72" s="1"/>
  <c r="U174" i="72" s="1"/>
  <c r="V174" i="72" s="1"/>
  <c r="W174" i="72" s="1"/>
  <c r="X174" i="72" s="1"/>
  <c r="Y174" i="72" s="1"/>
  <c r="Z174" i="72" s="1"/>
  <c r="AA174" i="72" s="1"/>
  <c r="AB174" i="72" s="1"/>
  <c r="AC174" i="72" s="1"/>
  <c r="AD174" i="72" s="1"/>
  <c r="AE174" i="72" s="1"/>
  <c r="AF174" i="72" s="1"/>
  <c r="C173" i="72"/>
  <c r="AG171" i="72"/>
  <c r="B171" i="72"/>
  <c r="E170" i="72"/>
  <c r="F170" i="72" s="1"/>
  <c r="G170" i="72" s="1"/>
  <c r="H170" i="72" s="1"/>
  <c r="I170" i="72" s="1"/>
  <c r="J170" i="72" s="1"/>
  <c r="K170" i="72" s="1"/>
  <c r="L170" i="72" s="1"/>
  <c r="M170" i="72" s="1"/>
  <c r="N170" i="72" s="1"/>
  <c r="O170" i="72" s="1"/>
  <c r="P170" i="72" s="1"/>
  <c r="Q170" i="72" s="1"/>
  <c r="R170" i="72" s="1"/>
  <c r="S170" i="72" s="1"/>
  <c r="T170" i="72" s="1"/>
  <c r="U170" i="72" s="1"/>
  <c r="V170" i="72" s="1"/>
  <c r="W170" i="72" s="1"/>
  <c r="X170" i="72" s="1"/>
  <c r="Y170" i="72" s="1"/>
  <c r="Z170" i="72" s="1"/>
  <c r="AA170" i="72" s="1"/>
  <c r="AB170" i="72" s="1"/>
  <c r="AC170" i="72" s="1"/>
  <c r="AD170" i="72" s="1"/>
  <c r="AE170" i="72" s="1"/>
  <c r="AF170" i="72" s="1"/>
  <c r="D170" i="72"/>
  <c r="C170" i="72"/>
  <c r="W169" i="72"/>
  <c r="X169" i="72" s="1"/>
  <c r="Y169" i="72" s="1"/>
  <c r="Z169" i="72" s="1"/>
  <c r="AA169" i="72" s="1"/>
  <c r="AB169" i="72" s="1"/>
  <c r="AC169" i="72" s="1"/>
  <c r="AD169" i="72" s="1"/>
  <c r="AE169" i="72" s="1"/>
  <c r="AF169" i="72" s="1"/>
  <c r="D169" i="72"/>
  <c r="E169" i="72" s="1"/>
  <c r="F169" i="72" s="1"/>
  <c r="G169" i="72" s="1"/>
  <c r="H169" i="72" s="1"/>
  <c r="I169" i="72" s="1"/>
  <c r="J169" i="72" s="1"/>
  <c r="K169" i="72" s="1"/>
  <c r="L169" i="72" s="1"/>
  <c r="M169" i="72" s="1"/>
  <c r="N169" i="72" s="1"/>
  <c r="O169" i="72" s="1"/>
  <c r="P169" i="72" s="1"/>
  <c r="Q169" i="72" s="1"/>
  <c r="R169" i="72" s="1"/>
  <c r="S169" i="72" s="1"/>
  <c r="T169" i="72" s="1"/>
  <c r="U169" i="72" s="1"/>
  <c r="V169" i="72" s="1"/>
  <c r="C169" i="72"/>
  <c r="S168" i="72"/>
  <c r="T168" i="72" s="1"/>
  <c r="U168" i="72" s="1"/>
  <c r="V168" i="72" s="1"/>
  <c r="W168" i="72" s="1"/>
  <c r="X168" i="72" s="1"/>
  <c r="Y168" i="72" s="1"/>
  <c r="Z168" i="72" s="1"/>
  <c r="AA168" i="72" s="1"/>
  <c r="AB168" i="72" s="1"/>
  <c r="AC168" i="72" s="1"/>
  <c r="AD168" i="72" s="1"/>
  <c r="AE168" i="72" s="1"/>
  <c r="AF168" i="72" s="1"/>
  <c r="E168" i="72"/>
  <c r="F168" i="72" s="1"/>
  <c r="G168" i="72" s="1"/>
  <c r="H168" i="72" s="1"/>
  <c r="I168" i="72" s="1"/>
  <c r="J168" i="72" s="1"/>
  <c r="K168" i="72" s="1"/>
  <c r="L168" i="72" s="1"/>
  <c r="M168" i="72" s="1"/>
  <c r="N168" i="72" s="1"/>
  <c r="O168" i="72" s="1"/>
  <c r="P168" i="72" s="1"/>
  <c r="Q168" i="72" s="1"/>
  <c r="R168" i="72" s="1"/>
  <c r="C168" i="72"/>
  <c r="D168" i="72" s="1"/>
  <c r="W167" i="72"/>
  <c r="X167" i="72" s="1"/>
  <c r="Y167" i="72" s="1"/>
  <c r="Z167" i="72" s="1"/>
  <c r="AA167" i="72" s="1"/>
  <c r="AB167" i="72" s="1"/>
  <c r="AC167" i="72" s="1"/>
  <c r="AD167" i="72" s="1"/>
  <c r="AE167" i="72" s="1"/>
  <c r="AF167" i="72" s="1"/>
  <c r="E167" i="72"/>
  <c r="F167" i="72" s="1"/>
  <c r="G167" i="72" s="1"/>
  <c r="H167" i="72" s="1"/>
  <c r="I167" i="72" s="1"/>
  <c r="J167" i="72" s="1"/>
  <c r="K167" i="72" s="1"/>
  <c r="L167" i="72" s="1"/>
  <c r="M167" i="72" s="1"/>
  <c r="N167" i="72" s="1"/>
  <c r="O167" i="72" s="1"/>
  <c r="P167" i="72" s="1"/>
  <c r="Q167" i="72" s="1"/>
  <c r="R167" i="72" s="1"/>
  <c r="S167" i="72" s="1"/>
  <c r="T167" i="72" s="1"/>
  <c r="U167" i="72" s="1"/>
  <c r="V167" i="72" s="1"/>
  <c r="D167" i="72"/>
  <c r="C167" i="72"/>
  <c r="G166" i="72"/>
  <c r="H166" i="72" s="1"/>
  <c r="I166" i="72" s="1"/>
  <c r="J166" i="72" s="1"/>
  <c r="K166" i="72" s="1"/>
  <c r="L166" i="72" s="1"/>
  <c r="M166" i="72" s="1"/>
  <c r="N166" i="72" s="1"/>
  <c r="O166" i="72" s="1"/>
  <c r="P166" i="72" s="1"/>
  <c r="Q166" i="72" s="1"/>
  <c r="R166" i="72" s="1"/>
  <c r="S166" i="72" s="1"/>
  <c r="T166" i="72" s="1"/>
  <c r="U166" i="72" s="1"/>
  <c r="V166" i="72" s="1"/>
  <c r="W166" i="72" s="1"/>
  <c r="X166" i="72" s="1"/>
  <c r="Y166" i="72" s="1"/>
  <c r="Z166" i="72" s="1"/>
  <c r="AA166" i="72" s="1"/>
  <c r="AB166" i="72" s="1"/>
  <c r="AC166" i="72" s="1"/>
  <c r="AD166" i="72" s="1"/>
  <c r="AE166" i="72" s="1"/>
  <c r="AF166" i="72" s="1"/>
  <c r="F166" i="72"/>
  <c r="C166" i="72"/>
  <c r="D166" i="72" s="1"/>
  <c r="E166" i="72" s="1"/>
  <c r="C165" i="72"/>
  <c r="D165" i="72" s="1"/>
  <c r="E165" i="72" s="1"/>
  <c r="F165" i="72" s="1"/>
  <c r="G165" i="72" s="1"/>
  <c r="H165" i="72" s="1"/>
  <c r="I165" i="72" s="1"/>
  <c r="J165" i="72" s="1"/>
  <c r="K165" i="72" s="1"/>
  <c r="L165" i="72" s="1"/>
  <c r="M165" i="72" s="1"/>
  <c r="N165" i="72" s="1"/>
  <c r="O165" i="72" s="1"/>
  <c r="P165" i="72" s="1"/>
  <c r="Q165" i="72" s="1"/>
  <c r="R165" i="72" s="1"/>
  <c r="S165" i="72" s="1"/>
  <c r="T165" i="72" s="1"/>
  <c r="U165" i="72" s="1"/>
  <c r="V165" i="72" s="1"/>
  <c r="W165" i="72" s="1"/>
  <c r="X165" i="72" s="1"/>
  <c r="Y165" i="72" s="1"/>
  <c r="Z165" i="72" s="1"/>
  <c r="AA165" i="72" s="1"/>
  <c r="AB165" i="72" s="1"/>
  <c r="AC165" i="72" s="1"/>
  <c r="AD165" i="72" s="1"/>
  <c r="AE165" i="72" s="1"/>
  <c r="AF165" i="72" s="1"/>
  <c r="H164" i="72"/>
  <c r="I164" i="72" s="1"/>
  <c r="J164" i="72" s="1"/>
  <c r="K164" i="72" s="1"/>
  <c r="L164" i="72" s="1"/>
  <c r="M164" i="72" s="1"/>
  <c r="N164" i="72" s="1"/>
  <c r="O164" i="72" s="1"/>
  <c r="P164" i="72" s="1"/>
  <c r="Q164" i="72" s="1"/>
  <c r="R164" i="72" s="1"/>
  <c r="S164" i="72" s="1"/>
  <c r="T164" i="72" s="1"/>
  <c r="U164" i="72" s="1"/>
  <c r="V164" i="72" s="1"/>
  <c r="W164" i="72" s="1"/>
  <c r="X164" i="72" s="1"/>
  <c r="Y164" i="72" s="1"/>
  <c r="Z164" i="72" s="1"/>
  <c r="AA164" i="72" s="1"/>
  <c r="AB164" i="72" s="1"/>
  <c r="AC164" i="72" s="1"/>
  <c r="AD164" i="72" s="1"/>
  <c r="AE164" i="72" s="1"/>
  <c r="AF164" i="72" s="1"/>
  <c r="C164" i="72"/>
  <c r="D164" i="72" s="1"/>
  <c r="E164" i="72" s="1"/>
  <c r="F164" i="72" s="1"/>
  <c r="G164" i="72" s="1"/>
  <c r="F163" i="72"/>
  <c r="G163" i="72" s="1"/>
  <c r="H163" i="72" s="1"/>
  <c r="I163" i="72" s="1"/>
  <c r="J163" i="72" s="1"/>
  <c r="K163" i="72" s="1"/>
  <c r="L163" i="72" s="1"/>
  <c r="M163" i="72" s="1"/>
  <c r="N163" i="72" s="1"/>
  <c r="O163" i="72" s="1"/>
  <c r="P163" i="72" s="1"/>
  <c r="Q163" i="72" s="1"/>
  <c r="R163" i="72" s="1"/>
  <c r="S163" i="72" s="1"/>
  <c r="T163" i="72" s="1"/>
  <c r="U163" i="72" s="1"/>
  <c r="V163" i="72" s="1"/>
  <c r="W163" i="72" s="1"/>
  <c r="X163" i="72" s="1"/>
  <c r="Y163" i="72" s="1"/>
  <c r="Z163" i="72" s="1"/>
  <c r="AA163" i="72" s="1"/>
  <c r="AB163" i="72" s="1"/>
  <c r="AC163" i="72" s="1"/>
  <c r="AD163" i="72" s="1"/>
  <c r="AE163" i="72" s="1"/>
  <c r="AF163" i="72" s="1"/>
  <c r="E163" i="72"/>
  <c r="D163" i="72"/>
  <c r="C163" i="72"/>
  <c r="D162" i="72"/>
  <c r="E162" i="72" s="1"/>
  <c r="F162" i="72" s="1"/>
  <c r="G162" i="72" s="1"/>
  <c r="H162" i="72" s="1"/>
  <c r="I162" i="72" s="1"/>
  <c r="J162" i="72" s="1"/>
  <c r="K162" i="72" s="1"/>
  <c r="L162" i="72" s="1"/>
  <c r="M162" i="72" s="1"/>
  <c r="N162" i="72" s="1"/>
  <c r="O162" i="72" s="1"/>
  <c r="P162" i="72" s="1"/>
  <c r="Q162" i="72" s="1"/>
  <c r="R162" i="72" s="1"/>
  <c r="S162" i="72" s="1"/>
  <c r="T162" i="72" s="1"/>
  <c r="U162" i="72" s="1"/>
  <c r="V162" i="72" s="1"/>
  <c r="W162" i="72" s="1"/>
  <c r="X162" i="72" s="1"/>
  <c r="Y162" i="72" s="1"/>
  <c r="Z162" i="72" s="1"/>
  <c r="AA162" i="72" s="1"/>
  <c r="AB162" i="72" s="1"/>
  <c r="AC162" i="72" s="1"/>
  <c r="AD162" i="72" s="1"/>
  <c r="AE162" i="72" s="1"/>
  <c r="AF162" i="72" s="1"/>
  <c r="C162" i="72"/>
  <c r="J161" i="72"/>
  <c r="K161" i="72" s="1"/>
  <c r="L161" i="72" s="1"/>
  <c r="M161" i="72" s="1"/>
  <c r="N161" i="72" s="1"/>
  <c r="O161" i="72" s="1"/>
  <c r="P161" i="72" s="1"/>
  <c r="Q161" i="72" s="1"/>
  <c r="R161" i="72" s="1"/>
  <c r="S161" i="72" s="1"/>
  <c r="T161" i="72" s="1"/>
  <c r="U161" i="72" s="1"/>
  <c r="V161" i="72" s="1"/>
  <c r="W161" i="72" s="1"/>
  <c r="X161" i="72" s="1"/>
  <c r="Y161" i="72" s="1"/>
  <c r="Z161" i="72" s="1"/>
  <c r="AA161" i="72" s="1"/>
  <c r="AB161" i="72" s="1"/>
  <c r="AC161" i="72" s="1"/>
  <c r="AD161" i="72" s="1"/>
  <c r="AE161" i="72" s="1"/>
  <c r="AF161" i="72" s="1"/>
  <c r="G161" i="72"/>
  <c r="H161" i="72" s="1"/>
  <c r="I161" i="72" s="1"/>
  <c r="D161" i="72"/>
  <c r="E161" i="72" s="1"/>
  <c r="F161" i="72" s="1"/>
  <c r="C161" i="72"/>
  <c r="I160" i="72"/>
  <c r="J160" i="72" s="1"/>
  <c r="K160" i="72" s="1"/>
  <c r="L160" i="72" s="1"/>
  <c r="M160" i="72" s="1"/>
  <c r="N160" i="72" s="1"/>
  <c r="O160" i="72" s="1"/>
  <c r="P160" i="72" s="1"/>
  <c r="Q160" i="72" s="1"/>
  <c r="R160" i="72" s="1"/>
  <c r="S160" i="72" s="1"/>
  <c r="T160" i="72" s="1"/>
  <c r="U160" i="72" s="1"/>
  <c r="V160" i="72" s="1"/>
  <c r="W160" i="72" s="1"/>
  <c r="X160" i="72" s="1"/>
  <c r="Y160" i="72" s="1"/>
  <c r="Z160" i="72" s="1"/>
  <c r="AA160" i="72" s="1"/>
  <c r="AB160" i="72" s="1"/>
  <c r="AC160" i="72" s="1"/>
  <c r="AD160" i="72" s="1"/>
  <c r="AE160" i="72" s="1"/>
  <c r="AF160" i="72" s="1"/>
  <c r="C160" i="72"/>
  <c r="D160" i="72" s="1"/>
  <c r="E160" i="72" s="1"/>
  <c r="F160" i="72" s="1"/>
  <c r="G160" i="72" s="1"/>
  <c r="H160" i="72" s="1"/>
  <c r="C159" i="72"/>
  <c r="D159" i="72" s="1"/>
  <c r="E159" i="72" s="1"/>
  <c r="F159" i="72" s="1"/>
  <c r="G159" i="72" s="1"/>
  <c r="H159" i="72" s="1"/>
  <c r="I159" i="72" s="1"/>
  <c r="J159" i="72" s="1"/>
  <c r="K159" i="72" s="1"/>
  <c r="L159" i="72" s="1"/>
  <c r="M159" i="72" s="1"/>
  <c r="N159" i="72" s="1"/>
  <c r="O159" i="72" s="1"/>
  <c r="P159" i="72" s="1"/>
  <c r="Q159" i="72" s="1"/>
  <c r="R159" i="72" s="1"/>
  <c r="S159" i="72" s="1"/>
  <c r="T159" i="72" s="1"/>
  <c r="U159" i="72" s="1"/>
  <c r="V159" i="72" s="1"/>
  <c r="W159" i="72" s="1"/>
  <c r="X159" i="72" s="1"/>
  <c r="Y159" i="72" s="1"/>
  <c r="Z159" i="72" s="1"/>
  <c r="AA159" i="72" s="1"/>
  <c r="AB159" i="72" s="1"/>
  <c r="AC159" i="72" s="1"/>
  <c r="AD159" i="72" s="1"/>
  <c r="AE159" i="72" s="1"/>
  <c r="AF159" i="72" s="1"/>
  <c r="I158" i="72"/>
  <c r="J158" i="72" s="1"/>
  <c r="K158" i="72" s="1"/>
  <c r="L158" i="72" s="1"/>
  <c r="M158" i="72" s="1"/>
  <c r="N158" i="72" s="1"/>
  <c r="O158" i="72" s="1"/>
  <c r="P158" i="72" s="1"/>
  <c r="Q158" i="72" s="1"/>
  <c r="R158" i="72" s="1"/>
  <c r="S158" i="72" s="1"/>
  <c r="T158" i="72" s="1"/>
  <c r="U158" i="72" s="1"/>
  <c r="V158" i="72" s="1"/>
  <c r="W158" i="72" s="1"/>
  <c r="X158" i="72" s="1"/>
  <c r="Y158" i="72" s="1"/>
  <c r="Z158" i="72" s="1"/>
  <c r="AA158" i="72" s="1"/>
  <c r="AB158" i="72" s="1"/>
  <c r="AC158" i="72" s="1"/>
  <c r="AD158" i="72" s="1"/>
  <c r="AE158" i="72" s="1"/>
  <c r="AF158" i="72" s="1"/>
  <c r="D158" i="72"/>
  <c r="E158" i="72" s="1"/>
  <c r="F158" i="72" s="1"/>
  <c r="G158" i="72" s="1"/>
  <c r="H158" i="72" s="1"/>
  <c r="C158" i="72"/>
  <c r="D157" i="72"/>
  <c r="E157" i="72" s="1"/>
  <c r="F157" i="72" s="1"/>
  <c r="G157" i="72" s="1"/>
  <c r="H157" i="72" s="1"/>
  <c r="I157" i="72" s="1"/>
  <c r="J157" i="72" s="1"/>
  <c r="K157" i="72" s="1"/>
  <c r="L157" i="72" s="1"/>
  <c r="M157" i="72" s="1"/>
  <c r="N157" i="72" s="1"/>
  <c r="O157" i="72" s="1"/>
  <c r="P157" i="72" s="1"/>
  <c r="Q157" i="72" s="1"/>
  <c r="R157" i="72" s="1"/>
  <c r="S157" i="72" s="1"/>
  <c r="T157" i="72" s="1"/>
  <c r="U157" i="72" s="1"/>
  <c r="V157" i="72" s="1"/>
  <c r="W157" i="72" s="1"/>
  <c r="X157" i="72" s="1"/>
  <c r="Y157" i="72" s="1"/>
  <c r="Z157" i="72" s="1"/>
  <c r="AA157" i="72" s="1"/>
  <c r="AB157" i="72" s="1"/>
  <c r="AC157" i="72" s="1"/>
  <c r="AD157" i="72" s="1"/>
  <c r="AE157" i="72" s="1"/>
  <c r="AF157" i="72" s="1"/>
  <c r="C157" i="72"/>
  <c r="H156" i="72"/>
  <c r="I156" i="72" s="1"/>
  <c r="J156" i="72" s="1"/>
  <c r="K156" i="72" s="1"/>
  <c r="L156" i="72" s="1"/>
  <c r="M156" i="72" s="1"/>
  <c r="N156" i="72" s="1"/>
  <c r="O156" i="72" s="1"/>
  <c r="P156" i="72" s="1"/>
  <c r="Q156" i="72" s="1"/>
  <c r="R156" i="72" s="1"/>
  <c r="S156" i="72" s="1"/>
  <c r="T156" i="72" s="1"/>
  <c r="U156" i="72" s="1"/>
  <c r="V156" i="72" s="1"/>
  <c r="W156" i="72" s="1"/>
  <c r="X156" i="72" s="1"/>
  <c r="Y156" i="72" s="1"/>
  <c r="Z156" i="72" s="1"/>
  <c r="AA156" i="72" s="1"/>
  <c r="AB156" i="72" s="1"/>
  <c r="AC156" i="72" s="1"/>
  <c r="AD156" i="72" s="1"/>
  <c r="AE156" i="72" s="1"/>
  <c r="AF156" i="72" s="1"/>
  <c r="D156" i="72"/>
  <c r="E156" i="72" s="1"/>
  <c r="F156" i="72" s="1"/>
  <c r="G156" i="72" s="1"/>
  <c r="C156" i="72"/>
  <c r="D155" i="72"/>
  <c r="E155" i="72" s="1"/>
  <c r="F155" i="72" s="1"/>
  <c r="G155" i="72" s="1"/>
  <c r="H155" i="72" s="1"/>
  <c r="I155" i="72" s="1"/>
  <c r="J155" i="72" s="1"/>
  <c r="K155" i="72" s="1"/>
  <c r="L155" i="72" s="1"/>
  <c r="M155" i="72" s="1"/>
  <c r="N155" i="72" s="1"/>
  <c r="O155" i="72" s="1"/>
  <c r="P155" i="72" s="1"/>
  <c r="Q155" i="72" s="1"/>
  <c r="R155" i="72" s="1"/>
  <c r="S155" i="72" s="1"/>
  <c r="T155" i="72" s="1"/>
  <c r="U155" i="72" s="1"/>
  <c r="V155" i="72" s="1"/>
  <c r="W155" i="72" s="1"/>
  <c r="X155" i="72" s="1"/>
  <c r="Y155" i="72" s="1"/>
  <c r="Z155" i="72" s="1"/>
  <c r="AA155" i="72" s="1"/>
  <c r="AB155" i="72" s="1"/>
  <c r="AC155" i="72" s="1"/>
  <c r="AD155" i="72" s="1"/>
  <c r="AE155" i="72" s="1"/>
  <c r="AF155" i="72" s="1"/>
  <c r="C155" i="72"/>
  <c r="C154" i="72"/>
  <c r="D154" i="72" s="1"/>
  <c r="E154" i="72" s="1"/>
  <c r="F154" i="72" s="1"/>
  <c r="G154" i="72" s="1"/>
  <c r="H154" i="72" s="1"/>
  <c r="I154" i="72" s="1"/>
  <c r="J154" i="72" s="1"/>
  <c r="K154" i="72" s="1"/>
  <c r="L154" i="72" s="1"/>
  <c r="M154" i="72" s="1"/>
  <c r="N154" i="72" s="1"/>
  <c r="O154" i="72" s="1"/>
  <c r="P154" i="72" s="1"/>
  <c r="Q154" i="72" s="1"/>
  <c r="R154" i="72" s="1"/>
  <c r="S154" i="72" s="1"/>
  <c r="T154" i="72" s="1"/>
  <c r="U154" i="72" s="1"/>
  <c r="V154" i="72" s="1"/>
  <c r="W154" i="72" s="1"/>
  <c r="X154" i="72" s="1"/>
  <c r="Y154" i="72" s="1"/>
  <c r="Z154" i="72" s="1"/>
  <c r="AA154" i="72" s="1"/>
  <c r="AB154" i="72" s="1"/>
  <c r="AC154" i="72" s="1"/>
  <c r="AD154" i="72" s="1"/>
  <c r="AE154" i="72" s="1"/>
  <c r="AF154" i="72" s="1"/>
  <c r="S153" i="72"/>
  <c r="T153" i="72" s="1"/>
  <c r="U153" i="72" s="1"/>
  <c r="V153" i="72" s="1"/>
  <c r="W153" i="72" s="1"/>
  <c r="X153" i="72" s="1"/>
  <c r="Y153" i="72" s="1"/>
  <c r="Z153" i="72" s="1"/>
  <c r="AA153" i="72" s="1"/>
  <c r="AB153" i="72" s="1"/>
  <c r="AC153" i="72" s="1"/>
  <c r="AD153" i="72" s="1"/>
  <c r="AE153" i="72" s="1"/>
  <c r="AF153" i="72" s="1"/>
  <c r="C153" i="72"/>
  <c r="D153" i="72" s="1"/>
  <c r="E153" i="72" s="1"/>
  <c r="F153" i="72" s="1"/>
  <c r="G153" i="72" s="1"/>
  <c r="H153" i="72" s="1"/>
  <c r="I153" i="72" s="1"/>
  <c r="J153" i="72" s="1"/>
  <c r="K153" i="72" s="1"/>
  <c r="L153" i="72" s="1"/>
  <c r="M153" i="72" s="1"/>
  <c r="N153" i="72" s="1"/>
  <c r="O153" i="72" s="1"/>
  <c r="P153" i="72" s="1"/>
  <c r="Q153" i="72" s="1"/>
  <c r="R153" i="72" s="1"/>
  <c r="Q152" i="72"/>
  <c r="R152" i="72" s="1"/>
  <c r="S152" i="72" s="1"/>
  <c r="T152" i="72" s="1"/>
  <c r="U152" i="72" s="1"/>
  <c r="V152" i="72" s="1"/>
  <c r="W152" i="72" s="1"/>
  <c r="X152" i="72" s="1"/>
  <c r="Y152" i="72" s="1"/>
  <c r="Z152" i="72" s="1"/>
  <c r="AA152" i="72" s="1"/>
  <c r="AB152" i="72" s="1"/>
  <c r="AC152" i="72" s="1"/>
  <c r="AD152" i="72" s="1"/>
  <c r="AE152" i="72" s="1"/>
  <c r="AF152" i="72" s="1"/>
  <c r="D152" i="72"/>
  <c r="E152" i="72" s="1"/>
  <c r="F152" i="72" s="1"/>
  <c r="G152" i="72" s="1"/>
  <c r="H152" i="72" s="1"/>
  <c r="I152" i="72" s="1"/>
  <c r="J152" i="72" s="1"/>
  <c r="K152" i="72" s="1"/>
  <c r="L152" i="72" s="1"/>
  <c r="M152" i="72" s="1"/>
  <c r="N152" i="72" s="1"/>
  <c r="O152" i="72" s="1"/>
  <c r="P152" i="72" s="1"/>
  <c r="C152" i="72"/>
  <c r="D151" i="72"/>
  <c r="E151" i="72" s="1"/>
  <c r="F151" i="72" s="1"/>
  <c r="G151" i="72" s="1"/>
  <c r="H151" i="72" s="1"/>
  <c r="I151" i="72" s="1"/>
  <c r="J151" i="72" s="1"/>
  <c r="K151" i="72" s="1"/>
  <c r="L151" i="72" s="1"/>
  <c r="M151" i="72" s="1"/>
  <c r="N151" i="72" s="1"/>
  <c r="O151" i="72" s="1"/>
  <c r="P151" i="72" s="1"/>
  <c r="Q151" i="72" s="1"/>
  <c r="R151" i="72" s="1"/>
  <c r="S151" i="72" s="1"/>
  <c r="T151" i="72" s="1"/>
  <c r="U151" i="72" s="1"/>
  <c r="V151" i="72" s="1"/>
  <c r="W151" i="72" s="1"/>
  <c r="X151" i="72" s="1"/>
  <c r="Y151" i="72" s="1"/>
  <c r="Z151" i="72" s="1"/>
  <c r="AA151" i="72" s="1"/>
  <c r="AB151" i="72" s="1"/>
  <c r="AC151" i="72" s="1"/>
  <c r="AD151" i="72" s="1"/>
  <c r="AE151" i="72" s="1"/>
  <c r="AF151" i="72" s="1"/>
  <c r="C151" i="72"/>
  <c r="M150" i="72"/>
  <c r="N150" i="72" s="1"/>
  <c r="O150" i="72" s="1"/>
  <c r="P150" i="72" s="1"/>
  <c r="Q150" i="72" s="1"/>
  <c r="R150" i="72" s="1"/>
  <c r="S150" i="72" s="1"/>
  <c r="T150" i="72" s="1"/>
  <c r="U150" i="72" s="1"/>
  <c r="V150" i="72" s="1"/>
  <c r="W150" i="72" s="1"/>
  <c r="X150" i="72" s="1"/>
  <c r="Y150" i="72" s="1"/>
  <c r="Z150" i="72" s="1"/>
  <c r="AA150" i="72" s="1"/>
  <c r="AB150" i="72" s="1"/>
  <c r="AC150" i="72" s="1"/>
  <c r="AD150" i="72" s="1"/>
  <c r="AE150" i="72" s="1"/>
  <c r="AF150" i="72" s="1"/>
  <c r="E150" i="72"/>
  <c r="F150" i="72" s="1"/>
  <c r="G150" i="72" s="1"/>
  <c r="H150" i="72" s="1"/>
  <c r="I150" i="72" s="1"/>
  <c r="J150" i="72" s="1"/>
  <c r="K150" i="72" s="1"/>
  <c r="L150" i="72" s="1"/>
  <c r="D150" i="72"/>
  <c r="C150" i="72"/>
  <c r="Z149" i="72"/>
  <c r="AA149" i="72" s="1"/>
  <c r="AB149" i="72" s="1"/>
  <c r="AC149" i="72" s="1"/>
  <c r="AD149" i="72" s="1"/>
  <c r="AE149" i="72" s="1"/>
  <c r="AF149" i="72" s="1"/>
  <c r="J149" i="72"/>
  <c r="K149" i="72" s="1"/>
  <c r="L149" i="72" s="1"/>
  <c r="M149" i="72" s="1"/>
  <c r="N149" i="72" s="1"/>
  <c r="O149" i="72" s="1"/>
  <c r="P149" i="72" s="1"/>
  <c r="Q149" i="72" s="1"/>
  <c r="R149" i="72" s="1"/>
  <c r="S149" i="72" s="1"/>
  <c r="T149" i="72" s="1"/>
  <c r="U149" i="72" s="1"/>
  <c r="V149" i="72" s="1"/>
  <c r="W149" i="72" s="1"/>
  <c r="X149" i="72" s="1"/>
  <c r="Y149" i="72" s="1"/>
  <c r="C149" i="72"/>
  <c r="D149" i="72" s="1"/>
  <c r="E149" i="72" s="1"/>
  <c r="F149" i="72" s="1"/>
  <c r="G149" i="72" s="1"/>
  <c r="H149" i="72" s="1"/>
  <c r="I149" i="72" s="1"/>
  <c r="D148" i="72"/>
  <c r="E148" i="72" s="1"/>
  <c r="F148" i="72" s="1"/>
  <c r="G148" i="72" s="1"/>
  <c r="H148" i="72" s="1"/>
  <c r="I148" i="72" s="1"/>
  <c r="J148" i="72" s="1"/>
  <c r="K148" i="72" s="1"/>
  <c r="L148" i="72" s="1"/>
  <c r="M148" i="72" s="1"/>
  <c r="N148" i="72" s="1"/>
  <c r="O148" i="72" s="1"/>
  <c r="P148" i="72" s="1"/>
  <c r="Q148" i="72" s="1"/>
  <c r="R148" i="72" s="1"/>
  <c r="S148" i="72" s="1"/>
  <c r="T148" i="72" s="1"/>
  <c r="U148" i="72" s="1"/>
  <c r="V148" i="72" s="1"/>
  <c r="W148" i="72" s="1"/>
  <c r="X148" i="72" s="1"/>
  <c r="Y148" i="72" s="1"/>
  <c r="Z148" i="72" s="1"/>
  <c r="AA148" i="72" s="1"/>
  <c r="AB148" i="72" s="1"/>
  <c r="AC148" i="72" s="1"/>
  <c r="AD148" i="72" s="1"/>
  <c r="AE148" i="72" s="1"/>
  <c r="AF148" i="72" s="1"/>
  <c r="C148" i="72"/>
  <c r="T147" i="72"/>
  <c r="U147" i="72" s="1"/>
  <c r="V147" i="72" s="1"/>
  <c r="W147" i="72" s="1"/>
  <c r="X147" i="72" s="1"/>
  <c r="Y147" i="72" s="1"/>
  <c r="Z147" i="72" s="1"/>
  <c r="AA147" i="72" s="1"/>
  <c r="AB147" i="72" s="1"/>
  <c r="AC147" i="72" s="1"/>
  <c r="AD147" i="72" s="1"/>
  <c r="AE147" i="72" s="1"/>
  <c r="AF147" i="72" s="1"/>
  <c r="O147" i="72"/>
  <c r="P147" i="72" s="1"/>
  <c r="Q147" i="72" s="1"/>
  <c r="R147" i="72" s="1"/>
  <c r="S147" i="72" s="1"/>
  <c r="D147" i="72"/>
  <c r="E147" i="72" s="1"/>
  <c r="F147" i="72" s="1"/>
  <c r="G147" i="72" s="1"/>
  <c r="H147" i="72" s="1"/>
  <c r="I147" i="72" s="1"/>
  <c r="J147" i="72" s="1"/>
  <c r="K147" i="72" s="1"/>
  <c r="L147" i="72" s="1"/>
  <c r="M147" i="72" s="1"/>
  <c r="N147" i="72" s="1"/>
  <c r="C147" i="72"/>
  <c r="D146" i="72"/>
  <c r="E146" i="72" s="1"/>
  <c r="F146" i="72" s="1"/>
  <c r="G146" i="72" s="1"/>
  <c r="H146" i="72" s="1"/>
  <c r="I146" i="72" s="1"/>
  <c r="J146" i="72" s="1"/>
  <c r="K146" i="72" s="1"/>
  <c r="L146" i="72" s="1"/>
  <c r="M146" i="72" s="1"/>
  <c r="N146" i="72" s="1"/>
  <c r="O146" i="72" s="1"/>
  <c r="P146" i="72" s="1"/>
  <c r="Q146" i="72" s="1"/>
  <c r="R146" i="72" s="1"/>
  <c r="S146" i="72" s="1"/>
  <c r="T146" i="72" s="1"/>
  <c r="U146" i="72" s="1"/>
  <c r="V146" i="72" s="1"/>
  <c r="W146" i="72" s="1"/>
  <c r="X146" i="72" s="1"/>
  <c r="Y146" i="72" s="1"/>
  <c r="Z146" i="72" s="1"/>
  <c r="AA146" i="72" s="1"/>
  <c r="AB146" i="72" s="1"/>
  <c r="AC146" i="72" s="1"/>
  <c r="AD146" i="72" s="1"/>
  <c r="AE146" i="72" s="1"/>
  <c r="AF146" i="72" s="1"/>
  <c r="C146" i="72"/>
  <c r="J145" i="72"/>
  <c r="K145" i="72" s="1"/>
  <c r="L145" i="72" s="1"/>
  <c r="M145" i="72" s="1"/>
  <c r="N145" i="72" s="1"/>
  <c r="O145" i="72" s="1"/>
  <c r="P145" i="72" s="1"/>
  <c r="Q145" i="72" s="1"/>
  <c r="R145" i="72" s="1"/>
  <c r="S145" i="72" s="1"/>
  <c r="T145" i="72" s="1"/>
  <c r="U145" i="72" s="1"/>
  <c r="V145" i="72" s="1"/>
  <c r="W145" i="72" s="1"/>
  <c r="X145" i="72" s="1"/>
  <c r="Y145" i="72" s="1"/>
  <c r="Z145" i="72" s="1"/>
  <c r="AA145" i="72" s="1"/>
  <c r="AB145" i="72" s="1"/>
  <c r="AC145" i="72" s="1"/>
  <c r="AD145" i="72" s="1"/>
  <c r="AE145" i="72" s="1"/>
  <c r="AF145" i="72" s="1"/>
  <c r="D145" i="72"/>
  <c r="E145" i="72" s="1"/>
  <c r="F145" i="72" s="1"/>
  <c r="G145" i="72" s="1"/>
  <c r="H145" i="72" s="1"/>
  <c r="I145" i="72" s="1"/>
  <c r="C145" i="72"/>
  <c r="N144" i="72"/>
  <c r="O144" i="72" s="1"/>
  <c r="P144" i="72" s="1"/>
  <c r="Q144" i="72" s="1"/>
  <c r="R144" i="72" s="1"/>
  <c r="S144" i="72" s="1"/>
  <c r="T144" i="72" s="1"/>
  <c r="U144" i="72" s="1"/>
  <c r="V144" i="72" s="1"/>
  <c r="W144" i="72" s="1"/>
  <c r="X144" i="72" s="1"/>
  <c r="Y144" i="72" s="1"/>
  <c r="Z144" i="72" s="1"/>
  <c r="AA144" i="72" s="1"/>
  <c r="AB144" i="72" s="1"/>
  <c r="AC144" i="72" s="1"/>
  <c r="AD144" i="72" s="1"/>
  <c r="AE144" i="72" s="1"/>
  <c r="AF144" i="72" s="1"/>
  <c r="D144" i="72"/>
  <c r="E144" i="72" s="1"/>
  <c r="F144" i="72" s="1"/>
  <c r="G144" i="72" s="1"/>
  <c r="H144" i="72" s="1"/>
  <c r="I144" i="72" s="1"/>
  <c r="J144" i="72" s="1"/>
  <c r="K144" i="72" s="1"/>
  <c r="L144" i="72" s="1"/>
  <c r="M144" i="72" s="1"/>
  <c r="C144" i="72"/>
  <c r="D143" i="72"/>
  <c r="E143" i="72" s="1"/>
  <c r="F143" i="72" s="1"/>
  <c r="G143" i="72" s="1"/>
  <c r="H143" i="72" s="1"/>
  <c r="I143" i="72" s="1"/>
  <c r="J143" i="72" s="1"/>
  <c r="K143" i="72" s="1"/>
  <c r="L143" i="72" s="1"/>
  <c r="M143" i="72" s="1"/>
  <c r="N143" i="72" s="1"/>
  <c r="O143" i="72" s="1"/>
  <c r="P143" i="72" s="1"/>
  <c r="Q143" i="72" s="1"/>
  <c r="R143" i="72" s="1"/>
  <c r="S143" i="72" s="1"/>
  <c r="T143" i="72" s="1"/>
  <c r="U143" i="72" s="1"/>
  <c r="V143" i="72" s="1"/>
  <c r="W143" i="72" s="1"/>
  <c r="X143" i="72" s="1"/>
  <c r="Y143" i="72" s="1"/>
  <c r="Z143" i="72" s="1"/>
  <c r="AA143" i="72" s="1"/>
  <c r="AB143" i="72" s="1"/>
  <c r="AC143" i="72" s="1"/>
  <c r="AD143" i="72" s="1"/>
  <c r="AE143" i="72" s="1"/>
  <c r="AF143" i="72" s="1"/>
  <c r="C143" i="72"/>
  <c r="M142" i="72"/>
  <c r="N142" i="72" s="1"/>
  <c r="O142" i="72" s="1"/>
  <c r="P142" i="72" s="1"/>
  <c r="Q142" i="72" s="1"/>
  <c r="R142" i="72" s="1"/>
  <c r="S142" i="72" s="1"/>
  <c r="T142" i="72" s="1"/>
  <c r="U142" i="72" s="1"/>
  <c r="V142" i="72" s="1"/>
  <c r="W142" i="72" s="1"/>
  <c r="X142" i="72" s="1"/>
  <c r="Y142" i="72" s="1"/>
  <c r="Z142" i="72" s="1"/>
  <c r="AA142" i="72" s="1"/>
  <c r="AB142" i="72" s="1"/>
  <c r="AC142" i="72" s="1"/>
  <c r="AD142" i="72" s="1"/>
  <c r="AE142" i="72" s="1"/>
  <c r="AF142" i="72" s="1"/>
  <c r="D142" i="72"/>
  <c r="E142" i="72" s="1"/>
  <c r="F142" i="72" s="1"/>
  <c r="G142" i="72" s="1"/>
  <c r="H142" i="72" s="1"/>
  <c r="I142" i="72" s="1"/>
  <c r="J142" i="72" s="1"/>
  <c r="K142" i="72" s="1"/>
  <c r="L142" i="72" s="1"/>
  <c r="C142" i="72"/>
  <c r="C141" i="72"/>
  <c r="D141" i="72" s="1"/>
  <c r="E141" i="72" s="1"/>
  <c r="F141" i="72" s="1"/>
  <c r="G141" i="72" s="1"/>
  <c r="H141" i="72" s="1"/>
  <c r="I141" i="72" s="1"/>
  <c r="J141" i="72" s="1"/>
  <c r="K141" i="72" s="1"/>
  <c r="L141" i="72" s="1"/>
  <c r="M141" i="72" s="1"/>
  <c r="N141" i="72" s="1"/>
  <c r="O141" i="72" s="1"/>
  <c r="P141" i="72" s="1"/>
  <c r="Q141" i="72" s="1"/>
  <c r="R141" i="72" s="1"/>
  <c r="S141" i="72" s="1"/>
  <c r="T141" i="72" s="1"/>
  <c r="U141" i="72" s="1"/>
  <c r="V141" i="72" s="1"/>
  <c r="W141" i="72" s="1"/>
  <c r="X141" i="72" s="1"/>
  <c r="Y141" i="72" s="1"/>
  <c r="Z141" i="72" s="1"/>
  <c r="AA141" i="72" s="1"/>
  <c r="AB141" i="72" s="1"/>
  <c r="AC141" i="72" s="1"/>
  <c r="AD141" i="72" s="1"/>
  <c r="AE141" i="72" s="1"/>
  <c r="AF141" i="72" s="1"/>
  <c r="F140" i="72"/>
  <c r="G140" i="72" s="1"/>
  <c r="H140" i="72" s="1"/>
  <c r="I140" i="72" s="1"/>
  <c r="J140" i="72" s="1"/>
  <c r="K140" i="72" s="1"/>
  <c r="L140" i="72" s="1"/>
  <c r="M140" i="72" s="1"/>
  <c r="N140" i="72" s="1"/>
  <c r="O140" i="72" s="1"/>
  <c r="P140" i="72" s="1"/>
  <c r="Q140" i="72" s="1"/>
  <c r="R140" i="72" s="1"/>
  <c r="S140" i="72" s="1"/>
  <c r="T140" i="72" s="1"/>
  <c r="U140" i="72" s="1"/>
  <c r="V140" i="72" s="1"/>
  <c r="W140" i="72" s="1"/>
  <c r="X140" i="72" s="1"/>
  <c r="Y140" i="72" s="1"/>
  <c r="Z140" i="72" s="1"/>
  <c r="AA140" i="72" s="1"/>
  <c r="AB140" i="72" s="1"/>
  <c r="AC140" i="72" s="1"/>
  <c r="AD140" i="72" s="1"/>
  <c r="AE140" i="72" s="1"/>
  <c r="AF140" i="72" s="1"/>
  <c r="D140" i="72"/>
  <c r="E140" i="72" s="1"/>
  <c r="C140" i="72"/>
  <c r="I139" i="72"/>
  <c r="J139" i="72" s="1"/>
  <c r="K139" i="72" s="1"/>
  <c r="L139" i="72" s="1"/>
  <c r="M139" i="72" s="1"/>
  <c r="N139" i="72" s="1"/>
  <c r="O139" i="72" s="1"/>
  <c r="P139" i="72" s="1"/>
  <c r="Q139" i="72" s="1"/>
  <c r="R139" i="72" s="1"/>
  <c r="S139" i="72" s="1"/>
  <c r="T139" i="72" s="1"/>
  <c r="U139" i="72" s="1"/>
  <c r="V139" i="72" s="1"/>
  <c r="W139" i="72" s="1"/>
  <c r="X139" i="72" s="1"/>
  <c r="Y139" i="72" s="1"/>
  <c r="Z139" i="72" s="1"/>
  <c r="AA139" i="72" s="1"/>
  <c r="AB139" i="72" s="1"/>
  <c r="AC139" i="72" s="1"/>
  <c r="AD139" i="72" s="1"/>
  <c r="AE139" i="72" s="1"/>
  <c r="AF139" i="72" s="1"/>
  <c r="G139" i="72"/>
  <c r="H139" i="72" s="1"/>
  <c r="C139" i="72"/>
  <c r="D139" i="72" s="1"/>
  <c r="E139" i="72" s="1"/>
  <c r="F139" i="72" s="1"/>
  <c r="F138" i="72"/>
  <c r="G138" i="72" s="1"/>
  <c r="H138" i="72" s="1"/>
  <c r="I138" i="72" s="1"/>
  <c r="J138" i="72" s="1"/>
  <c r="K138" i="72" s="1"/>
  <c r="L138" i="72" s="1"/>
  <c r="M138" i="72" s="1"/>
  <c r="N138" i="72" s="1"/>
  <c r="O138" i="72" s="1"/>
  <c r="P138" i="72" s="1"/>
  <c r="Q138" i="72" s="1"/>
  <c r="R138" i="72" s="1"/>
  <c r="S138" i="72" s="1"/>
  <c r="T138" i="72" s="1"/>
  <c r="U138" i="72" s="1"/>
  <c r="V138" i="72" s="1"/>
  <c r="W138" i="72" s="1"/>
  <c r="X138" i="72" s="1"/>
  <c r="Y138" i="72" s="1"/>
  <c r="Z138" i="72" s="1"/>
  <c r="AA138" i="72" s="1"/>
  <c r="AB138" i="72" s="1"/>
  <c r="AC138" i="72" s="1"/>
  <c r="AD138" i="72" s="1"/>
  <c r="AE138" i="72" s="1"/>
  <c r="AF138" i="72" s="1"/>
  <c r="D138" i="72"/>
  <c r="E138" i="72" s="1"/>
  <c r="C138" i="72"/>
  <c r="J137" i="72"/>
  <c r="K137" i="72" s="1"/>
  <c r="L137" i="72" s="1"/>
  <c r="M137" i="72" s="1"/>
  <c r="N137" i="72" s="1"/>
  <c r="O137" i="72" s="1"/>
  <c r="P137" i="72" s="1"/>
  <c r="Q137" i="72" s="1"/>
  <c r="R137" i="72" s="1"/>
  <c r="S137" i="72" s="1"/>
  <c r="T137" i="72" s="1"/>
  <c r="U137" i="72" s="1"/>
  <c r="V137" i="72" s="1"/>
  <c r="W137" i="72" s="1"/>
  <c r="X137" i="72" s="1"/>
  <c r="Y137" i="72" s="1"/>
  <c r="Z137" i="72" s="1"/>
  <c r="AA137" i="72" s="1"/>
  <c r="AB137" i="72" s="1"/>
  <c r="AC137" i="72" s="1"/>
  <c r="AD137" i="72" s="1"/>
  <c r="AE137" i="72" s="1"/>
  <c r="AF137" i="72" s="1"/>
  <c r="E137" i="72"/>
  <c r="F137" i="72" s="1"/>
  <c r="G137" i="72" s="1"/>
  <c r="H137" i="72" s="1"/>
  <c r="I137" i="72" s="1"/>
  <c r="D137" i="72"/>
  <c r="C137" i="72"/>
  <c r="C136" i="72"/>
  <c r="D136" i="72" s="1"/>
  <c r="E136" i="72" s="1"/>
  <c r="F136" i="72" s="1"/>
  <c r="G136" i="72" s="1"/>
  <c r="H136" i="72" s="1"/>
  <c r="I136" i="72" s="1"/>
  <c r="J136" i="72" s="1"/>
  <c r="K136" i="72" s="1"/>
  <c r="L136" i="72" s="1"/>
  <c r="M136" i="72" s="1"/>
  <c r="N136" i="72" s="1"/>
  <c r="O136" i="72" s="1"/>
  <c r="P136" i="72" s="1"/>
  <c r="Q136" i="72" s="1"/>
  <c r="R136" i="72" s="1"/>
  <c r="S136" i="72" s="1"/>
  <c r="T136" i="72" s="1"/>
  <c r="U136" i="72" s="1"/>
  <c r="V136" i="72" s="1"/>
  <c r="W136" i="72" s="1"/>
  <c r="X136" i="72" s="1"/>
  <c r="Y136" i="72" s="1"/>
  <c r="Z136" i="72" s="1"/>
  <c r="AA136" i="72" s="1"/>
  <c r="AB136" i="72" s="1"/>
  <c r="AC136" i="72" s="1"/>
  <c r="AD136" i="72" s="1"/>
  <c r="AE136" i="72" s="1"/>
  <c r="AF136" i="72" s="1"/>
  <c r="M135" i="72"/>
  <c r="N135" i="72" s="1"/>
  <c r="O135" i="72" s="1"/>
  <c r="P135" i="72" s="1"/>
  <c r="Q135" i="72" s="1"/>
  <c r="R135" i="72" s="1"/>
  <c r="S135" i="72" s="1"/>
  <c r="T135" i="72" s="1"/>
  <c r="U135" i="72" s="1"/>
  <c r="V135" i="72" s="1"/>
  <c r="W135" i="72" s="1"/>
  <c r="X135" i="72" s="1"/>
  <c r="Y135" i="72" s="1"/>
  <c r="Z135" i="72" s="1"/>
  <c r="AA135" i="72" s="1"/>
  <c r="AB135" i="72" s="1"/>
  <c r="AC135" i="72" s="1"/>
  <c r="AD135" i="72" s="1"/>
  <c r="AE135" i="72" s="1"/>
  <c r="AF135" i="72" s="1"/>
  <c r="J135" i="72"/>
  <c r="K135" i="72" s="1"/>
  <c r="L135" i="72" s="1"/>
  <c r="C135" i="72"/>
  <c r="D135" i="72" s="1"/>
  <c r="E135" i="72" s="1"/>
  <c r="F135" i="72" s="1"/>
  <c r="G135" i="72" s="1"/>
  <c r="H135" i="72" s="1"/>
  <c r="I135" i="72" s="1"/>
  <c r="E134" i="72"/>
  <c r="F134" i="72" s="1"/>
  <c r="G134" i="72" s="1"/>
  <c r="H134" i="72" s="1"/>
  <c r="I134" i="72" s="1"/>
  <c r="J134" i="72" s="1"/>
  <c r="K134" i="72" s="1"/>
  <c r="L134" i="72" s="1"/>
  <c r="M134" i="72" s="1"/>
  <c r="N134" i="72" s="1"/>
  <c r="O134" i="72" s="1"/>
  <c r="P134" i="72" s="1"/>
  <c r="Q134" i="72" s="1"/>
  <c r="R134" i="72" s="1"/>
  <c r="S134" i="72" s="1"/>
  <c r="T134" i="72" s="1"/>
  <c r="U134" i="72" s="1"/>
  <c r="V134" i="72" s="1"/>
  <c r="W134" i="72" s="1"/>
  <c r="X134" i="72" s="1"/>
  <c r="Y134" i="72" s="1"/>
  <c r="Z134" i="72" s="1"/>
  <c r="AA134" i="72" s="1"/>
  <c r="AB134" i="72" s="1"/>
  <c r="AC134" i="72" s="1"/>
  <c r="AD134" i="72" s="1"/>
  <c r="AE134" i="72" s="1"/>
  <c r="AF134" i="72" s="1"/>
  <c r="C134" i="72"/>
  <c r="D134" i="72" s="1"/>
  <c r="G133" i="72"/>
  <c r="H133" i="72" s="1"/>
  <c r="I133" i="72" s="1"/>
  <c r="J133" i="72" s="1"/>
  <c r="K133" i="72" s="1"/>
  <c r="L133" i="72" s="1"/>
  <c r="M133" i="72" s="1"/>
  <c r="N133" i="72" s="1"/>
  <c r="O133" i="72" s="1"/>
  <c r="P133" i="72" s="1"/>
  <c r="Q133" i="72" s="1"/>
  <c r="R133" i="72" s="1"/>
  <c r="S133" i="72" s="1"/>
  <c r="T133" i="72" s="1"/>
  <c r="U133" i="72" s="1"/>
  <c r="V133" i="72" s="1"/>
  <c r="W133" i="72" s="1"/>
  <c r="X133" i="72" s="1"/>
  <c r="Y133" i="72" s="1"/>
  <c r="Z133" i="72" s="1"/>
  <c r="AA133" i="72" s="1"/>
  <c r="AB133" i="72" s="1"/>
  <c r="AC133" i="72" s="1"/>
  <c r="AD133" i="72" s="1"/>
  <c r="AE133" i="72" s="1"/>
  <c r="AF133" i="72" s="1"/>
  <c r="C133" i="72"/>
  <c r="D133" i="72" s="1"/>
  <c r="E133" i="72" s="1"/>
  <c r="F133" i="72" s="1"/>
  <c r="E132" i="72"/>
  <c r="F132" i="72" s="1"/>
  <c r="G132" i="72" s="1"/>
  <c r="H132" i="72" s="1"/>
  <c r="I132" i="72" s="1"/>
  <c r="J132" i="72" s="1"/>
  <c r="K132" i="72" s="1"/>
  <c r="L132" i="72" s="1"/>
  <c r="M132" i="72" s="1"/>
  <c r="N132" i="72" s="1"/>
  <c r="O132" i="72" s="1"/>
  <c r="P132" i="72" s="1"/>
  <c r="Q132" i="72" s="1"/>
  <c r="R132" i="72" s="1"/>
  <c r="S132" i="72" s="1"/>
  <c r="T132" i="72" s="1"/>
  <c r="U132" i="72" s="1"/>
  <c r="V132" i="72" s="1"/>
  <c r="W132" i="72" s="1"/>
  <c r="X132" i="72" s="1"/>
  <c r="Y132" i="72" s="1"/>
  <c r="Z132" i="72" s="1"/>
  <c r="AA132" i="72" s="1"/>
  <c r="AB132" i="72" s="1"/>
  <c r="AC132" i="72" s="1"/>
  <c r="AD132" i="72" s="1"/>
  <c r="AE132" i="72" s="1"/>
  <c r="AF132" i="72" s="1"/>
  <c r="D132" i="72"/>
  <c r="C132" i="72"/>
  <c r="D131" i="72"/>
  <c r="E131" i="72" s="1"/>
  <c r="F131" i="72" s="1"/>
  <c r="G131" i="72" s="1"/>
  <c r="H131" i="72" s="1"/>
  <c r="I131" i="72" s="1"/>
  <c r="J131" i="72" s="1"/>
  <c r="K131" i="72" s="1"/>
  <c r="L131" i="72" s="1"/>
  <c r="M131" i="72" s="1"/>
  <c r="N131" i="72" s="1"/>
  <c r="O131" i="72" s="1"/>
  <c r="P131" i="72" s="1"/>
  <c r="Q131" i="72" s="1"/>
  <c r="R131" i="72" s="1"/>
  <c r="S131" i="72" s="1"/>
  <c r="T131" i="72" s="1"/>
  <c r="U131" i="72" s="1"/>
  <c r="V131" i="72" s="1"/>
  <c r="W131" i="72" s="1"/>
  <c r="X131" i="72" s="1"/>
  <c r="Y131" i="72" s="1"/>
  <c r="Z131" i="72" s="1"/>
  <c r="AA131" i="72" s="1"/>
  <c r="AB131" i="72" s="1"/>
  <c r="AC131" i="72" s="1"/>
  <c r="AD131" i="72" s="1"/>
  <c r="AE131" i="72" s="1"/>
  <c r="AF131" i="72" s="1"/>
  <c r="C131" i="72"/>
  <c r="H130" i="72"/>
  <c r="I130" i="72" s="1"/>
  <c r="J130" i="72" s="1"/>
  <c r="K130" i="72" s="1"/>
  <c r="L130" i="72" s="1"/>
  <c r="M130" i="72" s="1"/>
  <c r="N130" i="72" s="1"/>
  <c r="O130" i="72" s="1"/>
  <c r="P130" i="72" s="1"/>
  <c r="Q130" i="72" s="1"/>
  <c r="R130" i="72" s="1"/>
  <c r="S130" i="72" s="1"/>
  <c r="T130" i="72" s="1"/>
  <c r="U130" i="72" s="1"/>
  <c r="V130" i="72" s="1"/>
  <c r="W130" i="72" s="1"/>
  <c r="X130" i="72" s="1"/>
  <c r="Y130" i="72" s="1"/>
  <c r="Z130" i="72" s="1"/>
  <c r="AA130" i="72" s="1"/>
  <c r="AB130" i="72" s="1"/>
  <c r="AC130" i="72" s="1"/>
  <c r="AD130" i="72" s="1"/>
  <c r="AE130" i="72" s="1"/>
  <c r="AF130" i="72" s="1"/>
  <c r="F130" i="72"/>
  <c r="G130" i="72" s="1"/>
  <c r="C130" i="72"/>
  <c r="D130" i="72" s="1"/>
  <c r="E130" i="72" s="1"/>
  <c r="L129" i="72"/>
  <c r="M129" i="72" s="1"/>
  <c r="N129" i="72" s="1"/>
  <c r="O129" i="72" s="1"/>
  <c r="P129" i="72" s="1"/>
  <c r="Q129" i="72" s="1"/>
  <c r="R129" i="72" s="1"/>
  <c r="S129" i="72" s="1"/>
  <c r="T129" i="72" s="1"/>
  <c r="U129" i="72" s="1"/>
  <c r="V129" i="72" s="1"/>
  <c r="W129" i="72" s="1"/>
  <c r="X129" i="72" s="1"/>
  <c r="Y129" i="72" s="1"/>
  <c r="Z129" i="72" s="1"/>
  <c r="AA129" i="72" s="1"/>
  <c r="AB129" i="72" s="1"/>
  <c r="AC129" i="72" s="1"/>
  <c r="AD129" i="72" s="1"/>
  <c r="AE129" i="72" s="1"/>
  <c r="AF129" i="72" s="1"/>
  <c r="C129" i="72"/>
  <c r="D129" i="72" s="1"/>
  <c r="E129" i="72" s="1"/>
  <c r="F129" i="72" s="1"/>
  <c r="G129" i="72" s="1"/>
  <c r="H129" i="72" s="1"/>
  <c r="I129" i="72" s="1"/>
  <c r="J129" i="72" s="1"/>
  <c r="K129" i="72" s="1"/>
  <c r="E128" i="72"/>
  <c r="F128" i="72" s="1"/>
  <c r="G128" i="72" s="1"/>
  <c r="H128" i="72" s="1"/>
  <c r="I128" i="72" s="1"/>
  <c r="J128" i="72" s="1"/>
  <c r="K128" i="72" s="1"/>
  <c r="L128" i="72" s="1"/>
  <c r="M128" i="72" s="1"/>
  <c r="N128" i="72" s="1"/>
  <c r="O128" i="72" s="1"/>
  <c r="P128" i="72" s="1"/>
  <c r="Q128" i="72" s="1"/>
  <c r="R128" i="72" s="1"/>
  <c r="S128" i="72" s="1"/>
  <c r="T128" i="72" s="1"/>
  <c r="U128" i="72" s="1"/>
  <c r="V128" i="72" s="1"/>
  <c r="W128" i="72" s="1"/>
  <c r="X128" i="72" s="1"/>
  <c r="Y128" i="72" s="1"/>
  <c r="Z128" i="72" s="1"/>
  <c r="AA128" i="72" s="1"/>
  <c r="AB128" i="72" s="1"/>
  <c r="AC128" i="72" s="1"/>
  <c r="AD128" i="72" s="1"/>
  <c r="AE128" i="72" s="1"/>
  <c r="AF128" i="72" s="1"/>
  <c r="D128" i="72"/>
  <c r="C128" i="72"/>
  <c r="Z127" i="72"/>
  <c r="AA127" i="72" s="1"/>
  <c r="AB127" i="72" s="1"/>
  <c r="AC127" i="72" s="1"/>
  <c r="AD127" i="72" s="1"/>
  <c r="AE127" i="72" s="1"/>
  <c r="AF127" i="72" s="1"/>
  <c r="T127" i="72"/>
  <c r="U127" i="72" s="1"/>
  <c r="V127" i="72" s="1"/>
  <c r="W127" i="72" s="1"/>
  <c r="X127" i="72" s="1"/>
  <c r="Y127" i="72" s="1"/>
  <c r="H127" i="72"/>
  <c r="I127" i="72" s="1"/>
  <c r="J127" i="72" s="1"/>
  <c r="K127" i="72" s="1"/>
  <c r="L127" i="72" s="1"/>
  <c r="M127" i="72" s="1"/>
  <c r="N127" i="72" s="1"/>
  <c r="O127" i="72" s="1"/>
  <c r="P127" i="72" s="1"/>
  <c r="Q127" i="72" s="1"/>
  <c r="R127" i="72" s="1"/>
  <c r="S127" i="72" s="1"/>
  <c r="G127" i="72"/>
  <c r="D127" i="72"/>
  <c r="E127" i="72" s="1"/>
  <c r="F127" i="72" s="1"/>
  <c r="C127" i="72"/>
  <c r="E126" i="72"/>
  <c r="F126" i="72" s="1"/>
  <c r="G126" i="72" s="1"/>
  <c r="H126" i="72" s="1"/>
  <c r="I126" i="72" s="1"/>
  <c r="J126" i="72" s="1"/>
  <c r="K126" i="72" s="1"/>
  <c r="L126" i="72" s="1"/>
  <c r="M126" i="72" s="1"/>
  <c r="N126" i="72" s="1"/>
  <c r="O126" i="72" s="1"/>
  <c r="P126" i="72" s="1"/>
  <c r="Q126" i="72" s="1"/>
  <c r="R126" i="72" s="1"/>
  <c r="S126" i="72" s="1"/>
  <c r="T126" i="72" s="1"/>
  <c r="U126" i="72" s="1"/>
  <c r="V126" i="72" s="1"/>
  <c r="W126" i="72" s="1"/>
  <c r="X126" i="72" s="1"/>
  <c r="Y126" i="72" s="1"/>
  <c r="Z126" i="72" s="1"/>
  <c r="AA126" i="72" s="1"/>
  <c r="AB126" i="72" s="1"/>
  <c r="AC126" i="72" s="1"/>
  <c r="AD126" i="72" s="1"/>
  <c r="AE126" i="72" s="1"/>
  <c r="AF126" i="72" s="1"/>
  <c r="C126" i="72"/>
  <c r="D126" i="72" s="1"/>
  <c r="C125" i="72"/>
  <c r="D125" i="72" s="1"/>
  <c r="E125" i="72" s="1"/>
  <c r="F125" i="72" s="1"/>
  <c r="G125" i="72" s="1"/>
  <c r="H125" i="72" s="1"/>
  <c r="I125" i="72" s="1"/>
  <c r="J125" i="72" s="1"/>
  <c r="K125" i="72" s="1"/>
  <c r="L125" i="72" s="1"/>
  <c r="M125" i="72" s="1"/>
  <c r="N125" i="72" s="1"/>
  <c r="O125" i="72" s="1"/>
  <c r="P125" i="72" s="1"/>
  <c r="Q125" i="72" s="1"/>
  <c r="R125" i="72" s="1"/>
  <c r="S125" i="72" s="1"/>
  <c r="T125" i="72" s="1"/>
  <c r="U125" i="72" s="1"/>
  <c r="V125" i="72" s="1"/>
  <c r="W125" i="72" s="1"/>
  <c r="X125" i="72" s="1"/>
  <c r="Y125" i="72" s="1"/>
  <c r="Z125" i="72" s="1"/>
  <c r="AA125" i="72" s="1"/>
  <c r="AB125" i="72" s="1"/>
  <c r="AC125" i="72" s="1"/>
  <c r="AD125" i="72" s="1"/>
  <c r="AE125" i="72" s="1"/>
  <c r="AF125" i="72" s="1"/>
  <c r="L124" i="72"/>
  <c r="M124" i="72" s="1"/>
  <c r="N124" i="72" s="1"/>
  <c r="O124" i="72" s="1"/>
  <c r="P124" i="72" s="1"/>
  <c r="Q124" i="72" s="1"/>
  <c r="R124" i="72" s="1"/>
  <c r="S124" i="72" s="1"/>
  <c r="T124" i="72" s="1"/>
  <c r="U124" i="72" s="1"/>
  <c r="V124" i="72" s="1"/>
  <c r="W124" i="72" s="1"/>
  <c r="X124" i="72" s="1"/>
  <c r="Y124" i="72" s="1"/>
  <c r="Z124" i="72" s="1"/>
  <c r="AA124" i="72" s="1"/>
  <c r="AB124" i="72" s="1"/>
  <c r="AC124" i="72" s="1"/>
  <c r="AD124" i="72" s="1"/>
  <c r="AE124" i="72" s="1"/>
  <c r="AF124" i="72" s="1"/>
  <c r="E124" i="72"/>
  <c r="F124" i="72" s="1"/>
  <c r="G124" i="72" s="1"/>
  <c r="H124" i="72" s="1"/>
  <c r="I124" i="72" s="1"/>
  <c r="J124" i="72" s="1"/>
  <c r="K124" i="72" s="1"/>
  <c r="C124" i="72"/>
  <c r="D124" i="72" s="1"/>
  <c r="D123" i="72"/>
  <c r="E123" i="72" s="1"/>
  <c r="F123" i="72" s="1"/>
  <c r="G123" i="72" s="1"/>
  <c r="H123" i="72" s="1"/>
  <c r="I123" i="72" s="1"/>
  <c r="J123" i="72" s="1"/>
  <c r="K123" i="72" s="1"/>
  <c r="L123" i="72" s="1"/>
  <c r="M123" i="72" s="1"/>
  <c r="N123" i="72" s="1"/>
  <c r="O123" i="72" s="1"/>
  <c r="P123" i="72" s="1"/>
  <c r="Q123" i="72" s="1"/>
  <c r="R123" i="72" s="1"/>
  <c r="S123" i="72" s="1"/>
  <c r="T123" i="72" s="1"/>
  <c r="U123" i="72" s="1"/>
  <c r="V123" i="72" s="1"/>
  <c r="W123" i="72" s="1"/>
  <c r="X123" i="72" s="1"/>
  <c r="Y123" i="72" s="1"/>
  <c r="Z123" i="72" s="1"/>
  <c r="AA123" i="72" s="1"/>
  <c r="AB123" i="72" s="1"/>
  <c r="AC123" i="72" s="1"/>
  <c r="AD123" i="72" s="1"/>
  <c r="AE123" i="72" s="1"/>
  <c r="AF123" i="72" s="1"/>
  <c r="C123" i="72"/>
  <c r="D122" i="72"/>
  <c r="E122" i="72" s="1"/>
  <c r="F122" i="72" s="1"/>
  <c r="G122" i="72" s="1"/>
  <c r="H122" i="72" s="1"/>
  <c r="I122" i="72" s="1"/>
  <c r="J122" i="72" s="1"/>
  <c r="K122" i="72" s="1"/>
  <c r="L122" i="72" s="1"/>
  <c r="M122" i="72" s="1"/>
  <c r="N122" i="72" s="1"/>
  <c r="O122" i="72" s="1"/>
  <c r="P122" i="72" s="1"/>
  <c r="Q122" i="72" s="1"/>
  <c r="R122" i="72" s="1"/>
  <c r="S122" i="72" s="1"/>
  <c r="T122" i="72" s="1"/>
  <c r="U122" i="72" s="1"/>
  <c r="V122" i="72" s="1"/>
  <c r="W122" i="72" s="1"/>
  <c r="X122" i="72" s="1"/>
  <c r="Y122" i="72" s="1"/>
  <c r="Z122" i="72" s="1"/>
  <c r="AA122" i="72" s="1"/>
  <c r="AB122" i="72" s="1"/>
  <c r="AC122" i="72" s="1"/>
  <c r="AD122" i="72" s="1"/>
  <c r="AE122" i="72" s="1"/>
  <c r="AF122" i="72" s="1"/>
  <c r="C122" i="72"/>
  <c r="F121" i="72"/>
  <c r="G121" i="72" s="1"/>
  <c r="H121" i="72" s="1"/>
  <c r="I121" i="72" s="1"/>
  <c r="J121" i="72" s="1"/>
  <c r="K121" i="72" s="1"/>
  <c r="L121" i="72" s="1"/>
  <c r="M121" i="72" s="1"/>
  <c r="N121" i="72" s="1"/>
  <c r="O121" i="72" s="1"/>
  <c r="P121" i="72" s="1"/>
  <c r="Q121" i="72" s="1"/>
  <c r="R121" i="72" s="1"/>
  <c r="S121" i="72" s="1"/>
  <c r="T121" i="72" s="1"/>
  <c r="U121" i="72" s="1"/>
  <c r="V121" i="72" s="1"/>
  <c r="W121" i="72" s="1"/>
  <c r="X121" i="72" s="1"/>
  <c r="Y121" i="72" s="1"/>
  <c r="Z121" i="72" s="1"/>
  <c r="AA121" i="72" s="1"/>
  <c r="AB121" i="72" s="1"/>
  <c r="AC121" i="72" s="1"/>
  <c r="AD121" i="72" s="1"/>
  <c r="AE121" i="72" s="1"/>
  <c r="AF121" i="72" s="1"/>
  <c r="D121" i="72"/>
  <c r="E121" i="72" s="1"/>
  <c r="C121" i="72"/>
  <c r="P120" i="72"/>
  <c r="Q120" i="72" s="1"/>
  <c r="R120" i="72" s="1"/>
  <c r="S120" i="72" s="1"/>
  <c r="T120" i="72" s="1"/>
  <c r="U120" i="72" s="1"/>
  <c r="V120" i="72" s="1"/>
  <c r="W120" i="72" s="1"/>
  <c r="X120" i="72" s="1"/>
  <c r="Y120" i="72" s="1"/>
  <c r="Z120" i="72" s="1"/>
  <c r="AA120" i="72" s="1"/>
  <c r="AB120" i="72" s="1"/>
  <c r="AC120" i="72" s="1"/>
  <c r="AD120" i="72" s="1"/>
  <c r="AE120" i="72" s="1"/>
  <c r="AF120" i="72" s="1"/>
  <c r="L120" i="72"/>
  <c r="M120" i="72" s="1"/>
  <c r="N120" i="72" s="1"/>
  <c r="O120" i="72" s="1"/>
  <c r="D120" i="72"/>
  <c r="E120" i="72" s="1"/>
  <c r="F120" i="72" s="1"/>
  <c r="G120" i="72" s="1"/>
  <c r="H120" i="72" s="1"/>
  <c r="I120" i="72" s="1"/>
  <c r="J120" i="72" s="1"/>
  <c r="K120" i="72" s="1"/>
  <c r="C120" i="72"/>
  <c r="D119" i="72"/>
  <c r="E119" i="72" s="1"/>
  <c r="F119" i="72" s="1"/>
  <c r="G119" i="72" s="1"/>
  <c r="H119" i="72" s="1"/>
  <c r="I119" i="72" s="1"/>
  <c r="J119" i="72" s="1"/>
  <c r="K119" i="72" s="1"/>
  <c r="L119" i="72" s="1"/>
  <c r="M119" i="72" s="1"/>
  <c r="N119" i="72" s="1"/>
  <c r="O119" i="72" s="1"/>
  <c r="P119" i="72" s="1"/>
  <c r="Q119" i="72" s="1"/>
  <c r="R119" i="72" s="1"/>
  <c r="S119" i="72" s="1"/>
  <c r="T119" i="72" s="1"/>
  <c r="U119" i="72" s="1"/>
  <c r="V119" i="72" s="1"/>
  <c r="W119" i="72" s="1"/>
  <c r="X119" i="72" s="1"/>
  <c r="Y119" i="72" s="1"/>
  <c r="Z119" i="72" s="1"/>
  <c r="AA119" i="72" s="1"/>
  <c r="AB119" i="72" s="1"/>
  <c r="AC119" i="72" s="1"/>
  <c r="AD119" i="72" s="1"/>
  <c r="AE119" i="72" s="1"/>
  <c r="AF119" i="72" s="1"/>
  <c r="C119" i="72"/>
  <c r="I118" i="72"/>
  <c r="J118" i="72" s="1"/>
  <c r="K118" i="72" s="1"/>
  <c r="L118" i="72" s="1"/>
  <c r="M118" i="72" s="1"/>
  <c r="N118" i="72" s="1"/>
  <c r="O118" i="72" s="1"/>
  <c r="P118" i="72" s="1"/>
  <c r="Q118" i="72" s="1"/>
  <c r="R118" i="72" s="1"/>
  <c r="S118" i="72" s="1"/>
  <c r="T118" i="72" s="1"/>
  <c r="U118" i="72" s="1"/>
  <c r="V118" i="72" s="1"/>
  <c r="W118" i="72" s="1"/>
  <c r="X118" i="72" s="1"/>
  <c r="Y118" i="72" s="1"/>
  <c r="Z118" i="72" s="1"/>
  <c r="AA118" i="72" s="1"/>
  <c r="AB118" i="72" s="1"/>
  <c r="AC118" i="72" s="1"/>
  <c r="AD118" i="72" s="1"/>
  <c r="AE118" i="72" s="1"/>
  <c r="AF118" i="72" s="1"/>
  <c r="F118" i="72"/>
  <c r="G118" i="72" s="1"/>
  <c r="H118" i="72" s="1"/>
  <c r="D118" i="72"/>
  <c r="E118" i="72" s="1"/>
  <c r="C118" i="72"/>
  <c r="G117" i="72"/>
  <c r="H117" i="72" s="1"/>
  <c r="I117" i="72" s="1"/>
  <c r="J117" i="72" s="1"/>
  <c r="K117" i="72" s="1"/>
  <c r="L117" i="72" s="1"/>
  <c r="M117" i="72" s="1"/>
  <c r="N117" i="72" s="1"/>
  <c r="O117" i="72" s="1"/>
  <c r="P117" i="72" s="1"/>
  <c r="Q117" i="72" s="1"/>
  <c r="R117" i="72" s="1"/>
  <c r="S117" i="72" s="1"/>
  <c r="T117" i="72" s="1"/>
  <c r="U117" i="72" s="1"/>
  <c r="V117" i="72" s="1"/>
  <c r="W117" i="72" s="1"/>
  <c r="X117" i="72" s="1"/>
  <c r="Y117" i="72" s="1"/>
  <c r="Z117" i="72" s="1"/>
  <c r="AA117" i="72" s="1"/>
  <c r="AB117" i="72" s="1"/>
  <c r="AC117" i="72" s="1"/>
  <c r="AD117" i="72" s="1"/>
  <c r="AE117" i="72" s="1"/>
  <c r="AF117" i="72" s="1"/>
  <c r="F117" i="72"/>
  <c r="D117" i="72"/>
  <c r="E117" i="72" s="1"/>
  <c r="C117" i="72"/>
  <c r="E116" i="72"/>
  <c r="F116" i="72" s="1"/>
  <c r="G116" i="72" s="1"/>
  <c r="H116" i="72" s="1"/>
  <c r="I116" i="72" s="1"/>
  <c r="J116" i="72" s="1"/>
  <c r="K116" i="72" s="1"/>
  <c r="L116" i="72" s="1"/>
  <c r="M116" i="72" s="1"/>
  <c r="N116" i="72" s="1"/>
  <c r="O116" i="72" s="1"/>
  <c r="P116" i="72" s="1"/>
  <c r="Q116" i="72" s="1"/>
  <c r="R116" i="72" s="1"/>
  <c r="S116" i="72" s="1"/>
  <c r="T116" i="72" s="1"/>
  <c r="U116" i="72" s="1"/>
  <c r="V116" i="72" s="1"/>
  <c r="W116" i="72" s="1"/>
  <c r="X116" i="72" s="1"/>
  <c r="Y116" i="72" s="1"/>
  <c r="Z116" i="72" s="1"/>
  <c r="AA116" i="72" s="1"/>
  <c r="AB116" i="72" s="1"/>
  <c r="AC116" i="72" s="1"/>
  <c r="AD116" i="72" s="1"/>
  <c r="AE116" i="72" s="1"/>
  <c r="AF116" i="72" s="1"/>
  <c r="D116" i="72"/>
  <c r="C116" i="72"/>
  <c r="C115" i="72"/>
  <c r="D115" i="72" s="1"/>
  <c r="E115" i="72" s="1"/>
  <c r="F115" i="72" s="1"/>
  <c r="G115" i="72" s="1"/>
  <c r="H115" i="72" s="1"/>
  <c r="I115" i="72" s="1"/>
  <c r="J115" i="72" s="1"/>
  <c r="K115" i="72" s="1"/>
  <c r="L115" i="72" s="1"/>
  <c r="M115" i="72" s="1"/>
  <c r="N115" i="72" s="1"/>
  <c r="O115" i="72" s="1"/>
  <c r="P115" i="72" s="1"/>
  <c r="Q115" i="72" s="1"/>
  <c r="R115" i="72" s="1"/>
  <c r="S115" i="72" s="1"/>
  <c r="T115" i="72" s="1"/>
  <c r="U115" i="72" s="1"/>
  <c r="V115" i="72" s="1"/>
  <c r="W115" i="72" s="1"/>
  <c r="X115" i="72" s="1"/>
  <c r="Y115" i="72" s="1"/>
  <c r="Z115" i="72" s="1"/>
  <c r="AA115" i="72" s="1"/>
  <c r="AB115" i="72" s="1"/>
  <c r="AC115" i="72" s="1"/>
  <c r="AD115" i="72" s="1"/>
  <c r="AE115" i="72" s="1"/>
  <c r="AF115" i="72" s="1"/>
  <c r="P114" i="72"/>
  <c r="Q114" i="72" s="1"/>
  <c r="R114" i="72" s="1"/>
  <c r="S114" i="72" s="1"/>
  <c r="T114" i="72" s="1"/>
  <c r="U114" i="72" s="1"/>
  <c r="V114" i="72" s="1"/>
  <c r="W114" i="72" s="1"/>
  <c r="X114" i="72" s="1"/>
  <c r="Y114" i="72" s="1"/>
  <c r="Z114" i="72" s="1"/>
  <c r="AA114" i="72" s="1"/>
  <c r="AB114" i="72" s="1"/>
  <c r="AC114" i="72" s="1"/>
  <c r="AD114" i="72" s="1"/>
  <c r="AE114" i="72" s="1"/>
  <c r="AF114" i="72" s="1"/>
  <c r="L114" i="72"/>
  <c r="M114" i="72" s="1"/>
  <c r="N114" i="72" s="1"/>
  <c r="O114" i="72" s="1"/>
  <c r="F114" i="72"/>
  <c r="G114" i="72" s="1"/>
  <c r="H114" i="72" s="1"/>
  <c r="I114" i="72" s="1"/>
  <c r="J114" i="72" s="1"/>
  <c r="K114" i="72" s="1"/>
  <c r="D114" i="72"/>
  <c r="E114" i="72" s="1"/>
  <c r="C114" i="72"/>
  <c r="O113" i="72"/>
  <c r="P113" i="72" s="1"/>
  <c r="Q113" i="72" s="1"/>
  <c r="R113" i="72" s="1"/>
  <c r="S113" i="72" s="1"/>
  <c r="T113" i="72" s="1"/>
  <c r="U113" i="72" s="1"/>
  <c r="V113" i="72" s="1"/>
  <c r="W113" i="72" s="1"/>
  <c r="X113" i="72" s="1"/>
  <c r="Y113" i="72" s="1"/>
  <c r="Z113" i="72" s="1"/>
  <c r="AA113" i="72" s="1"/>
  <c r="AB113" i="72" s="1"/>
  <c r="AC113" i="72" s="1"/>
  <c r="AD113" i="72" s="1"/>
  <c r="AE113" i="72" s="1"/>
  <c r="AF113" i="72" s="1"/>
  <c r="L113" i="72"/>
  <c r="M113" i="72" s="1"/>
  <c r="N113" i="72" s="1"/>
  <c r="E113" i="72"/>
  <c r="F113" i="72" s="1"/>
  <c r="G113" i="72" s="1"/>
  <c r="H113" i="72" s="1"/>
  <c r="I113" i="72" s="1"/>
  <c r="J113" i="72" s="1"/>
  <c r="K113" i="72" s="1"/>
  <c r="D113" i="72"/>
  <c r="C113" i="72"/>
  <c r="D112" i="72"/>
  <c r="E112" i="72" s="1"/>
  <c r="F112" i="72" s="1"/>
  <c r="G112" i="72" s="1"/>
  <c r="H112" i="72" s="1"/>
  <c r="I112" i="72" s="1"/>
  <c r="J112" i="72" s="1"/>
  <c r="K112" i="72" s="1"/>
  <c r="L112" i="72" s="1"/>
  <c r="M112" i="72" s="1"/>
  <c r="N112" i="72" s="1"/>
  <c r="O112" i="72" s="1"/>
  <c r="P112" i="72" s="1"/>
  <c r="Q112" i="72" s="1"/>
  <c r="R112" i="72" s="1"/>
  <c r="S112" i="72" s="1"/>
  <c r="T112" i="72" s="1"/>
  <c r="U112" i="72" s="1"/>
  <c r="V112" i="72" s="1"/>
  <c r="W112" i="72" s="1"/>
  <c r="X112" i="72" s="1"/>
  <c r="Y112" i="72" s="1"/>
  <c r="Z112" i="72" s="1"/>
  <c r="AA112" i="72" s="1"/>
  <c r="AB112" i="72" s="1"/>
  <c r="AC112" i="72" s="1"/>
  <c r="AD112" i="72" s="1"/>
  <c r="AE112" i="72" s="1"/>
  <c r="AF112" i="72" s="1"/>
  <c r="C112" i="72"/>
  <c r="E111" i="72"/>
  <c r="F111" i="72" s="1"/>
  <c r="G111" i="72" s="1"/>
  <c r="H111" i="72" s="1"/>
  <c r="I111" i="72" s="1"/>
  <c r="J111" i="72" s="1"/>
  <c r="K111" i="72" s="1"/>
  <c r="L111" i="72" s="1"/>
  <c r="M111" i="72" s="1"/>
  <c r="N111" i="72" s="1"/>
  <c r="O111" i="72" s="1"/>
  <c r="P111" i="72" s="1"/>
  <c r="Q111" i="72" s="1"/>
  <c r="R111" i="72" s="1"/>
  <c r="S111" i="72" s="1"/>
  <c r="T111" i="72" s="1"/>
  <c r="U111" i="72" s="1"/>
  <c r="V111" i="72" s="1"/>
  <c r="W111" i="72" s="1"/>
  <c r="X111" i="72" s="1"/>
  <c r="Y111" i="72" s="1"/>
  <c r="Z111" i="72" s="1"/>
  <c r="AA111" i="72" s="1"/>
  <c r="AB111" i="72" s="1"/>
  <c r="AC111" i="72" s="1"/>
  <c r="AD111" i="72" s="1"/>
  <c r="AE111" i="72" s="1"/>
  <c r="AF111" i="72" s="1"/>
  <c r="D111" i="72"/>
  <c r="C111" i="72"/>
  <c r="C110" i="72"/>
  <c r="D109" i="72"/>
  <c r="E109" i="72" s="1"/>
  <c r="F109" i="72" s="1"/>
  <c r="G109" i="72" s="1"/>
  <c r="H109" i="72" s="1"/>
  <c r="I109" i="72" s="1"/>
  <c r="J109" i="72" s="1"/>
  <c r="K109" i="72" s="1"/>
  <c r="L109" i="72" s="1"/>
  <c r="M109" i="72" s="1"/>
  <c r="N109" i="72" s="1"/>
  <c r="O109" i="72" s="1"/>
  <c r="P109" i="72" s="1"/>
  <c r="Q109" i="72" s="1"/>
  <c r="R109" i="72" s="1"/>
  <c r="S109" i="72" s="1"/>
  <c r="T109" i="72" s="1"/>
  <c r="U109" i="72" s="1"/>
  <c r="V109" i="72" s="1"/>
  <c r="W109" i="72" s="1"/>
  <c r="X109" i="72" s="1"/>
  <c r="Y109" i="72" s="1"/>
  <c r="Z109" i="72" s="1"/>
  <c r="AA109" i="72" s="1"/>
  <c r="AB109" i="72" s="1"/>
  <c r="AC109" i="72" s="1"/>
  <c r="AD109" i="72" s="1"/>
  <c r="AE109" i="72" s="1"/>
  <c r="AF109" i="72" s="1"/>
  <c r="C109" i="72"/>
  <c r="G108" i="72"/>
  <c r="H108" i="72" s="1"/>
  <c r="I108" i="72" s="1"/>
  <c r="J108" i="72" s="1"/>
  <c r="K108" i="72" s="1"/>
  <c r="L108" i="72" s="1"/>
  <c r="M108" i="72" s="1"/>
  <c r="N108" i="72" s="1"/>
  <c r="O108" i="72" s="1"/>
  <c r="P108" i="72" s="1"/>
  <c r="Q108" i="72" s="1"/>
  <c r="R108" i="72" s="1"/>
  <c r="S108" i="72" s="1"/>
  <c r="T108" i="72" s="1"/>
  <c r="U108" i="72" s="1"/>
  <c r="V108" i="72" s="1"/>
  <c r="W108" i="72" s="1"/>
  <c r="X108" i="72" s="1"/>
  <c r="Y108" i="72" s="1"/>
  <c r="Z108" i="72" s="1"/>
  <c r="AA108" i="72" s="1"/>
  <c r="AB108" i="72" s="1"/>
  <c r="AC108" i="72" s="1"/>
  <c r="AD108" i="72" s="1"/>
  <c r="AE108" i="72" s="1"/>
  <c r="AF108" i="72" s="1"/>
  <c r="D108" i="72"/>
  <c r="E108" i="72" s="1"/>
  <c r="F108" i="72" s="1"/>
  <c r="C108" i="72"/>
  <c r="H107" i="72"/>
  <c r="I107" i="72" s="1"/>
  <c r="J107" i="72" s="1"/>
  <c r="K107" i="72" s="1"/>
  <c r="L107" i="72" s="1"/>
  <c r="M107" i="72" s="1"/>
  <c r="N107" i="72" s="1"/>
  <c r="O107" i="72" s="1"/>
  <c r="P107" i="72" s="1"/>
  <c r="Q107" i="72" s="1"/>
  <c r="R107" i="72" s="1"/>
  <c r="S107" i="72" s="1"/>
  <c r="T107" i="72" s="1"/>
  <c r="U107" i="72" s="1"/>
  <c r="V107" i="72" s="1"/>
  <c r="W107" i="72" s="1"/>
  <c r="X107" i="72" s="1"/>
  <c r="Y107" i="72" s="1"/>
  <c r="Z107" i="72" s="1"/>
  <c r="AA107" i="72" s="1"/>
  <c r="AB107" i="72" s="1"/>
  <c r="AC107" i="72" s="1"/>
  <c r="AD107" i="72" s="1"/>
  <c r="AE107" i="72" s="1"/>
  <c r="AF107" i="72" s="1"/>
  <c r="E107" i="72"/>
  <c r="F107" i="72" s="1"/>
  <c r="G107" i="72" s="1"/>
  <c r="D107" i="72"/>
  <c r="C107" i="72"/>
  <c r="C106" i="72"/>
  <c r="D106" i="72" s="1"/>
  <c r="E106" i="72" s="1"/>
  <c r="F106" i="72" s="1"/>
  <c r="G106" i="72" s="1"/>
  <c r="H106" i="72" s="1"/>
  <c r="I106" i="72" s="1"/>
  <c r="J106" i="72" s="1"/>
  <c r="K106" i="72" s="1"/>
  <c r="L106" i="72" s="1"/>
  <c r="M106" i="72" s="1"/>
  <c r="N106" i="72" s="1"/>
  <c r="O106" i="72" s="1"/>
  <c r="P106" i="72" s="1"/>
  <c r="Q106" i="72" s="1"/>
  <c r="R106" i="72" s="1"/>
  <c r="S106" i="72" s="1"/>
  <c r="T106" i="72" s="1"/>
  <c r="U106" i="72" s="1"/>
  <c r="V106" i="72" s="1"/>
  <c r="W106" i="72" s="1"/>
  <c r="X106" i="72" s="1"/>
  <c r="Y106" i="72" s="1"/>
  <c r="Z106" i="72" s="1"/>
  <c r="AA106" i="72" s="1"/>
  <c r="AB106" i="72" s="1"/>
  <c r="AC106" i="72" s="1"/>
  <c r="AD106" i="72" s="1"/>
  <c r="AE106" i="72" s="1"/>
  <c r="AF106" i="72" s="1"/>
  <c r="I105" i="72"/>
  <c r="J105" i="72" s="1"/>
  <c r="K105" i="72" s="1"/>
  <c r="L105" i="72" s="1"/>
  <c r="M105" i="72" s="1"/>
  <c r="N105" i="72" s="1"/>
  <c r="O105" i="72" s="1"/>
  <c r="P105" i="72" s="1"/>
  <c r="Q105" i="72" s="1"/>
  <c r="R105" i="72" s="1"/>
  <c r="S105" i="72" s="1"/>
  <c r="T105" i="72" s="1"/>
  <c r="U105" i="72" s="1"/>
  <c r="V105" i="72" s="1"/>
  <c r="W105" i="72" s="1"/>
  <c r="X105" i="72" s="1"/>
  <c r="Y105" i="72" s="1"/>
  <c r="Z105" i="72" s="1"/>
  <c r="AA105" i="72" s="1"/>
  <c r="AB105" i="72" s="1"/>
  <c r="AC105" i="72" s="1"/>
  <c r="AD105" i="72" s="1"/>
  <c r="AE105" i="72" s="1"/>
  <c r="AF105" i="72" s="1"/>
  <c r="F105" i="72"/>
  <c r="G105" i="72" s="1"/>
  <c r="H105" i="72" s="1"/>
  <c r="D105" i="72"/>
  <c r="E105" i="72" s="1"/>
  <c r="C105" i="72"/>
  <c r="G104" i="72"/>
  <c r="H104" i="72" s="1"/>
  <c r="I104" i="72" s="1"/>
  <c r="J104" i="72" s="1"/>
  <c r="K104" i="72" s="1"/>
  <c r="L104" i="72" s="1"/>
  <c r="M104" i="72" s="1"/>
  <c r="N104" i="72" s="1"/>
  <c r="O104" i="72" s="1"/>
  <c r="P104" i="72" s="1"/>
  <c r="Q104" i="72" s="1"/>
  <c r="R104" i="72" s="1"/>
  <c r="S104" i="72" s="1"/>
  <c r="T104" i="72" s="1"/>
  <c r="U104" i="72" s="1"/>
  <c r="V104" i="72" s="1"/>
  <c r="W104" i="72" s="1"/>
  <c r="X104" i="72" s="1"/>
  <c r="Y104" i="72" s="1"/>
  <c r="Z104" i="72" s="1"/>
  <c r="AA104" i="72" s="1"/>
  <c r="AB104" i="72" s="1"/>
  <c r="AC104" i="72" s="1"/>
  <c r="AD104" i="72" s="1"/>
  <c r="AE104" i="72" s="1"/>
  <c r="AF104" i="72" s="1"/>
  <c r="D104" i="72"/>
  <c r="E104" i="72" s="1"/>
  <c r="F104" i="72" s="1"/>
  <c r="C104" i="72"/>
  <c r="J103" i="72"/>
  <c r="K103" i="72" s="1"/>
  <c r="L103" i="72" s="1"/>
  <c r="M103" i="72" s="1"/>
  <c r="N103" i="72" s="1"/>
  <c r="O103" i="72" s="1"/>
  <c r="P103" i="72" s="1"/>
  <c r="Q103" i="72" s="1"/>
  <c r="R103" i="72" s="1"/>
  <c r="S103" i="72" s="1"/>
  <c r="T103" i="72" s="1"/>
  <c r="U103" i="72" s="1"/>
  <c r="V103" i="72" s="1"/>
  <c r="W103" i="72" s="1"/>
  <c r="X103" i="72" s="1"/>
  <c r="Y103" i="72" s="1"/>
  <c r="Z103" i="72" s="1"/>
  <c r="AA103" i="72" s="1"/>
  <c r="AB103" i="72" s="1"/>
  <c r="AC103" i="72" s="1"/>
  <c r="AD103" i="72" s="1"/>
  <c r="AE103" i="72" s="1"/>
  <c r="AF103" i="72" s="1"/>
  <c r="H103" i="72"/>
  <c r="I103" i="72" s="1"/>
  <c r="E103" i="72"/>
  <c r="F103" i="72" s="1"/>
  <c r="G103" i="72" s="1"/>
  <c r="D103" i="72"/>
  <c r="C103" i="72"/>
  <c r="C102" i="72"/>
  <c r="D102" i="72" s="1"/>
  <c r="E102" i="72" s="1"/>
  <c r="F102" i="72" s="1"/>
  <c r="G102" i="72" s="1"/>
  <c r="H102" i="72" s="1"/>
  <c r="I102" i="72" s="1"/>
  <c r="J102" i="72" s="1"/>
  <c r="K102" i="72" s="1"/>
  <c r="L102" i="72" s="1"/>
  <c r="M102" i="72" s="1"/>
  <c r="N102" i="72" s="1"/>
  <c r="O102" i="72" s="1"/>
  <c r="P102" i="72" s="1"/>
  <c r="Q102" i="72" s="1"/>
  <c r="R102" i="72" s="1"/>
  <c r="S102" i="72" s="1"/>
  <c r="T102" i="72" s="1"/>
  <c r="U102" i="72" s="1"/>
  <c r="V102" i="72" s="1"/>
  <c r="W102" i="72" s="1"/>
  <c r="X102" i="72" s="1"/>
  <c r="Y102" i="72" s="1"/>
  <c r="Z102" i="72" s="1"/>
  <c r="AA102" i="72" s="1"/>
  <c r="AB102" i="72" s="1"/>
  <c r="AC102" i="72" s="1"/>
  <c r="AD102" i="72" s="1"/>
  <c r="AE102" i="72" s="1"/>
  <c r="AF102" i="72" s="1"/>
  <c r="D101" i="72"/>
  <c r="E101" i="72" s="1"/>
  <c r="F101" i="72" s="1"/>
  <c r="G101" i="72" s="1"/>
  <c r="H101" i="72" s="1"/>
  <c r="I101" i="72" s="1"/>
  <c r="J101" i="72" s="1"/>
  <c r="K101" i="72" s="1"/>
  <c r="L101" i="72" s="1"/>
  <c r="M101" i="72" s="1"/>
  <c r="N101" i="72" s="1"/>
  <c r="O101" i="72" s="1"/>
  <c r="P101" i="72" s="1"/>
  <c r="Q101" i="72" s="1"/>
  <c r="R101" i="72" s="1"/>
  <c r="S101" i="72" s="1"/>
  <c r="T101" i="72" s="1"/>
  <c r="U101" i="72" s="1"/>
  <c r="V101" i="72" s="1"/>
  <c r="W101" i="72" s="1"/>
  <c r="X101" i="72" s="1"/>
  <c r="Y101" i="72" s="1"/>
  <c r="Z101" i="72" s="1"/>
  <c r="AA101" i="72" s="1"/>
  <c r="AB101" i="72" s="1"/>
  <c r="AC101" i="72" s="1"/>
  <c r="AD101" i="72" s="1"/>
  <c r="AE101" i="72" s="1"/>
  <c r="AF101" i="72" s="1"/>
  <c r="C101" i="72"/>
  <c r="D100" i="72"/>
  <c r="E100" i="72" s="1"/>
  <c r="F100" i="72" s="1"/>
  <c r="G100" i="72" s="1"/>
  <c r="H100" i="72" s="1"/>
  <c r="I100" i="72" s="1"/>
  <c r="J100" i="72" s="1"/>
  <c r="K100" i="72" s="1"/>
  <c r="L100" i="72" s="1"/>
  <c r="M100" i="72" s="1"/>
  <c r="N100" i="72" s="1"/>
  <c r="O100" i="72" s="1"/>
  <c r="P100" i="72" s="1"/>
  <c r="Q100" i="72" s="1"/>
  <c r="R100" i="72" s="1"/>
  <c r="S100" i="72" s="1"/>
  <c r="T100" i="72" s="1"/>
  <c r="U100" i="72" s="1"/>
  <c r="V100" i="72" s="1"/>
  <c r="W100" i="72" s="1"/>
  <c r="X100" i="72" s="1"/>
  <c r="Y100" i="72" s="1"/>
  <c r="Z100" i="72" s="1"/>
  <c r="AA100" i="72" s="1"/>
  <c r="AB100" i="72" s="1"/>
  <c r="AC100" i="72" s="1"/>
  <c r="AD100" i="72" s="1"/>
  <c r="AE100" i="72" s="1"/>
  <c r="AF100" i="72" s="1"/>
  <c r="C100" i="72"/>
  <c r="M99" i="72"/>
  <c r="N99" i="72" s="1"/>
  <c r="O99" i="72" s="1"/>
  <c r="P99" i="72" s="1"/>
  <c r="Q99" i="72" s="1"/>
  <c r="R99" i="72" s="1"/>
  <c r="S99" i="72" s="1"/>
  <c r="T99" i="72" s="1"/>
  <c r="U99" i="72" s="1"/>
  <c r="V99" i="72" s="1"/>
  <c r="W99" i="72" s="1"/>
  <c r="X99" i="72" s="1"/>
  <c r="Y99" i="72" s="1"/>
  <c r="Z99" i="72" s="1"/>
  <c r="AA99" i="72" s="1"/>
  <c r="AB99" i="72" s="1"/>
  <c r="AC99" i="72" s="1"/>
  <c r="AD99" i="72" s="1"/>
  <c r="AE99" i="72" s="1"/>
  <c r="AF99" i="72" s="1"/>
  <c r="J99" i="72"/>
  <c r="K99" i="72" s="1"/>
  <c r="L99" i="72" s="1"/>
  <c r="D99" i="72"/>
  <c r="E99" i="72" s="1"/>
  <c r="F99" i="72" s="1"/>
  <c r="G99" i="72" s="1"/>
  <c r="H99" i="72" s="1"/>
  <c r="C99" i="72"/>
  <c r="G98" i="72"/>
  <c r="H98" i="72" s="1"/>
  <c r="I98" i="72" s="1"/>
  <c r="J98" i="72" s="1"/>
  <c r="K98" i="72" s="1"/>
  <c r="L98" i="72" s="1"/>
  <c r="M98" i="72" s="1"/>
  <c r="N98" i="72" s="1"/>
  <c r="O98" i="72" s="1"/>
  <c r="P98" i="72" s="1"/>
  <c r="Q98" i="72" s="1"/>
  <c r="R98" i="72" s="1"/>
  <c r="S98" i="72" s="1"/>
  <c r="T98" i="72" s="1"/>
  <c r="U98" i="72" s="1"/>
  <c r="V98" i="72" s="1"/>
  <c r="W98" i="72" s="1"/>
  <c r="X98" i="72" s="1"/>
  <c r="Y98" i="72" s="1"/>
  <c r="Z98" i="72" s="1"/>
  <c r="AA98" i="72" s="1"/>
  <c r="AB98" i="72" s="1"/>
  <c r="AC98" i="72" s="1"/>
  <c r="AD98" i="72" s="1"/>
  <c r="AE98" i="72" s="1"/>
  <c r="AF98" i="72" s="1"/>
  <c r="E98" i="72"/>
  <c r="F98" i="72" s="1"/>
  <c r="D98" i="72"/>
  <c r="C98" i="72"/>
  <c r="C97" i="72"/>
  <c r="D97" i="72" s="1"/>
  <c r="E97" i="72" s="1"/>
  <c r="F97" i="72" s="1"/>
  <c r="G97" i="72" s="1"/>
  <c r="H97" i="72" s="1"/>
  <c r="I97" i="72" s="1"/>
  <c r="J97" i="72" s="1"/>
  <c r="K97" i="72" s="1"/>
  <c r="L97" i="72" s="1"/>
  <c r="M97" i="72" s="1"/>
  <c r="N97" i="72" s="1"/>
  <c r="O97" i="72" s="1"/>
  <c r="P97" i="72" s="1"/>
  <c r="Q97" i="72" s="1"/>
  <c r="R97" i="72" s="1"/>
  <c r="S97" i="72" s="1"/>
  <c r="T97" i="72" s="1"/>
  <c r="U97" i="72" s="1"/>
  <c r="V97" i="72" s="1"/>
  <c r="W97" i="72" s="1"/>
  <c r="X97" i="72" s="1"/>
  <c r="Y97" i="72" s="1"/>
  <c r="Z97" i="72" s="1"/>
  <c r="AA97" i="72" s="1"/>
  <c r="AB97" i="72" s="1"/>
  <c r="AC97" i="72" s="1"/>
  <c r="AD97" i="72" s="1"/>
  <c r="AE97" i="72" s="1"/>
  <c r="AF97" i="72" s="1"/>
  <c r="F96" i="72"/>
  <c r="G96" i="72" s="1"/>
  <c r="H96" i="72" s="1"/>
  <c r="I96" i="72" s="1"/>
  <c r="J96" i="72" s="1"/>
  <c r="K96" i="72" s="1"/>
  <c r="L96" i="72" s="1"/>
  <c r="M96" i="72" s="1"/>
  <c r="N96" i="72" s="1"/>
  <c r="O96" i="72" s="1"/>
  <c r="P96" i="72" s="1"/>
  <c r="Q96" i="72" s="1"/>
  <c r="R96" i="72" s="1"/>
  <c r="S96" i="72" s="1"/>
  <c r="T96" i="72" s="1"/>
  <c r="U96" i="72" s="1"/>
  <c r="V96" i="72" s="1"/>
  <c r="W96" i="72" s="1"/>
  <c r="X96" i="72" s="1"/>
  <c r="Y96" i="72" s="1"/>
  <c r="Z96" i="72" s="1"/>
  <c r="AA96" i="72" s="1"/>
  <c r="AB96" i="72" s="1"/>
  <c r="AC96" i="72" s="1"/>
  <c r="AD96" i="72" s="1"/>
  <c r="AE96" i="72" s="1"/>
  <c r="AF96" i="72" s="1"/>
  <c r="E96" i="72"/>
  <c r="C96" i="72"/>
  <c r="D96" i="72" s="1"/>
  <c r="D95" i="72"/>
  <c r="E95" i="72" s="1"/>
  <c r="F95" i="72" s="1"/>
  <c r="G95" i="72" s="1"/>
  <c r="H95" i="72" s="1"/>
  <c r="I95" i="72" s="1"/>
  <c r="J95" i="72" s="1"/>
  <c r="K95" i="72" s="1"/>
  <c r="L95" i="72" s="1"/>
  <c r="M95" i="72" s="1"/>
  <c r="N95" i="72" s="1"/>
  <c r="O95" i="72" s="1"/>
  <c r="P95" i="72" s="1"/>
  <c r="Q95" i="72" s="1"/>
  <c r="R95" i="72" s="1"/>
  <c r="S95" i="72" s="1"/>
  <c r="T95" i="72" s="1"/>
  <c r="U95" i="72" s="1"/>
  <c r="V95" i="72" s="1"/>
  <c r="W95" i="72" s="1"/>
  <c r="X95" i="72" s="1"/>
  <c r="Y95" i="72" s="1"/>
  <c r="Z95" i="72" s="1"/>
  <c r="AA95" i="72" s="1"/>
  <c r="AB95" i="72" s="1"/>
  <c r="AC95" i="72" s="1"/>
  <c r="AD95" i="72" s="1"/>
  <c r="AE95" i="72" s="1"/>
  <c r="AF95" i="72" s="1"/>
  <c r="C95" i="72"/>
  <c r="E94" i="72"/>
  <c r="F94" i="72" s="1"/>
  <c r="G94" i="72" s="1"/>
  <c r="D94" i="72"/>
  <c r="C94" i="72"/>
  <c r="E93" i="72"/>
  <c r="F93" i="72" s="1"/>
  <c r="G93" i="72" s="1"/>
  <c r="H93" i="72" s="1"/>
  <c r="I93" i="72" s="1"/>
  <c r="J93" i="72" s="1"/>
  <c r="K93" i="72" s="1"/>
  <c r="L93" i="72" s="1"/>
  <c r="M93" i="72" s="1"/>
  <c r="N93" i="72" s="1"/>
  <c r="O93" i="72" s="1"/>
  <c r="P93" i="72" s="1"/>
  <c r="Q93" i="72" s="1"/>
  <c r="R93" i="72" s="1"/>
  <c r="S93" i="72" s="1"/>
  <c r="T93" i="72" s="1"/>
  <c r="U93" i="72" s="1"/>
  <c r="V93" i="72" s="1"/>
  <c r="W93" i="72" s="1"/>
  <c r="X93" i="72" s="1"/>
  <c r="Y93" i="72" s="1"/>
  <c r="Z93" i="72" s="1"/>
  <c r="AA93" i="72" s="1"/>
  <c r="AB93" i="72" s="1"/>
  <c r="AC93" i="72" s="1"/>
  <c r="AD93" i="72" s="1"/>
  <c r="AE93" i="72" s="1"/>
  <c r="AF93" i="72" s="1"/>
  <c r="C93" i="72"/>
  <c r="D93" i="72" s="1"/>
  <c r="C92" i="72"/>
  <c r="D92" i="72" s="1"/>
  <c r="E92" i="72" s="1"/>
  <c r="F92" i="72" s="1"/>
  <c r="G92" i="72" s="1"/>
  <c r="H92" i="72" s="1"/>
  <c r="I92" i="72" s="1"/>
  <c r="J92" i="72" s="1"/>
  <c r="K92" i="72" s="1"/>
  <c r="L92" i="72" s="1"/>
  <c r="M92" i="72" s="1"/>
  <c r="N92" i="72" s="1"/>
  <c r="O92" i="72" s="1"/>
  <c r="P92" i="72" s="1"/>
  <c r="Q92" i="72" s="1"/>
  <c r="R92" i="72" s="1"/>
  <c r="S92" i="72" s="1"/>
  <c r="T92" i="72" s="1"/>
  <c r="U92" i="72" s="1"/>
  <c r="V92" i="72" s="1"/>
  <c r="W92" i="72" s="1"/>
  <c r="X92" i="72" s="1"/>
  <c r="Y92" i="72" s="1"/>
  <c r="Z92" i="72" s="1"/>
  <c r="AA92" i="72" s="1"/>
  <c r="AB92" i="72" s="1"/>
  <c r="AC92" i="72" s="1"/>
  <c r="AD92" i="72" s="1"/>
  <c r="AE92" i="72" s="1"/>
  <c r="AF92" i="72" s="1"/>
  <c r="C91" i="72"/>
  <c r="D91" i="72" s="1"/>
  <c r="E91" i="72" s="1"/>
  <c r="F91" i="72" s="1"/>
  <c r="G91" i="72" s="1"/>
  <c r="H91" i="72" s="1"/>
  <c r="I91" i="72" s="1"/>
  <c r="J91" i="72" s="1"/>
  <c r="K91" i="72" s="1"/>
  <c r="L91" i="72" s="1"/>
  <c r="M91" i="72" s="1"/>
  <c r="N91" i="72" s="1"/>
  <c r="O91" i="72" s="1"/>
  <c r="P91" i="72" s="1"/>
  <c r="Q91" i="72" s="1"/>
  <c r="R91" i="72" s="1"/>
  <c r="S91" i="72" s="1"/>
  <c r="T91" i="72" s="1"/>
  <c r="U91" i="72" s="1"/>
  <c r="V91" i="72" s="1"/>
  <c r="W91" i="72" s="1"/>
  <c r="X91" i="72" s="1"/>
  <c r="Y91" i="72" s="1"/>
  <c r="Z91" i="72" s="1"/>
  <c r="AA91" i="72" s="1"/>
  <c r="AB91" i="72" s="1"/>
  <c r="AC91" i="72" s="1"/>
  <c r="AD91" i="72" s="1"/>
  <c r="AE91" i="72" s="1"/>
  <c r="AF91" i="72" s="1"/>
  <c r="E90" i="72"/>
  <c r="F90" i="72" s="1"/>
  <c r="G90" i="72" s="1"/>
  <c r="H90" i="72" s="1"/>
  <c r="I90" i="72" s="1"/>
  <c r="J90" i="72" s="1"/>
  <c r="K90" i="72" s="1"/>
  <c r="L90" i="72" s="1"/>
  <c r="M90" i="72" s="1"/>
  <c r="N90" i="72" s="1"/>
  <c r="O90" i="72" s="1"/>
  <c r="P90" i="72" s="1"/>
  <c r="Q90" i="72" s="1"/>
  <c r="R90" i="72" s="1"/>
  <c r="S90" i="72" s="1"/>
  <c r="T90" i="72" s="1"/>
  <c r="U90" i="72" s="1"/>
  <c r="V90" i="72" s="1"/>
  <c r="W90" i="72" s="1"/>
  <c r="X90" i="72" s="1"/>
  <c r="Y90" i="72" s="1"/>
  <c r="Z90" i="72" s="1"/>
  <c r="AA90" i="72" s="1"/>
  <c r="AB90" i="72" s="1"/>
  <c r="AC90" i="72" s="1"/>
  <c r="AD90" i="72" s="1"/>
  <c r="AE90" i="72" s="1"/>
  <c r="AF90" i="72" s="1"/>
  <c r="D90" i="72"/>
  <c r="C90" i="72"/>
  <c r="C89" i="72"/>
  <c r="AH87" i="72"/>
  <c r="AI87" i="72" s="1"/>
  <c r="AH86" i="72"/>
  <c r="AI86" i="72" s="1"/>
  <c r="AH85" i="72"/>
  <c r="AI85" i="72" s="1"/>
  <c r="AH84" i="72"/>
  <c r="AI84" i="72" s="1"/>
  <c r="AH83" i="72"/>
  <c r="AI83" i="72" s="1"/>
  <c r="B82" i="72"/>
  <c r="AF80" i="72"/>
  <c r="AE80" i="72"/>
  <c r="AD80" i="72"/>
  <c r="AC80" i="72"/>
  <c r="AB80" i="72"/>
  <c r="AA80" i="72"/>
  <c r="Z80" i="72"/>
  <c r="Y80" i="72"/>
  <c r="X80" i="72"/>
  <c r="W80" i="72"/>
  <c r="V80" i="72"/>
  <c r="U80" i="72"/>
  <c r="T80" i="72"/>
  <c r="S80" i="72"/>
  <c r="R80" i="72"/>
  <c r="Q80" i="72"/>
  <c r="P80" i="72"/>
  <c r="O80" i="72"/>
  <c r="N80" i="72"/>
  <c r="M80" i="72"/>
  <c r="L80" i="72"/>
  <c r="K80" i="72"/>
  <c r="J80" i="72"/>
  <c r="I80" i="72"/>
  <c r="H80" i="72"/>
  <c r="G80" i="72"/>
  <c r="F80" i="72"/>
  <c r="E80" i="72"/>
  <c r="D80" i="72"/>
  <c r="C80" i="72"/>
  <c r="B80" i="72"/>
  <c r="AI79" i="72"/>
  <c r="AH79" i="72"/>
  <c r="AI78" i="72"/>
  <c r="AH78" i="72"/>
  <c r="AI77" i="72"/>
  <c r="AH77" i="72"/>
  <c r="AI76" i="72"/>
  <c r="AH76" i="72"/>
  <c r="AI75" i="72"/>
  <c r="AH75" i="72"/>
  <c r="AI74" i="72"/>
  <c r="AH74" i="72"/>
  <c r="AI73" i="72"/>
  <c r="AH73" i="72"/>
  <c r="AI72" i="72"/>
  <c r="AH72" i="72"/>
  <c r="AG71" i="72"/>
  <c r="AI70" i="72"/>
  <c r="AH70" i="72"/>
  <c r="AF69" i="72"/>
  <c r="AE69" i="72"/>
  <c r="AD69" i="72"/>
  <c r="AC69" i="72"/>
  <c r="AB69" i="72"/>
  <c r="AA69" i="72"/>
  <c r="Z69" i="72"/>
  <c r="Y69" i="72"/>
  <c r="X69" i="72"/>
  <c r="W69" i="72"/>
  <c r="V69" i="72"/>
  <c r="U69" i="72"/>
  <c r="T69" i="72"/>
  <c r="S69" i="72"/>
  <c r="R69" i="72"/>
  <c r="Q69" i="72"/>
  <c r="P69" i="72"/>
  <c r="O69" i="72"/>
  <c r="N69" i="72"/>
  <c r="M69" i="72"/>
  <c r="L69" i="72"/>
  <c r="K69" i="72"/>
  <c r="J69" i="72"/>
  <c r="I69" i="72"/>
  <c r="H69" i="72"/>
  <c r="G69" i="72"/>
  <c r="F69" i="72"/>
  <c r="E69" i="72"/>
  <c r="D69" i="72"/>
  <c r="C69" i="72"/>
  <c r="B69" i="72"/>
  <c r="AF68" i="72"/>
  <c r="AE68" i="72"/>
  <c r="AD68" i="72"/>
  <c r="AC68" i="72"/>
  <c r="AB68" i="72"/>
  <c r="AA68" i="72"/>
  <c r="Z68" i="72"/>
  <c r="Y68" i="72"/>
  <c r="X68" i="72"/>
  <c r="W68" i="72"/>
  <c r="V68" i="72"/>
  <c r="U68" i="72"/>
  <c r="T68" i="72"/>
  <c r="S68" i="72"/>
  <c r="R68" i="72"/>
  <c r="Q68" i="72"/>
  <c r="P68" i="72"/>
  <c r="O68" i="72"/>
  <c r="N68" i="72"/>
  <c r="M68" i="72"/>
  <c r="L68" i="72"/>
  <c r="K68" i="72"/>
  <c r="J68" i="72"/>
  <c r="I68" i="72"/>
  <c r="H68" i="72"/>
  <c r="G68" i="72"/>
  <c r="F68" i="72"/>
  <c r="E68" i="72"/>
  <c r="D68" i="72"/>
  <c r="C68" i="72"/>
  <c r="B68" i="72"/>
  <c r="AF67" i="72"/>
  <c r="AE67" i="72"/>
  <c r="AD67" i="72"/>
  <c r="AC67" i="72"/>
  <c r="AB67" i="72"/>
  <c r="AA67" i="72"/>
  <c r="Z67" i="72"/>
  <c r="Y67" i="72"/>
  <c r="X67" i="72"/>
  <c r="W67" i="72"/>
  <c r="V67" i="72"/>
  <c r="U67" i="72"/>
  <c r="T67" i="72"/>
  <c r="S67" i="72"/>
  <c r="R67" i="72"/>
  <c r="Q67" i="72"/>
  <c r="P67" i="72"/>
  <c r="O67" i="72"/>
  <c r="N67" i="72"/>
  <c r="M67" i="72"/>
  <c r="L67" i="72"/>
  <c r="K67" i="72"/>
  <c r="J67" i="72"/>
  <c r="I67" i="72"/>
  <c r="H67" i="72"/>
  <c r="G67" i="72"/>
  <c r="F67" i="72"/>
  <c r="E67" i="72"/>
  <c r="D67" i="72"/>
  <c r="C67" i="72"/>
  <c r="B67" i="72"/>
  <c r="AF66" i="72"/>
  <c r="AE66" i="72"/>
  <c r="AD66" i="72"/>
  <c r="AC66" i="72"/>
  <c r="AB66" i="72"/>
  <c r="AA66" i="72"/>
  <c r="Z66" i="72"/>
  <c r="Y66" i="72"/>
  <c r="X66" i="72"/>
  <c r="W66" i="72"/>
  <c r="V66" i="72"/>
  <c r="U66" i="72"/>
  <c r="T66" i="72"/>
  <c r="S66" i="72"/>
  <c r="R66" i="72"/>
  <c r="Q66" i="72"/>
  <c r="P66" i="72"/>
  <c r="P71" i="72" s="1"/>
  <c r="O66" i="72"/>
  <c r="O71" i="72" s="1"/>
  <c r="N66" i="72"/>
  <c r="M66" i="72"/>
  <c r="L66" i="72"/>
  <c r="K66" i="72"/>
  <c r="J66" i="72"/>
  <c r="I66" i="72"/>
  <c r="H66" i="72"/>
  <c r="H71" i="72" s="1"/>
  <c r="G66" i="72"/>
  <c r="F66" i="72"/>
  <c r="E66" i="72"/>
  <c r="D66" i="72"/>
  <c r="D71" i="72" s="1"/>
  <c r="C66" i="72"/>
  <c r="B66" i="72"/>
  <c r="AI64" i="72"/>
  <c r="AH64" i="72"/>
  <c r="AG63" i="72"/>
  <c r="AG65" i="72" s="1"/>
  <c r="AF63" i="72"/>
  <c r="AE63" i="72"/>
  <c r="AD63" i="72"/>
  <c r="AC63" i="72"/>
  <c r="AB63" i="72"/>
  <c r="AA63" i="72"/>
  <c r="Z63" i="72"/>
  <c r="Y63" i="72"/>
  <c r="X63" i="72"/>
  <c r="W63" i="72"/>
  <c r="V63" i="72"/>
  <c r="U63" i="72"/>
  <c r="T63" i="72"/>
  <c r="S63" i="72"/>
  <c r="R63" i="72"/>
  <c r="Q63" i="72"/>
  <c r="P63" i="72"/>
  <c r="O63" i="72"/>
  <c r="N63" i="72"/>
  <c r="M63" i="72"/>
  <c r="L63" i="72"/>
  <c r="K63" i="72"/>
  <c r="J63" i="72"/>
  <c r="I63" i="72"/>
  <c r="H63" i="72"/>
  <c r="G63" i="72"/>
  <c r="F63" i="72"/>
  <c r="E63" i="72"/>
  <c r="D63" i="72"/>
  <c r="C63" i="72"/>
  <c r="B63" i="72"/>
  <c r="AI63" i="72" s="1"/>
  <c r="AI62" i="72"/>
  <c r="AH62" i="72"/>
  <c r="AI61" i="72"/>
  <c r="AH61" i="72"/>
  <c r="AI60" i="72"/>
  <c r="AH60" i="72"/>
  <c r="AG59" i="72"/>
  <c r="AF59" i="72"/>
  <c r="AF5" i="72" s="1"/>
  <c r="AE59" i="72"/>
  <c r="AE5" i="72" s="1"/>
  <c r="AD59" i="72"/>
  <c r="AC59" i="72"/>
  <c r="AC5" i="72" s="1"/>
  <c r="AB59" i="72"/>
  <c r="AA59" i="72"/>
  <c r="AA5" i="72" s="1"/>
  <c r="Z59" i="72"/>
  <c r="Y59" i="72"/>
  <c r="Y5" i="72" s="1"/>
  <c r="X59" i="72"/>
  <c r="W59" i="72"/>
  <c r="W5" i="72" s="1"/>
  <c r="V59" i="72"/>
  <c r="V5" i="72" s="1"/>
  <c r="U59" i="72"/>
  <c r="T59" i="72"/>
  <c r="S59" i="72"/>
  <c r="S5" i="72" s="1"/>
  <c r="R59" i="72"/>
  <c r="R5" i="72" s="1"/>
  <c r="Q59" i="72"/>
  <c r="Q5" i="72" s="1"/>
  <c r="P59" i="72"/>
  <c r="P5" i="72" s="1"/>
  <c r="O59" i="72"/>
  <c r="O5" i="72" s="1"/>
  <c r="N59" i="72"/>
  <c r="N5" i="72" s="1"/>
  <c r="M59" i="72"/>
  <c r="M5" i="72" s="1"/>
  <c r="L59" i="72"/>
  <c r="L5" i="72" s="1"/>
  <c r="K59" i="72"/>
  <c r="K5" i="72" s="1"/>
  <c r="J59" i="72"/>
  <c r="J5" i="72" s="1"/>
  <c r="I59" i="72"/>
  <c r="I5" i="72" s="1"/>
  <c r="H59" i="72"/>
  <c r="H5" i="72" s="1"/>
  <c r="G59" i="72"/>
  <c r="G5" i="72" s="1"/>
  <c r="F59" i="72"/>
  <c r="F5" i="72" s="1"/>
  <c r="E59" i="72"/>
  <c r="E5" i="72" s="1"/>
  <c r="D59" i="72"/>
  <c r="D5" i="72" s="1"/>
  <c r="C59" i="72"/>
  <c r="C5" i="72" s="1"/>
  <c r="B59" i="72"/>
  <c r="B5" i="72" s="1"/>
  <c r="AI58" i="72"/>
  <c r="AH58" i="72"/>
  <c r="AI57" i="72"/>
  <c r="AH57" i="72"/>
  <c r="AI56" i="72"/>
  <c r="AH56" i="72"/>
  <c r="AI55" i="72"/>
  <c r="AH55" i="72"/>
  <c r="AI54" i="72"/>
  <c r="AH54" i="72"/>
  <c r="AI53" i="72"/>
  <c r="AH53" i="72"/>
  <c r="AI52" i="72"/>
  <c r="AH52" i="72"/>
  <c r="AI51" i="72"/>
  <c r="AH51" i="72"/>
  <c r="AI50" i="72"/>
  <c r="AH50" i="72"/>
  <c r="AI49" i="72"/>
  <c r="AH49" i="72"/>
  <c r="AI48" i="72"/>
  <c r="AH48" i="72"/>
  <c r="AG47" i="72"/>
  <c r="AF47" i="72"/>
  <c r="AE47" i="72"/>
  <c r="AD47" i="72"/>
  <c r="AC47" i="72"/>
  <c r="AB47" i="72"/>
  <c r="AA47" i="72"/>
  <c r="Z47" i="72"/>
  <c r="Y47" i="72"/>
  <c r="X47" i="72"/>
  <c r="W47" i="72"/>
  <c r="V47" i="72"/>
  <c r="U47" i="72"/>
  <c r="T47" i="72"/>
  <c r="S47" i="72"/>
  <c r="R47" i="72"/>
  <c r="Q47" i="72"/>
  <c r="P47" i="72"/>
  <c r="O47" i="72"/>
  <c r="N47" i="72"/>
  <c r="M47" i="72"/>
  <c r="L47" i="72"/>
  <c r="K47" i="72"/>
  <c r="J47" i="72"/>
  <c r="I47" i="72"/>
  <c r="H47" i="72"/>
  <c r="G47" i="72"/>
  <c r="F47" i="72"/>
  <c r="E47" i="72"/>
  <c r="D47" i="72"/>
  <c r="C47" i="72"/>
  <c r="B47" i="72"/>
  <c r="AI46" i="72"/>
  <c r="AH46" i="72"/>
  <c r="AI45" i="72"/>
  <c r="AH45" i="72"/>
  <c r="AI44" i="72"/>
  <c r="AH44" i="72"/>
  <c r="Z43" i="72"/>
  <c r="B43" i="72"/>
  <c r="AG42" i="72"/>
  <c r="AG43" i="72" s="1"/>
  <c r="AG3" i="72" s="1"/>
  <c r="B42" i="72"/>
  <c r="AI41" i="72"/>
  <c r="AH41" i="72"/>
  <c r="AI40" i="72"/>
  <c r="AH40" i="72"/>
  <c r="AI39" i="72"/>
  <c r="AH39" i="72"/>
  <c r="AI38" i="72"/>
  <c r="AH38" i="72"/>
  <c r="AI37" i="72"/>
  <c r="AH37" i="72"/>
  <c r="AI36" i="72"/>
  <c r="AH36" i="72"/>
  <c r="AI35" i="72"/>
  <c r="AH35" i="72"/>
  <c r="AI34" i="72"/>
  <c r="AH34" i="72"/>
  <c r="AI33" i="72"/>
  <c r="AH33" i="72"/>
  <c r="AI32" i="72"/>
  <c r="AH32" i="72"/>
  <c r="AI31" i="72"/>
  <c r="AH31" i="72"/>
  <c r="AG30" i="72"/>
  <c r="AF30" i="72"/>
  <c r="AE30" i="72"/>
  <c r="AD30" i="72"/>
  <c r="AC30" i="72"/>
  <c r="AB30" i="72"/>
  <c r="AA30" i="72"/>
  <c r="Z30" i="72"/>
  <c r="Y30" i="72"/>
  <c r="X30" i="72"/>
  <c r="W30" i="72"/>
  <c r="V30" i="72"/>
  <c r="U30" i="72"/>
  <c r="T30" i="72"/>
  <c r="S30" i="72"/>
  <c r="R30" i="72"/>
  <c r="Q30" i="72"/>
  <c r="P30" i="72"/>
  <c r="O30" i="72"/>
  <c r="N30" i="72"/>
  <c r="L30" i="72"/>
  <c r="K30" i="72"/>
  <c r="J30" i="72"/>
  <c r="I30" i="72"/>
  <c r="H30" i="72"/>
  <c r="G30" i="72"/>
  <c r="F30" i="72"/>
  <c r="E30" i="72"/>
  <c r="D30" i="72"/>
  <c r="C30" i="72"/>
  <c r="B30" i="72"/>
  <c r="AI29" i="72"/>
  <c r="AH29" i="72"/>
  <c r="AI28" i="72"/>
  <c r="AH28" i="72"/>
  <c r="AI27" i="72"/>
  <c r="AH27" i="72"/>
  <c r="AI26" i="72"/>
  <c r="AH26" i="72"/>
  <c r="AI25" i="72"/>
  <c r="AH25" i="72"/>
  <c r="AI24" i="72"/>
  <c r="AH24" i="72"/>
  <c r="AI23" i="72"/>
  <c r="AH23" i="72"/>
  <c r="AI22" i="72"/>
  <c r="AH22" i="72"/>
  <c r="AI21" i="72"/>
  <c r="AH21" i="72"/>
  <c r="AI20" i="72"/>
  <c r="AH20" i="72"/>
  <c r="AI19" i="72"/>
  <c r="AH19" i="72"/>
  <c r="AI18" i="72"/>
  <c r="AH18" i="72"/>
  <c r="AI17" i="72"/>
  <c r="AH17" i="72"/>
  <c r="AI16" i="72"/>
  <c r="AH16" i="72"/>
  <c r="AI15" i="72"/>
  <c r="AH15" i="72"/>
  <c r="AI14" i="72"/>
  <c r="AH14" i="72"/>
  <c r="AI13" i="72"/>
  <c r="AH13" i="72"/>
  <c r="AI12" i="72"/>
  <c r="AH12" i="72"/>
  <c r="AI11" i="72"/>
  <c r="AH11" i="72"/>
  <c r="AD5" i="72"/>
  <c r="AB5" i="72"/>
  <c r="Z5" i="72"/>
  <c r="X5" i="72"/>
  <c r="U5" i="72"/>
  <c r="T5" i="72"/>
  <c r="AG4" i="72"/>
  <c r="K4" i="72"/>
  <c r="C4" i="72"/>
  <c r="D4" i="72" s="1"/>
  <c r="AG2" i="72"/>
  <c r="Q82" i="71"/>
  <c r="P82" i="71"/>
  <c r="AI71" i="73" l="1"/>
  <c r="C7" i="73"/>
  <c r="AH71" i="73"/>
  <c r="T193" i="73"/>
  <c r="B7" i="73"/>
  <c r="E171" i="73"/>
  <c r="F89" i="73"/>
  <c r="D179" i="73"/>
  <c r="D42" i="73" s="1"/>
  <c r="E173" i="73"/>
  <c r="H178" i="73"/>
  <c r="G214" i="73"/>
  <c r="G94" i="73"/>
  <c r="F82" i="73"/>
  <c r="AF71" i="72"/>
  <c r="AE71" i="72"/>
  <c r="AC71" i="72"/>
  <c r="Y71" i="72"/>
  <c r="X71" i="72"/>
  <c r="W71" i="72"/>
  <c r="U71" i="72"/>
  <c r="Q71" i="72"/>
  <c r="N71" i="72"/>
  <c r="M71" i="72"/>
  <c r="G71" i="72"/>
  <c r="E71" i="72"/>
  <c r="AI80" i="72"/>
  <c r="I71" i="72"/>
  <c r="F71" i="72"/>
  <c r="J71" i="72"/>
  <c r="K71" i="72"/>
  <c r="AI67" i="72"/>
  <c r="L71" i="72"/>
  <c r="T71" i="72"/>
  <c r="AB71" i="72"/>
  <c r="V71" i="72"/>
  <c r="AD71" i="72"/>
  <c r="AI69" i="72"/>
  <c r="AI68" i="72"/>
  <c r="R71" i="72"/>
  <c r="Z71" i="72"/>
  <c r="AH69" i="72"/>
  <c r="S71" i="72"/>
  <c r="AA71" i="72"/>
  <c r="AI59" i="72"/>
  <c r="AI66" i="72"/>
  <c r="AI47" i="72"/>
  <c r="Z65" i="72"/>
  <c r="AR193" i="72" s="1"/>
  <c r="AH30" i="72"/>
  <c r="AI30" i="72"/>
  <c r="H94" i="72"/>
  <c r="AG6" i="72"/>
  <c r="D190" i="72"/>
  <c r="S190" i="72"/>
  <c r="B65" i="72"/>
  <c r="B71" i="72"/>
  <c r="C71" i="72"/>
  <c r="AH67" i="72"/>
  <c r="AH80" i="72"/>
  <c r="C171" i="72"/>
  <c r="D89" i="72"/>
  <c r="AH66" i="72"/>
  <c r="AH68" i="72"/>
  <c r="AH47" i="72"/>
  <c r="AH59" i="72"/>
  <c r="AH63" i="72"/>
  <c r="D110" i="72"/>
  <c r="C82" i="72"/>
  <c r="E214" i="72"/>
  <c r="F178" i="72"/>
  <c r="C179" i="72"/>
  <c r="C42" i="72" s="1"/>
  <c r="C43" i="72" s="1"/>
  <c r="C65" i="72" s="1"/>
  <c r="D173" i="72"/>
  <c r="F171" i="73" l="1"/>
  <c r="G89" i="73"/>
  <c r="H94" i="73"/>
  <c r="G82" i="73"/>
  <c r="H214" i="73"/>
  <c r="I178" i="73"/>
  <c r="E179" i="73"/>
  <c r="E42" i="73" s="1"/>
  <c r="E43" i="73" s="1"/>
  <c r="E65" i="73" s="1"/>
  <c r="F173" i="73"/>
  <c r="D43" i="73"/>
  <c r="Z7" i="72"/>
  <c r="AI71" i="72"/>
  <c r="AH71" i="72"/>
  <c r="D171" i="72"/>
  <c r="E89" i="72"/>
  <c r="E110" i="72"/>
  <c r="D82" i="72"/>
  <c r="I94" i="72"/>
  <c r="G178" i="72"/>
  <c r="F214" i="72"/>
  <c r="D179" i="72"/>
  <c r="D42" i="72" s="1"/>
  <c r="E173" i="72"/>
  <c r="T193" i="72"/>
  <c r="B7" i="72"/>
  <c r="U193" i="72"/>
  <c r="C7" i="72"/>
  <c r="I214" i="73" l="1"/>
  <c r="J178" i="73"/>
  <c r="D65" i="73"/>
  <c r="H82" i="73"/>
  <c r="I94" i="73"/>
  <c r="G171" i="73"/>
  <c r="H89" i="73"/>
  <c r="G173" i="73"/>
  <c r="F179" i="73"/>
  <c r="F42" i="73" s="1"/>
  <c r="W193" i="73"/>
  <c r="E7" i="73"/>
  <c r="E179" i="72"/>
  <c r="E42" i="72" s="1"/>
  <c r="F173" i="72"/>
  <c r="D43" i="72"/>
  <c r="F110" i="72"/>
  <c r="E82" i="72"/>
  <c r="E171" i="72"/>
  <c r="F89" i="72"/>
  <c r="G214" i="72"/>
  <c r="H178" i="72"/>
  <c r="J94" i="72"/>
  <c r="J94" i="73" l="1"/>
  <c r="I82" i="73"/>
  <c r="V193" i="73"/>
  <c r="D7" i="73"/>
  <c r="G179" i="73"/>
  <c r="G42" i="73" s="1"/>
  <c r="G43" i="73" s="1"/>
  <c r="G65" i="73" s="1"/>
  <c r="H173" i="73"/>
  <c r="K178" i="73"/>
  <c r="J214" i="73"/>
  <c r="F43" i="73"/>
  <c r="H171" i="73"/>
  <c r="I89" i="73"/>
  <c r="D65" i="72"/>
  <c r="H214" i="72"/>
  <c r="I178" i="72"/>
  <c r="G110" i="72"/>
  <c r="F82" i="72"/>
  <c r="G173" i="72"/>
  <c r="F179" i="72"/>
  <c r="F42" i="72" s="1"/>
  <c r="E43" i="72"/>
  <c r="E65" i="72" s="1"/>
  <c r="K94" i="72"/>
  <c r="F171" i="72"/>
  <c r="G89" i="72"/>
  <c r="H179" i="73" l="1"/>
  <c r="H42" i="73" s="1"/>
  <c r="H43" i="73" s="1"/>
  <c r="H65" i="73" s="1"/>
  <c r="I173" i="73"/>
  <c r="I171" i="73"/>
  <c r="J89" i="73"/>
  <c r="F65" i="73"/>
  <c r="Y193" i="73"/>
  <c r="G7" i="73"/>
  <c r="L178" i="73"/>
  <c r="K214" i="73"/>
  <c r="K94" i="73"/>
  <c r="J82" i="73"/>
  <c r="J178" i="72"/>
  <c r="I214" i="72"/>
  <c r="L94" i="72"/>
  <c r="G171" i="72"/>
  <c r="H89" i="72"/>
  <c r="W193" i="72"/>
  <c r="E7" i="72"/>
  <c r="F43" i="72"/>
  <c r="V193" i="72"/>
  <c r="D7" i="72"/>
  <c r="H110" i="72"/>
  <c r="G82" i="72"/>
  <c r="H173" i="72"/>
  <c r="G179" i="72"/>
  <c r="G42" i="72" s="1"/>
  <c r="K82" i="73" l="1"/>
  <c r="L94" i="73"/>
  <c r="J171" i="73"/>
  <c r="K89" i="73"/>
  <c r="X193" i="73"/>
  <c r="F7" i="73"/>
  <c r="J173" i="73"/>
  <c r="I179" i="73"/>
  <c r="I42" i="73" s="1"/>
  <c r="L214" i="73"/>
  <c r="M178" i="73"/>
  <c r="Z193" i="73"/>
  <c r="H7" i="73"/>
  <c r="H171" i="72"/>
  <c r="I89" i="72"/>
  <c r="M94" i="72"/>
  <c r="G43" i="72"/>
  <c r="G65" i="72" s="1"/>
  <c r="I173" i="72"/>
  <c r="H179" i="72"/>
  <c r="H42" i="72" s="1"/>
  <c r="H43" i="72" s="1"/>
  <c r="H65" i="72" s="1"/>
  <c r="F65" i="72"/>
  <c r="K178" i="72"/>
  <c r="J214" i="72"/>
  <c r="I110" i="72"/>
  <c r="H82" i="72"/>
  <c r="I43" i="73" l="1"/>
  <c r="K171" i="73"/>
  <c r="L89" i="73"/>
  <c r="J179" i="73"/>
  <c r="J42" i="73" s="1"/>
  <c r="J43" i="73" s="1"/>
  <c r="J65" i="73" s="1"/>
  <c r="K173" i="73"/>
  <c r="N178" i="73"/>
  <c r="M214" i="73"/>
  <c r="M94" i="73"/>
  <c r="L82" i="73"/>
  <c r="L178" i="72"/>
  <c r="K214" i="72"/>
  <c r="Y193" i="72"/>
  <c r="G7" i="72"/>
  <c r="N94" i="72"/>
  <c r="X193" i="72"/>
  <c r="F7" i="72"/>
  <c r="I171" i="72"/>
  <c r="J89" i="72"/>
  <c r="Z193" i="72"/>
  <c r="H7" i="72"/>
  <c r="J110" i="72"/>
  <c r="I82" i="72"/>
  <c r="J173" i="72"/>
  <c r="I179" i="72"/>
  <c r="I42" i="72" s="1"/>
  <c r="K179" i="73" l="1"/>
  <c r="K42" i="73" s="1"/>
  <c r="K43" i="73" s="1"/>
  <c r="K65" i="73" s="1"/>
  <c r="L173" i="73"/>
  <c r="L171" i="73"/>
  <c r="M89" i="73"/>
  <c r="N214" i="73"/>
  <c r="O178" i="73"/>
  <c r="AB193" i="73"/>
  <c r="J7" i="73"/>
  <c r="M82" i="73"/>
  <c r="N94" i="73"/>
  <c r="I65" i="73"/>
  <c r="I43" i="72"/>
  <c r="I65" i="72" s="1"/>
  <c r="J171" i="72"/>
  <c r="K89" i="72"/>
  <c r="O94" i="72"/>
  <c r="K173" i="72"/>
  <c r="J179" i="72"/>
  <c r="J42" i="72" s="1"/>
  <c r="J43" i="72" s="1"/>
  <c r="J65" i="72" s="1"/>
  <c r="K110" i="72"/>
  <c r="J82" i="72"/>
  <c r="M178" i="72"/>
  <c r="L214" i="72"/>
  <c r="M171" i="73" l="1"/>
  <c r="N89" i="73"/>
  <c r="O214" i="73"/>
  <c r="P178" i="73"/>
  <c r="AA193" i="73"/>
  <c r="I7" i="73"/>
  <c r="O94" i="73"/>
  <c r="L179" i="73"/>
  <c r="L42" i="73" s="1"/>
  <c r="L43" i="73" s="1"/>
  <c r="M173" i="73"/>
  <c r="AC193" i="73"/>
  <c r="K7" i="73"/>
  <c r="K179" i="72"/>
  <c r="K42" i="72" s="1"/>
  <c r="K43" i="72" s="1"/>
  <c r="K65" i="72" s="1"/>
  <c r="L173" i="72"/>
  <c r="P94" i="72"/>
  <c r="N178" i="72"/>
  <c r="M214" i="72"/>
  <c r="K171" i="72"/>
  <c r="L89" i="72"/>
  <c r="AB193" i="72"/>
  <c r="J7" i="72"/>
  <c r="L110" i="72"/>
  <c r="K82" i="72"/>
  <c r="AA193" i="72"/>
  <c r="I7" i="72"/>
  <c r="P214" i="73" l="1"/>
  <c r="Q178" i="73"/>
  <c r="P94" i="73"/>
  <c r="O82" i="73"/>
  <c r="M179" i="73"/>
  <c r="M42" i="73" s="1"/>
  <c r="M65" i="73" s="1"/>
  <c r="N173" i="73"/>
  <c r="N171" i="73"/>
  <c r="O89" i="73"/>
  <c r="L65" i="73"/>
  <c r="N214" i="72"/>
  <c r="O178" i="72"/>
  <c r="M110" i="72"/>
  <c r="L82" i="72"/>
  <c r="L171" i="72"/>
  <c r="M89" i="72"/>
  <c r="L179" i="72"/>
  <c r="L42" i="72" s="1"/>
  <c r="L43" i="72" s="1"/>
  <c r="L65" i="72" s="1"/>
  <c r="M173" i="72"/>
  <c r="Q94" i="72"/>
  <c r="AC193" i="72"/>
  <c r="K7" i="72"/>
  <c r="O171" i="73" l="1"/>
  <c r="P89" i="73"/>
  <c r="O173" i="73"/>
  <c r="N179" i="73"/>
  <c r="N42" i="73" s="1"/>
  <c r="N43" i="73" s="1"/>
  <c r="N65" i="73" s="1"/>
  <c r="Q94" i="73"/>
  <c r="P82" i="73"/>
  <c r="AE193" i="73"/>
  <c r="M7" i="73"/>
  <c r="Q214" i="73"/>
  <c r="R178" i="73"/>
  <c r="AD193" i="73"/>
  <c r="L7" i="73"/>
  <c r="C188" i="73"/>
  <c r="B188" i="73"/>
  <c r="M179" i="72"/>
  <c r="M42" i="72" s="1"/>
  <c r="M43" i="72" s="1"/>
  <c r="M65" i="72" s="1"/>
  <c r="C188" i="72" s="1"/>
  <c r="N173" i="72"/>
  <c r="AD193" i="72"/>
  <c r="L7" i="72"/>
  <c r="M171" i="72"/>
  <c r="N89" i="72"/>
  <c r="N110" i="72"/>
  <c r="M82" i="72"/>
  <c r="R94" i="72"/>
  <c r="O214" i="72"/>
  <c r="P178" i="72"/>
  <c r="K6" i="73" l="1"/>
  <c r="R94" i="73"/>
  <c r="Q82" i="73"/>
  <c r="O179" i="73"/>
  <c r="O42" i="73" s="1"/>
  <c r="O43" i="73" s="1"/>
  <c r="O65" i="73" s="1"/>
  <c r="P173" i="73"/>
  <c r="AF193" i="73"/>
  <c r="N7" i="73"/>
  <c r="R214" i="73"/>
  <c r="S178" i="73"/>
  <c r="P171" i="73"/>
  <c r="Q89" i="73"/>
  <c r="B188" i="72"/>
  <c r="P214" i="72"/>
  <c r="Q178" i="72"/>
  <c r="K6" i="72"/>
  <c r="S94" i="72"/>
  <c r="O110" i="72"/>
  <c r="N82" i="72"/>
  <c r="N171" i="72"/>
  <c r="O89" i="72"/>
  <c r="N179" i="72"/>
  <c r="N42" i="72" s="1"/>
  <c r="N43" i="72" s="1"/>
  <c r="N65" i="72" s="1"/>
  <c r="O173" i="72"/>
  <c r="AE193" i="72"/>
  <c r="M7" i="72"/>
  <c r="AG193" i="73" l="1"/>
  <c r="O7" i="73"/>
  <c r="Q171" i="73"/>
  <c r="R89" i="73"/>
  <c r="T178" i="73"/>
  <c r="S214" i="73"/>
  <c r="P179" i="73"/>
  <c r="P42" i="73" s="1"/>
  <c r="P43" i="73" s="1"/>
  <c r="P65" i="73" s="1"/>
  <c r="Q173" i="73"/>
  <c r="S94" i="73"/>
  <c r="R82" i="73"/>
  <c r="P110" i="72"/>
  <c r="O82" i="72"/>
  <c r="O179" i="72"/>
  <c r="O42" i="72" s="1"/>
  <c r="O43" i="72" s="1"/>
  <c r="O65" i="72" s="1"/>
  <c r="P173" i="72"/>
  <c r="R178" i="72"/>
  <c r="Q214" i="72"/>
  <c r="T94" i="72"/>
  <c r="AF193" i="72"/>
  <c r="N7" i="72"/>
  <c r="O171" i="72"/>
  <c r="P89" i="72"/>
  <c r="AH193" i="73" l="1"/>
  <c r="P7" i="73"/>
  <c r="R173" i="73"/>
  <c r="Q179" i="73"/>
  <c r="Q42" i="73" s="1"/>
  <c r="Q43" i="73" s="1"/>
  <c r="Q65" i="73" s="1"/>
  <c r="T214" i="73"/>
  <c r="U178" i="73"/>
  <c r="R171" i="73"/>
  <c r="S89" i="73"/>
  <c r="S82" i="73"/>
  <c r="T94" i="73"/>
  <c r="U94" i="72"/>
  <c r="R214" i="72"/>
  <c r="S178" i="72"/>
  <c r="P171" i="72"/>
  <c r="Q89" i="72"/>
  <c r="Q173" i="72"/>
  <c r="P179" i="72"/>
  <c r="P42" i="72" s="1"/>
  <c r="P43" i="72" s="1"/>
  <c r="P65" i="72" s="1"/>
  <c r="AG193" i="72"/>
  <c r="O7" i="72"/>
  <c r="Q110" i="72"/>
  <c r="P82" i="72"/>
  <c r="S171" i="73" l="1"/>
  <c r="T89" i="73"/>
  <c r="U214" i="73"/>
  <c r="V178" i="73"/>
  <c r="R179" i="73"/>
  <c r="R42" i="73" s="1"/>
  <c r="R43" i="73" s="1"/>
  <c r="R65" i="73" s="1"/>
  <c r="S173" i="73"/>
  <c r="AI193" i="73"/>
  <c r="Q7" i="73"/>
  <c r="U94" i="73"/>
  <c r="T82" i="73"/>
  <c r="AH193" i="72"/>
  <c r="P7" i="72"/>
  <c r="R173" i="72"/>
  <c r="Q179" i="72"/>
  <c r="Q42" i="72" s="1"/>
  <c r="Q43" i="72" s="1"/>
  <c r="Q65" i="72" s="1"/>
  <c r="Q171" i="72"/>
  <c r="R89" i="72"/>
  <c r="T178" i="72"/>
  <c r="S214" i="72"/>
  <c r="R110" i="72"/>
  <c r="Q82" i="72"/>
  <c r="V94" i="72"/>
  <c r="V214" i="73" l="1"/>
  <c r="W178" i="73"/>
  <c r="S179" i="73"/>
  <c r="S42" i="73" s="1"/>
  <c r="S43" i="73" s="1"/>
  <c r="S65" i="73" s="1"/>
  <c r="T173" i="73"/>
  <c r="T171" i="73"/>
  <c r="U89" i="73"/>
  <c r="AJ193" i="73"/>
  <c r="R7" i="73"/>
  <c r="U82" i="73"/>
  <c r="V94" i="73"/>
  <c r="AI193" i="72"/>
  <c r="Q7" i="72"/>
  <c r="S173" i="72"/>
  <c r="R179" i="72"/>
  <c r="R42" i="72" s="1"/>
  <c r="R43" i="72" s="1"/>
  <c r="R65" i="72" s="1"/>
  <c r="U178" i="72"/>
  <c r="T214" i="72"/>
  <c r="R171" i="72"/>
  <c r="S89" i="72"/>
  <c r="W94" i="72"/>
  <c r="S110" i="72"/>
  <c r="R82" i="72"/>
  <c r="AK193" i="73" l="1"/>
  <c r="S7" i="73"/>
  <c r="U171" i="73"/>
  <c r="V89" i="73"/>
  <c r="T179" i="73"/>
  <c r="T42" i="73" s="1"/>
  <c r="T43" i="73" s="1"/>
  <c r="T65" i="73" s="1"/>
  <c r="U173" i="73"/>
  <c r="W94" i="73"/>
  <c r="V82" i="73"/>
  <c r="W214" i="73"/>
  <c r="X178" i="73"/>
  <c r="S171" i="72"/>
  <c r="T89" i="72"/>
  <c r="V178" i="72"/>
  <c r="U214" i="72"/>
  <c r="AJ193" i="72"/>
  <c r="R7" i="72"/>
  <c r="T110" i="72"/>
  <c r="S82" i="72"/>
  <c r="S179" i="72"/>
  <c r="S42" i="72" s="1"/>
  <c r="S43" i="72" s="1"/>
  <c r="S65" i="72" s="1"/>
  <c r="T173" i="72"/>
  <c r="X94" i="72"/>
  <c r="W82" i="73" l="1"/>
  <c r="X94" i="73"/>
  <c r="U179" i="73"/>
  <c r="U42" i="73" s="1"/>
  <c r="U43" i="73" s="1"/>
  <c r="U65" i="73" s="1"/>
  <c r="V173" i="73"/>
  <c r="AL193" i="73"/>
  <c r="T7" i="73"/>
  <c r="V171" i="73"/>
  <c r="W89" i="73"/>
  <c r="X214" i="73"/>
  <c r="Y178" i="73"/>
  <c r="U110" i="72"/>
  <c r="T82" i="72"/>
  <c r="W178" i="72"/>
  <c r="V214" i="72"/>
  <c r="T179" i="72"/>
  <c r="T42" i="72" s="1"/>
  <c r="T43" i="72" s="1"/>
  <c r="T65" i="72" s="1"/>
  <c r="U173" i="72"/>
  <c r="T171" i="72"/>
  <c r="U89" i="72"/>
  <c r="Y94" i="72"/>
  <c r="AK193" i="72"/>
  <c r="S7" i="72"/>
  <c r="W171" i="73" l="1"/>
  <c r="X89" i="73"/>
  <c r="W173" i="73"/>
  <c r="V179" i="73"/>
  <c r="V42" i="73" s="1"/>
  <c r="V43" i="73" s="1"/>
  <c r="V65" i="73" s="1"/>
  <c r="AM193" i="73"/>
  <c r="U7" i="73"/>
  <c r="Y214" i="73"/>
  <c r="Z178" i="73"/>
  <c r="Y94" i="73"/>
  <c r="X82" i="73"/>
  <c r="AL193" i="72"/>
  <c r="T7" i="72"/>
  <c r="W214" i="72"/>
  <c r="X178" i="72"/>
  <c r="Z94" i="72"/>
  <c r="U171" i="72"/>
  <c r="V89" i="72"/>
  <c r="U179" i="72"/>
  <c r="U42" i="72" s="1"/>
  <c r="U43" i="72" s="1"/>
  <c r="U65" i="72" s="1"/>
  <c r="V173" i="72"/>
  <c r="V110" i="72"/>
  <c r="U82" i="72"/>
  <c r="AN193" i="73" l="1"/>
  <c r="V7" i="73"/>
  <c r="Z214" i="73"/>
  <c r="AA178" i="73"/>
  <c r="W179" i="73"/>
  <c r="W42" i="73" s="1"/>
  <c r="W43" i="73" s="1"/>
  <c r="W65" i="73" s="1"/>
  <c r="X173" i="73"/>
  <c r="X171" i="73"/>
  <c r="Y89" i="73"/>
  <c r="Z94" i="73"/>
  <c r="Y82" i="73"/>
  <c r="V171" i="72"/>
  <c r="W89" i="72"/>
  <c r="AA94" i="72"/>
  <c r="X214" i="72"/>
  <c r="Y178" i="72"/>
  <c r="W110" i="72"/>
  <c r="V82" i="72"/>
  <c r="V179" i="72"/>
  <c r="V42" i="72" s="1"/>
  <c r="V43" i="72" s="1"/>
  <c r="V65" i="72" s="1"/>
  <c r="W173" i="72"/>
  <c r="AM193" i="72"/>
  <c r="U7" i="72"/>
  <c r="Y171" i="73" l="1"/>
  <c r="Z89" i="73"/>
  <c r="X179" i="73"/>
  <c r="X42" i="73" s="1"/>
  <c r="X43" i="73" s="1"/>
  <c r="X65" i="73" s="1"/>
  <c r="Y173" i="73"/>
  <c r="AO193" i="73"/>
  <c r="W7" i="73"/>
  <c r="AA214" i="73"/>
  <c r="AB178" i="73"/>
  <c r="Z82" i="73"/>
  <c r="AA94" i="73"/>
  <c r="X110" i="72"/>
  <c r="W82" i="72"/>
  <c r="Z178" i="72"/>
  <c r="Y214" i="72"/>
  <c r="W179" i="72"/>
  <c r="W42" i="72" s="1"/>
  <c r="W43" i="72" s="1"/>
  <c r="W65" i="72" s="1"/>
  <c r="X173" i="72"/>
  <c r="W171" i="72"/>
  <c r="X89" i="72"/>
  <c r="AB94" i="72"/>
  <c r="AN193" i="72"/>
  <c r="V7" i="72"/>
  <c r="AP193" i="73" l="1"/>
  <c r="X7" i="73"/>
  <c r="AB214" i="73"/>
  <c r="AC178" i="73"/>
  <c r="Z173" i="73"/>
  <c r="Y179" i="73"/>
  <c r="Y42" i="73" s="1"/>
  <c r="Y43" i="73" s="1"/>
  <c r="Y65" i="73" s="1"/>
  <c r="AB94" i="73"/>
  <c r="AA82" i="73"/>
  <c r="Z171" i="73"/>
  <c r="AA89" i="73"/>
  <c r="X171" i="72"/>
  <c r="Y89" i="72"/>
  <c r="X179" i="72"/>
  <c r="X42" i="72" s="1"/>
  <c r="X43" i="72" s="1"/>
  <c r="X65" i="72" s="1"/>
  <c r="Y173" i="72"/>
  <c r="AO193" i="72"/>
  <c r="W7" i="72"/>
  <c r="Z214" i="72"/>
  <c r="AA178" i="72"/>
  <c r="AC94" i="72"/>
  <c r="Y110" i="72"/>
  <c r="X82" i="72"/>
  <c r="AQ193" i="73" l="1"/>
  <c r="Y7" i="73"/>
  <c r="Z179" i="73"/>
  <c r="Z43" i="73" s="1"/>
  <c r="Z65" i="73" s="1"/>
  <c r="AA173" i="73"/>
  <c r="AA171" i="73"/>
  <c r="AB89" i="73"/>
  <c r="AB82" i="73"/>
  <c r="AC94" i="73"/>
  <c r="AC214" i="73"/>
  <c r="AD178" i="73"/>
  <c r="Z173" i="72"/>
  <c r="Y179" i="72"/>
  <c r="Y42" i="72" s="1"/>
  <c r="Y43" i="72" s="1"/>
  <c r="Y65" i="72" s="1"/>
  <c r="Z110" i="72"/>
  <c r="Y82" i="72"/>
  <c r="Y171" i="72"/>
  <c r="Z89" i="72"/>
  <c r="AB178" i="72"/>
  <c r="AA214" i="72"/>
  <c r="AP193" i="72"/>
  <c r="X7" i="72"/>
  <c r="AD94" i="72"/>
  <c r="AC82" i="73" l="1"/>
  <c r="AD94" i="73"/>
  <c r="AB171" i="73"/>
  <c r="AC89" i="73"/>
  <c r="AB173" i="73"/>
  <c r="AA179" i="73"/>
  <c r="AA42" i="73" s="1"/>
  <c r="AA43" i="73" s="1"/>
  <c r="AA65" i="73" s="1"/>
  <c r="AR193" i="73"/>
  <c r="Z7" i="73"/>
  <c r="AD214" i="73"/>
  <c r="AE178" i="73"/>
  <c r="Z171" i="72"/>
  <c r="AA89" i="72"/>
  <c r="AB214" i="72"/>
  <c r="AC178" i="72"/>
  <c r="AE94" i="72"/>
  <c r="AA110" i="72"/>
  <c r="Z82" i="72"/>
  <c r="AQ193" i="72"/>
  <c r="Y7" i="72"/>
  <c r="AA173" i="72"/>
  <c r="Z179" i="72"/>
  <c r="AB179" i="73" l="1"/>
  <c r="AB42" i="73" s="1"/>
  <c r="AB43" i="73" s="1"/>
  <c r="AB65" i="73" s="1"/>
  <c r="AC173" i="73"/>
  <c r="AS193" i="73"/>
  <c r="AA7" i="73"/>
  <c r="AC171" i="73"/>
  <c r="AD89" i="73"/>
  <c r="AE214" i="73"/>
  <c r="AF178" i="73"/>
  <c r="AF214" i="73" s="1"/>
  <c r="AE94" i="73"/>
  <c r="AD82" i="73"/>
  <c r="AF94" i="72"/>
  <c r="AC214" i="72"/>
  <c r="AD178" i="72"/>
  <c r="AB110" i="72"/>
  <c r="AA82" i="72"/>
  <c r="AA179" i="72"/>
  <c r="AA42" i="72" s="1"/>
  <c r="AA43" i="72" s="1"/>
  <c r="AA65" i="72" s="1"/>
  <c r="AB173" i="72"/>
  <c r="AA171" i="72"/>
  <c r="AB89" i="72"/>
  <c r="AD171" i="73" l="1"/>
  <c r="AE89" i="73"/>
  <c r="AC179" i="73"/>
  <c r="AC42" i="73" s="1"/>
  <c r="AC43" i="73" s="1"/>
  <c r="AC65" i="73" s="1"/>
  <c r="AD173" i="73"/>
  <c r="AF94" i="73"/>
  <c r="AF82" i="73" s="1"/>
  <c r="AE82" i="73"/>
  <c r="AT193" i="73"/>
  <c r="AB7" i="73"/>
  <c r="AC173" i="72"/>
  <c r="AB179" i="72"/>
  <c r="AB42" i="72" s="1"/>
  <c r="AB43" i="72" s="1"/>
  <c r="AB65" i="72" s="1"/>
  <c r="AS193" i="72"/>
  <c r="AA7" i="72"/>
  <c r="AC110" i="72"/>
  <c r="AB82" i="72"/>
  <c r="AD214" i="72"/>
  <c r="AE178" i="72"/>
  <c r="AB171" i="72"/>
  <c r="AC89" i="72"/>
  <c r="AU193" i="73" l="1"/>
  <c r="AC7" i="73"/>
  <c r="AE171" i="73"/>
  <c r="AF89" i="73"/>
  <c r="AF171" i="73" s="1"/>
  <c r="AH82" i="73"/>
  <c r="AI82" i="73"/>
  <c r="AE173" i="73"/>
  <c r="AD179" i="73"/>
  <c r="AD42" i="73" s="1"/>
  <c r="AD43" i="73" s="1"/>
  <c r="AD65" i="73" s="1"/>
  <c r="AE214" i="72"/>
  <c r="AF178" i="72"/>
  <c r="AF214" i="72" s="1"/>
  <c r="AD110" i="72"/>
  <c r="AC82" i="72"/>
  <c r="AC171" i="72"/>
  <c r="AD89" i="72"/>
  <c r="AT193" i="72"/>
  <c r="AB7" i="72"/>
  <c r="AC179" i="72"/>
  <c r="AC42" i="72" s="1"/>
  <c r="AC43" i="72" s="1"/>
  <c r="AC65" i="72" s="1"/>
  <c r="AD173" i="72"/>
  <c r="AV193" i="73" l="1"/>
  <c r="AD7" i="73"/>
  <c r="AF173" i="73"/>
  <c r="AF179" i="73" s="1"/>
  <c r="AF42" i="73" s="1"/>
  <c r="AE179" i="73"/>
  <c r="AE42" i="73" s="1"/>
  <c r="AE43" i="73" s="1"/>
  <c r="AE65" i="73" s="1"/>
  <c r="AE110" i="72"/>
  <c r="AD82" i="72"/>
  <c r="AD179" i="72"/>
  <c r="AD42" i="72" s="1"/>
  <c r="AD43" i="72" s="1"/>
  <c r="AD65" i="72" s="1"/>
  <c r="AE173" i="72"/>
  <c r="AD171" i="72"/>
  <c r="AE89" i="72"/>
  <c r="AU193" i="72"/>
  <c r="AC7" i="72"/>
  <c r="AW193" i="73" l="1"/>
  <c r="AE7" i="73"/>
  <c r="AF43" i="73"/>
  <c r="AI42" i="73"/>
  <c r="AH42" i="73"/>
  <c r="AE171" i="72"/>
  <c r="AF89" i="72"/>
  <c r="AE179" i="72"/>
  <c r="AE42" i="72" s="1"/>
  <c r="AE43" i="72" s="1"/>
  <c r="AE65" i="72" s="1"/>
  <c r="AF173" i="72"/>
  <c r="AF179" i="72" s="1"/>
  <c r="AF42" i="72" s="1"/>
  <c r="AV193" i="72"/>
  <c r="AD7" i="72"/>
  <c r="AF110" i="72"/>
  <c r="AF82" i="72" s="1"/>
  <c r="AE82" i="72"/>
  <c r="AF65" i="73" l="1"/>
  <c r="AH43" i="73"/>
  <c r="AI43" i="73"/>
  <c r="AH82" i="72"/>
  <c r="AI82" i="72"/>
  <c r="AW193" i="72"/>
  <c r="AE7" i="72"/>
  <c r="AF171" i="72"/>
  <c r="AF43" i="72"/>
  <c r="AI42" i="72"/>
  <c r="AH42" i="72"/>
  <c r="AX193" i="73" l="1"/>
  <c r="AF7" i="73"/>
  <c r="A7" i="73" s="1"/>
  <c r="AI65" i="73"/>
  <c r="AH65" i="73"/>
  <c r="AF65" i="72"/>
  <c r="AI43" i="72"/>
  <c r="AH43" i="72"/>
  <c r="AX193" i="72" l="1"/>
  <c r="AF7" i="72"/>
  <c r="A7" i="72" s="1"/>
  <c r="AI65" i="72"/>
  <c r="AH65" i="72"/>
  <c r="AH87" i="71" l="1"/>
  <c r="AI87" i="71" s="1"/>
  <c r="AF218" i="71"/>
  <c r="AE218" i="71"/>
  <c r="AD218" i="71"/>
  <c r="AC218" i="71"/>
  <c r="AB218" i="71"/>
  <c r="AA218" i="71"/>
  <c r="Z218" i="71"/>
  <c r="Y218" i="71"/>
  <c r="X218" i="71"/>
  <c r="W218" i="71"/>
  <c r="V218" i="71"/>
  <c r="U218" i="71"/>
  <c r="T218" i="71"/>
  <c r="S218" i="71"/>
  <c r="R218" i="71"/>
  <c r="Q218" i="71"/>
  <c r="P218" i="71"/>
  <c r="O218" i="71"/>
  <c r="N218" i="71"/>
  <c r="M218" i="71"/>
  <c r="L218" i="71"/>
  <c r="K218" i="71"/>
  <c r="J218" i="71"/>
  <c r="I218" i="71"/>
  <c r="H218" i="71"/>
  <c r="G218" i="71"/>
  <c r="F218" i="71"/>
  <c r="E218" i="71"/>
  <c r="D218" i="71"/>
  <c r="C218" i="71"/>
  <c r="B218" i="71"/>
  <c r="A218" i="71"/>
  <c r="AF217" i="71"/>
  <c r="AE217" i="71"/>
  <c r="AD217" i="71"/>
  <c r="AC217" i="71"/>
  <c r="AB217" i="71"/>
  <c r="AA217" i="71"/>
  <c r="Z217" i="71"/>
  <c r="Y217" i="71"/>
  <c r="X217" i="71"/>
  <c r="W217" i="71"/>
  <c r="V217" i="71"/>
  <c r="U217" i="71"/>
  <c r="T217" i="71"/>
  <c r="S217" i="71"/>
  <c r="R217" i="71"/>
  <c r="Q217" i="71"/>
  <c r="P217" i="71"/>
  <c r="O217" i="71"/>
  <c r="N217" i="71"/>
  <c r="M217" i="71"/>
  <c r="L217" i="71"/>
  <c r="K217" i="71"/>
  <c r="J217" i="71"/>
  <c r="I217" i="71"/>
  <c r="H217" i="71"/>
  <c r="G217" i="71"/>
  <c r="F217" i="71"/>
  <c r="E217" i="71"/>
  <c r="D217" i="71"/>
  <c r="C217" i="71"/>
  <c r="B217" i="71"/>
  <c r="A217" i="71"/>
  <c r="AF216" i="71"/>
  <c r="AE216" i="71"/>
  <c r="AD216" i="71"/>
  <c r="AC216" i="71"/>
  <c r="AB216" i="71"/>
  <c r="AA216" i="71"/>
  <c r="Z216" i="71"/>
  <c r="Y216" i="71"/>
  <c r="X216" i="71"/>
  <c r="W216" i="71"/>
  <c r="V216" i="71"/>
  <c r="U216" i="71"/>
  <c r="T216" i="71"/>
  <c r="S216" i="71"/>
  <c r="R216" i="71"/>
  <c r="Q216" i="71"/>
  <c r="P216" i="71"/>
  <c r="O216" i="71"/>
  <c r="N216" i="71"/>
  <c r="M216" i="71"/>
  <c r="L216" i="71"/>
  <c r="K216" i="71"/>
  <c r="J216" i="71"/>
  <c r="I216" i="71"/>
  <c r="H216" i="71"/>
  <c r="G216" i="71"/>
  <c r="F216" i="71"/>
  <c r="E216" i="71"/>
  <c r="D216" i="71"/>
  <c r="C216" i="71"/>
  <c r="B216" i="71"/>
  <c r="A216" i="71"/>
  <c r="AF215" i="71"/>
  <c r="AE215" i="71"/>
  <c r="AD215" i="71"/>
  <c r="AC215" i="71"/>
  <c r="AB215" i="71"/>
  <c r="AA215" i="71"/>
  <c r="Z215" i="71"/>
  <c r="Y215" i="71"/>
  <c r="X215" i="71"/>
  <c r="W215" i="71"/>
  <c r="V215" i="71"/>
  <c r="U215" i="71"/>
  <c r="T215" i="71"/>
  <c r="S215" i="71"/>
  <c r="R215" i="71"/>
  <c r="Q215" i="71"/>
  <c r="P215" i="71"/>
  <c r="O215" i="71"/>
  <c r="N215" i="71"/>
  <c r="M215" i="71"/>
  <c r="L215" i="71"/>
  <c r="K215" i="71"/>
  <c r="J215" i="71"/>
  <c r="I215" i="71"/>
  <c r="H215" i="71"/>
  <c r="G215" i="71"/>
  <c r="F215" i="71"/>
  <c r="E215" i="71"/>
  <c r="D215" i="71"/>
  <c r="C215" i="71"/>
  <c r="B215" i="71"/>
  <c r="A215" i="71"/>
  <c r="B214" i="71"/>
  <c r="S189" i="71"/>
  <c r="AG179" i="71"/>
  <c r="B179" i="71"/>
  <c r="C178" i="71"/>
  <c r="C177" i="71"/>
  <c r="D177" i="71" s="1"/>
  <c r="E177" i="71" s="1"/>
  <c r="F177" i="71" s="1"/>
  <c r="G177" i="71" s="1"/>
  <c r="H177" i="71" s="1"/>
  <c r="I177" i="71" s="1"/>
  <c r="J177" i="71" s="1"/>
  <c r="K177" i="71" s="1"/>
  <c r="L177" i="71" s="1"/>
  <c r="M177" i="71" s="1"/>
  <c r="N177" i="71" s="1"/>
  <c r="O177" i="71" s="1"/>
  <c r="P177" i="71" s="1"/>
  <c r="Q177" i="71" s="1"/>
  <c r="R177" i="71" s="1"/>
  <c r="S177" i="71" s="1"/>
  <c r="T177" i="71" s="1"/>
  <c r="U177" i="71" s="1"/>
  <c r="V177" i="71" s="1"/>
  <c r="W177" i="71" s="1"/>
  <c r="X177" i="71" s="1"/>
  <c r="Y177" i="71" s="1"/>
  <c r="Z177" i="71" s="1"/>
  <c r="AA177" i="71" s="1"/>
  <c r="AB177" i="71" s="1"/>
  <c r="AC177" i="71" s="1"/>
  <c r="AD177" i="71" s="1"/>
  <c r="AE177" i="71" s="1"/>
  <c r="AF177" i="71" s="1"/>
  <c r="C176" i="71"/>
  <c r="D176" i="71" s="1"/>
  <c r="I175" i="71"/>
  <c r="J175" i="71" s="1"/>
  <c r="K175" i="71" s="1"/>
  <c r="L175" i="71" s="1"/>
  <c r="M175" i="71" s="1"/>
  <c r="N175" i="71" s="1"/>
  <c r="O175" i="71" s="1"/>
  <c r="P175" i="71" s="1"/>
  <c r="Q175" i="71" s="1"/>
  <c r="R175" i="71" s="1"/>
  <c r="S175" i="71" s="1"/>
  <c r="T175" i="71" s="1"/>
  <c r="U175" i="71" s="1"/>
  <c r="V175" i="71" s="1"/>
  <c r="W175" i="71" s="1"/>
  <c r="X175" i="71" s="1"/>
  <c r="Y175" i="71" s="1"/>
  <c r="Z175" i="71" s="1"/>
  <c r="AA175" i="71" s="1"/>
  <c r="AB175" i="71" s="1"/>
  <c r="AC175" i="71" s="1"/>
  <c r="AD175" i="71" s="1"/>
  <c r="AE175" i="71" s="1"/>
  <c r="AF175" i="71" s="1"/>
  <c r="C175" i="71"/>
  <c r="D175" i="71" s="1"/>
  <c r="E175" i="71" s="1"/>
  <c r="F175" i="71" s="1"/>
  <c r="G175" i="71" s="1"/>
  <c r="H175" i="71" s="1"/>
  <c r="H174" i="71"/>
  <c r="I174" i="71" s="1"/>
  <c r="J174" i="71" s="1"/>
  <c r="K174" i="71" s="1"/>
  <c r="L174" i="71" s="1"/>
  <c r="M174" i="71" s="1"/>
  <c r="N174" i="71" s="1"/>
  <c r="O174" i="71" s="1"/>
  <c r="P174" i="71" s="1"/>
  <c r="Q174" i="71" s="1"/>
  <c r="R174" i="71" s="1"/>
  <c r="S174" i="71" s="1"/>
  <c r="T174" i="71" s="1"/>
  <c r="U174" i="71" s="1"/>
  <c r="V174" i="71" s="1"/>
  <c r="W174" i="71" s="1"/>
  <c r="X174" i="71" s="1"/>
  <c r="Y174" i="71" s="1"/>
  <c r="Z174" i="71" s="1"/>
  <c r="AA174" i="71" s="1"/>
  <c r="AB174" i="71" s="1"/>
  <c r="AC174" i="71" s="1"/>
  <c r="AD174" i="71" s="1"/>
  <c r="AE174" i="71" s="1"/>
  <c r="AF174" i="71" s="1"/>
  <c r="G174" i="71"/>
  <c r="C174" i="71"/>
  <c r="D174" i="71" s="1"/>
  <c r="E174" i="71" s="1"/>
  <c r="F174" i="71" s="1"/>
  <c r="E173" i="71"/>
  <c r="C173" i="71"/>
  <c r="D173" i="71" s="1"/>
  <c r="AG171" i="71"/>
  <c r="B171" i="71"/>
  <c r="L170" i="71"/>
  <c r="M170" i="71" s="1"/>
  <c r="N170" i="71" s="1"/>
  <c r="O170" i="71" s="1"/>
  <c r="P170" i="71" s="1"/>
  <c r="Q170" i="71" s="1"/>
  <c r="R170" i="71" s="1"/>
  <c r="S170" i="71" s="1"/>
  <c r="T170" i="71" s="1"/>
  <c r="U170" i="71" s="1"/>
  <c r="V170" i="71" s="1"/>
  <c r="W170" i="71" s="1"/>
  <c r="X170" i="71" s="1"/>
  <c r="Y170" i="71" s="1"/>
  <c r="Z170" i="71" s="1"/>
  <c r="AA170" i="71" s="1"/>
  <c r="AB170" i="71" s="1"/>
  <c r="AC170" i="71" s="1"/>
  <c r="AD170" i="71" s="1"/>
  <c r="AE170" i="71" s="1"/>
  <c r="AF170" i="71" s="1"/>
  <c r="E170" i="71"/>
  <c r="F170" i="71" s="1"/>
  <c r="G170" i="71" s="1"/>
  <c r="H170" i="71" s="1"/>
  <c r="I170" i="71" s="1"/>
  <c r="J170" i="71" s="1"/>
  <c r="K170" i="71" s="1"/>
  <c r="D170" i="71"/>
  <c r="C170" i="71"/>
  <c r="W169" i="71"/>
  <c r="X169" i="71" s="1"/>
  <c r="Y169" i="71" s="1"/>
  <c r="Z169" i="71" s="1"/>
  <c r="AA169" i="71" s="1"/>
  <c r="AB169" i="71" s="1"/>
  <c r="AC169" i="71" s="1"/>
  <c r="AD169" i="71" s="1"/>
  <c r="AE169" i="71" s="1"/>
  <c r="AF169" i="71" s="1"/>
  <c r="J169" i="71"/>
  <c r="K169" i="71" s="1"/>
  <c r="L169" i="71" s="1"/>
  <c r="M169" i="71" s="1"/>
  <c r="N169" i="71" s="1"/>
  <c r="O169" i="71" s="1"/>
  <c r="P169" i="71" s="1"/>
  <c r="Q169" i="71" s="1"/>
  <c r="R169" i="71" s="1"/>
  <c r="S169" i="71" s="1"/>
  <c r="T169" i="71" s="1"/>
  <c r="U169" i="71" s="1"/>
  <c r="V169" i="71" s="1"/>
  <c r="G169" i="71"/>
  <c r="H169" i="71" s="1"/>
  <c r="I169" i="71" s="1"/>
  <c r="C169" i="71"/>
  <c r="D169" i="71" s="1"/>
  <c r="E169" i="71" s="1"/>
  <c r="F169" i="71" s="1"/>
  <c r="J168" i="71"/>
  <c r="K168" i="71" s="1"/>
  <c r="L168" i="71" s="1"/>
  <c r="M168" i="71" s="1"/>
  <c r="N168" i="71" s="1"/>
  <c r="O168" i="71" s="1"/>
  <c r="P168" i="71" s="1"/>
  <c r="Q168" i="71" s="1"/>
  <c r="R168" i="71" s="1"/>
  <c r="S168" i="71" s="1"/>
  <c r="T168" i="71" s="1"/>
  <c r="U168" i="71" s="1"/>
  <c r="V168" i="71" s="1"/>
  <c r="W168" i="71" s="1"/>
  <c r="X168" i="71" s="1"/>
  <c r="Y168" i="71" s="1"/>
  <c r="Z168" i="71" s="1"/>
  <c r="AA168" i="71" s="1"/>
  <c r="AB168" i="71" s="1"/>
  <c r="AC168" i="71" s="1"/>
  <c r="AD168" i="71" s="1"/>
  <c r="AE168" i="71" s="1"/>
  <c r="AF168" i="71" s="1"/>
  <c r="F168" i="71"/>
  <c r="G168" i="71" s="1"/>
  <c r="H168" i="71" s="1"/>
  <c r="I168" i="71" s="1"/>
  <c r="C168" i="71"/>
  <c r="D168" i="71" s="1"/>
  <c r="E168" i="71" s="1"/>
  <c r="M167" i="71"/>
  <c r="N167" i="71" s="1"/>
  <c r="O167" i="71" s="1"/>
  <c r="P167" i="71" s="1"/>
  <c r="Q167" i="71" s="1"/>
  <c r="R167" i="71" s="1"/>
  <c r="S167" i="71" s="1"/>
  <c r="T167" i="71" s="1"/>
  <c r="U167" i="71" s="1"/>
  <c r="V167" i="71" s="1"/>
  <c r="W167" i="71" s="1"/>
  <c r="X167" i="71" s="1"/>
  <c r="Y167" i="71" s="1"/>
  <c r="Z167" i="71" s="1"/>
  <c r="AA167" i="71" s="1"/>
  <c r="AB167" i="71" s="1"/>
  <c r="AC167" i="71" s="1"/>
  <c r="AD167" i="71" s="1"/>
  <c r="AE167" i="71" s="1"/>
  <c r="AF167" i="71" s="1"/>
  <c r="E167" i="71"/>
  <c r="F167" i="71" s="1"/>
  <c r="G167" i="71" s="1"/>
  <c r="H167" i="71" s="1"/>
  <c r="I167" i="71" s="1"/>
  <c r="J167" i="71" s="1"/>
  <c r="K167" i="71" s="1"/>
  <c r="L167" i="71" s="1"/>
  <c r="D167" i="71"/>
  <c r="C167" i="71"/>
  <c r="T166" i="71"/>
  <c r="U166" i="71" s="1"/>
  <c r="V166" i="71" s="1"/>
  <c r="W166" i="71" s="1"/>
  <c r="X166" i="71" s="1"/>
  <c r="Y166" i="71" s="1"/>
  <c r="Z166" i="71" s="1"/>
  <c r="AA166" i="71" s="1"/>
  <c r="AB166" i="71" s="1"/>
  <c r="AC166" i="71" s="1"/>
  <c r="AD166" i="71" s="1"/>
  <c r="AE166" i="71" s="1"/>
  <c r="AF166" i="71" s="1"/>
  <c r="G166" i="71"/>
  <c r="H166" i="71" s="1"/>
  <c r="I166" i="71" s="1"/>
  <c r="J166" i="71" s="1"/>
  <c r="K166" i="71" s="1"/>
  <c r="L166" i="71" s="1"/>
  <c r="M166" i="71" s="1"/>
  <c r="N166" i="71" s="1"/>
  <c r="O166" i="71" s="1"/>
  <c r="P166" i="71" s="1"/>
  <c r="Q166" i="71" s="1"/>
  <c r="R166" i="71" s="1"/>
  <c r="S166" i="71" s="1"/>
  <c r="D166" i="71"/>
  <c r="E166" i="71" s="1"/>
  <c r="F166" i="71" s="1"/>
  <c r="C166" i="71"/>
  <c r="D165" i="71"/>
  <c r="E165" i="71" s="1"/>
  <c r="F165" i="71" s="1"/>
  <c r="G165" i="71" s="1"/>
  <c r="H165" i="71" s="1"/>
  <c r="I165" i="71" s="1"/>
  <c r="J165" i="71" s="1"/>
  <c r="K165" i="71" s="1"/>
  <c r="L165" i="71" s="1"/>
  <c r="M165" i="71" s="1"/>
  <c r="N165" i="71" s="1"/>
  <c r="O165" i="71" s="1"/>
  <c r="P165" i="71" s="1"/>
  <c r="Q165" i="71" s="1"/>
  <c r="R165" i="71" s="1"/>
  <c r="S165" i="71" s="1"/>
  <c r="T165" i="71" s="1"/>
  <c r="U165" i="71" s="1"/>
  <c r="V165" i="71" s="1"/>
  <c r="W165" i="71" s="1"/>
  <c r="X165" i="71" s="1"/>
  <c r="Y165" i="71" s="1"/>
  <c r="Z165" i="71" s="1"/>
  <c r="AA165" i="71" s="1"/>
  <c r="AB165" i="71" s="1"/>
  <c r="AC165" i="71" s="1"/>
  <c r="AD165" i="71" s="1"/>
  <c r="AE165" i="71" s="1"/>
  <c r="AF165" i="71" s="1"/>
  <c r="C165" i="71"/>
  <c r="AD164" i="71"/>
  <c r="AE164" i="71" s="1"/>
  <c r="AF164" i="71" s="1"/>
  <c r="G164" i="71"/>
  <c r="H164" i="71" s="1"/>
  <c r="I164" i="71" s="1"/>
  <c r="J164" i="71" s="1"/>
  <c r="K164" i="71" s="1"/>
  <c r="L164" i="71" s="1"/>
  <c r="M164" i="71" s="1"/>
  <c r="N164" i="71" s="1"/>
  <c r="O164" i="71" s="1"/>
  <c r="P164" i="71" s="1"/>
  <c r="Q164" i="71" s="1"/>
  <c r="R164" i="71" s="1"/>
  <c r="S164" i="71" s="1"/>
  <c r="T164" i="71" s="1"/>
  <c r="U164" i="71" s="1"/>
  <c r="V164" i="71" s="1"/>
  <c r="W164" i="71" s="1"/>
  <c r="X164" i="71" s="1"/>
  <c r="Y164" i="71" s="1"/>
  <c r="Z164" i="71" s="1"/>
  <c r="AA164" i="71" s="1"/>
  <c r="AB164" i="71" s="1"/>
  <c r="AC164" i="71" s="1"/>
  <c r="C164" i="71"/>
  <c r="D164" i="71" s="1"/>
  <c r="E164" i="71" s="1"/>
  <c r="F164" i="71" s="1"/>
  <c r="E163" i="71"/>
  <c r="F163" i="71" s="1"/>
  <c r="G163" i="71" s="1"/>
  <c r="H163" i="71" s="1"/>
  <c r="I163" i="71" s="1"/>
  <c r="J163" i="71" s="1"/>
  <c r="K163" i="71" s="1"/>
  <c r="L163" i="71" s="1"/>
  <c r="M163" i="71" s="1"/>
  <c r="N163" i="71" s="1"/>
  <c r="O163" i="71" s="1"/>
  <c r="P163" i="71" s="1"/>
  <c r="Q163" i="71" s="1"/>
  <c r="R163" i="71" s="1"/>
  <c r="S163" i="71" s="1"/>
  <c r="T163" i="71" s="1"/>
  <c r="U163" i="71" s="1"/>
  <c r="V163" i="71" s="1"/>
  <c r="W163" i="71" s="1"/>
  <c r="X163" i="71" s="1"/>
  <c r="Y163" i="71" s="1"/>
  <c r="Z163" i="71" s="1"/>
  <c r="AA163" i="71" s="1"/>
  <c r="AB163" i="71" s="1"/>
  <c r="AC163" i="71" s="1"/>
  <c r="AD163" i="71" s="1"/>
  <c r="AE163" i="71" s="1"/>
  <c r="AF163" i="71" s="1"/>
  <c r="C163" i="71"/>
  <c r="D163" i="71" s="1"/>
  <c r="Q162" i="71"/>
  <c r="R162" i="71" s="1"/>
  <c r="S162" i="71" s="1"/>
  <c r="T162" i="71" s="1"/>
  <c r="U162" i="71" s="1"/>
  <c r="V162" i="71" s="1"/>
  <c r="W162" i="71" s="1"/>
  <c r="X162" i="71" s="1"/>
  <c r="Y162" i="71" s="1"/>
  <c r="Z162" i="71" s="1"/>
  <c r="AA162" i="71" s="1"/>
  <c r="AB162" i="71" s="1"/>
  <c r="AC162" i="71" s="1"/>
  <c r="AD162" i="71" s="1"/>
  <c r="AE162" i="71" s="1"/>
  <c r="AF162" i="71" s="1"/>
  <c r="E162" i="71"/>
  <c r="F162" i="71" s="1"/>
  <c r="G162" i="71" s="1"/>
  <c r="H162" i="71" s="1"/>
  <c r="I162" i="71" s="1"/>
  <c r="J162" i="71" s="1"/>
  <c r="K162" i="71" s="1"/>
  <c r="L162" i="71" s="1"/>
  <c r="M162" i="71" s="1"/>
  <c r="N162" i="71" s="1"/>
  <c r="O162" i="71" s="1"/>
  <c r="P162" i="71" s="1"/>
  <c r="C162" i="71"/>
  <c r="D162" i="71" s="1"/>
  <c r="J161" i="71"/>
  <c r="K161" i="71" s="1"/>
  <c r="L161" i="71" s="1"/>
  <c r="M161" i="71" s="1"/>
  <c r="N161" i="71" s="1"/>
  <c r="O161" i="71" s="1"/>
  <c r="P161" i="71" s="1"/>
  <c r="Q161" i="71" s="1"/>
  <c r="R161" i="71" s="1"/>
  <c r="S161" i="71" s="1"/>
  <c r="T161" i="71" s="1"/>
  <c r="U161" i="71" s="1"/>
  <c r="V161" i="71" s="1"/>
  <c r="W161" i="71" s="1"/>
  <c r="X161" i="71" s="1"/>
  <c r="Y161" i="71" s="1"/>
  <c r="Z161" i="71" s="1"/>
  <c r="AA161" i="71" s="1"/>
  <c r="AB161" i="71" s="1"/>
  <c r="AC161" i="71" s="1"/>
  <c r="AD161" i="71" s="1"/>
  <c r="AE161" i="71" s="1"/>
  <c r="AF161" i="71" s="1"/>
  <c r="E161" i="71"/>
  <c r="F161" i="71" s="1"/>
  <c r="G161" i="71" s="1"/>
  <c r="H161" i="71" s="1"/>
  <c r="I161" i="71" s="1"/>
  <c r="C161" i="71"/>
  <c r="D161" i="71" s="1"/>
  <c r="M160" i="71"/>
  <c r="N160" i="71" s="1"/>
  <c r="O160" i="71" s="1"/>
  <c r="P160" i="71" s="1"/>
  <c r="Q160" i="71" s="1"/>
  <c r="R160" i="71" s="1"/>
  <c r="S160" i="71" s="1"/>
  <c r="T160" i="71" s="1"/>
  <c r="U160" i="71" s="1"/>
  <c r="V160" i="71" s="1"/>
  <c r="W160" i="71" s="1"/>
  <c r="X160" i="71" s="1"/>
  <c r="Y160" i="71" s="1"/>
  <c r="Z160" i="71" s="1"/>
  <c r="AA160" i="71" s="1"/>
  <c r="AB160" i="71" s="1"/>
  <c r="AC160" i="71" s="1"/>
  <c r="AD160" i="71" s="1"/>
  <c r="AE160" i="71" s="1"/>
  <c r="AF160" i="71" s="1"/>
  <c r="E160" i="71"/>
  <c r="F160" i="71" s="1"/>
  <c r="G160" i="71" s="1"/>
  <c r="H160" i="71" s="1"/>
  <c r="I160" i="71" s="1"/>
  <c r="J160" i="71" s="1"/>
  <c r="K160" i="71" s="1"/>
  <c r="L160" i="71" s="1"/>
  <c r="C160" i="71"/>
  <c r="D160" i="71" s="1"/>
  <c r="F159" i="71"/>
  <c r="G159" i="71" s="1"/>
  <c r="H159" i="71" s="1"/>
  <c r="I159" i="71" s="1"/>
  <c r="J159" i="71" s="1"/>
  <c r="K159" i="71" s="1"/>
  <c r="L159" i="71" s="1"/>
  <c r="M159" i="71" s="1"/>
  <c r="N159" i="71" s="1"/>
  <c r="O159" i="71" s="1"/>
  <c r="P159" i="71" s="1"/>
  <c r="Q159" i="71" s="1"/>
  <c r="R159" i="71" s="1"/>
  <c r="S159" i="71" s="1"/>
  <c r="T159" i="71" s="1"/>
  <c r="U159" i="71" s="1"/>
  <c r="V159" i="71" s="1"/>
  <c r="W159" i="71" s="1"/>
  <c r="X159" i="71" s="1"/>
  <c r="Y159" i="71" s="1"/>
  <c r="Z159" i="71" s="1"/>
  <c r="AA159" i="71" s="1"/>
  <c r="AB159" i="71" s="1"/>
  <c r="AC159" i="71" s="1"/>
  <c r="AD159" i="71" s="1"/>
  <c r="AE159" i="71" s="1"/>
  <c r="AF159" i="71" s="1"/>
  <c r="D159" i="71"/>
  <c r="E159" i="71" s="1"/>
  <c r="C159" i="71"/>
  <c r="C158" i="71"/>
  <c r="D158" i="71" s="1"/>
  <c r="E158" i="71" s="1"/>
  <c r="F158" i="71" s="1"/>
  <c r="G158" i="71" s="1"/>
  <c r="H158" i="71" s="1"/>
  <c r="I158" i="71" s="1"/>
  <c r="J158" i="71" s="1"/>
  <c r="K158" i="71" s="1"/>
  <c r="L158" i="71" s="1"/>
  <c r="M158" i="71" s="1"/>
  <c r="N158" i="71" s="1"/>
  <c r="O158" i="71" s="1"/>
  <c r="P158" i="71" s="1"/>
  <c r="Q158" i="71" s="1"/>
  <c r="R158" i="71" s="1"/>
  <c r="S158" i="71" s="1"/>
  <c r="T158" i="71" s="1"/>
  <c r="U158" i="71" s="1"/>
  <c r="V158" i="71" s="1"/>
  <c r="W158" i="71" s="1"/>
  <c r="X158" i="71" s="1"/>
  <c r="Y158" i="71" s="1"/>
  <c r="Z158" i="71" s="1"/>
  <c r="AA158" i="71" s="1"/>
  <c r="AB158" i="71" s="1"/>
  <c r="AC158" i="71" s="1"/>
  <c r="AD158" i="71" s="1"/>
  <c r="AE158" i="71" s="1"/>
  <c r="AF158" i="71" s="1"/>
  <c r="S157" i="71"/>
  <c r="T157" i="71" s="1"/>
  <c r="U157" i="71" s="1"/>
  <c r="V157" i="71" s="1"/>
  <c r="W157" i="71" s="1"/>
  <c r="X157" i="71" s="1"/>
  <c r="Y157" i="71" s="1"/>
  <c r="Z157" i="71" s="1"/>
  <c r="AA157" i="71" s="1"/>
  <c r="AB157" i="71" s="1"/>
  <c r="AC157" i="71" s="1"/>
  <c r="AD157" i="71" s="1"/>
  <c r="AE157" i="71" s="1"/>
  <c r="AF157" i="71" s="1"/>
  <c r="C157" i="71"/>
  <c r="D157" i="71" s="1"/>
  <c r="E157" i="71" s="1"/>
  <c r="F157" i="71" s="1"/>
  <c r="G157" i="71" s="1"/>
  <c r="H157" i="71" s="1"/>
  <c r="I157" i="71" s="1"/>
  <c r="J157" i="71" s="1"/>
  <c r="K157" i="71" s="1"/>
  <c r="L157" i="71" s="1"/>
  <c r="M157" i="71" s="1"/>
  <c r="N157" i="71" s="1"/>
  <c r="O157" i="71" s="1"/>
  <c r="P157" i="71" s="1"/>
  <c r="Q157" i="71" s="1"/>
  <c r="R157" i="71" s="1"/>
  <c r="F156" i="71"/>
  <c r="G156" i="71" s="1"/>
  <c r="H156" i="71" s="1"/>
  <c r="I156" i="71" s="1"/>
  <c r="J156" i="71" s="1"/>
  <c r="K156" i="71" s="1"/>
  <c r="L156" i="71" s="1"/>
  <c r="M156" i="71" s="1"/>
  <c r="N156" i="71" s="1"/>
  <c r="O156" i="71" s="1"/>
  <c r="P156" i="71" s="1"/>
  <c r="Q156" i="71" s="1"/>
  <c r="R156" i="71" s="1"/>
  <c r="S156" i="71" s="1"/>
  <c r="T156" i="71" s="1"/>
  <c r="U156" i="71" s="1"/>
  <c r="V156" i="71" s="1"/>
  <c r="W156" i="71" s="1"/>
  <c r="X156" i="71" s="1"/>
  <c r="Y156" i="71" s="1"/>
  <c r="Z156" i="71" s="1"/>
  <c r="AA156" i="71" s="1"/>
  <c r="AB156" i="71" s="1"/>
  <c r="AC156" i="71" s="1"/>
  <c r="AD156" i="71" s="1"/>
  <c r="AE156" i="71" s="1"/>
  <c r="AF156" i="71" s="1"/>
  <c r="C156" i="71"/>
  <c r="D156" i="71" s="1"/>
  <c r="E156" i="71" s="1"/>
  <c r="C155" i="71"/>
  <c r="D155" i="71" s="1"/>
  <c r="E155" i="71" s="1"/>
  <c r="F155" i="71" s="1"/>
  <c r="G155" i="71" s="1"/>
  <c r="H155" i="71" s="1"/>
  <c r="I155" i="71" s="1"/>
  <c r="J155" i="71" s="1"/>
  <c r="K155" i="71" s="1"/>
  <c r="L155" i="71" s="1"/>
  <c r="M155" i="71" s="1"/>
  <c r="N155" i="71" s="1"/>
  <c r="O155" i="71" s="1"/>
  <c r="P155" i="71" s="1"/>
  <c r="Q155" i="71" s="1"/>
  <c r="R155" i="71" s="1"/>
  <c r="S155" i="71" s="1"/>
  <c r="T155" i="71" s="1"/>
  <c r="U155" i="71" s="1"/>
  <c r="V155" i="71" s="1"/>
  <c r="W155" i="71" s="1"/>
  <c r="X155" i="71" s="1"/>
  <c r="Y155" i="71" s="1"/>
  <c r="Z155" i="71" s="1"/>
  <c r="AA155" i="71" s="1"/>
  <c r="AB155" i="71" s="1"/>
  <c r="AC155" i="71" s="1"/>
  <c r="AD155" i="71" s="1"/>
  <c r="AE155" i="71" s="1"/>
  <c r="AF155" i="71" s="1"/>
  <c r="H154" i="71"/>
  <c r="I154" i="71" s="1"/>
  <c r="J154" i="71" s="1"/>
  <c r="K154" i="71" s="1"/>
  <c r="L154" i="71" s="1"/>
  <c r="M154" i="71" s="1"/>
  <c r="N154" i="71" s="1"/>
  <c r="O154" i="71" s="1"/>
  <c r="P154" i="71" s="1"/>
  <c r="Q154" i="71" s="1"/>
  <c r="R154" i="71" s="1"/>
  <c r="S154" i="71" s="1"/>
  <c r="T154" i="71" s="1"/>
  <c r="U154" i="71" s="1"/>
  <c r="V154" i="71" s="1"/>
  <c r="W154" i="71" s="1"/>
  <c r="X154" i="71" s="1"/>
  <c r="Y154" i="71" s="1"/>
  <c r="Z154" i="71" s="1"/>
  <c r="AA154" i="71" s="1"/>
  <c r="AB154" i="71" s="1"/>
  <c r="AC154" i="71" s="1"/>
  <c r="AD154" i="71" s="1"/>
  <c r="AE154" i="71" s="1"/>
  <c r="AF154" i="71" s="1"/>
  <c r="D154" i="71"/>
  <c r="E154" i="71" s="1"/>
  <c r="F154" i="71" s="1"/>
  <c r="G154" i="71" s="1"/>
  <c r="C154" i="71"/>
  <c r="N153" i="71"/>
  <c r="O153" i="71" s="1"/>
  <c r="P153" i="71" s="1"/>
  <c r="Q153" i="71" s="1"/>
  <c r="R153" i="71" s="1"/>
  <c r="S153" i="71" s="1"/>
  <c r="T153" i="71" s="1"/>
  <c r="U153" i="71" s="1"/>
  <c r="V153" i="71" s="1"/>
  <c r="W153" i="71" s="1"/>
  <c r="X153" i="71" s="1"/>
  <c r="Y153" i="71" s="1"/>
  <c r="Z153" i="71" s="1"/>
  <c r="AA153" i="71" s="1"/>
  <c r="AB153" i="71" s="1"/>
  <c r="AC153" i="71" s="1"/>
  <c r="AD153" i="71" s="1"/>
  <c r="AE153" i="71" s="1"/>
  <c r="AF153" i="71" s="1"/>
  <c r="F153" i="71"/>
  <c r="G153" i="71" s="1"/>
  <c r="H153" i="71" s="1"/>
  <c r="I153" i="71" s="1"/>
  <c r="J153" i="71" s="1"/>
  <c r="K153" i="71" s="1"/>
  <c r="L153" i="71" s="1"/>
  <c r="M153" i="71" s="1"/>
  <c r="C153" i="71"/>
  <c r="D153" i="71" s="1"/>
  <c r="E153" i="71" s="1"/>
  <c r="G152" i="71"/>
  <c r="H152" i="71" s="1"/>
  <c r="I152" i="71" s="1"/>
  <c r="J152" i="71" s="1"/>
  <c r="K152" i="71" s="1"/>
  <c r="L152" i="71" s="1"/>
  <c r="M152" i="71" s="1"/>
  <c r="N152" i="71" s="1"/>
  <c r="O152" i="71" s="1"/>
  <c r="P152" i="71" s="1"/>
  <c r="Q152" i="71" s="1"/>
  <c r="R152" i="71" s="1"/>
  <c r="S152" i="71" s="1"/>
  <c r="T152" i="71" s="1"/>
  <c r="U152" i="71" s="1"/>
  <c r="V152" i="71" s="1"/>
  <c r="W152" i="71" s="1"/>
  <c r="X152" i="71" s="1"/>
  <c r="Y152" i="71" s="1"/>
  <c r="Z152" i="71" s="1"/>
  <c r="AA152" i="71" s="1"/>
  <c r="AB152" i="71" s="1"/>
  <c r="AC152" i="71" s="1"/>
  <c r="AD152" i="71" s="1"/>
  <c r="AE152" i="71" s="1"/>
  <c r="AF152" i="71" s="1"/>
  <c r="D152" i="71"/>
  <c r="E152" i="71" s="1"/>
  <c r="F152" i="71" s="1"/>
  <c r="C152" i="71"/>
  <c r="E151" i="71"/>
  <c r="F151" i="71" s="1"/>
  <c r="G151" i="71" s="1"/>
  <c r="H151" i="71" s="1"/>
  <c r="I151" i="71" s="1"/>
  <c r="J151" i="71" s="1"/>
  <c r="K151" i="71" s="1"/>
  <c r="L151" i="71" s="1"/>
  <c r="M151" i="71" s="1"/>
  <c r="N151" i="71" s="1"/>
  <c r="O151" i="71" s="1"/>
  <c r="P151" i="71" s="1"/>
  <c r="Q151" i="71" s="1"/>
  <c r="R151" i="71" s="1"/>
  <c r="S151" i="71" s="1"/>
  <c r="T151" i="71" s="1"/>
  <c r="U151" i="71" s="1"/>
  <c r="V151" i="71" s="1"/>
  <c r="W151" i="71" s="1"/>
  <c r="X151" i="71" s="1"/>
  <c r="Y151" i="71" s="1"/>
  <c r="Z151" i="71" s="1"/>
  <c r="AA151" i="71" s="1"/>
  <c r="AB151" i="71" s="1"/>
  <c r="AC151" i="71" s="1"/>
  <c r="AD151" i="71" s="1"/>
  <c r="AE151" i="71" s="1"/>
  <c r="AF151" i="71" s="1"/>
  <c r="D151" i="71"/>
  <c r="C151" i="71"/>
  <c r="E150" i="71"/>
  <c r="F150" i="71" s="1"/>
  <c r="G150" i="71" s="1"/>
  <c r="H150" i="71" s="1"/>
  <c r="I150" i="71" s="1"/>
  <c r="J150" i="71" s="1"/>
  <c r="K150" i="71" s="1"/>
  <c r="L150" i="71" s="1"/>
  <c r="M150" i="71" s="1"/>
  <c r="N150" i="71" s="1"/>
  <c r="O150" i="71" s="1"/>
  <c r="P150" i="71" s="1"/>
  <c r="Q150" i="71" s="1"/>
  <c r="R150" i="71" s="1"/>
  <c r="S150" i="71" s="1"/>
  <c r="T150" i="71" s="1"/>
  <c r="U150" i="71" s="1"/>
  <c r="V150" i="71" s="1"/>
  <c r="W150" i="71" s="1"/>
  <c r="X150" i="71" s="1"/>
  <c r="Y150" i="71" s="1"/>
  <c r="Z150" i="71" s="1"/>
  <c r="AA150" i="71" s="1"/>
  <c r="AB150" i="71" s="1"/>
  <c r="AC150" i="71" s="1"/>
  <c r="AD150" i="71" s="1"/>
  <c r="AE150" i="71" s="1"/>
  <c r="AF150" i="71" s="1"/>
  <c r="C150" i="71"/>
  <c r="D150" i="71" s="1"/>
  <c r="F149" i="71"/>
  <c r="G149" i="71" s="1"/>
  <c r="H149" i="71" s="1"/>
  <c r="I149" i="71" s="1"/>
  <c r="J149" i="71" s="1"/>
  <c r="K149" i="71" s="1"/>
  <c r="L149" i="71" s="1"/>
  <c r="M149" i="71" s="1"/>
  <c r="N149" i="71" s="1"/>
  <c r="O149" i="71" s="1"/>
  <c r="P149" i="71" s="1"/>
  <c r="Q149" i="71" s="1"/>
  <c r="R149" i="71" s="1"/>
  <c r="S149" i="71" s="1"/>
  <c r="T149" i="71" s="1"/>
  <c r="U149" i="71" s="1"/>
  <c r="V149" i="71" s="1"/>
  <c r="W149" i="71" s="1"/>
  <c r="X149" i="71" s="1"/>
  <c r="Y149" i="71" s="1"/>
  <c r="Z149" i="71" s="1"/>
  <c r="AA149" i="71" s="1"/>
  <c r="AB149" i="71" s="1"/>
  <c r="AC149" i="71" s="1"/>
  <c r="AD149" i="71" s="1"/>
  <c r="AE149" i="71" s="1"/>
  <c r="AF149" i="71" s="1"/>
  <c r="C149" i="71"/>
  <c r="D149" i="71" s="1"/>
  <c r="E149" i="71" s="1"/>
  <c r="D148" i="71"/>
  <c r="E148" i="71" s="1"/>
  <c r="F148" i="71" s="1"/>
  <c r="G148" i="71" s="1"/>
  <c r="H148" i="71" s="1"/>
  <c r="I148" i="71" s="1"/>
  <c r="J148" i="71" s="1"/>
  <c r="K148" i="71" s="1"/>
  <c r="L148" i="71" s="1"/>
  <c r="M148" i="71" s="1"/>
  <c r="N148" i="71" s="1"/>
  <c r="O148" i="71" s="1"/>
  <c r="P148" i="71" s="1"/>
  <c r="Q148" i="71" s="1"/>
  <c r="R148" i="71" s="1"/>
  <c r="S148" i="71" s="1"/>
  <c r="T148" i="71" s="1"/>
  <c r="U148" i="71" s="1"/>
  <c r="V148" i="71" s="1"/>
  <c r="W148" i="71" s="1"/>
  <c r="X148" i="71" s="1"/>
  <c r="Y148" i="71" s="1"/>
  <c r="Z148" i="71" s="1"/>
  <c r="AA148" i="71" s="1"/>
  <c r="AB148" i="71" s="1"/>
  <c r="AC148" i="71" s="1"/>
  <c r="AD148" i="71" s="1"/>
  <c r="AE148" i="71" s="1"/>
  <c r="AF148" i="71" s="1"/>
  <c r="C148" i="71"/>
  <c r="E147" i="71"/>
  <c r="F147" i="71" s="1"/>
  <c r="G147" i="71" s="1"/>
  <c r="H147" i="71" s="1"/>
  <c r="I147" i="71" s="1"/>
  <c r="J147" i="71" s="1"/>
  <c r="K147" i="71" s="1"/>
  <c r="L147" i="71" s="1"/>
  <c r="M147" i="71" s="1"/>
  <c r="N147" i="71" s="1"/>
  <c r="O147" i="71" s="1"/>
  <c r="P147" i="71" s="1"/>
  <c r="Q147" i="71" s="1"/>
  <c r="R147" i="71" s="1"/>
  <c r="S147" i="71" s="1"/>
  <c r="T147" i="71" s="1"/>
  <c r="U147" i="71" s="1"/>
  <c r="V147" i="71" s="1"/>
  <c r="W147" i="71" s="1"/>
  <c r="X147" i="71" s="1"/>
  <c r="Y147" i="71" s="1"/>
  <c r="Z147" i="71" s="1"/>
  <c r="AA147" i="71" s="1"/>
  <c r="AB147" i="71" s="1"/>
  <c r="AC147" i="71" s="1"/>
  <c r="AD147" i="71" s="1"/>
  <c r="AE147" i="71" s="1"/>
  <c r="AF147" i="71" s="1"/>
  <c r="D147" i="71"/>
  <c r="C147" i="71"/>
  <c r="C146" i="71"/>
  <c r="D146" i="71" s="1"/>
  <c r="E146" i="71" s="1"/>
  <c r="F146" i="71" s="1"/>
  <c r="G146" i="71" s="1"/>
  <c r="H146" i="71" s="1"/>
  <c r="I146" i="71" s="1"/>
  <c r="J146" i="71" s="1"/>
  <c r="K146" i="71" s="1"/>
  <c r="L146" i="71" s="1"/>
  <c r="M146" i="71" s="1"/>
  <c r="N146" i="71" s="1"/>
  <c r="O146" i="71" s="1"/>
  <c r="P146" i="71" s="1"/>
  <c r="Q146" i="71" s="1"/>
  <c r="R146" i="71" s="1"/>
  <c r="S146" i="71" s="1"/>
  <c r="T146" i="71" s="1"/>
  <c r="U146" i="71" s="1"/>
  <c r="V146" i="71" s="1"/>
  <c r="W146" i="71" s="1"/>
  <c r="X146" i="71" s="1"/>
  <c r="Y146" i="71" s="1"/>
  <c r="Z146" i="71" s="1"/>
  <c r="AA146" i="71" s="1"/>
  <c r="AB146" i="71" s="1"/>
  <c r="AC146" i="71" s="1"/>
  <c r="AD146" i="71" s="1"/>
  <c r="AE146" i="71" s="1"/>
  <c r="AF146" i="71" s="1"/>
  <c r="C145" i="71"/>
  <c r="D145" i="71" s="1"/>
  <c r="E145" i="71" s="1"/>
  <c r="F145" i="71" s="1"/>
  <c r="G145" i="71" s="1"/>
  <c r="H145" i="71" s="1"/>
  <c r="I145" i="71" s="1"/>
  <c r="J145" i="71" s="1"/>
  <c r="K145" i="71" s="1"/>
  <c r="L145" i="71" s="1"/>
  <c r="M145" i="71" s="1"/>
  <c r="N145" i="71" s="1"/>
  <c r="O145" i="71" s="1"/>
  <c r="P145" i="71" s="1"/>
  <c r="Q145" i="71" s="1"/>
  <c r="R145" i="71" s="1"/>
  <c r="S145" i="71" s="1"/>
  <c r="T145" i="71" s="1"/>
  <c r="U145" i="71" s="1"/>
  <c r="V145" i="71" s="1"/>
  <c r="W145" i="71" s="1"/>
  <c r="X145" i="71" s="1"/>
  <c r="Y145" i="71" s="1"/>
  <c r="Z145" i="71" s="1"/>
  <c r="AA145" i="71" s="1"/>
  <c r="AB145" i="71" s="1"/>
  <c r="AC145" i="71" s="1"/>
  <c r="AD145" i="71" s="1"/>
  <c r="AE145" i="71" s="1"/>
  <c r="AF145" i="71" s="1"/>
  <c r="F144" i="71"/>
  <c r="G144" i="71" s="1"/>
  <c r="H144" i="71" s="1"/>
  <c r="I144" i="71" s="1"/>
  <c r="J144" i="71" s="1"/>
  <c r="K144" i="71" s="1"/>
  <c r="L144" i="71" s="1"/>
  <c r="M144" i="71" s="1"/>
  <c r="N144" i="71" s="1"/>
  <c r="O144" i="71" s="1"/>
  <c r="P144" i="71" s="1"/>
  <c r="Q144" i="71" s="1"/>
  <c r="R144" i="71" s="1"/>
  <c r="S144" i="71" s="1"/>
  <c r="T144" i="71" s="1"/>
  <c r="U144" i="71" s="1"/>
  <c r="V144" i="71" s="1"/>
  <c r="W144" i="71" s="1"/>
  <c r="X144" i="71" s="1"/>
  <c r="Y144" i="71" s="1"/>
  <c r="Z144" i="71" s="1"/>
  <c r="AA144" i="71" s="1"/>
  <c r="AB144" i="71" s="1"/>
  <c r="AC144" i="71" s="1"/>
  <c r="AD144" i="71" s="1"/>
  <c r="AE144" i="71" s="1"/>
  <c r="AF144" i="71" s="1"/>
  <c r="C144" i="71"/>
  <c r="D144" i="71" s="1"/>
  <c r="E144" i="71" s="1"/>
  <c r="E143" i="71"/>
  <c r="F143" i="71" s="1"/>
  <c r="G143" i="71" s="1"/>
  <c r="H143" i="71" s="1"/>
  <c r="I143" i="71" s="1"/>
  <c r="J143" i="71" s="1"/>
  <c r="K143" i="71" s="1"/>
  <c r="L143" i="71" s="1"/>
  <c r="M143" i="71" s="1"/>
  <c r="N143" i="71" s="1"/>
  <c r="O143" i="71" s="1"/>
  <c r="P143" i="71" s="1"/>
  <c r="Q143" i="71" s="1"/>
  <c r="R143" i="71" s="1"/>
  <c r="S143" i="71" s="1"/>
  <c r="T143" i="71" s="1"/>
  <c r="U143" i="71" s="1"/>
  <c r="V143" i="71" s="1"/>
  <c r="W143" i="71" s="1"/>
  <c r="X143" i="71" s="1"/>
  <c r="Y143" i="71" s="1"/>
  <c r="Z143" i="71" s="1"/>
  <c r="AA143" i="71" s="1"/>
  <c r="AB143" i="71" s="1"/>
  <c r="AC143" i="71" s="1"/>
  <c r="AD143" i="71" s="1"/>
  <c r="AE143" i="71" s="1"/>
  <c r="AF143" i="71" s="1"/>
  <c r="D143" i="71"/>
  <c r="C143" i="71"/>
  <c r="L142" i="71"/>
  <c r="M142" i="71" s="1"/>
  <c r="N142" i="71" s="1"/>
  <c r="O142" i="71" s="1"/>
  <c r="P142" i="71" s="1"/>
  <c r="Q142" i="71" s="1"/>
  <c r="R142" i="71" s="1"/>
  <c r="S142" i="71" s="1"/>
  <c r="T142" i="71" s="1"/>
  <c r="U142" i="71" s="1"/>
  <c r="V142" i="71" s="1"/>
  <c r="W142" i="71" s="1"/>
  <c r="X142" i="71" s="1"/>
  <c r="Y142" i="71" s="1"/>
  <c r="Z142" i="71" s="1"/>
  <c r="AA142" i="71" s="1"/>
  <c r="AB142" i="71" s="1"/>
  <c r="AC142" i="71" s="1"/>
  <c r="AD142" i="71" s="1"/>
  <c r="AE142" i="71" s="1"/>
  <c r="AF142" i="71" s="1"/>
  <c r="C142" i="71"/>
  <c r="D142" i="71" s="1"/>
  <c r="E142" i="71" s="1"/>
  <c r="F142" i="71" s="1"/>
  <c r="G142" i="71" s="1"/>
  <c r="H142" i="71" s="1"/>
  <c r="I142" i="71" s="1"/>
  <c r="J142" i="71" s="1"/>
  <c r="K142" i="71" s="1"/>
  <c r="N141" i="71"/>
  <c r="O141" i="71" s="1"/>
  <c r="P141" i="71" s="1"/>
  <c r="Q141" i="71" s="1"/>
  <c r="R141" i="71" s="1"/>
  <c r="S141" i="71" s="1"/>
  <c r="T141" i="71" s="1"/>
  <c r="U141" i="71" s="1"/>
  <c r="V141" i="71" s="1"/>
  <c r="W141" i="71" s="1"/>
  <c r="X141" i="71" s="1"/>
  <c r="Y141" i="71" s="1"/>
  <c r="Z141" i="71" s="1"/>
  <c r="AA141" i="71" s="1"/>
  <c r="AB141" i="71" s="1"/>
  <c r="AC141" i="71" s="1"/>
  <c r="AD141" i="71" s="1"/>
  <c r="AE141" i="71" s="1"/>
  <c r="AF141" i="71" s="1"/>
  <c r="C141" i="71"/>
  <c r="D141" i="71" s="1"/>
  <c r="E141" i="71" s="1"/>
  <c r="F141" i="71" s="1"/>
  <c r="G141" i="71" s="1"/>
  <c r="H141" i="71" s="1"/>
  <c r="I141" i="71" s="1"/>
  <c r="J141" i="71" s="1"/>
  <c r="K141" i="71" s="1"/>
  <c r="L141" i="71" s="1"/>
  <c r="M141" i="71" s="1"/>
  <c r="J140" i="71"/>
  <c r="K140" i="71" s="1"/>
  <c r="L140" i="71" s="1"/>
  <c r="M140" i="71" s="1"/>
  <c r="N140" i="71" s="1"/>
  <c r="O140" i="71" s="1"/>
  <c r="P140" i="71" s="1"/>
  <c r="Q140" i="71" s="1"/>
  <c r="R140" i="71" s="1"/>
  <c r="S140" i="71" s="1"/>
  <c r="T140" i="71" s="1"/>
  <c r="U140" i="71" s="1"/>
  <c r="V140" i="71" s="1"/>
  <c r="W140" i="71" s="1"/>
  <c r="X140" i="71" s="1"/>
  <c r="Y140" i="71" s="1"/>
  <c r="Z140" i="71" s="1"/>
  <c r="AA140" i="71" s="1"/>
  <c r="AB140" i="71" s="1"/>
  <c r="AC140" i="71" s="1"/>
  <c r="AD140" i="71" s="1"/>
  <c r="AE140" i="71" s="1"/>
  <c r="AF140" i="71" s="1"/>
  <c r="E140" i="71"/>
  <c r="F140" i="71" s="1"/>
  <c r="G140" i="71" s="1"/>
  <c r="H140" i="71" s="1"/>
  <c r="I140" i="71" s="1"/>
  <c r="D140" i="71"/>
  <c r="C140" i="71"/>
  <c r="C139" i="71"/>
  <c r="D139" i="71" s="1"/>
  <c r="E139" i="71" s="1"/>
  <c r="F139" i="71" s="1"/>
  <c r="G139" i="71" s="1"/>
  <c r="H139" i="71" s="1"/>
  <c r="I139" i="71" s="1"/>
  <c r="J139" i="71" s="1"/>
  <c r="K139" i="71" s="1"/>
  <c r="L139" i="71" s="1"/>
  <c r="M139" i="71" s="1"/>
  <c r="N139" i="71" s="1"/>
  <c r="O139" i="71" s="1"/>
  <c r="P139" i="71" s="1"/>
  <c r="Q139" i="71" s="1"/>
  <c r="R139" i="71" s="1"/>
  <c r="S139" i="71" s="1"/>
  <c r="T139" i="71" s="1"/>
  <c r="U139" i="71" s="1"/>
  <c r="V139" i="71" s="1"/>
  <c r="W139" i="71" s="1"/>
  <c r="X139" i="71" s="1"/>
  <c r="Y139" i="71" s="1"/>
  <c r="Z139" i="71" s="1"/>
  <c r="AA139" i="71" s="1"/>
  <c r="AB139" i="71" s="1"/>
  <c r="AC139" i="71" s="1"/>
  <c r="AD139" i="71" s="1"/>
  <c r="AE139" i="71" s="1"/>
  <c r="AF139" i="71" s="1"/>
  <c r="C138" i="71"/>
  <c r="D138" i="71" s="1"/>
  <c r="E138" i="71" s="1"/>
  <c r="F138" i="71" s="1"/>
  <c r="G138" i="71" s="1"/>
  <c r="H138" i="71" s="1"/>
  <c r="I138" i="71" s="1"/>
  <c r="J138" i="71" s="1"/>
  <c r="K138" i="71" s="1"/>
  <c r="L138" i="71" s="1"/>
  <c r="M138" i="71" s="1"/>
  <c r="N138" i="71" s="1"/>
  <c r="O138" i="71" s="1"/>
  <c r="P138" i="71" s="1"/>
  <c r="Q138" i="71" s="1"/>
  <c r="R138" i="71" s="1"/>
  <c r="S138" i="71" s="1"/>
  <c r="T138" i="71" s="1"/>
  <c r="U138" i="71" s="1"/>
  <c r="V138" i="71" s="1"/>
  <c r="W138" i="71" s="1"/>
  <c r="X138" i="71" s="1"/>
  <c r="Y138" i="71" s="1"/>
  <c r="Z138" i="71" s="1"/>
  <c r="AA138" i="71" s="1"/>
  <c r="AB138" i="71" s="1"/>
  <c r="AC138" i="71" s="1"/>
  <c r="AD138" i="71" s="1"/>
  <c r="AE138" i="71" s="1"/>
  <c r="AF138" i="71" s="1"/>
  <c r="G137" i="71"/>
  <c r="H137" i="71" s="1"/>
  <c r="I137" i="71" s="1"/>
  <c r="J137" i="71" s="1"/>
  <c r="K137" i="71" s="1"/>
  <c r="L137" i="71" s="1"/>
  <c r="M137" i="71" s="1"/>
  <c r="N137" i="71" s="1"/>
  <c r="O137" i="71" s="1"/>
  <c r="P137" i="71" s="1"/>
  <c r="Q137" i="71" s="1"/>
  <c r="R137" i="71" s="1"/>
  <c r="S137" i="71" s="1"/>
  <c r="T137" i="71" s="1"/>
  <c r="U137" i="71" s="1"/>
  <c r="V137" i="71" s="1"/>
  <c r="W137" i="71" s="1"/>
  <c r="X137" i="71" s="1"/>
  <c r="Y137" i="71" s="1"/>
  <c r="Z137" i="71" s="1"/>
  <c r="AA137" i="71" s="1"/>
  <c r="AB137" i="71" s="1"/>
  <c r="AC137" i="71" s="1"/>
  <c r="AD137" i="71" s="1"/>
  <c r="AE137" i="71" s="1"/>
  <c r="AF137" i="71" s="1"/>
  <c r="D137" i="71"/>
  <c r="E137" i="71" s="1"/>
  <c r="F137" i="71" s="1"/>
  <c r="C137" i="71"/>
  <c r="E136" i="71"/>
  <c r="F136" i="71" s="1"/>
  <c r="G136" i="71" s="1"/>
  <c r="H136" i="71" s="1"/>
  <c r="I136" i="71" s="1"/>
  <c r="J136" i="71" s="1"/>
  <c r="K136" i="71" s="1"/>
  <c r="L136" i="71" s="1"/>
  <c r="M136" i="71" s="1"/>
  <c r="N136" i="71" s="1"/>
  <c r="O136" i="71" s="1"/>
  <c r="P136" i="71" s="1"/>
  <c r="Q136" i="71" s="1"/>
  <c r="R136" i="71" s="1"/>
  <c r="S136" i="71" s="1"/>
  <c r="T136" i="71" s="1"/>
  <c r="U136" i="71" s="1"/>
  <c r="V136" i="71" s="1"/>
  <c r="W136" i="71" s="1"/>
  <c r="X136" i="71" s="1"/>
  <c r="Y136" i="71" s="1"/>
  <c r="Z136" i="71" s="1"/>
  <c r="AA136" i="71" s="1"/>
  <c r="AB136" i="71" s="1"/>
  <c r="AC136" i="71" s="1"/>
  <c r="AD136" i="71" s="1"/>
  <c r="AE136" i="71" s="1"/>
  <c r="AF136" i="71" s="1"/>
  <c r="D136" i="71"/>
  <c r="C136" i="71"/>
  <c r="K135" i="71"/>
  <c r="L135" i="71" s="1"/>
  <c r="M135" i="71" s="1"/>
  <c r="N135" i="71" s="1"/>
  <c r="O135" i="71" s="1"/>
  <c r="P135" i="71" s="1"/>
  <c r="Q135" i="71" s="1"/>
  <c r="R135" i="71" s="1"/>
  <c r="S135" i="71" s="1"/>
  <c r="T135" i="71" s="1"/>
  <c r="U135" i="71" s="1"/>
  <c r="V135" i="71" s="1"/>
  <c r="W135" i="71" s="1"/>
  <c r="X135" i="71" s="1"/>
  <c r="Y135" i="71" s="1"/>
  <c r="Z135" i="71" s="1"/>
  <c r="AA135" i="71" s="1"/>
  <c r="AB135" i="71" s="1"/>
  <c r="AC135" i="71" s="1"/>
  <c r="AD135" i="71" s="1"/>
  <c r="AE135" i="71" s="1"/>
  <c r="AF135" i="71" s="1"/>
  <c r="E135" i="71"/>
  <c r="F135" i="71" s="1"/>
  <c r="G135" i="71" s="1"/>
  <c r="H135" i="71" s="1"/>
  <c r="I135" i="71" s="1"/>
  <c r="J135" i="71" s="1"/>
  <c r="C135" i="71"/>
  <c r="D135" i="71" s="1"/>
  <c r="C134" i="71"/>
  <c r="D134" i="71" s="1"/>
  <c r="E134" i="71" s="1"/>
  <c r="F134" i="71" s="1"/>
  <c r="G134" i="71" s="1"/>
  <c r="H134" i="71" s="1"/>
  <c r="I134" i="71" s="1"/>
  <c r="J134" i="71" s="1"/>
  <c r="K134" i="71" s="1"/>
  <c r="L134" i="71" s="1"/>
  <c r="M134" i="71" s="1"/>
  <c r="N134" i="71" s="1"/>
  <c r="O134" i="71" s="1"/>
  <c r="P134" i="71" s="1"/>
  <c r="Q134" i="71" s="1"/>
  <c r="R134" i="71" s="1"/>
  <c r="S134" i="71" s="1"/>
  <c r="T134" i="71" s="1"/>
  <c r="U134" i="71" s="1"/>
  <c r="V134" i="71" s="1"/>
  <c r="W134" i="71" s="1"/>
  <c r="X134" i="71" s="1"/>
  <c r="Y134" i="71" s="1"/>
  <c r="Z134" i="71" s="1"/>
  <c r="AA134" i="71" s="1"/>
  <c r="AB134" i="71" s="1"/>
  <c r="AC134" i="71" s="1"/>
  <c r="AD134" i="71" s="1"/>
  <c r="AE134" i="71" s="1"/>
  <c r="AF134" i="71" s="1"/>
  <c r="D133" i="71"/>
  <c r="E133" i="71" s="1"/>
  <c r="F133" i="71" s="1"/>
  <c r="G133" i="71" s="1"/>
  <c r="H133" i="71" s="1"/>
  <c r="I133" i="71" s="1"/>
  <c r="J133" i="71" s="1"/>
  <c r="K133" i="71" s="1"/>
  <c r="L133" i="71" s="1"/>
  <c r="M133" i="71" s="1"/>
  <c r="N133" i="71" s="1"/>
  <c r="O133" i="71" s="1"/>
  <c r="P133" i="71" s="1"/>
  <c r="Q133" i="71" s="1"/>
  <c r="R133" i="71" s="1"/>
  <c r="S133" i="71" s="1"/>
  <c r="T133" i="71" s="1"/>
  <c r="U133" i="71" s="1"/>
  <c r="V133" i="71" s="1"/>
  <c r="W133" i="71" s="1"/>
  <c r="X133" i="71" s="1"/>
  <c r="Y133" i="71" s="1"/>
  <c r="Z133" i="71" s="1"/>
  <c r="AA133" i="71" s="1"/>
  <c r="AB133" i="71" s="1"/>
  <c r="AC133" i="71" s="1"/>
  <c r="AD133" i="71" s="1"/>
  <c r="AE133" i="71" s="1"/>
  <c r="AF133" i="71" s="1"/>
  <c r="C133" i="71"/>
  <c r="M132" i="71"/>
  <c r="N132" i="71" s="1"/>
  <c r="O132" i="71" s="1"/>
  <c r="P132" i="71" s="1"/>
  <c r="Q132" i="71" s="1"/>
  <c r="R132" i="71" s="1"/>
  <c r="S132" i="71" s="1"/>
  <c r="T132" i="71" s="1"/>
  <c r="U132" i="71" s="1"/>
  <c r="V132" i="71" s="1"/>
  <c r="W132" i="71" s="1"/>
  <c r="X132" i="71" s="1"/>
  <c r="Y132" i="71" s="1"/>
  <c r="Z132" i="71" s="1"/>
  <c r="AA132" i="71" s="1"/>
  <c r="AB132" i="71" s="1"/>
  <c r="AC132" i="71" s="1"/>
  <c r="AD132" i="71" s="1"/>
  <c r="AE132" i="71" s="1"/>
  <c r="AF132" i="71" s="1"/>
  <c r="E132" i="71"/>
  <c r="F132" i="71" s="1"/>
  <c r="G132" i="71" s="1"/>
  <c r="H132" i="71" s="1"/>
  <c r="I132" i="71" s="1"/>
  <c r="J132" i="71" s="1"/>
  <c r="K132" i="71" s="1"/>
  <c r="L132" i="71" s="1"/>
  <c r="D132" i="71"/>
  <c r="C132" i="71"/>
  <c r="K131" i="71"/>
  <c r="L131" i="71" s="1"/>
  <c r="M131" i="71" s="1"/>
  <c r="N131" i="71" s="1"/>
  <c r="O131" i="71" s="1"/>
  <c r="P131" i="71" s="1"/>
  <c r="Q131" i="71" s="1"/>
  <c r="R131" i="71" s="1"/>
  <c r="S131" i="71" s="1"/>
  <c r="T131" i="71" s="1"/>
  <c r="U131" i="71" s="1"/>
  <c r="V131" i="71" s="1"/>
  <c r="W131" i="71" s="1"/>
  <c r="X131" i="71" s="1"/>
  <c r="Y131" i="71" s="1"/>
  <c r="Z131" i="71" s="1"/>
  <c r="AA131" i="71" s="1"/>
  <c r="AB131" i="71" s="1"/>
  <c r="AC131" i="71" s="1"/>
  <c r="AD131" i="71" s="1"/>
  <c r="AE131" i="71" s="1"/>
  <c r="AF131" i="71" s="1"/>
  <c r="F131" i="71"/>
  <c r="G131" i="71" s="1"/>
  <c r="H131" i="71" s="1"/>
  <c r="I131" i="71" s="1"/>
  <c r="J131" i="71" s="1"/>
  <c r="C131" i="71"/>
  <c r="D131" i="71" s="1"/>
  <c r="E131" i="71" s="1"/>
  <c r="K130" i="71"/>
  <c r="L130" i="71" s="1"/>
  <c r="M130" i="71" s="1"/>
  <c r="N130" i="71" s="1"/>
  <c r="O130" i="71" s="1"/>
  <c r="P130" i="71" s="1"/>
  <c r="Q130" i="71" s="1"/>
  <c r="R130" i="71" s="1"/>
  <c r="S130" i="71" s="1"/>
  <c r="T130" i="71" s="1"/>
  <c r="U130" i="71" s="1"/>
  <c r="V130" i="71" s="1"/>
  <c r="W130" i="71" s="1"/>
  <c r="X130" i="71" s="1"/>
  <c r="Y130" i="71" s="1"/>
  <c r="Z130" i="71" s="1"/>
  <c r="AA130" i="71" s="1"/>
  <c r="AB130" i="71" s="1"/>
  <c r="AC130" i="71" s="1"/>
  <c r="AD130" i="71" s="1"/>
  <c r="AE130" i="71" s="1"/>
  <c r="AF130" i="71" s="1"/>
  <c r="F130" i="71"/>
  <c r="G130" i="71" s="1"/>
  <c r="H130" i="71" s="1"/>
  <c r="I130" i="71" s="1"/>
  <c r="J130" i="71" s="1"/>
  <c r="C130" i="71"/>
  <c r="D130" i="71" s="1"/>
  <c r="E130" i="71" s="1"/>
  <c r="G129" i="71"/>
  <c r="H129" i="71" s="1"/>
  <c r="I129" i="71" s="1"/>
  <c r="J129" i="71" s="1"/>
  <c r="K129" i="71" s="1"/>
  <c r="L129" i="71" s="1"/>
  <c r="M129" i="71" s="1"/>
  <c r="N129" i="71" s="1"/>
  <c r="O129" i="71" s="1"/>
  <c r="P129" i="71" s="1"/>
  <c r="Q129" i="71" s="1"/>
  <c r="R129" i="71" s="1"/>
  <c r="S129" i="71" s="1"/>
  <c r="T129" i="71" s="1"/>
  <c r="U129" i="71" s="1"/>
  <c r="V129" i="71" s="1"/>
  <c r="W129" i="71" s="1"/>
  <c r="X129" i="71" s="1"/>
  <c r="Y129" i="71" s="1"/>
  <c r="Z129" i="71" s="1"/>
  <c r="AA129" i="71" s="1"/>
  <c r="AB129" i="71" s="1"/>
  <c r="AC129" i="71" s="1"/>
  <c r="AD129" i="71" s="1"/>
  <c r="AE129" i="71" s="1"/>
  <c r="AF129" i="71" s="1"/>
  <c r="F129" i="71"/>
  <c r="D129" i="71"/>
  <c r="E129" i="71" s="1"/>
  <c r="C129" i="71"/>
  <c r="M128" i="71"/>
  <c r="N128" i="71" s="1"/>
  <c r="O128" i="71" s="1"/>
  <c r="P128" i="71" s="1"/>
  <c r="Q128" i="71" s="1"/>
  <c r="R128" i="71" s="1"/>
  <c r="S128" i="71" s="1"/>
  <c r="T128" i="71" s="1"/>
  <c r="U128" i="71" s="1"/>
  <c r="V128" i="71" s="1"/>
  <c r="W128" i="71" s="1"/>
  <c r="X128" i="71" s="1"/>
  <c r="Y128" i="71" s="1"/>
  <c r="Z128" i="71" s="1"/>
  <c r="AA128" i="71" s="1"/>
  <c r="AB128" i="71" s="1"/>
  <c r="AC128" i="71" s="1"/>
  <c r="AD128" i="71" s="1"/>
  <c r="AE128" i="71" s="1"/>
  <c r="AF128" i="71" s="1"/>
  <c r="H128" i="71"/>
  <c r="I128" i="71" s="1"/>
  <c r="J128" i="71" s="1"/>
  <c r="K128" i="71" s="1"/>
  <c r="L128" i="71" s="1"/>
  <c r="D128" i="71"/>
  <c r="E128" i="71" s="1"/>
  <c r="F128" i="71" s="1"/>
  <c r="G128" i="71" s="1"/>
  <c r="C128" i="71"/>
  <c r="N127" i="71"/>
  <c r="O127" i="71" s="1"/>
  <c r="P127" i="71" s="1"/>
  <c r="Q127" i="71" s="1"/>
  <c r="R127" i="71" s="1"/>
  <c r="S127" i="71" s="1"/>
  <c r="T127" i="71" s="1"/>
  <c r="U127" i="71" s="1"/>
  <c r="V127" i="71" s="1"/>
  <c r="W127" i="71" s="1"/>
  <c r="X127" i="71" s="1"/>
  <c r="Y127" i="71" s="1"/>
  <c r="Z127" i="71" s="1"/>
  <c r="AA127" i="71" s="1"/>
  <c r="AB127" i="71" s="1"/>
  <c r="AC127" i="71" s="1"/>
  <c r="AD127" i="71" s="1"/>
  <c r="AE127" i="71" s="1"/>
  <c r="AF127" i="71" s="1"/>
  <c r="J127" i="71"/>
  <c r="K127" i="71" s="1"/>
  <c r="L127" i="71" s="1"/>
  <c r="M127" i="71" s="1"/>
  <c r="F127" i="71"/>
  <c r="G127" i="71" s="1"/>
  <c r="H127" i="71" s="1"/>
  <c r="I127" i="71" s="1"/>
  <c r="E127" i="71"/>
  <c r="C127" i="71"/>
  <c r="D127" i="71" s="1"/>
  <c r="F126" i="71"/>
  <c r="G126" i="71" s="1"/>
  <c r="H126" i="71" s="1"/>
  <c r="I126" i="71" s="1"/>
  <c r="J126" i="71" s="1"/>
  <c r="K126" i="71" s="1"/>
  <c r="L126" i="71" s="1"/>
  <c r="M126" i="71" s="1"/>
  <c r="N126" i="71" s="1"/>
  <c r="O126" i="71" s="1"/>
  <c r="P126" i="71" s="1"/>
  <c r="Q126" i="71" s="1"/>
  <c r="R126" i="71" s="1"/>
  <c r="S126" i="71" s="1"/>
  <c r="T126" i="71" s="1"/>
  <c r="U126" i="71" s="1"/>
  <c r="V126" i="71" s="1"/>
  <c r="W126" i="71" s="1"/>
  <c r="X126" i="71" s="1"/>
  <c r="Y126" i="71" s="1"/>
  <c r="Z126" i="71" s="1"/>
  <c r="AA126" i="71" s="1"/>
  <c r="AB126" i="71" s="1"/>
  <c r="AC126" i="71" s="1"/>
  <c r="AD126" i="71" s="1"/>
  <c r="AE126" i="71" s="1"/>
  <c r="AF126" i="71" s="1"/>
  <c r="C126" i="71"/>
  <c r="D126" i="71" s="1"/>
  <c r="E126" i="71" s="1"/>
  <c r="S125" i="71"/>
  <c r="T125" i="71" s="1"/>
  <c r="U125" i="71" s="1"/>
  <c r="V125" i="71" s="1"/>
  <c r="W125" i="71" s="1"/>
  <c r="X125" i="71" s="1"/>
  <c r="Y125" i="71" s="1"/>
  <c r="Z125" i="71" s="1"/>
  <c r="AA125" i="71" s="1"/>
  <c r="AB125" i="71" s="1"/>
  <c r="AC125" i="71" s="1"/>
  <c r="AD125" i="71" s="1"/>
  <c r="AE125" i="71" s="1"/>
  <c r="AF125" i="71" s="1"/>
  <c r="I125" i="71"/>
  <c r="J125" i="71" s="1"/>
  <c r="K125" i="71" s="1"/>
  <c r="L125" i="71" s="1"/>
  <c r="M125" i="71" s="1"/>
  <c r="N125" i="71" s="1"/>
  <c r="O125" i="71" s="1"/>
  <c r="P125" i="71" s="1"/>
  <c r="Q125" i="71" s="1"/>
  <c r="R125" i="71" s="1"/>
  <c r="D125" i="71"/>
  <c r="E125" i="71" s="1"/>
  <c r="F125" i="71" s="1"/>
  <c r="G125" i="71" s="1"/>
  <c r="H125" i="71" s="1"/>
  <c r="C125" i="71"/>
  <c r="X124" i="71"/>
  <c r="Y124" i="71" s="1"/>
  <c r="Z124" i="71" s="1"/>
  <c r="AA124" i="71" s="1"/>
  <c r="AB124" i="71" s="1"/>
  <c r="AC124" i="71" s="1"/>
  <c r="AD124" i="71" s="1"/>
  <c r="AE124" i="71" s="1"/>
  <c r="AF124" i="71" s="1"/>
  <c r="G124" i="71"/>
  <c r="H124" i="71" s="1"/>
  <c r="I124" i="71" s="1"/>
  <c r="J124" i="71" s="1"/>
  <c r="K124" i="71" s="1"/>
  <c r="L124" i="71" s="1"/>
  <c r="M124" i="71" s="1"/>
  <c r="N124" i="71" s="1"/>
  <c r="O124" i="71" s="1"/>
  <c r="P124" i="71" s="1"/>
  <c r="Q124" i="71" s="1"/>
  <c r="R124" i="71" s="1"/>
  <c r="S124" i="71" s="1"/>
  <c r="T124" i="71" s="1"/>
  <c r="U124" i="71" s="1"/>
  <c r="V124" i="71" s="1"/>
  <c r="W124" i="71" s="1"/>
  <c r="E124" i="71"/>
  <c r="F124" i="71" s="1"/>
  <c r="D124" i="71"/>
  <c r="C124" i="71"/>
  <c r="F123" i="71"/>
  <c r="G123" i="71" s="1"/>
  <c r="H123" i="71" s="1"/>
  <c r="I123" i="71" s="1"/>
  <c r="J123" i="71" s="1"/>
  <c r="K123" i="71" s="1"/>
  <c r="L123" i="71" s="1"/>
  <c r="M123" i="71" s="1"/>
  <c r="N123" i="71" s="1"/>
  <c r="O123" i="71" s="1"/>
  <c r="P123" i="71" s="1"/>
  <c r="Q123" i="71" s="1"/>
  <c r="R123" i="71" s="1"/>
  <c r="S123" i="71" s="1"/>
  <c r="T123" i="71" s="1"/>
  <c r="U123" i="71" s="1"/>
  <c r="V123" i="71" s="1"/>
  <c r="W123" i="71" s="1"/>
  <c r="X123" i="71" s="1"/>
  <c r="Y123" i="71" s="1"/>
  <c r="Z123" i="71" s="1"/>
  <c r="AA123" i="71" s="1"/>
  <c r="AB123" i="71" s="1"/>
  <c r="AC123" i="71" s="1"/>
  <c r="AD123" i="71" s="1"/>
  <c r="AE123" i="71" s="1"/>
  <c r="AF123" i="71" s="1"/>
  <c r="E123" i="71"/>
  <c r="C123" i="71"/>
  <c r="D123" i="71" s="1"/>
  <c r="Q122" i="71"/>
  <c r="R122" i="71" s="1"/>
  <c r="S122" i="71" s="1"/>
  <c r="T122" i="71" s="1"/>
  <c r="U122" i="71" s="1"/>
  <c r="V122" i="71" s="1"/>
  <c r="W122" i="71" s="1"/>
  <c r="X122" i="71" s="1"/>
  <c r="Y122" i="71" s="1"/>
  <c r="Z122" i="71" s="1"/>
  <c r="AA122" i="71" s="1"/>
  <c r="AB122" i="71" s="1"/>
  <c r="AC122" i="71" s="1"/>
  <c r="AD122" i="71" s="1"/>
  <c r="AE122" i="71" s="1"/>
  <c r="AF122" i="71" s="1"/>
  <c r="H122" i="71"/>
  <c r="I122" i="71" s="1"/>
  <c r="J122" i="71" s="1"/>
  <c r="K122" i="71" s="1"/>
  <c r="L122" i="71" s="1"/>
  <c r="M122" i="71" s="1"/>
  <c r="N122" i="71" s="1"/>
  <c r="O122" i="71" s="1"/>
  <c r="P122" i="71" s="1"/>
  <c r="D122" i="71"/>
  <c r="E122" i="71" s="1"/>
  <c r="F122" i="71" s="1"/>
  <c r="G122" i="71" s="1"/>
  <c r="C122" i="71"/>
  <c r="Y121" i="71"/>
  <c r="Z121" i="71" s="1"/>
  <c r="AA121" i="71" s="1"/>
  <c r="AB121" i="71" s="1"/>
  <c r="AC121" i="71" s="1"/>
  <c r="AD121" i="71" s="1"/>
  <c r="AE121" i="71" s="1"/>
  <c r="AF121" i="71" s="1"/>
  <c r="G121" i="71"/>
  <c r="H121" i="71" s="1"/>
  <c r="I121" i="71" s="1"/>
  <c r="J121" i="71" s="1"/>
  <c r="K121" i="71" s="1"/>
  <c r="L121" i="71" s="1"/>
  <c r="M121" i="71" s="1"/>
  <c r="N121" i="71" s="1"/>
  <c r="O121" i="71" s="1"/>
  <c r="P121" i="71" s="1"/>
  <c r="Q121" i="71" s="1"/>
  <c r="R121" i="71" s="1"/>
  <c r="S121" i="71" s="1"/>
  <c r="T121" i="71" s="1"/>
  <c r="U121" i="71" s="1"/>
  <c r="V121" i="71" s="1"/>
  <c r="W121" i="71" s="1"/>
  <c r="X121" i="71" s="1"/>
  <c r="C121" i="71"/>
  <c r="D121" i="71" s="1"/>
  <c r="E121" i="71" s="1"/>
  <c r="F121" i="71" s="1"/>
  <c r="AE120" i="71"/>
  <c r="AF120" i="71" s="1"/>
  <c r="F120" i="71"/>
  <c r="G120" i="71" s="1"/>
  <c r="H120" i="71" s="1"/>
  <c r="I120" i="71" s="1"/>
  <c r="J120" i="71" s="1"/>
  <c r="K120" i="71" s="1"/>
  <c r="L120" i="71" s="1"/>
  <c r="M120" i="71" s="1"/>
  <c r="N120" i="71" s="1"/>
  <c r="O120" i="71" s="1"/>
  <c r="P120" i="71" s="1"/>
  <c r="Q120" i="71" s="1"/>
  <c r="R120" i="71" s="1"/>
  <c r="S120" i="71" s="1"/>
  <c r="T120" i="71" s="1"/>
  <c r="U120" i="71" s="1"/>
  <c r="V120" i="71" s="1"/>
  <c r="W120" i="71" s="1"/>
  <c r="X120" i="71" s="1"/>
  <c r="Y120" i="71" s="1"/>
  <c r="Z120" i="71" s="1"/>
  <c r="AA120" i="71" s="1"/>
  <c r="AB120" i="71" s="1"/>
  <c r="AC120" i="71" s="1"/>
  <c r="AD120" i="71" s="1"/>
  <c r="D120" i="71"/>
  <c r="E120" i="71" s="1"/>
  <c r="C120" i="71"/>
  <c r="G119" i="71"/>
  <c r="H119" i="71" s="1"/>
  <c r="I119" i="71" s="1"/>
  <c r="J119" i="71" s="1"/>
  <c r="K119" i="71" s="1"/>
  <c r="L119" i="71" s="1"/>
  <c r="M119" i="71" s="1"/>
  <c r="N119" i="71" s="1"/>
  <c r="O119" i="71" s="1"/>
  <c r="P119" i="71" s="1"/>
  <c r="Q119" i="71" s="1"/>
  <c r="R119" i="71" s="1"/>
  <c r="S119" i="71" s="1"/>
  <c r="T119" i="71" s="1"/>
  <c r="U119" i="71" s="1"/>
  <c r="V119" i="71" s="1"/>
  <c r="W119" i="71" s="1"/>
  <c r="X119" i="71" s="1"/>
  <c r="Y119" i="71" s="1"/>
  <c r="Z119" i="71" s="1"/>
  <c r="AA119" i="71" s="1"/>
  <c r="AB119" i="71" s="1"/>
  <c r="AC119" i="71" s="1"/>
  <c r="AD119" i="71" s="1"/>
  <c r="AE119" i="71" s="1"/>
  <c r="AF119" i="71" s="1"/>
  <c r="D119" i="71"/>
  <c r="E119" i="71" s="1"/>
  <c r="F119" i="71" s="1"/>
  <c r="C119" i="71"/>
  <c r="Y118" i="71"/>
  <c r="Z118" i="71" s="1"/>
  <c r="AA118" i="71" s="1"/>
  <c r="AB118" i="71" s="1"/>
  <c r="AC118" i="71" s="1"/>
  <c r="AD118" i="71" s="1"/>
  <c r="AE118" i="71" s="1"/>
  <c r="AF118" i="71" s="1"/>
  <c r="F118" i="71"/>
  <c r="G118" i="71" s="1"/>
  <c r="H118" i="71" s="1"/>
  <c r="I118" i="71" s="1"/>
  <c r="J118" i="71" s="1"/>
  <c r="K118" i="71" s="1"/>
  <c r="L118" i="71" s="1"/>
  <c r="M118" i="71" s="1"/>
  <c r="N118" i="71" s="1"/>
  <c r="O118" i="71" s="1"/>
  <c r="P118" i="71" s="1"/>
  <c r="Q118" i="71" s="1"/>
  <c r="R118" i="71" s="1"/>
  <c r="S118" i="71" s="1"/>
  <c r="T118" i="71" s="1"/>
  <c r="U118" i="71" s="1"/>
  <c r="V118" i="71" s="1"/>
  <c r="W118" i="71" s="1"/>
  <c r="X118" i="71" s="1"/>
  <c r="C118" i="71"/>
  <c r="D118" i="71" s="1"/>
  <c r="E118" i="71" s="1"/>
  <c r="F117" i="71"/>
  <c r="G117" i="71" s="1"/>
  <c r="H117" i="71" s="1"/>
  <c r="I117" i="71" s="1"/>
  <c r="J117" i="71" s="1"/>
  <c r="K117" i="71" s="1"/>
  <c r="L117" i="71" s="1"/>
  <c r="M117" i="71" s="1"/>
  <c r="N117" i="71" s="1"/>
  <c r="O117" i="71" s="1"/>
  <c r="P117" i="71" s="1"/>
  <c r="Q117" i="71" s="1"/>
  <c r="R117" i="71" s="1"/>
  <c r="S117" i="71" s="1"/>
  <c r="T117" i="71" s="1"/>
  <c r="U117" i="71" s="1"/>
  <c r="V117" i="71" s="1"/>
  <c r="W117" i="71" s="1"/>
  <c r="X117" i="71" s="1"/>
  <c r="Y117" i="71" s="1"/>
  <c r="Z117" i="71" s="1"/>
  <c r="AA117" i="71" s="1"/>
  <c r="AB117" i="71" s="1"/>
  <c r="AC117" i="71" s="1"/>
  <c r="AD117" i="71" s="1"/>
  <c r="AE117" i="71" s="1"/>
  <c r="AF117" i="71" s="1"/>
  <c r="C117" i="71"/>
  <c r="D117" i="71" s="1"/>
  <c r="E117" i="71" s="1"/>
  <c r="L116" i="71"/>
  <c r="M116" i="71" s="1"/>
  <c r="N116" i="71" s="1"/>
  <c r="O116" i="71" s="1"/>
  <c r="P116" i="71" s="1"/>
  <c r="Q116" i="71" s="1"/>
  <c r="R116" i="71" s="1"/>
  <c r="S116" i="71" s="1"/>
  <c r="T116" i="71" s="1"/>
  <c r="U116" i="71" s="1"/>
  <c r="V116" i="71" s="1"/>
  <c r="W116" i="71" s="1"/>
  <c r="X116" i="71" s="1"/>
  <c r="Y116" i="71" s="1"/>
  <c r="Z116" i="71" s="1"/>
  <c r="AA116" i="71" s="1"/>
  <c r="AB116" i="71" s="1"/>
  <c r="AC116" i="71" s="1"/>
  <c r="AD116" i="71" s="1"/>
  <c r="AE116" i="71" s="1"/>
  <c r="AF116" i="71" s="1"/>
  <c r="F116" i="71"/>
  <c r="G116" i="71" s="1"/>
  <c r="H116" i="71" s="1"/>
  <c r="I116" i="71" s="1"/>
  <c r="J116" i="71" s="1"/>
  <c r="K116" i="71" s="1"/>
  <c r="E116" i="71"/>
  <c r="D116" i="71"/>
  <c r="C116" i="71"/>
  <c r="X115" i="71"/>
  <c r="Y115" i="71" s="1"/>
  <c r="Z115" i="71" s="1"/>
  <c r="AA115" i="71" s="1"/>
  <c r="AB115" i="71" s="1"/>
  <c r="AC115" i="71" s="1"/>
  <c r="AD115" i="71" s="1"/>
  <c r="AE115" i="71" s="1"/>
  <c r="AF115" i="71" s="1"/>
  <c r="S115" i="71"/>
  <c r="T115" i="71" s="1"/>
  <c r="U115" i="71" s="1"/>
  <c r="V115" i="71" s="1"/>
  <c r="W115" i="71" s="1"/>
  <c r="F115" i="71"/>
  <c r="G115" i="71" s="1"/>
  <c r="H115" i="71" s="1"/>
  <c r="I115" i="71" s="1"/>
  <c r="J115" i="71" s="1"/>
  <c r="K115" i="71" s="1"/>
  <c r="L115" i="71" s="1"/>
  <c r="M115" i="71" s="1"/>
  <c r="N115" i="71" s="1"/>
  <c r="O115" i="71" s="1"/>
  <c r="P115" i="71" s="1"/>
  <c r="Q115" i="71" s="1"/>
  <c r="R115" i="71" s="1"/>
  <c r="C115" i="71"/>
  <c r="D115" i="71" s="1"/>
  <c r="E115" i="71" s="1"/>
  <c r="E114" i="71"/>
  <c r="F114" i="71" s="1"/>
  <c r="G114" i="71" s="1"/>
  <c r="H114" i="71" s="1"/>
  <c r="I114" i="71" s="1"/>
  <c r="J114" i="71" s="1"/>
  <c r="K114" i="71" s="1"/>
  <c r="L114" i="71" s="1"/>
  <c r="M114" i="71" s="1"/>
  <c r="N114" i="71" s="1"/>
  <c r="O114" i="71" s="1"/>
  <c r="P114" i="71" s="1"/>
  <c r="Q114" i="71" s="1"/>
  <c r="R114" i="71" s="1"/>
  <c r="S114" i="71" s="1"/>
  <c r="T114" i="71" s="1"/>
  <c r="U114" i="71" s="1"/>
  <c r="V114" i="71" s="1"/>
  <c r="W114" i="71" s="1"/>
  <c r="X114" i="71" s="1"/>
  <c r="Y114" i="71" s="1"/>
  <c r="Z114" i="71" s="1"/>
  <c r="AA114" i="71" s="1"/>
  <c r="AB114" i="71" s="1"/>
  <c r="AC114" i="71" s="1"/>
  <c r="AD114" i="71" s="1"/>
  <c r="AE114" i="71" s="1"/>
  <c r="AF114" i="71" s="1"/>
  <c r="C114" i="71"/>
  <c r="D114" i="71" s="1"/>
  <c r="AD113" i="71"/>
  <c r="AE113" i="71" s="1"/>
  <c r="AF113" i="71" s="1"/>
  <c r="K113" i="71"/>
  <c r="L113" i="71" s="1"/>
  <c r="M113" i="71" s="1"/>
  <c r="N113" i="71" s="1"/>
  <c r="O113" i="71" s="1"/>
  <c r="P113" i="71" s="1"/>
  <c r="Q113" i="71" s="1"/>
  <c r="R113" i="71" s="1"/>
  <c r="S113" i="71" s="1"/>
  <c r="T113" i="71" s="1"/>
  <c r="U113" i="71" s="1"/>
  <c r="V113" i="71" s="1"/>
  <c r="W113" i="71" s="1"/>
  <c r="X113" i="71" s="1"/>
  <c r="Y113" i="71" s="1"/>
  <c r="Z113" i="71" s="1"/>
  <c r="AA113" i="71" s="1"/>
  <c r="AB113" i="71" s="1"/>
  <c r="AC113" i="71" s="1"/>
  <c r="H113" i="71"/>
  <c r="I113" i="71" s="1"/>
  <c r="J113" i="71" s="1"/>
  <c r="F113" i="71"/>
  <c r="G113" i="71" s="1"/>
  <c r="D113" i="71"/>
  <c r="E113" i="71" s="1"/>
  <c r="C113" i="71"/>
  <c r="J112" i="71"/>
  <c r="K112" i="71" s="1"/>
  <c r="L112" i="71" s="1"/>
  <c r="M112" i="71" s="1"/>
  <c r="N112" i="71" s="1"/>
  <c r="O112" i="71" s="1"/>
  <c r="P112" i="71" s="1"/>
  <c r="Q112" i="71" s="1"/>
  <c r="R112" i="71" s="1"/>
  <c r="S112" i="71" s="1"/>
  <c r="T112" i="71" s="1"/>
  <c r="U112" i="71" s="1"/>
  <c r="V112" i="71" s="1"/>
  <c r="W112" i="71" s="1"/>
  <c r="X112" i="71" s="1"/>
  <c r="Y112" i="71" s="1"/>
  <c r="Z112" i="71" s="1"/>
  <c r="AA112" i="71" s="1"/>
  <c r="AB112" i="71" s="1"/>
  <c r="AC112" i="71" s="1"/>
  <c r="AD112" i="71" s="1"/>
  <c r="AE112" i="71" s="1"/>
  <c r="AF112" i="71" s="1"/>
  <c r="E112" i="71"/>
  <c r="F112" i="71" s="1"/>
  <c r="G112" i="71" s="1"/>
  <c r="H112" i="71" s="1"/>
  <c r="I112" i="71" s="1"/>
  <c r="D112" i="71"/>
  <c r="C112" i="71"/>
  <c r="F111" i="71"/>
  <c r="G111" i="71" s="1"/>
  <c r="H111" i="71" s="1"/>
  <c r="I111" i="71" s="1"/>
  <c r="J111" i="71" s="1"/>
  <c r="K111" i="71" s="1"/>
  <c r="L111" i="71" s="1"/>
  <c r="M111" i="71" s="1"/>
  <c r="N111" i="71" s="1"/>
  <c r="O111" i="71" s="1"/>
  <c r="P111" i="71" s="1"/>
  <c r="Q111" i="71" s="1"/>
  <c r="R111" i="71" s="1"/>
  <c r="S111" i="71" s="1"/>
  <c r="T111" i="71" s="1"/>
  <c r="U111" i="71" s="1"/>
  <c r="V111" i="71" s="1"/>
  <c r="W111" i="71" s="1"/>
  <c r="X111" i="71" s="1"/>
  <c r="Y111" i="71" s="1"/>
  <c r="Z111" i="71" s="1"/>
  <c r="AA111" i="71" s="1"/>
  <c r="AB111" i="71" s="1"/>
  <c r="AC111" i="71" s="1"/>
  <c r="AD111" i="71" s="1"/>
  <c r="AE111" i="71" s="1"/>
  <c r="AF111" i="71" s="1"/>
  <c r="C111" i="71"/>
  <c r="D111" i="71" s="1"/>
  <c r="E111" i="71" s="1"/>
  <c r="R110" i="71"/>
  <c r="S110" i="71" s="1"/>
  <c r="T110" i="71" s="1"/>
  <c r="U110" i="71" s="1"/>
  <c r="V110" i="71" s="1"/>
  <c r="W110" i="71" s="1"/>
  <c r="X110" i="71" s="1"/>
  <c r="Y110" i="71" s="1"/>
  <c r="Z110" i="71" s="1"/>
  <c r="AA110" i="71" s="1"/>
  <c r="AB110" i="71" s="1"/>
  <c r="AC110" i="71" s="1"/>
  <c r="AD110" i="71" s="1"/>
  <c r="AE110" i="71" s="1"/>
  <c r="AF110" i="71" s="1"/>
  <c r="N110" i="71"/>
  <c r="O110" i="71" s="1"/>
  <c r="P110" i="71" s="1"/>
  <c r="Q110" i="71" s="1"/>
  <c r="E110" i="71"/>
  <c r="F110" i="71" s="1"/>
  <c r="G110" i="71" s="1"/>
  <c r="H110" i="71" s="1"/>
  <c r="I110" i="71" s="1"/>
  <c r="J110" i="71" s="1"/>
  <c r="K110" i="71" s="1"/>
  <c r="L110" i="71" s="1"/>
  <c r="M110" i="71" s="1"/>
  <c r="D110" i="71"/>
  <c r="C110" i="71"/>
  <c r="D109" i="71"/>
  <c r="E109" i="71" s="1"/>
  <c r="F109" i="71" s="1"/>
  <c r="G109" i="71" s="1"/>
  <c r="H109" i="71" s="1"/>
  <c r="I109" i="71" s="1"/>
  <c r="J109" i="71" s="1"/>
  <c r="K109" i="71" s="1"/>
  <c r="L109" i="71" s="1"/>
  <c r="M109" i="71" s="1"/>
  <c r="N109" i="71" s="1"/>
  <c r="O109" i="71" s="1"/>
  <c r="P109" i="71" s="1"/>
  <c r="Q109" i="71" s="1"/>
  <c r="R109" i="71" s="1"/>
  <c r="S109" i="71" s="1"/>
  <c r="T109" i="71" s="1"/>
  <c r="U109" i="71" s="1"/>
  <c r="V109" i="71" s="1"/>
  <c r="W109" i="71" s="1"/>
  <c r="X109" i="71" s="1"/>
  <c r="Y109" i="71" s="1"/>
  <c r="Z109" i="71" s="1"/>
  <c r="AA109" i="71" s="1"/>
  <c r="AB109" i="71" s="1"/>
  <c r="AC109" i="71" s="1"/>
  <c r="AD109" i="71" s="1"/>
  <c r="AE109" i="71" s="1"/>
  <c r="AF109" i="71" s="1"/>
  <c r="C109" i="71"/>
  <c r="Y108" i="71"/>
  <c r="Z108" i="71" s="1"/>
  <c r="AA108" i="71" s="1"/>
  <c r="AB108" i="71" s="1"/>
  <c r="AC108" i="71" s="1"/>
  <c r="AD108" i="71" s="1"/>
  <c r="AE108" i="71" s="1"/>
  <c r="AF108" i="71" s="1"/>
  <c r="M108" i="71"/>
  <c r="N108" i="71" s="1"/>
  <c r="O108" i="71" s="1"/>
  <c r="P108" i="71" s="1"/>
  <c r="Q108" i="71" s="1"/>
  <c r="R108" i="71" s="1"/>
  <c r="S108" i="71" s="1"/>
  <c r="T108" i="71" s="1"/>
  <c r="U108" i="71" s="1"/>
  <c r="V108" i="71" s="1"/>
  <c r="W108" i="71" s="1"/>
  <c r="X108" i="71" s="1"/>
  <c r="G108" i="71"/>
  <c r="H108" i="71" s="1"/>
  <c r="I108" i="71" s="1"/>
  <c r="J108" i="71" s="1"/>
  <c r="K108" i="71" s="1"/>
  <c r="L108" i="71" s="1"/>
  <c r="E108" i="71"/>
  <c r="F108" i="71" s="1"/>
  <c r="D108" i="71"/>
  <c r="C108" i="71"/>
  <c r="H107" i="71"/>
  <c r="I107" i="71" s="1"/>
  <c r="J107" i="71" s="1"/>
  <c r="K107" i="71" s="1"/>
  <c r="L107" i="71" s="1"/>
  <c r="M107" i="71" s="1"/>
  <c r="N107" i="71" s="1"/>
  <c r="O107" i="71" s="1"/>
  <c r="P107" i="71" s="1"/>
  <c r="Q107" i="71" s="1"/>
  <c r="R107" i="71" s="1"/>
  <c r="S107" i="71" s="1"/>
  <c r="T107" i="71" s="1"/>
  <c r="U107" i="71" s="1"/>
  <c r="V107" i="71" s="1"/>
  <c r="W107" i="71" s="1"/>
  <c r="X107" i="71" s="1"/>
  <c r="Y107" i="71" s="1"/>
  <c r="Z107" i="71" s="1"/>
  <c r="AA107" i="71" s="1"/>
  <c r="AB107" i="71" s="1"/>
  <c r="AC107" i="71" s="1"/>
  <c r="AD107" i="71" s="1"/>
  <c r="AE107" i="71" s="1"/>
  <c r="AF107" i="71" s="1"/>
  <c r="E107" i="71"/>
  <c r="F107" i="71" s="1"/>
  <c r="G107" i="71" s="1"/>
  <c r="D107" i="71"/>
  <c r="C107" i="71"/>
  <c r="T106" i="71"/>
  <c r="U106" i="71" s="1"/>
  <c r="V106" i="71" s="1"/>
  <c r="W106" i="71" s="1"/>
  <c r="X106" i="71" s="1"/>
  <c r="Y106" i="71" s="1"/>
  <c r="Z106" i="71" s="1"/>
  <c r="AA106" i="71" s="1"/>
  <c r="AB106" i="71" s="1"/>
  <c r="AC106" i="71" s="1"/>
  <c r="AD106" i="71" s="1"/>
  <c r="AE106" i="71" s="1"/>
  <c r="AF106" i="71" s="1"/>
  <c r="H106" i="71"/>
  <c r="I106" i="71" s="1"/>
  <c r="J106" i="71" s="1"/>
  <c r="K106" i="71" s="1"/>
  <c r="L106" i="71" s="1"/>
  <c r="M106" i="71" s="1"/>
  <c r="N106" i="71" s="1"/>
  <c r="O106" i="71" s="1"/>
  <c r="P106" i="71" s="1"/>
  <c r="Q106" i="71" s="1"/>
  <c r="R106" i="71" s="1"/>
  <c r="S106" i="71" s="1"/>
  <c r="D106" i="71"/>
  <c r="E106" i="71" s="1"/>
  <c r="F106" i="71" s="1"/>
  <c r="G106" i="71" s="1"/>
  <c r="C106" i="71"/>
  <c r="J105" i="71"/>
  <c r="K105" i="71" s="1"/>
  <c r="L105" i="71" s="1"/>
  <c r="M105" i="71" s="1"/>
  <c r="N105" i="71" s="1"/>
  <c r="O105" i="71" s="1"/>
  <c r="P105" i="71" s="1"/>
  <c r="Q105" i="71" s="1"/>
  <c r="R105" i="71" s="1"/>
  <c r="S105" i="71" s="1"/>
  <c r="T105" i="71" s="1"/>
  <c r="U105" i="71" s="1"/>
  <c r="V105" i="71" s="1"/>
  <c r="W105" i="71" s="1"/>
  <c r="X105" i="71" s="1"/>
  <c r="Y105" i="71" s="1"/>
  <c r="Z105" i="71" s="1"/>
  <c r="AA105" i="71" s="1"/>
  <c r="AB105" i="71" s="1"/>
  <c r="AC105" i="71" s="1"/>
  <c r="AD105" i="71" s="1"/>
  <c r="AE105" i="71" s="1"/>
  <c r="AF105" i="71" s="1"/>
  <c r="G105" i="71"/>
  <c r="H105" i="71" s="1"/>
  <c r="I105" i="71" s="1"/>
  <c r="D105" i="71"/>
  <c r="E105" i="71" s="1"/>
  <c r="F105" i="71" s="1"/>
  <c r="C105" i="71"/>
  <c r="V104" i="71"/>
  <c r="W104" i="71" s="1"/>
  <c r="X104" i="71" s="1"/>
  <c r="Y104" i="71" s="1"/>
  <c r="Z104" i="71" s="1"/>
  <c r="AA104" i="71" s="1"/>
  <c r="AB104" i="71" s="1"/>
  <c r="AC104" i="71" s="1"/>
  <c r="AD104" i="71" s="1"/>
  <c r="AE104" i="71" s="1"/>
  <c r="AF104" i="71" s="1"/>
  <c r="L104" i="71"/>
  <c r="M104" i="71" s="1"/>
  <c r="N104" i="71" s="1"/>
  <c r="O104" i="71" s="1"/>
  <c r="P104" i="71" s="1"/>
  <c r="Q104" i="71" s="1"/>
  <c r="R104" i="71" s="1"/>
  <c r="S104" i="71" s="1"/>
  <c r="T104" i="71" s="1"/>
  <c r="U104" i="71" s="1"/>
  <c r="G104" i="71"/>
  <c r="H104" i="71" s="1"/>
  <c r="I104" i="71" s="1"/>
  <c r="J104" i="71" s="1"/>
  <c r="K104" i="71" s="1"/>
  <c r="F104" i="71"/>
  <c r="D104" i="71"/>
  <c r="E104" i="71" s="1"/>
  <c r="C104" i="71"/>
  <c r="O103" i="71"/>
  <c r="P103" i="71" s="1"/>
  <c r="Q103" i="71" s="1"/>
  <c r="R103" i="71" s="1"/>
  <c r="S103" i="71" s="1"/>
  <c r="T103" i="71" s="1"/>
  <c r="U103" i="71" s="1"/>
  <c r="V103" i="71" s="1"/>
  <c r="W103" i="71" s="1"/>
  <c r="X103" i="71" s="1"/>
  <c r="Y103" i="71" s="1"/>
  <c r="Z103" i="71" s="1"/>
  <c r="AA103" i="71" s="1"/>
  <c r="AB103" i="71" s="1"/>
  <c r="AC103" i="71" s="1"/>
  <c r="AD103" i="71" s="1"/>
  <c r="AE103" i="71" s="1"/>
  <c r="AF103" i="71" s="1"/>
  <c r="L103" i="71"/>
  <c r="M103" i="71" s="1"/>
  <c r="N103" i="71" s="1"/>
  <c r="E103" i="71"/>
  <c r="F103" i="71" s="1"/>
  <c r="G103" i="71" s="1"/>
  <c r="H103" i="71" s="1"/>
  <c r="I103" i="71" s="1"/>
  <c r="J103" i="71" s="1"/>
  <c r="K103" i="71" s="1"/>
  <c r="D103" i="71"/>
  <c r="C103" i="71"/>
  <c r="H102" i="71"/>
  <c r="I102" i="71" s="1"/>
  <c r="J102" i="71" s="1"/>
  <c r="K102" i="71" s="1"/>
  <c r="L102" i="71" s="1"/>
  <c r="M102" i="71" s="1"/>
  <c r="N102" i="71" s="1"/>
  <c r="O102" i="71" s="1"/>
  <c r="P102" i="71" s="1"/>
  <c r="Q102" i="71" s="1"/>
  <c r="R102" i="71" s="1"/>
  <c r="S102" i="71" s="1"/>
  <c r="T102" i="71" s="1"/>
  <c r="U102" i="71" s="1"/>
  <c r="V102" i="71" s="1"/>
  <c r="W102" i="71" s="1"/>
  <c r="X102" i="71" s="1"/>
  <c r="Y102" i="71" s="1"/>
  <c r="Z102" i="71" s="1"/>
  <c r="AA102" i="71" s="1"/>
  <c r="AB102" i="71" s="1"/>
  <c r="AC102" i="71" s="1"/>
  <c r="AD102" i="71" s="1"/>
  <c r="AE102" i="71" s="1"/>
  <c r="AF102" i="71" s="1"/>
  <c r="E102" i="71"/>
  <c r="F102" i="71" s="1"/>
  <c r="G102" i="71" s="1"/>
  <c r="C102" i="71"/>
  <c r="D102" i="71" s="1"/>
  <c r="M101" i="71"/>
  <c r="N101" i="71" s="1"/>
  <c r="O101" i="71" s="1"/>
  <c r="P101" i="71" s="1"/>
  <c r="Q101" i="71" s="1"/>
  <c r="R101" i="71" s="1"/>
  <c r="S101" i="71" s="1"/>
  <c r="T101" i="71" s="1"/>
  <c r="U101" i="71" s="1"/>
  <c r="V101" i="71" s="1"/>
  <c r="W101" i="71" s="1"/>
  <c r="X101" i="71" s="1"/>
  <c r="Y101" i="71" s="1"/>
  <c r="Z101" i="71" s="1"/>
  <c r="AA101" i="71" s="1"/>
  <c r="AB101" i="71" s="1"/>
  <c r="AC101" i="71" s="1"/>
  <c r="AD101" i="71" s="1"/>
  <c r="AE101" i="71" s="1"/>
  <c r="AF101" i="71" s="1"/>
  <c r="I101" i="71"/>
  <c r="J101" i="71" s="1"/>
  <c r="K101" i="71" s="1"/>
  <c r="L101" i="71" s="1"/>
  <c r="C101" i="71"/>
  <c r="D101" i="71" s="1"/>
  <c r="E101" i="71" s="1"/>
  <c r="F101" i="71" s="1"/>
  <c r="G101" i="71" s="1"/>
  <c r="H101" i="71" s="1"/>
  <c r="F100" i="71"/>
  <c r="G100" i="71" s="1"/>
  <c r="H100" i="71" s="1"/>
  <c r="I100" i="71" s="1"/>
  <c r="J100" i="71" s="1"/>
  <c r="K100" i="71" s="1"/>
  <c r="L100" i="71" s="1"/>
  <c r="M100" i="71" s="1"/>
  <c r="N100" i="71" s="1"/>
  <c r="O100" i="71" s="1"/>
  <c r="P100" i="71" s="1"/>
  <c r="Q100" i="71" s="1"/>
  <c r="R100" i="71" s="1"/>
  <c r="S100" i="71" s="1"/>
  <c r="T100" i="71" s="1"/>
  <c r="U100" i="71" s="1"/>
  <c r="V100" i="71" s="1"/>
  <c r="W100" i="71" s="1"/>
  <c r="X100" i="71" s="1"/>
  <c r="Y100" i="71" s="1"/>
  <c r="Z100" i="71" s="1"/>
  <c r="AA100" i="71" s="1"/>
  <c r="AB100" i="71" s="1"/>
  <c r="AC100" i="71" s="1"/>
  <c r="AD100" i="71" s="1"/>
  <c r="AE100" i="71" s="1"/>
  <c r="AF100" i="71" s="1"/>
  <c r="C100" i="71"/>
  <c r="D100" i="71" s="1"/>
  <c r="E100" i="71" s="1"/>
  <c r="J99" i="71"/>
  <c r="K99" i="71" s="1"/>
  <c r="L99" i="71" s="1"/>
  <c r="M99" i="71" s="1"/>
  <c r="N99" i="71" s="1"/>
  <c r="O99" i="71" s="1"/>
  <c r="P99" i="71" s="1"/>
  <c r="Q99" i="71" s="1"/>
  <c r="R99" i="71" s="1"/>
  <c r="S99" i="71" s="1"/>
  <c r="T99" i="71" s="1"/>
  <c r="U99" i="71" s="1"/>
  <c r="V99" i="71" s="1"/>
  <c r="W99" i="71" s="1"/>
  <c r="X99" i="71" s="1"/>
  <c r="Y99" i="71" s="1"/>
  <c r="Z99" i="71" s="1"/>
  <c r="AA99" i="71" s="1"/>
  <c r="AB99" i="71" s="1"/>
  <c r="AC99" i="71" s="1"/>
  <c r="AD99" i="71" s="1"/>
  <c r="AE99" i="71" s="1"/>
  <c r="AF99" i="71" s="1"/>
  <c r="C99" i="71"/>
  <c r="D99" i="71" s="1"/>
  <c r="E99" i="71" s="1"/>
  <c r="F99" i="71" s="1"/>
  <c r="G99" i="71" s="1"/>
  <c r="H99" i="71" s="1"/>
  <c r="F98" i="71"/>
  <c r="G98" i="71" s="1"/>
  <c r="H98" i="71" s="1"/>
  <c r="I98" i="71" s="1"/>
  <c r="J98" i="71" s="1"/>
  <c r="K98" i="71" s="1"/>
  <c r="L98" i="71" s="1"/>
  <c r="M98" i="71" s="1"/>
  <c r="N98" i="71" s="1"/>
  <c r="O98" i="71" s="1"/>
  <c r="P98" i="71" s="1"/>
  <c r="Q98" i="71" s="1"/>
  <c r="R98" i="71" s="1"/>
  <c r="S98" i="71" s="1"/>
  <c r="T98" i="71" s="1"/>
  <c r="U98" i="71" s="1"/>
  <c r="V98" i="71" s="1"/>
  <c r="W98" i="71" s="1"/>
  <c r="X98" i="71" s="1"/>
  <c r="Y98" i="71" s="1"/>
  <c r="Z98" i="71" s="1"/>
  <c r="AA98" i="71" s="1"/>
  <c r="AB98" i="71" s="1"/>
  <c r="AC98" i="71" s="1"/>
  <c r="AD98" i="71" s="1"/>
  <c r="AE98" i="71" s="1"/>
  <c r="AF98" i="71" s="1"/>
  <c r="D98" i="71"/>
  <c r="E98" i="71" s="1"/>
  <c r="C98" i="71"/>
  <c r="H97" i="71"/>
  <c r="I97" i="71" s="1"/>
  <c r="J97" i="71" s="1"/>
  <c r="K97" i="71" s="1"/>
  <c r="L97" i="71" s="1"/>
  <c r="M97" i="71" s="1"/>
  <c r="N97" i="71" s="1"/>
  <c r="O97" i="71" s="1"/>
  <c r="P97" i="71" s="1"/>
  <c r="Q97" i="71" s="1"/>
  <c r="R97" i="71" s="1"/>
  <c r="S97" i="71" s="1"/>
  <c r="T97" i="71" s="1"/>
  <c r="U97" i="71" s="1"/>
  <c r="V97" i="71" s="1"/>
  <c r="W97" i="71" s="1"/>
  <c r="X97" i="71" s="1"/>
  <c r="Y97" i="71" s="1"/>
  <c r="Z97" i="71" s="1"/>
  <c r="AA97" i="71" s="1"/>
  <c r="AB97" i="71" s="1"/>
  <c r="AC97" i="71" s="1"/>
  <c r="AD97" i="71" s="1"/>
  <c r="AE97" i="71" s="1"/>
  <c r="AF97" i="71" s="1"/>
  <c r="D97" i="71"/>
  <c r="E97" i="71" s="1"/>
  <c r="F97" i="71" s="1"/>
  <c r="G97" i="71" s="1"/>
  <c r="C97" i="71"/>
  <c r="C96" i="71"/>
  <c r="D96" i="71" s="1"/>
  <c r="E96" i="71" s="1"/>
  <c r="F96" i="71" s="1"/>
  <c r="G96" i="71" s="1"/>
  <c r="H96" i="71" s="1"/>
  <c r="I96" i="71" s="1"/>
  <c r="J96" i="71" s="1"/>
  <c r="K96" i="71" s="1"/>
  <c r="L96" i="71" s="1"/>
  <c r="M96" i="71" s="1"/>
  <c r="N96" i="71" s="1"/>
  <c r="O96" i="71" s="1"/>
  <c r="P96" i="71" s="1"/>
  <c r="Q96" i="71" s="1"/>
  <c r="R96" i="71" s="1"/>
  <c r="S96" i="71" s="1"/>
  <c r="T96" i="71" s="1"/>
  <c r="U96" i="71" s="1"/>
  <c r="V96" i="71" s="1"/>
  <c r="W96" i="71" s="1"/>
  <c r="X96" i="71" s="1"/>
  <c r="Y96" i="71" s="1"/>
  <c r="Z96" i="71" s="1"/>
  <c r="AA96" i="71" s="1"/>
  <c r="AB96" i="71" s="1"/>
  <c r="AC96" i="71" s="1"/>
  <c r="AD96" i="71" s="1"/>
  <c r="AE96" i="71" s="1"/>
  <c r="AF96" i="71" s="1"/>
  <c r="E95" i="71"/>
  <c r="F95" i="71" s="1"/>
  <c r="G95" i="71" s="1"/>
  <c r="H95" i="71" s="1"/>
  <c r="I95" i="71" s="1"/>
  <c r="J95" i="71" s="1"/>
  <c r="K95" i="71" s="1"/>
  <c r="L95" i="71" s="1"/>
  <c r="M95" i="71" s="1"/>
  <c r="N95" i="71" s="1"/>
  <c r="O95" i="71" s="1"/>
  <c r="P95" i="71" s="1"/>
  <c r="Q95" i="71" s="1"/>
  <c r="R95" i="71" s="1"/>
  <c r="S95" i="71" s="1"/>
  <c r="T95" i="71" s="1"/>
  <c r="U95" i="71" s="1"/>
  <c r="V95" i="71" s="1"/>
  <c r="W95" i="71" s="1"/>
  <c r="X95" i="71" s="1"/>
  <c r="Y95" i="71" s="1"/>
  <c r="Z95" i="71" s="1"/>
  <c r="AA95" i="71" s="1"/>
  <c r="AB95" i="71" s="1"/>
  <c r="AC95" i="71" s="1"/>
  <c r="AD95" i="71" s="1"/>
  <c r="AE95" i="71" s="1"/>
  <c r="AF95" i="71" s="1"/>
  <c r="D95" i="71"/>
  <c r="C95" i="71"/>
  <c r="C94" i="71"/>
  <c r="D93" i="71"/>
  <c r="E93" i="71" s="1"/>
  <c r="F93" i="71" s="1"/>
  <c r="G93" i="71" s="1"/>
  <c r="H93" i="71" s="1"/>
  <c r="I93" i="71" s="1"/>
  <c r="J93" i="71" s="1"/>
  <c r="K93" i="71" s="1"/>
  <c r="L93" i="71" s="1"/>
  <c r="M93" i="71" s="1"/>
  <c r="N93" i="71" s="1"/>
  <c r="O93" i="71" s="1"/>
  <c r="P93" i="71" s="1"/>
  <c r="Q93" i="71" s="1"/>
  <c r="R93" i="71" s="1"/>
  <c r="S93" i="71" s="1"/>
  <c r="T93" i="71" s="1"/>
  <c r="U93" i="71" s="1"/>
  <c r="V93" i="71" s="1"/>
  <c r="W93" i="71" s="1"/>
  <c r="X93" i="71" s="1"/>
  <c r="Y93" i="71" s="1"/>
  <c r="Z93" i="71" s="1"/>
  <c r="AA93" i="71" s="1"/>
  <c r="AB93" i="71" s="1"/>
  <c r="AC93" i="71" s="1"/>
  <c r="AD93" i="71" s="1"/>
  <c r="AE93" i="71" s="1"/>
  <c r="AF93" i="71" s="1"/>
  <c r="C93" i="71"/>
  <c r="E92" i="71"/>
  <c r="F92" i="71" s="1"/>
  <c r="G92" i="71" s="1"/>
  <c r="H92" i="71" s="1"/>
  <c r="I92" i="71" s="1"/>
  <c r="J92" i="71" s="1"/>
  <c r="K92" i="71" s="1"/>
  <c r="L92" i="71" s="1"/>
  <c r="M92" i="71" s="1"/>
  <c r="N92" i="71" s="1"/>
  <c r="O92" i="71" s="1"/>
  <c r="P92" i="71" s="1"/>
  <c r="Q92" i="71" s="1"/>
  <c r="R92" i="71" s="1"/>
  <c r="S92" i="71" s="1"/>
  <c r="T92" i="71" s="1"/>
  <c r="U92" i="71" s="1"/>
  <c r="V92" i="71" s="1"/>
  <c r="W92" i="71" s="1"/>
  <c r="X92" i="71" s="1"/>
  <c r="Y92" i="71" s="1"/>
  <c r="Z92" i="71" s="1"/>
  <c r="AA92" i="71" s="1"/>
  <c r="AB92" i="71" s="1"/>
  <c r="AC92" i="71" s="1"/>
  <c r="AD92" i="71" s="1"/>
  <c r="AE92" i="71" s="1"/>
  <c r="AF92" i="71" s="1"/>
  <c r="D92" i="71"/>
  <c r="C92" i="71"/>
  <c r="H91" i="71"/>
  <c r="I91" i="71" s="1"/>
  <c r="J91" i="71" s="1"/>
  <c r="K91" i="71" s="1"/>
  <c r="L91" i="71" s="1"/>
  <c r="M91" i="71" s="1"/>
  <c r="N91" i="71" s="1"/>
  <c r="O91" i="71" s="1"/>
  <c r="P91" i="71" s="1"/>
  <c r="Q91" i="71" s="1"/>
  <c r="R91" i="71" s="1"/>
  <c r="S91" i="71" s="1"/>
  <c r="T91" i="71" s="1"/>
  <c r="U91" i="71" s="1"/>
  <c r="V91" i="71" s="1"/>
  <c r="W91" i="71" s="1"/>
  <c r="X91" i="71" s="1"/>
  <c r="Y91" i="71" s="1"/>
  <c r="Z91" i="71" s="1"/>
  <c r="AA91" i="71" s="1"/>
  <c r="AB91" i="71" s="1"/>
  <c r="AC91" i="71" s="1"/>
  <c r="AD91" i="71" s="1"/>
  <c r="AE91" i="71" s="1"/>
  <c r="AF91" i="71" s="1"/>
  <c r="C91" i="71"/>
  <c r="D91" i="71" s="1"/>
  <c r="E91" i="71" s="1"/>
  <c r="F91" i="71" s="1"/>
  <c r="G91" i="71" s="1"/>
  <c r="C90" i="71"/>
  <c r="D90" i="71" s="1"/>
  <c r="E90" i="71" s="1"/>
  <c r="F90" i="71" s="1"/>
  <c r="G90" i="71" s="1"/>
  <c r="H90" i="71" s="1"/>
  <c r="I90" i="71" s="1"/>
  <c r="J90" i="71" s="1"/>
  <c r="K90" i="71" s="1"/>
  <c r="L90" i="71" s="1"/>
  <c r="M90" i="71" s="1"/>
  <c r="N90" i="71" s="1"/>
  <c r="O90" i="71" s="1"/>
  <c r="P90" i="71" s="1"/>
  <c r="Q90" i="71" s="1"/>
  <c r="R90" i="71" s="1"/>
  <c r="S90" i="71" s="1"/>
  <c r="T90" i="71" s="1"/>
  <c r="U90" i="71" s="1"/>
  <c r="V90" i="71" s="1"/>
  <c r="W90" i="71" s="1"/>
  <c r="X90" i="71" s="1"/>
  <c r="Y90" i="71" s="1"/>
  <c r="Z90" i="71" s="1"/>
  <c r="AA90" i="71" s="1"/>
  <c r="AB90" i="71" s="1"/>
  <c r="AC90" i="71" s="1"/>
  <c r="AD90" i="71" s="1"/>
  <c r="AE90" i="71" s="1"/>
  <c r="AF90" i="71" s="1"/>
  <c r="D89" i="71"/>
  <c r="C89" i="71"/>
  <c r="AH86" i="71"/>
  <c r="AI86" i="71" s="1"/>
  <c r="AH85" i="71"/>
  <c r="AI85" i="71" s="1"/>
  <c r="AH84" i="71"/>
  <c r="AI84" i="71" s="1"/>
  <c r="AH83" i="71"/>
  <c r="AI83" i="71" s="1"/>
  <c r="B82" i="71"/>
  <c r="AF80" i="71"/>
  <c r="AE80" i="71"/>
  <c r="AD80" i="71"/>
  <c r="AC80" i="71"/>
  <c r="AB80" i="71"/>
  <c r="AA80" i="71"/>
  <c r="Z80" i="71"/>
  <c r="Y80" i="71"/>
  <c r="X80" i="71"/>
  <c r="W80" i="71"/>
  <c r="V80" i="71"/>
  <c r="U80" i="71"/>
  <c r="T80" i="71"/>
  <c r="S80" i="71"/>
  <c r="R80" i="71"/>
  <c r="Q80" i="71"/>
  <c r="P80" i="71"/>
  <c r="O80" i="71"/>
  <c r="N80" i="71"/>
  <c r="M80" i="71"/>
  <c r="L80" i="71"/>
  <c r="K80" i="71"/>
  <c r="J80" i="71"/>
  <c r="I80" i="71"/>
  <c r="H80" i="71"/>
  <c r="G80" i="71"/>
  <c r="F80" i="71"/>
  <c r="E80" i="71"/>
  <c r="D80" i="71"/>
  <c r="C80" i="71"/>
  <c r="B80" i="71"/>
  <c r="AI79" i="71"/>
  <c r="AH79" i="71"/>
  <c r="AI78" i="71"/>
  <c r="AH78" i="71"/>
  <c r="AI77" i="71"/>
  <c r="AH77" i="71"/>
  <c r="AI76" i="71"/>
  <c r="AH76" i="71"/>
  <c r="AI75" i="71"/>
  <c r="AH75" i="71"/>
  <c r="AI74" i="71"/>
  <c r="AH74" i="71"/>
  <c r="AI73" i="71"/>
  <c r="AH73" i="71"/>
  <c r="AI72" i="71"/>
  <c r="AH72" i="71"/>
  <c r="AG71" i="71"/>
  <c r="AI70" i="71"/>
  <c r="AH70" i="71"/>
  <c r="AF69" i="71"/>
  <c r="AE69" i="71"/>
  <c r="AD69" i="71"/>
  <c r="AC69" i="71"/>
  <c r="AB69" i="71"/>
  <c r="AA69" i="71"/>
  <c r="Z69" i="71"/>
  <c r="Y69" i="71"/>
  <c r="X69" i="71"/>
  <c r="W69" i="71"/>
  <c r="V69" i="71"/>
  <c r="U69" i="71"/>
  <c r="T69" i="71"/>
  <c r="S69" i="71"/>
  <c r="R69" i="71"/>
  <c r="Q69" i="71"/>
  <c r="P69" i="71"/>
  <c r="O69" i="71"/>
  <c r="N69" i="71"/>
  <c r="M69" i="71"/>
  <c r="L69" i="71"/>
  <c r="K69" i="71"/>
  <c r="J69" i="71"/>
  <c r="I69" i="71"/>
  <c r="H69" i="71"/>
  <c r="G69" i="71"/>
  <c r="F69" i="71"/>
  <c r="E69" i="71"/>
  <c r="D69" i="71"/>
  <c r="C69" i="71"/>
  <c r="B69" i="71"/>
  <c r="AF68" i="71"/>
  <c r="AE68" i="71"/>
  <c r="AD68" i="71"/>
  <c r="AC68" i="71"/>
  <c r="AB68" i="71"/>
  <c r="AA68" i="71"/>
  <c r="Z68" i="71"/>
  <c r="Y68" i="71"/>
  <c r="X68" i="71"/>
  <c r="W68" i="71"/>
  <c r="V68" i="71"/>
  <c r="U68" i="71"/>
  <c r="T68" i="71"/>
  <c r="S68" i="71"/>
  <c r="R68" i="71"/>
  <c r="Q68" i="71"/>
  <c r="P68" i="71"/>
  <c r="O68" i="71"/>
  <c r="N68" i="71"/>
  <c r="M68" i="71"/>
  <c r="L68" i="71"/>
  <c r="K68" i="71"/>
  <c r="J68" i="71"/>
  <c r="I68" i="71"/>
  <c r="H68" i="71"/>
  <c r="G68" i="71"/>
  <c r="F68" i="71"/>
  <c r="E68" i="71"/>
  <c r="D68" i="71"/>
  <c r="C68" i="71"/>
  <c r="B68" i="71"/>
  <c r="AF67" i="71"/>
  <c r="AE67" i="71"/>
  <c r="AD67" i="71"/>
  <c r="AC67" i="71"/>
  <c r="AB67" i="71"/>
  <c r="AA67" i="71"/>
  <c r="Z67" i="71"/>
  <c r="Y67" i="71"/>
  <c r="X67" i="71"/>
  <c r="W67" i="71"/>
  <c r="V67" i="71"/>
  <c r="U67" i="71"/>
  <c r="T67" i="71"/>
  <c r="S67" i="71"/>
  <c r="R67" i="71"/>
  <c r="Q67" i="71"/>
  <c r="P67" i="71"/>
  <c r="O67" i="71"/>
  <c r="N67" i="71"/>
  <c r="M67" i="71"/>
  <c r="L67" i="71"/>
  <c r="K67" i="71"/>
  <c r="J67" i="71"/>
  <c r="I67" i="71"/>
  <c r="H67" i="71"/>
  <c r="H71" i="71" s="1"/>
  <c r="G67" i="71"/>
  <c r="F67" i="71"/>
  <c r="E67" i="71"/>
  <c r="D67" i="71"/>
  <c r="C67" i="71"/>
  <c r="B67" i="71"/>
  <c r="AF66" i="71"/>
  <c r="AE66" i="71"/>
  <c r="AD66" i="71"/>
  <c r="AC66" i="71"/>
  <c r="AB66" i="71"/>
  <c r="AA66" i="71"/>
  <c r="AA71" i="71" s="1"/>
  <c r="Z66" i="71"/>
  <c r="Y66" i="71"/>
  <c r="Y71" i="71" s="1"/>
  <c r="X66" i="71"/>
  <c r="W66" i="71"/>
  <c r="V66" i="71"/>
  <c r="V71" i="71" s="1"/>
  <c r="U66" i="71"/>
  <c r="T66" i="71"/>
  <c r="S66" i="71"/>
  <c r="S71" i="71" s="1"/>
  <c r="R66" i="71"/>
  <c r="R71" i="71" s="1"/>
  <c r="Q66" i="71"/>
  <c r="P66" i="71"/>
  <c r="O66" i="71"/>
  <c r="N66" i="71"/>
  <c r="M66" i="71"/>
  <c r="L66" i="71"/>
  <c r="K66" i="71"/>
  <c r="K71" i="71" s="1"/>
  <c r="J66" i="71"/>
  <c r="I66" i="71"/>
  <c r="H66" i="71"/>
  <c r="G66" i="71"/>
  <c r="F66" i="71"/>
  <c r="F71" i="71" s="1"/>
  <c r="E66" i="71"/>
  <c r="D66" i="71"/>
  <c r="D71" i="71" s="1"/>
  <c r="C66" i="71"/>
  <c r="C71" i="71" s="1"/>
  <c r="B66" i="71"/>
  <c r="AI64" i="71"/>
  <c r="AH64" i="71"/>
  <c r="AG63" i="71"/>
  <c r="AF63" i="71"/>
  <c r="AE63" i="71"/>
  <c r="AD63" i="71"/>
  <c r="AC63" i="71"/>
  <c r="AB63" i="71"/>
  <c r="AA63" i="71"/>
  <c r="Z63" i="71"/>
  <c r="Y63" i="71"/>
  <c r="X63" i="71"/>
  <c r="W63" i="71"/>
  <c r="V63" i="71"/>
  <c r="U63" i="71"/>
  <c r="T63" i="71"/>
  <c r="S63" i="71"/>
  <c r="R63" i="71"/>
  <c r="Q63" i="71"/>
  <c r="P63" i="71"/>
  <c r="O63" i="71"/>
  <c r="N63" i="71"/>
  <c r="M63" i="71"/>
  <c r="L63" i="71"/>
  <c r="K63" i="71"/>
  <c r="J63" i="71"/>
  <c r="I63" i="71"/>
  <c r="H63" i="71"/>
  <c r="G63" i="71"/>
  <c r="F63" i="71"/>
  <c r="E63" i="71"/>
  <c r="D63" i="71"/>
  <c r="C63" i="71"/>
  <c r="B63" i="71"/>
  <c r="AI62" i="71"/>
  <c r="AH62" i="71"/>
  <c r="AI61" i="71"/>
  <c r="AH61" i="71"/>
  <c r="AI60" i="71"/>
  <c r="AH60" i="71"/>
  <c r="AG59" i="71"/>
  <c r="AF59" i="71"/>
  <c r="AF5" i="71" s="1"/>
  <c r="AE59" i="71"/>
  <c r="AD59" i="71"/>
  <c r="AC59" i="71"/>
  <c r="AC5" i="71" s="1"/>
  <c r="AB59" i="71"/>
  <c r="AA59" i="71"/>
  <c r="AA5" i="71" s="1"/>
  <c r="Z59" i="71"/>
  <c r="Y59" i="71"/>
  <c r="Y5" i="71" s="1"/>
  <c r="X59" i="71"/>
  <c r="X5" i="71" s="1"/>
  <c r="W59" i="71"/>
  <c r="W5" i="71" s="1"/>
  <c r="V59" i="71"/>
  <c r="V5" i="71" s="1"/>
  <c r="U59" i="71"/>
  <c r="T59" i="71"/>
  <c r="T5" i="71" s="1"/>
  <c r="S59" i="71"/>
  <c r="S5" i="71" s="1"/>
  <c r="R59" i="71"/>
  <c r="R5" i="71" s="1"/>
  <c r="Q59" i="71"/>
  <c r="Q5" i="71" s="1"/>
  <c r="P59" i="71"/>
  <c r="P5" i="71" s="1"/>
  <c r="O59" i="71"/>
  <c r="O5" i="71" s="1"/>
  <c r="N59" i="71"/>
  <c r="N5" i="71" s="1"/>
  <c r="M59" i="71"/>
  <c r="M5" i="71" s="1"/>
  <c r="L59" i="71"/>
  <c r="L5" i="71" s="1"/>
  <c r="K59" i="71"/>
  <c r="J59" i="71"/>
  <c r="I59" i="71"/>
  <c r="I5" i="71" s="1"/>
  <c r="H59" i="71"/>
  <c r="H5" i="71" s="1"/>
  <c r="G59" i="71"/>
  <c r="G5" i="71" s="1"/>
  <c r="F59" i="71"/>
  <c r="F5" i="71" s="1"/>
  <c r="E59" i="71"/>
  <c r="D59" i="71"/>
  <c r="D5" i="71" s="1"/>
  <c r="C59" i="71"/>
  <c r="C5" i="71" s="1"/>
  <c r="B59" i="71"/>
  <c r="B5" i="71" s="1"/>
  <c r="AI58" i="71"/>
  <c r="AH58" i="71"/>
  <c r="AI57" i="71"/>
  <c r="AH57" i="71"/>
  <c r="AI56" i="71"/>
  <c r="AH56" i="71"/>
  <c r="AI55" i="71"/>
  <c r="AH55" i="71"/>
  <c r="AI54" i="71"/>
  <c r="AH54" i="71"/>
  <c r="AI53" i="71"/>
  <c r="AH53" i="71"/>
  <c r="AI52" i="71"/>
  <c r="AH52" i="71"/>
  <c r="AI51" i="71"/>
  <c r="AH51" i="71"/>
  <c r="AI50" i="71"/>
  <c r="AH50" i="71"/>
  <c r="AI49" i="71"/>
  <c r="AH49" i="71"/>
  <c r="AI48" i="71"/>
  <c r="AH48" i="71"/>
  <c r="AG47" i="71"/>
  <c r="AF47" i="71"/>
  <c r="AE47" i="71"/>
  <c r="AD47" i="71"/>
  <c r="AC47" i="71"/>
  <c r="AB47" i="71"/>
  <c r="AA47" i="71"/>
  <c r="Z47" i="71"/>
  <c r="Y47" i="71"/>
  <c r="X47" i="71"/>
  <c r="W47" i="71"/>
  <c r="V47" i="71"/>
  <c r="U47" i="71"/>
  <c r="T47" i="71"/>
  <c r="S47" i="71"/>
  <c r="R47" i="71"/>
  <c r="Q47" i="71"/>
  <c r="P47" i="71"/>
  <c r="O47" i="71"/>
  <c r="N47" i="71"/>
  <c r="M47" i="71"/>
  <c r="L47" i="71"/>
  <c r="K47" i="71"/>
  <c r="J47" i="71"/>
  <c r="I47" i="71"/>
  <c r="H47" i="71"/>
  <c r="G47" i="71"/>
  <c r="F47" i="71"/>
  <c r="E47" i="71"/>
  <c r="D47" i="71"/>
  <c r="C47" i="71"/>
  <c r="B47" i="71"/>
  <c r="AI46" i="71"/>
  <c r="AH46" i="71"/>
  <c r="AI45" i="71"/>
  <c r="AH45" i="71"/>
  <c r="AI44" i="71"/>
  <c r="AH44" i="71"/>
  <c r="AG42" i="71"/>
  <c r="AG43" i="71" s="1"/>
  <c r="AG3" i="71" s="1"/>
  <c r="B42" i="71"/>
  <c r="AI41" i="71"/>
  <c r="AH41" i="71"/>
  <c r="AI40" i="71"/>
  <c r="AH40" i="71"/>
  <c r="AI39" i="71"/>
  <c r="AH39" i="71"/>
  <c r="AI38" i="71"/>
  <c r="AH38" i="71"/>
  <c r="AI37" i="71"/>
  <c r="AH37" i="71"/>
  <c r="AI36" i="71"/>
  <c r="AH36" i="71"/>
  <c r="AI35" i="71"/>
  <c r="AH35" i="71"/>
  <c r="AI34" i="71"/>
  <c r="AH34" i="71"/>
  <c r="AI33" i="71"/>
  <c r="AH33" i="71"/>
  <c r="AI32" i="71"/>
  <c r="AH32" i="71"/>
  <c r="AI31" i="71"/>
  <c r="AH31" i="71"/>
  <c r="AG30" i="71"/>
  <c r="AF30" i="71"/>
  <c r="AE30" i="71"/>
  <c r="AD30" i="71"/>
  <c r="AC30" i="71"/>
  <c r="AB30" i="71"/>
  <c r="AA30" i="71"/>
  <c r="Z30" i="71"/>
  <c r="Y30" i="71"/>
  <c r="X30" i="71"/>
  <c r="W30" i="71"/>
  <c r="V30" i="71"/>
  <c r="U30" i="71"/>
  <c r="T30" i="71"/>
  <c r="S30" i="71"/>
  <c r="R30" i="71"/>
  <c r="Q30" i="71"/>
  <c r="P30" i="71"/>
  <c r="O30" i="71"/>
  <c r="N30" i="71"/>
  <c r="M30" i="71"/>
  <c r="L30" i="71"/>
  <c r="K30" i="71"/>
  <c r="J30" i="71"/>
  <c r="I30" i="71"/>
  <c r="H30" i="71"/>
  <c r="G30" i="71"/>
  <c r="F30" i="71"/>
  <c r="E30" i="71"/>
  <c r="D30" i="71"/>
  <c r="C30" i="71"/>
  <c r="B30" i="71"/>
  <c r="AI29" i="71"/>
  <c r="AH29" i="71"/>
  <c r="AI28" i="71"/>
  <c r="AH28" i="71"/>
  <c r="AI27" i="71"/>
  <c r="AH27" i="71"/>
  <c r="AI26" i="71"/>
  <c r="AH26" i="71"/>
  <c r="AI25" i="71"/>
  <c r="AH25" i="71"/>
  <c r="AI24" i="71"/>
  <c r="AH24" i="71"/>
  <c r="AI23" i="71"/>
  <c r="AH23" i="71"/>
  <c r="AI22" i="71"/>
  <c r="AH22" i="71"/>
  <c r="AI21" i="71"/>
  <c r="AH21" i="71"/>
  <c r="AI20" i="71"/>
  <c r="AH20" i="71"/>
  <c r="AI19" i="71"/>
  <c r="AH19" i="71"/>
  <c r="AI18" i="71"/>
  <c r="AH18" i="71"/>
  <c r="AI17" i="71"/>
  <c r="AH17" i="71"/>
  <c r="AI16" i="71"/>
  <c r="AH16" i="71"/>
  <c r="AI15" i="71"/>
  <c r="AH15" i="71"/>
  <c r="AI14" i="71"/>
  <c r="AH14" i="71"/>
  <c r="AI13" i="71"/>
  <c r="AH13" i="71"/>
  <c r="AI12" i="71"/>
  <c r="AH12" i="71"/>
  <c r="AI11" i="71"/>
  <c r="AH11" i="71"/>
  <c r="AE5" i="71"/>
  <c r="AD5" i="71"/>
  <c r="AB5" i="71"/>
  <c r="Z5" i="71"/>
  <c r="U5" i="71"/>
  <c r="K5" i="71"/>
  <c r="J5" i="71"/>
  <c r="E5" i="71"/>
  <c r="AG4" i="71"/>
  <c r="K4" i="71"/>
  <c r="C4" i="71"/>
  <c r="AG2" i="71"/>
  <c r="AG6" i="71" s="1"/>
  <c r="AE49" i="70"/>
  <c r="AD49" i="70"/>
  <c r="AB82" i="70"/>
  <c r="AC69" i="70"/>
  <c r="AC49" i="70"/>
  <c r="AE71" i="71" l="1"/>
  <c r="AF71" i="71"/>
  <c r="AC71" i="71"/>
  <c r="AB71" i="71"/>
  <c r="AD71" i="71"/>
  <c r="Z71" i="71"/>
  <c r="X71" i="71"/>
  <c r="W71" i="71"/>
  <c r="U71" i="71"/>
  <c r="T71" i="71"/>
  <c r="Q71" i="71"/>
  <c r="P71" i="71"/>
  <c r="O71" i="71"/>
  <c r="N71" i="71"/>
  <c r="M71" i="71"/>
  <c r="L71" i="71"/>
  <c r="J71" i="71"/>
  <c r="AI47" i="71"/>
  <c r="G71" i="71"/>
  <c r="AI69" i="71"/>
  <c r="AI67" i="71"/>
  <c r="E71" i="71"/>
  <c r="I71" i="71"/>
  <c r="AH68" i="71"/>
  <c r="AH80" i="71"/>
  <c r="AI59" i="71"/>
  <c r="AI30" i="71"/>
  <c r="AH30" i="71"/>
  <c r="AH47" i="71"/>
  <c r="AH66" i="71"/>
  <c r="AI66" i="71"/>
  <c r="AH67" i="71"/>
  <c r="AI68" i="71"/>
  <c r="AH69" i="71"/>
  <c r="AI80" i="71"/>
  <c r="AG65" i="71"/>
  <c r="AH63" i="71"/>
  <c r="D190" i="71"/>
  <c r="S190" i="71"/>
  <c r="AI63" i="71"/>
  <c r="D4" i="71"/>
  <c r="AH59" i="71"/>
  <c r="D171" i="71"/>
  <c r="E89" i="71"/>
  <c r="B43" i="71"/>
  <c r="C82" i="71"/>
  <c r="D94" i="71"/>
  <c r="B71" i="71"/>
  <c r="C171" i="71"/>
  <c r="E176" i="71"/>
  <c r="F176" i="71" s="1"/>
  <c r="G176" i="71" s="1"/>
  <c r="H176" i="71" s="1"/>
  <c r="I176" i="71" s="1"/>
  <c r="J176" i="71" s="1"/>
  <c r="K176" i="71" s="1"/>
  <c r="L176" i="71" s="1"/>
  <c r="M176" i="71" s="1"/>
  <c r="N176" i="71" s="1"/>
  <c r="O176" i="71" s="1"/>
  <c r="P176" i="71" s="1"/>
  <c r="Q176" i="71" s="1"/>
  <c r="R176" i="71" s="1"/>
  <c r="S176" i="71" s="1"/>
  <c r="T176" i="71" s="1"/>
  <c r="U176" i="71" s="1"/>
  <c r="V176" i="71" s="1"/>
  <c r="W176" i="71" s="1"/>
  <c r="X176" i="71" s="1"/>
  <c r="Y176" i="71" s="1"/>
  <c r="Z176" i="71" s="1"/>
  <c r="AA176" i="71" s="1"/>
  <c r="AB176" i="71" s="1"/>
  <c r="AC176" i="71" s="1"/>
  <c r="AD176" i="71" s="1"/>
  <c r="AE176" i="71" s="1"/>
  <c r="AF176" i="71" s="1"/>
  <c r="C214" i="71"/>
  <c r="D178" i="71"/>
  <c r="D179" i="71" s="1"/>
  <c r="D42" i="71" s="1"/>
  <c r="D43" i="71" s="1"/>
  <c r="D65" i="71" s="1"/>
  <c r="F173" i="71"/>
  <c r="C179" i="71"/>
  <c r="C42" i="71" s="1"/>
  <c r="V193" i="71" l="1"/>
  <c r="D7" i="71"/>
  <c r="F89" i="71"/>
  <c r="B65" i="71"/>
  <c r="B7" i="71" s="1"/>
  <c r="D214" i="71"/>
  <c r="E178" i="71"/>
  <c r="G173" i="71"/>
  <c r="E94" i="71"/>
  <c r="E171" i="71" s="1"/>
  <c r="D82" i="71"/>
  <c r="C43" i="71"/>
  <c r="C65" i="71" s="1"/>
  <c r="AH71" i="71"/>
  <c r="AI71" i="71"/>
  <c r="E179" i="71"/>
  <c r="E42" i="71" s="1"/>
  <c r="E43" i="71" s="1"/>
  <c r="E65" i="71" s="1"/>
  <c r="U193" i="71" l="1"/>
  <c r="C7" i="71"/>
  <c r="G89" i="71"/>
  <c r="F94" i="71"/>
  <c r="E82" i="71"/>
  <c r="W193" i="71"/>
  <c r="E7" i="71"/>
  <c r="H173" i="71"/>
  <c r="F178" i="71"/>
  <c r="E214" i="71"/>
  <c r="T193" i="71"/>
  <c r="G94" i="71" l="1"/>
  <c r="F82" i="71"/>
  <c r="G178" i="71"/>
  <c r="F214" i="71"/>
  <c r="F179" i="71"/>
  <c r="F42" i="71" s="1"/>
  <c r="G171" i="71"/>
  <c r="H89" i="71"/>
  <c r="F171" i="71"/>
  <c r="I173" i="71"/>
  <c r="I89" i="71" l="1"/>
  <c r="F43" i="71"/>
  <c r="G214" i="71"/>
  <c r="H178" i="71"/>
  <c r="G179" i="71"/>
  <c r="G42" i="71" s="1"/>
  <c r="G43" i="71" s="1"/>
  <c r="G65" i="71" s="1"/>
  <c r="J173" i="71"/>
  <c r="G82" i="71"/>
  <c r="H94" i="71"/>
  <c r="K173" i="71" l="1"/>
  <c r="F65" i="71"/>
  <c r="Y193" i="71"/>
  <c r="G7" i="71"/>
  <c r="H214" i="71"/>
  <c r="I178" i="71"/>
  <c r="H179" i="71"/>
  <c r="H42" i="71" s="1"/>
  <c r="H43" i="71" s="1"/>
  <c r="H65" i="71" s="1"/>
  <c r="I94" i="71"/>
  <c r="H82" i="71"/>
  <c r="I171" i="71"/>
  <c r="J89" i="71"/>
  <c r="H171" i="71"/>
  <c r="K89" i="71" l="1"/>
  <c r="I82" i="71"/>
  <c r="J94" i="71"/>
  <c r="X193" i="71"/>
  <c r="F7" i="71"/>
  <c r="Z193" i="71"/>
  <c r="H7" i="71"/>
  <c r="I214" i="71"/>
  <c r="J178" i="71"/>
  <c r="I179" i="71"/>
  <c r="I42" i="71" s="1"/>
  <c r="I43" i="71" s="1"/>
  <c r="L173" i="71"/>
  <c r="I65" i="71" l="1"/>
  <c r="J82" i="71"/>
  <c r="K94" i="71"/>
  <c r="J214" i="71"/>
  <c r="K178" i="71"/>
  <c r="J179" i="71"/>
  <c r="J42" i="71" s="1"/>
  <c r="J43" i="71" s="1"/>
  <c r="J65" i="71" s="1"/>
  <c r="L89" i="71"/>
  <c r="M173" i="71"/>
  <c r="J171" i="71"/>
  <c r="AB193" i="71" l="1"/>
  <c r="J7" i="71"/>
  <c r="K214" i="71"/>
  <c r="L178" i="71"/>
  <c r="K179" i="71"/>
  <c r="K42" i="71" s="1"/>
  <c r="K43" i="71" s="1"/>
  <c r="K65" i="71" s="1"/>
  <c r="N173" i="71"/>
  <c r="K82" i="71"/>
  <c r="L94" i="71"/>
  <c r="L171" i="71"/>
  <c r="M89" i="71"/>
  <c r="K171" i="71"/>
  <c r="AA193" i="71"/>
  <c r="I7" i="71"/>
  <c r="O173" i="71" l="1"/>
  <c r="AC193" i="71"/>
  <c r="K7" i="71"/>
  <c r="M178" i="71"/>
  <c r="L214" i="71"/>
  <c r="L179" i="71"/>
  <c r="L42" i="71" s="1"/>
  <c r="L43" i="71" s="1"/>
  <c r="L65" i="71" s="1"/>
  <c r="N89" i="71"/>
  <c r="M94" i="71"/>
  <c r="L82" i="71"/>
  <c r="N94" i="71" l="1"/>
  <c r="M82" i="71"/>
  <c r="N178" i="71"/>
  <c r="M214" i="71"/>
  <c r="M179" i="71"/>
  <c r="M42" i="71" s="1"/>
  <c r="M43" i="71" s="1"/>
  <c r="M65" i="71" s="1"/>
  <c r="N171" i="71"/>
  <c r="O89" i="71"/>
  <c r="P173" i="71"/>
  <c r="M171" i="71"/>
  <c r="AD193" i="71"/>
  <c r="L7" i="71"/>
  <c r="AE193" i="71" l="1"/>
  <c r="M7" i="71"/>
  <c r="C188" i="71"/>
  <c r="B188" i="71"/>
  <c r="O171" i="71"/>
  <c r="P89" i="71"/>
  <c r="N214" i="71"/>
  <c r="O178" i="71"/>
  <c r="N179" i="71"/>
  <c r="N42" i="71" s="1"/>
  <c r="N43" i="71" s="1"/>
  <c r="N65" i="71" s="1"/>
  <c r="Q173" i="71"/>
  <c r="O94" i="71"/>
  <c r="N82" i="71"/>
  <c r="K6" i="71" l="1"/>
  <c r="Q89" i="71"/>
  <c r="P94" i="71"/>
  <c r="O82" i="71"/>
  <c r="O214" i="71"/>
  <c r="P178" i="71"/>
  <c r="O179" i="71"/>
  <c r="O42" i="71" s="1"/>
  <c r="O43" i="71" s="1"/>
  <c r="O65" i="71" s="1"/>
  <c r="R173" i="71"/>
  <c r="AF193" i="71"/>
  <c r="N7" i="71"/>
  <c r="AG193" i="71" l="1"/>
  <c r="O7" i="71"/>
  <c r="Q178" i="71"/>
  <c r="P214" i="71"/>
  <c r="P179" i="71"/>
  <c r="P42" i="71" s="1"/>
  <c r="P43" i="71" s="1"/>
  <c r="P65" i="71" s="1"/>
  <c r="S173" i="71"/>
  <c r="Q94" i="71"/>
  <c r="Q171" i="71"/>
  <c r="R89" i="71"/>
  <c r="P171" i="71"/>
  <c r="T173" i="71" l="1"/>
  <c r="R171" i="71"/>
  <c r="S89" i="71"/>
  <c r="Q214" i="71"/>
  <c r="R178" i="71"/>
  <c r="Q179" i="71"/>
  <c r="Q42" i="71" s="1"/>
  <c r="Q43" i="71" s="1"/>
  <c r="Q65" i="71" s="1"/>
  <c r="AH193" i="71"/>
  <c r="P7" i="71"/>
  <c r="R94" i="71"/>
  <c r="R214" i="71" l="1"/>
  <c r="S178" i="71"/>
  <c r="R179" i="71"/>
  <c r="R42" i="71" s="1"/>
  <c r="R43" i="71" s="1"/>
  <c r="R65" i="71" s="1"/>
  <c r="R82" i="71"/>
  <c r="S94" i="71"/>
  <c r="AI193" i="71"/>
  <c r="Q7" i="71"/>
  <c r="S171" i="71"/>
  <c r="T89" i="71"/>
  <c r="U173" i="71"/>
  <c r="S82" i="71" l="1"/>
  <c r="T94" i="71"/>
  <c r="AJ193" i="71"/>
  <c r="R7" i="71"/>
  <c r="V173" i="71"/>
  <c r="S214" i="71"/>
  <c r="T178" i="71"/>
  <c r="S179" i="71"/>
  <c r="S42" i="71" s="1"/>
  <c r="S43" i="71" s="1"/>
  <c r="S65" i="71" s="1"/>
  <c r="T171" i="71"/>
  <c r="U89" i="71"/>
  <c r="T214" i="71" l="1"/>
  <c r="U178" i="71"/>
  <c r="T179" i="71"/>
  <c r="T42" i="71" s="1"/>
  <c r="T43" i="71" s="1"/>
  <c r="T65" i="71" s="1"/>
  <c r="W173" i="71"/>
  <c r="V89" i="71"/>
  <c r="U94" i="71"/>
  <c r="T82" i="71"/>
  <c r="AK193" i="71"/>
  <c r="S7" i="71"/>
  <c r="X173" i="71" l="1"/>
  <c r="V94" i="71"/>
  <c r="U82" i="71"/>
  <c r="U171" i="71"/>
  <c r="AL193" i="71"/>
  <c r="T7" i="71"/>
  <c r="V178" i="71"/>
  <c r="U214" i="71"/>
  <c r="U179" i="71"/>
  <c r="U42" i="71" s="1"/>
  <c r="U43" i="71" s="1"/>
  <c r="U65" i="71" s="1"/>
  <c r="W89" i="71"/>
  <c r="W94" i="71" l="1"/>
  <c r="V82" i="71"/>
  <c r="W178" i="71"/>
  <c r="V214" i="71"/>
  <c r="V179" i="71"/>
  <c r="V42" i="71" s="1"/>
  <c r="V43" i="71" s="1"/>
  <c r="V65" i="71" s="1"/>
  <c r="W171" i="71"/>
  <c r="X89" i="71"/>
  <c r="V171" i="71"/>
  <c r="Y173" i="71"/>
  <c r="AM193" i="71"/>
  <c r="U7" i="71"/>
  <c r="Y89" i="71" l="1"/>
  <c r="AN193" i="71"/>
  <c r="V7" i="71"/>
  <c r="X178" i="71"/>
  <c r="W214" i="71"/>
  <c r="W179" i="71"/>
  <c r="W42" i="71" s="1"/>
  <c r="W43" i="71" s="1"/>
  <c r="W65" i="71" s="1"/>
  <c r="Z173" i="71"/>
  <c r="X94" i="71"/>
  <c r="W82" i="71"/>
  <c r="AA173" i="71" l="1"/>
  <c r="X214" i="71"/>
  <c r="Y178" i="71"/>
  <c r="X179" i="71"/>
  <c r="X42" i="71" s="1"/>
  <c r="X43" i="71" s="1"/>
  <c r="X65" i="71" s="1"/>
  <c r="AO193" i="71"/>
  <c r="W7" i="71"/>
  <c r="Y171" i="71"/>
  <c r="Z89" i="71"/>
  <c r="Y94" i="71"/>
  <c r="X82" i="71"/>
  <c r="X171" i="71"/>
  <c r="AP193" i="71" l="1"/>
  <c r="X7" i="71"/>
  <c r="Y214" i="71"/>
  <c r="Z178" i="71"/>
  <c r="Y179" i="71"/>
  <c r="Y42" i="71" s="1"/>
  <c r="Y43" i="71" s="1"/>
  <c r="Y65" i="71" s="1"/>
  <c r="Y82" i="71"/>
  <c r="Z94" i="71"/>
  <c r="Z171" i="71"/>
  <c r="AA89" i="71"/>
  <c r="AB173" i="71"/>
  <c r="AQ193" i="71" l="1"/>
  <c r="Y7" i="71"/>
  <c r="Z214" i="71"/>
  <c r="AA178" i="71"/>
  <c r="Z179" i="71"/>
  <c r="Z43" i="71" s="1"/>
  <c r="Z65" i="71" s="1"/>
  <c r="AC173" i="71"/>
  <c r="AA94" i="71"/>
  <c r="Z82" i="71"/>
  <c r="AB89" i="71"/>
  <c r="AA82" i="71" l="1"/>
  <c r="AB94" i="71"/>
  <c r="AD173" i="71"/>
  <c r="AR193" i="71"/>
  <c r="Z7" i="71"/>
  <c r="AA214" i="71"/>
  <c r="AB178" i="71"/>
  <c r="AA179" i="71"/>
  <c r="AA42" i="71" s="1"/>
  <c r="AA43" i="71" s="1"/>
  <c r="AA65" i="71" s="1"/>
  <c r="AB171" i="71"/>
  <c r="AC89" i="71"/>
  <c r="AA171" i="71"/>
  <c r="AE173" i="71" l="1"/>
  <c r="AC178" i="71"/>
  <c r="AB214" i="71"/>
  <c r="AB179" i="71"/>
  <c r="AB42" i="71" s="1"/>
  <c r="AB43" i="71" s="1"/>
  <c r="AB65" i="71" s="1"/>
  <c r="AC94" i="71"/>
  <c r="AB82" i="71"/>
  <c r="AC171" i="71"/>
  <c r="AD89" i="71"/>
  <c r="AS193" i="71"/>
  <c r="AA7" i="71"/>
  <c r="AC82" i="71" l="1"/>
  <c r="AD94" i="71"/>
  <c r="AT193" i="71"/>
  <c r="AB7" i="71"/>
  <c r="AD178" i="71"/>
  <c r="AC214" i="71"/>
  <c r="AC179" i="71"/>
  <c r="AC42" i="71" s="1"/>
  <c r="AC43" i="71" s="1"/>
  <c r="AC65" i="71" s="1"/>
  <c r="AF173" i="71"/>
  <c r="AD171" i="71"/>
  <c r="AE89" i="71"/>
  <c r="AU193" i="71" l="1"/>
  <c r="AC7" i="71"/>
  <c r="AD214" i="71"/>
  <c r="AE178" i="71"/>
  <c r="AD179" i="71"/>
  <c r="AD42" i="71" s="1"/>
  <c r="AD43" i="71" s="1"/>
  <c r="AD65" i="71" s="1"/>
  <c r="AF89" i="71"/>
  <c r="AE94" i="71"/>
  <c r="AD82" i="71"/>
  <c r="AF94" i="71" l="1"/>
  <c r="AF82" i="71" s="1"/>
  <c r="AE82" i="71"/>
  <c r="AE171" i="71"/>
  <c r="AV193" i="71"/>
  <c r="AD7" i="71"/>
  <c r="AE214" i="71"/>
  <c r="AF178" i="71"/>
  <c r="AE179" i="71"/>
  <c r="AE42" i="71" s="1"/>
  <c r="AE43" i="71" s="1"/>
  <c r="AE65" i="71" s="1"/>
  <c r="AF171" i="71"/>
  <c r="AW193" i="71" l="1"/>
  <c r="AE7" i="71"/>
  <c r="AF214" i="71"/>
  <c r="AF179" i="71"/>
  <c r="AF42" i="71" s="1"/>
  <c r="AH82" i="71"/>
  <c r="AI82" i="71"/>
  <c r="AF43" i="71" l="1"/>
  <c r="AH42" i="71"/>
  <c r="AI42" i="71"/>
  <c r="AF65" i="71" l="1"/>
  <c r="AI43" i="71"/>
  <c r="AH43" i="71"/>
  <c r="AX193" i="71" l="1"/>
  <c r="AF7" i="71"/>
  <c r="A7" i="71" s="1"/>
  <c r="AH65" i="71"/>
  <c r="AI65" i="71"/>
  <c r="AH87" i="70" l="1"/>
  <c r="AI87" i="70" s="1"/>
  <c r="B82" i="70"/>
  <c r="B80" i="70"/>
  <c r="B69" i="70"/>
  <c r="B68" i="70"/>
  <c r="B67" i="70"/>
  <c r="B66" i="70"/>
  <c r="B63" i="70"/>
  <c r="B59" i="70"/>
  <c r="B47" i="70"/>
  <c r="B30" i="70"/>
  <c r="AF218" i="70"/>
  <c r="AE218" i="70"/>
  <c r="AD218" i="70"/>
  <c r="AC218" i="70"/>
  <c r="AB218" i="70"/>
  <c r="AA218" i="70"/>
  <c r="Z218" i="70"/>
  <c r="Y218" i="70"/>
  <c r="X218" i="70"/>
  <c r="W218" i="70"/>
  <c r="V218" i="70"/>
  <c r="U218" i="70"/>
  <c r="T218" i="70"/>
  <c r="S218" i="70"/>
  <c r="R218" i="70"/>
  <c r="Q218" i="70"/>
  <c r="P218" i="70"/>
  <c r="O218" i="70"/>
  <c r="N218" i="70"/>
  <c r="M218" i="70"/>
  <c r="L218" i="70"/>
  <c r="K218" i="70"/>
  <c r="J218" i="70"/>
  <c r="I218" i="70"/>
  <c r="H218" i="70"/>
  <c r="G218" i="70"/>
  <c r="F218" i="70"/>
  <c r="E218" i="70"/>
  <c r="D218" i="70"/>
  <c r="C218" i="70"/>
  <c r="B218" i="70"/>
  <c r="A218" i="70"/>
  <c r="AF217" i="70"/>
  <c r="AE217" i="70"/>
  <c r="AD217" i="70"/>
  <c r="AC217" i="70"/>
  <c r="AB217" i="70"/>
  <c r="AA217" i="70"/>
  <c r="Z217" i="70"/>
  <c r="Y217" i="70"/>
  <c r="X217" i="70"/>
  <c r="W217" i="70"/>
  <c r="V217" i="70"/>
  <c r="U217" i="70"/>
  <c r="T217" i="70"/>
  <c r="S217" i="70"/>
  <c r="R217" i="70"/>
  <c r="Q217" i="70"/>
  <c r="P217" i="70"/>
  <c r="O217" i="70"/>
  <c r="N217" i="70"/>
  <c r="M217" i="70"/>
  <c r="L217" i="70"/>
  <c r="K217" i="70"/>
  <c r="J217" i="70"/>
  <c r="I217" i="70"/>
  <c r="H217" i="70"/>
  <c r="G217" i="70"/>
  <c r="F217" i="70"/>
  <c r="E217" i="70"/>
  <c r="D217" i="70"/>
  <c r="C217" i="70"/>
  <c r="B217" i="70"/>
  <c r="A217" i="70"/>
  <c r="AF216" i="70"/>
  <c r="AE216" i="70"/>
  <c r="AD216" i="70"/>
  <c r="AC216" i="70"/>
  <c r="AB216" i="70"/>
  <c r="AA216" i="70"/>
  <c r="Z216" i="70"/>
  <c r="Y216" i="70"/>
  <c r="X216" i="70"/>
  <c r="W216" i="70"/>
  <c r="V216" i="70"/>
  <c r="U216" i="70"/>
  <c r="T216" i="70"/>
  <c r="S216" i="70"/>
  <c r="R216" i="70"/>
  <c r="Q216" i="70"/>
  <c r="P216" i="70"/>
  <c r="O216" i="70"/>
  <c r="N216" i="70"/>
  <c r="M216" i="70"/>
  <c r="L216" i="70"/>
  <c r="K216" i="70"/>
  <c r="J216" i="70"/>
  <c r="I216" i="70"/>
  <c r="H216" i="70"/>
  <c r="G216" i="70"/>
  <c r="F216" i="70"/>
  <c r="E216" i="70"/>
  <c r="D216" i="70"/>
  <c r="C216" i="70"/>
  <c r="B216" i="70"/>
  <c r="A216" i="70"/>
  <c r="AF215" i="70"/>
  <c r="AE215" i="70"/>
  <c r="AD215" i="70"/>
  <c r="AC215" i="70"/>
  <c r="AB215" i="70"/>
  <c r="AA215" i="70"/>
  <c r="Z215" i="70"/>
  <c r="Y215" i="70"/>
  <c r="X215" i="70"/>
  <c r="W215" i="70"/>
  <c r="V215" i="70"/>
  <c r="U215" i="70"/>
  <c r="T215" i="70"/>
  <c r="S215" i="70"/>
  <c r="R215" i="70"/>
  <c r="Q215" i="70"/>
  <c r="P215" i="70"/>
  <c r="O215" i="70"/>
  <c r="N215" i="70"/>
  <c r="M215" i="70"/>
  <c r="L215" i="70"/>
  <c r="K215" i="70"/>
  <c r="J215" i="70"/>
  <c r="I215" i="70"/>
  <c r="H215" i="70"/>
  <c r="G215" i="70"/>
  <c r="F215" i="70"/>
  <c r="E215" i="70"/>
  <c r="D215" i="70"/>
  <c r="C215" i="70"/>
  <c r="B215" i="70"/>
  <c r="A215" i="70"/>
  <c r="B214" i="70"/>
  <c r="S189" i="70"/>
  <c r="AG179" i="70"/>
  <c r="B179" i="70"/>
  <c r="B42" i="70" s="1"/>
  <c r="B43" i="70" s="1"/>
  <c r="D178" i="70"/>
  <c r="C178" i="70"/>
  <c r="C214" i="70" s="1"/>
  <c r="C177" i="70"/>
  <c r="D177" i="70" s="1"/>
  <c r="E177" i="70" s="1"/>
  <c r="F177" i="70" s="1"/>
  <c r="G177" i="70" s="1"/>
  <c r="H177" i="70" s="1"/>
  <c r="I177" i="70" s="1"/>
  <c r="J177" i="70" s="1"/>
  <c r="K177" i="70" s="1"/>
  <c r="L177" i="70" s="1"/>
  <c r="M177" i="70" s="1"/>
  <c r="N177" i="70" s="1"/>
  <c r="O177" i="70" s="1"/>
  <c r="P177" i="70" s="1"/>
  <c r="Q177" i="70" s="1"/>
  <c r="R177" i="70" s="1"/>
  <c r="S177" i="70" s="1"/>
  <c r="T177" i="70" s="1"/>
  <c r="U177" i="70" s="1"/>
  <c r="V177" i="70" s="1"/>
  <c r="W177" i="70" s="1"/>
  <c r="X177" i="70" s="1"/>
  <c r="Y177" i="70" s="1"/>
  <c r="Z177" i="70" s="1"/>
  <c r="AA177" i="70" s="1"/>
  <c r="AB177" i="70" s="1"/>
  <c r="AC177" i="70" s="1"/>
  <c r="AD177" i="70" s="1"/>
  <c r="AE177" i="70" s="1"/>
  <c r="AF177" i="70" s="1"/>
  <c r="C176" i="70"/>
  <c r="D176" i="70" s="1"/>
  <c r="E176" i="70" s="1"/>
  <c r="F176" i="70" s="1"/>
  <c r="G176" i="70" s="1"/>
  <c r="H176" i="70" s="1"/>
  <c r="I176" i="70" s="1"/>
  <c r="J176" i="70" s="1"/>
  <c r="K176" i="70" s="1"/>
  <c r="L176" i="70" s="1"/>
  <c r="M176" i="70" s="1"/>
  <c r="N176" i="70" s="1"/>
  <c r="O176" i="70" s="1"/>
  <c r="P176" i="70" s="1"/>
  <c r="Q176" i="70" s="1"/>
  <c r="R176" i="70" s="1"/>
  <c r="S176" i="70" s="1"/>
  <c r="T176" i="70" s="1"/>
  <c r="U176" i="70" s="1"/>
  <c r="V176" i="70" s="1"/>
  <c r="W176" i="70" s="1"/>
  <c r="X176" i="70" s="1"/>
  <c r="Y176" i="70" s="1"/>
  <c r="Z176" i="70" s="1"/>
  <c r="AA176" i="70" s="1"/>
  <c r="AB176" i="70" s="1"/>
  <c r="AC176" i="70" s="1"/>
  <c r="AD176" i="70" s="1"/>
  <c r="AE176" i="70" s="1"/>
  <c r="AF176" i="70" s="1"/>
  <c r="C175" i="70"/>
  <c r="D175" i="70" s="1"/>
  <c r="E175" i="70" s="1"/>
  <c r="F175" i="70" s="1"/>
  <c r="G175" i="70" s="1"/>
  <c r="H175" i="70" s="1"/>
  <c r="I175" i="70" s="1"/>
  <c r="J175" i="70" s="1"/>
  <c r="K175" i="70" s="1"/>
  <c r="L175" i="70" s="1"/>
  <c r="M175" i="70" s="1"/>
  <c r="N175" i="70" s="1"/>
  <c r="O175" i="70" s="1"/>
  <c r="P175" i="70" s="1"/>
  <c r="Q175" i="70" s="1"/>
  <c r="R175" i="70" s="1"/>
  <c r="S175" i="70" s="1"/>
  <c r="T175" i="70" s="1"/>
  <c r="U175" i="70" s="1"/>
  <c r="V175" i="70" s="1"/>
  <c r="W175" i="70" s="1"/>
  <c r="X175" i="70" s="1"/>
  <c r="Y175" i="70" s="1"/>
  <c r="Z175" i="70" s="1"/>
  <c r="AA175" i="70" s="1"/>
  <c r="AB175" i="70" s="1"/>
  <c r="AC175" i="70" s="1"/>
  <c r="AD175" i="70" s="1"/>
  <c r="AE175" i="70" s="1"/>
  <c r="AF175" i="70" s="1"/>
  <c r="C174" i="70"/>
  <c r="C173" i="70"/>
  <c r="D173" i="70" s="1"/>
  <c r="AG171" i="70"/>
  <c r="B171" i="70"/>
  <c r="C170" i="70"/>
  <c r="D170" i="70" s="1"/>
  <c r="E170" i="70" s="1"/>
  <c r="F170" i="70" s="1"/>
  <c r="G170" i="70" s="1"/>
  <c r="H170" i="70" s="1"/>
  <c r="I170" i="70" s="1"/>
  <c r="J170" i="70" s="1"/>
  <c r="K170" i="70" s="1"/>
  <c r="L170" i="70" s="1"/>
  <c r="M170" i="70" s="1"/>
  <c r="N170" i="70" s="1"/>
  <c r="O170" i="70" s="1"/>
  <c r="P170" i="70" s="1"/>
  <c r="Q170" i="70" s="1"/>
  <c r="R170" i="70" s="1"/>
  <c r="S170" i="70" s="1"/>
  <c r="T170" i="70" s="1"/>
  <c r="U170" i="70" s="1"/>
  <c r="V170" i="70" s="1"/>
  <c r="W170" i="70" s="1"/>
  <c r="X170" i="70" s="1"/>
  <c r="Y170" i="70" s="1"/>
  <c r="Z170" i="70" s="1"/>
  <c r="AA170" i="70" s="1"/>
  <c r="AB170" i="70" s="1"/>
  <c r="AC170" i="70" s="1"/>
  <c r="AD170" i="70" s="1"/>
  <c r="AE170" i="70" s="1"/>
  <c r="AF170" i="70" s="1"/>
  <c r="C169" i="70"/>
  <c r="D169" i="70" s="1"/>
  <c r="E169" i="70" s="1"/>
  <c r="F169" i="70" s="1"/>
  <c r="G169" i="70" s="1"/>
  <c r="H169" i="70" s="1"/>
  <c r="I169" i="70" s="1"/>
  <c r="J169" i="70" s="1"/>
  <c r="K169" i="70" s="1"/>
  <c r="L169" i="70" s="1"/>
  <c r="M169" i="70" s="1"/>
  <c r="N169" i="70" s="1"/>
  <c r="O169" i="70" s="1"/>
  <c r="P169" i="70" s="1"/>
  <c r="Q169" i="70" s="1"/>
  <c r="R169" i="70" s="1"/>
  <c r="S169" i="70" s="1"/>
  <c r="T169" i="70" s="1"/>
  <c r="U169" i="70" s="1"/>
  <c r="V169" i="70" s="1"/>
  <c r="W169" i="70" s="1"/>
  <c r="X169" i="70" s="1"/>
  <c r="Y169" i="70" s="1"/>
  <c r="Z169" i="70" s="1"/>
  <c r="AA169" i="70" s="1"/>
  <c r="AB169" i="70" s="1"/>
  <c r="AC169" i="70" s="1"/>
  <c r="AD169" i="70" s="1"/>
  <c r="AE169" i="70" s="1"/>
  <c r="AF169" i="70" s="1"/>
  <c r="C168" i="70"/>
  <c r="D168" i="70" s="1"/>
  <c r="E168" i="70" s="1"/>
  <c r="F168" i="70" s="1"/>
  <c r="G168" i="70" s="1"/>
  <c r="H168" i="70" s="1"/>
  <c r="I168" i="70" s="1"/>
  <c r="J168" i="70" s="1"/>
  <c r="K168" i="70" s="1"/>
  <c r="L168" i="70" s="1"/>
  <c r="M168" i="70" s="1"/>
  <c r="N168" i="70" s="1"/>
  <c r="O168" i="70" s="1"/>
  <c r="P168" i="70" s="1"/>
  <c r="Q168" i="70" s="1"/>
  <c r="R168" i="70" s="1"/>
  <c r="S168" i="70" s="1"/>
  <c r="T168" i="70" s="1"/>
  <c r="U168" i="70" s="1"/>
  <c r="V168" i="70" s="1"/>
  <c r="W168" i="70" s="1"/>
  <c r="X168" i="70" s="1"/>
  <c r="Y168" i="70" s="1"/>
  <c r="Z168" i="70" s="1"/>
  <c r="AA168" i="70" s="1"/>
  <c r="AB168" i="70" s="1"/>
  <c r="AC168" i="70" s="1"/>
  <c r="AD168" i="70" s="1"/>
  <c r="AE168" i="70" s="1"/>
  <c r="AF168" i="70" s="1"/>
  <c r="AB167" i="70"/>
  <c r="AC167" i="70" s="1"/>
  <c r="AD167" i="70" s="1"/>
  <c r="AE167" i="70" s="1"/>
  <c r="AF167" i="70" s="1"/>
  <c r="D167" i="70"/>
  <c r="E167" i="70" s="1"/>
  <c r="F167" i="70" s="1"/>
  <c r="G167" i="70" s="1"/>
  <c r="H167" i="70" s="1"/>
  <c r="I167" i="70" s="1"/>
  <c r="J167" i="70" s="1"/>
  <c r="K167" i="70" s="1"/>
  <c r="L167" i="70" s="1"/>
  <c r="M167" i="70" s="1"/>
  <c r="N167" i="70" s="1"/>
  <c r="O167" i="70" s="1"/>
  <c r="P167" i="70" s="1"/>
  <c r="Q167" i="70" s="1"/>
  <c r="R167" i="70" s="1"/>
  <c r="S167" i="70" s="1"/>
  <c r="T167" i="70" s="1"/>
  <c r="U167" i="70" s="1"/>
  <c r="V167" i="70" s="1"/>
  <c r="W167" i="70" s="1"/>
  <c r="X167" i="70" s="1"/>
  <c r="Y167" i="70" s="1"/>
  <c r="Z167" i="70" s="1"/>
  <c r="AA167" i="70" s="1"/>
  <c r="C167" i="70"/>
  <c r="C166" i="70"/>
  <c r="D166" i="70" s="1"/>
  <c r="E166" i="70" s="1"/>
  <c r="F166" i="70" s="1"/>
  <c r="G166" i="70" s="1"/>
  <c r="H166" i="70" s="1"/>
  <c r="I166" i="70" s="1"/>
  <c r="J166" i="70" s="1"/>
  <c r="K166" i="70" s="1"/>
  <c r="L166" i="70" s="1"/>
  <c r="M166" i="70" s="1"/>
  <c r="N166" i="70" s="1"/>
  <c r="O166" i="70" s="1"/>
  <c r="P166" i="70" s="1"/>
  <c r="Q166" i="70" s="1"/>
  <c r="R166" i="70" s="1"/>
  <c r="S166" i="70" s="1"/>
  <c r="T166" i="70" s="1"/>
  <c r="U166" i="70" s="1"/>
  <c r="V166" i="70" s="1"/>
  <c r="W166" i="70" s="1"/>
  <c r="X166" i="70" s="1"/>
  <c r="Y166" i="70" s="1"/>
  <c r="Z166" i="70" s="1"/>
  <c r="AA166" i="70" s="1"/>
  <c r="AB166" i="70" s="1"/>
  <c r="AC166" i="70" s="1"/>
  <c r="AD166" i="70" s="1"/>
  <c r="AE166" i="70" s="1"/>
  <c r="AF166" i="70" s="1"/>
  <c r="D165" i="70"/>
  <c r="E165" i="70" s="1"/>
  <c r="F165" i="70" s="1"/>
  <c r="G165" i="70" s="1"/>
  <c r="H165" i="70" s="1"/>
  <c r="I165" i="70" s="1"/>
  <c r="J165" i="70" s="1"/>
  <c r="K165" i="70" s="1"/>
  <c r="L165" i="70" s="1"/>
  <c r="M165" i="70" s="1"/>
  <c r="N165" i="70" s="1"/>
  <c r="O165" i="70" s="1"/>
  <c r="P165" i="70" s="1"/>
  <c r="Q165" i="70" s="1"/>
  <c r="R165" i="70" s="1"/>
  <c r="S165" i="70" s="1"/>
  <c r="T165" i="70" s="1"/>
  <c r="U165" i="70" s="1"/>
  <c r="V165" i="70" s="1"/>
  <c r="W165" i="70" s="1"/>
  <c r="X165" i="70" s="1"/>
  <c r="Y165" i="70" s="1"/>
  <c r="Z165" i="70" s="1"/>
  <c r="AA165" i="70" s="1"/>
  <c r="AB165" i="70" s="1"/>
  <c r="AC165" i="70" s="1"/>
  <c r="AD165" i="70" s="1"/>
  <c r="AE165" i="70" s="1"/>
  <c r="AF165" i="70" s="1"/>
  <c r="C165" i="70"/>
  <c r="C164" i="70"/>
  <c r="D164" i="70" s="1"/>
  <c r="E164" i="70" s="1"/>
  <c r="F164" i="70" s="1"/>
  <c r="G164" i="70" s="1"/>
  <c r="H164" i="70" s="1"/>
  <c r="I164" i="70" s="1"/>
  <c r="J164" i="70" s="1"/>
  <c r="K164" i="70" s="1"/>
  <c r="L164" i="70" s="1"/>
  <c r="M164" i="70" s="1"/>
  <c r="N164" i="70" s="1"/>
  <c r="O164" i="70" s="1"/>
  <c r="P164" i="70" s="1"/>
  <c r="Q164" i="70" s="1"/>
  <c r="R164" i="70" s="1"/>
  <c r="S164" i="70" s="1"/>
  <c r="T164" i="70" s="1"/>
  <c r="U164" i="70" s="1"/>
  <c r="V164" i="70" s="1"/>
  <c r="W164" i="70" s="1"/>
  <c r="X164" i="70" s="1"/>
  <c r="Y164" i="70" s="1"/>
  <c r="Z164" i="70" s="1"/>
  <c r="AA164" i="70" s="1"/>
  <c r="AB164" i="70" s="1"/>
  <c r="AC164" i="70" s="1"/>
  <c r="AD164" i="70" s="1"/>
  <c r="AE164" i="70" s="1"/>
  <c r="AF164" i="70" s="1"/>
  <c r="D163" i="70"/>
  <c r="E163" i="70" s="1"/>
  <c r="F163" i="70" s="1"/>
  <c r="G163" i="70" s="1"/>
  <c r="H163" i="70" s="1"/>
  <c r="I163" i="70" s="1"/>
  <c r="J163" i="70" s="1"/>
  <c r="K163" i="70" s="1"/>
  <c r="L163" i="70" s="1"/>
  <c r="M163" i="70" s="1"/>
  <c r="N163" i="70" s="1"/>
  <c r="O163" i="70" s="1"/>
  <c r="P163" i="70" s="1"/>
  <c r="Q163" i="70" s="1"/>
  <c r="R163" i="70" s="1"/>
  <c r="S163" i="70" s="1"/>
  <c r="T163" i="70" s="1"/>
  <c r="U163" i="70" s="1"/>
  <c r="V163" i="70" s="1"/>
  <c r="W163" i="70" s="1"/>
  <c r="X163" i="70" s="1"/>
  <c r="Y163" i="70" s="1"/>
  <c r="Z163" i="70" s="1"/>
  <c r="AA163" i="70" s="1"/>
  <c r="AB163" i="70" s="1"/>
  <c r="AC163" i="70" s="1"/>
  <c r="AD163" i="70" s="1"/>
  <c r="AE163" i="70" s="1"/>
  <c r="AF163" i="70" s="1"/>
  <c r="C163" i="70"/>
  <c r="C162" i="70"/>
  <c r="D162" i="70" s="1"/>
  <c r="E162" i="70" s="1"/>
  <c r="F162" i="70" s="1"/>
  <c r="G162" i="70" s="1"/>
  <c r="H162" i="70" s="1"/>
  <c r="I162" i="70" s="1"/>
  <c r="J162" i="70" s="1"/>
  <c r="K162" i="70" s="1"/>
  <c r="L162" i="70" s="1"/>
  <c r="M162" i="70" s="1"/>
  <c r="N162" i="70" s="1"/>
  <c r="O162" i="70" s="1"/>
  <c r="P162" i="70" s="1"/>
  <c r="Q162" i="70" s="1"/>
  <c r="R162" i="70" s="1"/>
  <c r="S162" i="70" s="1"/>
  <c r="T162" i="70" s="1"/>
  <c r="U162" i="70" s="1"/>
  <c r="V162" i="70" s="1"/>
  <c r="W162" i="70" s="1"/>
  <c r="X162" i="70" s="1"/>
  <c r="Y162" i="70" s="1"/>
  <c r="Z162" i="70" s="1"/>
  <c r="AA162" i="70" s="1"/>
  <c r="AB162" i="70" s="1"/>
  <c r="AC162" i="70" s="1"/>
  <c r="AD162" i="70" s="1"/>
  <c r="AE162" i="70" s="1"/>
  <c r="AF162" i="70" s="1"/>
  <c r="C161" i="70"/>
  <c r="D161" i="70" s="1"/>
  <c r="E161" i="70" s="1"/>
  <c r="F161" i="70" s="1"/>
  <c r="G161" i="70" s="1"/>
  <c r="H161" i="70" s="1"/>
  <c r="I161" i="70" s="1"/>
  <c r="J161" i="70" s="1"/>
  <c r="K161" i="70" s="1"/>
  <c r="L161" i="70" s="1"/>
  <c r="M161" i="70" s="1"/>
  <c r="N161" i="70" s="1"/>
  <c r="O161" i="70" s="1"/>
  <c r="P161" i="70" s="1"/>
  <c r="Q161" i="70" s="1"/>
  <c r="R161" i="70" s="1"/>
  <c r="S161" i="70" s="1"/>
  <c r="T161" i="70" s="1"/>
  <c r="U161" i="70" s="1"/>
  <c r="V161" i="70" s="1"/>
  <c r="W161" i="70" s="1"/>
  <c r="X161" i="70" s="1"/>
  <c r="Y161" i="70" s="1"/>
  <c r="Z161" i="70" s="1"/>
  <c r="AA161" i="70" s="1"/>
  <c r="AB161" i="70" s="1"/>
  <c r="AC161" i="70" s="1"/>
  <c r="AD161" i="70" s="1"/>
  <c r="AE161" i="70" s="1"/>
  <c r="AF161" i="70" s="1"/>
  <c r="F160" i="70"/>
  <c r="G160" i="70" s="1"/>
  <c r="H160" i="70" s="1"/>
  <c r="I160" i="70" s="1"/>
  <c r="J160" i="70" s="1"/>
  <c r="K160" i="70" s="1"/>
  <c r="L160" i="70" s="1"/>
  <c r="M160" i="70" s="1"/>
  <c r="N160" i="70" s="1"/>
  <c r="O160" i="70" s="1"/>
  <c r="P160" i="70" s="1"/>
  <c r="Q160" i="70" s="1"/>
  <c r="R160" i="70" s="1"/>
  <c r="S160" i="70" s="1"/>
  <c r="T160" i="70" s="1"/>
  <c r="U160" i="70" s="1"/>
  <c r="V160" i="70" s="1"/>
  <c r="W160" i="70" s="1"/>
  <c r="X160" i="70" s="1"/>
  <c r="Y160" i="70" s="1"/>
  <c r="Z160" i="70" s="1"/>
  <c r="AA160" i="70" s="1"/>
  <c r="AB160" i="70" s="1"/>
  <c r="AC160" i="70" s="1"/>
  <c r="AD160" i="70" s="1"/>
  <c r="AE160" i="70" s="1"/>
  <c r="AF160" i="70" s="1"/>
  <c r="C160" i="70"/>
  <c r="D160" i="70" s="1"/>
  <c r="E160" i="70" s="1"/>
  <c r="C159" i="70"/>
  <c r="D159" i="70" s="1"/>
  <c r="E159" i="70" s="1"/>
  <c r="F159" i="70" s="1"/>
  <c r="G159" i="70" s="1"/>
  <c r="H159" i="70" s="1"/>
  <c r="I159" i="70" s="1"/>
  <c r="J159" i="70" s="1"/>
  <c r="K159" i="70" s="1"/>
  <c r="L159" i="70" s="1"/>
  <c r="M159" i="70" s="1"/>
  <c r="N159" i="70" s="1"/>
  <c r="O159" i="70" s="1"/>
  <c r="P159" i="70" s="1"/>
  <c r="Q159" i="70" s="1"/>
  <c r="R159" i="70" s="1"/>
  <c r="S159" i="70" s="1"/>
  <c r="T159" i="70" s="1"/>
  <c r="U159" i="70" s="1"/>
  <c r="V159" i="70" s="1"/>
  <c r="W159" i="70" s="1"/>
  <c r="X159" i="70" s="1"/>
  <c r="Y159" i="70" s="1"/>
  <c r="Z159" i="70" s="1"/>
  <c r="AA159" i="70" s="1"/>
  <c r="AB159" i="70" s="1"/>
  <c r="AC159" i="70" s="1"/>
  <c r="AD159" i="70" s="1"/>
  <c r="AE159" i="70" s="1"/>
  <c r="AF159" i="70" s="1"/>
  <c r="C158" i="70"/>
  <c r="D158" i="70" s="1"/>
  <c r="E158" i="70" s="1"/>
  <c r="F158" i="70" s="1"/>
  <c r="G158" i="70" s="1"/>
  <c r="H158" i="70" s="1"/>
  <c r="I158" i="70" s="1"/>
  <c r="J158" i="70" s="1"/>
  <c r="K158" i="70" s="1"/>
  <c r="L158" i="70" s="1"/>
  <c r="M158" i="70" s="1"/>
  <c r="N158" i="70" s="1"/>
  <c r="O158" i="70" s="1"/>
  <c r="P158" i="70" s="1"/>
  <c r="Q158" i="70" s="1"/>
  <c r="R158" i="70" s="1"/>
  <c r="S158" i="70" s="1"/>
  <c r="T158" i="70" s="1"/>
  <c r="U158" i="70" s="1"/>
  <c r="V158" i="70" s="1"/>
  <c r="W158" i="70" s="1"/>
  <c r="X158" i="70" s="1"/>
  <c r="Y158" i="70" s="1"/>
  <c r="Z158" i="70" s="1"/>
  <c r="AA158" i="70" s="1"/>
  <c r="AB158" i="70" s="1"/>
  <c r="AC158" i="70" s="1"/>
  <c r="AD158" i="70" s="1"/>
  <c r="AE158" i="70" s="1"/>
  <c r="AF158" i="70" s="1"/>
  <c r="E157" i="70"/>
  <c r="F157" i="70" s="1"/>
  <c r="G157" i="70" s="1"/>
  <c r="H157" i="70" s="1"/>
  <c r="I157" i="70" s="1"/>
  <c r="J157" i="70" s="1"/>
  <c r="K157" i="70" s="1"/>
  <c r="L157" i="70" s="1"/>
  <c r="M157" i="70" s="1"/>
  <c r="N157" i="70" s="1"/>
  <c r="O157" i="70" s="1"/>
  <c r="P157" i="70" s="1"/>
  <c r="Q157" i="70" s="1"/>
  <c r="R157" i="70" s="1"/>
  <c r="S157" i="70" s="1"/>
  <c r="T157" i="70" s="1"/>
  <c r="U157" i="70" s="1"/>
  <c r="V157" i="70" s="1"/>
  <c r="W157" i="70" s="1"/>
  <c r="X157" i="70" s="1"/>
  <c r="Y157" i="70" s="1"/>
  <c r="Z157" i="70" s="1"/>
  <c r="AA157" i="70" s="1"/>
  <c r="AB157" i="70" s="1"/>
  <c r="AC157" i="70" s="1"/>
  <c r="AD157" i="70" s="1"/>
  <c r="AE157" i="70" s="1"/>
  <c r="AF157" i="70" s="1"/>
  <c r="D157" i="70"/>
  <c r="C157" i="70"/>
  <c r="C156" i="70"/>
  <c r="D156" i="70" s="1"/>
  <c r="E156" i="70" s="1"/>
  <c r="F156" i="70" s="1"/>
  <c r="G156" i="70" s="1"/>
  <c r="H156" i="70" s="1"/>
  <c r="I156" i="70" s="1"/>
  <c r="J156" i="70" s="1"/>
  <c r="K156" i="70" s="1"/>
  <c r="L156" i="70" s="1"/>
  <c r="M156" i="70" s="1"/>
  <c r="N156" i="70" s="1"/>
  <c r="O156" i="70" s="1"/>
  <c r="P156" i="70" s="1"/>
  <c r="Q156" i="70" s="1"/>
  <c r="R156" i="70" s="1"/>
  <c r="S156" i="70" s="1"/>
  <c r="T156" i="70" s="1"/>
  <c r="U156" i="70" s="1"/>
  <c r="V156" i="70" s="1"/>
  <c r="W156" i="70" s="1"/>
  <c r="X156" i="70" s="1"/>
  <c r="Y156" i="70" s="1"/>
  <c r="Z156" i="70" s="1"/>
  <c r="AA156" i="70" s="1"/>
  <c r="AB156" i="70" s="1"/>
  <c r="AC156" i="70" s="1"/>
  <c r="AD156" i="70" s="1"/>
  <c r="AE156" i="70" s="1"/>
  <c r="AF156" i="70" s="1"/>
  <c r="C155" i="70"/>
  <c r="D155" i="70" s="1"/>
  <c r="E155" i="70" s="1"/>
  <c r="F155" i="70" s="1"/>
  <c r="G155" i="70" s="1"/>
  <c r="H155" i="70" s="1"/>
  <c r="I155" i="70" s="1"/>
  <c r="J155" i="70" s="1"/>
  <c r="K155" i="70" s="1"/>
  <c r="L155" i="70" s="1"/>
  <c r="M155" i="70" s="1"/>
  <c r="N155" i="70" s="1"/>
  <c r="O155" i="70" s="1"/>
  <c r="P155" i="70" s="1"/>
  <c r="Q155" i="70" s="1"/>
  <c r="R155" i="70" s="1"/>
  <c r="S155" i="70" s="1"/>
  <c r="T155" i="70" s="1"/>
  <c r="U155" i="70" s="1"/>
  <c r="V155" i="70" s="1"/>
  <c r="W155" i="70" s="1"/>
  <c r="X155" i="70" s="1"/>
  <c r="Y155" i="70" s="1"/>
  <c r="Z155" i="70" s="1"/>
  <c r="AA155" i="70" s="1"/>
  <c r="AB155" i="70" s="1"/>
  <c r="AC155" i="70" s="1"/>
  <c r="AD155" i="70" s="1"/>
  <c r="AE155" i="70" s="1"/>
  <c r="AF155" i="70" s="1"/>
  <c r="C154" i="70"/>
  <c r="D154" i="70" s="1"/>
  <c r="E154" i="70" s="1"/>
  <c r="F154" i="70" s="1"/>
  <c r="G154" i="70" s="1"/>
  <c r="H154" i="70" s="1"/>
  <c r="I154" i="70" s="1"/>
  <c r="J154" i="70" s="1"/>
  <c r="K154" i="70" s="1"/>
  <c r="L154" i="70" s="1"/>
  <c r="M154" i="70" s="1"/>
  <c r="N154" i="70" s="1"/>
  <c r="O154" i="70" s="1"/>
  <c r="P154" i="70" s="1"/>
  <c r="Q154" i="70" s="1"/>
  <c r="R154" i="70" s="1"/>
  <c r="S154" i="70" s="1"/>
  <c r="T154" i="70" s="1"/>
  <c r="U154" i="70" s="1"/>
  <c r="V154" i="70" s="1"/>
  <c r="W154" i="70" s="1"/>
  <c r="X154" i="70" s="1"/>
  <c r="Y154" i="70" s="1"/>
  <c r="Z154" i="70" s="1"/>
  <c r="AA154" i="70" s="1"/>
  <c r="AB154" i="70" s="1"/>
  <c r="AC154" i="70" s="1"/>
  <c r="AD154" i="70" s="1"/>
  <c r="AE154" i="70" s="1"/>
  <c r="AF154" i="70" s="1"/>
  <c r="H153" i="70"/>
  <c r="I153" i="70" s="1"/>
  <c r="J153" i="70" s="1"/>
  <c r="K153" i="70" s="1"/>
  <c r="L153" i="70" s="1"/>
  <c r="M153" i="70" s="1"/>
  <c r="N153" i="70" s="1"/>
  <c r="O153" i="70" s="1"/>
  <c r="P153" i="70" s="1"/>
  <c r="Q153" i="70" s="1"/>
  <c r="R153" i="70" s="1"/>
  <c r="S153" i="70" s="1"/>
  <c r="T153" i="70" s="1"/>
  <c r="U153" i="70" s="1"/>
  <c r="V153" i="70" s="1"/>
  <c r="W153" i="70" s="1"/>
  <c r="X153" i="70" s="1"/>
  <c r="Y153" i="70" s="1"/>
  <c r="Z153" i="70" s="1"/>
  <c r="AA153" i="70" s="1"/>
  <c r="AB153" i="70" s="1"/>
  <c r="AC153" i="70" s="1"/>
  <c r="AD153" i="70" s="1"/>
  <c r="AE153" i="70" s="1"/>
  <c r="AF153" i="70" s="1"/>
  <c r="D153" i="70"/>
  <c r="E153" i="70" s="1"/>
  <c r="F153" i="70" s="1"/>
  <c r="G153" i="70" s="1"/>
  <c r="C153" i="70"/>
  <c r="C152" i="70"/>
  <c r="D152" i="70" s="1"/>
  <c r="E152" i="70" s="1"/>
  <c r="F152" i="70" s="1"/>
  <c r="G152" i="70" s="1"/>
  <c r="H152" i="70" s="1"/>
  <c r="I152" i="70" s="1"/>
  <c r="J152" i="70" s="1"/>
  <c r="K152" i="70" s="1"/>
  <c r="L152" i="70" s="1"/>
  <c r="M152" i="70" s="1"/>
  <c r="N152" i="70" s="1"/>
  <c r="O152" i="70" s="1"/>
  <c r="P152" i="70" s="1"/>
  <c r="Q152" i="70" s="1"/>
  <c r="R152" i="70" s="1"/>
  <c r="S152" i="70" s="1"/>
  <c r="T152" i="70" s="1"/>
  <c r="U152" i="70" s="1"/>
  <c r="V152" i="70" s="1"/>
  <c r="W152" i="70" s="1"/>
  <c r="X152" i="70" s="1"/>
  <c r="Y152" i="70" s="1"/>
  <c r="Z152" i="70" s="1"/>
  <c r="AA152" i="70" s="1"/>
  <c r="AB152" i="70" s="1"/>
  <c r="AC152" i="70" s="1"/>
  <c r="AD152" i="70" s="1"/>
  <c r="AE152" i="70" s="1"/>
  <c r="AF152" i="70" s="1"/>
  <c r="E151" i="70"/>
  <c r="F151" i="70" s="1"/>
  <c r="G151" i="70" s="1"/>
  <c r="H151" i="70" s="1"/>
  <c r="I151" i="70" s="1"/>
  <c r="J151" i="70" s="1"/>
  <c r="K151" i="70" s="1"/>
  <c r="L151" i="70" s="1"/>
  <c r="M151" i="70" s="1"/>
  <c r="N151" i="70" s="1"/>
  <c r="O151" i="70" s="1"/>
  <c r="P151" i="70" s="1"/>
  <c r="Q151" i="70" s="1"/>
  <c r="R151" i="70" s="1"/>
  <c r="S151" i="70" s="1"/>
  <c r="T151" i="70" s="1"/>
  <c r="U151" i="70" s="1"/>
  <c r="V151" i="70" s="1"/>
  <c r="W151" i="70" s="1"/>
  <c r="X151" i="70" s="1"/>
  <c r="Y151" i="70" s="1"/>
  <c r="Z151" i="70" s="1"/>
  <c r="AA151" i="70" s="1"/>
  <c r="AB151" i="70" s="1"/>
  <c r="AC151" i="70" s="1"/>
  <c r="AD151" i="70" s="1"/>
  <c r="AE151" i="70" s="1"/>
  <c r="AF151" i="70" s="1"/>
  <c r="C151" i="70"/>
  <c r="D151" i="70" s="1"/>
  <c r="C150" i="70"/>
  <c r="D150" i="70" s="1"/>
  <c r="E150" i="70" s="1"/>
  <c r="F150" i="70" s="1"/>
  <c r="G150" i="70" s="1"/>
  <c r="H150" i="70" s="1"/>
  <c r="I150" i="70" s="1"/>
  <c r="J150" i="70" s="1"/>
  <c r="K150" i="70" s="1"/>
  <c r="L150" i="70" s="1"/>
  <c r="M150" i="70" s="1"/>
  <c r="N150" i="70" s="1"/>
  <c r="O150" i="70" s="1"/>
  <c r="P150" i="70" s="1"/>
  <c r="Q150" i="70" s="1"/>
  <c r="R150" i="70" s="1"/>
  <c r="S150" i="70" s="1"/>
  <c r="T150" i="70" s="1"/>
  <c r="U150" i="70" s="1"/>
  <c r="V150" i="70" s="1"/>
  <c r="W150" i="70" s="1"/>
  <c r="X150" i="70" s="1"/>
  <c r="Y150" i="70" s="1"/>
  <c r="Z150" i="70" s="1"/>
  <c r="AA150" i="70" s="1"/>
  <c r="AB150" i="70" s="1"/>
  <c r="AC150" i="70" s="1"/>
  <c r="AD150" i="70" s="1"/>
  <c r="AE150" i="70" s="1"/>
  <c r="AF150" i="70" s="1"/>
  <c r="C149" i="70"/>
  <c r="D149" i="70" s="1"/>
  <c r="E149" i="70" s="1"/>
  <c r="F149" i="70" s="1"/>
  <c r="G149" i="70" s="1"/>
  <c r="H149" i="70" s="1"/>
  <c r="I149" i="70" s="1"/>
  <c r="J149" i="70" s="1"/>
  <c r="K149" i="70" s="1"/>
  <c r="L149" i="70" s="1"/>
  <c r="M149" i="70" s="1"/>
  <c r="N149" i="70" s="1"/>
  <c r="O149" i="70" s="1"/>
  <c r="P149" i="70" s="1"/>
  <c r="Q149" i="70" s="1"/>
  <c r="R149" i="70" s="1"/>
  <c r="S149" i="70" s="1"/>
  <c r="T149" i="70" s="1"/>
  <c r="U149" i="70" s="1"/>
  <c r="V149" i="70" s="1"/>
  <c r="W149" i="70" s="1"/>
  <c r="X149" i="70" s="1"/>
  <c r="Y149" i="70" s="1"/>
  <c r="Z149" i="70" s="1"/>
  <c r="AA149" i="70" s="1"/>
  <c r="AB149" i="70" s="1"/>
  <c r="AC149" i="70" s="1"/>
  <c r="AD149" i="70" s="1"/>
  <c r="AE149" i="70" s="1"/>
  <c r="AF149" i="70" s="1"/>
  <c r="C148" i="70"/>
  <c r="D148" i="70" s="1"/>
  <c r="E148" i="70" s="1"/>
  <c r="F148" i="70" s="1"/>
  <c r="G148" i="70" s="1"/>
  <c r="H148" i="70" s="1"/>
  <c r="I148" i="70" s="1"/>
  <c r="J148" i="70" s="1"/>
  <c r="K148" i="70" s="1"/>
  <c r="L148" i="70" s="1"/>
  <c r="M148" i="70" s="1"/>
  <c r="N148" i="70" s="1"/>
  <c r="O148" i="70" s="1"/>
  <c r="P148" i="70" s="1"/>
  <c r="Q148" i="70" s="1"/>
  <c r="R148" i="70" s="1"/>
  <c r="S148" i="70" s="1"/>
  <c r="T148" i="70" s="1"/>
  <c r="U148" i="70" s="1"/>
  <c r="V148" i="70" s="1"/>
  <c r="W148" i="70" s="1"/>
  <c r="X148" i="70" s="1"/>
  <c r="Y148" i="70" s="1"/>
  <c r="Z148" i="70" s="1"/>
  <c r="AA148" i="70" s="1"/>
  <c r="AB148" i="70" s="1"/>
  <c r="AC148" i="70" s="1"/>
  <c r="AD148" i="70" s="1"/>
  <c r="AE148" i="70" s="1"/>
  <c r="AF148" i="70" s="1"/>
  <c r="D147" i="70"/>
  <c r="E147" i="70" s="1"/>
  <c r="F147" i="70" s="1"/>
  <c r="G147" i="70" s="1"/>
  <c r="H147" i="70" s="1"/>
  <c r="I147" i="70" s="1"/>
  <c r="J147" i="70" s="1"/>
  <c r="K147" i="70" s="1"/>
  <c r="L147" i="70" s="1"/>
  <c r="M147" i="70" s="1"/>
  <c r="N147" i="70" s="1"/>
  <c r="O147" i="70" s="1"/>
  <c r="P147" i="70" s="1"/>
  <c r="Q147" i="70" s="1"/>
  <c r="R147" i="70" s="1"/>
  <c r="S147" i="70" s="1"/>
  <c r="T147" i="70" s="1"/>
  <c r="U147" i="70" s="1"/>
  <c r="V147" i="70" s="1"/>
  <c r="W147" i="70" s="1"/>
  <c r="X147" i="70" s="1"/>
  <c r="Y147" i="70" s="1"/>
  <c r="Z147" i="70" s="1"/>
  <c r="AA147" i="70" s="1"/>
  <c r="AB147" i="70" s="1"/>
  <c r="AC147" i="70" s="1"/>
  <c r="AD147" i="70" s="1"/>
  <c r="AE147" i="70" s="1"/>
  <c r="AF147" i="70" s="1"/>
  <c r="C147" i="70"/>
  <c r="C146" i="70"/>
  <c r="D146" i="70" s="1"/>
  <c r="E146" i="70" s="1"/>
  <c r="F146" i="70" s="1"/>
  <c r="G146" i="70" s="1"/>
  <c r="H146" i="70" s="1"/>
  <c r="I146" i="70" s="1"/>
  <c r="J146" i="70" s="1"/>
  <c r="K146" i="70" s="1"/>
  <c r="L146" i="70" s="1"/>
  <c r="M146" i="70" s="1"/>
  <c r="N146" i="70" s="1"/>
  <c r="O146" i="70" s="1"/>
  <c r="P146" i="70" s="1"/>
  <c r="Q146" i="70" s="1"/>
  <c r="R146" i="70" s="1"/>
  <c r="S146" i="70" s="1"/>
  <c r="T146" i="70" s="1"/>
  <c r="U146" i="70" s="1"/>
  <c r="V146" i="70" s="1"/>
  <c r="W146" i="70" s="1"/>
  <c r="X146" i="70" s="1"/>
  <c r="Y146" i="70" s="1"/>
  <c r="Z146" i="70" s="1"/>
  <c r="AA146" i="70" s="1"/>
  <c r="AB146" i="70" s="1"/>
  <c r="AC146" i="70" s="1"/>
  <c r="AD146" i="70" s="1"/>
  <c r="AE146" i="70" s="1"/>
  <c r="AF146" i="70" s="1"/>
  <c r="C145" i="70"/>
  <c r="D145" i="70" s="1"/>
  <c r="E145" i="70" s="1"/>
  <c r="F145" i="70" s="1"/>
  <c r="G145" i="70" s="1"/>
  <c r="H145" i="70" s="1"/>
  <c r="I145" i="70" s="1"/>
  <c r="J145" i="70" s="1"/>
  <c r="K145" i="70" s="1"/>
  <c r="L145" i="70" s="1"/>
  <c r="M145" i="70" s="1"/>
  <c r="N145" i="70" s="1"/>
  <c r="O145" i="70" s="1"/>
  <c r="P145" i="70" s="1"/>
  <c r="Q145" i="70" s="1"/>
  <c r="R145" i="70" s="1"/>
  <c r="S145" i="70" s="1"/>
  <c r="T145" i="70" s="1"/>
  <c r="U145" i="70" s="1"/>
  <c r="V145" i="70" s="1"/>
  <c r="W145" i="70" s="1"/>
  <c r="X145" i="70" s="1"/>
  <c r="Y145" i="70" s="1"/>
  <c r="Z145" i="70" s="1"/>
  <c r="AA145" i="70" s="1"/>
  <c r="AB145" i="70" s="1"/>
  <c r="AC145" i="70" s="1"/>
  <c r="AD145" i="70" s="1"/>
  <c r="AE145" i="70" s="1"/>
  <c r="AF145" i="70" s="1"/>
  <c r="D144" i="70"/>
  <c r="E144" i="70" s="1"/>
  <c r="F144" i="70" s="1"/>
  <c r="G144" i="70" s="1"/>
  <c r="H144" i="70" s="1"/>
  <c r="I144" i="70" s="1"/>
  <c r="J144" i="70" s="1"/>
  <c r="K144" i="70" s="1"/>
  <c r="L144" i="70" s="1"/>
  <c r="M144" i="70" s="1"/>
  <c r="N144" i="70" s="1"/>
  <c r="O144" i="70" s="1"/>
  <c r="P144" i="70" s="1"/>
  <c r="Q144" i="70" s="1"/>
  <c r="R144" i="70" s="1"/>
  <c r="S144" i="70" s="1"/>
  <c r="T144" i="70" s="1"/>
  <c r="U144" i="70" s="1"/>
  <c r="V144" i="70" s="1"/>
  <c r="W144" i="70" s="1"/>
  <c r="X144" i="70" s="1"/>
  <c r="Y144" i="70" s="1"/>
  <c r="Z144" i="70" s="1"/>
  <c r="AA144" i="70" s="1"/>
  <c r="AB144" i="70" s="1"/>
  <c r="AC144" i="70" s="1"/>
  <c r="AD144" i="70" s="1"/>
  <c r="AE144" i="70" s="1"/>
  <c r="AF144" i="70" s="1"/>
  <c r="C144" i="70"/>
  <c r="C143" i="70"/>
  <c r="D143" i="70" s="1"/>
  <c r="E143" i="70" s="1"/>
  <c r="F143" i="70" s="1"/>
  <c r="G143" i="70" s="1"/>
  <c r="H143" i="70" s="1"/>
  <c r="I143" i="70" s="1"/>
  <c r="J143" i="70" s="1"/>
  <c r="K143" i="70" s="1"/>
  <c r="L143" i="70" s="1"/>
  <c r="M143" i="70" s="1"/>
  <c r="N143" i="70" s="1"/>
  <c r="O143" i="70" s="1"/>
  <c r="P143" i="70" s="1"/>
  <c r="Q143" i="70" s="1"/>
  <c r="R143" i="70" s="1"/>
  <c r="S143" i="70" s="1"/>
  <c r="T143" i="70" s="1"/>
  <c r="U143" i="70" s="1"/>
  <c r="V143" i="70" s="1"/>
  <c r="W143" i="70" s="1"/>
  <c r="X143" i="70" s="1"/>
  <c r="Y143" i="70" s="1"/>
  <c r="Z143" i="70" s="1"/>
  <c r="AA143" i="70" s="1"/>
  <c r="AB143" i="70" s="1"/>
  <c r="AC143" i="70" s="1"/>
  <c r="AD143" i="70" s="1"/>
  <c r="AE143" i="70" s="1"/>
  <c r="AF143" i="70" s="1"/>
  <c r="C142" i="70"/>
  <c r="D142" i="70" s="1"/>
  <c r="E142" i="70" s="1"/>
  <c r="F142" i="70" s="1"/>
  <c r="G142" i="70" s="1"/>
  <c r="H142" i="70" s="1"/>
  <c r="I142" i="70" s="1"/>
  <c r="J142" i="70" s="1"/>
  <c r="K142" i="70" s="1"/>
  <c r="L142" i="70" s="1"/>
  <c r="M142" i="70" s="1"/>
  <c r="N142" i="70" s="1"/>
  <c r="O142" i="70" s="1"/>
  <c r="P142" i="70" s="1"/>
  <c r="Q142" i="70" s="1"/>
  <c r="R142" i="70" s="1"/>
  <c r="S142" i="70" s="1"/>
  <c r="T142" i="70" s="1"/>
  <c r="U142" i="70" s="1"/>
  <c r="V142" i="70" s="1"/>
  <c r="W142" i="70" s="1"/>
  <c r="X142" i="70" s="1"/>
  <c r="Y142" i="70" s="1"/>
  <c r="Z142" i="70" s="1"/>
  <c r="AA142" i="70" s="1"/>
  <c r="AB142" i="70" s="1"/>
  <c r="AC142" i="70" s="1"/>
  <c r="AD142" i="70" s="1"/>
  <c r="AE142" i="70" s="1"/>
  <c r="AF142" i="70" s="1"/>
  <c r="C141" i="70"/>
  <c r="D141" i="70" s="1"/>
  <c r="E141" i="70" s="1"/>
  <c r="F141" i="70" s="1"/>
  <c r="G141" i="70" s="1"/>
  <c r="H141" i="70" s="1"/>
  <c r="I141" i="70" s="1"/>
  <c r="J141" i="70" s="1"/>
  <c r="K141" i="70" s="1"/>
  <c r="L141" i="70" s="1"/>
  <c r="M141" i="70" s="1"/>
  <c r="N141" i="70" s="1"/>
  <c r="O141" i="70" s="1"/>
  <c r="P141" i="70" s="1"/>
  <c r="Q141" i="70" s="1"/>
  <c r="R141" i="70" s="1"/>
  <c r="S141" i="70" s="1"/>
  <c r="T141" i="70" s="1"/>
  <c r="U141" i="70" s="1"/>
  <c r="V141" i="70" s="1"/>
  <c r="W141" i="70" s="1"/>
  <c r="X141" i="70" s="1"/>
  <c r="Y141" i="70" s="1"/>
  <c r="Z141" i="70" s="1"/>
  <c r="AA141" i="70" s="1"/>
  <c r="AB141" i="70" s="1"/>
  <c r="AC141" i="70" s="1"/>
  <c r="AD141" i="70" s="1"/>
  <c r="AE141" i="70" s="1"/>
  <c r="AF141" i="70" s="1"/>
  <c r="K140" i="70"/>
  <c r="L140" i="70" s="1"/>
  <c r="M140" i="70" s="1"/>
  <c r="N140" i="70" s="1"/>
  <c r="O140" i="70" s="1"/>
  <c r="P140" i="70" s="1"/>
  <c r="Q140" i="70" s="1"/>
  <c r="R140" i="70" s="1"/>
  <c r="S140" i="70" s="1"/>
  <c r="T140" i="70" s="1"/>
  <c r="U140" i="70" s="1"/>
  <c r="V140" i="70" s="1"/>
  <c r="W140" i="70" s="1"/>
  <c r="X140" i="70" s="1"/>
  <c r="Y140" i="70" s="1"/>
  <c r="Z140" i="70" s="1"/>
  <c r="AA140" i="70" s="1"/>
  <c r="AB140" i="70" s="1"/>
  <c r="AC140" i="70" s="1"/>
  <c r="AD140" i="70" s="1"/>
  <c r="AE140" i="70" s="1"/>
  <c r="AF140" i="70" s="1"/>
  <c r="C140" i="70"/>
  <c r="D140" i="70" s="1"/>
  <c r="E140" i="70" s="1"/>
  <c r="F140" i="70" s="1"/>
  <c r="G140" i="70" s="1"/>
  <c r="H140" i="70" s="1"/>
  <c r="I140" i="70" s="1"/>
  <c r="J140" i="70" s="1"/>
  <c r="D139" i="70"/>
  <c r="E139" i="70" s="1"/>
  <c r="F139" i="70" s="1"/>
  <c r="G139" i="70" s="1"/>
  <c r="H139" i="70" s="1"/>
  <c r="I139" i="70" s="1"/>
  <c r="J139" i="70" s="1"/>
  <c r="K139" i="70" s="1"/>
  <c r="L139" i="70" s="1"/>
  <c r="M139" i="70" s="1"/>
  <c r="N139" i="70" s="1"/>
  <c r="O139" i="70" s="1"/>
  <c r="P139" i="70" s="1"/>
  <c r="Q139" i="70" s="1"/>
  <c r="R139" i="70" s="1"/>
  <c r="S139" i="70" s="1"/>
  <c r="T139" i="70" s="1"/>
  <c r="U139" i="70" s="1"/>
  <c r="V139" i="70" s="1"/>
  <c r="W139" i="70" s="1"/>
  <c r="X139" i="70" s="1"/>
  <c r="Y139" i="70" s="1"/>
  <c r="Z139" i="70" s="1"/>
  <c r="AA139" i="70" s="1"/>
  <c r="AB139" i="70" s="1"/>
  <c r="AC139" i="70" s="1"/>
  <c r="AD139" i="70" s="1"/>
  <c r="AE139" i="70" s="1"/>
  <c r="AF139" i="70" s="1"/>
  <c r="C139" i="70"/>
  <c r="E138" i="70"/>
  <c r="F138" i="70" s="1"/>
  <c r="G138" i="70" s="1"/>
  <c r="H138" i="70" s="1"/>
  <c r="I138" i="70" s="1"/>
  <c r="J138" i="70" s="1"/>
  <c r="K138" i="70" s="1"/>
  <c r="L138" i="70" s="1"/>
  <c r="M138" i="70" s="1"/>
  <c r="N138" i="70" s="1"/>
  <c r="O138" i="70" s="1"/>
  <c r="P138" i="70" s="1"/>
  <c r="Q138" i="70" s="1"/>
  <c r="R138" i="70" s="1"/>
  <c r="S138" i="70" s="1"/>
  <c r="T138" i="70" s="1"/>
  <c r="U138" i="70" s="1"/>
  <c r="V138" i="70" s="1"/>
  <c r="W138" i="70" s="1"/>
  <c r="X138" i="70" s="1"/>
  <c r="Y138" i="70" s="1"/>
  <c r="Z138" i="70" s="1"/>
  <c r="AA138" i="70" s="1"/>
  <c r="AB138" i="70" s="1"/>
  <c r="AC138" i="70" s="1"/>
  <c r="AD138" i="70" s="1"/>
  <c r="AE138" i="70" s="1"/>
  <c r="AF138" i="70" s="1"/>
  <c r="C138" i="70"/>
  <c r="D138" i="70" s="1"/>
  <c r="C137" i="70"/>
  <c r="D137" i="70" s="1"/>
  <c r="E137" i="70" s="1"/>
  <c r="F137" i="70" s="1"/>
  <c r="G137" i="70" s="1"/>
  <c r="H137" i="70" s="1"/>
  <c r="I137" i="70" s="1"/>
  <c r="J137" i="70" s="1"/>
  <c r="K137" i="70" s="1"/>
  <c r="L137" i="70" s="1"/>
  <c r="M137" i="70" s="1"/>
  <c r="N137" i="70" s="1"/>
  <c r="O137" i="70" s="1"/>
  <c r="P137" i="70" s="1"/>
  <c r="Q137" i="70" s="1"/>
  <c r="R137" i="70" s="1"/>
  <c r="S137" i="70" s="1"/>
  <c r="T137" i="70" s="1"/>
  <c r="U137" i="70" s="1"/>
  <c r="V137" i="70" s="1"/>
  <c r="W137" i="70" s="1"/>
  <c r="X137" i="70" s="1"/>
  <c r="Y137" i="70" s="1"/>
  <c r="Z137" i="70" s="1"/>
  <c r="AA137" i="70" s="1"/>
  <c r="AB137" i="70" s="1"/>
  <c r="AC137" i="70" s="1"/>
  <c r="AD137" i="70" s="1"/>
  <c r="AE137" i="70" s="1"/>
  <c r="AF137" i="70" s="1"/>
  <c r="C136" i="70"/>
  <c r="D136" i="70" s="1"/>
  <c r="E136" i="70" s="1"/>
  <c r="F136" i="70" s="1"/>
  <c r="G136" i="70" s="1"/>
  <c r="H136" i="70" s="1"/>
  <c r="I136" i="70" s="1"/>
  <c r="J136" i="70" s="1"/>
  <c r="K136" i="70" s="1"/>
  <c r="L136" i="70" s="1"/>
  <c r="M136" i="70" s="1"/>
  <c r="N136" i="70" s="1"/>
  <c r="O136" i="70" s="1"/>
  <c r="P136" i="70" s="1"/>
  <c r="Q136" i="70" s="1"/>
  <c r="R136" i="70" s="1"/>
  <c r="S136" i="70" s="1"/>
  <c r="T136" i="70" s="1"/>
  <c r="U136" i="70" s="1"/>
  <c r="V136" i="70" s="1"/>
  <c r="W136" i="70" s="1"/>
  <c r="X136" i="70" s="1"/>
  <c r="Y136" i="70" s="1"/>
  <c r="Z136" i="70" s="1"/>
  <c r="AA136" i="70" s="1"/>
  <c r="AB136" i="70" s="1"/>
  <c r="AC136" i="70" s="1"/>
  <c r="AD136" i="70" s="1"/>
  <c r="AE136" i="70" s="1"/>
  <c r="AF136" i="70" s="1"/>
  <c r="C135" i="70"/>
  <c r="D135" i="70" s="1"/>
  <c r="E135" i="70" s="1"/>
  <c r="F135" i="70" s="1"/>
  <c r="G135" i="70" s="1"/>
  <c r="H135" i="70" s="1"/>
  <c r="I135" i="70" s="1"/>
  <c r="J135" i="70" s="1"/>
  <c r="K135" i="70" s="1"/>
  <c r="L135" i="70" s="1"/>
  <c r="M135" i="70" s="1"/>
  <c r="N135" i="70" s="1"/>
  <c r="O135" i="70" s="1"/>
  <c r="P135" i="70" s="1"/>
  <c r="Q135" i="70" s="1"/>
  <c r="R135" i="70" s="1"/>
  <c r="S135" i="70" s="1"/>
  <c r="T135" i="70" s="1"/>
  <c r="U135" i="70" s="1"/>
  <c r="V135" i="70" s="1"/>
  <c r="W135" i="70" s="1"/>
  <c r="X135" i="70" s="1"/>
  <c r="Y135" i="70" s="1"/>
  <c r="Z135" i="70" s="1"/>
  <c r="AA135" i="70" s="1"/>
  <c r="AB135" i="70" s="1"/>
  <c r="AC135" i="70" s="1"/>
  <c r="AD135" i="70" s="1"/>
  <c r="AE135" i="70" s="1"/>
  <c r="AF135" i="70" s="1"/>
  <c r="C134" i="70"/>
  <c r="D134" i="70" s="1"/>
  <c r="E134" i="70" s="1"/>
  <c r="F134" i="70" s="1"/>
  <c r="G134" i="70" s="1"/>
  <c r="H134" i="70" s="1"/>
  <c r="I134" i="70" s="1"/>
  <c r="J134" i="70" s="1"/>
  <c r="K134" i="70" s="1"/>
  <c r="L134" i="70" s="1"/>
  <c r="M134" i="70" s="1"/>
  <c r="N134" i="70" s="1"/>
  <c r="O134" i="70" s="1"/>
  <c r="P134" i="70" s="1"/>
  <c r="Q134" i="70" s="1"/>
  <c r="R134" i="70" s="1"/>
  <c r="S134" i="70" s="1"/>
  <c r="T134" i="70" s="1"/>
  <c r="U134" i="70" s="1"/>
  <c r="V134" i="70" s="1"/>
  <c r="W134" i="70" s="1"/>
  <c r="X134" i="70" s="1"/>
  <c r="Y134" i="70" s="1"/>
  <c r="Z134" i="70" s="1"/>
  <c r="AA134" i="70" s="1"/>
  <c r="AB134" i="70" s="1"/>
  <c r="AC134" i="70" s="1"/>
  <c r="AD134" i="70" s="1"/>
  <c r="AE134" i="70" s="1"/>
  <c r="AF134" i="70" s="1"/>
  <c r="H133" i="70"/>
  <c r="I133" i="70" s="1"/>
  <c r="J133" i="70" s="1"/>
  <c r="K133" i="70" s="1"/>
  <c r="L133" i="70" s="1"/>
  <c r="M133" i="70" s="1"/>
  <c r="N133" i="70" s="1"/>
  <c r="O133" i="70" s="1"/>
  <c r="P133" i="70" s="1"/>
  <c r="Q133" i="70" s="1"/>
  <c r="R133" i="70" s="1"/>
  <c r="S133" i="70" s="1"/>
  <c r="T133" i="70" s="1"/>
  <c r="U133" i="70" s="1"/>
  <c r="V133" i="70" s="1"/>
  <c r="W133" i="70" s="1"/>
  <c r="X133" i="70" s="1"/>
  <c r="Y133" i="70" s="1"/>
  <c r="Z133" i="70" s="1"/>
  <c r="AA133" i="70" s="1"/>
  <c r="AB133" i="70" s="1"/>
  <c r="AC133" i="70" s="1"/>
  <c r="AD133" i="70" s="1"/>
  <c r="AE133" i="70" s="1"/>
  <c r="AF133" i="70" s="1"/>
  <c r="C133" i="70"/>
  <c r="D133" i="70" s="1"/>
  <c r="E133" i="70" s="1"/>
  <c r="F133" i="70" s="1"/>
  <c r="G133" i="70" s="1"/>
  <c r="C132" i="70"/>
  <c r="D132" i="70" s="1"/>
  <c r="E132" i="70" s="1"/>
  <c r="F132" i="70" s="1"/>
  <c r="G132" i="70" s="1"/>
  <c r="H132" i="70" s="1"/>
  <c r="I132" i="70" s="1"/>
  <c r="J132" i="70" s="1"/>
  <c r="K132" i="70" s="1"/>
  <c r="L132" i="70" s="1"/>
  <c r="M132" i="70" s="1"/>
  <c r="N132" i="70" s="1"/>
  <c r="O132" i="70" s="1"/>
  <c r="P132" i="70" s="1"/>
  <c r="Q132" i="70" s="1"/>
  <c r="R132" i="70" s="1"/>
  <c r="S132" i="70" s="1"/>
  <c r="T132" i="70" s="1"/>
  <c r="U132" i="70" s="1"/>
  <c r="V132" i="70" s="1"/>
  <c r="W132" i="70" s="1"/>
  <c r="X132" i="70" s="1"/>
  <c r="Y132" i="70" s="1"/>
  <c r="Z132" i="70" s="1"/>
  <c r="AA132" i="70" s="1"/>
  <c r="AB132" i="70" s="1"/>
  <c r="AC132" i="70" s="1"/>
  <c r="AD132" i="70" s="1"/>
  <c r="AE132" i="70" s="1"/>
  <c r="AF132" i="70" s="1"/>
  <c r="C131" i="70"/>
  <c r="D131" i="70" s="1"/>
  <c r="E131" i="70" s="1"/>
  <c r="F131" i="70" s="1"/>
  <c r="G131" i="70" s="1"/>
  <c r="H131" i="70" s="1"/>
  <c r="I131" i="70" s="1"/>
  <c r="J131" i="70" s="1"/>
  <c r="K131" i="70" s="1"/>
  <c r="L131" i="70" s="1"/>
  <c r="M131" i="70" s="1"/>
  <c r="N131" i="70" s="1"/>
  <c r="O131" i="70" s="1"/>
  <c r="P131" i="70" s="1"/>
  <c r="Q131" i="70" s="1"/>
  <c r="R131" i="70" s="1"/>
  <c r="S131" i="70" s="1"/>
  <c r="T131" i="70" s="1"/>
  <c r="U131" i="70" s="1"/>
  <c r="V131" i="70" s="1"/>
  <c r="W131" i="70" s="1"/>
  <c r="X131" i="70" s="1"/>
  <c r="Y131" i="70" s="1"/>
  <c r="Z131" i="70" s="1"/>
  <c r="AA131" i="70" s="1"/>
  <c r="AB131" i="70" s="1"/>
  <c r="AC131" i="70" s="1"/>
  <c r="AD131" i="70" s="1"/>
  <c r="AE131" i="70" s="1"/>
  <c r="AF131" i="70" s="1"/>
  <c r="D130" i="70"/>
  <c r="E130" i="70" s="1"/>
  <c r="F130" i="70" s="1"/>
  <c r="G130" i="70" s="1"/>
  <c r="H130" i="70" s="1"/>
  <c r="I130" i="70" s="1"/>
  <c r="J130" i="70" s="1"/>
  <c r="K130" i="70" s="1"/>
  <c r="L130" i="70" s="1"/>
  <c r="M130" i="70" s="1"/>
  <c r="N130" i="70" s="1"/>
  <c r="O130" i="70" s="1"/>
  <c r="P130" i="70" s="1"/>
  <c r="Q130" i="70" s="1"/>
  <c r="R130" i="70" s="1"/>
  <c r="S130" i="70" s="1"/>
  <c r="T130" i="70" s="1"/>
  <c r="U130" i="70" s="1"/>
  <c r="V130" i="70" s="1"/>
  <c r="W130" i="70" s="1"/>
  <c r="X130" i="70" s="1"/>
  <c r="Y130" i="70" s="1"/>
  <c r="Z130" i="70" s="1"/>
  <c r="AA130" i="70" s="1"/>
  <c r="AB130" i="70" s="1"/>
  <c r="AC130" i="70" s="1"/>
  <c r="AD130" i="70" s="1"/>
  <c r="AE130" i="70" s="1"/>
  <c r="AF130" i="70" s="1"/>
  <c r="C130" i="70"/>
  <c r="C129" i="70"/>
  <c r="D129" i="70" s="1"/>
  <c r="E129" i="70" s="1"/>
  <c r="F129" i="70" s="1"/>
  <c r="G129" i="70" s="1"/>
  <c r="H129" i="70" s="1"/>
  <c r="I129" i="70" s="1"/>
  <c r="J129" i="70" s="1"/>
  <c r="K129" i="70" s="1"/>
  <c r="L129" i="70" s="1"/>
  <c r="M129" i="70" s="1"/>
  <c r="N129" i="70" s="1"/>
  <c r="O129" i="70" s="1"/>
  <c r="P129" i="70" s="1"/>
  <c r="Q129" i="70" s="1"/>
  <c r="R129" i="70" s="1"/>
  <c r="S129" i="70" s="1"/>
  <c r="T129" i="70" s="1"/>
  <c r="U129" i="70" s="1"/>
  <c r="V129" i="70" s="1"/>
  <c r="W129" i="70" s="1"/>
  <c r="X129" i="70" s="1"/>
  <c r="Y129" i="70" s="1"/>
  <c r="Z129" i="70" s="1"/>
  <c r="AA129" i="70" s="1"/>
  <c r="AB129" i="70" s="1"/>
  <c r="AC129" i="70" s="1"/>
  <c r="AD129" i="70" s="1"/>
  <c r="AE129" i="70" s="1"/>
  <c r="AF129" i="70" s="1"/>
  <c r="AC128" i="70"/>
  <c r="AD128" i="70" s="1"/>
  <c r="AE128" i="70" s="1"/>
  <c r="AF128" i="70" s="1"/>
  <c r="C128" i="70"/>
  <c r="D128" i="70" s="1"/>
  <c r="E128" i="70" s="1"/>
  <c r="F128" i="70" s="1"/>
  <c r="G128" i="70" s="1"/>
  <c r="H128" i="70" s="1"/>
  <c r="I128" i="70" s="1"/>
  <c r="J128" i="70" s="1"/>
  <c r="K128" i="70" s="1"/>
  <c r="L128" i="70" s="1"/>
  <c r="M128" i="70" s="1"/>
  <c r="N128" i="70" s="1"/>
  <c r="O128" i="70" s="1"/>
  <c r="P128" i="70" s="1"/>
  <c r="Q128" i="70" s="1"/>
  <c r="R128" i="70" s="1"/>
  <c r="S128" i="70" s="1"/>
  <c r="T128" i="70" s="1"/>
  <c r="U128" i="70" s="1"/>
  <c r="V128" i="70" s="1"/>
  <c r="W128" i="70" s="1"/>
  <c r="X128" i="70" s="1"/>
  <c r="Y128" i="70" s="1"/>
  <c r="Z128" i="70" s="1"/>
  <c r="AA128" i="70" s="1"/>
  <c r="AB128" i="70" s="1"/>
  <c r="C127" i="70"/>
  <c r="D127" i="70" s="1"/>
  <c r="E127" i="70" s="1"/>
  <c r="F127" i="70" s="1"/>
  <c r="G127" i="70" s="1"/>
  <c r="H127" i="70" s="1"/>
  <c r="I127" i="70" s="1"/>
  <c r="J127" i="70" s="1"/>
  <c r="K127" i="70" s="1"/>
  <c r="L127" i="70" s="1"/>
  <c r="M127" i="70" s="1"/>
  <c r="N127" i="70" s="1"/>
  <c r="O127" i="70" s="1"/>
  <c r="P127" i="70" s="1"/>
  <c r="Q127" i="70" s="1"/>
  <c r="R127" i="70" s="1"/>
  <c r="S127" i="70" s="1"/>
  <c r="T127" i="70" s="1"/>
  <c r="U127" i="70" s="1"/>
  <c r="V127" i="70" s="1"/>
  <c r="W127" i="70" s="1"/>
  <c r="X127" i="70" s="1"/>
  <c r="Y127" i="70" s="1"/>
  <c r="Z127" i="70" s="1"/>
  <c r="AA127" i="70" s="1"/>
  <c r="AB127" i="70" s="1"/>
  <c r="AC127" i="70" s="1"/>
  <c r="AD127" i="70" s="1"/>
  <c r="AE127" i="70" s="1"/>
  <c r="AF127" i="70" s="1"/>
  <c r="C126" i="70"/>
  <c r="D126" i="70" s="1"/>
  <c r="E126" i="70" s="1"/>
  <c r="F126" i="70" s="1"/>
  <c r="G126" i="70" s="1"/>
  <c r="H126" i="70" s="1"/>
  <c r="I126" i="70" s="1"/>
  <c r="J126" i="70" s="1"/>
  <c r="K126" i="70" s="1"/>
  <c r="L126" i="70" s="1"/>
  <c r="M126" i="70" s="1"/>
  <c r="N126" i="70" s="1"/>
  <c r="O126" i="70" s="1"/>
  <c r="P126" i="70" s="1"/>
  <c r="Q126" i="70" s="1"/>
  <c r="R126" i="70" s="1"/>
  <c r="S126" i="70" s="1"/>
  <c r="T126" i="70" s="1"/>
  <c r="U126" i="70" s="1"/>
  <c r="V126" i="70" s="1"/>
  <c r="W126" i="70" s="1"/>
  <c r="X126" i="70" s="1"/>
  <c r="Y126" i="70" s="1"/>
  <c r="Z126" i="70" s="1"/>
  <c r="AA126" i="70" s="1"/>
  <c r="AB126" i="70" s="1"/>
  <c r="AC126" i="70" s="1"/>
  <c r="AD126" i="70" s="1"/>
  <c r="AE126" i="70" s="1"/>
  <c r="AF126" i="70" s="1"/>
  <c r="C125" i="70"/>
  <c r="D125" i="70" s="1"/>
  <c r="E125" i="70" s="1"/>
  <c r="F125" i="70" s="1"/>
  <c r="G125" i="70" s="1"/>
  <c r="H125" i="70" s="1"/>
  <c r="I125" i="70" s="1"/>
  <c r="J125" i="70" s="1"/>
  <c r="K125" i="70" s="1"/>
  <c r="L125" i="70" s="1"/>
  <c r="M125" i="70" s="1"/>
  <c r="N125" i="70" s="1"/>
  <c r="O125" i="70" s="1"/>
  <c r="P125" i="70" s="1"/>
  <c r="Q125" i="70" s="1"/>
  <c r="R125" i="70" s="1"/>
  <c r="S125" i="70" s="1"/>
  <c r="T125" i="70" s="1"/>
  <c r="U125" i="70" s="1"/>
  <c r="V125" i="70" s="1"/>
  <c r="W125" i="70" s="1"/>
  <c r="X125" i="70" s="1"/>
  <c r="Y125" i="70" s="1"/>
  <c r="Z125" i="70" s="1"/>
  <c r="AA125" i="70" s="1"/>
  <c r="AB125" i="70" s="1"/>
  <c r="AC125" i="70" s="1"/>
  <c r="AD125" i="70" s="1"/>
  <c r="AE125" i="70" s="1"/>
  <c r="AF125" i="70" s="1"/>
  <c r="F124" i="70"/>
  <c r="G124" i="70" s="1"/>
  <c r="H124" i="70" s="1"/>
  <c r="I124" i="70" s="1"/>
  <c r="J124" i="70" s="1"/>
  <c r="K124" i="70" s="1"/>
  <c r="L124" i="70" s="1"/>
  <c r="M124" i="70" s="1"/>
  <c r="N124" i="70" s="1"/>
  <c r="O124" i="70" s="1"/>
  <c r="P124" i="70" s="1"/>
  <c r="Q124" i="70" s="1"/>
  <c r="R124" i="70" s="1"/>
  <c r="S124" i="70" s="1"/>
  <c r="T124" i="70" s="1"/>
  <c r="U124" i="70" s="1"/>
  <c r="V124" i="70" s="1"/>
  <c r="W124" i="70" s="1"/>
  <c r="X124" i="70" s="1"/>
  <c r="Y124" i="70" s="1"/>
  <c r="Z124" i="70" s="1"/>
  <c r="AA124" i="70" s="1"/>
  <c r="AB124" i="70" s="1"/>
  <c r="AC124" i="70" s="1"/>
  <c r="AD124" i="70" s="1"/>
  <c r="AE124" i="70" s="1"/>
  <c r="AF124" i="70" s="1"/>
  <c r="C124" i="70"/>
  <c r="D124" i="70" s="1"/>
  <c r="E124" i="70" s="1"/>
  <c r="C123" i="70"/>
  <c r="D123" i="70" s="1"/>
  <c r="E123" i="70" s="1"/>
  <c r="F123" i="70" s="1"/>
  <c r="G123" i="70" s="1"/>
  <c r="H123" i="70" s="1"/>
  <c r="I123" i="70" s="1"/>
  <c r="J123" i="70" s="1"/>
  <c r="K123" i="70" s="1"/>
  <c r="L123" i="70" s="1"/>
  <c r="M123" i="70" s="1"/>
  <c r="N123" i="70" s="1"/>
  <c r="O123" i="70" s="1"/>
  <c r="P123" i="70" s="1"/>
  <c r="Q123" i="70" s="1"/>
  <c r="R123" i="70" s="1"/>
  <c r="S123" i="70" s="1"/>
  <c r="T123" i="70" s="1"/>
  <c r="U123" i="70" s="1"/>
  <c r="V123" i="70" s="1"/>
  <c r="W123" i="70" s="1"/>
  <c r="X123" i="70" s="1"/>
  <c r="Y123" i="70" s="1"/>
  <c r="Z123" i="70" s="1"/>
  <c r="AA123" i="70" s="1"/>
  <c r="AB123" i="70" s="1"/>
  <c r="AC123" i="70" s="1"/>
  <c r="AD123" i="70" s="1"/>
  <c r="AE123" i="70" s="1"/>
  <c r="AF123" i="70" s="1"/>
  <c r="D122" i="70"/>
  <c r="E122" i="70" s="1"/>
  <c r="F122" i="70" s="1"/>
  <c r="G122" i="70" s="1"/>
  <c r="H122" i="70" s="1"/>
  <c r="I122" i="70" s="1"/>
  <c r="J122" i="70" s="1"/>
  <c r="K122" i="70" s="1"/>
  <c r="L122" i="70" s="1"/>
  <c r="M122" i="70" s="1"/>
  <c r="N122" i="70" s="1"/>
  <c r="O122" i="70" s="1"/>
  <c r="P122" i="70" s="1"/>
  <c r="Q122" i="70" s="1"/>
  <c r="R122" i="70" s="1"/>
  <c r="S122" i="70" s="1"/>
  <c r="T122" i="70" s="1"/>
  <c r="U122" i="70" s="1"/>
  <c r="V122" i="70" s="1"/>
  <c r="W122" i="70" s="1"/>
  <c r="X122" i="70" s="1"/>
  <c r="Y122" i="70" s="1"/>
  <c r="Z122" i="70" s="1"/>
  <c r="AA122" i="70" s="1"/>
  <c r="AB122" i="70" s="1"/>
  <c r="AC122" i="70" s="1"/>
  <c r="AD122" i="70" s="1"/>
  <c r="AE122" i="70" s="1"/>
  <c r="AF122" i="70" s="1"/>
  <c r="C122" i="70"/>
  <c r="H121" i="70"/>
  <c r="I121" i="70" s="1"/>
  <c r="J121" i="70" s="1"/>
  <c r="K121" i="70" s="1"/>
  <c r="L121" i="70" s="1"/>
  <c r="M121" i="70" s="1"/>
  <c r="N121" i="70" s="1"/>
  <c r="O121" i="70" s="1"/>
  <c r="P121" i="70" s="1"/>
  <c r="Q121" i="70" s="1"/>
  <c r="R121" i="70" s="1"/>
  <c r="S121" i="70" s="1"/>
  <c r="T121" i="70" s="1"/>
  <c r="U121" i="70" s="1"/>
  <c r="V121" i="70" s="1"/>
  <c r="W121" i="70" s="1"/>
  <c r="X121" i="70" s="1"/>
  <c r="Y121" i="70" s="1"/>
  <c r="Z121" i="70" s="1"/>
  <c r="AA121" i="70" s="1"/>
  <c r="AB121" i="70" s="1"/>
  <c r="AC121" i="70" s="1"/>
  <c r="AD121" i="70" s="1"/>
  <c r="AE121" i="70" s="1"/>
  <c r="AF121" i="70" s="1"/>
  <c r="C121" i="70"/>
  <c r="D121" i="70" s="1"/>
  <c r="E121" i="70" s="1"/>
  <c r="F121" i="70" s="1"/>
  <c r="G121" i="70" s="1"/>
  <c r="C120" i="70"/>
  <c r="D120" i="70" s="1"/>
  <c r="E120" i="70" s="1"/>
  <c r="F120" i="70" s="1"/>
  <c r="G120" i="70" s="1"/>
  <c r="H120" i="70" s="1"/>
  <c r="I120" i="70" s="1"/>
  <c r="J120" i="70" s="1"/>
  <c r="K120" i="70" s="1"/>
  <c r="L120" i="70" s="1"/>
  <c r="M120" i="70" s="1"/>
  <c r="N120" i="70" s="1"/>
  <c r="O120" i="70" s="1"/>
  <c r="P120" i="70" s="1"/>
  <c r="Q120" i="70" s="1"/>
  <c r="R120" i="70" s="1"/>
  <c r="S120" i="70" s="1"/>
  <c r="T120" i="70" s="1"/>
  <c r="U120" i="70" s="1"/>
  <c r="V120" i="70" s="1"/>
  <c r="W120" i="70" s="1"/>
  <c r="X120" i="70" s="1"/>
  <c r="Y120" i="70" s="1"/>
  <c r="Z120" i="70" s="1"/>
  <c r="AA120" i="70" s="1"/>
  <c r="AB120" i="70" s="1"/>
  <c r="AC120" i="70" s="1"/>
  <c r="AD120" i="70" s="1"/>
  <c r="AE120" i="70" s="1"/>
  <c r="AF120" i="70" s="1"/>
  <c r="D119" i="70"/>
  <c r="E119" i="70" s="1"/>
  <c r="F119" i="70" s="1"/>
  <c r="G119" i="70" s="1"/>
  <c r="H119" i="70" s="1"/>
  <c r="I119" i="70" s="1"/>
  <c r="J119" i="70" s="1"/>
  <c r="K119" i="70" s="1"/>
  <c r="L119" i="70" s="1"/>
  <c r="M119" i="70" s="1"/>
  <c r="N119" i="70" s="1"/>
  <c r="O119" i="70" s="1"/>
  <c r="P119" i="70" s="1"/>
  <c r="Q119" i="70" s="1"/>
  <c r="R119" i="70" s="1"/>
  <c r="S119" i="70" s="1"/>
  <c r="T119" i="70" s="1"/>
  <c r="U119" i="70" s="1"/>
  <c r="V119" i="70" s="1"/>
  <c r="W119" i="70" s="1"/>
  <c r="X119" i="70" s="1"/>
  <c r="Y119" i="70" s="1"/>
  <c r="Z119" i="70" s="1"/>
  <c r="AA119" i="70" s="1"/>
  <c r="AB119" i="70" s="1"/>
  <c r="AC119" i="70" s="1"/>
  <c r="AD119" i="70" s="1"/>
  <c r="AE119" i="70" s="1"/>
  <c r="AF119" i="70" s="1"/>
  <c r="C119" i="70"/>
  <c r="D118" i="70"/>
  <c r="E118" i="70" s="1"/>
  <c r="F118" i="70" s="1"/>
  <c r="G118" i="70" s="1"/>
  <c r="H118" i="70" s="1"/>
  <c r="I118" i="70" s="1"/>
  <c r="J118" i="70" s="1"/>
  <c r="K118" i="70" s="1"/>
  <c r="L118" i="70" s="1"/>
  <c r="M118" i="70" s="1"/>
  <c r="N118" i="70" s="1"/>
  <c r="O118" i="70" s="1"/>
  <c r="P118" i="70" s="1"/>
  <c r="Q118" i="70" s="1"/>
  <c r="R118" i="70" s="1"/>
  <c r="S118" i="70" s="1"/>
  <c r="T118" i="70" s="1"/>
  <c r="U118" i="70" s="1"/>
  <c r="V118" i="70" s="1"/>
  <c r="W118" i="70" s="1"/>
  <c r="X118" i="70" s="1"/>
  <c r="Y118" i="70" s="1"/>
  <c r="Z118" i="70" s="1"/>
  <c r="AA118" i="70" s="1"/>
  <c r="AB118" i="70" s="1"/>
  <c r="AC118" i="70" s="1"/>
  <c r="AD118" i="70" s="1"/>
  <c r="AE118" i="70" s="1"/>
  <c r="AF118" i="70" s="1"/>
  <c r="C118" i="70"/>
  <c r="C117" i="70"/>
  <c r="D117" i="70" s="1"/>
  <c r="E117" i="70" s="1"/>
  <c r="F117" i="70" s="1"/>
  <c r="G117" i="70" s="1"/>
  <c r="H117" i="70" s="1"/>
  <c r="I117" i="70" s="1"/>
  <c r="J117" i="70" s="1"/>
  <c r="K117" i="70" s="1"/>
  <c r="L117" i="70" s="1"/>
  <c r="M117" i="70" s="1"/>
  <c r="N117" i="70" s="1"/>
  <c r="O117" i="70" s="1"/>
  <c r="P117" i="70" s="1"/>
  <c r="Q117" i="70" s="1"/>
  <c r="R117" i="70" s="1"/>
  <c r="S117" i="70" s="1"/>
  <c r="T117" i="70" s="1"/>
  <c r="U117" i="70" s="1"/>
  <c r="V117" i="70" s="1"/>
  <c r="W117" i="70" s="1"/>
  <c r="X117" i="70" s="1"/>
  <c r="Y117" i="70" s="1"/>
  <c r="Z117" i="70" s="1"/>
  <c r="AA117" i="70" s="1"/>
  <c r="AB117" i="70" s="1"/>
  <c r="AC117" i="70" s="1"/>
  <c r="AD117" i="70" s="1"/>
  <c r="AE117" i="70" s="1"/>
  <c r="AF117" i="70" s="1"/>
  <c r="C116" i="70"/>
  <c r="D116" i="70" s="1"/>
  <c r="E116" i="70" s="1"/>
  <c r="F116" i="70" s="1"/>
  <c r="G116" i="70" s="1"/>
  <c r="H116" i="70" s="1"/>
  <c r="I116" i="70" s="1"/>
  <c r="J116" i="70" s="1"/>
  <c r="K116" i="70" s="1"/>
  <c r="L116" i="70" s="1"/>
  <c r="M116" i="70" s="1"/>
  <c r="N116" i="70" s="1"/>
  <c r="O116" i="70" s="1"/>
  <c r="P116" i="70" s="1"/>
  <c r="Q116" i="70" s="1"/>
  <c r="R116" i="70" s="1"/>
  <c r="S116" i="70" s="1"/>
  <c r="T116" i="70" s="1"/>
  <c r="U116" i="70" s="1"/>
  <c r="V116" i="70" s="1"/>
  <c r="W116" i="70" s="1"/>
  <c r="X116" i="70" s="1"/>
  <c r="Y116" i="70" s="1"/>
  <c r="Z116" i="70" s="1"/>
  <c r="AA116" i="70" s="1"/>
  <c r="AB116" i="70" s="1"/>
  <c r="AC116" i="70" s="1"/>
  <c r="AD116" i="70" s="1"/>
  <c r="AE116" i="70" s="1"/>
  <c r="AF116" i="70" s="1"/>
  <c r="F115" i="70"/>
  <c r="G115" i="70" s="1"/>
  <c r="H115" i="70" s="1"/>
  <c r="I115" i="70" s="1"/>
  <c r="J115" i="70" s="1"/>
  <c r="K115" i="70" s="1"/>
  <c r="L115" i="70" s="1"/>
  <c r="M115" i="70" s="1"/>
  <c r="N115" i="70" s="1"/>
  <c r="O115" i="70" s="1"/>
  <c r="P115" i="70" s="1"/>
  <c r="Q115" i="70" s="1"/>
  <c r="R115" i="70" s="1"/>
  <c r="S115" i="70" s="1"/>
  <c r="T115" i="70" s="1"/>
  <c r="U115" i="70" s="1"/>
  <c r="V115" i="70" s="1"/>
  <c r="W115" i="70" s="1"/>
  <c r="X115" i="70" s="1"/>
  <c r="Y115" i="70" s="1"/>
  <c r="Z115" i="70" s="1"/>
  <c r="AA115" i="70" s="1"/>
  <c r="AB115" i="70" s="1"/>
  <c r="AC115" i="70" s="1"/>
  <c r="AD115" i="70" s="1"/>
  <c r="AE115" i="70" s="1"/>
  <c r="AF115" i="70" s="1"/>
  <c r="C115" i="70"/>
  <c r="D115" i="70" s="1"/>
  <c r="E115" i="70" s="1"/>
  <c r="C114" i="70"/>
  <c r="D114" i="70" s="1"/>
  <c r="E114" i="70" s="1"/>
  <c r="F114" i="70" s="1"/>
  <c r="G114" i="70" s="1"/>
  <c r="H114" i="70" s="1"/>
  <c r="I114" i="70" s="1"/>
  <c r="J114" i="70" s="1"/>
  <c r="K114" i="70" s="1"/>
  <c r="L114" i="70" s="1"/>
  <c r="M114" i="70" s="1"/>
  <c r="N114" i="70" s="1"/>
  <c r="O114" i="70" s="1"/>
  <c r="P114" i="70" s="1"/>
  <c r="Q114" i="70" s="1"/>
  <c r="R114" i="70" s="1"/>
  <c r="S114" i="70" s="1"/>
  <c r="T114" i="70" s="1"/>
  <c r="U114" i="70" s="1"/>
  <c r="V114" i="70" s="1"/>
  <c r="W114" i="70" s="1"/>
  <c r="X114" i="70" s="1"/>
  <c r="Y114" i="70" s="1"/>
  <c r="Z114" i="70" s="1"/>
  <c r="AA114" i="70" s="1"/>
  <c r="AB114" i="70" s="1"/>
  <c r="AC114" i="70" s="1"/>
  <c r="AD114" i="70" s="1"/>
  <c r="AE114" i="70" s="1"/>
  <c r="AF114" i="70" s="1"/>
  <c r="C113" i="70"/>
  <c r="D113" i="70" s="1"/>
  <c r="E113" i="70" s="1"/>
  <c r="F113" i="70" s="1"/>
  <c r="G113" i="70" s="1"/>
  <c r="H113" i="70" s="1"/>
  <c r="I113" i="70" s="1"/>
  <c r="J113" i="70" s="1"/>
  <c r="K113" i="70" s="1"/>
  <c r="L113" i="70" s="1"/>
  <c r="M113" i="70" s="1"/>
  <c r="N113" i="70" s="1"/>
  <c r="O113" i="70" s="1"/>
  <c r="P113" i="70" s="1"/>
  <c r="Q113" i="70" s="1"/>
  <c r="R113" i="70" s="1"/>
  <c r="S113" i="70" s="1"/>
  <c r="T113" i="70" s="1"/>
  <c r="U113" i="70" s="1"/>
  <c r="V113" i="70" s="1"/>
  <c r="W113" i="70" s="1"/>
  <c r="X113" i="70" s="1"/>
  <c r="Y113" i="70" s="1"/>
  <c r="Z113" i="70" s="1"/>
  <c r="AA113" i="70" s="1"/>
  <c r="AB113" i="70" s="1"/>
  <c r="AC113" i="70" s="1"/>
  <c r="AD113" i="70" s="1"/>
  <c r="AE113" i="70" s="1"/>
  <c r="AF113" i="70" s="1"/>
  <c r="E112" i="70"/>
  <c r="F112" i="70" s="1"/>
  <c r="G112" i="70" s="1"/>
  <c r="H112" i="70" s="1"/>
  <c r="I112" i="70" s="1"/>
  <c r="J112" i="70" s="1"/>
  <c r="K112" i="70" s="1"/>
  <c r="L112" i="70" s="1"/>
  <c r="M112" i="70" s="1"/>
  <c r="N112" i="70" s="1"/>
  <c r="O112" i="70" s="1"/>
  <c r="P112" i="70" s="1"/>
  <c r="Q112" i="70" s="1"/>
  <c r="R112" i="70" s="1"/>
  <c r="S112" i="70" s="1"/>
  <c r="T112" i="70" s="1"/>
  <c r="U112" i="70" s="1"/>
  <c r="V112" i="70" s="1"/>
  <c r="W112" i="70" s="1"/>
  <c r="X112" i="70" s="1"/>
  <c r="Y112" i="70" s="1"/>
  <c r="Z112" i="70" s="1"/>
  <c r="AA112" i="70" s="1"/>
  <c r="AB112" i="70" s="1"/>
  <c r="AC112" i="70" s="1"/>
  <c r="AD112" i="70" s="1"/>
  <c r="AE112" i="70" s="1"/>
  <c r="AF112" i="70" s="1"/>
  <c r="C112" i="70"/>
  <c r="D112" i="70" s="1"/>
  <c r="N111" i="70"/>
  <c r="O111" i="70" s="1"/>
  <c r="P111" i="70" s="1"/>
  <c r="Q111" i="70" s="1"/>
  <c r="R111" i="70" s="1"/>
  <c r="S111" i="70" s="1"/>
  <c r="T111" i="70" s="1"/>
  <c r="U111" i="70" s="1"/>
  <c r="V111" i="70" s="1"/>
  <c r="W111" i="70" s="1"/>
  <c r="X111" i="70" s="1"/>
  <c r="Y111" i="70" s="1"/>
  <c r="Z111" i="70" s="1"/>
  <c r="AA111" i="70" s="1"/>
  <c r="AB111" i="70" s="1"/>
  <c r="AC111" i="70" s="1"/>
  <c r="AD111" i="70" s="1"/>
  <c r="AE111" i="70" s="1"/>
  <c r="AF111" i="70" s="1"/>
  <c r="C111" i="70"/>
  <c r="D111" i="70" s="1"/>
  <c r="E111" i="70" s="1"/>
  <c r="F111" i="70" s="1"/>
  <c r="G111" i="70" s="1"/>
  <c r="H111" i="70" s="1"/>
  <c r="I111" i="70" s="1"/>
  <c r="J111" i="70" s="1"/>
  <c r="K111" i="70" s="1"/>
  <c r="L111" i="70" s="1"/>
  <c r="M111" i="70" s="1"/>
  <c r="C110" i="70"/>
  <c r="D110" i="70" s="1"/>
  <c r="E110" i="70" s="1"/>
  <c r="F110" i="70" s="1"/>
  <c r="G110" i="70" s="1"/>
  <c r="H110" i="70" s="1"/>
  <c r="I110" i="70" s="1"/>
  <c r="J110" i="70" s="1"/>
  <c r="K110" i="70" s="1"/>
  <c r="L110" i="70" s="1"/>
  <c r="M110" i="70" s="1"/>
  <c r="N110" i="70" s="1"/>
  <c r="O110" i="70" s="1"/>
  <c r="P110" i="70" s="1"/>
  <c r="Q110" i="70" s="1"/>
  <c r="R110" i="70" s="1"/>
  <c r="S110" i="70" s="1"/>
  <c r="T110" i="70" s="1"/>
  <c r="U110" i="70" s="1"/>
  <c r="V110" i="70" s="1"/>
  <c r="W110" i="70" s="1"/>
  <c r="X110" i="70" s="1"/>
  <c r="Y110" i="70" s="1"/>
  <c r="Z110" i="70" s="1"/>
  <c r="AA110" i="70" s="1"/>
  <c r="AB110" i="70" s="1"/>
  <c r="AC110" i="70" s="1"/>
  <c r="AD110" i="70" s="1"/>
  <c r="AE110" i="70" s="1"/>
  <c r="AF110" i="70" s="1"/>
  <c r="C109" i="70"/>
  <c r="D109" i="70" s="1"/>
  <c r="E109" i="70" s="1"/>
  <c r="F109" i="70" s="1"/>
  <c r="G109" i="70" s="1"/>
  <c r="H109" i="70" s="1"/>
  <c r="I109" i="70" s="1"/>
  <c r="J109" i="70" s="1"/>
  <c r="K109" i="70" s="1"/>
  <c r="L109" i="70" s="1"/>
  <c r="M109" i="70" s="1"/>
  <c r="N109" i="70" s="1"/>
  <c r="O109" i="70" s="1"/>
  <c r="P109" i="70" s="1"/>
  <c r="Q109" i="70" s="1"/>
  <c r="R109" i="70" s="1"/>
  <c r="S109" i="70" s="1"/>
  <c r="T109" i="70" s="1"/>
  <c r="U109" i="70" s="1"/>
  <c r="V109" i="70" s="1"/>
  <c r="W109" i="70" s="1"/>
  <c r="X109" i="70" s="1"/>
  <c r="Y109" i="70" s="1"/>
  <c r="Z109" i="70" s="1"/>
  <c r="AA109" i="70" s="1"/>
  <c r="AB109" i="70" s="1"/>
  <c r="AC109" i="70" s="1"/>
  <c r="AD109" i="70" s="1"/>
  <c r="AE109" i="70" s="1"/>
  <c r="AF109" i="70" s="1"/>
  <c r="E108" i="70"/>
  <c r="F108" i="70" s="1"/>
  <c r="G108" i="70" s="1"/>
  <c r="H108" i="70" s="1"/>
  <c r="I108" i="70" s="1"/>
  <c r="J108" i="70" s="1"/>
  <c r="K108" i="70" s="1"/>
  <c r="L108" i="70" s="1"/>
  <c r="M108" i="70" s="1"/>
  <c r="N108" i="70" s="1"/>
  <c r="O108" i="70" s="1"/>
  <c r="P108" i="70" s="1"/>
  <c r="Q108" i="70" s="1"/>
  <c r="R108" i="70" s="1"/>
  <c r="S108" i="70" s="1"/>
  <c r="T108" i="70" s="1"/>
  <c r="U108" i="70" s="1"/>
  <c r="V108" i="70" s="1"/>
  <c r="W108" i="70" s="1"/>
  <c r="X108" i="70" s="1"/>
  <c r="Y108" i="70" s="1"/>
  <c r="Z108" i="70" s="1"/>
  <c r="AA108" i="70" s="1"/>
  <c r="AB108" i="70" s="1"/>
  <c r="AC108" i="70" s="1"/>
  <c r="AD108" i="70" s="1"/>
  <c r="AE108" i="70" s="1"/>
  <c r="AF108" i="70" s="1"/>
  <c r="C108" i="70"/>
  <c r="D108" i="70" s="1"/>
  <c r="C107" i="70"/>
  <c r="D107" i="70" s="1"/>
  <c r="E107" i="70" s="1"/>
  <c r="F107" i="70" s="1"/>
  <c r="G107" i="70" s="1"/>
  <c r="H107" i="70" s="1"/>
  <c r="I107" i="70" s="1"/>
  <c r="J107" i="70" s="1"/>
  <c r="K107" i="70" s="1"/>
  <c r="L107" i="70" s="1"/>
  <c r="M107" i="70" s="1"/>
  <c r="N107" i="70" s="1"/>
  <c r="O107" i="70" s="1"/>
  <c r="P107" i="70" s="1"/>
  <c r="Q107" i="70" s="1"/>
  <c r="R107" i="70" s="1"/>
  <c r="S107" i="70" s="1"/>
  <c r="T107" i="70" s="1"/>
  <c r="U107" i="70" s="1"/>
  <c r="V107" i="70" s="1"/>
  <c r="W107" i="70" s="1"/>
  <c r="X107" i="70" s="1"/>
  <c r="Y107" i="70" s="1"/>
  <c r="Z107" i="70" s="1"/>
  <c r="AA107" i="70" s="1"/>
  <c r="AB107" i="70" s="1"/>
  <c r="AC107" i="70" s="1"/>
  <c r="AD107" i="70" s="1"/>
  <c r="AE107" i="70" s="1"/>
  <c r="AF107" i="70" s="1"/>
  <c r="D106" i="70"/>
  <c r="E106" i="70" s="1"/>
  <c r="F106" i="70" s="1"/>
  <c r="G106" i="70" s="1"/>
  <c r="H106" i="70" s="1"/>
  <c r="I106" i="70" s="1"/>
  <c r="J106" i="70" s="1"/>
  <c r="K106" i="70" s="1"/>
  <c r="L106" i="70" s="1"/>
  <c r="M106" i="70" s="1"/>
  <c r="N106" i="70" s="1"/>
  <c r="O106" i="70" s="1"/>
  <c r="P106" i="70" s="1"/>
  <c r="Q106" i="70" s="1"/>
  <c r="R106" i="70" s="1"/>
  <c r="S106" i="70" s="1"/>
  <c r="T106" i="70" s="1"/>
  <c r="U106" i="70" s="1"/>
  <c r="V106" i="70" s="1"/>
  <c r="W106" i="70" s="1"/>
  <c r="X106" i="70" s="1"/>
  <c r="Y106" i="70" s="1"/>
  <c r="Z106" i="70" s="1"/>
  <c r="AA106" i="70" s="1"/>
  <c r="AB106" i="70" s="1"/>
  <c r="AC106" i="70" s="1"/>
  <c r="AD106" i="70" s="1"/>
  <c r="AE106" i="70" s="1"/>
  <c r="AF106" i="70" s="1"/>
  <c r="C106" i="70"/>
  <c r="D105" i="70"/>
  <c r="E105" i="70" s="1"/>
  <c r="F105" i="70" s="1"/>
  <c r="G105" i="70" s="1"/>
  <c r="H105" i="70" s="1"/>
  <c r="I105" i="70" s="1"/>
  <c r="J105" i="70" s="1"/>
  <c r="K105" i="70" s="1"/>
  <c r="L105" i="70" s="1"/>
  <c r="M105" i="70" s="1"/>
  <c r="N105" i="70" s="1"/>
  <c r="O105" i="70" s="1"/>
  <c r="P105" i="70" s="1"/>
  <c r="Q105" i="70" s="1"/>
  <c r="R105" i="70" s="1"/>
  <c r="S105" i="70" s="1"/>
  <c r="T105" i="70" s="1"/>
  <c r="U105" i="70" s="1"/>
  <c r="V105" i="70" s="1"/>
  <c r="W105" i="70" s="1"/>
  <c r="X105" i="70" s="1"/>
  <c r="Y105" i="70" s="1"/>
  <c r="Z105" i="70" s="1"/>
  <c r="AA105" i="70" s="1"/>
  <c r="AB105" i="70" s="1"/>
  <c r="AC105" i="70" s="1"/>
  <c r="AD105" i="70" s="1"/>
  <c r="AE105" i="70" s="1"/>
  <c r="AF105" i="70" s="1"/>
  <c r="C105" i="70"/>
  <c r="D104" i="70"/>
  <c r="E104" i="70" s="1"/>
  <c r="F104" i="70" s="1"/>
  <c r="G104" i="70" s="1"/>
  <c r="H104" i="70" s="1"/>
  <c r="I104" i="70" s="1"/>
  <c r="J104" i="70" s="1"/>
  <c r="K104" i="70" s="1"/>
  <c r="L104" i="70" s="1"/>
  <c r="M104" i="70" s="1"/>
  <c r="N104" i="70" s="1"/>
  <c r="O104" i="70" s="1"/>
  <c r="P104" i="70" s="1"/>
  <c r="Q104" i="70" s="1"/>
  <c r="R104" i="70" s="1"/>
  <c r="S104" i="70" s="1"/>
  <c r="T104" i="70" s="1"/>
  <c r="U104" i="70" s="1"/>
  <c r="V104" i="70" s="1"/>
  <c r="W104" i="70" s="1"/>
  <c r="X104" i="70" s="1"/>
  <c r="Y104" i="70" s="1"/>
  <c r="Z104" i="70" s="1"/>
  <c r="AA104" i="70" s="1"/>
  <c r="AB104" i="70" s="1"/>
  <c r="AC104" i="70" s="1"/>
  <c r="AD104" i="70" s="1"/>
  <c r="AE104" i="70" s="1"/>
  <c r="AF104" i="70" s="1"/>
  <c r="C104" i="70"/>
  <c r="C103" i="70"/>
  <c r="D103" i="70" s="1"/>
  <c r="E103" i="70" s="1"/>
  <c r="F103" i="70" s="1"/>
  <c r="G103" i="70" s="1"/>
  <c r="H103" i="70" s="1"/>
  <c r="I103" i="70" s="1"/>
  <c r="J103" i="70" s="1"/>
  <c r="K103" i="70" s="1"/>
  <c r="L103" i="70" s="1"/>
  <c r="M103" i="70" s="1"/>
  <c r="N103" i="70" s="1"/>
  <c r="O103" i="70" s="1"/>
  <c r="P103" i="70" s="1"/>
  <c r="Q103" i="70" s="1"/>
  <c r="R103" i="70" s="1"/>
  <c r="S103" i="70" s="1"/>
  <c r="T103" i="70" s="1"/>
  <c r="U103" i="70" s="1"/>
  <c r="V103" i="70" s="1"/>
  <c r="W103" i="70" s="1"/>
  <c r="X103" i="70" s="1"/>
  <c r="Y103" i="70" s="1"/>
  <c r="Z103" i="70" s="1"/>
  <c r="AA103" i="70" s="1"/>
  <c r="AB103" i="70" s="1"/>
  <c r="AC103" i="70" s="1"/>
  <c r="AD103" i="70" s="1"/>
  <c r="AE103" i="70" s="1"/>
  <c r="AF103" i="70" s="1"/>
  <c r="C102" i="70"/>
  <c r="D102" i="70" s="1"/>
  <c r="E102" i="70" s="1"/>
  <c r="F102" i="70" s="1"/>
  <c r="G102" i="70" s="1"/>
  <c r="H102" i="70" s="1"/>
  <c r="I102" i="70" s="1"/>
  <c r="J102" i="70" s="1"/>
  <c r="K102" i="70" s="1"/>
  <c r="L102" i="70" s="1"/>
  <c r="M102" i="70" s="1"/>
  <c r="N102" i="70" s="1"/>
  <c r="O102" i="70" s="1"/>
  <c r="P102" i="70" s="1"/>
  <c r="Q102" i="70" s="1"/>
  <c r="R102" i="70" s="1"/>
  <c r="S102" i="70" s="1"/>
  <c r="T102" i="70" s="1"/>
  <c r="U102" i="70" s="1"/>
  <c r="V102" i="70" s="1"/>
  <c r="W102" i="70" s="1"/>
  <c r="X102" i="70" s="1"/>
  <c r="Y102" i="70" s="1"/>
  <c r="Z102" i="70" s="1"/>
  <c r="AA102" i="70" s="1"/>
  <c r="AB102" i="70" s="1"/>
  <c r="AC102" i="70" s="1"/>
  <c r="AD102" i="70" s="1"/>
  <c r="AE102" i="70" s="1"/>
  <c r="AF102" i="70" s="1"/>
  <c r="C101" i="70"/>
  <c r="D101" i="70" s="1"/>
  <c r="E101" i="70" s="1"/>
  <c r="F101" i="70" s="1"/>
  <c r="G101" i="70" s="1"/>
  <c r="H101" i="70" s="1"/>
  <c r="I101" i="70" s="1"/>
  <c r="J101" i="70" s="1"/>
  <c r="K101" i="70" s="1"/>
  <c r="L101" i="70" s="1"/>
  <c r="M101" i="70" s="1"/>
  <c r="N101" i="70" s="1"/>
  <c r="O101" i="70" s="1"/>
  <c r="P101" i="70" s="1"/>
  <c r="Q101" i="70" s="1"/>
  <c r="R101" i="70" s="1"/>
  <c r="S101" i="70" s="1"/>
  <c r="T101" i="70" s="1"/>
  <c r="U101" i="70" s="1"/>
  <c r="V101" i="70" s="1"/>
  <c r="W101" i="70" s="1"/>
  <c r="X101" i="70" s="1"/>
  <c r="Y101" i="70" s="1"/>
  <c r="Z101" i="70" s="1"/>
  <c r="AA101" i="70" s="1"/>
  <c r="AB101" i="70" s="1"/>
  <c r="AC101" i="70" s="1"/>
  <c r="AD101" i="70" s="1"/>
  <c r="AE101" i="70" s="1"/>
  <c r="AF101" i="70" s="1"/>
  <c r="C100" i="70"/>
  <c r="D100" i="70" s="1"/>
  <c r="E100" i="70" s="1"/>
  <c r="F100" i="70" s="1"/>
  <c r="G100" i="70" s="1"/>
  <c r="H100" i="70" s="1"/>
  <c r="I100" i="70" s="1"/>
  <c r="J100" i="70" s="1"/>
  <c r="K100" i="70" s="1"/>
  <c r="L100" i="70" s="1"/>
  <c r="M100" i="70" s="1"/>
  <c r="N100" i="70" s="1"/>
  <c r="O100" i="70" s="1"/>
  <c r="P100" i="70" s="1"/>
  <c r="Q100" i="70" s="1"/>
  <c r="R100" i="70" s="1"/>
  <c r="S100" i="70" s="1"/>
  <c r="T100" i="70" s="1"/>
  <c r="U100" i="70" s="1"/>
  <c r="V100" i="70" s="1"/>
  <c r="W100" i="70" s="1"/>
  <c r="X100" i="70" s="1"/>
  <c r="Y100" i="70" s="1"/>
  <c r="Z100" i="70" s="1"/>
  <c r="AA100" i="70" s="1"/>
  <c r="AB100" i="70" s="1"/>
  <c r="AC100" i="70" s="1"/>
  <c r="AD100" i="70" s="1"/>
  <c r="AE100" i="70" s="1"/>
  <c r="AF100" i="70" s="1"/>
  <c r="J99" i="70"/>
  <c r="K99" i="70" s="1"/>
  <c r="L99" i="70" s="1"/>
  <c r="M99" i="70" s="1"/>
  <c r="N99" i="70" s="1"/>
  <c r="O99" i="70" s="1"/>
  <c r="P99" i="70" s="1"/>
  <c r="Q99" i="70" s="1"/>
  <c r="R99" i="70" s="1"/>
  <c r="S99" i="70" s="1"/>
  <c r="T99" i="70" s="1"/>
  <c r="U99" i="70" s="1"/>
  <c r="V99" i="70" s="1"/>
  <c r="W99" i="70" s="1"/>
  <c r="X99" i="70" s="1"/>
  <c r="Y99" i="70" s="1"/>
  <c r="Z99" i="70" s="1"/>
  <c r="AA99" i="70" s="1"/>
  <c r="AB99" i="70" s="1"/>
  <c r="AC99" i="70" s="1"/>
  <c r="AD99" i="70" s="1"/>
  <c r="AE99" i="70" s="1"/>
  <c r="AF99" i="70" s="1"/>
  <c r="C99" i="70"/>
  <c r="D99" i="70" s="1"/>
  <c r="E99" i="70" s="1"/>
  <c r="F99" i="70" s="1"/>
  <c r="G99" i="70" s="1"/>
  <c r="H99" i="70" s="1"/>
  <c r="D98" i="70"/>
  <c r="E98" i="70" s="1"/>
  <c r="F98" i="70" s="1"/>
  <c r="G98" i="70" s="1"/>
  <c r="H98" i="70" s="1"/>
  <c r="I98" i="70" s="1"/>
  <c r="J98" i="70" s="1"/>
  <c r="K98" i="70" s="1"/>
  <c r="L98" i="70" s="1"/>
  <c r="M98" i="70" s="1"/>
  <c r="N98" i="70" s="1"/>
  <c r="O98" i="70" s="1"/>
  <c r="P98" i="70" s="1"/>
  <c r="Q98" i="70" s="1"/>
  <c r="R98" i="70" s="1"/>
  <c r="S98" i="70" s="1"/>
  <c r="T98" i="70" s="1"/>
  <c r="U98" i="70" s="1"/>
  <c r="V98" i="70" s="1"/>
  <c r="W98" i="70" s="1"/>
  <c r="X98" i="70" s="1"/>
  <c r="Y98" i="70" s="1"/>
  <c r="Z98" i="70" s="1"/>
  <c r="AA98" i="70" s="1"/>
  <c r="AB98" i="70" s="1"/>
  <c r="AC98" i="70" s="1"/>
  <c r="AD98" i="70" s="1"/>
  <c r="AE98" i="70" s="1"/>
  <c r="AF98" i="70" s="1"/>
  <c r="C98" i="70"/>
  <c r="F97" i="70"/>
  <c r="G97" i="70" s="1"/>
  <c r="H97" i="70" s="1"/>
  <c r="I97" i="70" s="1"/>
  <c r="J97" i="70" s="1"/>
  <c r="K97" i="70" s="1"/>
  <c r="L97" i="70" s="1"/>
  <c r="M97" i="70" s="1"/>
  <c r="N97" i="70" s="1"/>
  <c r="O97" i="70" s="1"/>
  <c r="P97" i="70" s="1"/>
  <c r="Q97" i="70" s="1"/>
  <c r="R97" i="70" s="1"/>
  <c r="S97" i="70" s="1"/>
  <c r="T97" i="70" s="1"/>
  <c r="U97" i="70" s="1"/>
  <c r="V97" i="70" s="1"/>
  <c r="W97" i="70" s="1"/>
  <c r="X97" i="70" s="1"/>
  <c r="Y97" i="70" s="1"/>
  <c r="Z97" i="70" s="1"/>
  <c r="AA97" i="70" s="1"/>
  <c r="AB97" i="70" s="1"/>
  <c r="AC97" i="70" s="1"/>
  <c r="AD97" i="70" s="1"/>
  <c r="AE97" i="70" s="1"/>
  <c r="AF97" i="70" s="1"/>
  <c r="D97" i="70"/>
  <c r="E97" i="70" s="1"/>
  <c r="C97" i="70"/>
  <c r="C96" i="70"/>
  <c r="D96" i="70" s="1"/>
  <c r="E96" i="70" s="1"/>
  <c r="F96" i="70" s="1"/>
  <c r="G96" i="70" s="1"/>
  <c r="H96" i="70" s="1"/>
  <c r="I96" i="70" s="1"/>
  <c r="J96" i="70" s="1"/>
  <c r="K96" i="70" s="1"/>
  <c r="L96" i="70" s="1"/>
  <c r="M96" i="70" s="1"/>
  <c r="N96" i="70" s="1"/>
  <c r="O96" i="70" s="1"/>
  <c r="P96" i="70" s="1"/>
  <c r="Q96" i="70" s="1"/>
  <c r="R96" i="70" s="1"/>
  <c r="S96" i="70" s="1"/>
  <c r="T96" i="70" s="1"/>
  <c r="U96" i="70" s="1"/>
  <c r="V96" i="70" s="1"/>
  <c r="W96" i="70" s="1"/>
  <c r="X96" i="70" s="1"/>
  <c r="Y96" i="70" s="1"/>
  <c r="Z96" i="70" s="1"/>
  <c r="AA96" i="70" s="1"/>
  <c r="AB96" i="70" s="1"/>
  <c r="AC96" i="70" s="1"/>
  <c r="AD96" i="70" s="1"/>
  <c r="AE96" i="70" s="1"/>
  <c r="AF96" i="70" s="1"/>
  <c r="C95" i="70"/>
  <c r="D95" i="70" s="1"/>
  <c r="E95" i="70" s="1"/>
  <c r="F95" i="70" s="1"/>
  <c r="G95" i="70" s="1"/>
  <c r="H95" i="70" s="1"/>
  <c r="I95" i="70" s="1"/>
  <c r="J95" i="70" s="1"/>
  <c r="K95" i="70" s="1"/>
  <c r="L95" i="70" s="1"/>
  <c r="M95" i="70" s="1"/>
  <c r="N95" i="70" s="1"/>
  <c r="O95" i="70" s="1"/>
  <c r="P95" i="70" s="1"/>
  <c r="Q95" i="70" s="1"/>
  <c r="R95" i="70" s="1"/>
  <c r="S95" i="70" s="1"/>
  <c r="T95" i="70" s="1"/>
  <c r="U95" i="70" s="1"/>
  <c r="V95" i="70" s="1"/>
  <c r="W95" i="70" s="1"/>
  <c r="X95" i="70" s="1"/>
  <c r="Y95" i="70" s="1"/>
  <c r="Z95" i="70" s="1"/>
  <c r="AA95" i="70" s="1"/>
  <c r="AB95" i="70" s="1"/>
  <c r="AC95" i="70" s="1"/>
  <c r="AD95" i="70" s="1"/>
  <c r="AE95" i="70" s="1"/>
  <c r="AF95" i="70" s="1"/>
  <c r="C94" i="70"/>
  <c r="D94" i="70" s="1"/>
  <c r="E94" i="70" s="1"/>
  <c r="C93" i="70"/>
  <c r="D93" i="70" s="1"/>
  <c r="E93" i="70" s="1"/>
  <c r="F93" i="70" s="1"/>
  <c r="G93" i="70" s="1"/>
  <c r="H93" i="70" s="1"/>
  <c r="I93" i="70" s="1"/>
  <c r="J93" i="70" s="1"/>
  <c r="K93" i="70" s="1"/>
  <c r="L93" i="70" s="1"/>
  <c r="M93" i="70" s="1"/>
  <c r="N93" i="70" s="1"/>
  <c r="O93" i="70" s="1"/>
  <c r="P93" i="70" s="1"/>
  <c r="Q93" i="70" s="1"/>
  <c r="R93" i="70" s="1"/>
  <c r="S93" i="70" s="1"/>
  <c r="T93" i="70" s="1"/>
  <c r="U93" i="70" s="1"/>
  <c r="V93" i="70" s="1"/>
  <c r="W93" i="70" s="1"/>
  <c r="X93" i="70" s="1"/>
  <c r="Y93" i="70" s="1"/>
  <c r="Z93" i="70" s="1"/>
  <c r="AA93" i="70" s="1"/>
  <c r="AB93" i="70" s="1"/>
  <c r="AC93" i="70" s="1"/>
  <c r="AD93" i="70" s="1"/>
  <c r="AE93" i="70" s="1"/>
  <c r="AF93" i="70" s="1"/>
  <c r="J92" i="70"/>
  <c r="K92" i="70" s="1"/>
  <c r="L92" i="70" s="1"/>
  <c r="M92" i="70" s="1"/>
  <c r="N92" i="70" s="1"/>
  <c r="O92" i="70" s="1"/>
  <c r="P92" i="70" s="1"/>
  <c r="Q92" i="70" s="1"/>
  <c r="R92" i="70" s="1"/>
  <c r="S92" i="70" s="1"/>
  <c r="T92" i="70" s="1"/>
  <c r="U92" i="70" s="1"/>
  <c r="V92" i="70" s="1"/>
  <c r="W92" i="70" s="1"/>
  <c r="X92" i="70" s="1"/>
  <c r="Y92" i="70" s="1"/>
  <c r="Z92" i="70" s="1"/>
  <c r="AA92" i="70" s="1"/>
  <c r="AB92" i="70" s="1"/>
  <c r="AC92" i="70" s="1"/>
  <c r="AD92" i="70" s="1"/>
  <c r="AE92" i="70" s="1"/>
  <c r="AF92" i="70" s="1"/>
  <c r="C92" i="70"/>
  <c r="D92" i="70" s="1"/>
  <c r="E92" i="70" s="1"/>
  <c r="F92" i="70" s="1"/>
  <c r="G92" i="70" s="1"/>
  <c r="H92" i="70" s="1"/>
  <c r="I92" i="70" s="1"/>
  <c r="C91" i="70"/>
  <c r="D91" i="70" s="1"/>
  <c r="E91" i="70" s="1"/>
  <c r="F91" i="70" s="1"/>
  <c r="G91" i="70" s="1"/>
  <c r="H91" i="70" s="1"/>
  <c r="I91" i="70" s="1"/>
  <c r="J91" i="70" s="1"/>
  <c r="K91" i="70" s="1"/>
  <c r="L91" i="70" s="1"/>
  <c r="M91" i="70" s="1"/>
  <c r="N91" i="70" s="1"/>
  <c r="O91" i="70" s="1"/>
  <c r="P91" i="70" s="1"/>
  <c r="Q91" i="70" s="1"/>
  <c r="R91" i="70" s="1"/>
  <c r="S91" i="70" s="1"/>
  <c r="T91" i="70" s="1"/>
  <c r="U91" i="70" s="1"/>
  <c r="V91" i="70" s="1"/>
  <c r="W91" i="70" s="1"/>
  <c r="X91" i="70" s="1"/>
  <c r="Y91" i="70" s="1"/>
  <c r="Z91" i="70" s="1"/>
  <c r="AA91" i="70" s="1"/>
  <c r="AB91" i="70" s="1"/>
  <c r="AC91" i="70" s="1"/>
  <c r="AD91" i="70" s="1"/>
  <c r="AE91" i="70" s="1"/>
  <c r="AF91" i="70" s="1"/>
  <c r="D90" i="70"/>
  <c r="E90" i="70" s="1"/>
  <c r="F90" i="70" s="1"/>
  <c r="G90" i="70" s="1"/>
  <c r="H90" i="70" s="1"/>
  <c r="I90" i="70" s="1"/>
  <c r="J90" i="70" s="1"/>
  <c r="K90" i="70" s="1"/>
  <c r="L90" i="70" s="1"/>
  <c r="M90" i="70" s="1"/>
  <c r="N90" i="70" s="1"/>
  <c r="O90" i="70" s="1"/>
  <c r="P90" i="70" s="1"/>
  <c r="Q90" i="70" s="1"/>
  <c r="R90" i="70" s="1"/>
  <c r="S90" i="70" s="1"/>
  <c r="T90" i="70" s="1"/>
  <c r="U90" i="70" s="1"/>
  <c r="V90" i="70" s="1"/>
  <c r="W90" i="70" s="1"/>
  <c r="X90" i="70" s="1"/>
  <c r="Y90" i="70" s="1"/>
  <c r="Z90" i="70" s="1"/>
  <c r="AA90" i="70" s="1"/>
  <c r="AB90" i="70" s="1"/>
  <c r="AC90" i="70" s="1"/>
  <c r="AD90" i="70" s="1"/>
  <c r="AE90" i="70" s="1"/>
  <c r="AF90" i="70" s="1"/>
  <c r="C90" i="70"/>
  <c r="C89" i="70"/>
  <c r="AH86" i="70"/>
  <c r="AI86" i="70" s="1"/>
  <c r="AH85" i="70"/>
  <c r="AI85" i="70" s="1"/>
  <c r="AH84" i="70"/>
  <c r="AI84" i="70" s="1"/>
  <c r="AH83" i="70"/>
  <c r="AI83" i="70" s="1"/>
  <c r="AF80" i="70"/>
  <c r="AE80" i="70"/>
  <c r="AD80" i="70"/>
  <c r="AC80" i="70"/>
  <c r="AB80" i="70"/>
  <c r="AA80" i="70"/>
  <c r="Z80" i="70"/>
  <c r="Y80" i="70"/>
  <c r="X80" i="70"/>
  <c r="W80" i="70"/>
  <c r="V80" i="70"/>
  <c r="U80" i="70"/>
  <c r="T80" i="70"/>
  <c r="S80" i="70"/>
  <c r="R80" i="70"/>
  <c r="Q80" i="70"/>
  <c r="P80" i="70"/>
  <c r="O80" i="70"/>
  <c r="N80" i="70"/>
  <c r="M80" i="70"/>
  <c r="L80" i="70"/>
  <c r="K80" i="70"/>
  <c r="J80" i="70"/>
  <c r="I80" i="70"/>
  <c r="H80" i="70"/>
  <c r="G80" i="70"/>
  <c r="F80" i="70"/>
  <c r="E80" i="70"/>
  <c r="D80" i="70"/>
  <c r="C80" i="70"/>
  <c r="AI79" i="70"/>
  <c r="AH79" i="70"/>
  <c r="AI78" i="70"/>
  <c r="AH78" i="70"/>
  <c r="AI77" i="70"/>
  <c r="AH77" i="70"/>
  <c r="AI76" i="70"/>
  <c r="AH76" i="70"/>
  <c r="AI75" i="70"/>
  <c r="AH75" i="70"/>
  <c r="AI74" i="70"/>
  <c r="AH74" i="70"/>
  <c r="AI73" i="70"/>
  <c r="AH73" i="70"/>
  <c r="AI72" i="70"/>
  <c r="AH72" i="70"/>
  <c r="AG71" i="70"/>
  <c r="AI70" i="70"/>
  <c r="AH70" i="70"/>
  <c r="AF69" i="70"/>
  <c r="AE69" i="70"/>
  <c r="AD69" i="70"/>
  <c r="AB69" i="70"/>
  <c r="AA69" i="70"/>
  <c r="Z69" i="70"/>
  <c r="Y69" i="70"/>
  <c r="X69" i="70"/>
  <c r="W69" i="70"/>
  <c r="V69" i="70"/>
  <c r="U69" i="70"/>
  <c r="T69" i="70"/>
  <c r="S69" i="70"/>
  <c r="R69" i="70"/>
  <c r="Q69" i="70"/>
  <c r="P69" i="70"/>
  <c r="O69" i="70"/>
  <c r="N69" i="70"/>
  <c r="M69" i="70"/>
  <c r="L69" i="70"/>
  <c r="K69" i="70"/>
  <c r="J69" i="70"/>
  <c r="I69" i="70"/>
  <c r="H69" i="70"/>
  <c r="G69" i="70"/>
  <c r="F69" i="70"/>
  <c r="E69" i="70"/>
  <c r="D69" i="70"/>
  <c r="C69" i="70"/>
  <c r="AF68" i="70"/>
  <c r="AE68" i="70"/>
  <c r="AD68" i="70"/>
  <c r="AC68" i="70"/>
  <c r="AB68" i="70"/>
  <c r="AA68" i="70"/>
  <c r="Z68" i="70"/>
  <c r="Y68" i="70"/>
  <c r="X68" i="70"/>
  <c r="W68" i="70"/>
  <c r="V68" i="70"/>
  <c r="U68" i="70"/>
  <c r="T68" i="70"/>
  <c r="S68" i="70"/>
  <c r="R68" i="70"/>
  <c r="Q68" i="70"/>
  <c r="P68" i="70"/>
  <c r="O68" i="70"/>
  <c r="N68" i="70"/>
  <c r="M68" i="70"/>
  <c r="L68" i="70"/>
  <c r="K68" i="70"/>
  <c r="J68" i="70"/>
  <c r="I68" i="70"/>
  <c r="H68" i="70"/>
  <c r="G68" i="70"/>
  <c r="F68" i="70"/>
  <c r="E68" i="70"/>
  <c r="D68" i="70"/>
  <c r="C68" i="70"/>
  <c r="AF67" i="70"/>
  <c r="AE67" i="70"/>
  <c r="AD67" i="70"/>
  <c r="AC67" i="70"/>
  <c r="AB67" i="70"/>
  <c r="AA67" i="70"/>
  <c r="Z67" i="70"/>
  <c r="Y67" i="70"/>
  <c r="X67" i="70"/>
  <c r="W67" i="70"/>
  <c r="V67" i="70"/>
  <c r="U67" i="70"/>
  <c r="T67" i="70"/>
  <c r="S67" i="70"/>
  <c r="R67" i="70"/>
  <c r="Q67" i="70"/>
  <c r="P67" i="70"/>
  <c r="O67" i="70"/>
  <c r="N67" i="70"/>
  <c r="M67" i="70"/>
  <c r="L67" i="70"/>
  <c r="K67" i="70"/>
  <c r="J67" i="70"/>
  <c r="I67" i="70"/>
  <c r="H67" i="70"/>
  <c r="G67" i="70"/>
  <c r="F67" i="70"/>
  <c r="E67" i="70"/>
  <c r="D67" i="70"/>
  <c r="C67" i="70"/>
  <c r="AF66" i="70"/>
  <c r="AE66" i="70"/>
  <c r="AD66" i="70"/>
  <c r="AC66" i="70"/>
  <c r="AB66" i="70"/>
  <c r="AA66" i="70"/>
  <c r="Z66" i="70"/>
  <c r="Y66" i="70"/>
  <c r="X66" i="70"/>
  <c r="W66" i="70"/>
  <c r="V66" i="70"/>
  <c r="U66" i="70"/>
  <c r="T66" i="70"/>
  <c r="S66" i="70"/>
  <c r="R66" i="70"/>
  <c r="Q66" i="70"/>
  <c r="P66" i="70"/>
  <c r="O66" i="70"/>
  <c r="N66" i="70"/>
  <c r="M66" i="70"/>
  <c r="L66" i="70"/>
  <c r="K66" i="70"/>
  <c r="J66" i="70"/>
  <c r="I66" i="70"/>
  <c r="H66" i="70"/>
  <c r="H71" i="70" s="1"/>
  <c r="G66" i="70"/>
  <c r="F66" i="70"/>
  <c r="E66" i="70"/>
  <c r="D66" i="70"/>
  <c r="C66" i="70"/>
  <c r="AI64" i="70"/>
  <c r="AH64" i="70"/>
  <c r="AG63" i="70"/>
  <c r="AF63" i="70"/>
  <c r="AE63" i="70"/>
  <c r="AD63" i="70"/>
  <c r="AC63" i="70"/>
  <c r="AB63" i="70"/>
  <c r="AA63" i="70"/>
  <c r="Z63" i="70"/>
  <c r="Y63" i="70"/>
  <c r="X63" i="70"/>
  <c r="W63" i="70"/>
  <c r="V63" i="70"/>
  <c r="U63" i="70"/>
  <c r="T63" i="70"/>
  <c r="S63" i="70"/>
  <c r="R63" i="70"/>
  <c r="Q63" i="70"/>
  <c r="P63" i="70"/>
  <c r="O63" i="70"/>
  <c r="N63" i="70"/>
  <c r="M63" i="70"/>
  <c r="L63" i="70"/>
  <c r="K63" i="70"/>
  <c r="J63" i="70"/>
  <c r="I63" i="70"/>
  <c r="H63" i="70"/>
  <c r="G63" i="70"/>
  <c r="F63" i="70"/>
  <c r="E63" i="70"/>
  <c r="D63" i="70"/>
  <c r="C63" i="70"/>
  <c r="AI62" i="70"/>
  <c r="AH62" i="70"/>
  <c r="AI61" i="70"/>
  <c r="AH61" i="70"/>
  <c r="AI60" i="70"/>
  <c r="AH60" i="70"/>
  <c r="AG59" i="70"/>
  <c r="AF59" i="70"/>
  <c r="AF5" i="70" s="1"/>
  <c r="AE59" i="70"/>
  <c r="AE5" i="70" s="1"/>
  <c r="AD59" i="70"/>
  <c r="AD5" i="70" s="1"/>
  <c r="AC59" i="70"/>
  <c r="AC5" i="70" s="1"/>
  <c r="AB59" i="70"/>
  <c r="AA59" i="70"/>
  <c r="AA5" i="70" s="1"/>
  <c r="Z59" i="70"/>
  <c r="Y59" i="70"/>
  <c r="Y5" i="70" s="1"/>
  <c r="X59" i="70"/>
  <c r="W59" i="70"/>
  <c r="V59" i="70"/>
  <c r="V5" i="70" s="1"/>
  <c r="U59" i="70"/>
  <c r="U5" i="70" s="1"/>
  <c r="T59" i="70"/>
  <c r="S59" i="70"/>
  <c r="S5" i="70" s="1"/>
  <c r="R59" i="70"/>
  <c r="R5" i="70" s="1"/>
  <c r="Q59" i="70"/>
  <c r="Q5" i="70" s="1"/>
  <c r="P59" i="70"/>
  <c r="P5" i="70" s="1"/>
  <c r="O59" i="70"/>
  <c r="O5" i="70" s="1"/>
  <c r="N59" i="70"/>
  <c r="M59" i="70"/>
  <c r="M5" i="70" s="1"/>
  <c r="L59" i="70"/>
  <c r="K59" i="70"/>
  <c r="K5" i="70" s="1"/>
  <c r="J59" i="70"/>
  <c r="J5" i="70" s="1"/>
  <c r="I59" i="70"/>
  <c r="H59" i="70"/>
  <c r="H5" i="70" s="1"/>
  <c r="G59" i="70"/>
  <c r="G5" i="70" s="1"/>
  <c r="F59" i="70"/>
  <c r="F5" i="70" s="1"/>
  <c r="E59" i="70"/>
  <c r="E5" i="70" s="1"/>
  <c r="D59" i="70"/>
  <c r="D5" i="70" s="1"/>
  <c r="C59" i="70"/>
  <c r="C5" i="70" s="1"/>
  <c r="AI58" i="70"/>
  <c r="AH58" i="70"/>
  <c r="AI57" i="70"/>
  <c r="AH57" i="70"/>
  <c r="AI56" i="70"/>
  <c r="AH56" i="70"/>
  <c r="AI55" i="70"/>
  <c r="AH55" i="70"/>
  <c r="AI54" i="70"/>
  <c r="AH54" i="70"/>
  <c r="AI53" i="70"/>
  <c r="AH53" i="70"/>
  <c r="AI52" i="70"/>
  <c r="AH52" i="70"/>
  <c r="AI51" i="70"/>
  <c r="AH51" i="70"/>
  <c r="AI50" i="70"/>
  <c r="AH50" i="70"/>
  <c r="AI49" i="70"/>
  <c r="AH49" i="70"/>
  <c r="AI48" i="70"/>
  <c r="AH48" i="70"/>
  <c r="AG47" i="70"/>
  <c r="AF47" i="70"/>
  <c r="AE47" i="70"/>
  <c r="AD47" i="70"/>
  <c r="AC47" i="70"/>
  <c r="AB47" i="70"/>
  <c r="AA47" i="70"/>
  <c r="Z47" i="70"/>
  <c r="Y47" i="70"/>
  <c r="X47" i="70"/>
  <c r="W47" i="70"/>
  <c r="V47" i="70"/>
  <c r="U47" i="70"/>
  <c r="T47" i="70"/>
  <c r="S47" i="70"/>
  <c r="R47" i="70"/>
  <c r="Q47" i="70"/>
  <c r="P47" i="70"/>
  <c r="O47" i="70"/>
  <c r="N47" i="70"/>
  <c r="M47" i="70"/>
  <c r="L47" i="70"/>
  <c r="K47" i="70"/>
  <c r="J47" i="70"/>
  <c r="I47" i="70"/>
  <c r="H47" i="70"/>
  <c r="G47" i="70"/>
  <c r="F47" i="70"/>
  <c r="E47" i="70"/>
  <c r="D47" i="70"/>
  <c r="C47" i="70"/>
  <c r="AI46" i="70"/>
  <c r="AH46" i="70"/>
  <c r="AI45" i="70"/>
  <c r="AH45" i="70"/>
  <c r="AI44" i="70"/>
  <c r="AH44" i="70"/>
  <c r="AG42" i="70"/>
  <c r="AG43" i="70" s="1"/>
  <c r="AG3" i="70" s="1"/>
  <c r="AI41" i="70"/>
  <c r="AH41" i="70"/>
  <c r="AI40" i="70"/>
  <c r="AH40" i="70"/>
  <c r="AI39" i="70"/>
  <c r="AH39" i="70"/>
  <c r="AI38" i="70"/>
  <c r="AH38" i="70"/>
  <c r="AI37" i="70"/>
  <c r="AH37" i="70"/>
  <c r="AI36" i="70"/>
  <c r="AH36" i="70"/>
  <c r="AI35" i="70"/>
  <c r="AH35" i="70"/>
  <c r="AI34" i="70"/>
  <c r="AH34" i="70"/>
  <c r="AI33" i="70"/>
  <c r="AH33" i="70"/>
  <c r="AI32" i="70"/>
  <c r="AH32" i="70"/>
  <c r="AI31" i="70"/>
  <c r="AH31" i="70"/>
  <c r="AG30" i="70"/>
  <c r="AF30" i="70"/>
  <c r="AE30" i="70"/>
  <c r="AD30" i="70"/>
  <c r="AC30" i="70"/>
  <c r="AB30" i="70"/>
  <c r="AA30" i="70"/>
  <c r="Z30" i="70"/>
  <c r="Y30" i="70"/>
  <c r="X30" i="70"/>
  <c r="W30" i="70"/>
  <c r="V30" i="70"/>
  <c r="U30" i="70"/>
  <c r="T30" i="70"/>
  <c r="S30" i="70"/>
  <c r="R30" i="70"/>
  <c r="Q30" i="70"/>
  <c r="P30" i="70"/>
  <c r="O30" i="70"/>
  <c r="N30" i="70"/>
  <c r="M30" i="70"/>
  <c r="L30" i="70"/>
  <c r="K30" i="70"/>
  <c r="J30" i="70"/>
  <c r="I30" i="70"/>
  <c r="H30" i="70"/>
  <c r="G30" i="70"/>
  <c r="F30" i="70"/>
  <c r="E30" i="70"/>
  <c r="D30" i="70"/>
  <c r="C30" i="70"/>
  <c r="AI29" i="70"/>
  <c r="AH29" i="70"/>
  <c r="AI28" i="70"/>
  <c r="AH28" i="70"/>
  <c r="AI27" i="70"/>
  <c r="AH27" i="70"/>
  <c r="AI26" i="70"/>
  <c r="AH26" i="70"/>
  <c r="AI25" i="70"/>
  <c r="AH25" i="70"/>
  <c r="AI24" i="70"/>
  <c r="AH24" i="70"/>
  <c r="AI23" i="70"/>
  <c r="AH23" i="70"/>
  <c r="AI22" i="70"/>
  <c r="AH22" i="70"/>
  <c r="AI21" i="70"/>
  <c r="AH21" i="70"/>
  <c r="AI20" i="70"/>
  <c r="AH20" i="70"/>
  <c r="AI19" i="70"/>
  <c r="AH19" i="70"/>
  <c r="AI18" i="70"/>
  <c r="AH18" i="70"/>
  <c r="AI17" i="70"/>
  <c r="AH17" i="70"/>
  <c r="AI16" i="70"/>
  <c r="AH16" i="70"/>
  <c r="AI15" i="70"/>
  <c r="AH15" i="70"/>
  <c r="AI14" i="70"/>
  <c r="AH14" i="70"/>
  <c r="AI13" i="70"/>
  <c r="AH13" i="70"/>
  <c r="AI12" i="70"/>
  <c r="AH12" i="70"/>
  <c r="AI11" i="70"/>
  <c r="AH11" i="70"/>
  <c r="AB5" i="70"/>
  <c r="Z5" i="70"/>
  <c r="X5" i="70"/>
  <c r="W5" i="70"/>
  <c r="T5" i="70"/>
  <c r="N5" i="70"/>
  <c r="L5" i="70"/>
  <c r="I5" i="70"/>
  <c r="B5" i="70"/>
  <c r="AG4" i="70"/>
  <c r="K4" i="70"/>
  <c r="C4" i="70"/>
  <c r="Z30" i="69"/>
  <c r="Z42" i="69"/>
  <c r="Z43" i="69"/>
  <c r="Z47" i="69"/>
  <c r="Z59" i="69"/>
  <c r="Z63" i="69"/>
  <c r="Z66" i="69"/>
  <c r="Z67" i="69"/>
  <c r="Z68" i="69"/>
  <c r="Z69" i="69"/>
  <c r="U82" i="69"/>
  <c r="S50" i="69"/>
  <c r="R50" i="69"/>
  <c r="AF71" i="70" l="1"/>
  <c r="AA71" i="70"/>
  <c r="O71" i="70"/>
  <c r="W71" i="70"/>
  <c r="AE71" i="70"/>
  <c r="AG65" i="70"/>
  <c r="AI63" i="70"/>
  <c r="AB71" i="70"/>
  <c r="AD71" i="70"/>
  <c r="Y71" i="70"/>
  <c r="X71" i="70"/>
  <c r="V71" i="70"/>
  <c r="T71" i="70"/>
  <c r="S71" i="70"/>
  <c r="Q71" i="70"/>
  <c r="P71" i="70"/>
  <c r="N71" i="70"/>
  <c r="L71" i="70"/>
  <c r="K71" i="70"/>
  <c r="I71" i="70"/>
  <c r="AI69" i="70"/>
  <c r="F71" i="70"/>
  <c r="AI68" i="70"/>
  <c r="D71" i="70"/>
  <c r="C71" i="70"/>
  <c r="AH59" i="70"/>
  <c r="AI80" i="70"/>
  <c r="AH80" i="70"/>
  <c r="B71" i="70"/>
  <c r="B65" i="70"/>
  <c r="AH47" i="70"/>
  <c r="AI47" i="70"/>
  <c r="S190" i="70"/>
  <c r="D190" i="70"/>
  <c r="G71" i="70"/>
  <c r="AG2" i="70"/>
  <c r="AG6" i="70" s="1"/>
  <c r="AH63" i="70"/>
  <c r="E71" i="70"/>
  <c r="M71" i="70"/>
  <c r="U71" i="70"/>
  <c r="AC71" i="70"/>
  <c r="D82" i="70"/>
  <c r="AI59" i="70"/>
  <c r="E82" i="70"/>
  <c r="F94" i="70"/>
  <c r="D4" i="70"/>
  <c r="AI30" i="70"/>
  <c r="AH66" i="70"/>
  <c r="AH68" i="70"/>
  <c r="AH69" i="70"/>
  <c r="AH30" i="70"/>
  <c r="AI66" i="70"/>
  <c r="J71" i="70"/>
  <c r="R71" i="70"/>
  <c r="Z71" i="70"/>
  <c r="AI67" i="70"/>
  <c r="AH67" i="70"/>
  <c r="C171" i="70"/>
  <c r="D89" i="70"/>
  <c r="C82" i="70"/>
  <c r="E173" i="70"/>
  <c r="C179" i="70"/>
  <c r="C42" i="70" s="1"/>
  <c r="C43" i="70" s="1"/>
  <c r="C65" i="70" s="1"/>
  <c r="D174" i="70"/>
  <c r="E174" i="70" s="1"/>
  <c r="F174" i="70" s="1"/>
  <c r="G174" i="70" s="1"/>
  <c r="H174" i="70" s="1"/>
  <c r="I174" i="70" s="1"/>
  <c r="J174" i="70" s="1"/>
  <c r="K174" i="70" s="1"/>
  <c r="L174" i="70" s="1"/>
  <c r="M174" i="70" s="1"/>
  <c r="N174" i="70" s="1"/>
  <c r="O174" i="70" s="1"/>
  <c r="P174" i="70" s="1"/>
  <c r="Q174" i="70" s="1"/>
  <c r="R174" i="70" s="1"/>
  <c r="S174" i="70" s="1"/>
  <c r="T174" i="70" s="1"/>
  <c r="U174" i="70" s="1"/>
  <c r="V174" i="70" s="1"/>
  <c r="W174" i="70" s="1"/>
  <c r="X174" i="70" s="1"/>
  <c r="Y174" i="70" s="1"/>
  <c r="Z174" i="70" s="1"/>
  <c r="AA174" i="70" s="1"/>
  <c r="AB174" i="70" s="1"/>
  <c r="AC174" i="70" s="1"/>
  <c r="AD174" i="70" s="1"/>
  <c r="AE174" i="70" s="1"/>
  <c r="AF174" i="70" s="1"/>
  <c r="D214" i="70"/>
  <c r="E178" i="70"/>
  <c r="Z71" i="69"/>
  <c r="Z65" i="69"/>
  <c r="U193" i="70" l="1"/>
  <c r="C7" i="70"/>
  <c r="D171" i="70"/>
  <c r="E89" i="70"/>
  <c r="E214" i="70"/>
  <c r="F178" i="70"/>
  <c r="T193" i="70"/>
  <c r="B7" i="70"/>
  <c r="AH71" i="70"/>
  <c r="AI71" i="70"/>
  <c r="F173" i="70"/>
  <c r="E179" i="70"/>
  <c r="E42" i="70" s="1"/>
  <c r="E43" i="70" s="1"/>
  <c r="E65" i="70" s="1"/>
  <c r="D179" i="70"/>
  <c r="D42" i="70" s="1"/>
  <c r="F82" i="70"/>
  <c r="G94" i="70"/>
  <c r="H94" i="70" l="1"/>
  <c r="G82" i="70"/>
  <c r="F214" i="70"/>
  <c r="G178" i="70"/>
  <c r="D43" i="70"/>
  <c r="E171" i="70"/>
  <c r="F89" i="70"/>
  <c r="W193" i="70"/>
  <c r="E7" i="70"/>
  <c r="G173" i="70"/>
  <c r="F179" i="70"/>
  <c r="F42" i="70" s="1"/>
  <c r="F43" i="70" s="1"/>
  <c r="F65" i="70" s="1"/>
  <c r="L43" i="69"/>
  <c r="L30" i="69"/>
  <c r="L82" i="69"/>
  <c r="H82" i="69"/>
  <c r="H80" i="69"/>
  <c r="H71" i="69"/>
  <c r="H63" i="69"/>
  <c r="H59" i="69"/>
  <c r="H47" i="69"/>
  <c r="H43" i="69"/>
  <c r="H42" i="69"/>
  <c r="H30" i="69"/>
  <c r="AH87" i="69"/>
  <c r="AI87" i="69" s="1"/>
  <c r="AF218" i="69"/>
  <c r="AE218" i="69"/>
  <c r="AD218" i="69"/>
  <c r="AC218" i="69"/>
  <c r="AB218" i="69"/>
  <c r="AA218" i="69"/>
  <c r="Z218" i="69"/>
  <c r="Y218" i="69"/>
  <c r="X218" i="69"/>
  <c r="W218" i="69"/>
  <c r="V218" i="69"/>
  <c r="U218" i="69"/>
  <c r="T218" i="69"/>
  <c r="S218" i="69"/>
  <c r="R218" i="69"/>
  <c r="Q218" i="69"/>
  <c r="P218" i="69"/>
  <c r="O218" i="69"/>
  <c r="N218" i="69"/>
  <c r="M218" i="69"/>
  <c r="L218" i="69"/>
  <c r="K218" i="69"/>
  <c r="J218" i="69"/>
  <c r="I218" i="69"/>
  <c r="H218" i="69"/>
  <c r="G218" i="69"/>
  <c r="F218" i="69"/>
  <c r="E218" i="69"/>
  <c r="D218" i="69"/>
  <c r="C218" i="69"/>
  <c r="B218" i="69"/>
  <c r="A218" i="69"/>
  <c r="AF217" i="69"/>
  <c r="AE217" i="69"/>
  <c r="AD217" i="69"/>
  <c r="AC217" i="69"/>
  <c r="AB217" i="69"/>
  <c r="AA217" i="69"/>
  <c r="Z217" i="69"/>
  <c r="Y217" i="69"/>
  <c r="X217" i="69"/>
  <c r="W217" i="69"/>
  <c r="V217" i="69"/>
  <c r="U217" i="69"/>
  <c r="T217" i="69"/>
  <c r="S217" i="69"/>
  <c r="R217" i="69"/>
  <c r="Q217" i="69"/>
  <c r="P217" i="69"/>
  <c r="O217" i="69"/>
  <c r="N217" i="69"/>
  <c r="M217" i="69"/>
  <c r="L217" i="69"/>
  <c r="K217" i="69"/>
  <c r="J217" i="69"/>
  <c r="I217" i="69"/>
  <c r="H217" i="69"/>
  <c r="G217" i="69"/>
  <c r="F217" i="69"/>
  <c r="E217" i="69"/>
  <c r="D217" i="69"/>
  <c r="C217" i="69"/>
  <c r="B217" i="69"/>
  <c r="A217" i="69"/>
  <c r="AF216" i="69"/>
  <c r="AE216" i="69"/>
  <c r="AD216" i="69"/>
  <c r="AC216" i="69"/>
  <c r="AB216" i="69"/>
  <c r="AA216" i="69"/>
  <c r="Z216" i="69"/>
  <c r="Y216" i="69"/>
  <c r="X216" i="69"/>
  <c r="W216" i="69"/>
  <c r="V216" i="69"/>
  <c r="U216" i="69"/>
  <c r="T216" i="69"/>
  <c r="S216" i="69"/>
  <c r="R216" i="69"/>
  <c r="Q216" i="69"/>
  <c r="P216" i="69"/>
  <c r="O216" i="69"/>
  <c r="N216" i="69"/>
  <c r="M216" i="69"/>
  <c r="L216" i="69"/>
  <c r="K216" i="69"/>
  <c r="J216" i="69"/>
  <c r="I216" i="69"/>
  <c r="H216" i="69"/>
  <c r="G216" i="69"/>
  <c r="F216" i="69"/>
  <c r="E216" i="69"/>
  <c r="D216" i="69"/>
  <c r="C216" i="69"/>
  <c r="B216" i="69"/>
  <c r="A216" i="69"/>
  <c r="AF215" i="69"/>
  <c r="AE215" i="69"/>
  <c r="AD215" i="69"/>
  <c r="AC215" i="69"/>
  <c r="AB215" i="69"/>
  <c r="AA215" i="69"/>
  <c r="Z215" i="69"/>
  <c r="Y215" i="69"/>
  <c r="X215" i="69"/>
  <c r="W215" i="69"/>
  <c r="V215" i="69"/>
  <c r="U215" i="69"/>
  <c r="T215" i="69"/>
  <c r="S215" i="69"/>
  <c r="R215" i="69"/>
  <c r="Q215" i="69"/>
  <c r="P215" i="69"/>
  <c r="O215" i="69"/>
  <c r="N215" i="69"/>
  <c r="M215" i="69"/>
  <c r="L215" i="69"/>
  <c r="K215" i="69"/>
  <c r="J215" i="69"/>
  <c r="I215" i="69"/>
  <c r="H215" i="69"/>
  <c r="G215" i="69"/>
  <c r="F215" i="69"/>
  <c r="E215" i="69"/>
  <c r="D215" i="69"/>
  <c r="C215" i="69"/>
  <c r="B215" i="69"/>
  <c r="A215" i="69"/>
  <c r="B214" i="69"/>
  <c r="S189" i="69"/>
  <c r="AG179" i="69"/>
  <c r="B179" i="69"/>
  <c r="C178" i="69"/>
  <c r="C177" i="69"/>
  <c r="D177" i="69" s="1"/>
  <c r="E177" i="69" s="1"/>
  <c r="F177" i="69" s="1"/>
  <c r="G177" i="69" s="1"/>
  <c r="H177" i="69" s="1"/>
  <c r="I177" i="69" s="1"/>
  <c r="J177" i="69" s="1"/>
  <c r="K177" i="69" s="1"/>
  <c r="L177" i="69" s="1"/>
  <c r="M177" i="69" s="1"/>
  <c r="N177" i="69" s="1"/>
  <c r="O177" i="69" s="1"/>
  <c r="P177" i="69" s="1"/>
  <c r="Q177" i="69" s="1"/>
  <c r="R177" i="69" s="1"/>
  <c r="S177" i="69" s="1"/>
  <c r="T177" i="69" s="1"/>
  <c r="U177" i="69" s="1"/>
  <c r="V177" i="69" s="1"/>
  <c r="W177" i="69" s="1"/>
  <c r="X177" i="69" s="1"/>
  <c r="Y177" i="69" s="1"/>
  <c r="Z177" i="69" s="1"/>
  <c r="AA177" i="69" s="1"/>
  <c r="AB177" i="69" s="1"/>
  <c r="AC177" i="69" s="1"/>
  <c r="AD177" i="69" s="1"/>
  <c r="AE177" i="69" s="1"/>
  <c r="AF177" i="69" s="1"/>
  <c r="D176" i="69"/>
  <c r="E176" i="69" s="1"/>
  <c r="F176" i="69" s="1"/>
  <c r="G176" i="69" s="1"/>
  <c r="H176" i="69" s="1"/>
  <c r="I176" i="69" s="1"/>
  <c r="J176" i="69" s="1"/>
  <c r="K176" i="69" s="1"/>
  <c r="L176" i="69" s="1"/>
  <c r="M176" i="69" s="1"/>
  <c r="N176" i="69" s="1"/>
  <c r="O176" i="69" s="1"/>
  <c r="P176" i="69" s="1"/>
  <c r="Q176" i="69" s="1"/>
  <c r="R176" i="69" s="1"/>
  <c r="S176" i="69" s="1"/>
  <c r="T176" i="69" s="1"/>
  <c r="U176" i="69" s="1"/>
  <c r="V176" i="69" s="1"/>
  <c r="W176" i="69" s="1"/>
  <c r="X176" i="69" s="1"/>
  <c r="Y176" i="69" s="1"/>
  <c r="Z176" i="69" s="1"/>
  <c r="AA176" i="69" s="1"/>
  <c r="AB176" i="69" s="1"/>
  <c r="AC176" i="69" s="1"/>
  <c r="AD176" i="69" s="1"/>
  <c r="AE176" i="69" s="1"/>
  <c r="AF176" i="69" s="1"/>
  <c r="C176" i="69"/>
  <c r="C175" i="69"/>
  <c r="D175" i="69" s="1"/>
  <c r="E175" i="69" s="1"/>
  <c r="F175" i="69" s="1"/>
  <c r="G175" i="69" s="1"/>
  <c r="H175" i="69" s="1"/>
  <c r="I175" i="69" s="1"/>
  <c r="J175" i="69" s="1"/>
  <c r="K175" i="69" s="1"/>
  <c r="L175" i="69" s="1"/>
  <c r="M175" i="69" s="1"/>
  <c r="N175" i="69" s="1"/>
  <c r="O175" i="69" s="1"/>
  <c r="P175" i="69" s="1"/>
  <c r="Q175" i="69" s="1"/>
  <c r="R175" i="69" s="1"/>
  <c r="S175" i="69" s="1"/>
  <c r="T175" i="69" s="1"/>
  <c r="U175" i="69" s="1"/>
  <c r="V175" i="69" s="1"/>
  <c r="W175" i="69" s="1"/>
  <c r="X175" i="69" s="1"/>
  <c r="Y175" i="69" s="1"/>
  <c r="Z175" i="69" s="1"/>
  <c r="AA175" i="69" s="1"/>
  <c r="AB175" i="69" s="1"/>
  <c r="AC175" i="69" s="1"/>
  <c r="AD175" i="69" s="1"/>
  <c r="AE175" i="69" s="1"/>
  <c r="AF175" i="69" s="1"/>
  <c r="C174" i="69"/>
  <c r="D174" i="69" s="1"/>
  <c r="E174" i="69" s="1"/>
  <c r="F174" i="69" s="1"/>
  <c r="G174" i="69" s="1"/>
  <c r="H174" i="69" s="1"/>
  <c r="I174" i="69" s="1"/>
  <c r="J174" i="69" s="1"/>
  <c r="K174" i="69" s="1"/>
  <c r="L174" i="69" s="1"/>
  <c r="M174" i="69" s="1"/>
  <c r="N174" i="69" s="1"/>
  <c r="O174" i="69" s="1"/>
  <c r="P174" i="69" s="1"/>
  <c r="Q174" i="69" s="1"/>
  <c r="R174" i="69" s="1"/>
  <c r="S174" i="69" s="1"/>
  <c r="T174" i="69" s="1"/>
  <c r="U174" i="69" s="1"/>
  <c r="V174" i="69" s="1"/>
  <c r="W174" i="69" s="1"/>
  <c r="X174" i="69" s="1"/>
  <c r="Y174" i="69" s="1"/>
  <c r="Z174" i="69" s="1"/>
  <c r="AA174" i="69" s="1"/>
  <c r="AB174" i="69" s="1"/>
  <c r="AC174" i="69" s="1"/>
  <c r="AD174" i="69" s="1"/>
  <c r="AE174" i="69" s="1"/>
  <c r="AF174" i="69" s="1"/>
  <c r="C173" i="69"/>
  <c r="AG171" i="69"/>
  <c r="B171" i="69"/>
  <c r="L170" i="69"/>
  <c r="M170" i="69" s="1"/>
  <c r="N170" i="69" s="1"/>
  <c r="O170" i="69" s="1"/>
  <c r="P170" i="69" s="1"/>
  <c r="Q170" i="69" s="1"/>
  <c r="R170" i="69" s="1"/>
  <c r="S170" i="69" s="1"/>
  <c r="T170" i="69" s="1"/>
  <c r="U170" i="69" s="1"/>
  <c r="V170" i="69" s="1"/>
  <c r="W170" i="69" s="1"/>
  <c r="X170" i="69" s="1"/>
  <c r="Y170" i="69" s="1"/>
  <c r="Z170" i="69" s="1"/>
  <c r="AA170" i="69" s="1"/>
  <c r="AB170" i="69" s="1"/>
  <c r="AC170" i="69" s="1"/>
  <c r="AD170" i="69" s="1"/>
  <c r="AE170" i="69" s="1"/>
  <c r="AF170" i="69" s="1"/>
  <c r="H170" i="69"/>
  <c r="I170" i="69" s="1"/>
  <c r="J170" i="69" s="1"/>
  <c r="K170" i="69" s="1"/>
  <c r="C170" i="69"/>
  <c r="D170" i="69" s="1"/>
  <c r="E170" i="69" s="1"/>
  <c r="F170" i="69" s="1"/>
  <c r="G170" i="69" s="1"/>
  <c r="C169" i="69"/>
  <c r="D169" i="69" s="1"/>
  <c r="E169" i="69" s="1"/>
  <c r="F169" i="69" s="1"/>
  <c r="G169" i="69" s="1"/>
  <c r="H169" i="69" s="1"/>
  <c r="I169" i="69" s="1"/>
  <c r="J169" i="69" s="1"/>
  <c r="K169" i="69" s="1"/>
  <c r="L169" i="69" s="1"/>
  <c r="M169" i="69" s="1"/>
  <c r="N169" i="69" s="1"/>
  <c r="O169" i="69" s="1"/>
  <c r="P169" i="69" s="1"/>
  <c r="Q169" i="69" s="1"/>
  <c r="R169" i="69" s="1"/>
  <c r="S169" i="69" s="1"/>
  <c r="T169" i="69" s="1"/>
  <c r="U169" i="69" s="1"/>
  <c r="V169" i="69" s="1"/>
  <c r="W169" i="69" s="1"/>
  <c r="X169" i="69" s="1"/>
  <c r="Y169" i="69" s="1"/>
  <c r="Z169" i="69" s="1"/>
  <c r="AA169" i="69" s="1"/>
  <c r="AB169" i="69" s="1"/>
  <c r="AC169" i="69" s="1"/>
  <c r="AD169" i="69" s="1"/>
  <c r="AE169" i="69" s="1"/>
  <c r="AF169" i="69" s="1"/>
  <c r="D168" i="69"/>
  <c r="E168" i="69" s="1"/>
  <c r="F168" i="69" s="1"/>
  <c r="G168" i="69" s="1"/>
  <c r="H168" i="69" s="1"/>
  <c r="I168" i="69" s="1"/>
  <c r="J168" i="69" s="1"/>
  <c r="K168" i="69" s="1"/>
  <c r="L168" i="69" s="1"/>
  <c r="M168" i="69" s="1"/>
  <c r="N168" i="69" s="1"/>
  <c r="O168" i="69" s="1"/>
  <c r="P168" i="69" s="1"/>
  <c r="Q168" i="69" s="1"/>
  <c r="R168" i="69" s="1"/>
  <c r="S168" i="69" s="1"/>
  <c r="T168" i="69" s="1"/>
  <c r="U168" i="69" s="1"/>
  <c r="V168" i="69" s="1"/>
  <c r="W168" i="69" s="1"/>
  <c r="X168" i="69" s="1"/>
  <c r="Y168" i="69" s="1"/>
  <c r="Z168" i="69" s="1"/>
  <c r="AA168" i="69" s="1"/>
  <c r="AB168" i="69" s="1"/>
  <c r="AC168" i="69" s="1"/>
  <c r="AD168" i="69" s="1"/>
  <c r="AE168" i="69" s="1"/>
  <c r="AF168" i="69" s="1"/>
  <c r="C168" i="69"/>
  <c r="C167" i="69"/>
  <c r="D167" i="69" s="1"/>
  <c r="E167" i="69" s="1"/>
  <c r="F167" i="69" s="1"/>
  <c r="G167" i="69" s="1"/>
  <c r="H167" i="69" s="1"/>
  <c r="I167" i="69" s="1"/>
  <c r="J167" i="69" s="1"/>
  <c r="K167" i="69" s="1"/>
  <c r="L167" i="69" s="1"/>
  <c r="M167" i="69" s="1"/>
  <c r="N167" i="69" s="1"/>
  <c r="O167" i="69" s="1"/>
  <c r="P167" i="69" s="1"/>
  <c r="Q167" i="69" s="1"/>
  <c r="R167" i="69" s="1"/>
  <c r="S167" i="69" s="1"/>
  <c r="T167" i="69" s="1"/>
  <c r="U167" i="69" s="1"/>
  <c r="V167" i="69" s="1"/>
  <c r="W167" i="69" s="1"/>
  <c r="X167" i="69" s="1"/>
  <c r="Y167" i="69" s="1"/>
  <c r="Z167" i="69" s="1"/>
  <c r="AA167" i="69" s="1"/>
  <c r="AB167" i="69" s="1"/>
  <c r="AC167" i="69" s="1"/>
  <c r="AD167" i="69" s="1"/>
  <c r="AE167" i="69" s="1"/>
  <c r="AF167" i="69" s="1"/>
  <c r="AA166" i="69"/>
  <c r="AB166" i="69" s="1"/>
  <c r="AC166" i="69" s="1"/>
  <c r="AD166" i="69" s="1"/>
  <c r="AE166" i="69" s="1"/>
  <c r="AF166" i="69" s="1"/>
  <c r="O166" i="69"/>
  <c r="P166" i="69" s="1"/>
  <c r="Q166" i="69" s="1"/>
  <c r="R166" i="69" s="1"/>
  <c r="S166" i="69" s="1"/>
  <c r="T166" i="69" s="1"/>
  <c r="U166" i="69" s="1"/>
  <c r="V166" i="69" s="1"/>
  <c r="W166" i="69" s="1"/>
  <c r="X166" i="69" s="1"/>
  <c r="Y166" i="69" s="1"/>
  <c r="Z166" i="69" s="1"/>
  <c r="K166" i="69"/>
  <c r="L166" i="69" s="1"/>
  <c r="M166" i="69" s="1"/>
  <c r="N166" i="69" s="1"/>
  <c r="D166" i="69"/>
  <c r="E166" i="69" s="1"/>
  <c r="F166" i="69" s="1"/>
  <c r="G166" i="69" s="1"/>
  <c r="H166" i="69" s="1"/>
  <c r="I166" i="69" s="1"/>
  <c r="J166" i="69" s="1"/>
  <c r="C166" i="69"/>
  <c r="I165" i="69"/>
  <c r="J165" i="69" s="1"/>
  <c r="K165" i="69" s="1"/>
  <c r="L165" i="69" s="1"/>
  <c r="M165" i="69" s="1"/>
  <c r="N165" i="69" s="1"/>
  <c r="O165" i="69" s="1"/>
  <c r="P165" i="69" s="1"/>
  <c r="Q165" i="69" s="1"/>
  <c r="R165" i="69" s="1"/>
  <c r="S165" i="69" s="1"/>
  <c r="T165" i="69" s="1"/>
  <c r="U165" i="69" s="1"/>
  <c r="V165" i="69" s="1"/>
  <c r="W165" i="69" s="1"/>
  <c r="X165" i="69" s="1"/>
  <c r="Y165" i="69" s="1"/>
  <c r="Z165" i="69" s="1"/>
  <c r="AA165" i="69" s="1"/>
  <c r="AB165" i="69" s="1"/>
  <c r="AC165" i="69" s="1"/>
  <c r="AD165" i="69" s="1"/>
  <c r="AE165" i="69" s="1"/>
  <c r="AF165" i="69" s="1"/>
  <c r="C165" i="69"/>
  <c r="D165" i="69" s="1"/>
  <c r="E165" i="69" s="1"/>
  <c r="F165" i="69" s="1"/>
  <c r="G165" i="69" s="1"/>
  <c r="H165" i="69" s="1"/>
  <c r="D164" i="69"/>
  <c r="E164" i="69" s="1"/>
  <c r="F164" i="69" s="1"/>
  <c r="G164" i="69" s="1"/>
  <c r="H164" i="69" s="1"/>
  <c r="I164" i="69" s="1"/>
  <c r="J164" i="69" s="1"/>
  <c r="K164" i="69" s="1"/>
  <c r="L164" i="69" s="1"/>
  <c r="M164" i="69" s="1"/>
  <c r="N164" i="69" s="1"/>
  <c r="O164" i="69" s="1"/>
  <c r="P164" i="69" s="1"/>
  <c r="Q164" i="69" s="1"/>
  <c r="R164" i="69" s="1"/>
  <c r="S164" i="69" s="1"/>
  <c r="T164" i="69" s="1"/>
  <c r="U164" i="69" s="1"/>
  <c r="V164" i="69" s="1"/>
  <c r="W164" i="69" s="1"/>
  <c r="X164" i="69" s="1"/>
  <c r="Y164" i="69" s="1"/>
  <c r="Z164" i="69" s="1"/>
  <c r="AA164" i="69" s="1"/>
  <c r="AB164" i="69" s="1"/>
  <c r="AC164" i="69" s="1"/>
  <c r="AD164" i="69" s="1"/>
  <c r="AE164" i="69" s="1"/>
  <c r="AF164" i="69" s="1"/>
  <c r="C164" i="69"/>
  <c r="O163" i="69"/>
  <c r="P163" i="69" s="1"/>
  <c r="Q163" i="69" s="1"/>
  <c r="R163" i="69" s="1"/>
  <c r="S163" i="69" s="1"/>
  <c r="T163" i="69" s="1"/>
  <c r="U163" i="69" s="1"/>
  <c r="V163" i="69" s="1"/>
  <c r="W163" i="69" s="1"/>
  <c r="X163" i="69" s="1"/>
  <c r="Y163" i="69" s="1"/>
  <c r="Z163" i="69" s="1"/>
  <c r="AA163" i="69" s="1"/>
  <c r="AB163" i="69" s="1"/>
  <c r="AC163" i="69" s="1"/>
  <c r="AD163" i="69" s="1"/>
  <c r="AE163" i="69" s="1"/>
  <c r="AF163" i="69" s="1"/>
  <c r="I163" i="69"/>
  <c r="J163" i="69" s="1"/>
  <c r="K163" i="69" s="1"/>
  <c r="L163" i="69" s="1"/>
  <c r="M163" i="69" s="1"/>
  <c r="N163" i="69" s="1"/>
  <c r="F163" i="69"/>
  <c r="G163" i="69" s="1"/>
  <c r="H163" i="69" s="1"/>
  <c r="E163" i="69"/>
  <c r="C163" i="69"/>
  <c r="D163" i="69" s="1"/>
  <c r="Q162" i="69"/>
  <c r="R162" i="69" s="1"/>
  <c r="S162" i="69" s="1"/>
  <c r="T162" i="69" s="1"/>
  <c r="U162" i="69" s="1"/>
  <c r="V162" i="69" s="1"/>
  <c r="W162" i="69" s="1"/>
  <c r="X162" i="69" s="1"/>
  <c r="Y162" i="69" s="1"/>
  <c r="Z162" i="69" s="1"/>
  <c r="AA162" i="69" s="1"/>
  <c r="AB162" i="69" s="1"/>
  <c r="AC162" i="69" s="1"/>
  <c r="AD162" i="69" s="1"/>
  <c r="AE162" i="69" s="1"/>
  <c r="AF162" i="69" s="1"/>
  <c r="D162" i="69"/>
  <c r="E162" i="69" s="1"/>
  <c r="F162" i="69" s="1"/>
  <c r="G162" i="69" s="1"/>
  <c r="H162" i="69" s="1"/>
  <c r="I162" i="69" s="1"/>
  <c r="J162" i="69" s="1"/>
  <c r="K162" i="69" s="1"/>
  <c r="L162" i="69" s="1"/>
  <c r="M162" i="69" s="1"/>
  <c r="N162" i="69" s="1"/>
  <c r="O162" i="69" s="1"/>
  <c r="P162" i="69" s="1"/>
  <c r="C162" i="69"/>
  <c r="S161" i="69"/>
  <c r="T161" i="69" s="1"/>
  <c r="U161" i="69" s="1"/>
  <c r="V161" i="69" s="1"/>
  <c r="W161" i="69" s="1"/>
  <c r="X161" i="69" s="1"/>
  <c r="Y161" i="69" s="1"/>
  <c r="Z161" i="69" s="1"/>
  <c r="AA161" i="69" s="1"/>
  <c r="AB161" i="69" s="1"/>
  <c r="AC161" i="69" s="1"/>
  <c r="AD161" i="69" s="1"/>
  <c r="AE161" i="69" s="1"/>
  <c r="AF161" i="69" s="1"/>
  <c r="N161" i="69"/>
  <c r="O161" i="69" s="1"/>
  <c r="P161" i="69" s="1"/>
  <c r="Q161" i="69" s="1"/>
  <c r="R161" i="69" s="1"/>
  <c r="K161" i="69"/>
  <c r="L161" i="69" s="1"/>
  <c r="M161" i="69" s="1"/>
  <c r="E161" i="69"/>
  <c r="F161" i="69" s="1"/>
  <c r="G161" i="69" s="1"/>
  <c r="H161" i="69" s="1"/>
  <c r="I161" i="69" s="1"/>
  <c r="J161" i="69" s="1"/>
  <c r="C161" i="69"/>
  <c r="D161" i="69" s="1"/>
  <c r="O160" i="69"/>
  <c r="P160" i="69" s="1"/>
  <c r="Q160" i="69" s="1"/>
  <c r="R160" i="69" s="1"/>
  <c r="S160" i="69" s="1"/>
  <c r="T160" i="69" s="1"/>
  <c r="U160" i="69" s="1"/>
  <c r="V160" i="69" s="1"/>
  <c r="W160" i="69" s="1"/>
  <c r="X160" i="69" s="1"/>
  <c r="Y160" i="69" s="1"/>
  <c r="Z160" i="69" s="1"/>
  <c r="AA160" i="69" s="1"/>
  <c r="AB160" i="69" s="1"/>
  <c r="AC160" i="69" s="1"/>
  <c r="AD160" i="69" s="1"/>
  <c r="AE160" i="69" s="1"/>
  <c r="AF160" i="69" s="1"/>
  <c r="L160" i="69"/>
  <c r="M160" i="69" s="1"/>
  <c r="N160" i="69" s="1"/>
  <c r="G160" i="69"/>
  <c r="H160" i="69" s="1"/>
  <c r="I160" i="69" s="1"/>
  <c r="J160" i="69" s="1"/>
  <c r="K160" i="69" s="1"/>
  <c r="C160" i="69"/>
  <c r="D160" i="69" s="1"/>
  <c r="E160" i="69" s="1"/>
  <c r="F160" i="69" s="1"/>
  <c r="I159" i="69"/>
  <c r="J159" i="69" s="1"/>
  <c r="K159" i="69" s="1"/>
  <c r="L159" i="69" s="1"/>
  <c r="M159" i="69" s="1"/>
  <c r="N159" i="69" s="1"/>
  <c r="O159" i="69" s="1"/>
  <c r="P159" i="69" s="1"/>
  <c r="Q159" i="69" s="1"/>
  <c r="R159" i="69" s="1"/>
  <c r="S159" i="69" s="1"/>
  <c r="T159" i="69" s="1"/>
  <c r="U159" i="69" s="1"/>
  <c r="V159" i="69" s="1"/>
  <c r="W159" i="69" s="1"/>
  <c r="X159" i="69" s="1"/>
  <c r="Y159" i="69" s="1"/>
  <c r="Z159" i="69" s="1"/>
  <c r="AA159" i="69" s="1"/>
  <c r="AB159" i="69" s="1"/>
  <c r="AC159" i="69" s="1"/>
  <c r="AD159" i="69" s="1"/>
  <c r="AE159" i="69" s="1"/>
  <c r="AF159" i="69" s="1"/>
  <c r="E159" i="69"/>
  <c r="F159" i="69" s="1"/>
  <c r="G159" i="69" s="1"/>
  <c r="H159" i="69" s="1"/>
  <c r="C159" i="69"/>
  <c r="D159" i="69" s="1"/>
  <c r="N158" i="69"/>
  <c r="O158" i="69" s="1"/>
  <c r="P158" i="69" s="1"/>
  <c r="Q158" i="69" s="1"/>
  <c r="R158" i="69" s="1"/>
  <c r="S158" i="69" s="1"/>
  <c r="T158" i="69" s="1"/>
  <c r="U158" i="69" s="1"/>
  <c r="V158" i="69" s="1"/>
  <c r="W158" i="69" s="1"/>
  <c r="X158" i="69" s="1"/>
  <c r="Y158" i="69" s="1"/>
  <c r="Z158" i="69" s="1"/>
  <c r="AA158" i="69" s="1"/>
  <c r="AB158" i="69" s="1"/>
  <c r="AC158" i="69" s="1"/>
  <c r="AD158" i="69" s="1"/>
  <c r="AE158" i="69" s="1"/>
  <c r="AF158" i="69" s="1"/>
  <c r="K158" i="69"/>
  <c r="L158" i="69" s="1"/>
  <c r="M158" i="69" s="1"/>
  <c r="H158" i="69"/>
  <c r="I158" i="69" s="1"/>
  <c r="J158" i="69" s="1"/>
  <c r="D158" i="69"/>
  <c r="E158" i="69" s="1"/>
  <c r="F158" i="69" s="1"/>
  <c r="G158" i="69" s="1"/>
  <c r="C158" i="69"/>
  <c r="C157" i="69"/>
  <c r="D157" i="69" s="1"/>
  <c r="E157" i="69" s="1"/>
  <c r="F157" i="69" s="1"/>
  <c r="G157" i="69" s="1"/>
  <c r="H157" i="69" s="1"/>
  <c r="I157" i="69" s="1"/>
  <c r="J157" i="69" s="1"/>
  <c r="K157" i="69" s="1"/>
  <c r="L157" i="69" s="1"/>
  <c r="M157" i="69" s="1"/>
  <c r="N157" i="69" s="1"/>
  <c r="O157" i="69" s="1"/>
  <c r="P157" i="69" s="1"/>
  <c r="Q157" i="69" s="1"/>
  <c r="R157" i="69" s="1"/>
  <c r="S157" i="69" s="1"/>
  <c r="T157" i="69" s="1"/>
  <c r="U157" i="69" s="1"/>
  <c r="V157" i="69" s="1"/>
  <c r="W157" i="69" s="1"/>
  <c r="X157" i="69" s="1"/>
  <c r="Y157" i="69" s="1"/>
  <c r="Z157" i="69" s="1"/>
  <c r="AA157" i="69" s="1"/>
  <c r="AB157" i="69" s="1"/>
  <c r="AC157" i="69" s="1"/>
  <c r="AD157" i="69" s="1"/>
  <c r="AE157" i="69" s="1"/>
  <c r="AF157" i="69" s="1"/>
  <c r="D156" i="69"/>
  <c r="E156" i="69" s="1"/>
  <c r="F156" i="69" s="1"/>
  <c r="G156" i="69" s="1"/>
  <c r="H156" i="69" s="1"/>
  <c r="I156" i="69" s="1"/>
  <c r="J156" i="69" s="1"/>
  <c r="K156" i="69" s="1"/>
  <c r="L156" i="69" s="1"/>
  <c r="M156" i="69" s="1"/>
  <c r="N156" i="69" s="1"/>
  <c r="O156" i="69" s="1"/>
  <c r="P156" i="69" s="1"/>
  <c r="Q156" i="69" s="1"/>
  <c r="R156" i="69" s="1"/>
  <c r="S156" i="69" s="1"/>
  <c r="T156" i="69" s="1"/>
  <c r="U156" i="69" s="1"/>
  <c r="V156" i="69" s="1"/>
  <c r="W156" i="69" s="1"/>
  <c r="X156" i="69" s="1"/>
  <c r="Y156" i="69" s="1"/>
  <c r="Z156" i="69" s="1"/>
  <c r="AA156" i="69" s="1"/>
  <c r="AB156" i="69" s="1"/>
  <c r="AC156" i="69" s="1"/>
  <c r="AD156" i="69" s="1"/>
  <c r="AE156" i="69" s="1"/>
  <c r="AF156" i="69" s="1"/>
  <c r="C156" i="69"/>
  <c r="D155" i="69"/>
  <c r="E155" i="69" s="1"/>
  <c r="F155" i="69" s="1"/>
  <c r="G155" i="69" s="1"/>
  <c r="H155" i="69" s="1"/>
  <c r="I155" i="69" s="1"/>
  <c r="J155" i="69" s="1"/>
  <c r="K155" i="69" s="1"/>
  <c r="L155" i="69" s="1"/>
  <c r="M155" i="69" s="1"/>
  <c r="N155" i="69" s="1"/>
  <c r="O155" i="69" s="1"/>
  <c r="P155" i="69" s="1"/>
  <c r="Q155" i="69" s="1"/>
  <c r="R155" i="69" s="1"/>
  <c r="S155" i="69" s="1"/>
  <c r="T155" i="69" s="1"/>
  <c r="U155" i="69" s="1"/>
  <c r="V155" i="69" s="1"/>
  <c r="W155" i="69" s="1"/>
  <c r="X155" i="69" s="1"/>
  <c r="Y155" i="69" s="1"/>
  <c r="Z155" i="69" s="1"/>
  <c r="AA155" i="69" s="1"/>
  <c r="AB155" i="69" s="1"/>
  <c r="AC155" i="69" s="1"/>
  <c r="AD155" i="69" s="1"/>
  <c r="AE155" i="69" s="1"/>
  <c r="AF155" i="69" s="1"/>
  <c r="C155" i="69"/>
  <c r="J154" i="69"/>
  <c r="K154" i="69" s="1"/>
  <c r="L154" i="69" s="1"/>
  <c r="M154" i="69" s="1"/>
  <c r="N154" i="69" s="1"/>
  <c r="O154" i="69" s="1"/>
  <c r="P154" i="69" s="1"/>
  <c r="Q154" i="69" s="1"/>
  <c r="R154" i="69" s="1"/>
  <c r="S154" i="69" s="1"/>
  <c r="T154" i="69" s="1"/>
  <c r="U154" i="69" s="1"/>
  <c r="V154" i="69" s="1"/>
  <c r="W154" i="69" s="1"/>
  <c r="X154" i="69" s="1"/>
  <c r="Y154" i="69" s="1"/>
  <c r="Z154" i="69" s="1"/>
  <c r="AA154" i="69" s="1"/>
  <c r="AB154" i="69" s="1"/>
  <c r="AC154" i="69" s="1"/>
  <c r="AD154" i="69" s="1"/>
  <c r="AE154" i="69" s="1"/>
  <c r="AF154" i="69" s="1"/>
  <c r="D154" i="69"/>
  <c r="E154" i="69" s="1"/>
  <c r="F154" i="69" s="1"/>
  <c r="G154" i="69" s="1"/>
  <c r="H154" i="69" s="1"/>
  <c r="I154" i="69" s="1"/>
  <c r="C154" i="69"/>
  <c r="N153" i="69"/>
  <c r="O153" i="69" s="1"/>
  <c r="P153" i="69" s="1"/>
  <c r="Q153" i="69" s="1"/>
  <c r="R153" i="69" s="1"/>
  <c r="S153" i="69" s="1"/>
  <c r="T153" i="69" s="1"/>
  <c r="U153" i="69" s="1"/>
  <c r="V153" i="69" s="1"/>
  <c r="W153" i="69" s="1"/>
  <c r="X153" i="69" s="1"/>
  <c r="Y153" i="69" s="1"/>
  <c r="Z153" i="69" s="1"/>
  <c r="AA153" i="69" s="1"/>
  <c r="AB153" i="69" s="1"/>
  <c r="AC153" i="69" s="1"/>
  <c r="AD153" i="69" s="1"/>
  <c r="AE153" i="69" s="1"/>
  <c r="AF153" i="69" s="1"/>
  <c r="L153" i="69"/>
  <c r="M153" i="69" s="1"/>
  <c r="C153" i="69"/>
  <c r="D153" i="69" s="1"/>
  <c r="E153" i="69" s="1"/>
  <c r="F153" i="69" s="1"/>
  <c r="G153" i="69" s="1"/>
  <c r="H153" i="69" s="1"/>
  <c r="I153" i="69" s="1"/>
  <c r="J153" i="69" s="1"/>
  <c r="K153" i="69" s="1"/>
  <c r="O152" i="69"/>
  <c r="P152" i="69" s="1"/>
  <c r="Q152" i="69" s="1"/>
  <c r="R152" i="69" s="1"/>
  <c r="S152" i="69" s="1"/>
  <c r="T152" i="69" s="1"/>
  <c r="U152" i="69" s="1"/>
  <c r="V152" i="69" s="1"/>
  <c r="W152" i="69" s="1"/>
  <c r="X152" i="69" s="1"/>
  <c r="Y152" i="69" s="1"/>
  <c r="Z152" i="69" s="1"/>
  <c r="AA152" i="69" s="1"/>
  <c r="AB152" i="69" s="1"/>
  <c r="AC152" i="69" s="1"/>
  <c r="AD152" i="69" s="1"/>
  <c r="AE152" i="69" s="1"/>
  <c r="AF152" i="69" s="1"/>
  <c r="M152" i="69"/>
  <c r="N152" i="69" s="1"/>
  <c r="D152" i="69"/>
  <c r="E152" i="69" s="1"/>
  <c r="F152" i="69" s="1"/>
  <c r="G152" i="69" s="1"/>
  <c r="H152" i="69" s="1"/>
  <c r="I152" i="69" s="1"/>
  <c r="J152" i="69" s="1"/>
  <c r="K152" i="69" s="1"/>
  <c r="L152" i="69" s="1"/>
  <c r="C152" i="69"/>
  <c r="F151" i="69"/>
  <c r="G151" i="69" s="1"/>
  <c r="H151" i="69" s="1"/>
  <c r="I151" i="69" s="1"/>
  <c r="J151" i="69" s="1"/>
  <c r="K151" i="69" s="1"/>
  <c r="L151" i="69" s="1"/>
  <c r="M151" i="69" s="1"/>
  <c r="N151" i="69" s="1"/>
  <c r="O151" i="69" s="1"/>
  <c r="P151" i="69" s="1"/>
  <c r="Q151" i="69" s="1"/>
  <c r="R151" i="69" s="1"/>
  <c r="S151" i="69" s="1"/>
  <c r="T151" i="69" s="1"/>
  <c r="U151" i="69" s="1"/>
  <c r="V151" i="69" s="1"/>
  <c r="W151" i="69" s="1"/>
  <c r="X151" i="69" s="1"/>
  <c r="Y151" i="69" s="1"/>
  <c r="Z151" i="69" s="1"/>
  <c r="AA151" i="69" s="1"/>
  <c r="AB151" i="69" s="1"/>
  <c r="AC151" i="69" s="1"/>
  <c r="AD151" i="69" s="1"/>
  <c r="AE151" i="69" s="1"/>
  <c r="AF151" i="69" s="1"/>
  <c r="D151" i="69"/>
  <c r="E151" i="69" s="1"/>
  <c r="C151" i="69"/>
  <c r="C150" i="69"/>
  <c r="D150" i="69" s="1"/>
  <c r="E150" i="69" s="1"/>
  <c r="F150" i="69" s="1"/>
  <c r="G150" i="69" s="1"/>
  <c r="H150" i="69" s="1"/>
  <c r="I150" i="69" s="1"/>
  <c r="J150" i="69" s="1"/>
  <c r="K150" i="69" s="1"/>
  <c r="L150" i="69" s="1"/>
  <c r="M150" i="69" s="1"/>
  <c r="N150" i="69" s="1"/>
  <c r="O150" i="69" s="1"/>
  <c r="P150" i="69" s="1"/>
  <c r="Q150" i="69" s="1"/>
  <c r="R150" i="69" s="1"/>
  <c r="S150" i="69" s="1"/>
  <c r="T150" i="69" s="1"/>
  <c r="U150" i="69" s="1"/>
  <c r="V150" i="69" s="1"/>
  <c r="W150" i="69" s="1"/>
  <c r="X150" i="69" s="1"/>
  <c r="Y150" i="69" s="1"/>
  <c r="Z150" i="69" s="1"/>
  <c r="AA150" i="69" s="1"/>
  <c r="AB150" i="69" s="1"/>
  <c r="AC150" i="69" s="1"/>
  <c r="AD150" i="69" s="1"/>
  <c r="AE150" i="69" s="1"/>
  <c r="AF150" i="69" s="1"/>
  <c r="AB149" i="69"/>
  <c r="AC149" i="69" s="1"/>
  <c r="AD149" i="69" s="1"/>
  <c r="AE149" i="69" s="1"/>
  <c r="AF149" i="69" s="1"/>
  <c r="J149" i="69"/>
  <c r="K149" i="69" s="1"/>
  <c r="L149" i="69" s="1"/>
  <c r="M149" i="69" s="1"/>
  <c r="N149" i="69" s="1"/>
  <c r="O149" i="69" s="1"/>
  <c r="P149" i="69" s="1"/>
  <c r="Q149" i="69" s="1"/>
  <c r="R149" i="69" s="1"/>
  <c r="S149" i="69" s="1"/>
  <c r="T149" i="69" s="1"/>
  <c r="U149" i="69" s="1"/>
  <c r="V149" i="69" s="1"/>
  <c r="W149" i="69" s="1"/>
  <c r="X149" i="69" s="1"/>
  <c r="Y149" i="69" s="1"/>
  <c r="Z149" i="69" s="1"/>
  <c r="AA149" i="69" s="1"/>
  <c r="D149" i="69"/>
  <c r="E149" i="69" s="1"/>
  <c r="F149" i="69" s="1"/>
  <c r="G149" i="69" s="1"/>
  <c r="H149" i="69" s="1"/>
  <c r="I149" i="69" s="1"/>
  <c r="C149" i="69"/>
  <c r="AE148" i="69"/>
  <c r="AF148" i="69" s="1"/>
  <c r="C148" i="69"/>
  <c r="D148" i="69" s="1"/>
  <c r="E148" i="69" s="1"/>
  <c r="F148" i="69" s="1"/>
  <c r="G148" i="69" s="1"/>
  <c r="H148" i="69" s="1"/>
  <c r="I148" i="69" s="1"/>
  <c r="J148" i="69" s="1"/>
  <c r="K148" i="69" s="1"/>
  <c r="L148" i="69" s="1"/>
  <c r="M148" i="69" s="1"/>
  <c r="N148" i="69" s="1"/>
  <c r="O148" i="69" s="1"/>
  <c r="P148" i="69" s="1"/>
  <c r="Q148" i="69" s="1"/>
  <c r="R148" i="69" s="1"/>
  <c r="S148" i="69" s="1"/>
  <c r="T148" i="69" s="1"/>
  <c r="U148" i="69" s="1"/>
  <c r="V148" i="69" s="1"/>
  <c r="W148" i="69" s="1"/>
  <c r="X148" i="69" s="1"/>
  <c r="Y148" i="69" s="1"/>
  <c r="Z148" i="69" s="1"/>
  <c r="AA148" i="69" s="1"/>
  <c r="AB148" i="69" s="1"/>
  <c r="AC148" i="69" s="1"/>
  <c r="AD148" i="69" s="1"/>
  <c r="H147" i="69"/>
  <c r="I147" i="69" s="1"/>
  <c r="J147" i="69" s="1"/>
  <c r="K147" i="69" s="1"/>
  <c r="L147" i="69" s="1"/>
  <c r="M147" i="69" s="1"/>
  <c r="N147" i="69" s="1"/>
  <c r="O147" i="69" s="1"/>
  <c r="P147" i="69" s="1"/>
  <c r="Q147" i="69" s="1"/>
  <c r="R147" i="69" s="1"/>
  <c r="S147" i="69" s="1"/>
  <c r="T147" i="69" s="1"/>
  <c r="U147" i="69" s="1"/>
  <c r="V147" i="69" s="1"/>
  <c r="W147" i="69" s="1"/>
  <c r="X147" i="69" s="1"/>
  <c r="Y147" i="69" s="1"/>
  <c r="Z147" i="69" s="1"/>
  <c r="AA147" i="69" s="1"/>
  <c r="AB147" i="69" s="1"/>
  <c r="AC147" i="69" s="1"/>
  <c r="AD147" i="69" s="1"/>
  <c r="AE147" i="69" s="1"/>
  <c r="AF147" i="69" s="1"/>
  <c r="E147" i="69"/>
  <c r="F147" i="69" s="1"/>
  <c r="G147" i="69" s="1"/>
  <c r="C147" i="69"/>
  <c r="D147" i="69" s="1"/>
  <c r="K146" i="69"/>
  <c r="L146" i="69" s="1"/>
  <c r="M146" i="69" s="1"/>
  <c r="N146" i="69" s="1"/>
  <c r="O146" i="69" s="1"/>
  <c r="P146" i="69" s="1"/>
  <c r="Q146" i="69" s="1"/>
  <c r="R146" i="69" s="1"/>
  <c r="S146" i="69" s="1"/>
  <c r="T146" i="69" s="1"/>
  <c r="U146" i="69" s="1"/>
  <c r="V146" i="69" s="1"/>
  <c r="W146" i="69" s="1"/>
  <c r="X146" i="69" s="1"/>
  <c r="Y146" i="69" s="1"/>
  <c r="Z146" i="69" s="1"/>
  <c r="AA146" i="69" s="1"/>
  <c r="AB146" i="69" s="1"/>
  <c r="AC146" i="69" s="1"/>
  <c r="AD146" i="69" s="1"/>
  <c r="AE146" i="69" s="1"/>
  <c r="AF146" i="69" s="1"/>
  <c r="I146" i="69"/>
  <c r="J146" i="69" s="1"/>
  <c r="D146" i="69"/>
  <c r="E146" i="69" s="1"/>
  <c r="F146" i="69" s="1"/>
  <c r="G146" i="69" s="1"/>
  <c r="H146" i="69" s="1"/>
  <c r="C146" i="69"/>
  <c r="O145" i="69"/>
  <c r="P145" i="69" s="1"/>
  <c r="Q145" i="69" s="1"/>
  <c r="R145" i="69" s="1"/>
  <c r="S145" i="69" s="1"/>
  <c r="T145" i="69" s="1"/>
  <c r="U145" i="69" s="1"/>
  <c r="V145" i="69" s="1"/>
  <c r="W145" i="69" s="1"/>
  <c r="X145" i="69" s="1"/>
  <c r="Y145" i="69" s="1"/>
  <c r="Z145" i="69" s="1"/>
  <c r="AA145" i="69" s="1"/>
  <c r="AB145" i="69" s="1"/>
  <c r="AC145" i="69" s="1"/>
  <c r="AD145" i="69" s="1"/>
  <c r="AE145" i="69" s="1"/>
  <c r="AF145" i="69" s="1"/>
  <c r="C145" i="69"/>
  <c r="D145" i="69" s="1"/>
  <c r="E145" i="69" s="1"/>
  <c r="F145" i="69" s="1"/>
  <c r="G145" i="69" s="1"/>
  <c r="H145" i="69" s="1"/>
  <c r="I145" i="69" s="1"/>
  <c r="J145" i="69" s="1"/>
  <c r="K145" i="69" s="1"/>
  <c r="L145" i="69" s="1"/>
  <c r="M145" i="69" s="1"/>
  <c r="N145" i="69" s="1"/>
  <c r="C144" i="69"/>
  <c r="D144" i="69" s="1"/>
  <c r="E144" i="69" s="1"/>
  <c r="F144" i="69" s="1"/>
  <c r="G144" i="69" s="1"/>
  <c r="H144" i="69" s="1"/>
  <c r="I144" i="69" s="1"/>
  <c r="J144" i="69" s="1"/>
  <c r="K144" i="69" s="1"/>
  <c r="L144" i="69" s="1"/>
  <c r="M144" i="69" s="1"/>
  <c r="N144" i="69" s="1"/>
  <c r="O144" i="69" s="1"/>
  <c r="P144" i="69" s="1"/>
  <c r="Q144" i="69" s="1"/>
  <c r="R144" i="69" s="1"/>
  <c r="S144" i="69" s="1"/>
  <c r="T144" i="69" s="1"/>
  <c r="U144" i="69" s="1"/>
  <c r="V144" i="69" s="1"/>
  <c r="W144" i="69" s="1"/>
  <c r="X144" i="69" s="1"/>
  <c r="Y144" i="69" s="1"/>
  <c r="Z144" i="69" s="1"/>
  <c r="AA144" i="69" s="1"/>
  <c r="AB144" i="69" s="1"/>
  <c r="AC144" i="69" s="1"/>
  <c r="AD144" i="69" s="1"/>
  <c r="AE144" i="69" s="1"/>
  <c r="AF144" i="69" s="1"/>
  <c r="I143" i="69"/>
  <c r="J143" i="69" s="1"/>
  <c r="K143" i="69" s="1"/>
  <c r="L143" i="69" s="1"/>
  <c r="M143" i="69" s="1"/>
  <c r="N143" i="69" s="1"/>
  <c r="O143" i="69" s="1"/>
  <c r="P143" i="69" s="1"/>
  <c r="Q143" i="69" s="1"/>
  <c r="R143" i="69" s="1"/>
  <c r="S143" i="69" s="1"/>
  <c r="T143" i="69" s="1"/>
  <c r="U143" i="69" s="1"/>
  <c r="V143" i="69" s="1"/>
  <c r="W143" i="69" s="1"/>
  <c r="X143" i="69" s="1"/>
  <c r="Y143" i="69" s="1"/>
  <c r="Z143" i="69" s="1"/>
  <c r="AA143" i="69" s="1"/>
  <c r="AB143" i="69" s="1"/>
  <c r="AC143" i="69" s="1"/>
  <c r="AD143" i="69" s="1"/>
  <c r="AE143" i="69" s="1"/>
  <c r="AF143" i="69" s="1"/>
  <c r="H143" i="69"/>
  <c r="C143" i="69"/>
  <c r="D143" i="69" s="1"/>
  <c r="E143" i="69" s="1"/>
  <c r="F143" i="69" s="1"/>
  <c r="G143" i="69" s="1"/>
  <c r="C142" i="69"/>
  <c r="D142" i="69" s="1"/>
  <c r="E142" i="69" s="1"/>
  <c r="F142" i="69" s="1"/>
  <c r="G142" i="69" s="1"/>
  <c r="H142" i="69" s="1"/>
  <c r="I142" i="69" s="1"/>
  <c r="J142" i="69" s="1"/>
  <c r="K142" i="69" s="1"/>
  <c r="L142" i="69" s="1"/>
  <c r="M142" i="69" s="1"/>
  <c r="N142" i="69" s="1"/>
  <c r="O142" i="69" s="1"/>
  <c r="P142" i="69" s="1"/>
  <c r="Q142" i="69" s="1"/>
  <c r="R142" i="69" s="1"/>
  <c r="S142" i="69" s="1"/>
  <c r="T142" i="69" s="1"/>
  <c r="U142" i="69" s="1"/>
  <c r="V142" i="69" s="1"/>
  <c r="W142" i="69" s="1"/>
  <c r="X142" i="69" s="1"/>
  <c r="Y142" i="69" s="1"/>
  <c r="Z142" i="69" s="1"/>
  <c r="AA142" i="69" s="1"/>
  <c r="AB142" i="69" s="1"/>
  <c r="AC142" i="69" s="1"/>
  <c r="AD142" i="69" s="1"/>
  <c r="AE142" i="69" s="1"/>
  <c r="AF142" i="69" s="1"/>
  <c r="I141" i="69"/>
  <c r="J141" i="69" s="1"/>
  <c r="K141" i="69" s="1"/>
  <c r="L141" i="69" s="1"/>
  <c r="M141" i="69" s="1"/>
  <c r="N141" i="69" s="1"/>
  <c r="O141" i="69" s="1"/>
  <c r="P141" i="69" s="1"/>
  <c r="Q141" i="69" s="1"/>
  <c r="R141" i="69" s="1"/>
  <c r="S141" i="69" s="1"/>
  <c r="T141" i="69" s="1"/>
  <c r="U141" i="69" s="1"/>
  <c r="V141" i="69" s="1"/>
  <c r="W141" i="69" s="1"/>
  <c r="X141" i="69" s="1"/>
  <c r="Y141" i="69" s="1"/>
  <c r="Z141" i="69" s="1"/>
  <c r="AA141" i="69" s="1"/>
  <c r="AB141" i="69" s="1"/>
  <c r="AC141" i="69" s="1"/>
  <c r="AD141" i="69" s="1"/>
  <c r="AE141" i="69" s="1"/>
  <c r="AF141" i="69" s="1"/>
  <c r="C141" i="69"/>
  <c r="D141" i="69" s="1"/>
  <c r="E141" i="69" s="1"/>
  <c r="F141" i="69" s="1"/>
  <c r="G141" i="69" s="1"/>
  <c r="H141" i="69" s="1"/>
  <c r="D140" i="69"/>
  <c r="E140" i="69" s="1"/>
  <c r="F140" i="69" s="1"/>
  <c r="G140" i="69" s="1"/>
  <c r="H140" i="69" s="1"/>
  <c r="I140" i="69" s="1"/>
  <c r="J140" i="69" s="1"/>
  <c r="K140" i="69" s="1"/>
  <c r="L140" i="69" s="1"/>
  <c r="M140" i="69" s="1"/>
  <c r="N140" i="69" s="1"/>
  <c r="O140" i="69" s="1"/>
  <c r="P140" i="69" s="1"/>
  <c r="Q140" i="69" s="1"/>
  <c r="R140" i="69" s="1"/>
  <c r="S140" i="69" s="1"/>
  <c r="T140" i="69" s="1"/>
  <c r="U140" i="69" s="1"/>
  <c r="V140" i="69" s="1"/>
  <c r="W140" i="69" s="1"/>
  <c r="X140" i="69" s="1"/>
  <c r="Y140" i="69" s="1"/>
  <c r="Z140" i="69" s="1"/>
  <c r="AA140" i="69" s="1"/>
  <c r="AB140" i="69" s="1"/>
  <c r="AC140" i="69" s="1"/>
  <c r="AD140" i="69" s="1"/>
  <c r="AE140" i="69" s="1"/>
  <c r="AF140" i="69" s="1"/>
  <c r="C140" i="69"/>
  <c r="M139" i="69"/>
  <c r="N139" i="69" s="1"/>
  <c r="O139" i="69" s="1"/>
  <c r="P139" i="69" s="1"/>
  <c r="Q139" i="69" s="1"/>
  <c r="R139" i="69" s="1"/>
  <c r="S139" i="69" s="1"/>
  <c r="T139" i="69" s="1"/>
  <c r="U139" i="69" s="1"/>
  <c r="V139" i="69" s="1"/>
  <c r="W139" i="69" s="1"/>
  <c r="X139" i="69" s="1"/>
  <c r="Y139" i="69" s="1"/>
  <c r="Z139" i="69" s="1"/>
  <c r="AA139" i="69" s="1"/>
  <c r="AB139" i="69" s="1"/>
  <c r="AC139" i="69" s="1"/>
  <c r="AD139" i="69" s="1"/>
  <c r="AE139" i="69" s="1"/>
  <c r="AF139" i="69" s="1"/>
  <c r="D139" i="69"/>
  <c r="E139" i="69" s="1"/>
  <c r="F139" i="69" s="1"/>
  <c r="G139" i="69" s="1"/>
  <c r="H139" i="69" s="1"/>
  <c r="I139" i="69" s="1"/>
  <c r="J139" i="69" s="1"/>
  <c r="K139" i="69" s="1"/>
  <c r="L139" i="69" s="1"/>
  <c r="C139" i="69"/>
  <c r="C138" i="69"/>
  <c r="D138" i="69" s="1"/>
  <c r="E138" i="69" s="1"/>
  <c r="F138" i="69" s="1"/>
  <c r="G138" i="69" s="1"/>
  <c r="H138" i="69" s="1"/>
  <c r="I138" i="69" s="1"/>
  <c r="J138" i="69" s="1"/>
  <c r="K138" i="69" s="1"/>
  <c r="L138" i="69" s="1"/>
  <c r="M138" i="69" s="1"/>
  <c r="N138" i="69" s="1"/>
  <c r="O138" i="69" s="1"/>
  <c r="P138" i="69" s="1"/>
  <c r="Q138" i="69" s="1"/>
  <c r="R138" i="69" s="1"/>
  <c r="S138" i="69" s="1"/>
  <c r="T138" i="69" s="1"/>
  <c r="U138" i="69" s="1"/>
  <c r="V138" i="69" s="1"/>
  <c r="W138" i="69" s="1"/>
  <c r="X138" i="69" s="1"/>
  <c r="Y138" i="69" s="1"/>
  <c r="Z138" i="69" s="1"/>
  <c r="AA138" i="69" s="1"/>
  <c r="AB138" i="69" s="1"/>
  <c r="AC138" i="69" s="1"/>
  <c r="AD138" i="69" s="1"/>
  <c r="AE138" i="69" s="1"/>
  <c r="AF138" i="69" s="1"/>
  <c r="AA137" i="69"/>
  <c r="AB137" i="69" s="1"/>
  <c r="AC137" i="69" s="1"/>
  <c r="AD137" i="69" s="1"/>
  <c r="AE137" i="69" s="1"/>
  <c r="AF137" i="69" s="1"/>
  <c r="N137" i="69"/>
  <c r="O137" i="69" s="1"/>
  <c r="P137" i="69" s="1"/>
  <c r="Q137" i="69" s="1"/>
  <c r="R137" i="69" s="1"/>
  <c r="S137" i="69" s="1"/>
  <c r="T137" i="69" s="1"/>
  <c r="U137" i="69" s="1"/>
  <c r="V137" i="69" s="1"/>
  <c r="W137" i="69" s="1"/>
  <c r="X137" i="69" s="1"/>
  <c r="Y137" i="69" s="1"/>
  <c r="Z137" i="69" s="1"/>
  <c r="K137" i="69"/>
  <c r="L137" i="69" s="1"/>
  <c r="M137" i="69" s="1"/>
  <c r="C137" i="69"/>
  <c r="D137" i="69" s="1"/>
  <c r="E137" i="69" s="1"/>
  <c r="F137" i="69" s="1"/>
  <c r="G137" i="69" s="1"/>
  <c r="H137" i="69" s="1"/>
  <c r="I137" i="69" s="1"/>
  <c r="J137" i="69" s="1"/>
  <c r="O136" i="69"/>
  <c r="P136" i="69" s="1"/>
  <c r="Q136" i="69" s="1"/>
  <c r="R136" i="69" s="1"/>
  <c r="S136" i="69" s="1"/>
  <c r="T136" i="69" s="1"/>
  <c r="U136" i="69" s="1"/>
  <c r="V136" i="69" s="1"/>
  <c r="W136" i="69" s="1"/>
  <c r="X136" i="69" s="1"/>
  <c r="Y136" i="69" s="1"/>
  <c r="Z136" i="69" s="1"/>
  <c r="AA136" i="69" s="1"/>
  <c r="AB136" i="69" s="1"/>
  <c r="AC136" i="69" s="1"/>
  <c r="AD136" i="69" s="1"/>
  <c r="AE136" i="69" s="1"/>
  <c r="AF136" i="69" s="1"/>
  <c r="I136" i="69"/>
  <c r="J136" i="69" s="1"/>
  <c r="K136" i="69" s="1"/>
  <c r="L136" i="69" s="1"/>
  <c r="M136" i="69" s="1"/>
  <c r="N136" i="69" s="1"/>
  <c r="F136" i="69"/>
  <c r="G136" i="69" s="1"/>
  <c r="H136" i="69" s="1"/>
  <c r="D136" i="69"/>
  <c r="E136" i="69" s="1"/>
  <c r="C136" i="69"/>
  <c r="L135" i="69"/>
  <c r="M135" i="69" s="1"/>
  <c r="N135" i="69" s="1"/>
  <c r="O135" i="69" s="1"/>
  <c r="P135" i="69" s="1"/>
  <c r="Q135" i="69" s="1"/>
  <c r="R135" i="69" s="1"/>
  <c r="S135" i="69" s="1"/>
  <c r="T135" i="69" s="1"/>
  <c r="U135" i="69" s="1"/>
  <c r="V135" i="69" s="1"/>
  <c r="W135" i="69" s="1"/>
  <c r="X135" i="69" s="1"/>
  <c r="Y135" i="69" s="1"/>
  <c r="Z135" i="69" s="1"/>
  <c r="AA135" i="69" s="1"/>
  <c r="AB135" i="69" s="1"/>
  <c r="AC135" i="69" s="1"/>
  <c r="AD135" i="69" s="1"/>
  <c r="AE135" i="69" s="1"/>
  <c r="AF135" i="69" s="1"/>
  <c r="J135" i="69"/>
  <c r="K135" i="69" s="1"/>
  <c r="D135" i="69"/>
  <c r="E135" i="69" s="1"/>
  <c r="F135" i="69" s="1"/>
  <c r="G135" i="69" s="1"/>
  <c r="H135" i="69" s="1"/>
  <c r="I135" i="69" s="1"/>
  <c r="C135" i="69"/>
  <c r="C134" i="69"/>
  <c r="D134" i="69" s="1"/>
  <c r="E134" i="69" s="1"/>
  <c r="F134" i="69" s="1"/>
  <c r="G134" i="69" s="1"/>
  <c r="H134" i="69" s="1"/>
  <c r="I134" i="69" s="1"/>
  <c r="J134" i="69" s="1"/>
  <c r="K134" i="69" s="1"/>
  <c r="L134" i="69" s="1"/>
  <c r="M134" i="69" s="1"/>
  <c r="N134" i="69" s="1"/>
  <c r="O134" i="69" s="1"/>
  <c r="P134" i="69" s="1"/>
  <c r="Q134" i="69" s="1"/>
  <c r="R134" i="69" s="1"/>
  <c r="S134" i="69" s="1"/>
  <c r="T134" i="69" s="1"/>
  <c r="U134" i="69" s="1"/>
  <c r="V134" i="69" s="1"/>
  <c r="W134" i="69" s="1"/>
  <c r="X134" i="69" s="1"/>
  <c r="Y134" i="69" s="1"/>
  <c r="Z134" i="69" s="1"/>
  <c r="AA134" i="69" s="1"/>
  <c r="AB134" i="69" s="1"/>
  <c r="AC134" i="69" s="1"/>
  <c r="AD134" i="69" s="1"/>
  <c r="AE134" i="69" s="1"/>
  <c r="AF134" i="69" s="1"/>
  <c r="AB133" i="69"/>
  <c r="AC133" i="69" s="1"/>
  <c r="AD133" i="69" s="1"/>
  <c r="AE133" i="69" s="1"/>
  <c r="AF133" i="69" s="1"/>
  <c r="C133" i="69"/>
  <c r="D133" i="69" s="1"/>
  <c r="E133" i="69" s="1"/>
  <c r="F133" i="69" s="1"/>
  <c r="G133" i="69" s="1"/>
  <c r="H133" i="69" s="1"/>
  <c r="I133" i="69" s="1"/>
  <c r="J133" i="69" s="1"/>
  <c r="K133" i="69" s="1"/>
  <c r="L133" i="69" s="1"/>
  <c r="M133" i="69" s="1"/>
  <c r="N133" i="69" s="1"/>
  <c r="O133" i="69" s="1"/>
  <c r="P133" i="69" s="1"/>
  <c r="Q133" i="69" s="1"/>
  <c r="R133" i="69" s="1"/>
  <c r="S133" i="69" s="1"/>
  <c r="T133" i="69" s="1"/>
  <c r="U133" i="69" s="1"/>
  <c r="V133" i="69" s="1"/>
  <c r="W133" i="69" s="1"/>
  <c r="X133" i="69" s="1"/>
  <c r="Y133" i="69" s="1"/>
  <c r="Z133" i="69" s="1"/>
  <c r="AA133" i="69" s="1"/>
  <c r="F132" i="69"/>
  <c r="G132" i="69" s="1"/>
  <c r="H132" i="69" s="1"/>
  <c r="I132" i="69" s="1"/>
  <c r="J132" i="69" s="1"/>
  <c r="K132" i="69" s="1"/>
  <c r="L132" i="69" s="1"/>
  <c r="M132" i="69" s="1"/>
  <c r="N132" i="69" s="1"/>
  <c r="O132" i="69" s="1"/>
  <c r="P132" i="69" s="1"/>
  <c r="Q132" i="69" s="1"/>
  <c r="R132" i="69" s="1"/>
  <c r="S132" i="69" s="1"/>
  <c r="T132" i="69" s="1"/>
  <c r="U132" i="69" s="1"/>
  <c r="V132" i="69" s="1"/>
  <c r="W132" i="69" s="1"/>
  <c r="X132" i="69" s="1"/>
  <c r="Y132" i="69" s="1"/>
  <c r="Z132" i="69" s="1"/>
  <c r="AA132" i="69" s="1"/>
  <c r="AB132" i="69" s="1"/>
  <c r="AC132" i="69" s="1"/>
  <c r="AD132" i="69" s="1"/>
  <c r="AE132" i="69" s="1"/>
  <c r="AF132" i="69" s="1"/>
  <c r="D132" i="69"/>
  <c r="E132" i="69" s="1"/>
  <c r="C132" i="69"/>
  <c r="E131" i="69"/>
  <c r="F131" i="69" s="1"/>
  <c r="G131" i="69" s="1"/>
  <c r="H131" i="69" s="1"/>
  <c r="I131" i="69" s="1"/>
  <c r="J131" i="69" s="1"/>
  <c r="K131" i="69" s="1"/>
  <c r="L131" i="69" s="1"/>
  <c r="M131" i="69" s="1"/>
  <c r="N131" i="69" s="1"/>
  <c r="O131" i="69" s="1"/>
  <c r="P131" i="69" s="1"/>
  <c r="Q131" i="69" s="1"/>
  <c r="R131" i="69" s="1"/>
  <c r="S131" i="69" s="1"/>
  <c r="T131" i="69" s="1"/>
  <c r="U131" i="69" s="1"/>
  <c r="V131" i="69" s="1"/>
  <c r="W131" i="69" s="1"/>
  <c r="X131" i="69" s="1"/>
  <c r="Y131" i="69" s="1"/>
  <c r="Z131" i="69" s="1"/>
  <c r="AA131" i="69" s="1"/>
  <c r="AB131" i="69" s="1"/>
  <c r="AC131" i="69" s="1"/>
  <c r="AD131" i="69" s="1"/>
  <c r="AE131" i="69" s="1"/>
  <c r="AF131" i="69" s="1"/>
  <c r="D131" i="69"/>
  <c r="C131" i="69"/>
  <c r="C130" i="69"/>
  <c r="D130" i="69" s="1"/>
  <c r="E130" i="69" s="1"/>
  <c r="F130" i="69" s="1"/>
  <c r="G130" i="69" s="1"/>
  <c r="H130" i="69" s="1"/>
  <c r="I130" i="69" s="1"/>
  <c r="J130" i="69" s="1"/>
  <c r="K130" i="69" s="1"/>
  <c r="L130" i="69" s="1"/>
  <c r="M130" i="69" s="1"/>
  <c r="N130" i="69" s="1"/>
  <c r="O130" i="69" s="1"/>
  <c r="P130" i="69" s="1"/>
  <c r="Q130" i="69" s="1"/>
  <c r="R130" i="69" s="1"/>
  <c r="S130" i="69" s="1"/>
  <c r="T130" i="69" s="1"/>
  <c r="U130" i="69" s="1"/>
  <c r="V130" i="69" s="1"/>
  <c r="W130" i="69" s="1"/>
  <c r="X130" i="69" s="1"/>
  <c r="Y130" i="69" s="1"/>
  <c r="Z130" i="69" s="1"/>
  <c r="AA130" i="69" s="1"/>
  <c r="AB130" i="69" s="1"/>
  <c r="AC130" i="69" s="1"/>
  <c r="AD130" i="69" s="1"/>
  <c r="AE130" i="69" s="1"/>
  <c r="AF130" i="69" s="1"/>
  <c r="E129" i="69"/>
  <c r="F129" i="69" s="1"/>
  <c r="G129" i="69" s="1"/>
  <c r="H129" i="69" s="1"/>
  <c r="I129" i="69" s="1"/>
  <c r="J129" i="69" s="1"/>
  <c r="K129" i="69" s="1"/>
  <c r="L129" i="69" s="1"/>
  <c r="M129" i="69" s="1"/>
  <c r="N129" i="69" s="1"/>
  <c r="O129" i="69" s="1"/>
  <c r="P129" i="69" s="1"/>
  <c r="Q129" i="69" s="1"/>
  <c r="R129" i="69" s="1"/>
  <c r="S129" i="69" s="1"/>
  <c r="T129" i="69" s="1"/>
  <c r="U129" i="69" s="1"/>
  <c r="V129" i="69" s="1"/>
  <c r="W129" i="69" s="1"/>
  <c r="X129" i="69" s="1"/>
  <c r="Y129" i="69" s="1"/>
  <c r="Z129" i="69" s="1"/>
  <c r="AA129" i="69" s="1"/>
  <c r="AB129" i="69" s="1"/>
  <c r="AC129" i="69" s="1"/>
  <c r="AD129" i="69" s="1"/>
  <c r="AE129" i="69" s="1"/>
  <c r="AF129" i="69" s="1"/>
  <c r="C129" i="69"/>
  <c r="D129" i="69" s="1"/>
  <c r="D128" i="69"/>
  <c r="E128" i="69" s="1"/>
  <c r="F128" i="69" s="1"/>
  <c r="G128" i="69" s="1"/>
  <c r="H128" i="69" s="1"/>
  <c r="I128" i="69" s="1"/>
  <c r="J128" i="69" s="1"/>
  <c r="K128" i="69" s="1"/>
  <c r="L128" i="69" s="1"/>
  <c r="M128" i="69" s="1"/>
  <c r="N128" i="69" s="1"/>
  <c r="O128" i="69" s="1"/>
  <c r="P128" i="69" s="1"/>
  <c r="Q128" i="69" s="1"/>
  <c r="R128" i="69" s="1"/>
  <c r="S128" i="69" s="1"/>
  <c r="T128" i="69" s="1"/>
  <c r="U128" i="69" s="1"/>
  <c r="V128" i="69" s="1"/>
  <c r="W128" i="69" s="1"/>
  <c r="X128" i="69" s="1"/>
  <c r="Y128" i="69" s="1"/>
  <c r="Z128" i="69" s="1"/>
  <c r="AA128" i="69" s="1"/>
  <c r="AB128" i="69" s="1"/>
  <c r="AC128" i="69" s="1"/>
  <c r="AD128" i="69" s="1"/>
  <c r="AE128" i="69" s="1"/>
  <c r="AF128" i="69" s="1"/>
  <c r="C128" i="69"/>
  <c r="R127" i="69"/>
  <c r="S127" i="69" s="1"/>
  <c r="T127" i="69" s="1"/>
  <c r="U127" i="69" s="1"/>
  <c r="V127" i="69" s="1"/>
  <c r="W127" i="69" s="1"/>
  <c r="X127" i="69" s="1"/>
  <c r="Y127" i="69" s="1"/>
  <c r="Z127" i="69" s="1"/>
  <c r="AA127" i="69" s="1"/>
  <c r="AB127" i="69" s="1"/>
  <c r="AC127" i="69" s="1"/>
  <c r="AD127" i="69" s="1"/>
  <c r="AE127" i="69" s="1"/>
  <c r="AF127" i="69" s="1"/>
  <c r="D127" i="69"/>
  <c r="E127" i="69" s="1"/>
  <c r="F127" i="69" s="1"/>
  <c r="G127" i="69" s="1"/>
  <c r="H127" i="69" s="1"/>
  <c r="I127" i="69" s="1"/>
  <c r="J127" i="69" s="1"/>
  <c r="K127" i="69" s="1"/>
  <c r="L127" i="69" s="1"/>
  <c r="M127" i="69" s="1"/>
  <c r="N127" i="69" s="1"/>
  <c r="O127" i="69" s="1"/>
  <c r="P127" i="69" s="1"/>
  <c r="Q127" i="69" s="1"/>
  <c r="C127" i="69"/>
  <c r="C126" i="69"/>
  <c r="D126" i="69" s="1"/>
  <c r="E126" i="69" s="1"/>
  <c r="F126" i="69" s="1"/>
  <c r="G126" i="69" s="1"/>
  <c r="H126" i="69" s="1"/>
  <c r="I126" i="69" s="1"/>
  <c r="J126" i="69" s="1"/>
  <c r="K126" i="69" s="1"/>
  <c r="L126" i="69" s="1"/>
  <c r="M126" i="69" s="1"/>
  <c r="N126" i="69" s="1"/>
  <c r="O126" i="69" s="1"/>
  <c r="P126" i="69" s="1"/>
  <c r="Q126" i="69" s="1"/>
  <c r="R126" i="69" s="1"/>
  <c r="S126" i="69" s="1"/>
  <c r="T126" i="69" s="1"/>
  <c r="U126" i="69" s="1"/>
  <c r="V126" i="69" s="1"/>
  <c r="W126" i="69" s="1"/>
  <c r="X126" i="69" s="1"/>
  <c r="Y126" i="69" s="1"/>
  <c r="Z126" i="69" s="1"/>
  <c r="AA126" i="69" s="1"/>
  <c r="AB126" i="69" s="1"/>
  <c r="AC126" i="69" s="1"/>
  <c r="AD126" i="69" s="1"/>
  <c r="AE126" i="69" s="1"/>
  <c r="AF126" i="69" s="1"/>
  <c r="U125" i="69"/>
  <c r="V125" i="69" s="1"/>
  <c r="W125" i="69" s="1"/>
  <c r="X125" i="69" s="1"/>
  <c r="Y125" i="69" s="1"/>
  <c r="Z125" i="69" s="1"/>
  <c r="AA125" i="69" s="1"/>
  <c r="AB125" i="69" s="1"/>
  <c r="AC125" i="69" s="1"/>
  <c r="AD125" i="69" s="1"/>
  <c r="AE125" i="69" s="1"/>
  <c r="AF125" i="69" s="1"/>
  <c r="C125" i="69"/>
  <c r="D125" i="69" s="1"/>
  <c r="E125" i="69" s="1"/>
  <c r="F125" i="69" s="1"/>
  <c r="G125" i="69" s="1"/>
  <c r="H125" i="69" s="1"/>
  <c r="I125" i="69" s="1"/>
  <c r="J125" i="69" s="1"/>
  <c r="K125" i="69" s="1"/>
  <c r="L125" i="69" s="1"/>
  <c r="M125" i="69" s="1"/>
  <c r="N125" i="69" s="1"/>
  <c r="O125" i="69" s="1"/>
  <c r="P125" i="69" s="1"/>
  <c r="Q125" i="69" s="1"/>
  <c r="R125" i="69" s="1"/>
  <c r="S125" i="69" s="1"/>
  <c r="T125" i="69" s="1"/>
  <c r="Q124" i="69"/>
  <c r="R124" i="69" s="1"/>
  <c r="S124" i="69" s="1"/>
  <c r="T124" i="69" s="1"/>
  <c r="U124" i="69" s="1"/>
  <c r="V124" i="69" s="1"/>
  <c r="W124" i="69" s="1"/>
  <c r="X124" i="69" s="1"/>
  <c r="Y124" i="69" s="1"/>
  <c r="Z124" i="69" s="1"/>
  <c r="AA124" i="69" s="1"/>
  <c r="AB124" i="69" s="1"/>
  <c r="AC124" i="69" s="1"/>
  <c r="AD124" i="69" s="1"/>
  <c r="AE124" i="69" s="1"/>
  <c r="AF124" i="69" s="1"/>
  <c r="F124" i="69"/>
  <c r="G124" i="69" s="1"/>
  <c r="H124" i="69" s="1"/>
  <c r="I124" i="69" s="1"/>
  <c r="J124" i="69" s="1"/>
  <c r="K124" i="69" s="1"/>
  <c r="L124" i="69" s="1"/>
  <c r="M124" i="69" s="1"/>
  <c r="N124" i="69" s="1"/>
  <c r="O124" i="69" s="1"/>
  <c r="P124" i="69" s="1"/>
  <c r="D124" i="69"/>
  <c r="E124" i="69" s="1"/>
  <c r="C124" i="69"/>
  <c r="D123" i="69"/>
  <c r="E123" i="69" s="1"/>
  <c r="F123" i="69" s="1"/>
  <c r="G123" i="69" s="1"/>
  <c r="H123" i="69" s="1"/>
  <c r="I123" i="69" s="1"/>
  <c r="J123" i="69" s="1"/>
  <c r="K123" i="69" s="1"/>
  <c r="L123" i="69" s="1"/>
  <c r="M123" i="69" s="1"/>
  <c r="N123" i="69" s="1"/>
  <c r="O123" i="69" s="1"/>
  <c r="P123" i="69" s="1"/>
  <c r="Q123" i="69" s="1"/>
  <c r="R123" i="69" s="1"/>
  <c r="S123" i="69" s="1"/>
  <c r="T123" i="69" s="1"/>
  <c r="U123" i="69" s="1"/>
  <c r="V123" i="69" s="1"/>
  <c r="W123" i="69" s="1"/>
  <c r="X123" i="69" s="1"/>
  <c r="Y123" i="69" s="1"/>
  <c r="Z123" i="69" s="1"/>
  <c r="AA123" i="69" s="1"/>
  <c r="AB123" i="69" s="1"/>
  <c r="AC123" i="69" s="1"/>
  <c r="AD123" i="69" s="1"/>
  <c r="AE123" i="69" s="1"/>
  <c r="AF123" i="69" s="1"/>
  <c r="C123" i="69"/>
  <c r="E122" i="69"/>
  <c r="F122" i="69" s="1"/>
  <c r="G122" i="69" s="1"/>
  <c r="H122" i="69" s="1"/>
  <c r="I122" i="69" s="1"/>
  <c r="J122" i="69" s="1"/>
  <c r="K122" i="69" s="1"/>
  <c r="L122" i="69" s="1"/>
  <c r="M122" i="69" s="1"/>
  <c r="N122" i="69" s="1"/>
  <c r="O122" i="69" s="1"/>
  <c r="P122" i="69" s="1"/>
  <c r="Q122" i="69" s="1"/>
  <c r="R122" i="69" s="1"/>
  <c r="S122" i="69" s="1"/>
  <c r="T122" i="69" s="1"/>
  <c r="U122" i="69" s="1"/>
  <c r="V122" i="69" s="1"/>
  <c r="W122" i="69" s="1"/>
  <c r="X122" i="69" s="1"/>
  <c r="Y122" i="69" s="1"/>
  <c r="Z122" i="69" s="1"/>
  <c r="AA122" i="69" s="1"/>
  <c r="AB122" i="69" s="1"/>
  <c r="AC122" i="69" s="1"/>
  <c r="AD122" i="69" s="1"/>
  <c r="AE122" i="69" s="1"/>
  <c r="AF122" i="69" s="1"/>
  <c r="C122" i="69"/>
  <c r="D122" i="69" s="1"/>
  <c r="F121" i="69"/>
  <c r="G121" i="69" s="1"/>
  <c r="H121" i="69" s="1"/>
  <c r="I121" i="69" s="1"/>
  <c r="J121" i="69" s="1"/>
  <c r="K121" i="69" s="1"/>
  <c r="L121" i="69" s="1"/>
  <c r="M121" i="69" s="1"/>
  <c r="N121" i="69" s="1"/>
  <c r="O121" i="69" s="1"/>
  <c r="P121" i="69" s="1"/>
  <c r="Q121" i="69" s="1"/>
  <c r="R121" i="69" s="1"/>
  <c r="S121" i="69" s="1"/>
  <c r="T121" i="69" s="1"/>
  <c r="U121" i="69" s="1"/>
  <c r="V121" i="69" s="1"/>
  <c r="W121" i="69" s="1"/>
  <c r="X121" i="69" s="1"/>
  <c r="Y121" i="69" s="1"/>
  <c r="Z121" i="69" s="1"/>
  <c r="AA121" i="69" s="1"/>
  <c r="AB121" i="69" s="1"/>
  <c r="AC121" i="69" s="1"/>
  <c r="AD121" i="69" s="1"/>
  <c r="AE121" i="69" s="1"/>
  <c r="AF121" i="69" s="1"/>
  <c r="E121" i="69"/>
  <c r="C121" i="69"/>
  <c r="D121" i="69" s="1"/>
  <c r="D120" i="69"/>
  <c r="E120" i="69" s="1"/>
  <c r="F120" i="69" s="1"/>
  <c r="G120" i="69" s="1"/>
  <c r="H120" i="69" s="1"/>
  <c r="I120" i="69" s="1"/>
  <c r="J120" i="69" s="1"/>
  <c r="K120" i="69" s="1"/>
  <c r="L120" i="69" s="1"/>
  <c r="M120" i="69" s="1"/>
  <c r="N120" i="69" s="1"/>
  <c r="O120" i="69" s="1"/>
  <c r="P120" i="69" s="1"/>
  <c r="Q120" i="69" s="1"/>
  <c r="R120" i="69" s="1"/>
  <c r="S120" i="69" s="1"/>
  <c r="T120" i="69" s="1"/>
  <c r="U120" i="69" s="1"/>
  <c r="V120" i="69" s="1"/>
  <c r="W120" i="69" s="1"/>
  <c r="X120" i="69" s="1"/>
  <c r="Y120" i="69" s="1"/>
  <c r="Z120" i="69" s="1"/>
  <c r="AA120" i="69" s="1"/>
  <c r="AB120" i="69" s="1"/>
  <c r="AC120" i="69" s="1"/>
  <c r="AD120" i="69" s="1"/>
  <c r="AE120" i="69" s="1"/>
  <c r="AF120" i="69" s="1"/>
  <c r="C120" i="69"/>
  <c r="I119" i="69"/>
  <c r="J119" i="69" s="1"/>
  <c r="K119" i="69" s="1"/>
  <c r="L119" i="69" s="1"/>
  <c r="M119" i="69" s="1"/>
  <c r="N119" i="69" s="1"/>
  <c r="O119" i="69" s="1"/>
  <c r="P119" i="69" s="1"/>
  <c r="Q119" i="69" s="1"/>
  <c r="R119" i="69" s="1"/>
  <c r="S119" i="69" s="1"/>
  <c r="T119" i="69" s="1"/>
  <c r="U119" i="69" s="1"/>
  <c r="V119" i="69" s="1"/>
  <c r="W119" i="69" s="1"/>
  <c r="X119" i="69" s="1"/>
  <c r="Y119" i="69" s="1"/>
  <c r="Z119" i="69" s="1"/>
  <c r="AA119" i="69" s="1"/>
  <c r="AB119" i="69" s="1"/>
  <c r="AC119" i="69" s="1"/>
  <c r="AD119" i="69" s="1"/>
  <c r="AE119" i="69" s="1"/>
  <c r="AF119" i="69" s="1"/>
  <c r="E119" i="69"/>
  <c r="F119" i="69" s="1"/>
  <c r="G119" i="69" s="1"/>
  <c r="H119" i="69" s="1"/>
  <c r="D119" i="69"/>
  <c r="C119" i="69"/>
  <c r="G118" i="69"/>
  <c r="H118" i="69" s="1"/>
  <c r="I118" i="69" s="1"/>
  <c r="J118" i="69" s="1"/>
  <c r="K118" i="69" s="1"/>
  <c r="L118" i="69" s="1"/>
  <c r="M118" i="69" s="1"/>
  <c r="N118" i="69" s="1"/>
  <c r="O118" i="69" s="1"/>
  <c r="P118" i="69" s="1"/>
  <c r="Q118" i="69" s="1"/>
  <c r="R118" i="69" s="1"/>
  <c r="S118" i="69" s="1"/>
  <c r="T118" i="69" s="1"/>
  <c r="U118" i="69" s="1"/>
  <c r="V118" i="69" s="1"/>
  <c r="W118" i="69" s="1"/>
  <c r="X118" i="69" s="1"/>
  <c r="Y118" i="69" s="1"/>
  <c r="Z118" i="69" s="1"/>
  <c r="AA118" i="69" s="1"/>
  <c r="AB118" i="69" s="1"/>
  <c r="AC118" i="69" s="1"/>
  <c r="AD118" i="69" s="1"/>
  <c r="AE118" i="69" s="1"/>
  <c r="AF118" i="69" s="1"/>
  <c r="C118" i="69"/>
  <c r="D118" i="69" s="1"/>
  <c r="E118" i="69" s="1"/>
  <c r="F118" i="69" s="1"/>
  <c r="E117" i="69"/>
  <c r="F117" i="69" s="1"/>
  <c r="G117" i="69" s="1"/>
  <c r="H117" i="69" s="1"/>
  <c r="I117" i="69" s="1"/>
  <c r="J117" i="69" s="1"/>
  <c r="K117" i="69" s="1"/>
  <c r="L117" i="69" s="1"/>
  <c r="M117" i="69" s="1"/>
  <c r="N117" i="69" s="1"/>
  <c r="O117" i="69" s="1"/>
  <c r="P117" i="69" s="1"/>
  <c r="Q117" i="69" s="1"/>
  <c r="R117" i="69" s="1"/>
  <c r="S117" i="69" s="1"/>
  <c r="T117" i="69" s="1"/>
  <c r="U117" i="69" s="1"/>
  <c r="V117" i="69" s="1"/>
  <c r="W117" i="69" s="1"/>
  <c r="X117" i="69" s="1"/>
  <c r="Y117" i="69" s="1"/>
  <c r="Z117" i="69" s="1"/>
  <c r="AA117" i="69" s="1"/>
  <c r="AB117" i="69" s="1"/>
  <c r="AC117" i="69" s="1"/>
  <c r="AD117" i="69" s="1"/>
  <c r="AE117" i="69" s="1"/>
  <c r="AF117" i="69" s="1"/>
  <c r="C117" i="69"/>
  <c r="D117" i="69" s="1"/>
  <c r="H116" i="69"/>
  <c r="I116" i="69" s="1"/>
  <c r="J116" i="69" s="1"/>
  <c r="K116" i="69" s="1"/>
  <c r="L116" i="69" s="1"/>
  <c r="M116" i="69" s="1"/>
  <c r="N116" i="69" s="1"/>
  <c r="O116" i="69" s="1"/>
  <c r="P116" i="69" s="1"/>
  <c r="Q116" i="69" s="1"/>
  <c r="R116" i="69" s="1"/>
  <c r="S116" i="69" s="1"/>
  <c r="T116" i="69" s="1"/>
  <c r="U116" i="69" s="1"/>
  <c r="V116" i="69" s="1"/>
  <c r="W116" i="69" s="1"/>
  <c r="X116" i="69" s="1"/>
  <c r="Y116" i="69" s="1"/>
  <c r="Z116" i="69" s="1"/>
  <c r="AA116" i="69" s="1"/>
  <c r="AB116" i="69" s="1"/>
  <c r="AC116" i="69" s="1"/>
  <c r="AD116" i="69" s="1"/>
  <c r="AE116" i="69" s="1"/>
  <c r="AF116" i="69" s="1"/>
  <c r="C116" i="69"/>
  <c r="D116" i="69" s="1"/>
  <c r="E116" i="69" s="1"/>
  <c r="F116" i="69" s="1"/>
  <c r="G116" i="69" s="1"/>
  <c r="D115" i="69"/>
  <c r="E115" i="69" s="1"/>
  <c r="F115" i="69" s="1"/>
  <c r="G115" i="69" s="1"/>
  <c r="H115" i="69" s="1"/>
  <c r="I115" i="69" s="1"/>
  <c r="J115" i="69" s="1"/>
  <c r="K115" i="69" s="1"/>
  <c r="L115" i="69" s="1"/>
  <c r="M115" i="69" s="1"/>
  <c r="N115" i="69" s="1"/>
  <c r="O115" i="69" s="1"/>
  <c r="P115" i="69" s="1"/>
  <c r="Q115" i="69" s="1"/>
  <c r="R115" i="69" s="1"/>
  <c r="S115" i="69" s="1"/>
  <c r="T115" i="69" s="1"/>
  <c r="U115" i="69" s="1"/>
  <c r="V115" i="69" s="1"/>
  <c r="W115" i="69" s="1"/>
  <c r="X115" i="69" s="1"/>
  <c r="Y115" i="69" s="1"/>
  <c r="Z115" i="69" s="1"/>
  <c r="AA115" i="69" s="1"/>
  <c r="AB115" i="69" s="1"/>
  <c r="AC115" i="69" s="1"/>
  <c r="AD115" i="69" s="1"/>
  <c r="AE115" i="69" s="1"/>
  <c r="AF115" i="69" s="1"/>
  <c r="C115" i="69"/>
  <c r="L114" i="69"/>
  <c r="M114" i="69" s="1"/>
  <c r="N114" i="69" s="1"/>
  <c r="O114" i="69" s="1"/>
  <c r="P114" i="69" s="1"/>
  <c r="Q114" i="69" s="1"/>
  <c r="R114" i="69" s="1"/>
  <c r="S114" i="69" s="1"/>
  <c r="T114" i="69" s="1"/>
  <c r="U114" i="69" s="1"/>
  <c r="V114" i="69" s="1"/>
  <c r="W114" i="69" s="1"/>
  <c r="X114" i="69" s="1"/>
  <c r="Y114" i="69" s="1"/>
  <c r="Z114" i="69" s="1"/>
  <c r="AA114" i="69" s="1"/>
  <c r="AB114" i="69" s="1"/>
  <c r="AC114" i="69" s="1"/>
  <c r="AD114" i="69" s="1"/>
  <c r="AE114" i="69" s="1"/>
  <c r="AF114" i="69" s="1"/>
  <c r="D114" i="69"/>
  <c r="E114" i="69" s="1"/>
  <c r="F114" i="69" s="1"/>
  <c r="G114" i="69" s="1"/>
  <c r="H114" i="69" s="1"/>
  <c r="I114" i="69" s="1"/>
  <c r="J114" i="69" s="1"/>
  <c r="K114" i="69" s="1"/>
  <c r="C114" i="69"/>
  <c r="D113" i="69"/>
  <c r="E113" i="69" s="1"/>
  <c r="F113" i="69" s="1"/>
  <c r="G113" i="69" s="1"/>
  <c r="H113" i="69" s="1"/>
  <c r="I113" i="69" s="1"/>
  <c r="J113" i="69" s="1"/>
  <c r="K113" i="69" s="1"/>
  <c r="L113" i="69" s="1"/>
  <c r="M113" i="69" s="1"/>
  <c r="N113" i="69" s="1"/>
  <c r="O113" i="69" s="1"/>
  <c r="P113" i="69" s="1"/>
  <c r="Q113" i="69" s="1"/>
  <c r="R113" i="69" s="1"/>
  <c r="S113" i="69" s="1"/>
  <c r="T113" i="69" s="1"/>
  <c r="U113" i="69" s="1"/>
  <c r="V113" i="69" s="1"/>
  <c r="W113" i="69" s="1"/>
  <c r="X113" i="69" s="1"/>
  <c r="Y113" i="69" s="1"/>
  <c r="Z113" i="69" s="1"/>
  <c r="AA113" i="69" s="1"/>
  <c r="AB113" i="69" s="1"/>
  <c r="AC113" i="69" s="1"/>
  <c r="AD113" i="69" s="1"/>
  <c r="AE113" i="69" s="1"/>
  <c r="AF113" i="69" s="1"/>
  <c r="C113" i="69"/>
  <c r="H112" i="69"/>
  <c r="I112" i="69" s="1"/>
  <c r="J112" i="69" s="1"/>
  <c r="K112" i="69" s="1"/>
  <c r="L112" i="69" s="1"/>
  <c r="M112" i="69" s="1"/>
  <c r="N112" i="69" s="1"/>
  <c r="O112" i="69" s="1"/>
  <c r="P112" i="69" s="1"/>
  <c r="Q112" i="69" s="1"/>
  <c r="R112" i="69" s="1"/>
  <c r="S112" i="69" s="1"/>
  <c r="T112" i="69" s="1"/>
  <c r="U112" i="69" s="1"/>
  <c r="V112" i="69" s="1"/>
  <c r="W112" i="69" s="1"/>
  <c r="X112" i="69" s="1"/>
  <c r="Y112" i="69" s="1"/>
  <c r="Z112" i="69" s="1"/>
  <c r="AA112" i="69" s="1"/>
  <c r="AB112" i="69" s="1"/>
  <c r="AC112" i="69" s="1"/>
  <c r="AD112" i="69" s="1"/>
  <c r="AE112" i="69" s="1"/>
  <c r="AF112" i="69" s="1"/>
  <c r="C112" i="69"/>
  <c r="D112" i="69" s="1"/>
  <c r="E112" i="69" s="1"/>
  <c r="F112" i="69" s="1"/>
  <c r="G112" i="69" s="1"/>
  <c r="D111" i="69"/>
  <c r="E111" i="69" s="1"/>
  <c r="F111" i="69" s="1"/>
  <c r="G111" i="69" s="1"/>
  <c r="H111" i="69" s="1"/>
  <c r="I111" i="69" s="1"/>
  <c r="J111" i="69" s="1"/>
  <c r="K111" i="69" s="1"/>
  <c r="L111" i="69" s="1"/>
  <c r="M111" i="69" s="1"/>
  <c r="N111" i="69" s="1"/>
  <c r="O111" i="69" s="1"/>
  <c r="P111" i="69" s="1"/>
  <c r="Q111" i="69" s="1"/>
  <c r="R111" i="69" s="1"/>
  <c r="S111" i="69" s="1"/>
  <c r="T111" i="69" s="1"/>
  <c r="U111" i="69" s="1"/>
  <c r="V111" i="69" s="1"/>
  <c r="W111" i="69" s="1"/>
  <c r="X111" i="69" s="1"/>
  <c r="Y111" i="69" s="1"/>
  <c r="Z111" i="69" s="1"/>
  <c r="AA111" i="69" s="1"/>
  <c r="AB111" i="69" s="1"/>
  <c r="AC111" i="69" s="1"/>
  <c r="AD111" i="69" s="1"/>
  <c r="AE111" i="69" s="1"/>
  <c r="AF111" i="69" s="1"/>
  <c r="C111" i="69"/>
  <c r="F110" i="69"/>
  <c r="G110" i="69" s="1"/>
  <c r="H110" i="69" s="1"/>
  <c r="I110" i="69" s="1"/>
  <c r="J110" i="69" s="1"/>
  <c r="K110" i="69" s="1"/>
  <c r="L110" i="69" s="1"/>
  <c r="M110" i="69" s="1"/>
  <c r="N110" i="69" s="1"/>
  <c r="O110" i="69" s="1"/>
  <c r="P110" i="69" s="1"/>
  <c r="Q110" i="69" s="1"/>
  <c r="R110" i="69" s="1"/>
  <c r="S110" i="69" s="1"/>
  <c r="T110" i="69" s="1"/>
  <c r="U110" i="69" s="1"/>
  <c r="V110" i="69" s="1"/>
  <c r="W110" i="69" s="1"/>
  <c r="X110" i="69" s="1"/>
  <c r="Y110" i="69" s="1"/>
  <c r="Z110" i="69" s="1"/>
  <c r="AA110" i="69" s="1"/>
  <c r="AB110" i="69" s="1"/>
  <c r="AC110" i="69" s="1"/>
  <c r="AD110" i="69" s="1"/>
  <c r="AE110" i="69" s="1"/>
  <c r="AF110" i="69" s="1"/>
  <c r="D110" i="69"/>
  <c r="E110" i="69" s="1"/>
  <c r="C110" i="69"/>
  <c r="E109" i="69"/>
  <c r="F109" i="69" s="1"/>
  <c r="G109" i="69" s="1"/>
  <c r="H109" i="69" s="1"/>
  <c r="I109" i="69" s="1"/>
  <c r="J109" i="69" s="1"/>
  <c r="K109" i="69" s="1"/>
  <c r="L109" i="69" s="1"/>
  <c r="M109" i="69" s="1"/>
  <c r="N109" i="69" s="1"/>
  <c r="O109" i="69" s="1"/>
  <c r="P109" i="69" s="1"/>
  <c r="Q109" i="69" s="1"/>
  <c r="R109" i="69" s="1"/>
  <c r="S109" i="69" s="1"/>
  <c r="T109" i="69" s="1"/>
  <c r="U109" i="69" s="1"/>
  <c r="V109" i="69" s="1"/>
  <c r="W109" i="69" s="1"/>
  <c r="X109" i="69" s="1"/>
  <c r="Y109" i="69" s="1"/>
  <c r="Z109" i="69" s="1"/>
  <c r="AA109" i="69" s="1"/>
  <c r="AB109" i="69" s="1"/>
  <c r="AC109" i="69" s="1"/>
  <c r="AD109" i="69" s="1"/>
  <c r="AE109" i="69" s="1"/>
  <c r="AF109" i="69" s="1"/>
  <c r="D109" i="69"/>
  <c r="C109" i="69"/>
  <c r="H108" i="69"/>
  <c r="I108" i="69" s="1"/>
  <c r="J108" i="69" s="1"/>
  <c r="K108" i="69" s="1"/>
  <c r="L108" i="69" s="1"/>
  <c r="M108" i="69" s="1"/>
  <c r="N108" i="69" s="1"/>
  <c r="O108" i="69" s="1"/>
  <c r="P108" i="69" s="1"/>
  <c r="Q108" i="69" s="1"/>
  <c r="R108" i="69" s="1"/>
  <c r="S108" i="69" s="1"/>
  <c r="T108" i="69" s="1"/>
  <c r="U108" i="69" s="1"/>
  <c r="V108" i="69" s="1"/>
  <c r="W108" i="69" s="1"/>
  <c r="X108" i="69" s="1"/>
  <c r="Y108" i="69" s="1"/>
  <c r="Z108" i="69" s="1"/>
  <c r="AA108" i="69" s="1"/>
  <c r="AB108" i="69" s="1"/>
  <c r="AC108" i="69" s="1"/>
  <c r="AD108" i="69" s="1"/>
  <c r="AE108" i="69" s="1"/>
  <c r="AF108" i="69" s="1"/>
  <c r="C108" i="69"/>
  <c r="D108" i="69" s="1"/>
  <c r="E108" i="69" s="1"/>
  <c r="F108" i="69" s="1"/>
  <c r="G108" i="69" s="1"/>
  <c r="F107" i="69"/>
  <c r="G107" i="69" s="1"/>
  <c r="H107" i="69" s="1"/>
  <c r="I107" i="69" s="1"/>
  <c r="J107" i="69" s="1"/>
  <c r="K107" i="69" s="1"/>
  <c r="L107" i="69" s="1"/>
  <c r="M107" i="69" s="1"/>
  <c r="N107" i="69" s="1"/>
  <c r="O107" i="69" s="1"/>
  <c r="P107" i="69" s="1"/>
  <c r="Q107" i="69" s="1"/>
  <c r="R107" i="69" s="1"/>
  <c r="S107" i="69" s="1"/>
  <c r="T107" i="69" s="1"/>
  <c r="U107" i="69" s="1"/>
  <c r="V107" i="69" s="1"/>
  <c r="W107" i="69" s="1"/>
  <c r="X107" i="69" s="1"/>
  <c r="Y107" i="69" s="1"/>
  <c r="Z107" i="69" s="1"/>
  <c r="AA107" i="69" s="1"/>
  <c r="AB107" i="69" s="1"/>
  <c r="AC107" i="69" s="1"/>
  <c r="AD107" i="69" s="1"/>
  <c r="AE107" i="69" s="1"/>
  <c r="AF107" i="69" s="1"/>
  <c r="D107" i="69"/>
  <c r="E107" i="69" s="1"/>
  <c r="C107" i="69"/>
  <c r="D106" i="69"/>
  <c r="E106" i="69" s="1"/>
  <c r="F106" i="69" s="1"/>
  <c r="G106" i="69" s="1"/>
  <c r="H106" i="69" s="1"/>
  <c r="I106" i="69" s="1"/>
  <c r="J106" i="69" s="1"/>
  <c r="K106" i="69" s="1"/>
  <c r="L106" i="69" s="1"/>
  <c r="M106" i="69" s="1"/>
  <c r="N106" i="69" s="1"/>
  <c r="O106" i="69" s="1"/>
  <c r="P106" i="69" s="1"/>
  <c r="Q106" i="69" s="1"/>
  <c r="R106" i="69" s="1"/>
  <c r="S106" i="69" s="1"/>
  <c r="T106" i="69" s="1"/>
  <c r="U106" i="69" s="1"/>
  <c r="V106" i="69" s="1"/>
  <c r="W106" i="69" s="1"/>
  <c r="X106" i="69" s="1"/>
  <c r="Y106" i="69" s="1"/>
  <c r="Z106" i="69" s="1"/>
  <c r="AA106" i="69" s="1"/>
  <c r="AB106" i="69" s="1"/>
  <c r="AC106" i="69" s="1"/>
  <c r="AD106" i="69" s="1"/>
  <c r="AE106" i="69" s="1"/>
  <c r="AF106" i="69" s="1"/>
  <c r="C106" i="69"/>
  <c r="D105" i="69"/>
  <c r="E105" i="69" s="1"/>
  <c r="F105" i="69" s="1"/>
  <c r="G105" i="69" s="1"/>
  <c r="H105" i="69" s="1"/>
  <c r="I105" i="69" s="1"/>
  <c r="J105" i="69" s="1"/>
  <c r="K105" i="69" s="1"/>
  <c r="L105" i="69" s="1"/>
  <c r="M105" i="69" s="1"/>
  <c r="N105" i="69" s="1"/>
  <c r="O105" i="69" s="1"/>
  <c r="P105" i="69" s="1"/>
  <c r="Q105" i="69" s="1"/>
  <c r="R105" i="69" s="1"/>
  <c r="S105" i="69" s="1"/>
  <c r="T105" i="69" s="1"/>
  <c r="U105" i="69" s="1"/>
  <c r="V105" i="69" s="1"/>
  <c r="W105" i="69" s="1"/>
  <c r="X105" i="69" s="1"/>
  <c r="Y105" i="69" s="1"/>
  <c r="Z105" i="69" s="1"/>
  <c r="AA105" i="69" s="1"/>
  <c r="AB105" i="69" s="1"/>
  <c r="AC105" i="69" s="1"/>
  <c r="AD105" i="69" s="1"/>
  <c r="AE105" i="69" s="1"/>
  <c r="AF105" i="69" s="1"/>
  <c r="C105" i="69"/>
  <c r="C104" i="69"/>
  <c r="D104" i="69" s="1"/>
  <c r="E104" i="69" s="1"/>
  <c r="F104" i="69" s="1"/>
  <c r="G104" i="69" s="1"/>
  <c r="H104" i="69" s="1"/>
  <c r="I104" i="69" s="1"/>
  <c r="J104" i="69" s="1"/>
  <c r="K104" i="69" s="1"/>
  <c r="L104" i="69" s="1"/>
  <c r="M104" i="69" s="1"/>
  <c r="N104" i="69" s="1"/>
  <c r="O104" i="69" s="1"/>
  <c r="P104" i="69" s="1"/>
  <c r="Q104" i="69" s="1"/>
  <c r="R104" i="69" s="1"/>
  <c r="S104" i="69" s="1"/>
  <c r="T104" i="69" s="1"/>
  <c r="U104" i="69" s="1"/>
  <c r="V104" i="69" s="1"/>
  <c r="W104" i="69" s="1"/>
  <c r="X104" i="69" s="1"/>
  <c r="Y104" i="69" s="1"/>
  <c r="Z104" i="69" s="1"/>
  <c r="AA104" i="69" s="1"/>
  <c r="AB104" i="69" s="1"/>
  <c r="AC104" i="69" s="1"/>
  <c r="AD104" i="69" s="1"/>
  <c r="AE104" i="69" s="1"/>
  <c r="AF104" i="69" s="1"/>
  <c r="D103" i="69"/>
  <c r="E103" i="69" s="1"/>
  <c r="F103" i="69" s="1"/>
  <c r="G103" i="69" s="1"/>
  <c r="H103" i="69" s="1"/>
  <c r="I103" i="69" s="1"/>
  <c r="J103" i="69" s="1"/>
  <c r="K103" i="69" s="1"/>
  <c r="L103" i="69" s="1"/>
  <c r="M103" i="69" s="1"/>
  <c r="N103" i="69" s="1"/>
  <c r="O103" i="69" s="1"/>
  <c r="P103" i="69" s="1"/>
  <c r="Q103" i="69" s="1"/>
  <c r="R103" i="69" s="1"/>
  <c r="S103" i="69" s="1"/>
  <c r="T103" i="69" s="1"/>
  <c r="U103" i="69" s="1"/>
  <c r="V103" i="69" s="1"/>
  <c r="W103" i="69" s="1"/>
  <c r="X103" i="69" s="1"/>
  <c r="Y103" i="69" s="1"/>
  <c r="Z103" i="69" s="1"/>
  <c r="AA103" i="69" s="1"/>
  <c r="AB103" i="69" s="1"/>
  <c r="AC103" i="69" s="1"/>
  <c r="AD103" i="69" s="1"/>
  <c r="AE103" i="69" s="1"/>
  <c r="AF103" i="69" s="1"/>
  <c r="C103" i="69"/>
  <c r="F102" i="69"/>
  <c r="G102" i="69" s="1"/>
  <c r="H102" i="69" s="1"/>
  <c r="I102" i="69" s="1"/>
  <c r="J102" i="69" s="1"/>
  <c r="K102" i="69" s="1"/>
  <c r="L102" i="69" s="1"/>
  <c r="M102" i="69" s="1"/>
  <c r="N102" i="69" s="1"/>
  <c r="O102" i="69" s="1"/>
  <c r="P102" i="69" s="1"/>
  <c r="Q102" i="69" s="1"/>
  <c r="R102" i="69" s="1"/>
  <c r="S102" i="69" s="1"/>
  <c r="T102" i="69" s="1"/>
  <c r="U102" i="69" s="1"/>
  <c r="V102" i="69" s="1"/>
  <c r="W102" i="69" s="1"/>
  <c r="X102" i="69" s="1"/>
  <c r="Y102" i="69" s="1"/>
  <c r="Z102" i="69" s="1"/>
  <c r="AA102" i="69" s="1"/>
  <c r="AB102" i="69" s="1"/>
  <c r="AC102" i="69" s="1"/>
  <c r="AD102" i="69" s="1"/>
  <c r="AE102" i="69" s="1"/>
  <c r="AF102" i="69" s="1"/>
  <c r="D102" i="69"/>
  <c r="E102" i="69" s="1"/>
  <c r="C102" i="69"/>
  <c r="E101" i="69"/>
  <c r="F101" i="69" s="1"/>
  <c r="G101" i="69" s="1"/>
  <c r="H101" i="69" s="1"/>
  <c r="I101" i="69" s="1"/>
  <c r="J101" i="69" s="1"/>
  <c r="K101" i="69" s="1"/>
  <c r="L101" i="69" s="1"/>
  <c r="M101" i="69" s="1"/>
  <c r="N101" i="69" s="1"/>
  <c r="O101" i="69" s="1"/>
  <c r="P101" i="69" s="1"/>
  <c r="Q101" i="69" s="1"/>
  <c r="R101" i="69" s="1"/>
  <c r="S101" i="69" s="1"/>
  <c r="T101" i="69" s="1"/>
  <c r="U101" i="69" s="1"/>
  <c r="V101" i="69" s="1"/>
  <c r="W101" i="69" s="1"/>
  <c r="X101" i="69" s="1"/>
  <c r="Y101" i="69" s="1"/>
  <c r="Z101" i="69" s="1"/>
  <c r="AA101" i="69" s="1"/>
  <c r="AB101" i="69" s="1"/>
  <c r="AC101" i="69" s="1"/>
  <c r="AD101" i="69" s="1"/>
  <c r="AE101" i="69" s="1"/>
  <c r="AF101" i="69" s="1"/>
  <c r="D101" i="69"/>
  <c r="C101" i="69"/>
  <c r="F100" i="69"/>
  <c r="G100" i="69" s="1"/>
  <c r="H100" i="69" s="1"/>
  <c r="I100" i="69" s="1"/>
  <c r="J100" i="69" s="1"/>
  <c r="K100" i="69" s="1"/>
  <c r="L100" i="69" s="1"/>
  <c r="M100" i="69" s="1"/>
  <c r="N100" i="69" s="1"/>
  <c r="O100" i="69" s="1"/>
  <c r="P100" i="69" s="1"/>
  <c r="Q100" i="69" s="1"/>
  <c r="R100" i="69" s="1"/>
  <c r="S100" i="69" s="1"/>
  <c r="T100" i="69" s="1"/>
  <c r="U100" i="69" s="1"/>
  <c r="V100" i="69" s="1"/>
  <c r="W100" i="69" s="1"/>
  <c r="X100" i="69" s="1"/>
  <c r="Y100" i="69" s="1"/>
  <c r="Z100" i="69" s="1"/>
  <c r="AA100" i="69" s="1"/>
  <c r="AB100" i="69" s="1"/>
  <c r="AC100" i="69" s="1"/>
  <c r="AD100" i="69" s="1"/>
  <c r="AE100" i="69" s="1"/>
  <c r="AF100" i="69" s="1"/>
  <c r="C100" i="69"/>
  <c r="D100" i="69" s="1"/>
  <c r="E100" i="69" s="1"/>
  <c r="L99" i="69"/>
  <c r="M99" i="69" s="1"/>
  <c r="N99" i="69" s="1"/>
  <c r="O99" i="69" s="1"/>
  <c r="P99" i="69" s="1"/>
  <c r="Q99" i="69" s="1"/>
  <c r="R99" i="69" s="1"/>
  <c r="S99" i="69" s="1"/>
  <c r="T99" i="69" s="1"/>
  <c r="U99" i="69" s="1"/>
  <c r="V99" i="69" s="1"/>
  <c r="W99" i="69" s="1"/>
  <c r="X99" i="69" s="1"/>
  <c r="Y99" i="69" s="1"/>
  <c r="Z99" i="69" s="1"/>
  <c r="AA99" i="69" s="1"/>
  <c r="AB99" i="69" s="1"/>
  <c r="AC99" i="69" s="1"/>
  <c r="AD99" i="69" s="1"/>
  <c r="AE99" i="69" s="1"/>
  <c r="AF99" i="69" s="1"/>
  <c r="K99" i="69"/>
  <c r="J99" i="69"/>
  <c r="C99" i="69"/>
  <c r="D99" i="69" s="1"/>
  <c r="E99" i="69" s="1"/>
  <c r="F99" i="69" s="1"/>
  <c r="G99" i="69" s="1"/>
  <c r="H99" i="69" s="1"/>
  <c r="E98" i="69"/>
  <c r="F98" i="69" s="1"/>
  <c r="G98" i="69" s="1"/>
  <c r="H98" i="69" s="1"/>
  <c r="I98" i="69" s="1"/>
  <c r="J98" i="69" s="1"/>
  <c r="K98" i="69" s="1"/>
  <c r="L98" i="69" s="1"/>
  <c r="M98" i="69" s="1"/>
  <c r="N98" i="69" s="1"/>
  <c r="O98" i="69" s="1"/>
  <c r="P98" i="69" s="1"/>
  <c r="Q98" i="69" s="1"/>
  <c r="R98" i="69" s="1"/>
  <c r="S98" i="69" s="1"/>
  <c r="T98" i="69" s="1"/>
  <c r="U98" i="69" s="1"/>
  <c r="V98" i="69" s="1"/>
  <c r="W98" i="69" s="1"/>
  <c r="X98" i="69" s="1"/>
  <c r="Y98" i="69" s="1"/>
  <c r="Z98" i="69" s="1"/>
  <c r="AA98" i="69" s="1"/>
  <c r="AB98" i="69" s="1"/>
  <c r="AC98" i="69" s="1"/>
  <c r="AD98" i="69" s="1"/>
  <c r="AE98" i="69" s="1"/>
  <c r="AF98" i="69" s="1"/>
  <c r="C98" i="69"/>
  <c r="D98" i="69" s="1"/>
  <c r="C97" i="69"/>
  <c r="D97" i="69" s="1"/>
  <c r="E97" i="69" s="1"/>
  <c r="F97" i="69" s="1"/>
  <c r="G97" i="69" s="1"/>
  <c r="H97" i="69" s="1"/>
  <c r="I97" i="69" s="1"/>
  <c r="J97" i="69" s="1"/>
  <c r="K97" i="69" s="1"/>
  <c r="L97" i="69" s="1"/>
  <c r="M97" i="69" s="1"/>
  <c r="N97" i="69" s="1"/>
  <c r="O97" i="69" s="1"/>
  <c r="P97" i="69" s="1"/>
  <c r="Q97" i="69" s="1"/>
  <c r="R97" i="69" s="1"/>
  <c r="S97" i="69" s="1"/>
  <c r="T97" i="69" s="1"/>
  <c r="U97" i="69" s="1"/>
  <c r="V97" i="69" s="1"/>
  <c r="W97" i="69" s="1"/>
  <c r="X97" i="69" s="1"/>
  <c r="Y97" i="69" s="1"/>
  <c r="Z97" i="69" s="1"/>
  <c r="AA97" i="69" s="1"/>
  <c r="AB97" i="69" s="1"/>
  <c r="AC97" i="69" s="1"/>
  <c r="AD97" i="69" s="1"/>
  <c r="AE97" i="69" s="1"/>
  <c r="AF97" i="69" s="1"/>
  <c r="E96" i="69"/>
  <c r="F96" i="69" s="1"/>
  <c r="G96" i="69" s="1"/>
  <c r="H96" i="69" s="1"/>
  <c r="I96" i="69" s="1"/>
  <c r="J96" i="69" s="1"/>
  <c r="K96" i="69" s="1"/>
  <c r="L96" i="69" s="1"/>
  <c r="M96" i="69" s="1"/>
  <c r="N96" i="69" s="1"/>
  <c r="O96" i="69" s="1"/>
  <c r="P96" i="69" s="1"/>
  <c r="Q96" i="69" s="1"/>
  <c r="R96" i="69" s="1"/>
  <c r="S96" i="69" s="1"/>
  <c r="T96" i="69" s="1"/>
  <c r="U96" i="69" s="1"/>
  <c r="V96" i="69" s="1"/>
  <c r="W96" i="69" s="1"/>
  <c r="X96" i="69" s="1"/>
  <c r="Y96" i="69" s="1"/>
  <c r="Z96" i="69" s="1"/>
  <c r="AA96" i="69" s="1"/>
  <c r="AB96" i="69" s="1"/>
  <c r="AC96" i="69" s="1"/>
  <c r="AD96" i="69" s="1"/>
  <c r="AE96" i="69" s="1"/>
  <c r="AF96" i="69" s="1"/>
  <c r="D96" i="69"/>
  <c r="C96" i="69"/>
  <c r="C95" i="69"/>
  <c r="D95" i="69" s="1"/>
  <c r="E95" i="69" s="1"/>
  <c r="F95" i="69" s="1"/>
  <c r="G95" i="69" s="1"/>
  <c r="H95" i="69" s="1"/>
  <c r="I95" i="69" s="1"/>
  <c r="J95" i="69" s="1"/>
  <c r="K95" i="69" s="1"/>
  <c r="L95" i="69" s="1"/>
  <c r="M95" i="69" s="1"/>
  <c r="N95" i="69" s="1"/>
  <c r="O95" i="69" s="1"/>
  <c r="P95" i="69" s="1"/>
  <c r="Q95" i="69" s="1"/>
  <c r="R95" i="69" s="1"/>
  <c r="S95" i="69" s="1"/>
  <c r="T95" i="69" s="1"/>
  <c r="U95" i="69" s="1"/>
  <c r="V95" i="69" s="1"/>
  <c r="W95" i="69" s="1"/>
  <c r="X95" i="69" s="1"/>
  <c r="Y95" i="69" s="1"/>
  <c r="Z95" i="69" s="1"/>
  <c r="AA95" i="69" s="1"/>
  <c r="AB95" i="69" s="1"/>
  <c r="AC95" i="69" s="1"/>
  <c r="AD95" i="69" s="1"/>
  <c r="AE95" i="69" s="1"/>
  <c r="AF95" i="69" s="1"/>
  <c r="E94" i="69"/>
  <c r="C94" i="69"/>
  <c r="D94" i="69" s="1"/>
  <c r="D82" i="69" s="1"/>
  <c r="C93" i="69"/>
  <c r="D93" i="69" s="1"/>
  <c r="E93" i="69" s="1"/>
  <c r="F93" i="69" s="1"/>
  <c r="G93" i="69" s="1"/>
  <c r="H93" i="69" s="1"/>
  <c r="I93" i="69" s="1"/>
  <c r="J93" i="69" s="1"/>
  <c r="K93" i="69" s="1"/>
  <c r="L93" i="69" s="1"/>
  <c r="M93" i="69" s="1"/>
  <c r="N93" i="69" s="1"/>
  <c r="O93" i="69" s="1"/>
  <c r="P93" i="69" s="1"/>
  <c r="Q93" i="69" s="1"/>
  <c r="R93" i="69" s="1"/>
  <c r="S93" i="69" s="1"/>
  <c r="T93" i="69" s="1"/>
  <c r="U93" i="69" s="1"/>
  <c r="V93" i="69" s="1"/>
  <c r="W93" i="69" s="1"/>
  <c r="X93" i="69" s="1"/>
  <c r="Y93" i="69" s="1"/>
  <c r="Z93" i="69" s="1"/>
  <c r="AA93" i="69" s="1"/>
  <c r="AB93" i="69" s="1"/>
  <c r="AC93" i="69" s="1"/>
  <c r="AD93" i="69" s="1"/>
  <c r="AE93" i="69" s="1"/>
  <c r="AF93" i="69" s="1"/>
  <c r="E92" i="69"/>
  <c r="F92" i="69" s="1"/>
  <c r="G92" i="69" s="1"/>
  <c r="H92" i="69" s="1"/>
  <c r="I92" i="69" s="1"/>
  <c r="J92" i="69" s="1"/>
  <c r="K92" i="69" s="1"/>
  <c r="L92" i="69" s="1"/>
  <c r="M92" i="69" s="1"/>
  <c r="N92" i="69" s="1"/>
  <c r="O92" i="69" s="1"/>
  <c r="P92" i="69" s="1"/>
  <c r="Q92" i="69" s="1"/>
  <c r="R92" i="69" s="1"/>
  <c r="S92" i="69" s="1"/>
  <c r="T92" i="69" s="1"/>
  <c r="U92" i="69" s="1"/>
  <c r="V92" i="69" s="1"/>
  <c r="W92" i="69" s="1"/>
  <c r="X92" i="69" s="1"/>
  <c r="Y92" i="69" s="1"/>
  <c r="Z92" i="69" s="1"/>
  <c r="AA92" i="69" s="1"/>
  <c r="AB92" i="69" s="1"/>
  <c r="AC92" i="69" s="1"/>
  <c r="AD92" i="69" s="1"/>
  <c r="AE92" i="69" s="1"/>
  <c r="AF92" i="69" s="1"/>
  <c r="D92" i="69"/>
  <c r="C92" i="69"/>
  <c r="C91" i="69"/>
  <c r="D91" i="69" s="1"/>
  <c r="E91" i="69" s="1"/>
  <c r="F91" i="69" s="1"/>
  <c r="G91" i="69" s="1"/>
  <c r="H91" i="69" s="1"/>
  <c r="I91" i="69" s="1"/>
  <c r="J91" i="69" s="1"/>
  <c r="K91" i="69" s="1"/>
  <c r="L91" i="69" s="1"/>
  <c r="M91" i="69" s="1"/>
  <c r="N91" i="69" s="1"/>
  <c r="O91" i="69" s="1"/>
  <c r="P91" i="69" s="1"/>
  <c r="Q91" i="69" s="1"/>
  <c r="R91" i="69" s="1"/>
  <c r="S91" i="69" s="1"/>
  <c r="T91" i="69" s="1"/>
  <c r="U91" i="69" s="1"/>
  <c r="V91" i="69" s="1"/>
  <c r="W91" i="69" s="1"/>
  <c r="X91" i="69" s="1"/>
  <c r="Y91" i="69" s="1"/>
  <c r="Z91" i="69" s="1"/>
  <c r="AA91" i="69" s="1"/>
  <c r="AB91" i="69" s="1"/>
  <c r="AC91" i="69" s="1"/>
  <c r="AD91" i="69" s="1"/>
  <c r="AE91" i="69" s="1"/>
  <c r="AF91" i="69" s="1"/>
  <c r="E90" i="69"/>
  <c r="F90" i="69" s="1"/>
  <c r="G90" i="69" s="1"/>
  <c r="H90" i="69" s="1"/>
  <c r="I90" i="69" s="1"/>
  <c r="J90" i="69" s="1"/>
  <c r="K90" i="69" s="1"/>
  <c r="L90" i="69" s="1"/>
  <c r="M90" i="69" s="1"/>
  <c r="N90" i="69" s="1"/>
  <c r="O90" i="69" s="1"/>
  <c r="P90" i="69" s="1"/>
  <c r="Q90" i="69" s="1"/>
  <c r="R90" i="69" s="1"/>
  <c r="S90" i="69" s="1"/>
  <c r="T90" i="69" s="1"/>
  <c r="U90" i="69" s="1"/>
  <c r="V90" i="69" s="1"/>
  <c r="W90" i="69" s="1"/>
  <c r="X90" i="69" s="1"/>
  <c r="Y90" i="69" s="1"/>
  <c r="Z90" i="69" s="1"/>
  <c r="AA90" i="69" s="1"/>
  <c r="AB90" i="69" s="1"/>
  <c r="AC90" i="69" s="1"/>
  <c r="AD90" i="69" s="1"/>
  <c r="AE90" i="69" s="1"/>
  <c r="AF90" i="69" s="1"/>
  <c r="C90" i="69"/>
  <c r="D90" i="69" s="1"/>
  <c r="C89" i="69"/>
  <c r="AH86" i="69"/>
  <c r="AI86" i="69" s="1"/>
  <c r="AH85" i="69"/>
  <c r="AI85" i="69" s="1"/>
  <c r="AH84" i="69"/>
  <c r="AI84" i="69" s="1"/>
  <c r="AH83" i="69"/>
  <c r="AI83" i="69" s="1"/>
  <c r="C82" i="69"/>
  <c r="B82" i="69"/>
  <c r="AF80" i="69"/>
  <c r="AE80" i="69"/>
  <c r="AD80" i="69"/>
  <c r="AC80" i="69"/>
  <c r="AB80" i="69"/>
  <c r="AA80" i="69"/>
  <c r="Z80" i="69"/>
  <c r="Y80" i="69"/>
  <c r="X80" i="69"/>
  <c r="W80" i="69"/>
  <c r="V80" i="69"/>
  <c r="U80" i="69"/>
  <c r="T80" i="69"/>
  <c r="S80" i="69"/>
  <c r="R80" i="69"/>
  <c r="Q80" i="69"/>
  <c r="P80" i="69"/>
  <c r="O80" i="69"/>
  <c r="N80" i="69"/>
  <c r="M80" i="69"/>
  <c r="L80" i="69"/>
  <c r="K80" i="69"/>
  <c r="J80" i="69"/>
  <c r="I80" i="69"/>
  <c r="G80" i="69"/>
  <c r="F80" i="69"/>
  <c r="E80" i="69"/>
  <c r="D80" i="69"/>
  <c r="C80" i="69"/>
  <c r="B80" i="69"/>
  <c r="AI79" i="69"/>
  <c r="AH79" i="69"/>
  <c r="AI78" i="69"/>
  <c r="AH78" i="69"/>
  <c r="AI77" i="69"/>
  <c r="AH77" i="69"/>
  <c r="AI76" i="69"/>
  <c r="AH76" i="69"/>
  <c r="AI75" i="69"/>
  <c r="AH75" i="69"/>
  <c r="AI74" i="69"/>
  <c r="AH74" i="69"/>
  <c r="AI73" i="69"/>
  <c r="AH73" i="69"/>
  <c r="AI72" i="69"/>
  <c r="AH72" i="69"/>
  <c r="AG71" i="69"/>
  <c r="AI70" i="69"/>
  <c r="AH70" i="69"/>
  <c r="AF69" i="69"/>
  <c r="AE69" i="69"/>
  <c r="AD69" i="69"/>
  <c r="AC69" i="69"/>
  <c r="AB69" i="69"/>
  <c r="AA69" i="69"/>
  <c r="Y69" i="69"/>
  <c r="X69" i="69"/>
  <c r="W69" i="69"/>
  <c r="V69" i="69"/>
  <c r="U69" i="69"/>
  <c r="T69" i="69"/>
  <c r="S69" i="69"/>
  <c r="S71" i="69" s="1"/>
  <c r="R69" i="69"/>
  <c r="Q69" i="69"/>
  <c r="P69" i="69"/>
  <c r="O69" i="69"/>
  <c r="N69" i="69"/>
  <c r="M69" i="69"/>
  <c r="K69" i="69"/>
  <c r="J69" i="69"/>
  <c r="I69" i="69"/>
  <c r="G69" i="69"/>
  <c r="F69" i="69"/>
  <c r="E69" i="69"/>
  <c r="D69" i="69"/>
  <c r="C69" i="69"/>
  <c r="B69" i="69"/>
  <c r="AF68" i="69"/>
  <c r="AE68" i="69"/>
  <c r="AD68" i="69"/>
  <c r="AC68" i="69"/>
  <c r="AB68" i="69"/>
  <c r="AA68" i="69"/>
  <c r="Y68" i="69"/>
  <c r="X68" i="69"/>
  <c r="W68" i="69"/>
  <c r="V68" i="69"/>
  <c r="U68" i="69"/>
  <c r="T68" i="69"/>
  <c r="S68" i="69"/>
  <c r="R68" i="69"/>
  <c r="Q68" i="69"/>
  <c r="P68" i="69"/>
  <c r="O68" i="69"/>
  <c r="N68" i="69"/>
  <c r="M68" i="69"/>
  <c r="K68" i="69"/>
  <c r="J68" i="69"/>
  <c r="I68" i="69"/>
  <c r="G68" i="69"/>
  <c r="F68" i="69"/>
  <c r="E68" i="69"/>
  <c r="D68" i="69"/>
  <c r="C68" i="69"/>
  <c r="B68" i="69"/>
  <c r="AF67" i="69"/>
  <c r="AE67" i="69"/>
  <c r="AD67" i="69"/>
  <c r="AC67" i="69"/>
  <c r="AB67" i="69"/>
  <c r="AA67" i="69"/>
  <c r="Y67" i="69"/>
  <c r="X67" i="69"/>
  <c r="W67" i="69"/>
  <c r="V67" i="69"/>
  <c r="U67" i="69"/>
  <c r="T67" i="69"/>
  <c r="S67" i="69"/>
  <c r="R67" i="69"/>
  <c r="Q67" i="69"/>
  <c r="P67" i="69"/>
  <c r="O67" i="69"/>
  <c r="N67" i="69"/>
  <c r="M67" i="69"/>
  <c r="K67" i="69"/>
  <c r="J67" i="69"/>
  <c r="I67" i="69"/>
  <c r="G67" i="69"/>
  <c r="F67" i="69"/>
  <c r="E67" i="69"/>
  <c r="D67" i="69"/>
  <c r="C67" i="69"/>
  <c r="B67" i="69"/>
  <c r="AF66" i="69"/>
  <c r="AE66" i="69"/>
  <c r="AD66" i="69"/>
  <c r="AC66" i="69"/>
  <c r="AB66" i="69"/>
  <c r="AA66" i="69"/>
  <c r="Y66" i="69"/>
  <c r="X66" i="69"/>
  <c r="W66" i="69"/>
  <c r="V66" i="69"/>
  <c r="U66" i="69"/>
  <c r="T66" i="69"/>
  <c r="S66" i="69"/>
  <c r="R66" i="69"/>
  <c r="Q66" i="69"/>
  <c r="P66" i="69"/>
  <c r="O66" i="69"/>
  <c r="N66" i="69"/>
  <c r="M66" i="69"/>
  <c r="K66" i="69"/>
  <c r="J66" i="69"/>
  <c r="I66" i="69"/>
  <c r="G66" i="69"/>
  <c r="F66" i="69"/>
  <c r="E66" i="69"/>
  <c r="D66" i="69"/>
  <c r="C66" i="69"/>
  <c r="B66" i="69"/>
  <c r="AI64" i="69"/>
  <c r="AH64" i="69"/>
  <c r="AG63" i="69"/>
  <c r="AG65" i="69" s="1"/>
  <c r="AF63" i="69"/>
  <c r="AE63" i="69"/>
  <c r="AD63" i="69"/>
  <c r="AC63" i="69"/>
  <c r="AB63" i="69"/>
  <c r="AA63" i="69"/>
  <c r="Y63" i="69"/>
  <c r="X63" i="69"/>
  <c r="W63" i="69"/>
  <c r="V63" i="69"/>
  <c r="U63" i="69"/>
  <c r="T63" i="69"/>
  <c r="S63" i="69"/>
  <c r="R63" i="69"/>
  <c r="Q63" i="69"/>
  <c r="P63" i="69"/>
  <c r="O63" i="69"/>
  <c r="N63" i="69"/>
  <c r="M63" i="69"/>
  <c r="L63" i="69"/>
  <c r="K63" i="69"/>
  <c r="J63" i="69"/>
  <c r="I63" i="69"/>
  <c r="G63" i="69"/>
  <c r="F63" i="69"/>
  <c r="E63" i="69"/>
  <c r="D63" i="69"/>
  <c r="C63" i="69"/>
  <c r="B63" i="69"/>
  <c r="AI63" i="69" s="1"/>
  <c r="AI62" i="69"/>
  <c r="AH62" i="69"/>
  <c r="AI61" i="69"/>
  <c r="AH61" i="69"/>
  <c r="AI60" i="69"/>
  <c r="AH60" i="69"/>
  <c r="AG59" i="69"/>
  <c r="AF59" i="69"/>
  <c r="AE59" i="69"/>
  <c r="AE5" i="69" s="1"/>
  <c r="AD59" i="69"/>
  <c r="AD5" i="69" s="1"/>
  <c r="AC59" i="69"/>
  <c r="AC5" i="69" s="1"/>
  <c r="AB59" i="69"/>
  <c r="AB5" i="69" s="1"/>
  <c r="AA59" i="69"/>
  <c r="AA5" i="69" s="1"/>
  <c r="Z5" i="69"/>
  <c r="Y59" i="69"/>
  <c r="Y5" i="69" s="1"/>
  <c r="X59" i="69"/>
  <c r="X5" i="69" s="1"/>
  <c r="W59" i="69"/>
  <c r="W5" i="69" s="1"/>
  <c r="V59" i="69"/>
  <c r="V5" i="69" s="1"/>
  <c r="U59" i="69"/>
  <c r="U5" i="69" s="1"/>
  <c r="T59" i="69"/>
  <c r="T5" i="69" s="1"/>
  <c r="S59" i="69"/>
  <c r="S5" i="69" s="1"/>
  <c r="R59" i="69"/>
  <c r="R5" i="69" s="1"/>
  <c r="Q59" i="69"/>
  <c r="Q5" i="69" s="1"/>
  <c r="P59" i="69"/>
  <c r="P5" i="69" s="1"/>
  <c r="O59" i="69"/>
  <c r="O5" i="69" s="1"/>
  <c r="N59" i="69"/>
  <c r="N5" i="69" s="1"/>
  <c r="M59" i="69"/>
  <c r="L59" i="69"/>
  <c r="L5" i="69" s="1"/>
  <c r="K59" i="69"/>
  <c r="K5" i="69" s="1"/>
  <c r="J59" i="69"/>
  <c r="J5" i="69" s="1"/>
  <c r="I59" i="69"/>
  <c r="I5" i="69" s="1"/>
  <c r="G59" i="69"/>
  <c r="G5" i="69" s="1"/>
  <c r="F59" i="69"/>
  <c r="F5" i="69" s="1"/>
  <c r="E59" i="69"/>
  <c r="E5" i="69" s="1"/>
  <c r="D59" i="69"/>
  <c r="D5" i="69" s="1"/>
  <c r="C59" i="69"/>
  <c r="B59" i="69"/>
  <c r="AI58" i="69"/>
  <c r="AH58" i="69"/>
  <c r="AI57" i="69"/>
  <c r="AH57" i="69"/>
  <c r="AI56" i="69"/>
  <c r="AH56" i="69"/>
  <c r="AI55" i="69"/>
  <c r="AH55" i="69"/>
  <c r="AI54" i="69"/>
  <c r="AH54" i="69"/>
  <c r="AI53" i="69"/>
  <c r="AH53" i="69"/>
  <c r="AI52" i="69"/>
  <c r="AH52" i="69"/>
  <c r="AI51" i="69"/>
  <c r="AH51" i="69"/>
  <c r="AI50" i="69"/>
  <c r="AH50" i="69"/>
  <c r="AI49" i="69"/>
  <c r="AH49" i="69"/>
  <c r="AI48" i="69"/>
  <c r="AH48" i="69"/>
  <c r="AG47" i="69"/>
  <c r="AF47" i="69"/>
  <c r="AE47" i="69"/>
  <c r="AD47" i="69"/>
  <c r="AC47" i="69"/>
  <c r="AB47" i="69"/>
  <c r="AA47" i="69"/>
  <c r="Y47" i="69"/>
  <c r="X47" i="69"/>
  <c r="W47" i="69"/>
  <c r="V47" i="69"/>
  <c r="U47" i="69"/>
  <c r="T47" i="69"/>
  <c r="S47" i="69"/>
  <c r="R47" i="69"/>
  <c r="Q47" i="69"/>
  <c r="P47" i="69"/>
  <c r="O47" i="69"/>
  <c r="N47" i="69"/>
  <c r="M47" i="69"/>
  <c r="K47" i="69"/>
  <c r="J47" i="69"/>
  <c r="I47" i="69"/>
  <c r="G47" i="69"/>
  <c r="F47" i="69"/>
  <c r="E47" i="69"/>
  <c r="D47" i="69"/>
  <c r="C47" i="69"/>
  <c r="B47" i="69"/>
  <c r="AI46" i="69"/>
  <c r="AH46" i="69"/>
  <c r="AI45" i="69"/>
  <c r="AH45" i="69"/>
  <c r="AI44" i="69"/>
  <c r="AH44" i="69"/>
  <c r="AG43" i="69"/>
  <c r="B43" i="69"/>
  <c r="AG42" i="69"/>
  <c r="B42" i="69"/>
  <c r="AI41" i="69"/>
  <c r="AH41" i="69"/>
  <c r="AI40" i="69"/>
  <c r="AH40" i="69"/>
  <c r="AI39" i="69"/>
  <c r="AH39" i="69"/>
  <c r="AI38" i="69"/>
  <c r="AH38" i="69"/>
  <c r="AI37" i="69"/>
  <c r="AH37" i="69"/>
  <c r="AI36" i="69"/>
  <c r="AH36" i="69"/>
  <c r="AI35" i="69"/>
  <c r="AH35" i="69"/>
  <c r="AI34" i="69"/>
  <c r="AH34" i="69"/>
  <c r="AI33" i="69"/>
  <c r="AH33" i="69"/>
  <c r="AI32" i="69"/>
  <c r="AH32" i="69"/>
  <c r="AI31" i="69"/>
  <c r="AH31" i="69"/>
  <c r="AG30" i="69"/>
  <c r="AF30" i="69"/>
  <c r="AE30" i="69"/>
  <c r="AD30" i="69"/>
  <c r="AC30" i="69"/>
  <c r="AB30" i="69"/>
  <c r="AA30" i="69"/>
  <c r="Y30" i="69"/>
  <c r="X30" i="69"/>
  <c r="W30" i="69"/>
  <c r="V30" i="69"/>
  <c r="U30" i="69"/>
  <c r="T30" i="69"/>
  <c r="S30" i="69"/>
  <c r="R30" i="69"/>
  <c r="Q30" i="69"/>
  <c r="P30" i="69"/>
  <c r="O30" i="69"/>
  <c r="N30" i="69"/>
  <c r="M30" i="69"/>
  <c r="K30" i="69"/>
  <c r="J30" i="69"/>
  <c r="I30" i="69"/>
  <c r="G30" i="69"/>
  <c r="F30" i="69"/>
  <c r="E30" i="69"/>
  <c r="D30" i="69"/>
  <c r="C30" i="69"/>
  <c r="B30" i="69"/>
  <c r="AI29" i="69"/>
  <c r="AH29" i="69"/>
  <c r="AI28" i="69"/>
  <c r="AH28" i="69"/>
  <c r="AI27" i="69"/>
  <c r="AH27" i="69"/>
  <c r="AI26" i="69"/>
  <c r="AH26" i="69"/>
  <c r="AI25" i="69"/>
  <c r="AH25" i="69"/>
  <c r="AI24" i="69"/>
  <c r="AH24" i="69"/>
  <c r="AI23" i="69"/>
  <c r="AH23" i="69"/>
  <c r="AI22" i="69"/>
  <c r="AH22" i="69"/>
  <c r="AI21" i="69"/>
  <c r="AH21" i="69"/>
  <c r="AI20" i="69"/>
  <c r="AH20" i="69"/>
  <c r="AI19" i="69"/>
  <c r="AH19" i="69"/>
  <c r="AI18" i="69"/>
  <c r="AH18" i="69"/>
  <c r="AI17" i="69"/>
  <c r="AH17" i="69"/>
  <c r="AI16" i="69"/>
  <c r="AH16" i="69"/>
  <c r="AI15" i="69"/>
  <c r="AH15" i="69"/>
  <c r="AI14" i="69"/>
  <c r="AH14" i="69"/>
  <c r="AI13" i="69"/>
  <c r="AH13" i="69"/>
  <c r="AI12" i="69"/>
  <c r="AH12" i="69"/>
  <c r="AI11" i="69"/>
  <c r="AH11" i="69"/>
  <c r="AF5" i="69"/>
  <c r="M5" i="69"/>
  <c r="H5" i="69"/>
  <c r="C5" i="69"/>
  <c r="AG4" i="69"/>
  <c r="K4" i="69"/>
  <c r="C4" i="69"/>
  <c r="D4" i="69" s="1"/>
  <c r="AG3" i="69"/>
  <c r="AG6" i="69" s="1"/>
  <c r="AG2" i="69"/>
  <c r="L84" i="68"/>
  <c r="F171" i="70" l="1"/>
  <c r="G89" i="70"/>
  <c r="D65" i="70"/>
  <c r="X193" i="70"/>
  <c r="F7" i="70"/>
  <c r="G214" i="70"/>
  <c r="H178" i="70"/>
  <c r="H173" i="70"/>
  <c r="G179" i="70"/>
  <c r="G42" i="70" s="1"/>
  <c r="I94" i="70"/>
  <c r="H82" i="70"/>
  <c r="AB71" i="69"/>
  <c r="L65" i="69"/>
  <c r="R71" i="69"/>
  <c r="Y71" i="69"/>
  <c r="V71" i="69"/>
  <c r="X71" i="69"/>
  <c r="AF71" i="69"/>
  <c r="AA71" i="69"/>
  <c r="Q71" i="69"/>
  <c r="K71" i="69"/>
  <c r="T71" i="69"/>
  <c r="W71" i="69"/>
  <c r="AE71" i="69"/>
  <c r="AD71" i="69"/>
  <c r="N71" i="69"/>
  <c r="L71" i="69"/>
  <c r="O71" i="69"/>
  <c r="P71" i="69"/>
  <c r="J71" i="69"/>
  <c r="I71" i="69"/>
  <c r="AI68" i="69"/>
  <c r="G71" i="69"/>
  <c r="AI47" i="69"/>
  <c r="F71" i="69"/>
  <c r="AI67" i="69"/>
  <c r="AH67" i="69"/>
  <c r="D71" i="69"/>
  <c r="AI66" i="69"/>
  <c r="AI69" i="69"/>
  <c r="AI59" i="69"/>
  <c r="AI30" i="69"/>
  <c r="AI80" i="69"/>
  <c r="D190" i="69"/>
  <c r="S190" i="69"/>
  <c r="B71" i="69"/>
  <c r="B65" i="69"/>
  <c r="C71" i="69"/>
  <c r="AH66" i="69"/>
  <c r="AH30" i="69"/>
  <c r="E82" i="69"/>
  <c r="B5" i="69"/>
  <c r="AH69" i="69"/>
  <c r="F94" i="69"/>
  <c r="C171" i="69"/>
  <c r="AH47" i="69"/>
  <c r="AH59" i="69"/>
  <c r="AH63" i="69"/>
  <c r="AH68" i="69"/>
  <c r="E71" i="69"/>
  <c r="M71" i="69"/>
  <c r="U71" i="69"/>
  <c r="AC71" i="69"/>
  <c r="AH80" i="69"/>
  <c r="D89" i="69"/>
  <c r="C214" i="69"/>
  <c r="D178" i="69"/>
  <c r="C179" i="69"/>
  <c r="C42" i="69" s="1"/>
  <c r="C43" i="69" s="1"/>
  <c r="D173" i="69"/>
  <c r="J94" i="70" l="1"/>
  <c r="I82" i="70"/>
  <c r="I173" i="70"/>
  <c r="H179" i="70"/>
  <c r="H42" i="70" s="1"/>
  <c r="H43" i="70" s="1"/>
  <c r="H65" i="70" s="1"/>
  <c r="G43" i="70"/>
  <c r="H214" i="70"/>
  <c r="I178" i="70"/>
  <c r="V193" i="70"/>
  <c r="D7" i="70"/>
  <c r="G171" i="70"/>
  <c r="H89" i="70"/>
  <c r="D214" i="69"/>
  <c r="E178" i="69"/>
  <c r="AI71" i="69"/>
  <c r="AH71" i="69"/>
  <c r="D171" i="69"/>
  <c r="E89" i="69"/>
  <c r="D179" i="69"/>
  <c r="D42" i="69" s="1"/>
  <c r="E173" i="69"/>
  <c r="C65" i="69"/>
  <c r="F82" i="69"/>
  <c r="G94" i="69"/>
  <c r="T193" i="69"/>
  <c r="B7" i="69"/>
  <c r="Z193" i="70" l="1"/>
  <c r="H7" i="70"/>
  <c r="I179" i="70"/>
  <c r="I42" i="70" s="1"/>
  <c r="J173" i="70"/>
  <c r="H171" i="70"/>
  <c r="I89" i="70"/>
  <c r="G65" i="70"/>
  <c r="J178" i="70"/>
  <c r="I214" i="70"/>
  <c r="K94" i="70"/>
  <c r="J82" i="70"/>
  <c r="F178" i="69"/>
  <c r="E214" i="69"/>
  <c r="D43" i="69"/>
  <c r="U193" i="69"/>
  <c r="C7" i="69"/>
  <c r="E179" i="69"/>
  <c r="E42" i="69" s="1"/>
  <c r="E43" i="69" s="1"/>
  <c r="E65" i="69" s="1"/>
  <c r="F173" i="69"/>
  <c r="H94" i="69"/>
  <c r="G82" i="69"/>
  <c r="E171" i="69"/>
  <c r="F89" i="69"/>
  <c r="Y193" i="70" l="1"/>
  <c r="G7" i="70"/>
  <c r="I171" i="70"/>
  <c r="J89" i="70"/>
  <c r="L94" i="70"/>
  <c r="K82" i="70"/>
  <c r="J214" i="70"/>
  <c r="K178" i="70"/>
  <c r="J179" i="70"/>
  <c r="J42" i="70" s="1"/>
  <c r="J43" i="70" s="1"/>
  <c r="J65" i="70" s="1"/>
  <c r="K173" i="70"/>
  <c r="I43" i="70"/>
  <c r="I94" i="69"/>
  <c r="F179" i="69"/>
  <c r="F42" i="69" s="1"/>
  <c r="G173" i="69"/>
  <c r="G178" i="69"/>
  <c r="F214" i="69"/>
  <c r="D65" i="69"/>
  <c r="F171" i="69"/>
  <c r="G89" i="69"/>
  <c r="W193" i="69"/>
  <c r="E7" i="69"/>
  <c r="AB193" i="70" l="1"/>
  <c r="J7" i="70"/>
  <c r="M94" i="70"/>
  <c r="L82" i="70"/>
  <c r="K179" i="70"/>
  <c r="K42" i="70" s="1"/>
  <c r="K43" i="70" s="1"/>
  <c r="K65" i="70" s="1"/>
  <c r="L173" i="70"/>
  <c r="K214" i="70"/>
  <c r="L178" i="70"/>
  <c r="I65" i="70"/>
  <c r="J171" i="70"/>
  <c r="K89" i="70"/>
  <c r="H173" i="69"/>
  <c r="G179" i="69"/>
  <c r="G42" i="69" s="1"/>
  <c r="G43" i="69" s="1"/>
  <c r="G65" i="69" s="1"/>
  <c r="F43" i="69"/>
  <c r="V193" i="69"/>
  <c r="D7" i="69"/>
  <c r="G214" i="69"/>
  <c r="H178" i="69"/>
  <c r="J94" i="69"/>
  <c r="I82" i="69"/>
  <c r="G171" i="69"/>
  <c r="H89" i="69"/>
  <c r="K171" i="70" l="1"/>
  <c r="L89" i="70"/>
  <c r="AC193" i="70"/>
  <c r="K7" i="70"/>
  <c r="M82" i="70"/>
  <c r="N94" i="70"/>
  <c r="M173" i="70"/>
  <c r="L179" i="70"/>
  <c r="L42" i="70" s="1"/>
  <c r="L43" i="70" s="1"/>
  <c r="L65" i="70" s="1"/>
  <c r="AA193" i="70"/>
  <c r="I7" i="70"/>
  <c r="L214" i="70"/>
  <c r="M178" i="70"/>
  <c r="H171" i="69"/>
  <c r="I89" i="69"/>
  <c r="J82" i="69"/>
  <c r="K94" i="69"/>
  <c r="F65" i="69"/>
  <c r="Y193" i="69"/>
  <c r="G7" i="69"/>
  <c r="I178" i="69"/>
  <c r="H214" i="69"/>
  <c r="H179" i="69"/>
  <c r="I173" i="69"/>
  <c r="O94" i="70" l="1"/>
  <c r="N82" i="70"/>
  <c r="M214" i="70"/>
  <c r="N178" i="70"/>
  <c r="AD193" i="70"/>
  <c r="L7" i="70"/>
  <c r="L171" i="70"/>
  <c r="M89" i="70"/>
  <c r="N173" i="70"/>
  <c r="M179" i="70"/>
  <c r="M42" i="70" s="1"/>
  <c r="M43" i="70" s="1"/>
  <c r="M65" i="70" s="1"/>
  <c r="J173" i="69"/>
  <c r="I179" i="69"/>
  <c r="I42" i="69" s="1"/>
  <c r="I43" i="69" s="1"/>
  <c r="I65" i="69" s="1"/>
  <c r="X193" i="69"/>
  <c r="F7" i="69"/>
  <c r="L94" i="69"/>
  <c r="K82" i="69"/>
  <c r="J178" i="69"/>
  <c r="I214" i="69"/>
  <c r="I171" i="69"/>
  <c r="J89" i="69"/>
  <c r="M171" i="70" l="1"/>
  <c r="N89" i="70"/>
  <c r="N214" i="70"/>
  <c r="O178" i="70"/>
  <c r="AE193" i="70"/>
  <c r="M7" i="70"/>
  <c r="B188" i="70"/>
  <c r="C188" i="70"/>
  <c r="O173" i="70"/>
  <c r="N179" i="70"/>
  <c r="N42" i="70" s="1"/>
  <c r="N43" i="70" s="1"/>
  <c r="N65" i="70" s="1"/>
  <c r="O82" i="70"/>
  <c r="P94" i="70"/>
  <c r="K178" i="69"/>
  <c r="J214" i="69"/>
  <c r="M94" i="69"/>
  <c r="AA193" i="69"/>
  <c r="I7" i="69"/>
  <c r="J171" i="69"/>
  <c r="K89" i="69"/>
  <c r="J179" i="69"/>
  <c r="J42" i="69" s="1"/>
  <c r="K173" i="69"/>
  <c r="K6" i="70" l="1"/>
  <c r="Q94" i="70"/>
  <c r="P82" i="70"/>
  <c r="AF193" i="70"/>
  <c r="N7" i="70"/>
  <c r="O214" i="70"/>
  <c r="P178" i="70"/>
  <c r="P173" i="70"/>
  <c r="O179" i="70"/>
  <c r="O42" i="70" s="1"/>
  <c r="O43" i="70" s="1"/>
  <c r="O65" i="70" s="1"/>
  <c r="N171" i="70"/>
  <c r="O89" i="70"/>
  <c r="K179" i="69"/>
  <c r="K42" i="69" s="1"/>
  <c r="K43" i="69" s="1"/>
  <c r="K65" i="69" s="1"/>
  <c r="L173" i="69"/>
  <c r="M82" i="69"/>
  <c r="N94" i="69"/>
  <c r="J43" i="69"/>
  <c r="J65" i="69" s="1"/>
  <c r="Z193" i="69"/>
  <c r="H7" i="69"/>
  <c r="K171" i="69"/>
  <c r="L89" i="69"/>
  <c r="K214" i="69"/>
  <c r="L178" i="69"/>
  <c r="P179" i="70" l="1"/>
  <c r="P42" i="70" s="1"/>
  <c r="P43" i="70" s="1"/>
  <c r="P65" i="70" s="1"/>
  <c r="Q173" i="70"/>
  <c r="P214" i="70"/>
  <c r="Q178" i="70"/>
  <c r="AG193" i="70"/>
  <c r="O7" i="70"/>
  <c r="O171" i="70"/>
  <c r="P89" i="70"/>
  <c r="R94" i="70"/>
  <c r="Q82" i="70"/>
  <c r="M178" i="69"/>
  <c r="L214" i="69"/>
  <c r="N82" i="69"/>
  <c r="O94" i="69"/>
  <c r="L171" i="69"/>
  <c r="M89" i="69"/>
  <c r="AB193" i="69"/>
  <c r="J7" i="69"/>
  <c r="L179" i="69"/>
  <c r="M173" i="69"/>
  <c r="AC193" i="69"/>
  <c r="K7" i="69"/>
  <c r="R178" i="70" l="1"/>
  <c r="Q214" i="70"/>
  <c r="P171" i="70"/>
  <c r="Q89" i="70"/>
  <c r="Q179" i="70"/>
  <c r="Q42" i="70" s="1"/>
  <c r="Q43" i="70" s="1"/>
  <c r="Q65" i="70" s="1"/>
  <c r="R173" i="70"/>
  <c r="S94" i="70"/>
  <c r="R82" i="70"/>
  <c r="AH193" i="70"/>
  <c r="P7" i="70"/>
  <c r="P94" i="69"/>
  <c r="O82" i="69"/>
  <c r="M179" i="69"/>
  <c r="M42" i="69" s="1"/>
  <c r="M43" i="69" s="1"/>
  <c r="M65" i="69" s="1"/>
  <c r="N173" i="69"/>
  <c r="M171" i="69"/>
  <c r="N89" i="69"/>
  <c r="AD193" i="69"/>
  <c r="L7" i="69"/>
  <c r="N178" i="69"/>
  <c r="M214" i="69"/>
  <c r="T94" i="70" l="1"/>
  <c r="S82" i="70"/>
  <c r="R179" i="70"/>
  <c r="R42" i="70" s="1"/>
  <c r="R43" i="70" s="1"/>
  <c r="R65" i="70" s="1"/>
  <c r="S173" i="70"/>
  <c r="AI193" i="70"/>
  <c r="Q7" i="70"/>
  <c r="Q171" i="70"/>
  <c r="R89" i="70"/>
  <c r="R214" i="70"/>
  <c r="S178" i="70"/>
  <c r="N179" i="69"/>
  <c r="N42" i="69" s="1"/>
  <c r="N43" i="69" s="1"/>
  <c r="N65" i="69" s="1"/>
  <c r="O173" i="69"/>
  <c r="N171" i="69"/>
  <c r="O89" i="69"/>
  <c r="AE193" i="69"/>
  <c r="M7" i="69"/>
  <c r="C188" i="69"/>
  <c r="O178" i="69"/>
  <c r="N214" i="69"/>
  <c r="B188" i="69"/>
  <c r="P82" i="69"/>
  <c r="Q94" i="69"/>
  <c r="R171" i="70" l="1"/>
  <c r="S89" i="70"/>
  <c r="S179" i="70"/>
  <c r="S42" i="70" s="1"/>
  <c r="S43" i="70" s="1"/>
  <c r="S65" i="70" s="1"/>
  <c r="T173" i="70"/>
  <c r="AJ193" i="70"/>
  <c r="R7" i="70"/>
  <c r="S214" i="70"/>
  <c r="T178" i="70"/>
  <c r="U94" i="70"/>
  <c r="T82" i="70"/>
  <c r="R94" i="69"/>
  <c r="Q82" i="69"/>
  <c r="O171" i="69"/>
  <c r="P89" i="69"/>
  <c r="O214" i="69"/>
  <c r="P178" i="69"/>
  <c r="K6" i="69"/>
  <c r="P173" i="69"/>
  <c r="O179" i="69"/>
  <c r="O42" i="69" s="1"/>
  <c r="O43" i="69" s="1"/>
  <c r="O65" i="69" s="1"/>
  <c r="AF193" i="69"/>
  <c r="N7" i="69"/>
  <c r="AK193" i="70" l="1"/>
  <c r="S7" i="70"/>
  <c r="S171" i="70"/>
  <c r="T89" i="70"/>
  <c r="T214" i="70"/>
  <c r="U178" i="70"/>
  <c r="T179" i="70"/>
  <c r="T42" i="70" s="1"/>
  <c r="T43" i="70" s="1"/>
  <c r="T65" i="70" s="1"/>
  <c r="U173" i="70"/>
  <c r="V94" i="70"/>
  <c r="U82" i="70"/>
  <c r="P171" i="69"/>
  <c r="Q89" i="69"/>
  <c r="P214" i="69"/>
  <c r="Q178" i="69"/>
  <c r="P179" i="69"/>
  <c r="P42" i="69" s="1"/>
  <c r="P43" i="69" s="1"/>
  <c r="P65" i="69" s="1"/>
  <c r="Q173" i="69"/>
  <c r="AG193" i="69"/>
  <c r="O7" i="69"/>
  <c r="R82" i="69"/>
  <c r="S94" i="69"/>
  <c r="V173" i="70" l="1"/>
  <c r="U179" i="70"/>
  <c r="U42" i="70" s="1"/>
  <c r="U43" i="70" s="1"/>
  <c r="U65" i="70" s="1"/>
  <c r="U214" i="70"/>
  <c r="V178" i="70"/>
  <c r="U89" i="70"/>
  <c r="T171" i="70"/>
  <c r="AL193" i="70"/>
  <c r="T7" i="70"/>
  <c r="W94" i="70"/>
  <c r="V82" i="70"/>
  <c r="R173" i="69"/>
  <c r="Q179" i="69"/>
  <c r="Q42" i="69" s="1"/>
  <c r="Q43" i="69" s="1"/>
  <c r="Q65" i="69" s="1"/>
  <c r="AH193" i="69"/>
  <c r="P7" i="69"/>
  <c r="R178" i="69"/>
  <c r="Q214" i="69"/>
  <c r="T94" i="69"/>
  <c r="S82" i="69"/>
  <c r="Q171" i="69"/>
  <c r="R89" i="69"/>
  <c r="V214" i="70" l="1"/>
  <c r="W178" i="70"/>
  <c r="U171" i="70"/>
  <c r="V89" i="70"/>
  <c r="AM193" i="70"/>
  <c r="U7" i="70"/>
  <c r="X94" i="70"/>
  <c r="W82" i="70"/>
  <c r="W173" i="70"/>
  <c r="V179" i="70"/>
  <c r="V42" i="70" s="1"/>
  <c r="V43" i="70" s="1"/>
  <c r="V65" i="70" s="1"/>
  <c r="U94" i="69"/>
  <c r="T82" i="69"/>
  <c r="R214" i="69"/>
  <c r="S178" i="69"/>
  <c r="AI193" i="69"/>
  <c r="Q7" i="69"/>
  <c r="R171" i="69"/>
  <c r="S89" i="69"/>
  <c r="R179" i="69"/>
  <c r="R42" i="69" s="1"/>
  <c r="R43" i="69" s="1"/>
  <c r="R65" i="69" s="1"/>
  <c r="S173" i="69"/>
  <c r="V171" i="70" l="1"/>
  <c r="W89" i="70"/>
  <c r="Y94" i="70"/>
  <c r="X82" i="70"/>
  <c r="AN193" i="70"/>
  <c r="V7" i="70"/>
  <c r="W214" i="70"/>
  <c r="X178" i="70"/>
  <c r="X173" i="70"/>
  <c r="W179" i="70"/>
  <c r="W42" i="70" s="1"/>
  <c r="W43" i="70" s="1"/>
  <c r="W65" i="70" s="1"/>
  <c r="S171" i="69"/>
  <c r="T89" i="69"/>
  <c r="S214" i="69"/>
  <c r="T178" i="69"/>
  <c r="S179" i="69"/>
  <c r="S42" i="69" s="1"/>
  <c r="S43" i="69" s="1"/>
  <c r="S65" i="69" s="1"/>
  <c r="T173" i="69"/>
  <c r="AJ193" i="69"/>
  <c r="R7" i="69"/>
  <c r="V94" i="69"/>
  <c r="X214" i="70" l="1"/>
  <c r="Y178" i="70"/>
  <c r="Z94" i="70"/>
  <c r="Y82" i="70"/>
  <c r="AO193" i="70"/>
  <c r="W7" i="70"/>
  <c r="W171" i="70"/>
  <c r="X89" i="70"/>
  <c r="Y173" i="70"/>
  <c r="X179" i="70"/>
  <c r="X42" i="70" s="1"/>
  <c r="X43" i="70" s="1"/>
  <c r="X65" i="70" s="1"/>
  <c r="T179" i="69"/>
  <c r="T42" i="69" s="1"/>
  <c r="T43" i="69" s="1"/>
  <c r="T65" i="69" s="1"/>
  <c r="U173" i="69"/>
  <c r="AK193" i="69"/>
  <c r="S7" i="69"/>
  <c r="U178" i="69"/>
  <c r="T214" i="69"/>
  <c r="V82" i="69"/>
  <c r="W94" i="69"/>
  <c r="T171" i="69"/>
  <c r="U89" i="69"/>
  <c r="X171" i="70" l="1"/>
  <c r="Y89" i="70"/>
  <c r="Z82" i="70"/>
  <c r="AA94" i="70"/>
  <c r="Z178" i="70"/>
  <c r="Y214" i="70"/>
  <c r="AP193" i="70"/>
  <c r="X7" i="70"/>
  <c r="Y179" i="70"/>
  <c r="Y42" i="70" s="1"/>
  <c r="Y43" i="70" s="1"/>
  <c r="Y65" i="70" s="1"/>
  <c r="Z173" i="70"/>
  <c r="V178" i="69"/>
  <c r="U214" i="69"/>
  <c r="U171" i="69"/>
  <c r="V89" i="69"/>
  <c r="U179" i="69"/>
  <c r="U42" i="69" s="1"/>
  <c r="U43" i="69" s="1"/>
  <c r="U65" i="69" s="1"/>
  <c r="V173" i="69"/>
  <c r="X94" i="69"/>
  <c r="W82" i="69"/>
  <c r="AL193" i="69"/>
  <c r="T7" i="69"/>
  <c r="Z214" i="70" l="1"/>
  <c r="AA178" i="70"/>
  <c r="AA82" i="70"/>
  <c r="AB94" i="70"/>
  <c r="Z179" i="70"/>
  <c r="Z43" i="70" s="1"/>
  <c r="Z65" i="70" s="1"/>
  <c r="AA173" i="70"/>
  <c r="Y171" i="70"/>
  <c r="Z89" i="70"/>
  <c r="AQ193" i="70"/>
  <c r="Y7" i="70"/>
  <c r="V179" i="69"/>
  <c r="V42" i="69" s="1"/>
  <c r="V43" i="69" s="1"/>
  <c r="V65" i="69" s="1"/>
  <c r="W173" i="69"/>
  <c r="AM193" i="69"/>
  <c r="U7" i="69"/>
  <c r="V171" i="69"/>
  <c r="W89" i="69"/>
  <c r="X82" i="69"/>
  <c r="Y94" i="69"/>
  <c r="W178" i="69"/>
  <c r="V214" i="69"/>
  <c r="Z171" i="70" l="1"/>
  <c r="AA89" i="70"/>
  <c r="AR193" i="70"/>
  <c r="Z7" i="70"/>
  <c r="AA179" i="70"/>
  <c r="AA42" i="70" s="1"/>
  <c r="AA43" i="70" s="1"/>
  <c r="AA65" i="70" s="1"/>
  <c r="AB173" i="70"/>
  <c r="AC94" i="70"/>
  <c r="AA214" i="70"/>
  <c r="AB178" i="70"/>
  <c r="X173" i="69"/>
  <c r="W179" i="69"/>
  <c r="W42" i="69" s="1"/>
  <c r="W43" i="69" s="1"/>
  <c r="W65" i="69" s="1"/>
  <c r="Z94" i="69"/>
  <c r="Y82" i="69"/>
  <c r="W171" i="69"/>
  <c r="X89" i="69"/>
  <c r="W214" i="69"/>
  <c r="X178" i="69"/>
  <c r="AN193" i="69"/>
  <c r="V7" i="69"/>
  <c r="AC82" i="70" l="1"/>
  <c r="AD94" i="70"/>
  <c r="AS193" i="70"/>
  <c r="AA7" i="70"/>
  <c r="AC173" i="70"/>
  <c r="AB179" i="70"/>
  <c r="AB42" i="70" s="1"/>
  <c r="AB43" i="70" s="1"/>
  <c r="AB65" i="70" s="1"/>
  <c r="AB214" i="70"/>
  <c r="AC178" i="70"/>
  <c r="AA171" i="70"/>
  <c r="AB89" i="70"/>
  <c r="X171" i="69"/>
  <c r="Y89" i="69"/>
  <c r="Y178" i="69"/>
  <c r="X214" i="69"/>
  <c r="Z82" i="69"/>
  <c r="AA94" i="69"/>
  <c r="AO193" i="69"/>
  <c r="W7" i="69"/>
  <c r="Y173" i="69"/>
  <c r="X179" i="69"/>
  <c r="X42" i="69" s="1"/>
  <c r="X43" i="69" s="1"/>
  <c r="X65" i="69" s="1"/>
  <c r="AC214" i="70" l="1"/>
  <c r="AD178" i="70"/>
  <c r="AT193" i="70"/>
  <c r="AB7" i="70"/>
  <c r="AD173" i="70"/>
  <c r="AC179" i="70"/>
  <c r="AC42" i="70" s="1"/>
  <c r="AC43" i="70" s="1"/>
  <c r="AC65" i="70" s="1"/>
  <c r="AB171" i="70"/>
  <c r="AC89" i="70"/>
  <c r="AE94" i="70"/>
  <c r="AD82" i="70"/>
  <c r="AP193" i="69"/>
  <c r="X7" i="69"/>
  <c r="Y171" i="69"/>
  <c r="Z89" i="69"/>
  <c r="AB94" i="69"/>
  <c r="AA82" i="69"/>
  <c r="Z178" i="69"/>
  <c r="Y214" i="69"/>
  <c r="Z173" i="69"/>
  <c r="Y179" i="69"/>
  <c r="Y42" i="69" s="1"/>
  <c r="Y43" i="69" s="1"/>
  <c r="Y65" i="69" s="1"/>
  <c r="AC171" i="70" l="1"/>
  <c r="AD89" i="70"/>
  <c r="AU193" i="70"/>
  <c r="AC7" i="70"/>
  <c r="AE173" i="70"/>
  <c r="AD179" i="70"/>
  <c r="AD42" i="70" s="1"/>
  <c r="AD43" i="70" s="1"/>
  <c r="AD65" i="70" s="1"/>
  <c r="AD214" i="70"/>
  <c r="AE178" i="70"/>
  <c r="AE82" i="70"/>
  <c r="AF94" i="70"/>
  <c r="AF82" i="70" s="1"/>
  <c r="AA178" i="69"/>
  <c r="Z214" i="69"/>
  <c r="AB82" i="69"/>
  <c r="AC94" i="69"/>
  <c r="Z171" i="69"/>
  <c r="AA89" i="69"/>
  <c r="AQ193" i="69"/>
  <c r="Y7" i="69"/>
  <c r="Z179" i="69"/>
  <c r="AA173" i="69"/>
  <c r="AV193" i="70" l="1"/>
  <c r="AD7" i="70"/>
  <c r="AF173" i="70"/>
  <c r="AE179" i="70"/>
  <c r="AE42" i="70" s="1"/>
  <c r="AE43" i="70" s="1"/>
  <c r="AE65" i="70" s="1"/>
  <c r="AE214" i="70"/>
  <c r="AF178" i="70"/>
  <c r="AF214" i="70" s="1"/>
  <c r="AH82" i="70"/>
  <c r="AI82" i="70"/>
  <c r="AD171" i="70"/>
  <c r="AE89" i="70"/>
  <c r="AA171" i="69"/>
  <c r="AB89" i="69"/>
  <c r="AC82" i="69"/>
  <c r="AD94" i="69"/>
  <c r="AA179" i="69"/>
  <c r="AA42" i="69" s="1"/>
  <c r="AA43" i="69" s="1"/>
  <c r="AA65" i="69" s="1"/>
  <c r="AB173" i="69"/>
  <c r="AR193" i="69"/>
  <c r="Z7" i="69"/>
  <c r="AA214" i="69"/>
  <c r="AB178" i="69"/>
  <c r="AW193" i="70" l="1"/>
  <c r="AE7" i="70"/>
  <c r="AE171" i="70"/>
  <c r="AF89" i="70"/>
  <c r="AF171" i="70" s="1"/>
  <c r="AF179" i="70"/>
  <c r="AF42" i="70" s="1"/>
  <c r="AS193" i="69"/>
  <c r="AA7" i="69"/>
  <c r="AB214" i="69"/>
  <c r="AC178" i="69"/>
  <c r="AB171" i="69"/>
  <c r="AC89" i="69"/>
  <c r="AB179" i="69"/>
  <c r="AB42" i="69" s="1"/>
  <c r="AB43" i="69" s="1"/>
  <c r="AB65" i="69" s="1"/>
  <c r="AC173" i="69"/>
  <c r="AD82" i="69"/>
  <c r="AE94" i="69"/>
  <c r="AF43" i="70" l="1"/>
  <c r="AI42" i="70"/>
  <c r="AH42" i="70"/>
  <c r="AC179" i="69"/>
  <c r="AC42" i="69" s="1"/>
  <c r="AC43" i="69" s="1"/>
  <c r="AC65" i="69" s="1"/>
  <c r="AD173" i="69"/>
  <c r="AT193" i="69"/>
  <c r="AB7" i="69"/>
  <c r="AC171" i="69"/>
  <c r="AD89" i="69"/>
  <c r="AC214" i="69"/>
  <c r="AD178" i="69"/>
  <c r="AF94" i="69"/>
  <c r="AF82" i="69" s="1"/>
  <c r="AE82" i="69"/>
  <c r="AF65" i="70" l="1"/>
  <c r="AI43" i="70"/>
  <c r="AH43" i="70"/>
  <c r="AD214" i="69"/>
  <c r="AE178" i="69"/>
  <c r="AD171" i="69"/>
  <c r="AE89" i="69"/>
  <c r="AD179" i="69"/>
  <c r="AD42" i="69" s="1"/>
  <c r="AD43" i="69" s="1"/>
  <c r="AD65" i="69" s="1"/>
  <c r="AE173" i="69"/>
  <c r="AI82" i="69"/>
  <c r="AH82" i="69"/>
  <c r="AU193" i="69"/>
  <c r="AC7" i="69"/>
  <c r="AX193" i="70" l="1"/>
  <c r="AF7" i="70"/>
  <c r="A7" i="70" s="1"/>
  <c r="AH65" i="70"/>
  <c r="AI65" i="70"/>
  <c r="AF173" i="69"/>
  <c r="AE179" i="69"/>
  <c r="AE42" i="69" s="1"/>
  <c r="AE43" i="69" s="1"/>
  <c r="AE65" i="69" s="1"/>
  <c r="AV193" i="69"/>
  <c r="AD7" i="69"/>
  <c r="AE171" i="69"/>
  <c r="AF89" i="69"/>
  <c r="AF171" i="69" s="1"/>
  <c r="AE214" i="69"/>
  <c r="AF178" i="69"/>
  <c r="AF214" i="69" s="1"/>
  <c r="AW193" i="69" l="1"/>
  <c r="AE7" i="69"/>
  <c r="AF179" i="69"/>
  <c r="AF42" i="69" s="1"/>
  <c r="AF43" i="69" l="1"/>
  <c r="AI42" i="69"/>
  <c r="AH42" i="69"/>
  <c r="AF65" i="69" l="1"/>
  <c r="AI43" i="69"/>
  <c r="AH43" i="69"/>
  <c r="AX193" i="69" l="1"/>
  <c r="AF7" i="69"/>
  <c r="A7" i="69" s="1"/>
  <c r="AH65" i="69"/>
  <c r="AI65" i="69"/>
  <c r="AH87" i="68" l="1"/>
  <c r="AI87" i="68" s="1"/>
  <c r="AF218" i="68"/>
  <c r="AE218" i="68"/>
  <c r="AD218" i="68"/>
  <c r="AC218" i="68"/>
  <c r="AB218" i="68"/>
  <c r="AA218" i="68"/>
  <c r="Z218" i="68"/>
  <c r="Y218" i="68"/>
  <c r="X218" i="68"/>
  <c r="W218" i="68"/>
  <c r="V218" i="68"/>
  <c r="U218" i="68"/>
  <c r="T218" i="68"/>
  <c r="S218" i="68"/>
  <c r="R218" i="68"/>
  <c r="Q218" i="68"/>
  <c r="P218" i="68"/>
  <c r="O218" i="68"/>
  <c r="N218" i="68"/>
  <c r="M218" i="68"/>
  <c r="L218" i="68"/>
  <c r="K218" i="68"/>
  <c r="J218" i="68"/>
  <c r="I218" i="68"/>
  <c r="H218" i="68"/>
  <c r="G218" i="68"/>
  <c r="F218" i="68"/>
  <c r="E218" i="68"/>
  <c r="D218" i="68"/>
  <c r="C218" i="68"/>
  <c r="B218" i="68"/>
  <c r="A218" i="68"/>
  <c r="AF217" i="68"/>
  <c r="AE217" i="68"/>
  <c r="AD217" i="68"/>
  <c r="AC217" i="68"/>
  <c r="AB217" i="68"/>
  <c r="AA217" i="68"/>
  <c r="Z217" i="68"/>
  <c r="Y217" i="68"/>
  <c r="X217" i="68"/>
  <c r="W217" i="68"/>
  <c r="V217" i="68"/>
  <c r="U217" i="68"/>
  <c r="T217" i="68"/>
  <c r="S217" i="68"/>
  <c r="R217" i="68"/>
  <c r="Q217" i="68"/>
  <c r="P217" i="68"/>
  <c r="O217" i="68"/>
  <c r="N217" i="68"/>
  <c r="M217" i="68"/>
  <c r="L217" i="68"/>
  <c r="K217" i="68"/>
  <c r="J217" i="68"/>
  <c r="I217" i="68"/>
  <c r="H217" i="68"/>
  <c r="G217" i="68"/>
  <c r="F217" i="68"/>
  <c r="E217" i="68"/>
  <c r="D217" i="68"/>
  <c r="C217" i="68"/>
  <c r="B217" i="68"/>
  <c r="A217" i="68"/>
  <c r="AF216" i="68"/>
  <c r="AE216" i="68"/>
  <c r="AD216" i="68"/>
  <c r="AC216" i="68"/>
  <c r="AB216" i="68"/>
  <c r="AA216" i="68"/>
  <c r="Z216" i="68"/>
  <c r="Y216" i="68"/>
  <c r="X216" i="68"/>
  <c r="W216" i="68"/>
  <c r="V216" i="68"/>
  <c r="U216" i="68"/>
  <c r="T216" i="68"/>
  <c r="S216" i="68"/>
  <c r="R216" i="68"/>
  <c r="Q216" i="68"/>
  <c r="P216" i="68"/>
  <c r="O216" i="68"/>
  <c r="N216" i="68"/>
  <c r="M216" i="68"/>
  <c r="L216" i="68"/>
  <c r="K216" i="68"/>
  <c r="J216" i="68"/>
  <c r="I216" i="68"/>
  <c r="H216" i="68"/>
  <c r="G216" i="68"/>
  <c r="F216" i="68"/>
  <c r="E216" i="68"/>
  <c r="D216" i="68"/>
  <c r="C216" i="68"/>
  <c r="B216" i="68"/>
  <c r="A216" i="68"/>
  <c r="AF215" i="68"/>
  <c r="AE215" i="68"/>
  <c r="AD215" i="68"/>
  <c r="AC215" i="68"/>
  <c r="AB215" i="68"/>
  <c r="AA215" i="68"/>
  <c r="Z215" i="68"/>
  <c r="Y215" i="68"/>
  <c r="X215" i="68"/>
  <c r="W215" i="68"/>
  <c r="V215" i="68"/>
  <c r="U215" i="68"/>
  <c r="T215" i="68"/>
  <c r="S215" i="68"/>
  <c r="R215" i="68"/>
  <c r="Q215" i="68"/>
  <c r="P215" i="68"/>
  <c r="O215" i="68"/>
  <c r="N215" i="68"/>
  <c r="M215" i="68"/>
  <c r="L215" i="68"/>
  <c r="K215" i="68"/>
  <c r="J215" i="68"/>
  <c r="I215" i="68"/>
  <c r="H215" i="68"/>
  <c r="G215" i="68"/>
  <c r="F215" i="68"/>
  <c r="E215" i="68"/>
  <c r="D215" i="68"/>
  <c r="C215" i="68"/>
  <c r="B215" i="68"/>
  <c r="A215" i="68"/>
  <c r="B214" i="68"/>
  <c r="S189" i="68"/>
  <c r="AG179" i="68"/>
  <c r="B179" i="68"/>
  <c r="C178" i="68"/>
  <c r="G177" i="68"/>
  <c r="H177" i="68" s="1"/>
  <c r="I177" i="68" s="1"/>
  <c r="J177" i="68" s="1"/>
  <c r="K177" i="68" s="1"/>
  <c r="L177" i="68" s="1"/>
  <c r="M177" i="68" s="1"/>
  <c r="N177" i="68" s="1"/>
  <c r="O177" i="68" s="1"/>
  <c r="P177" i="68" s="1"/>
  <c r="Q177" i="68" s="1"/>
  <c r="R177" i="68" s="1"/>
  <c r="S177" i="68" s="1"/>
  <c r="T177" i="68" s="1"/>
  <c r="U177" i="68" s="1"/>
  <c r="V177" i="68" s="1"/>
  <c r="W177" i="68" s="1"/>
  <c r="X177" i="68" s="1"/>
  <c r="Y177" i="68" s="1"/>
  <c r="Z177" i="68" s="1"/>
  <c r="AA177" i="68" s="1"/>
  <c r="AB177" i="68" s="1"/>
  <c r="AC177" i="68" s="1"/>
  <c r="AD177" i="68" s="1"/>
  <c r="AE177" i="68" s="1"/>
  <c r="AF177" i="68" s="1"/>
  <c r="E177" i="68"/>
  <c r="F177" i="68" s="1"/>
  <c r="C177" i="68"/>
  <c r="D177" i="68" s="1"/>
  <c r="R176" i="68"/>
  <c r="S176" i="68" s="1"/>
  <c r="T176" i="68" s="1"/>
  <c r="U176" i="68" s="1"/>
  <c r="V176" i="68" s="1"/>
  <c r="W176" i="68" s="1"/>
  <c r="X176" i="68" s="1"/>
  <c r="Y176" i="68" s="1"/>
  <c r="Z176" i="68" s="1"/>
  <c r="AA176" i="68" s="1"/>
  <c r="AB176" i="68" s="1"/>
  <c r="AC176" i="68" s="1"/>
  <c r="AD176" i="68" s="1"/>
  <c r="AE176" i="68" s="1"/>
  <c r="AF176" i="68" s="1"/>
  <c r="K176" i="68"/>
  <c r="L176" i="68" s="1"/>
  <c r="M176" i="68" s="1"/>
  <c r="N176" i="68" s="1"/>
  <c r="O176" i="68" s="1"/>
  <c r="P176" i="68" s="1"/>
  <c r="Q176" i="68" s="1"/>
  <c r="H176" i="68"/>
  <c r="I176" i="68" s="1"/>
  <c r="J176" i="68" s="1"/>
  <c r="E176" i="68"/>
  <c r="F176" i="68" s="1"/>
  <c r="G176" i="68" s="1"/>
  <c r="C176" i="68"/>
  <c r="D176" i="68" s="1"/>
  <c r="Y175" i="68"/>
  <c r="Z175" i="68" s="1"/>
  <c r="AA175" i="68" s="1"/>
  <c r="AB175" i="68" s="1"/>
  <c r="AC175" i="68" s="1"/>
  <c r="AD175" i="68" s="1"/>
  <c r="AE175" i="68" s="1"/>
  <c r="AF175" i="68" s="1"/>
  <c r="C175" i="68"/>
  <c r="D175" i="68" s="1"/>
  <c r="E175" i="68" s="1"/>
  <c r="F175" i="68" s="1"/>
  <c r="G175" i="68" s="1"/>
  <c r="H175" i="68" s="1"/>
  <c r="I175" i="68" s="1"/>
  <c r="J175" i="68" s="1"/>
  <c r="K175" i="68" s="1"/>
  <c r="L175" i="68" s="1"/>
  <c r="M175" i="68" s="1"/>
  <c r="N175" i="68" s="1"/>
  <c r="O175" i="68" s="1"/>
  <c r="P175" i="68" s="1"/>
  <c r="Q175" i="68" s="1"/>
  <c r="R175" i="68" s="1"/>
  <c r="S175" i="68" s="1"/>
  <c r="T175" i="68" s="1"/>
  <c r="U175" i="68" s="1"/>
  <c r="V175" i="68" s="1"/>
  <c r="W175" i="68" s="1"/>
  <c r="X175" i="68" s="1"/>
  <c r="G174" i="68"/>
  <c r="H174" i="68" s="1"/>
  <c r="I174" i="68" s="1"/>
  <c r="J174" i="68" s="1"/>
  <c r="K174" i="68" s="1"/>
  <c r="L174" i="68" s="1"/>
  <c r="M174" i="68" s="1"/>
  <c r="N174" i="68" s="1"/>
  <c r="O174" i="68" s="1"/>
  <c r="P174" i="68" s="1"/>
  <c r="Q174" i="68" s="1"/>
  <c r="R174" i="68" s="1"/>
  <c r="S174" i="68" s="1"/>
  <c r="T174" i="68" s="1"/>
  <c r="U174" i="68" s="1"/>
  <c r="V174" i="68" s="1"/>
  <c r="W174" i="68" s="1"/>
  <c r="X174" i="68" s="1"/>
  <c r="Y174" i="68" s="1"/>
  <c r="Z174" i="68" s="1"/>
  <c r="AA174" i="68" s="1"/>
  <c r="AB174" i="68" s="1"/>
  <c r="AC174" i="68" s="1"/>
  <c r="AD174" i="68" s="1"/>
  <c r="AE174" i="68" s="1"/>
  <c r="AF174" i="68" s="1"/>
  <c r="E174" i="68"/>
  <c r="F174" i="68" s="1"/>
  <c r="D174" i="68"/>
  <c r="C174" i="68"/>
  <c r="G173" i="68"/>
  <c r="C173" i="68"/>
  <c r="D173" i="68" s="1"/>
  <c r="E173" i="68" s="1"/>
  <c r="F173" i="68" s="1"/>
  <c r="AG171" i="68"/>
  <c r="B171" i="68"/>
  <c r="E170" i="68"/>
  <c r="F170" i="68" s="1"/>
  <c r="G170" i="68" s="1"/>
  <c r="H170" i="68" s="1"/>
  <c r="I170" i="68" s="1"/>
  <c r="J170" i="68" s="1"/>
  <c r="K170" i="68" s="1"/>
  <c r="L170" i="68" s="1"/>
  <c r="M170" i="68" s="1"/>
  <c r="N170" i="68" s="1"/>
  <c r="O170" i="68" s="1"/>
  <c r="P170" i="68" s="1"/>
  <c r="Q170" i="68" s="1"/>
  <c r="R170" i="68" s="1"/>
  <c r="S170" i="68" s="1"/>
  <c r="T170" i="68" s="1"/>
  <c r="U170" i="68" s="1"/>
  <c r="V170" i="68" s="1"/>
  <c r="W170" i="68" s="1"/>
  <c r="X170" i="68" s="1"/>
  <c r="Y170" i="68" s="1"/>
  <c r="Z170" i="68" s="1"/>
  <c r="AA170" i="68" s="1"/>
  <c r="AB170" i="68" s="1"/>
  <c r="AC170" i="68" s="1"/>
  <c r="AD170" i="68" s="1"/>
  <c r="AE170" i="68" s="1"/>
  <c r="AF170" i="68" s="1"/>
  <c r="C170" i="68"/>
  <c r="D170" i="68" s="1"/>
  <c r="M169" i="68"/>
  <c r="N169" i="68" s="1"/>
  <c r="O169" i="68" s="1"/>
  <c r="P169" i="68" s="1"/>
  <c r="Q169" i="68" s="1"/>
  <c r="R169" i="68" s="1"/>
  <c r="S169" i="68" s="1"/>
  <c r="T169" i="68" s="1"/>
  <c r="U169" i="68" s="1"/>
  <c r="V169" i="68" s="1"/>
  <c r="W169" i="68" s="1"/>
  <c r="X169" i="68" s="1"/>
  <c r="Y169" i="68" s="1"/>
  <c r="Z169" i="68" s="1"/>
  <c r="AA169" i="68" s="1"/>
  <c r="AB169" i="68" s="1"/>
  <c r="AC169" i="68" s="1"/>
  <c r="AD169" i="68" s="1"/>
  <c r="AE169" i="68" s="1"/>
  <c r="AF169" i="68" s="1"/>
  <c r="H169" i="68"/>
  <c r="I169" i="68" s="1"/>
  <c r="J169" i="68" s="1"/>
  <c r="K169" i="68" s="1"/>
  <c r="L169" i="68" s="1"/>
  <c r="C169" i="68"/>
  <c r="D169" i="68" s="1"/>
  <c r="E169" i="68" s="1"/>
  <c r="F169" i="68" s="1"/>
  <c r="G169" i="68" s="1"/>
  <c r="O168" i="68"/>
  <c r="P168" i="68" s="1"/>
  <c r="Q168" i="68" s="1"/>
  <c r="R168" i="68" s="1"/>
  <c r="S168" i="68" s="1"/>
  <c r="T168" i="68" s="1"/>
  <c r="U168" i="68" s="1"/>
  <c r="V168" i="68" s="1"/>
  <c r="W168" i="68" s="1"/>
  <c r="X168" i="68" s="1"/>
  <c r="Y168" i="68" s="1"/>
  <c r="Z168" i="68" s="1"/>
  <c r="AA168" i="68" s="1"/>
  <c r="AB168" i="68" s="1"/>
  <c r="AC168" i="68" s="1"/>
  <c r="AD168" i="68" s="1"/>
  <c r="AE168" i="68" s="1"/>
  <c r="AF168" i="68" s="1"/>
  <c r="D168" i="68"/>
  <c r="E168" i="68" s="1"/>
  <c r="F168" i="68" s="1"/>
  <c r="G168" i="68" s="1"/>
  <c r="H168" i="68" s="1"/>
  <c r="I168" i="68" s="1"/>
  <c r="J168" i="68" s="1"/>
  <c r="K168" i="68" s="1"/>
  <c r="L168" i="68" s="1"/>
  <c r="M168" i="68" s="1"/>
  <c r="N168" i="68" s="1"/>
  <c r="C168" i="68"/>
  <c r="Y167" i="68"/>
  <c r="Z167" i="68" s="1"/>
  <c r="AA167" i="68" s="1"/>
  <c r="AB167" i="68" s="1"/>
  <c r="AC167" i="68" s="1"/>
  <c r="AD167" i="68" s="1"/>
  <c r="AE167" i="68" s="1"/>
  <c r="AF167" i="68" s="1"/>
  <c r="G167" i="68"/>
  <c r="H167" i="68" s="1"/>
  <c r="I167" i="68" s="1"/>
  <c r="J167" i="68" s="1"/>
  <c r="K167" i="68" s="1"/>
  <c r="L167" i="68" s="1"/>
  <c r="M167" i="68" s="1"/>
  <c r="N167" i="68" s="1"/>
  <c r="O167" i="68" s="1"/>
  <c r="P167" i="68" s="1"/>
  <c r="Q167" i="68" s="1"/>
  <c r="R167" i="68" s="1"/>
  <c r="S167" i="68" s="1"/>
  <c r="T167" i="68" s="1"/>
  <c r="U167" i="68" s="1"/>
  <c r="V167" i="68" s="1"/>
  <c r="W167" i="68" s="1"/>
  <c r="X167" i="68" s="1"/>
  <c r="C167" i="68"/>
  <c r="D167" i="68" s="1"/>
  <c r="E167" i="68" s="1"/>
  <c r="F167" i="68" s="1"/>
  <c r="AA166" i="68"/>
  <c r="AB166" i="68" s="1"/>
  <c r="AC166" i="68" s="1"/>
  <c r="AD166" i="68" s="1"/>
  <c r="AE166" i="68" s="1"/>
  <c r="AF166" i="68" s="1"/>
  <c r="C166" i="68"/>
  <c r="D166" i="68" s="1"/>
  <c r="E166" i="68" s="1"/>
  <c r="F166" i="68" s="1"/>
  <c r="G166" i="68" s="1"/>
  <c r="H166" i="68" s="1"/>
  <c r="I166" i="68" s="1"/>
  <c r="J166" i="68" s="1"/>
  <c r="K166" i="68" s="1"/>
  <c r="L166" i="68" s="1"/>
  <c r="M166" i="68" s="1"/>
  <c r="N166" i="68" s="1"/>
  <c r="O166" i="68" s="1"/>
  <c r="P166" i="68" s="1"/>
  <c r="Q166" i="68" s="1"/>
  <c r="R166" i="68" s="1"/>
  <c r="S166" i="68" s="1"/>
  <c r="T166" i="68" s="1"/>
  <c r="U166" i="68" s="1"/>
  <c r="V166" i="68" s="1"/>
  <c r="W166" i="68" s="1"/>
  <c r="X166" i="68" s="1"/>
  <c r="Y166" i="68" s="1"/>
  <c r="Z166" i="68" s="1"/>
  <c r="H165" i="68"/>
  <c r="I165" i="68" s="1"/>
  <c r="J165" i="68" s="1"/>
  <c r="K165" i="68" s="1"/>
  <c r="L165" i="68" s="1"/>
  <c r="M165" i="68" s="1"/>
  <c r="N165" i="68" s="1"/>
  <c r="O165" i="68" s="1"/>
  <c r="P165" i="68" s="1"/>
  <c r="Q165" i="68" s="1"/>
  <c r="R165" i="68" s="1"/>
  <c r="S165" i="68" s="1"/>
  <c r="T165" i="68" s="1"/>
  <c r="U165" i="68" s="1"/>
  <c r="V165" i="68" s="1"/>
  <c r="W165" i="68" s="1"/>
  <c r="X165" i="68" s="1"/>
  <c r="Y165" i="68" s="1"/>
  <c r="Z165" i="68" s="1"/>
  <c r="AA165" i="68" s="1"/>
  <c r="AB165" i="68" s="1"/>
  <c r="AC165" i="68" s="1"/>
  <c r="AD165" i="68" s="1"/>
  <c r="AE165" i="68" s="1"/>
  <c r="AF165" i="68" s="1"/>
  <c r="C165" i="68"/>
  <c r="D165" i="68" s="1"/>
  <c r="E165" i="68" s="1"/>
  <c r="F165" i="68" s="1"/>
  <c r="G165" i="68" s="1"/>
  <c r="E164" i="68"/>
  <c r="F164" i="68" s="1"/>
  <c r="G164" i="68" s="1"/>
  <c r="H164" i="68" s="1"/>
  <c r="I164" i="68" s="1"/>
  <c r="J164" i="68" s="1"/>
  <c r="K164" i="68" s="1"/>
  <c r="L164" i="68" s="1"/>
  <c r="M164" i="68" s="1"/>
  <c r="N164" i="68" s="1"/>
  <c r="O164" i="68" s="1"/>
  <c r="P164" i="68" s="1"/>
  <c r="Q164" i="68" s="1"/>
  <c r="R164" i="68" s="1"/>
  <c r="S164" i="68" s="1"/>
  <c r="T164" i="68" s="1"/>
  <c r="U164" i="68" s="1"/>
  <c r="V164" i="68" s="1"/>
  <c r="W164" i="68" s="1"/>
  <c r="X164" i="68" s="1"/>
  <c r="Y164" i="68" s="1"/>
  <c r="Z164" i="68" s="1"/>
  <c r="AA164" i="68" s="1"/>
  <c r="AB164" i="68" s="1"/>
  <c r="AC164" i="68" s="1"/>
  <c r="AD164" i="68" s="1"/>
  <c r="AE164" i="68" s="1"/>
  <c r="AF164" i="68" s="1"/>
  <c r="C164" i="68"/>
  <c r="D164" i="68" s="1"/>
  <c r="AF163" i="68"/>
  <c r="O163" i="68"/>
  <c r="P163" i="68" s="1"/>
  <c r="Q163" i="68" s="1"/>
  <c r="R163" i="68" s="1"/>
  <c r="S163" i="68" s="1"/>
  <c r="T163" i="68" s="1"/>
  <c r="U163" i="68" s="1"/>
  <c r="V163" i="68" s="1"/>
  <c r="W163" i="68" s="1"/>
  <c r="X163" i="68" s="1"/>
  <c r="Y163" i="68" s="1"/>
  <c r="Z163" i="68" s="1"/>
  <c r="AA163" i="68" s="1"/>
  <c r="AB163" i="68" s="1"/>
  <c r="AC163" i="68" s="1"/>
  <c r="AD163" i="68" s="1"/>
  <c r="AE163" i="68" s="1"/>
  <c r="D163" i="68"/>
  <c r="E163" i="68" s="1"/>
  <c r="F163" i="68" s="1"/>
  <c r="G163" i="68" s="1"/>
  <c r="H163" i="68" s="1"/>
  <c r="I163" i="68" s="1"/>
  <c r="J163" i="68" s="1"/>
  <c r="K163" i="68" s="1"/>
  <c r="L163" i="68" s="1"/>
  <c r="M163" i="68" s="1"/>
  <c r="N163" i="68" s="1"/>
  <c r="C163" i="68"/>
  <c r="E162" i="68"/>
  <c r="F162" i="68" s="1"/>
  <c r="G162" i="68" s="1"/>
  <c r="H162" i="68" s="1"/>
  <c r="I162" i="68" s="1"/>
  <c r="J162" i="68" s="1"/>
  <c r="K162" i="68" s="1"/>
  <c r="L162" i="68" s="1"/>
  <c r="M162" i="68" s="1"/>
  <c r="N162" i="68" s="1"/>
  <c r="O162" i="68" s="1"/>
  <c r="P162" i="68" s="1"/>
  <c r="Q162" i="68" s="1"/>
  <c r="R162" i="68" s="1"/>
  <c r="S162" i="68" s="1"/>
  <c r="T162" i="68" s="1"/>
  <c r="U162" i="68" s="1"/>
  <c r="V162" i="68" s="1"/>
  <c r="W162" i="68" s="1"/>
  <c r="X162" i="68" s="1"/>
  <c r="Y162" i="68" s="1"/>
  <c r="Z162" i="68" s="1"/>
  <c r="AA162" i="68" s="1"/>
  <c r="AB162" i="68" s="1"/>
  <c r="AC162" i="68" s="1"/>
  <c r="AD162" i="68" s="1"/>
  <c r="AE162" i="68" s="1"/>
  <c r="AF162" i="68" s="1"/>
  <c r="C162" i="68"/>
  <c r="D162" i="68" s="1"/>
  <c r="W161" i="68"/>
  <c r="X161" i="68" s="1"/>
  <c r="Y161" i="68" s="1"/>
  <c r="Z161" i="68" s="1"/>
  <c r="AA161" i="68" s="1"/>
  <c r="AB161" i="68" s="1"/>
  <c r="AC161" i="68" s="1"/>
  <c r="AD161" i="68" s="1"/>
  <c r="AE161" i="68" s="1"/>
  <c r="AF161" i="68" s="1"/>
  <c r="D161" i="68"/>
  <c r="E161" i="68" s="1"/>
  <c r="F161" i="68" s="1"/>
  <c r="G161" i="68" s="1"/>
  <c r="H161" i="68" s="1"/>
  <c r="I161" i="68" s="1"/>
  <c r="J161" i="68" s="1"/>
  <c r="K161" i="68" s="1"/>
  <c r="L161" i="68" s="1"/>
  <c r="M161" i="68" s="1"/>
  <c r="N161" i="68" s="1"/>
  <c r="O161" i="68" s="1"/>
  <c r="P161" i="68" s="1"/>
  <c r="Q161" i="68" s="1"/>
  <c r="R161" i="68" s="1"/>
  <c r="S161" i="68" s="1"/>
  <c r="T161" i="68" s="1"/>
  <c r="U161" i="68" s="1"/>
  <c r="V161" i="68" s="1"/>
  <c r="C161" i="68"/>
  <c r="Q160" i="68"/>
  <c r="R160" i="68" s="1"/>
  <c r="S160" i="68" s="1"/>
  <c r="T160" i="68" s="1"/>
  <c r="U160" i="68" s="1"/>
  <c r="V160" i="68" s="1"/>
  <c r="W160" i="68" s="1"/>
  <c r="X160" i="68" s="1"/>
  <c r="Y160" i="68" s="1"/>
  <c r="Z160" i="68" s="1"/>
  <c r="AA160" i="68" s="1"/>
  <c r="AB160" i="68" s="1"/>
  <c r="AC160" i="68" s="1"/>
  <c r="AD160" i="68" s="1"/>
  <c r="AE160" i="68" s="1"/>
  <c r="AF160" i="68" s="1"/>
  <c r="C160" i="68"/>
  <c r="D160" i="68" s="1"/>
  <c r="E160" i="68" s="1"/>
  <c r="F160" i="68" s="1"/>
  <c r="G160" i="68" s="1"/>
  <c r="H160" i="68" s="1"/>
  <c r="I160" i="68" s="1"/>
  <c r="J160" i="68" s="1"/>
  <c r="K160" i="68" s="1"/>
  <c r="L160" i="68" s="1"/>
  <c r="M160" i="68" s="1"/>
  <c r="N160" i="68" s="1"/>
  <c r="O160" i="68" s="1"/>
  <c r="P160" i="68" s="1"/>
  <c r="H159" i="68"/>
  <c r="I159" i="68" s="1"/>
  <c r="J159" i="68" s="1"/>
  <c r="K159" i="68" s="1"/>
  <c r="L159" i="68" s="1"/>
  <c r="M159" i="68" s="1"/>
  <c r="N159" i="68" s="1"/>
  <c r="O159" i="68" s="1"/>
  <c r="P159" i="68" s="1"/>
  <c r="Q159" i="68" s="1"/>
  <c r="R159" i="68" s="1"/>
  <c r="S159" i="68" s="1"/>
  <c r="T159" i="68" s="1"/>
  <c r="U159" i="68" s="1"/>
  <c r="V159" i="68" s="1"/>
  <c r="W159" i="68" s="1"/>
  <c r="X159" i="68" s="1"/>
  <c r="Y159" i="68" s="1"/>
  <c r="Z159" i="68" s="1"/>
  <c r="AA159" i="68" s="1"/>
  <c r="AB159" i="68" s="1"/>
  <c r="AC159" i="68" s="1"/>
  <c r="AD159" i="68" s="1"/>
  <c r="AE159" i="68" s="1"/>
  <c r="AF159" i="68" s="1"/>
  <c r="E159" i="68"/>
  <c r="F159" i="68" s="1"/>
  <c r="G159" i="68" s="1"/>
  <c r="C159" i="68"/>
  <c r="D159" i="68" s="1"/>
  <c r="C158" i="68"/>
  <c r="D158" i="68" s="1"/>
  <c r="E158" i="68" s="1"/>
  <c r="F158" i="68" s="1"/>
  <c r="G158" i="68" s="1"/>
  <c r="H158" i="68" s="1"/>
  <c r="I158" i="68" s="1"/>
  <c r="J158" i="68" s="1"/>
  <c r="K158" i="68" s="1"/>
  <c r="L158" i="68" s="1"/>
  <c r="M158" i="68" s="1"/>
  <c r="N158" i="68" s="1"/>
  <c r="O158" i="68" s="1"/>
  <c r="P158" i="68" s="1"/>
  <c r="Q158" i="68" s="1"/>
  <c r="R158" i="68" s="1"/>
  <c r="S158" i="68" s="1"/>
  <c r="T158" i="68" s="1"/>
  <c r="U158" i="68" s="1"/>
  <c r="V158" i="68" s="1"/>
  <c r="W158" i="68" s="1"/>
  <c r="X158" i="68" s="1"/>
  <c r="Y158" i="68" s="1"/>
  <c r="Z158" i="68" s="1"/>
  <c r="AA158" i="68" s="1"/>
  <c r="AB158" i="68" s="1"/>
  <c r="AC158" i="68" s="1"/>
  <c r="AD158" i="68" s="1"/>
  <c r="AE158" i="68" s="1"/>
  <c r="AF158" i="68" s="1"/>
  <c r="D157" i="68"/>
  <c r="E157" i="68" s="1"/>
  <c r="F157" i="68" s="1"/>
  <c r="G157" i="68" s="1"/>
  <c r="H157" i="68" s="1"/>
  <c r="I157" i="68" s="1"/>
  <c r="J157" i="68" s="1"/>
  <c r="K157" i="68" s="1"/>
  <c r="L157" i="68" s="1"/>
  <c r="M157" i="68" s="1"/>
  <c r="N157" i="68" s="1"/>
  <c r="O157" i="68" s="1"/>
  <c r="P157" i="68" s="1"/>
  <c r="Q157" i="68" s="1"/>
  <c r="R157" i="68" s="1"/>
  <c r="S157" i="68" s="1"/>
  <c r="T157" i="68" s="1"/>
  <c r="U157" i="68" s="1"/>
  <c r="V157" i="68" s="1"/>
  <c r="W157" i="68" s="1"/>
  <c r="X157" i="68" s="1"/>
  <c r="Y157" i="68" s="1"/>
  <c r="Z157" i="68" s="1"/>
  <c r="AA157" i="68" s="1"/>
  <c r="AB157" i="68" s="1"/>
  <c r="AC157" i="68" s="1"/>
  <c r="AD157" i="68" s="1"/>
  <c r="AE157" i="68" s="1"/>
  <c r="AF157" i="68" s="1"/>
  <c r="C157" i="68"/>
  <c r="F156" i="68"/>
  <c r="G156" i="68" s="1"/>
  <c r="H156" i="68" s="1"/>
  <c r="I156" i="68" s="1"/>
  <c r="J156" i="68" s="1"/>
  <c r="K156" i="68" s="1"/>
  <c r="L156" i="68" s="1"/>
  <c r="M156" i="68" s="1"/>
  <c r="N156" i="68" s="1"/>
  <c r="O156" i="68" s="1"/>
  <c r="P156" i="68" s="1"/>
  <c r="Q156" i="68" s="1"/>
  <c r="R156" i="68" s="1"/>
  <c r="S156" i="68" s="1"/>
  <c r="T156" i="68" s="1"/>
  <c r="U156" i="68" s="1"/>
  <c r="V156" i="68" s="1"/>
  <c r="W156" i="68" s="1"/>
  <c r="X156" i="68" s="1"/>
  <c r="Y156" i="68" s="1"/>
  <c r="Z156" i="68" s="1"/>
  <c r="AA156" i="68" s="1"/>
  <c r="AB156" i="68" s="1"/>
  <c r="AC156" i="68" s="1"/>
  <c r="AD156" i="68" s="1"/>
  <c r="AE156" i="68" s="1"/>
  <c r="AF156" i="68" s="1"/>
  <c r="C156" i="68"/>
  <c r="D156" i="68" s="1"/>
  <c r="E156" i="68" s="1"/>
  <c r="O155" i="68"/>
  <c r="P155" i="68" s="1"/>
  <c r="Q155" i="68" s="1"/>
  <c r="R155" i="68" s="1"/>
  <c r="S155" i="68" s="1"/>
  <c r="T155" i="68" s="1"/>
  <c r="U155" i="68" s="1"/>
  <c r="V155" i="68" s="1"/>
  <c r="W155" i="68" s="1"/>
  <c r="X155" i="68" s="1"/>
  <c r="Y155" i="68" s="1"/>
  <c r="Z155" i="68" s="1"/>
  <c r="AA155" i="68" s="1"/>
  <c r="AB155" i="68" s="1"/>
  <c r="AC155" i="68" s="1"/>
  <c r="AD155" i="68" s="1"/>
  <c r="AE155" i="68" s="1"/>
  <c r="AF155" i="68" s="1"/>
  <c r="D155" i="68"/>
  <c r="E155" i="68" s="1"/>
  <c r="F155" i="68" s="1"/>
  <c r="G155" i="68" s="1"/>
  <c r="H155" i="68" s="1"/>
  <c r="I155" i="68" s="1"/>
  <c r="J155" i="68" s="1"/>
  <c r="K155" i="68" s="1"/>
  <c r="L155" i="68" s="1"/>
  <c r="M155" i="68" s="1"/>
  <c r="N155" i="68" s="1"/>
  <c r="C155" i="68"/>
  <c r="Q154" i="68"/>
  <c r="R154" i="68" s="1"/>
  <c r="S154" i="68" s="1"/>
  <c r="T154" i="68" s="1"/>
  <c r="U154" i="68" s="1"/>
  <c r="V154" i="68" s="1"/>
  <c r="W154" i="68" s="1"/>
  <c r="X154" i="68" s="1"/>
  <c r="Y154" i="68" s="1"/>
  <c r="Z154" i="68" s="1"/>
  <c r="AA154" i="68" s="1"/>
  <c r="AB154" i="68" s="1"/>
  <c r="AC154" i="68" s="1"/>
  <c r="AD154" i="68" s="1"/>
  <c r="AE154" i="68" s="1"/>
  <c r="AF154" i="68" s="1"/>
  <c r="F154" i="68"/>
  <c r="G154" i="68" s="1"/>
  <c r="H154" i="68" s="1"/>
  <c r="I154" i="68" s="1"/>
  <c r="J154" i="68" s="1"/>
  <c r="K154" i="68" s="1"/>
  <c r="L154" i="68" s="1"/>
  <c r="M154" i="68" s="1"/>
  <c r="N154" i="68" s="1"/>
  <c r="O154" i="68" s="1"/>
  <c r="P154" i="68" s="1"/>
  <c r="C154" i="68"/>
  <c r="D154" i="68" s="1"/>
  <c r="E154" i="68" s="1"/>
  <c r="G153" i="68"/>
  <c r="H153" i="68" s="1"/>
  <c r="I153" i="68" s="1"/>
  <c r="J153" i="68" s="1"/>
  <c r="K153" i="68" s="1"/>
  <c r="L153" i="68" s="1"/>
  <c r="M153" i="68" s="1"/>
  <c r="N153" i="68" s="1"/>
  <c r="O153" i="68" s="1"/>
  <c r="P153" i="68" s="1"/>
  <c r="Q153" i="68" s="1"/>
  <c r="R153" i="68" s="1"/>
  <c r="S153" i="68" s="1"/>
  <c r="T153" i="68" s="1"/>
  <c r="U153" i="68" s="1"/>
  <c r="V153" i="68" s="1"/>
  <c r="W153" i="68" s="1"/>
  <c r="X153" i="68" s="1"/>
  <c r="Y153" i="68" s="1"/>
  <c r="Z153" i="68" s="1"/>
  <c r="AA153" i="68" s="1"/>
  <c r="AB153" i="68" s="1"/>
  <c r="AC153" i="68" s="1"/>
  <c r="AD153" i="68" s="1"/>
  <c r="AE153" i="68" s="1"/>
  <c r="AF153" i="68" s="1"/>
  <c r="D153" i="68"/>
  <c r="E153" i="68" s="1"/>
  <c r="F153" i="68" s="1"/>
  <c r="C153" i="68"/>
  <c r="C152" i="68"/>
  <c r="D152" i="68" s="1"/>
  <c r="E152" i="68" s="1"/>
  <c r="F152" i="68" s="1"/>
  <c r="G152" i="68" s="1"/>
  <c r="H152" i="68" s="1"/>
  <c r="I152" i="68" s="1"/>
  <c r="J152" i="68" s="1"/>
  <c r="K152" i="68" s="1"/>
  <c r="L152" i="68" s="1"/>
  <c r="M152" i="68" s="1"/>
  <c r="N152" i="68" s="1"/>
  <c r="O152" i="68" s="1"/>
  <c r="P152" i="68" s="1"/>
  <c r="Q152" i="68" s="1"/>
  <c r="R152" i="68" s="1"/>
  <c r="S152" i="68" s="1"/>
  <c r="T152" i="68" s="1"/>
  <c r="U152" i="68" s="1"/>
  <c r="V152" i="68" s="1"/>
  <c r="W152" i="68" s="1"/>
  <c r="X152" i="68" s="1"/>
  <c r="Y152" i="68" s="1"/>
  <c r="Z152" i="68" s="1"/>
  <c r="AA152" i="68" s="1"/>
  <c r="AB152" i="68" s="1"/>
  <c r="AC152" i="68" s="1"/>
  <c r="AD152" i="68" s="1"/>
  <c r="AE152" i="68" s="1"/>
  <c r="AF152" i="68" s="1"/>
  <c r="AA151" i="68"/>
  <c r="AB151" i="68" s="1"/>
  <c r="AC151" i="68" s="1"/>
  <c r="AD151" i="68" s="1"/>
  <c r="AE151" i="68" s="1"/>
  <c r="AF151" i="68" s="1"/>
  <c r="L151" i="68"/>
  <c r="M151" i="68" s="1"/>
  <c r="N151" i="68" s="1"/>
  <c r="O151" i="68" s="1"/>
  <c r="P151" i="68" s="1"/>
  <c r="Q151" i="68" s="1"/>
  <c r="R151" i="68" s="1"/>
  <c r="S151" i="68" s="1"/>
  <c r="T151" i="68" s="1"/>
  <c r="U151" i="68" s="1"/>
  <c r="V151" i="68" s="1"/>
  <c r="W151" i="68" s="1"/>
  <c r="X151" i="68" s="1"/>
  <c r="Y151" i="68" s="1"/>
  <c r="Z151" i="68" s="1"/>
  <c r="H151" i="68"/>
  <c r="I151" i="68" s="1"/>
  <c r="J151" i="68" s="1"/>
  <c r="K151" i="68" s="1"/>
  <c r="E151" i="68"/>
  <c r="F151" i="68" s="1"/>
  <c r="G151" i="68" s="1"/>
  <c r="C151" i="68"/>
  <c r="D151" i="68" s="1"/>
  <c r="U150" i="68"/>
  <c r="V150" i="68" s="1"/>
  <c r="W150" i="68" s="1"/>
  <c r="X150" i="68" s="1"/>
  <c r="Y150" i="68" s="1"/>
  <c r="Z150" i="68" s="1"/>
  <c r="AA150" i="68" s="1"/>
  <c r="AB150" i="68" s="1"/>
  <c r="AC150" i="68" s="1"/>
  <c r="AD150" i="68" s="1"/>
  <c r="AE150" i="68" s="1"/>
  <c r="AF150" i="68" s="1"/>
  <c r="K150" i="68"/>
  <c r="L150" i="68" s="1"/>
  <c r="M150" i="68" s="1"/>
  <c r="N150" i="68" s="1"/>
  <c r="O150" i="68" s="1"/>
  <c r="P150" i="68" s="1"/>
  <c r="Q150" i="68" s="1"/>
  <c r="R150" i="68" s="1"/>
  <c r="S150" i="68" s="1"/>
  <c r="T150" i="68" s="1"/>
  <c r="G150" i="68"/>
  <c r="H150" i="68" s="1"/>
  <c r="I150" i="68" s="1"/>
  <c r="J150" i="68" s="1"/>
  <c r="C150" i="68"/>
  <c r="D150" i="68" s="1"/>
  <c r="E150" i="68" s="1"/>
  <c r="F150" i="68" s="1"/>
  <c r="M149" i="68"/>
  <c r="N149" i="68" s="1"/>
  <c r="O149" i="68" s="1"/>
  <c r="P149" i="68" s="1"/>
  <c r="Q149" i="68" s="1"/>
  <c r="R149" i="68" s="1"/>
  <c r="S149" i="68" s="1"/>
  <c r="T149" i="68" s="1"/>
  <c r="U149" i="68" s="1"/>
  <c r="V149" i="68" s="1"/>
  <c r="W149" i="68" s="1"/>
  <c r="X149" i="68" s="1"/>
  <c r="Y149" i="68" s="1"/>
  <c r="Z149" i="68" s="1"/>
  <c r="AA149" i="68" s="1"/>
  <c r="AB149" i="68" s="1"/>
  <c r="AC149" i="68" s="1"/>
  <c r="AD149" i="68" s="1"/>
  <c r="AE149" i="68" s="1"/>
  <c r="AF149" i="68" s="1"/>
  <c r="D149" i="68"/>
  <c r="E149" i="68" s="1"/>
  <c r="F149" i="68" s="1"/>
  <c r="G149" i="68" s="1"/>
  <c r="H149" i="68" s="1"/>
  <c r="I149" i="68" s="1"/>
  <c r="J149" i="68" s="1"/>
  <c r="K149" i="68" s="1"/>
  <c r="L149" i="68" s="1"/>
  <c r="C149" i="68"/>
  <c r="C148" i="68"/>
  <c r="D148" i="68" s="1"/>
  <c r="E148" i="68" s="1"/>
  <c r="F148" i="68" s="1"/>
  <c r="G148" i="68" s="1"/>
  <c r="H148" i="68" s="1"/>
  <c r="I148" i="68" s="1"/>
  <c r="J148" i="68" s="1"/>
  <c r="K148" i="68" s="1"/>
  <c r="L148" i="68" s="1"/>
  <c r="M148" i="68" s="1"/>
  <c r="N148" i="68" s="1"/>
  <c r="O148" i="68" s="1"/>
  <c r="P148" i="68" s="1"/>
  <c r="Q148" i="68" s="1"/>
  <c r="R148" i="68" s="1"/>
  <c r="S148" i="68" s="1"/>
  <c r="T148" i="68" s="1"/>
  <c r="U148" i="68" s="1"/>
  <c r="V148" i="68" s="1"/>
  <c r="W148" i="68" s="1"/>
  <c r="X148" i="68" s="1"/>
  <c r="Y148" i="68" s="1"/>
  <c r="Z148" i="68" s="1"/>
  <c r="AA148" i="68" s="1"/>
  <c r="AB148" i="68" s="1"/>
  <c r="AC148" i="68" s="1"/>
  <c r="AD148" i="68" s="1"/>
  <c r="AE148" i="68" s="1"/>
  <c r="AF148" i="68" s="1"/>
  <c r="F147" i="68"/>
  <c r="G147" i="68" s="1"/>
  <c r="H147" i="68" s="1"/>
  <c r="I147" i="68" s="1"/>
  <c r="J147" i="68" s="1"/>
  <c r="K147" i="68" s="1"/>
  <c r="L147" i="68" s="1"/>
  <c r="M147" i="68" s="1"/>
  <c r="N147" i="68" s="1"/>
  <c r="O147" i="68" s="1"/>
  <c r="P147" i="68" s="1"/>
  <c r="Q147" i="68" s="1"/>
  <c r="R147" i="68" s="1"/>
  <c r="S147" i="68" s="1"/>
  <c r="T147" i="68" s="1"/>
  <c r="U147" i="68" s="1"/>
  <c r="V147" i="68" s="1"/>
  <c r="W147" i="68" s="1"/>
  <c r="X147" i="68" s="1"/>
  <c r="Y147" i="68" s="1"/>
  <c r="Z147" i="68" s="1"/>
  <c r="AA147" i="68" s="1"/>
  <c r="AB147" i="68" s="1"/>
  <c r="AC147" i="68" s="1"/>
  <c r="AD147" i="68" s="1"/>
  <c r="AE147" i="68" s="1"/>
  <c r="AF147" i="68" s="1"/>
  <c r="D147" i="68"/>
  <c r="E147" i="68" s="1"/>
  <c r="C147" i="68"/>
  <c r="G146" i="68"/>
  <c r="H146" i="68" s="1"/>
  <c r="I146" i="68" s="1"/>
  <c r="J146" i="68" s="1"/>
  <c r="K146" i="68" s="1"/>
  <c r="L146" i="68" s="1"/>
  <c r="M146" i="68" s="1"/>
  <c r="N146" i="68" s="1"/>
  <c r="O146" i="68" s="1"/>
  <c r="P146" i="68" s="1"/>
  <c r="Q146" i="68" s="1"/>
  <c r="R146" i="68" s="1"/>
  <c r="S146" i="68" s="1"/>
  <c r="T146" i="68" s="1"/>
  <c r="U146" i="68" s="1"/>
  <c r="V146" i="68" s="1"/>
  <c r="W146" i="68" s="1"/>
  <c r="X146" i="68" s="1"/>
  <c r="Y146" i="68" s="1"/>
  <c r="Z146" i="68" s="1"/>
  <c r="AA146" i="68" s="1"/>
  <c r="AB146" i="68" s="1"/>
  <c r="AC146" i="68" s="1"/>
  <c r="AD146" i="68" s="1"/>
  <c r="AE146" i="68" s="1"/>
  <c r="AF146" i="68" s="1"/>
  <c r="C146" i="68"/>
  <c r="D146" i="68" s="1"/>
  <c r="E146" i="68" s="1"/>
  <c r="F146" i="68" s="1"/>
  <c r="T145" i="68"/>
  <c r="U145" i="68" s="1"/>
  <c r="V145" i="68" s="1"/>
  <c r="W145" i="68" s="1"/>
  <c r="X145" i="68" s="1"/>
  <c r="Y145" i="68" s="1"/>
  <c r="Z145" i="68" s="1"/>
  <c r="AA145" i="68" s="1"/>
  <c r="AB145" i="68" s="1"/>
  <c r="AC145" i="68" s="1"/>
  <c r="AD145" i="68" s="1"/>
  <c r="AE145" i="68" s="1"/>
  <c r="AF145" i="68" s="1"/>
  <c r="D145" i="68"/>
  <c r="E145" i="68" s="1"/>
  <c r="F145" i="68" s="1"/>
  <c r="G145" i="68" s="1"/>
  <c r="H145" i="68" s="1"/>
  <c r="I145" i="68" s="1"/>
  <c r="J145" i="68" s="1"/>
  <c r="K145" i="68" s="1"/>
  <c r="L145" i="68" s="1"/>
  <c r="M145" i="68" s="1"/>
  <c r="N145" i="68" s="1"/>
  <c r="O145" i="68" s="1"/>
  <c r="P145" i="68" s="1"/>
  <c r="Q145" i="68" s="1"/>
  <c r="R145" i="68" s="1"/>
  <c r="S145" i="68" s="1"/>
  <c r="C145" i="68"/>
  <c r="H144" i="68"/>
  <c r="I144" i="68" s="1"/>
  <c r="J144" i="68" s="1"/>
  <c r="K144" i="68" s="1"/>
  <c r="L144" i="68" s="1"/>
  <c r="M144" i="68" s="1"/>
  <c r="N144" i="68" s="1"/>
  <c r="O144" i="68" s="1"/>
  <c r="P144" i="68" s="1"/>
  <c r="Q144" i="68" s="1"/>
  <c r="R144" i="68" s="1"/>
  <c r="S144" i="68" s="1"/>
  <c r="T144" i="68" s="1"/>
  <c r="U144" i="68" s="1"/>
  <c r="V144" i="68" s="1"/>
  <c r="W144" i="68" s="1"/>
  <c r="X144" i="68" s="1"/>
  <c r="Y144" i="68" s="1"/>
  <c r="Z144" i="68" s="1"/>
  <c r="AA144" i="68" s="1"/>
  <c r="AB144" i="68" s="1"/>
  <c r="AC144" i="68" s="1"/>
  <c r="AD144" i="68" s="1"/>
  <c r="AE144" i="68" s="1"/>
  <c r="AF144" i="68" s="1"/>
  <c r="D144" i="68"/>
  <c r="E144" i="68" s="1"/>
  <c r="F144" i="68" s="1"/>
  <c r="G144" i="68" s="1"/>
  <c r="C144" i="68"/>
  <c r="V143" i="68"/>
  <c r="W143" i="68" s="1"/>
  <c r="X143" i="68" s="1"/>
  <c r="Y143" i="68" s="1"/>
  <c r="Z143" i="68" s="1"/>
  <c r="AA143" i="68" s="1"/>
  <c r="AB143" i="68" s="1"/>
  <c r="AC143" i="68" s="1"/>
  <c r="AD143" i="68" s="1"/>
  <c r="AE143" i="68" s="1"/>
  <c r="AF143" i="68" s="1"/>
  <c r="C143" i="68"/>
  <c r="D143" i="68" s="1"/>
  <c r="E143" i="68" s="1"/>
  <c r="F143" i="68" s="1"/>
  <c r="G143" i="68" s="1"/>
  <c r="H143" i="68" s="1"/>
  <c r="I143" i="68" s="1"/>
  <c r="J143" i="68" s="1"/>
  <c r="K143" i="68" s="1"/>
  <c r="L143" i="68" s="1"/>
  <c r="M143" i="68" s="1"/>
  <c r="N143" i="68" s="1"/>
  <c r="O143" i="68" s="1"/>
  <c r="P143" i="68" s="1"/>
  <c r="Q143" i="68" s="1"/>
  <c r="R143" i="68" s="1"/>
  <c r="S143" i="68" s="1"/>
  <c r="T143" i="68" s="1"/>
  <c r="U143" i="68" s="1"/>
  <c r="G142" i="68"/>
  <c r="H142" i="68" s="1"/>
  <c r="I142" i="68" s="1"/>
  <c r="J142" i="68" s="1"/>
  <c r="K142" i="68" s="1"/>
  <c r="L142" i="68" s="1"/>
  <c r="M142" i="68" s="1"/>
  <c r="N142" i="68" s="1"/>
  <c r="O142" i="68" s="1"/>
  <c r="P142" i="68" s="1"/>
  <c r="Q142" i="68" s="1"/>
  <c r="R142" i="68" s="1"/>
  <c r="S142" i="68" s="1"/>
  <c r="T142" i="68" s="1"/>
  <c r="U142" i="68" s="1"/>
  <c r="V142" i="68" s="1"/>
  <c r="W142" i="68" s="1"/>
  <c r="X142" i="68" s="1"/>
  <c r="Y142" i="68" s="1"/>
  <c r="Z142" i="68" s="1"/>
  <c r="AA142" i="68" s="1"/>
  <c r="AB142" i="68" s="1"/>
  <c r="AC142" i="68" s="1"/>
  <c r="AD142" i="68" s="1"/>
  <c r="AE142" i="68" s="1"/>
  <c r="AF142" i="68" s="1"/>
  <c r="D142" i="68"/>
  <c r="E142" i="68" s="1"/>
  <c r="F142" i="68" s="1"/>
  <c r="C142" i="68"/>
  <c r="R141" i="68"/>
  <c r="S141" i="68" s="1"/>
  <c r="T141" i="68" s="1"/>
  <c r="U141" i="68" s="1"/>
  <c r="V141" i="68" s="1"/>
  <c r="W141" i="68" s="1"/>
  <c r="X141" i="68" s="1"/>
  <c r="Y141" i="68" s="1"/>
  <c r="Z141" i="68" s="1"/>
  <c r="AA141" i="68" s="1"/>
  <c r="AB141" i="68" s="1"/>
  <c r="AC141" i="68" s="1"/>
  <c r="AD141" i="68" s="1"/>
  <c r="AE141" i="68" s="1"/>
  <c r="AF141" i="68" s="1"/>
  <c r="I141" i="68"/>
  <c r="J141" i="68" s="1"/>
  <c r="K141" i="68" s="1"/>
  <c r="L141" i="68" s="1"/>
  <c r="M141" i="68" s="1"/>
  <c r="N141" i="68" s="1"/>
  <c r="O141" i="68" s="1"/>
  <c r="P141" i="68" s="1"/>
  <c r="Q141" i="68" s="1"/>
  <c r="C141" i="68"/>
  <c r="D141" i="68" s="1"/>
  <c r="E141" i="68" s="1"/>
  <c r="F141" i="68" s="1"/>
  <c r="G141" i="68" s="1"/>
  <c r="H141" i="68" s="1"/>
  <c r="AC140" i="68"/>
  <c r="AD140" i="68" s="1"/>
  <c r="AE140" i="68" s="1"/>
  <c r="AF140" i="68" s="1"/>
  <c r="E140" i="68"/>
  <c r="F140" i="68" s="1"/>
  <c r="G140" i="68" s="1"/>
  <c r="H140" i="68" s="1"/>
  <c r="I140" i="68" s="1"/>
  <c r="J140" i="68" s="1"/>
  <c r="K140" i="68" s="1"/>
  <c r="L140" i="68" s="1"/>
  <c r="M140" i="68" s="1"/>
  <c r="N140" i="68" s="1"/>
  <c r="O140" i="68" s="1"/>
  <c r="P140" i="68" s="1"/>
  <c r="Q140" i="68" s="1"/>
  <c r="R140" i="68" s="1"/>
  <c r="S140" i="68" s="1"/>
  <c r="T140" i="68" s="1"/>
  <c r="U140" i="68" s="1"/>
  <c r="V140" i="68" s="1"/>
  <c r="W140" i="68" s="1"/>
  <c r="X140" i="68" s="1"/>
  <c r="Y140" i="68" s="1"/>
  <c r="Z140" i="68" s="1"/>
  <c r="AA140" i="68" s="1"/>
  <c r="AB140" i="68" s="1"/>
  <c r="C140" i="68"/>
  <c r="D140" i="68" s="1"/>
  <c r="C139" i="68"/>
  <c r="D139" i="68" s="1"/>
  <c r="E139" i="68" s="1"/>
  <c r="F139" i="68" s="1"/>
  <c r="G139" i="68" s="1"/>
  <c r="H139" i="68" s="1"/>
  <c r="I139" i="68" s="1"/>
  <c r="J139" i="68" s="1"/>
  <c r="K139" i="68" s="1"/>
  <c r="L139" i="68" s="1"/>
  <c r="M139" i="68" s="1"/>
  <c r="N139" i="68" s="1"/>
  <c r="O139" i="68" s="1"/>
  <c r="P139" i="68" s="1"/>
  <c r="Q139" i="68" s="1"/>
  <c r="R139" i="68" s="1"/>
  <c r="S139" i="68" s="1"/>
  <c r="T139" i="68" s="1"/>
  <c r="U139" i="68" s="1"/>
  <c r="V139" i="68" s="1"/>
  <c r="W139" i="68" s="1"/>
  <c r="X139" i="68" s="1"/>
  <c r="Y139" i="68" s="1"/>
  <c r="Z139" i="68" s="1"/>
  <c r="AA139" i="68" s="1"/>
  <c r="AB139" i="68" s="1"/>
  <c r="AC139" i="68" s="1"/>
  <c r="AD139" i="68" s="1"/>
  <c r="AE139" i="68" s="1"/>
  <c r="AF139" i="68" s="1"/>
  <c r="D138" i="68"/>
  <c r="E138" i="68" s="1"/>
  <c r="F138" i="68" s="1"/>
  <c r="G138" i="68" s="1"/>
  <c r="H138" i="68" s="1"/>
  <c r="I138" i="68" s="1"/>
  <c r="J138" i="68" s="1"/>
  <c r="K138" i="68" s="1"/>
  <c r="L138" i="68" s="1"/>
  <c r="M138" i="68" s="1"/>
  <c r="N138" i="68" s="1"/>
  <c r="O138" i="68" s="1"/>
  <c r="P138" i="68" s="1"/>
  <c r="Q138" i="68" s="1"/>
  <c r="R138" i="68" s="1"/>
  <c r="S138" i="68" s="1"/>
  <c r="T138" i="68" s="1"/>
  <c r="U138" i="68" s="1"/>
  <c r="V138" i="68" s="1"/>
  <c r="W138" i="68" s="1"/>
  <c r="X138" i="68" s="1"/>
  <c r="Y138" i="68" s="1"/>
  <c r="Z138" i="68" s="1"/>
  <c r="AA138" i="68" s="1"/>
  <c r="AB138" i="68" s="1"/>
  <c r="AC138" i="68" s="1"/>
  <c r="AD138" i="68" s="1"/>
  <c r="AE138" i="68" s="1"/>
  <c r="AF138" i="68" s="1"/>
  <c r="C138" i="68"/>
  <c r="O137" i="68"/>
  <c r="P137" i="68" s="1"/>
  <c r="Q137" i="68" s="1"/>
  <c r="R137" i="68" s="1"/>
  <c r="S137" i="68" s="1"/>
  <c r="T137" i="68" s="1"/>
  <c r="U137" i="68" s="1"/>
  <c r="V137" i="68" s="1"/>
  <c r="W137" i="68" s="1"/>
  <c r="X137" i="68" s="1"/>
  <c r="Y137" i="68" s="1"/>
  <c r="Z137" i="68" s="1"/>
  <c r="AA137" i="68" s="1"/>
  <c r="AB137" i="68" s="1"/>
  <c r="AC137" i="68" s="1"/>
  <c r="AD137" i="68" s="1"/>
  <c r="AE137" i="68" s="1"/>
  <c r="AF137" i="68" s="1"/>
  <c r="J137" i="68"/>
  <c r="K137" i="68" s="1"/>
  <c r="L137" i="68" s="1"/>
  <c r="M137" i="68" s="1"/>
  <c r="N137" i="68" s="1"/>
  <c r="F137" i="68"/>
  <c r="G137" i="68" s="1"/>
  <c r="H137" i="68" s="1"/>
  <c r="I137" i="68" s="1"/>
  <c r="E137" i="68"/>
  <c r="C137" i="68"/>
  <c r="D137" i="68" s="1"/>
  <c r="D136" i="68"/>
  <c r="E136" i="68" s="1"/>
  <c r="F136" i="68" s="1"/>
  <c r="G136" i="68" s="1"/>
  <c r="H136" i="68" s="1"/>
  <c r="I136" i="68" s="1"/>
  <c r="J136" i="68" s="1"/>
  <c r="K136" i="68" s="1"/>
  <c r="L136" i="68" s="1"/>
  <c r="M136" i="68" s="1"/>
  <c r="N136" i="68" s="1"/>
  <c r="O136" i="68" s="1"/>
  <c r="P136" i="68" s="1"/>
  <c r="Q136" i="68" s="1"/>
  <c r="R136" i="68" s="1"/>
  <c r="S136" i="68" s="1"/>
  <c r="T136" i="68" s="1"/>
  <c r="U136" i="68" s="1"/>
  <c r="V136" i="68" s="1"/>
  <c r="W136" i="68" s="1"/>
  <c r="X136" i="68" s="1"/>
  <c r="Y136" i="68" s="1"/>
  <c r="Z136" i="68" s="1"/>
  <c r="AA136" i="68" s="1"/>
  <c r="AB136" i="68" s="1"/>
  <c r="AC136" i="68" s="1"/>
  <c r="AD136" i="68" s="1"/>
  <c r="AE136" i="68" s="1"/>
  <c r="AF136" i="68" s="1"/>
  <c r="C136" i="68"/>
  <c r="N135" i="68"/>
  <c r="O135" i="68" s="1"/>
  <c r="P135" i="68" s="1"/>
  <c r="Q135" i="68" s="1"/>
  <c r="R135" i="68" s="1"/>
  <c r="S135" i="68" s="1"/>
  <c r="T135" i="68" s="1"/>
  <c r="U135" i="68" s="1"/>
  <c r="V135" i="68" s="1"/>
  <c r="W135" i="68" s="1"/>
  <c r="X135" i="68" s="1"/>
  <c r="Y135" i="68" s="1"/>
  <c r="Z135" i="68" s="1"/>
  <c r="AA135" i="68" s="1"/>
  <c r="AB135" i="68" s="1"/>
  <c r="AC135" i="68" s="1"/>
  <c r="AD135" i="68" s="1"/>
  <c r="AE135" i="68" s="1"/>
  <c r="AF135" i="68" s="1"/>
  <c r="K135" i="68"/>
  <c r="L135" i="68" s="1"/>
  <c r="M135" i="68" s="1"/>
  <c r="F135" i="68"/>
  <c r="G135" i="68" s="1"/>
  <c r="H135" i="68" s="1"/>
  <c r="I135" i="68" s="1"/>
  <c r="J135" i="68" s="1"/>
  <c r="C135" i="68"/>
  <c r="D135" i="68" s="1"/>
  <c r="E135" i="68" s="1"/>
  <c r="L134" i="68"/>
  <c r="M134" i="68" s="1"/>
  <c r="N134" i="68" s="1"/>
  <c r="O134" i="68" s="1"/>
  <c r="P134" i="68" s="1"/>
  <c r="Q134" i="68" s="1"/>
  <c r="R134" i="68" s="1"/>
  <c r="S134" i="68" s="1"/>
  <c r="T134" i="68" s="1"/>
  <c r="U134" i="68" s="1"/>
  <c r="V134" i="68" s="1"/>
  <c r="W134" i="68" s="1"/>
  <c r="X134" i="68" s="1"/>
  <c r="Y134" i="68" s="1"/>
  <c r="Z134" i="68" s="1"/>
  <c r="AA134" i="68" s="1"/>
  <c r="AB134" i="68" s="1"/>
  <c r="AC134" i="68" s="1"/>
  <c r="AD134" i="68" s="1"/>
  <c r="AE134" i="68" s="1"/>
  <c r="AF134" i="68" s="1"/>
  <c r="G134" i="68"/>
  <c r="H134" i="68" s="1"/>
  <c r="I134" i="68" s="1"/>
  <c r="J134" i="68" s="1"/>
  <c r="K134" i="68" s="1"/>
  <c r="D134" i="68"/>
  <c r="E134" i="68" s="1"/>
  <c r="F134" i="68" s="1"/>
  <c r="C134" i="68"/>
  <c r="J133" i="68"/>
  <c r="K133" i="68" s="1"/>
  <c r="L133" i="68" s="1"/>
  <c r="M133" i="68" s="1"/>
  <c r="N133" i="68" s="1"/>
  <c r="O133" i="68" s="1"/>
  <c r="P133" i="68" s="1"/>
  <c r="Q133" i="68" s="1"/>
  <c r="R133" i="68" s="1"/>
  <c r="S133" i="68" s="1"/>
  <c r="T133" i="68" s="1"/>
  <c r="U133" i="68" s="1"/>
  <c r="V133" i="68" s="1"/>
  <c r="W133" i="68" s="1"/>
  <c r="X133" i="68" s="1"/>
  <c r="Y133" i="68" s="1"/>
  <c r="Z133" i="68" s="1"/>
  <c r="AA133" i="68" s="1"/>
  <c r="AB133" i="68" s="1"/>
  <c r="AC133" i="68" s="1"/>
  <c r="AD133" i="68" s="1"/>
  <c r="AE133" i="68" s="1"/>
  <c r="AF133" i="68" s="1"/>
  <c r="E133" i="68"/>
  <c r="F133" i="68" s="1"/>
  <c r="G133" i="68" s="1"/>
  <c r="H133" i="68" s="1"/>
  <c r="I133" i="68" s="1"/>
  <c r="C133" i="68"/>
  <c r="D133" i="68" s="1"/>
  <c r="G132" i="68"/>
  <c r="H132" i="68" s="1"/>
  <c r="I132" i="68" s="1"/>
  <c r="J132" i="68" s="1"/>
  <c r="K132" i="68" s="1"/>
  <c r="L132" i="68" s="1"/>
  <c r="M132" i="68" s="1"/>
  <c r="N132" i="68" s="1"/>
  <c r="O132" i="68" s="1"/>
  <c r="P132" i="68" s="1"/>
  <c r="Q132" i="68" s="1"/>
  <c r="R132" i="68" s="1"/>
  <c r="S132" i="68" s="1"/>
  <c r="T132" i="68" s="1"/>
  <c r="U132" i="68" s="1"/>
  <c r="V132" i="68" s="1"/>
  <c r="W132" i="68" s="1"/>
  <c r="X132" i="68" s="1"/>
  <c r="Y132" i="68" s="1"/>
  <c r="Z132" i="68" s="1"/>
  <c r="AA132" i="68" s="1"/>
  <c r="AB132" i="68" s="1"/>
  <c r="AC132" i="68" s="1"/>
  <c r="AD132" i="68" s="1"/>
  <c r="AE132" i="68" s="1"/>
  <c r="AF132" i="68" s="1"/>
  <c r="C132" i="68"/>
  <c r="D132" i="68" s="1"/>
  <c r="E132" i="68" s="1"/>
  <c r="F132" i="68" s="1"/>
  <c r="N131" i="68"/>
  <c r="O131" i="68" s="1"/>
  <c r="P131" i="68" s="1"/>
  <c r="Q131" i="68" s="1"/>
  <c r="R131" i="68" s="1"/>
  <c r="S131" i="68" s="1"/>
  <c r="T131" i="68" s="1"/>
  <c r="U131" i="68" s="1"/>
  <c r="V131" i="68" s="1"/>
  <c r="W131" i="68" s="1"/>
  <c r="X131" i="68" s="1"/>
  <c r="Y131" i="68" s="1"/>
  <c r="Z131" i="68" s="1"/>
  <c r="AA131" i="68" s="1"/>
  <c r="AB131" i="68" s="1"/>
  <c r="AC131" i="68" s="1"/>
  <c r="AD131" i="68" s="1"/>
  <c r="AE131" i="68" s="1"/>
  <c r="AF131" i="68" s="1"/>
  <c r="I131" i="68"/>
  <c r="J131" i="68" s="1"/>
  <c r="K131" i="68" s="1"/>
  <c r="L131" i="68" s="1"/>
  <c r="M131" i="68" s="1"/>
  <c r="E131" i="68"/>
  <c r="F131" i="68" s="1"/>
  <c r="G131" i="68" s="1"/>
  <c r="H131" i="68" s="1"/>
  <c r="C131" i="68"/>
  <c r="D131" i="68" s="1"/>
  <c r="I130" i="68"/>
  <c r="J130" i="68" s="1"/>
  <c r="K130" i="68" s="1"/>
  <c r="L130" i="68" s="1"/>
  <c r="M130" i="68" s="1"/>
  <c r="N130" i="68" s="1"/>
  <c r="O130" i="68" s="1"/>
  <c r="P130" i="68" s="1"/>
  <c r="Q130" i="68" s="1"/>
  <c r="R130" i="68" s="1"/>
  <c r="S130" i="68" s="1"/>
  <c r="T130" i="68" s="1"/>
  <c r="U130" i="68" s="1"/>
  <c r="V130" i="68" s="1"/>
  <c r="W130" i="68" s="1"/>
  <c r="X130" i="68" s="1"/>
  <c r="Y130" i="68" s="1"/>
  <c r="Z130" i="68" s="1"/>
  <c r="AA130" i="68" s="1"/>
  <c r="AB130" i="68" s="1"/>
  <c r="AC130" i="68" s="1"/>
  <c r="AD130" i="68" s="1"/>
  <c r="AE130" i="68" s="1"/>
  <c r="AF130" i="68" s="1"/>
  <c r="G130" i="68"/>
  <c r="H130" i="68" s="1"/>
  <c r="D130" i="68"/>
  <c r="E130" i="68" s="1"/>
  <c r="F130" i="68" s="1"/>
  <c r="C130" i="68"/>
  <c r="K129" i="68"/>
  <c r="L129" i="68" s="1"/>
  <c r="M129" i="68" s="1"/>
  <c r="N129" i="68" s="1"/>
  <c r="O129" i="68" s="1"/>
  <c r="P129" i="68" s="1"/>
  <c r="Q129" i="68" s="1"/>
  <c r="R129" i="68" s="1"/>
  <c r="S129" i="68" s="1"/>
  <c r="T129" i="68" s="1"/>
  <c r="U129" i="68" s="1"/>
  <c r="V129" i="68" s="1"/>
  <c r="W129" i="68" s="1"/>
  <c r="X129" i="68" s="1"/>
  <c r="Y129" i="68" s="1"/>
  <c r="Z129" i="68" s="1"/>
  <c r="AA129" i="68" s="1"/>
  <c r="AB129" i="68" s="1"/>
  <c r="AC129" i="68" s="1"/>
  <c r="AD129" i="68" s="1"/>
  <c r="AE129" i="68" s="1"/>
  <c r="AF129" i="68" s="1"/>
  <c r="G129" i="68"/>
  <c r="H129" i="68" s="1"/>
  <c r="I129" i="68" s="1"/>
  <c r="J129" i="68" s="1"/>
  <c r="F129" i="68"/>
  <c r="E129" i="68"/>
  <c r="C129" i="68"/>
  <c r="D129" i="68" s="1"/>
  <c r="M128" i="68"/>
  <c r="N128" i="68" s="1"/>
  <c r="O128" i="68" s="1"/>
  <c r="P128" i="68" s="1"/>
  <c r="Q128" i="68" s="1"/>
  <c r="R128" i="68" s="1"/>
  <c r="S128" i="68" s="1"/>
  <c r="T128" i="68" s="1"/>
  <c r="U128" i="68" s="1"/>
  <c r="V128" i="68" s="1"/>
  <c r="W128" i="68" s="1"/>
  <c r="X128" i="68" s="1"/>
  <c r="Y128" i="68" s="1"/>
  <c r="Z128" i="68" s="1"/>
  <c r="AA128" i="68" s="1"/>
  <c r="AB128" i="68" s="1"/>
  <c r="AC128" i="68" s="1"/>
  <c r="AD128" i="68" s="1"/>
  <c r="AE128" i="68" s="1"/>
  <c r="AF128" i="68" s="1"/>
  <c r="C128" i="68"/>
  <c r="D128" i="68" s="1"/>
  <c r="E128" i="68" s="1"/>
  <c r="F128" i="68" s="1"/>
  <c r="G128" i="68" s="1"/>
  <c r="H128" i="68" s="1"/>
  <c r="I128" i="68" s="1"/>
  <c r="J128" i="68" s="1"/>
  <c r="K128" i="68" s="1"/>
  <c r="L128" i="68" s="1"/>
  <c r="T127" i="68"/>
  <c r="U127" i="68" s="1"/>
  <c r="V127" i="68" s="1"/>
  <c r="W127" i="68" s="1"/>
  <c r="X127" i="68" s="1"/>
  <c r="Y127" i="68" s="1"/>
  <c r="Z127" i="68" s="1"/>
  <c r="AA127" i="68" s="1"/>
  <c r="AB127" i="68" s="1"/>
  <c r="AC127" i="68" s="1"/>
  <c r="AD127" i="68" s="1"/>
  <c r="AE127" i="68" s="1"/>
  <c r="AF127" i="68" s="1"/>
  <c r="G127" i="68"/>
  <c r="H127" i="68" s="1"/>
  <c r="I127" i="68" s="1"/>
  <c r="J127" i="68" s="1"/>
  <c r="K127" i="68" s="1"/>
  <c r="L127" i="68" s="1"/>
  <c r="M127" i="68" s="1"/>
  <c r="N127" i="68" s="1"/>
  <c r="O127" i="68" s="1"/>
  <c r="P127" i="68" s="1"/>
  <c r="Q127" i="68" s="1"/>
  <c r="R127" i="68" s="1"/>
  <c r="S127" i="68" s="1"/>
  <c r="F127" i="68"/>
  <c r="C127" i="68"/>
  <c r="D127" i="68" s="1"/>
  <c r="E127" i="68" s="1"/>
  <c r="D126" i="68"/>
  <c r="E126" i="68" s="1"/>
  <c r="F126" i="68" s="1"/>
  <c r="G126" i="68" s="1"/>
  <c r="H126" i="68" s="1"/>
  <c r="I126" i="68" s="1"/>
  <c r="J126" i="68" s="1"/>
  <c r="K126" i="68" s="1"/>
  <c r="L126" i="68" s="1"/>
  <c r="M126" i="68" s="1"/>
  <c r="N126" i="68" s="1"/>
  <c r="O126" i="68" s="1"/>
  <c r="P126" i="68" s="1"/>
  <c r="Q126" i="68" s="1"/>
  <c r="R126" i="68" s="1"/>
  <c r="S126" i="68" s="1"/>
  <c r="T126" i="68" s="1"/>
  <c r="U126" i="68" s="1"/>
  <c r="V126" i="68" s="1"/>
  <c r="W126" i="68" s="1"/>
  <c r="X126" i="68" s="1"/>
  <c r="Y126" i="68" s="1"/>
  <c r="Z126" i="68" s="1"/>
  <c r="AA126" i="68" s="1"/>
  <c r="AB126" i="68" s="1"/>
  <c r="AC126" i="68" s="1"/>
  <c r="AD126" i="68" s="1"/>
  <c r="AE126" i="68" s="1"/>
  <c r="AF126" i="68" s="1"/>
  <c r="C126" i="68"/>
  <c r="X125" i="68"/>
  <c r="Y125" i="68" s="1"/>
  <c r="Z125" i="68" s="1"/>
  <c r="AA125" i="68" s="1"/>
  <c r="AB125" i="68" s="1"/>
  <c r="AC125" i="68" s="1"/>
  <c r="AD125" i="68" s="1"/>
  <c r="AE125" i="68" s="1"/>
  <c r="AF125" i="68" s="1"/>
  <c r="F125" i="68"/>
  <c r="G125" i="68" s="1"/>
  <c r="H125" i="68" s="1"/>
  <c r="I125" i="68" s="1"/>
  <c r="J125" i="68" s="1"/>
  <c r="K125" i="68" s="1"/>
  <c r="L125" i="68" s="1"/>
  <c r="M125" i="68" s="1"/>
  <c r="N125" i="68" s="1"/>
  <c r="O125" i="68" s="1"/>
  <c r="P125" i="68" s="1"/>
  <c r="Q125" i="68" s="1"/>
  <c r="R125" i="68" s="1"/>
  <c r="S125" i="68" s="1"/>
  <c r="T125" i="68" s="1"/>
  <c r="U125" i="68" s="1"/>
  <c r="V125" i="68" s="1"/>
  <c r="W125" i="68" s="1"/>
  <c r="C125" i="68"/>
  <c r="D125" i="68" s="1"/>
  <c r="E125" i="68" s="1"/>
  <c r="E124" i="68"/>
  <c r="F124" i="68" s="1"/>
  <c r="G124" i="68" s="1"/>
  <c r="H124" i="68" s="1"/>
  <c r="I124" i="68" s="1"/>
  <c r="J124" i="68" s="1"/>
  <c r="K124" i="68" s="1"/>
  <c r="L124" i="68" s="1"/>
  <c r="M124" i="68" s="1"/>
  <c r="N124" i="68" s="1"/>
  <c r="O124" i="68" s="1"/>
  <c r="P124" i="68" s="1"/>
  <c r="Q124" i="68" s="1"/>
  <c r="R124" i="68" s="1"/>
  <c r="S124" i="68" s="1"/>
  <c r="T124" i="68" s="1"/>
  <c r="U124" i="68" s="1"/>
  <c r="V124" i="68" s="1"/>
  <c r="W124" i="68" s="1"/>
  <c r="X124" i="68" s="1"/>
  <c r="Y124" i="68" s="1"/>
  <c r="Z124" i="68" s="1"/>
  <c r="AA124" i="68" s="1"/>
  <c r="AB124" i="68" s="1"/>
  <c r="AC124" i="68" s="1"/>
  <c r="AD124" i="68" s="1"/>
  <c r="AE124" i="68" s="1"/>
  <c r="AF124" i="68" s="1"/>
  <c r="D124" i="68"/>
  <c r="C124" i="68"/>
  <c r="L123" i="68"/>
  <c r="M123" i="68" s="1"/>
  <c r="N123" i="68" s="1"/>
  <c r="O123" i="68" s="1"/>
  <c r="P123" i="68" s="1"/>
  <c r="Q123" i="68" s="1"/>
  <c r="R123" i="68" s="1"/>
  <c r="S123" i="68" s="1"/>
  <c r="T123" i="68" s="1"/>
  <c r="U123" i="68" s="1"/>
  <c r="V123" i="68" s="1"/>
  <c r="W123" i="68" s="1"/>
  <c r="X123" i="68" s="1"/>
  <c r="Y123" i="68" s="1"/>
  <c r="Z123" i="68" s="1"/>
  <c r="AA123" i="68" s="1"/>
  <c r="AB123" i="68" s="1"/>
  <c r="AC123" i="68" s="1"/>
  <c r="AD123" i="68" s="1"/>
  <c r="AE123" i="68" s="1"/>
  <c r="AF123" i="68" s="1"/>
  <c r="F123" i="68"/>
  <c r="G123" i="68" s="1"/>
  <c r="H123" i="68" s="1"/>
  <c r="I123" i="68" s="1"/>
  <c r="J123" i="68" s="1"/>
  <c r="K123" i="68" s="1"/>
  <c r="C123" i="68"/>
  <c r="D123" i="68" s="1"/>
  <c r="E123" i="68" s="1"/>
  <c r="D122" i="68"/>
  <c r="E122" i="68" s="1"/>
  <c r="F122" i="68" s="1"/>
  <c r="G122" i="68" s="1"/>
  <c r="H122" i="68" s="1"/>
  <c r="I122" i="68" s="1"/>
  <c r="J122" i="68" s="1"/>
  <c r="K122" i="68" s="1"/>
  <c r="L122" i="68" s="1"/>
  <c r="M122" i="68" s="1"/>
  <c r="N122" i="68" s="1"/>
  <c r="O122" i="68" s="1"/>
  <c r="P122" i="68" s="1"/>
  <c r="Q122" i="68" s="1"/>
  <c r="R122" i="68" s="1"/>
  <c r="S122" i="68" s="1"/>
  <c r="T122" i="68" s="1"/>
  <c r="U122" i="68" s="1"/>
  <c r="V122" i="68" s="1"/>
  <c r="W122" i="68" s="1"/>
  <c r="X122" i="68" s="1"/>
  <c r="Y122" i="68" s="1"/>
  <c r="Z122" i="68" s="1"/>
  <c r="AA122" i="68" s="1"/>
  <c r="AB122" i="68" s="1"/>
  <c r="AC122" i="68" s="1"/>
  <c r="AD122" i="68" s="1"/>
  <c r="AE122" i="68" s="1"/>
  <c r="AF122" i="68" s="1"/>
  <c r="C122" i="68"/>
  <c r="R121" i="68"/>
  <c r="S121" i="68" s="1"/>
  <c r="T121" i="68" s="1"/>
  <c r="U121" i="68" s="1"/>
  <c r="V121" i="68" s="1"/>
  <c r="W121" i="68" s="1"/>
  <c r="X121" i="68" s="1"/>
  <c r="Y121" i="68" s="1"/>
  <c r="Z121" i="68" s="1"/>
  <c r="AA121" i="68" s="1"/>
  <c r="AB121" i="68" s="1"/>
  <c r="AC121" i="68" s="1"/>
  <c r="AD121" i="68" s="1"/>
  <c r="AE121" i="68" s="1"/>
  <c r="AF121" i="68" s="1"/>
  <c r="G121" i="68"/>
  <c r="H121" i="68" s="1"/>
  <c r="I121" i="68" s="1"/>
  <c r="J121" i="68" s="1"/>
  <c r="K121" i="68" s="1"/>
  <c r="L121" i="68" s="1"/>
  <c r="M121" i="68" s="1"/>
  <c r="N121" i="68" s="1"/>
  <c r="O121" i="68" s="1"/>
  <c r="P121" i="68" s="1"/>
  <c r="Q121" i="68" s="1"/>
  <c r="D121" i="68"/>
  <c r="E121" i="68" s="1"/>
  <c r="F121" i="68" s="1"/>
  <c r="C121" i="68"/>
  <c r="E120" i="68"/>
  <c r="F120" i="68" s="1"/>
  <c r="G120" i="68" s="1"/>
  <c r="H120" i="68" s="1"/>
  <c r="I120" i="68" s="1"/>
  <c r="J120" i="68" s="1"/>
  <c r="K120" i="68" s="1"/>
  <c r="L120" i="68" s="1"/>
  <c r="M120" i="68" s="1"/>
  <c r="N120" i="68" s="1"/>
  <c r="O120" i="68" s="1"/>
  <c r="P120" i="68" s="1"/>
  <c r="Q120" i="68" s="1"/>
  <c r="R120" i="68" s="1"/>
  <c r="S120" i="68" s="1"/>
  <c r="T120" i="68" s="1"/>
  <c r="U120" i="68" s="1"/>
  <c r="V120" i="68" s="1"/>
  <c r="W120" i="68" s="1"/>
  <c r="X120" i="68" s="1"/>
  <c r="Y120" i="68" s="1"/>
  <c r="Z120" i="68" s="1"/>
  <c r="AA120" i="68" s="1"/>
  <c r="AB120" i="68" s="1"/>
  <c r="AC120" i="68" s="1"/>
  <c r="AD120" i="68" s="1"/>
  <c r="AE120" i="68" s="1"/>
  <c r="AF120" i="68" s="1"/>
  <c r="C120" i="68"/>
  <c r="D120" i="68" s="1"/>
  <c r="M119" i="68"/>
  <c r="N119" i="68" s="1"/>
  <c r="O119" i="68" s="1"/>
  <c r="P119" i="68" s="1"/>
  <c r="Q119" i="68" s="1"/>
  <c r="R119" i="68" s="1"/>
  <c r="S119" i="68" s="1"/>
  <c r="T119" i="68" s="1"/>
  <c r="U119" i="68" s="1"/>
  <c r="V119" i="68" s="1"/>
  <c r="W119" i="68" s="1"/>
  <c r="X119" i="68" s="1"/>
  <c r="Y119" i="68" s="1"/>
  <c r="Z119" i="68" s="1"/>
  <c r="AA119" i="68" s="1"/>
  <c r="AB119" i="68" s="1"/>
  <c r="AC119" i="68" s="1"/>
  <c r="AD119" i="68" s="1"/>
  <c r="AE119" i="68" s="1"/>
  <c r="AF119" i="68" s="1"/>
  <c r="C119" i="68"/>
  <c r="D119" i="68" s="1"/>
  <c r="E119" i="68" s="1"/>
  <c r="F119" i="68" s="1"/>
  <c r="G119" i="68" s="1"/>
  <c r="H119" i="68" s="1"/>
  <c r="I119" i="68" s="1"/>
  <c r="J119" i="68" s="1"/>
  <c r="K119" i="68" s="1"/>
  <c r="L119" i="68" s="1"/>
  <c r="I118" i="68"/>
  <c r="J118" i="68" s="1"/>
  <c r="K118" i="68" s="1"/>
  <c r="L118" i="68" s="1"/>
  <c r="M118" i="68" s="1"/>
  <c r="N118" i="68" s="1"/>
  <c r="O118" i="68" s="1"/>
  <c r="P118" i="68" s="1"/>
  <c r="Q118" i="68" s="1"/>
  <c r="R118" i="68" s="1"/>
  <c r="S118" i="68" s="1"/>
  <c r="T118" i="68" s="1"/>
  <c r="U118" i="68" s="1"/>
  <c r="V118" i="68" s="1"/>
  <c r="W118" i="68" s="1"/>
  <c r="X118" i="68" s="1"/>
  <c r="Y118" i="68" s="1"/>
  <c r="Z118" i="68" s="1"/>
  <c r="AA118" i="68" s="1"/>
  <c r="AB118" i="68" s="1"/>
  <c r="AC118" i="68" s="1"/>
  <c r="AD118" i="68" s="1"/>
  <c r="AE118" i="68" s="1"/>
  <c r="AF118" i="68" s="1"/>
  <c r="F118" i="68"/>
  <c r="G118" i="68" s="1"/>
  <c r="H118" i="68" s="1"/>
  <c r="E118" i="68"/>
  <c r="C118" i="68"/>
  <c r="D118" i="68" s="1"/>
  <c r="G117" i="68"/>
  <c r="H117" i="68" s="1"/>
  <c r="I117" i="68" s="1"/>
  <c r="J117" i="68" s="1"/>
  <c r="K117" i="68" s="1"/>
  <c r="L117" i="68" s="1"/>
  <c r="M117" i="68" s="1"/>
  <c r="N117" i="68" s="1"/>
  <c r="O117" i="68" s="1"/>
  <c r="P117" i="68" s="1"/>
  <c r="Q117" i="68" s="1"/>
  <c r="R117" i="68" s="1"/>
  <c r="S117" i="68" s="1"/>
  <c r="T117" i="68" s="1"/>
  <c r="U117" i="68" s="1"/>
  <c r="V117" i="68" s="1"/>
  <c r="W117" i="68" s="1"/>
  <c r="X117" i="68" s="1"/>
  <c r="Y117" i="68" s="1"/>
  <c r="Z117" i="68" s="1"/>
  <c r="AA117" i="68" s="1"/>
  <c r="AB117" i="68" s="1"/>
  <c r="AC117" i="68" s="1"/>
  <c r="AD117" i="68" s="1"/>
  <c r="AE117" i="68" s="1"/>
  <c r="AF117" i="68" s="1"/>
  <c r="D117" i="68"/>
  <c r="E117" i="68" s="1"/>
  <c r="F117" i="68" s="1"/>
  <c r="C117" i="68"/>
  <c r="I116" i="68"/>
  <c r="J116" i="68" s="1"/>
  <c r="K116" i="68" s="1"/>
  <c r="L116" i="68" s="1"/>
  <c r="M116" i="68" s="1"/>
  <c r="N116" i="68" s="1"/>
  <c r="O116" i="68" s="1"/>
  <c r="P116" i="68" s="1"/>
  <c r="Q116" i="68" s="1"/>
  <c r="R116" i="68" s="1"/>
  <c r="S116" i="68" s="1"/>
  <c r="T116" i="68" s="1"/>
  <c r="U116" i="68" s="1"/>
  <c r="V116" i="68" s="1"/>
  <c r="W116" i="68" s="1"/>
  <c r="X116" i="68" s="1"/>
  <c r="Y116" i="68" s="1"/>
  <c r="Z116" i="68" s="1"/>
  <c r="AA116" i="68" s="1"/>
  <c r="AB116" i="68" s="1"/>
  <c r="AC116" i="68" s="1"/>
  <c r="AD116" i="68" s="1"/>
  <c r="AE116" i="68" s="1"/>
  <c r="AF116" i="68" s="1"/>
  <c r="G116" i="68"/>
  <c r="H116" i="68" s="1"/>
  <c r="E116" i="68"/>
  <c r="F116" i="68" s="1"/>
  <c r="C116" i="68"/>
  <c r="D116" i="68" s="1"/>
  <c r="G115" i="68"/>
  <c r="H115" i="68" s="1"/>
  <c r="I115" i="68" s="1"/>
  <c r="J115" i="68" s="1"/>
  <c r="K115" i="68" s="1"/>
  <c r="L115" i="68" s="1"/>
  <c r="M115" i="68" s="1"/>
  <c r="N115" i="68" s="1"/>
  <c r="O115" i="68" s="1"/>
  <c r="P115" i="68" s="1"/>
  <c r="Q115" i="68" s="1"/>
  <c r="R115" i="68" s="1"/>
  <c r="S115" i="68" s="1"/>
  <c r="T115" i="68" s="1"/>
  <c r="U115" i="68" s="1"/>
  <c r="V115" i="68" s="1"/>
  <c r="W115" i="68" s="1"/>
  <c r="X115" i="68" s="1"/>
  <c r="Y115" i="68" s="1"/>
  <c r="Z115" i="68" s="1"/>
  <c r="AA115" i="68" s="1"/>
  <c r="AB115" i="68" s="1"/>
  <c r="AC115" i="68" s="1"/>
  <c r="AD115" i="68" s="1"/>
  <c r="AE115" i="68" s="1"/>
  <c r="AF115" i="68" s="1"/>
  <c r="E115" i="68"/>
  <c r="F115" i="68" s="1"/>
  <c r="C115" i="68"/>
  <c r="D115" i="68" s="1"/>
  <c r="G114" i="68"/>
  <c r="H114" i="68" s="1"/>
  <c r="I114" i="68" s="1"/>
  <c r="J114" i="68" s="1"/>
  <c r="K114" i="68" s="1"/>
  <c r="L114" i="68" s="1"/>
  <c r="M114" i="68" s="1"/>
  <c r="N114" i="68" s="1"/>
  <c r="O114" i="68" s="1"/>
  <c r="P114" i="68" s="1"/>
  <c r="Q114" i="68" s="1"/>
  <c r="R114" i="68" s="1"/>
  <c r="S114" i="68" s="1"/>
  <c r="T114" i="68" s="1"/>
  <c r="U114" i="68" s="1"/>
  <c r="V114" i="68" s="1"/>
  <c r="W114" i="68" s="1"/>
  <c r="X114" i="68" s="1"/>
  <c r="Y114" i="68" s="1"/>
  <c r="Z114" i="68" s="1"/>
  <c r="AA114" i="68" s="1"/>
  <c r="AB114" i="68" s="1"/>
  <c r="AC114" i="68" s="1"/>
  <c r="AD114" i="68" s="1"/>
  <c r="AE114" i="68" s="1"/>
  <c r="AF114" i="68" s="1"/>
  <c r="C114" i="68"/>
  <c r="D114" i="68" s="1"/>
  <c r="E114" i="68" s="1"/>
  <c r="F114" i="68" s="1"/>
  <c r="I113" i="68"/>
  <c r="J113" i="68" s="1"/>
  <c r="K113" i="68" s="1"/>
  <c r="L113" i="68" s="1"/>
  <c r="M113" i="68" s="1"/>
  <c r="N113" i="68" s="1"/>
  <c r="O113" i="68" s="1"/>
  <c r="P113" i="68" s="1"/>
  <c r="Q113" i="68" s="1"/>
  <c r="R113" i="68" s="1"/>
  <c r="S113" i="68" s="1"/>
  <c r="T113" i="68" s="1"/>
  <c r="U113" i="68" s="1"/>
  <c r="V113" i="68" s="1"/>
  <c r="W113" i="68" s="1"/>
  <c r="X113" i="68" s="1"/>
  <c r="Y113" i="68" s="1"/>
  <c r="Z113" i="68" s="1"/>
  <c r="AA113" i="68" s="1"/>
  <c r="AB113" i="68" s="1"/>
  <c r="AC113" i="68" s="1"/>
  <c r="AD113" i="68" s="1"/>
  <c r="AE113" i="68" s="1"/>
  <c r="AF113" i="68" s="1"/>
  <c r="D113" i="68"/>
  <c r="E113" i="68" s="1"/>
  <c r="F113" i="68" s="1"/>
  <c r="G113" i="68" s="1"/>
  <c r="H113" i="68" s="1"/>
  <c r="C113" i="68"/>
  <c r="E112" i="68"/>
  <c r="F112" i="68" s="1"/>
  <c r="G112" i="68" s="1"/>
  <c r="H112" i="68" s="1"/>
  <c r="I112" i="68" s="1"/>
  <c r="J112" i="68" s="1"/>
  <c r="K112" i="68" s="1"/>
  <c r="L112" i="68" s="1"/>
  <c r="M112" i="68" s="1"/>
  <c r="N112" i="68" s="1"/>
  <c r="O112" i="68" s="1"/>
  <c r="P112" i="68" s="1"/>
  <c r="Q112" i="68" s="1"/>
  <c r="R112" i="68" s="1"/>
  <c r="S112" i="68" s="1"/>
  <c r="T112" i="68" s="1"/>
  <c r="U112" i="68" s="1"/>
  <c r="V112" i="68" s="1"/>
  <c r="W112" i="68" s="1"/>
  <c r="X112" i="68" s="1"/>
  <c r="Y112" i="68" s="1"/>
  <c r="Z112" i="68" s="1"/>
  <c r="AA112" i="68" s="1"/>
  <c r="AB112" i="68" s="1"/>
  <c r="AC112" i="68" s="1"/>
  <c r="AD112" i="68" s="1"/>
  <c r="AE112" i="68" s="1"/>
  <c r="AF112" i="68" s="1"/>
  <c r="C112" i="68"/>
  <c r="D112" i="68" s="1"/>
  <c r="H111" i="68"/>
  <c r="I111" i="68" s="1"/>
  <c r="J111" i="68" s="1"/>
  <c r="K111" i="68" s="1"/>
  <c r="L111" i="68" s="1"/>
  <c r="M111" i="68" s="1"/>
  <c r="N111" i="68" s="1"/>
  <c r="O111" i="68" s="1"/>
  <c r="P111" i="68" s="1"/>
  <c r="Q111" i="68" s="1"/>
  <c r="R111" i="68" s="1"/>
  <c r="S111" i="68" s="1"/>
  <c r="T111" i="68" s="1"/>
  <c r="U111" i="68" s="1"/>
  <c r="V111" i="68" s="1"/>
  <c r="W111" i="68" s="1"/>
  <c r="X111" i="68" s="1"/>
  <c r="Y111" i="68" s="1"/>
  <c r="Z111" i="68" s="1"/>
  <c r="AA111" i="68" s="1"/>
  <c r="AB111" i="68" s="1"/>
  <c r="AC111" i="68" s="1"/>
  <c r="AD111" i="68" s="1"/>
  <c r="AE111" i="68" s="1"/>
  <c r="AF111" i="68" s="1"/>
  <c r="E111" i="68"/>
  <c r="F111" i="68" s="1"/>
  <c r="G111" i="68" s="1"/>
  <c r="C111" i="68"/>
  <c r="D111" i="68" s="1"/>
  <c r="I110" i="68"/>
  <c r="J110" i="68" s="1"/>
  <c r="K110" i="68" s="1"/>
  <c r="L110" i="68" s="1"/>
  <c r="M110" i="68" s="1"/>
  <c r="N110" i="68" s="1"/>
  <c r="O110" i="68" s="1"/>
  <c r="P110" i="68" s="1"/>
  <c r="Q110" i="68" s="1"/>
  <c r="R110" i="68" s="1"/>
  <c r="S110" i="68" s="1"/>
  <c r="T110" i="68" s="1"/>
  <c r="U110" i="68" s="1"/>
  <c r="V110" i="68" s="1"/>
  <c r="W110" i="68" s="1"/>
  <c r="X110" i="68" s="1"/>
  <c r="Y110" i="68" s="1"/>
  <c r="Z110" i="68" s="1"/>
  <c r="AA110" i="68" s="1"/>
  <c r="AB110" i="68" s="1"/>
  <c r="AC110" i="68" s="1"/>
  <c r="AD110" i="68" s="1"/>
  <c r="AE110" i="68" s="1"/>
  <c r="AF110" i="68" s="1"/>
  <c r="C110" i="68"/>
  <c r="D110" i="68" s="1"/>
  <c r="E110" i="68" s="1"/>
  <c r="F110" i="68" s="1"/>
  <c r="G110" i="68" s="1"/>
  <c r="H110" i="68" s="1"/>
  <c r="E109" i="68"/>
  <c r="F109" i="68" s="1"/>
  <c r="G109" i="68" s="1"/>
  <c r="H109" i="68" s="1"/>
  <c r="I109" i="68" s="1"/>
  <c r="J109" i="68" s="1"/>
  <c r="K109" i="68" s="1"/>
  <c r="L109" i="68" s="1"/>
  <c r="M109" i="68" s="1"/>
  <c r="N109" i="68" s="1"/>
  <c r="O109" i="68" s="1"/>
  <c r="P109" i="68" s="1"/>
  <c r="Q109" i="68" s="1"/>
  <c r="R109" i="68" s="1"/>
  <c r="S109" i="68" s="1"/>
  <c r="T109" i="68" s="1"/>
  <c r="U109" i="68" s="1"/>
  <c r="V109" i="68" s="1"/>
  <c r="W109" i="68" s="1"/>
  <c r="X109" i="68" s="1"/>
  <c r="Y109" i="68" s="1"/>
  <c r="Z109" i="68" s="1"/>
  <c r="AA109" i="68" s="1"/>
  <c r="AB109" i="68" s="1"/>
  <c r="AC109" i="68" s="1"/>
  <c r="AD109" i="68" s="1"/>
  <c r="AE109" i="68" s="1"/>
  <c r="AF109" i="68" s="1"/>
  <c r="D109" i="68"/>
  <c r="C109" i="68"/>
  <c r="J108" i="68"/>
  <c r="K108" i="68" s="1"/>
  <c r="L108" i="68" s="1"/>
  <c r="M108" i="68" s="1"/>
  <c r="N108" i="68" s="1"/>
  <c r="O108" i="68" s="1"/>
  <c r="P108" i="68" s="1"/>
  <c r="Q108" i="68" s="1"/>
  <c r="R108" i="68" s="1"/>
  <c r="S108" i="68" s="1"/>
  <c r="T108" i="68" s="1"/>
  <c r="U108" i="68" s="1"/>
  <c r="V108" i="68" s="1"/>
  <c r="W108" i="68" s="1"/>
  <c r="X108" i="68" s="1"/>
  <c r="Y108" i="68" s="1"/>
  <c r="Z108" i="68" s="1"/>
  <c r="AA108" i="68" s="1"/>
  <c r="AB108" i="68" s="1"/>
  <c r="AC108" i="68" s="1"/>
  <c r="AD108" i="68" s="1"/>
  <c r="AE108" i="68" s="1"/>
  <c r="AF108" i="68" s="1"/>
  <c r="F108" i="68"/>
  <c r="G108" i="68" s="1"/>
  <c r="H108" i="68" s="1"/>
  <c r="I108" i="68" s="1"/>
  <c r="E108" i="68"/>
  <c r="C108" i="68"/>
  <c r="D108" i="68" s="1"/>
  <c r="D107" i="68"/>
  <c r="E107" i="68" s="1"/>
  <c r="F107" i="68" s="1"/>
  <c r="G107" i="68" s="1"/>
  <c r="H107" i="68" s="1"/>
  <c r="I107" i="68" s="1"/>
  <c r="J107" i="68" s="1"/>
  <c r="K107" i="68" s="1"/>
  <c r="L107" i="68" s="1"/>
  <c r="M107" i="68" s="1"/>
  <c r="N107" i="68" s="1"/>
  <c r="O107" i="68" s="1"/>
  <c r="P107" i="68" s="1"/>
  <c r="Q107" i="68" s="1"/>
  <c r="R107" i="68" s="1"/>
  <c r="S107" i="68" s="1"/>
  <c r="T107" i="68" s="1"/>
  <c r="U107" i="68" s="1"/>
  <c r="V107" i="68" s="1"/>
  <c r="W107" i="68" s="1"/>
  <c r="X107" i="68" s="1"/>
  <c r="Y107" i="68" s="1"/>
  <c r="Z107" i="68" s="1"/>
  <c r="AA107" i="68" s="1"/>
  <c r="AB107" i="68" s="1"/>
  <c r="AC107" i="68" s="1"/>
  <c r="AD107" i="68" s="1"/>
  <c r="AE107" i="68" s="1"/>
  <c r="AF107" i="68" s="1"/>
  <c r="C107" i="68"/>
  <c r="J106" i="68"/>
  <c r="K106" i="68" s="1"/>
  <c r="L106" i="68" s="1"/>
  <c r="M106" i="68" s="1"/>
  <c r="N106" i="68" s="1"/>
  <c r="O106" i="68" s="1"/>
  <c r="P106" i="68" s="1"/>
  <c r="Q106" i="68" s="1"/>
  <c r="R106" i="68" s="1"/>
  <c r="S106" i="68" s="1"/>
  <c r="T106" i="68" s="1"/>
  <c r="U106" i="68" s="1"/>
  <c r="V106" i="68" s="1"/>
  <c r="W106" i="68" s="1"/>
  <c r="X106" i="68" s="1"/>
  <c r="Y106" i="68" s="1"/>
  <c r="Z106" i="68" s="1"/>
  <c r="AA106" i="68" s="1"/>
  <c r="AB106" i="68" s="1"/>
  <c r="AC106" i="68" s="1"/>
  <c r="AD106" i="68" s="1"/>
  <c r="AE106" i="68" s="1"/>
  <c r="AF106" i="68" s="1"/>
  <c r="C106" i="68"/>
  <c r="D106" i="68" s="1"/>
  <c r="E106" i="68" s="1"/>
  <c r="F106" i="68" s="1"/>
  <c r="G106" i="68" s="1"/>
  <c r="H106" i="68" s="1"/>
  <c r="I106" i="68" s="1"/>
  <c r="D105" i="68"/>
  <c r="E105" i="68" s="1"/>
  <c r="F105" i="68" s="1"/>
  <c r="G105" i="68" s="1"/>
  <c r="H105" i="68" s="1"/>
  <c r="I105" i="68" s="1"/>
  <c r="J105" i="68" s="1"/>
  <c r="K105" i="68" s="1"/>
  <c r="L105" i="68" s="1"/>
  <c r="M105" i="68" s="1"/>
  <c r="N105" i="68" s="1"/>
  <c r="O105" i="68" s="1"/>
  <c r="P105" i="68" s="1"/>
  <c r="Q105" i="68" s="1"/>
  <c r="R105" i="68" s="1"/>
  <c r="S105" i="68" s="1"/>
  <c r="T105" i="68" s="1"/>
  <c r="U105" i="68" s="1"/>
  <c r="V105" i="68" s="1"/>
  <c r="W105" i="68" s="1"/>
  <c r="X105" i="68" s="1"/>
  <c r="Y105" i="68" s="1"/>
  <c r="Z105" i="68" s="1"/>
  <c r="AA105" i="68" s="1"/>
  <c r="AB105" i="68" s="1"/>
  <c r="AC105" i="68" s="1"/>
  <c r="AD105" i="68" s="1"/>
  <c r="AE105" i="68" s="1"/>
  <c r="AF105" i="68" s="1"/>
  <c r="C105" i="68"/>
  <c r="G104" i="68"/>
  <c r="H104" i="68" s="1"/>
  <c r="I104" i="68" s="1"/>
  <c r="J104" i="68" s="1"/>
  <c r="K104" i="68" s="1"/>
  <c r="L104" i="68" s="1"/>
  <c r="M104" i="68" s="1"/>
  <c r="N104" i="68" s="1"/>
  <c r="O104" i="68" s="1"/>
  <c r="P104" i="68" s="1"/>
  <c r="Q104" i="68" s="1"/>
  <c r="R104" i="68" s="1"/>
  <c r="S104" i="68" s="1"/>
  <c r="T104" i="68" s="1"/>
  <c r="U104" i="68" s="1"/>
  <c r="V104" i="68" s="1"/>
  <c r="W104" i="68" s="1"/>
  <c r="X104" i="68" s="1"/>
  <c r="Y104" i="68" s="1"/>
  <c r="Z104" i="68" s="1"/>
  <c r="AA104" i="68" s="1"/>
  <c r="AB104" i="68" s="1"/>
  <c r="AC104" i="68" s="1"/>
  <c r="AD104" i="68" s="1"/>
  <c r="AE104" i="68" s="1"/>
  <c r="AF104" i="68" s="1"/>
  <c r="F104" i="68"/>
  <c r="C104" i="68"/>
  <c r="D104" i="68" s="1"/>
  <c r="E104" i="68" s="1"/>
  <c r="H103" i="68"/>
  <c r="I103" i="68" s="1"/>
  <c r="J103" i="68" s="1"/>
  <c r="K103" i="68" s="1"/>
  <c r="L103" i="68" s="1"/>
  <c r="M103" i="68" s="1"/>
  <c r="N103" i="68" s="1"/>
  <c r="O103" i="68" s="1"/>
  <c r="P103" i="68" s="1"/>
  <c r="Q103" i="68" s="1"/>
  <c r="R103" i="68" s="1"/>
  <c r="S103" i="68" s="1"/>
  <c r="T103" i="68" s="1"/>
  <c r="U103" i="68" s="1"/>
  <c r="V103" i="68" s="1"/>
  <c r="W103" i="68" s="1"/>
  <c r="X103" i="68" s="1"/>
  <c r="Y103" i="68" s="1"/>
  <c r="Z103" i="68" s="1"/>
  <c r="AA103" i="68" s="1"/>
  <c r="AB103" i="68" s="1"/>
  <c r="AC103" i="68" s="1"/>
  <c r="AD103" i="68" s="1"/>
  <c r="AE103" i="68" s="1"/>
  <c r="AF103" i="68" s="1"/>
  <c r="E103" i="68"/>
  <c r="F103" i="68" s="1"/>
  <c r="G103" i="68" s="1"/>
  <c r="D103" i="68"/>
  <c r="C103" i="68"/>
  <c r="D102" i="68"/>
  <c r="E102" i="68" s="1"/>
  <c r="F102" i="68" s="1"/>
  <c r="G102" i="68" s="1"/>
  <c r="H102" i="68" s="1"/>
  <c r="I102" i="68" s="1"/>
  <c r="J102" i="68" s="1"/>
  <c r="K102" i="68" s="1"/>
  <c r="L102" i="68" s="1"/>
  <c r="M102" i="68" s="1"/>
  <c r="N102" i="68" s="1"/>
  <c r="O102" i="68" s="1"/>
  <c r="P102" i="68" s="1"/>
  <c r="Q102" i="68" s="1"/>
  <c r="R102" i="68" s="1"/>
  <c r="S102" i="68" s="1"/>
  <c r="T102" i="68" s="1"/>
  <c r="U102" i="68" s="1"/>
  <c r="V102" i="68" s="1"/>
  <c r="W102" i="68" s="1"/>
  <c r="X102" i="68" s="1"/>
  <c r="Y102" i="68" s="1"/>
  <c r="Z102" i="68" s="1"/>
  <c r="AA102" i="68" s="1"/>
  <c r="AB102" i="68" s="1"/>
  <c r="AC102" i="68" s="1"/>
  <c r="AD102" i="68" s="1"/>
  <c r="AE102" i="68" s="1"/>
  <c r="AF102" i="68" s="1"/>
  <c r="C102" i="68"/>
  <c r="G101" i="68"/>
  <c r="H101" i="68" s="1"/>
  <c r="I101" i="68" s="1"/>
  <c r="J101" i="68" s="1"/>
  <c r="K101" i="68" s="1"/>
  <c r="L101" i="68" s="1"/>
  <c r="M101" i="68" s="1"/>
  <c r="N101" i="68" s="1"/>
  <c r="O101" i="68" s="1"/>
  <c r="P101" i="68" s="1"/>
  <c r="Q101" i="68" s="1"/>
  <c r="R101" i="68" s="1"/>
  <c r="S101" i="68" s="1"/>
  <c r="T101" i="68" s="1"/>
  <c r="U101" i="68" s="1"/>
  <c r="V101" i="68" s="1"/>
  <c r="W101" i="68" s="1"/>
  <c r="X101" i="68" s="1"/>
  <c r="Y101" i="68" s="1"/>
  <c r="Z101" i="68" s="1"/>
  <c r="AA101" i="68" s="1"/>
  <c r="AB101" i="68" s="1"/>
  <c r="AC101" i="68" s="1"/>
  <c r="AD101" i="68" s="1"/>
  <c r="AE101" i="68" s="1"/>
  <c r="AF101" i="68" s="1"/>
  <c r="E101" i="68"/>
  <c r="F101" i="68" s="1"/>
  <c r="D101" i="68"/>
  <c r="C101" i="68"/>
  <c r="E100" i="68"/>
  <c r="F100" i="68" s="1"/>
  <c r="G100" i="68" s="1"/>
  <c r="H100" i="68" s="1"/>
  <c r="I100" i="68" s="1"/>
  <c r="J100" i="68" s="1"/>
  <c r="K100" i="68" s="1"/>
  <c r="L100" i="68" s="1"/>
  <c r="M100" i="68" s="1"/>
  <c r="N100" i="68" s="1"/>
  <c r="O100" i="68" s="1"/>
  <c r="P100" i="68" s="1"/>
  <c r="Q100" i="68" s="1"/>
  <c r="R100" i="68" s="1"/>
  <c r="S100" i="68" s="1"/>
  <c r="T100" i="68" s="1"/>
  <c r="U100" i="68" s="1"/>
  <c r="V100" i="68" s="1"/>
  <c r="W100" i="68" s="1"/>
  <c r="X100" i="68" s="1"/>
  <c r="Y100" i="68" s="1"/>
  <c r="Z100" i="68" s="1"/>
  <c r="AA100" i="68" s="1"/>
  <c r="AB100" i="68" s="1"/>
  <c r="AC100" i="68" s="1"/>
  <c r="AD100" i="68" s="1"/>
  <c r="AE100" i="68" s="1"/>
  <c r="AF100" i="68" s="1"/>
  <c r="C100" i="68"/>
  <c r="D100" i="68" s="1"/>
  <c r="L99" i="68"/>
  <c r="M99" i="68" s="1"/>
  <c r="N99" i="68" s="1"/>
  <c r="O99" i="68" s="1"/>
  <c r="P99" i="68" s="1"/>
  <c r="Q99" i="68" s="1"/>
  <c r="R99" i="68" s="1"/>
  <c r="S99" i="68" s="1"/>
  <c r="T99" i="68" s="1"/>
  <c r="U99" i="68" s="1"/>
  <c r="V99" i="68" s="1"/>
  <c r="W99" i="68" s="1"/>
  <c r="X99" i="68" s="1"/>
  <c r="Y99" i="68" s="1"/>
  <c r="Z99" i="68" s="1"/>
  <c r="AA99" i="68" s="1"/>
  <c r="AB99" i="68" s="1"/>
  <c r="AC99" i="68" s="1"/>
  <c r="AD99" i="68" s="1"/>
  <c r="AE99" i="68" s="1"/>
  <c r="AF99" i="68" s="1"/>
  <c r="K99" i="68"/>
  <c r="J99" i="68"/>
  <c r="E99" i="68"/>
  <c r="F99" i="68" s="1"/>
  <c r="G99" i="68" s="1"/>
  <c r="H99" i="68" s="1"/>
  <c r="D99" i="68"/>
  <c r="C99" i="68"/>
  <c r="D98" i="68"/>
  <c r="E98" i="68" s="1"/>
  <c r="F98" i="68" s="1"/>
  <c r="G98" i="68" s="1"/>
  <c r="H98" i="68" s="1"/>
  <c r="I98" i="68" s="1"/>
  <c r="J98" i="68" s="1"/>
  <c r="K98" i="68" s="1"/>
  <c r="L98" i="68" s="1"/>
  <c r="M98" i="68" s="1"/>
  <c r="N98" i="68" s="1"/>
  <c r="O98" i="68" s="1"/>
  <c r="P98" i="68" s="1"/>
  <c r="Q98" i="68" s="1"/>
  <c r="R98" i="68" s="1"/>
  <c r="S98" i="68" s="1"/>
  <c r="T98" i="68" s="1"/>
  <c r="U98" i="68" s="1"/>
  <c r="V98" i="68" s="1"/>
  <c r="W98" i="68" s="1"/>
  <c r="X98" i="68" s="1"/>
  <c r="Y98" i="68" s="1"/>
  <c r="Z98" i="68" s="1"/>
  <c r="AA98" i="68" s="1"/>
  <c r="AB98" i="68" s="1"/>
  <c r="AC98" i="68" s="1"/>
  <c r="AD98" i="68" s="1"/>
  <c r="AE98" i="68" s="1"/>
  <c r="AF98" i="68" s="1"/>
  <c r="C98" i="68"/>
  <c r="I97" i="68"/>
  <c r="J97" i="68" s="1"/>
  <c r="K97" i="68" s="1"/>
  <c r="L97" i="68" s="1"/>
  <c r="M97" i="68" s="1"/>
  <c r="N97" i="68" s="1"/>
  <c r="O97" i="68" s="1"/>
  <c r="P97" i="68" s="1"/>
  <c r="Q97" i="68" s="1"/>
  <c r="R97" i="68" s="1"/>
  <c r="S97" i="68" s="1"/>
  <c r="T97" i="68" s="1"/>
  <c r="U97" i="68" s="1"/>
  <c r="V97" i="68" s="1"/>
  <c r="W97" i="68" s="1"/>
  <c r="X97" i="68" s="1"/>
  <c r="Y97" i="68" s="1"/>
  <c r="Z97" i="68" s="1"/>
  <c r="AA97" i="68" s="1"/>
  <c r="AB97" i="68" s="1"/>
  <c r="AC97" i="68" s="1"/>
  <c r="AD97" i="68" s="1"/>
  <c r="AE97" i="68" s="1"/>
  <c r="AF97" i="68" s="1"/>
  <c r="F97" i="68"/>
  <c r="G97" i="68" s="1"/>
  <c r="H97" i="68" s="1"/>
  <c r="C97" i="68"/>
  <c r="D97" i="68" s="1"/>
  <c r="E97" i="68" s="1"/>
  <c r="D96" i="68"/>
  <c r="E96" i="68" s="1"/>
  <c r="F96" i="68" s="1"/>
  <c r="G96" i="68" s="1"/>
  <c r="H96" i="68" s="1"/>
  <c r="I96" i="68" s="1"/>
  <c r="J96" i="68" s="1"/>
  <c r="K96" i="68" s="1"/>
  <c r="L96" i="68" s="1"/>
  <c r="M96" i="68" s="1"/>
  <c r="N96" i="68" s="1"/>
  <c r="O96" i="68" s="1"/>
  <c r="P96" i="68" s="1"/>
  <c r="Q96" i="68" s="1"/>
  <c r="R96" i="68" s="1"/>
  <c r="S96" i="68" s="1"/>
  <c r="T96" i="68" s="1"/>
  <c r="U96" i="68" s="1"/>
  <c r="V96" i="68" s="1"/>
  <c r="W96" i="68" s="1"/>
  <c r="X96" i="68" s="1"/>
  <c r="Y96" i="68" s="1"/>
  <c r="Z96" i="68" s="1"/>
  <c r="AA96" i="68" s="1"/>
  <c r="AB96" i="68" s="1"/>
  <c r="AC96" i="68" s="1"/>
  <c r="AD96" i="68" s="1"/>
  <c r="AE96" i="68" s="1"/>
  <c r="AF96" i="68" s="1"/>
  <c r="C96" i="68"/>
  <c r="F95" i="68"/>
  <c r="G95" i="68" s="1"/>
  <c r="H95" i="68" s="1"/>
  <c r="I95" i="68" s="1"/>
  <c r="J95" i="68" s="1"/>
  <c r="K95" i="68" s="1"/>
  <c r="L95" i="68" s="1"/>
  <c r="M95" i="68" s="1"/>
  <c r="N95" i="68" s="1"/>
  <c r="O95" i="68" s="1"/>
  <c r="P95" i="68" s="1"/>
  <c r="Q95" i="68" s="1"/>
  <c r="R95" i="68" s="1"/>
  <c r="S95" i="68" s="1"/>
  <c r="T95" i="68" s="1"/>
  <c r="U95" i="68" s="1"/>
  <c r="V95" i="68" s="1"/>
  <c r="W95" i="68" s="1"/>
  <c r="X95" i="68" s="1"/>
  <c r="Y95" i="68" s="1"/>
  <c r="Z95" i="68" s="1"/>
  <c r="AA95" i="68" s="1"/>
  <c r="AB95" i="68" s="1"/>
  <c r="AC95" i="68" s="1"/>
  <c r="AD95" i="68" s="1"/>
  <c r="AE95" i="68" s="1"/>
  <c r="AF95" i="68" s="1"/>
  <c r="D95" i="68"/>
  <c r="E95" i="68" s="1"/>
  <c r="C95" i="68"/>
  <c r="C94" i="68"/>
  <c r="D94" i="68" s="1"/>
  <c r="C93" i="68"/>
  <c r="D93" i="68" s="1"/>
  <c r="E93" i="68" s="1"/>
  <c r="F93" i="68" s="1"/>
  <c r="G93" i="68" s="1"/>
  <c r="H93" i="68" s="1"/>
  <c r="I93" i="68" s="1"/>
  <c r="J93" i="68" s="1"/>
  <c r="K93" i="68" s="1"/>
  <c r="L93" i="68" s="1"/>
  <c r="M93" i="68" s="1"/>
  <c r="N93" i="68" s="1"/>
  <c r="O93" i="68" s="1"/>
  <c r="P93" i="68" s="1"/>
  <c r="Q93" i="68" s="1"/>
  <c r="R93" i="68" s="1"/>
  <c r="S93" i="68" s="1"/>
  <c r="T93" i="68" s="1"/>
  <c r="U93" i="68" s="1"/>
  <c r="V93" i="68" s="1"/>
  <c r="W93" i="68" s="1"/>
  <c r="X93" i="68" s="1"/>
  <c r="Y93" i="68" s="1"/>
  <c r="Z93" i="68" s="1"/>
  <c r="AA93" i="68" s="1"/>
  <c r="AB93" i="68" s="1"/>
  <c r="AC93" i="68" s="1"/>
  <c r="AD93" i="68" s="1"/>
  <c r="AE93" i="68" s="1"/>
  <c r="AF93" i="68" s="1"/>
  <c r="E92" i="68"/>
  <c r="F92" i="68" s="1"/>
  <c r="G92" i="68" s="1"/>
  <c r="H92" i="68" s="1"/>
  <c r="I92" i="68" s="1"/>
  <c r="J92" i="68" s="1"/>
  <c r="K92" i="68" s="1"/>
  <c r="L92" i="68" s="1"/>
  <c r="M92" i="68" s="1"/>
  <c r="N92" i="68" s="1"/>
  <c r="O92" i="68" s="1"/>
  <c r="P92" i="68" s="1"/>
  <c r="Q92" i="68" s="1"/>
  <c r="R92" i="68" s="1"/>
  <c r="S92" i="68" s="1"/>
  <c r="T92" i="68" s="1"/>
  <c r="U92" i="68" s="1"/>
  <c r="V92" i="68" s="1"/>
  <c r="W92" i="68" s="1"/>
  <c r="X92" i="68" s="1"/>
  <c r="Y92" i="68" s="1"/>
  <c r="Z92" i="68" s="1"/>
  <c r="AA92" i="68" s="1"/>
  <c r="AB92" i="68" s="1"/>
  <c r="AC92" i="68" s="1"/>
  <c r="AD92" i="68" s="1"/>
  <c r="AE92" i="68" s="1"/>
  <c r="AF92" i="68" s="1"/>
  <c r="D92" i="68"/>
  <c r="C92" i="68"/>
  <c r="C91" i="68"/>
  <c r="D91" i="68" s="1"/>
  <c r="E91" i="68" s="1"/>
  <c r="F91" i="68" s="1"/>
  <c r="G91" i="68" s="1"/>
  <c r="H91" i="68" s="1"/>
  <c r="I91" i="68" s="1"/>
  <c r="J91" i="68" s="1"/>
  <c r="K91" i="68" s="1"/>
  <c r="L91" i="68" s="1"/>
  <c r="M91" i="68" s="1"/>
  <c r="N91" i="68" s="1"/>
  <c r="O91" i="68" s="1"/>
  <c r="P91" i="68" s="1"/>
  <c r="Q91" i="68" s="1"/>
  <c r="R91" i="68" s="1"/>
  <c r="S91" i="68" s="1"/>
  <c r="T91" i="68" s="1"/>
  <c r="U91" i="68" s="1"/>
  <c r="V91" i="68" s="1"/>
  <c r="W91" i="68" s="1"/>
  <c r="X91" i="68" s="1"/>
  <c r="Y91" i="68" s="1"/>
  <c r="Z91" i="68" s="1"/>
  <c r="AA91" i="68" s="1"/>
  <c r="AB91" i="68" s="1"/>
  <c r="AC91" i="68" s="1"/>
  <c r="AD91" i="68" s="1"/>
  <c r="AE91" i="68" s="1"/>
  <c r="AF91" i="68" s="1"/>
  <c r="C90" i="68"/>
  <c r="D90" i="68" s="1"/>
  <c r="E90" i="68" s="1"/>
  <c r="F90" i="68" s="1"/>
  <c r="G90" i="68" s="1"/>
  <c r="H90" i="68" s="1"/>
  <c r="I90" i="68" s="1"/>
  <c r="J90" i="68" s="1"/>
  <c r="K90" i="68" s="1"/>
  <c r="L90" i="68" s="1"/>
  <c r="M90" i="68" s="1"/>
  <c r="N90" i="68" s="1"/>
  <c r="O90" i="68" s="1"/>
  <c r="P90" i="68" s="1"/>
  <c r="Q90" i="68" s="1"/>
  <c r="R90" i="68" s="1"/>
  <c r="S90" i="68" s="1"/>
  <c r="T90" i="68" s="1"/>
  <c r="U90" i="68" s="1"/>
  <c r="V90" i="68" s="1"/>
  <c r="W90" i="68" s="1"/>
  <c r="X90" i="68" s="1"/>
  <c r="Y90" i="68" s="1"/>
  <c r="Z90" i="68" s="1"/>
  <c r="AA90" i="68" s="1"/>
  <c r="AB90" i="68" s="1"/>
  <c r="AC90" i="68" s="1"/>
  <c r="AD90" i="68" s="1"/>
  <c r="AE90" i="68" s="1"/>
  <c r="AF90" i="68" s="1"/>
  <c r="D89" i="68"/>
  <c r="C89" i="68"/>
  <c r="AH86" i="68"/>
  <c r="AI86" i="68" s="1"/>
  <c r="AH85" i="68"/>
  <c r="AI85" i="68" s="1"/>
  <c r="AH84" i="68"/>
  <c r="AI84" i="68" s="1"/>
  <c r="AH83" i="68"/>
  <c r="AI83" i="68" s="1"/>
  <c r="C82" i="68"/>
  <c r="B82" i="68"/>
  <c r="AF80" i="68"/>
  <c r="AE80" i="68"/>
  <c r="AD80" i="68"/>
  <c r="AC80" i="68"/>
  <c r="AB80" i="68"/>
  <c r="AA80" i="68"/>
  <c r="Z80" i="68"/>
  <c r="Y80" i="68"/>
  <c r="X80" i="68"/>
  <c r="W80" i="68"/>
  <c r="V80" i="68"/>
  <c r="U80" i="68"/>
  <c r="T80" i="68"/>
  <c r="S80" i="68"/>
  <c r="R80" i="68"/>
  <c r="Q80" i="68"/>
  <c r="P80" i="68"/>
  <c r="O80" i="68"/>
  <c r="N80" i="68"/>
  <c r="M80" i="68"/>
  <c r="L80" i="68"/>
  <c r="K80" i="68"/>
  <c r="J80" i="68"/>
  <c r="I80" i="68"/>
  <c r="H80" i="68"/>
  <c r="G80" i="68"/>
  <c r="F80" i="68"/>
  <c r="E80" i="68"/>
  <c r="D80" i="68"/>
  <c r="C80" i="68"/>
  <c r="B80" i="68"/>
  <c r="AI79" i="68"/>
  <c r="AH79" i="68"/>
  <c r="AI78" i="68"/>
  <c r="AH78" i="68"/>
  <c r="AI77" i="68"/>
  <c r="AH77" i="68"/>
  <c r="AI76" i="68"/>
  <c r="AH76" i="68"/>
  <c r="AI75" i="68"/>
  <c r="AH75" i="68"/>
  <c r="AI74" i="68"/>
  <c r="AH74" i="68"/>
  <c r="AI73" i="68"/>
  <c r="AH73" i="68"/>
  <c r="AI72" i="68"/>
  <c r="AH72" i="68"/>
  <c r="AG71" i="68"/>
  <c r="AI70" i="68"/>
  <c r="AH70" i="68"/>
  <c r="AF69" i="68"/>
  <c r="AE69" i="68"/>
  <c r="AD69" i="68"/>
  <c r="AC69" i="68"/>
  <c r="AB69" i="68"/>
  <c r="AA69" i="68"/>
  <c r="Z69" i="68"/>
  <c r="Y69" i="68"/>
  <c r="X69" i="68"/>
  <c r="W69" i="68"/>
  <c r="V69" i="68"/>
  <c r="U69" i="68"/>
  <c r="T69" i="68"/>
  <c r="S69" i="68"/>
  <c r="R69" i="68"/>
  <c r="Q69" i="68"/>
  <c r="P69" i="68"/>
  <c r="O69" i="68"/>
  <c r="N69" i="68"/>
  <c r="M69" i="68"/>
  <c r="L69" i="68"/>
  <c r="K69" i="68"/>
  <c r="J69" i="68"/>
  <c r="I69" i="68"/>
  <c r="H69" i="68"/>
  <c r="G69" i="68"/>
  <c r="F69" i="68"/>
  <c r="E69" i="68"/>
  <c r="D69" i="68"/>
  <c r="C69" i="68"/>
  <c r="B69" i="68"/>
  <c r="AF68" i="68"/>
  <c r="AE68" i="68"/>
  <c r="AD68" i="68"/>
  <c r="AD71" i="68" s="1"/>
  <c r="AC68" i="68"/>
  <c r="AB68" i="68"/>
  <c r="AA68" i="68"/>
  <c r="Z68" i="68"/>
  <c r="Y68" i="68"/>
  <c r="X68" i="68"/>
  <c r="W68" i="68"/>
  <c r="V68" i="68"/>
  <c r="U68" i="68"/>
  <c r="T68" i="68"/>
  <c r="S68" i="68"/>
  <c r="R68" i="68"/>
  <c r="Q68" i="68"/>
  <c r="P68" i="68"/>
  <c r="O68" i="68"/>
  <c r="N68" i="68"/>
  <c r="M68" i="68"/>
  <c r="L68" i="68"/>
  <c r="K68" i="68"/>
  <c r="J68" i="68"/>
  <c r="I68" i="68"/>
  <c r="H68" i="68"/>
  <c r="G68" i="68"/>
  <c r="F68" i="68"/>
  <c r="E68" i="68"/>
  <c r="D68" i="68"/>
  <c r="C68" i="68"/>
  <c r="B68" i="68"/>
  <c r="AF67" i="68"/>
  <c r="AE67" i="68"/>
  <c r="AD67" i="68"/>
  <c r="AC67" i="68"/>
  <c r="AB67" i="68"/>
  <c r="AA67" i="68"/>
  <c r="Z67" i="68"/>
  <c r="Y67" i="68"/>
  <c r="X67" i="68"/>
  <c r="W67" i="68"/>
  <c r="V67" i="68"/>
  <c r="U67" i="68"/>
  <c r="T67" i="68"/>
  <c r="S67" i="68"/>
  <c r="R67" i="68"/>
  <c r="Q67" i="68"/>
  <c r="P67" i="68"/>
  <c r="O67" i="68"/>
  <c r="N67" i="68"/>
  <c r="M67" i="68"/>
  <c r="L67" i="68"/>
  <c r="K67" i="68"/>
  <c r="J67" i="68"/>
  <c r="I67" i="68"/>
  <c r="H67" i="68"/>
  <c r="G67" i="68"/>
  <c r="F67" i="68"/>
  <c r="E67" i="68"/>
  <c r="D67" i="68"/>
  <c r="C67" i="68"/>
  <c r="B67" i="68"/>
  <c r="AF66" i="68"/>
  <c r="AE66" i="68"/>
  <c r="AD66" i="68"/>
  <c r="AC66" i="68"/>
  <c r="AB66" i="68"/>
  <c r="AB71" i="68" s="1"/>
  <c r="AA66" i="68"/>
  <c r="Z66" i="68"/>
  <c r="Z71" i="68" s="1"/>
  <c r="Y66" i="68"/>
  <c r="X66" i="68"/>
  <c r="W66" i="68"/>
  <c r="V66" i="68"/>
  <c r="U66" i="68"/>
  <c r="U71" i="68" s="1"/>
  <c r="T66" i="68"/>
  <c r="S66" i="68"/>
  <c r="R66" i="68"/>
  <c r="Q66" i="68"/>
  <c r="P66" i="68"/>
  <c r="O66" i="68"/>
  <c r="N66" i="68"/>
  <c r="N71" i="68" s="1"/>
  <c r="M66" i="68"/>
  <c r="M71" i="68" s="1"/>
  <c r="L66" i="68"/>
  <c r="K66" i="68"/>
  <c r="J66" i="68"/>
  <c r="I66" i="68"/>
  <c r="H66" i="68"/>
  <c r="G66" i="68"/>
  <c r="F66" i="68"/>
  <c r="E66" i="68"/>
  <c r="E71" i="68" s="1"/>
  <c r="D66" i="68"/>
  <c r="C66" i="68"/>
  <c r="B66" i="68"/>
  <c r="AI64" i="68"/>
  <c r="AH64" i="68"/>
  <c r="AG63" i="68"/>
  <c r="AF63" i="68"/>
  <c r="AE63" i="68"/>
  <c r="AD63" i="68"/>
  <c r="AC63" i="68"/>
  <c r="AB63" i="68"/>
  <c r="AA63" i="68"/>
  <c r="Z63" i="68"/>
  <c r="Y63" i="68"/>
  <c r="X63" i="68"/>
  <c r="W63" i="68"/>
  <c r="V63" i="68"/>
  <c r="U63" i="68"/>
  <c r="T63" i="68"/>
  <c r="S63" i="68"/>
  <c r="R63" i="68"/>
  <c r="Q63" i="68"/>
  <c r="P63" i="68"/>
  <c r="O63" i="68"/>
  <c r="N63" i="68"/>
  <c r="M63" i="68"/>
  <c r="L63" i="68"/>
  <c r="K63" i="68"/>
  <c r="J63" i="68"/>
  <c r="I63" i="68"/>
  <c r="H63" i="68"/>
  <c r="G63" i="68"/>
  <c r="F63" i="68"/>
  <c r="E63" i="68"/>
  <c r="D63" i="68"/>
  <c r="C63" i="68"/>
  <c r="B63" i="68"/>
  <c r="AI62" i="68"/>
  <c r="AH62" i="68"/>
  <c r="AI61" i="68"/>
  <c r="AH61" i="68"/>
  <c r="AI60" i="68"/>
  <c r="AH60" i="68"/>
  <c r="AG59" i="68"/>
  <c r="AF59" i="68"/>
  <c r="AE59" i="68"/>
  <c r="AE5" i="68" s="1"/>
  <c r="AD59" i="68"/>
  <c r="AD5" i="68" s="1"/>
  <c r="AC59" i="68"/>
  <c r="AC5" i="68" s="1"/>
  <c r="AB59" i="68"/>
  <c r="AB5" i="68" s="1"/>
  <c r="AA59" i="68"/>
  <c r="AA5" i="68" s="1"/>
  <c r="Z59" i="68"/>
  <c r="Y59" i="68"/>
  <c r="X59" i="68"/>
  <c r="W59" i="68"/>
  <c r="V59" i="68"/>
  <c r="V5" i="68" s="1"/>
  <c r="U59" i="68"/>
  <c r="U5" i="68" s="1"/>
  <c r="T59" i="68"/>
  <c r="T5" i="68" s="1"/>
  <c r="S59" i="68"/>
  <c r="S5" i="68" s="1"/>
  <c r="R59" i="68"/>
  <c r="Q59" i="68"/>
  <c r="Q5" i="68" s="1"/>
  <c r="P59" i="68"/>
  <c r="P5" i="68" s="1"/>
  <c r="O59" i="68"/>
  <c r="N59" i="68"/>
  <c r="N5" i="68" s="1"/>
  <c r="M59" i="68"/>
  <c r="L59" i="68"/>
  <c r="K59" i="68"/>
  <c r="K5" i="68" s="1"/>
  <c r="J59" i="68"/>
  <c r="J5" i="68" s="1"/>
  <c r="I59" i="68"/>
  <c r="I5" i="68" s="1"/>
  <c r="H59" i="68"/>
  <c r="G59" i="68"/>
  <c r="F59" i="68"/>
  <c r="F5" i="68" s="1"/>
  <c r="E59" i="68"/>
  <c r="E5" i="68" s="1"/>
  <c r="D59" i="68"/>
  <c r="D5" i="68" s="1"/>
  <c r="C59" i="68"/>
  <c r="B59" i="68"/>
  <c r="B5" i="68" s="1"/>
  <c r="AI58" i="68"/>
  <c r="AH58" i="68"/>
  <c r="AI57" i="68"/>
  <c r="AH57" i="68"/>
  <c r="AI56" i="68"/>
  <c r="AH56" i="68"/>
  <c r="AI55" i="68"/>
  <c r="AH55" i="68"/>
  <c r="AI54" i="68"/>
  <c r="AH54" i="68"/>
  <c r="AI53" i="68"/>
  <c r="AH53" i="68"/>
  <c r="AI52" i="68"/>
  <c r="AH52" i="68"/>
  <c r="AI51" i="68"/>
  <c r="AH51" i="68"/>
  <c r="AI50" i="68"/>
  <c r="AH50" i="68"/>
  <c r="AI49" i="68"/>
  <c r="AH49" i="68"/>
  <c r="AI48" i="68"/>
  <c r="AH48" i="68"/>
  <c r="AG47" i="68"/>
  <c r="AF47" i="68"/>
  <c r="AE47" i="68"/>
  <c r="AD47" i="68"/>
  <c r="AC47" i="68"/>
  <c r="AB47" i="68"/>
  <c r="AA47" i="68"/>
  <c r="Z47" i="68"/>
  <c r="Y47" i="68"/>
  <c r="X47" i="68"/>
  <c r="W47" i="68"/>
  <c r="V47" i="68"/>
  <c r="U47" i="68"/>
  <c r="T47" i="68"/>
  <c r="S47" i="68"/>
  <c r="R47" i="68"/>
  <c r="Q47" i="68"/>
  <c r="P47" i="68"/>
  <c r="O47" i="68"/>
  <c r="N47" i="68"/>
  <c r="M47" i="68"/>
  <c r="L47" i="68"/>
  <c r="K47" i="68"/>
  <c r="J47" i="68"/>
  <c r="I47" i="68"/>
  <c r="H47" i="68"/>
  <c r="G47" i="68"/>
  <c r="F47" i="68"/>
  <c r="E47" i="68"/>
  <c r="D47" i="68"/>
  <c r="C47" i="68"/>
  <c r="B47" i="68"/>
  <c r="AI46" i="68"/>
  <c r="AH46" i="68"/>
  <c r="AI45" i="68"/>
  <c r="AH45" i="68"/>
  <c r="AI44" i="68"/>
  <c r="AH44" i="68"/>
  <c r="B43" i="68"/>
  <c r="AG42" i="68"/>
  <c r="AG43" i="68" s="1"/>
  <c r="AG65" i="68" s="1"/>
  <c r="B42" i="68"/>
  <c r="AI41" i="68"/>
  <c r="AH41" i="68"/>
  <c r="AI40" i="68"/>
  <c r="AH40" i="68"/>
  <c r="AI39" i="68"/>
  <c r="AH39" i="68"/>
  <c r="AI38" i="68"/>
  <c r="AH38" i="68"/>
  <c r="AI37" i="68"/>
  <c r="AH37" i="68"/>
  <c r="AI36" i="68"/>
  <c r="AH36" i="68"/>
  <c r="AI35" i="68"/>
  <c r="AH35" i="68"/>
  <c r="AI34" i="68"/>
  <c r="AH34" i="68"/>
  <c r="AI33" i="68"/>
  <c r="AH33" i="68"/>
  <c r="AI32" i="68"/>
  <c r="AH32" i="68"/>
  <c r="AI31" i="68"/>
  <c r="AH31" i="68"/>
  <c r="AG30" i="68"/>
  <c r="AF30" i="68"/>
  <c r="AE30" i="68"/>
  <c r="AD30" i="68"/>
  <c r="AC30" i="68"/>
  <c r="AB30" i="68"/>
  <c r="AA30" i="68"/>
  <c r="Z30" i="68"/>
  <c r="Y30" i="68"/>
  <c r="X30" i="68"/>
  <c r="W30" i="68"/>
  <c r="V30" i="68"/>
  <c r="U30" i="68"/>
  <c r="T30" i="68"/>
  <c r="S30" i="68"/>
  <c r="R30" i="68"/>
  <c r="Q30" i="68"/>
  <c r="P30" i="68"/>
  <c r="O30" i="68"/>
  <c r="N30" i="68"/>
  <c r="M30" i="68"/>
  <c r="L30" i="68"/>
  <c r="K30" i="68"/>
  <c r="J30" i="68"/>
  <c r="I30" i="68"/>
  <c r="H30" i="68"/>
  <c r="G30" i="68"/>
  <c r="F30" i="68"/>
  <c r="E30" i="68"/>
  <c r="D30" i="68"/>
  <c r="C30" i="68"/>
  <c r="B30" i="68"/>
  <c r="AI29" i="68"/>
  <c r="AH29" i="68"/>
  <c r="AI28" i="68"/>
  <c r="AH28" i="68"/>
  <c r="AI27" i="68"/>
  <c r="AH27" i="68"/>
  <c r="AI26" i="68"/>
  <c r="AH26" i="68"/>
  <c r="AI25" i="68"/>
  <c r="AH25" i="68"/>
  <c r="AI24" i="68"/>
  <c r="AH24" i="68"/>
  <c r="AI23" i="68"/>
  <c r="AH23" i="68"/>
  <c r="AI22" i="68"/>
  <c r="AH22" i="68"/>
  <c r="AI21" i="68"/>
  <c r="AH21" i="68"/>
  <c r="AI20" i="68"/>
  <c r="AH20" i="68"/>
  <c r="AI19" i="68"/>
  <c r="AH19" i="68"/>
  <c r="AI18" i="68"/>
  <c r="AH18" i="68"/>
  <c r="AI17" i="68"/>
  <c r="AH17" i="68"/>
  <c r="AI16" i="68"/>
  <c r="AH16" i="68"/>
  <c r="AI15" i="68"/>
  <c r="AH15" i="68"/>
  <c r="AI14" i="68"/>
  <c r="AH14" i="68"/>
  <c r="AI13" i="68"/>
  <c r="AH13" i="68"/>
  <c r="AI12" i="68"/>
  <c r="AH12" i="68"/>
  <c r="AI11" i="68"/>
  <c r="AH11" i="68"/>
  <c r="Z5" i="68"/>
  <c r="Y5" i="68"/>
  <c r="W5" i="68"/>
  <c r="R5" i="68"/>
  <c r="O5" i="68"/>
  <c r="M5" i="68"/>
  <c r="G5" i="68"/>
  <c r="C5" i="68"/>
  <c r="AG4" i="68"/>
  <c r="K4" i="68"/>
  <c r="C4" i="68"/>
  <c r="D4" i="68" s="1"/>
  <c r="AG3" i="68"/>
  <c r="AG6" i="68" s="1"/>
  <c r="AG2" i="68"/>
  <c r="AA49" i="67"/>
  <c r="Z59" i="67"/>
  <c r="Z47" i="67"/>
  <c r="Z43" i="67"/>
  <c r="Z42" i="67"/>
  <c r="Z30" i="67"/>
  <c r="AF71" i="68" l="1"/>
  <c r="AC71" i="68"/>
  <c r="AA71" i="68"/>
  <c r="Y71" i="68"/>
  <c r="V71" i="68"/>
  <c r="S71" i="68"/>
  <c r="T71" i="68"/>
  <c r="X71" i="68"/>
  <c r="R71" i="68"/>
  <c r="Q71" i="68"/>
  <c r="P71" i="68"/>
  <c r="L71" i="68"/>
  <c r="K71" i="68"/>
  <c r="J71" i="68"/>
  <c r="I71" i="68"/>
  <c r="H71" i="68"/>
  <c r="AI68" i="68"/>
  <c r="F71" i="68"/>
  <c r="AH66" i="68"/>
  <c r="AH69" i="68"/>
  <c r="D71" i="68"/>
  <c r="C71" i="68"/>
  <c r="AI80" i="68"/>
  <c r="AH80" i="68"/>
  <c r="AI66" i="68"/>
  <c r="AH67" i="68"/>
  <c r="H5" i="68"/>
  <c r="X5" i="68"/>
  <c r="AF5" i="68"/>
  <c r="AI67" i="68"/>
  <c r="AH68" i="68"/>
  <c r="AI69" i="68"/>
  <c r="D171" i="68"/>
  <c r="E89" i="68"/>
  <c r="AI30" i="68"/>
  <c r="AI63" i="68"/>
  <c r="AH63" i="68"/>
  <c r="B71" i="68"/>
  <c r="E94" i="68"/>
  <c r="D82" i="68"/>
  <c r="AH30" i="68"/>
  <c r="AI59" i="68"/>
  <c r="AH59" i="68"/>
  <c r="L5" i="68"/>
  <c r="AI47" i="68"/>
  <c r="AH47" i="68"/>
  <c r="G71" i="68"/>
  <c r="O71" i="68"/>
  <c r="W71" i="68"/>
  <c r="AE71" i="68"/>
  <c r="B65" i="68"/>
  <c r="D190" i="68"/>
  <c r="S190" i="68"/>
  <c r="C171" i="68"/>
  <c r="C214" i="68"/>
  <c r="D178" i="68"/>
  <c r="H173" i="68"/>
  <c r="C179" i="68"/>
  <c r="C42" i="68" s="1"/>
  <c r="AI71" i="68" l="1"/>
  <c r="AH71" i="68"/>
  <c r="C43" i="68"/>
  <c r="T193" i="68"/>
  <c r="B7" i="68"/>
  <c r="E171" i="68"/>
  <c r="F89" i="68"/>
  <c r="I173" i="68"/>
  <c r="D214" i="68"/>
  <c r="E178" i="68"/>
  <c r="D179" i="68"/>
  <c r="D42" i="68" s="1"/>
  <c r="D43" i="68" s="1"/>
  <c r="D65" i="68" s="1"/>
  <c r="E82" i="68"/>
  <c r="F94" i="68"/>
  <c r="E214" i="68" l="1"/>
  <c r="F178" i="68"/>
  <c r="E179" i="68"/>
  <c r="E42" i="68" s="1"/>
  <c r="J173" i="68"/>
  <c r="G94" i="68"/>
  <c r="F82" i="68"/>
  <c r="F171" i="68"/>
  <c r="G89" i="68"/>
  <c r="C65" i="68"/>
  <c r="V193" i="68"/>
  <c r="D7" i="68"/>
  <c r="H94" i="68" l="1"/>
  <c r="G82" i="68"/>
  <c r="K173" i="68"/>
  <c r="U193" i="68"/>
  <c r="C7" i="68"/>
  <c r="E43" i="68"/>
  <c r="G171" i="68"/>
  <c r="H89" i="68"/>
  <c r="G178" i="68"/>
  <c r="F214" i="68"/>
  <c r="F179" i="68"/>
  <c r="F42" i="68" s="1"/>
  <c r="H178" i="68" l="1"/>
  <c r="G214" i="68"/>
  <c r="G179" i="68"/>
  <c r="G42" i="68" s="1"/>
  <c r="H171" i="68"/>
  <c r="I89" i="68"/>
  <c r="L173" i="68"/>
  <c r="E65" i="68"/>
  <c r="F43" i="68"/>
  <c r="F65" i="68" s="1"/>
  <c r="H82" i="68"/>
  <c r="I94" i="68"/>
  <c r="J94" i="68" l="1"/>
  <c r="I82" i="68"/>
  <c r="X193" i="68"/>
  <c r="F7" i="68"/>
  <c r="G43" i="68"/>
  <c r="I178" i="68"/>
  <c r="H214" i="68"/>
  <c r="H179" i="68"/>
  <c r="H42" i="68" s="1"/>
  <c r="W193" i="68"/>
  <c r="E7" i="68"/>
  <c r="I171" i="68"/>
  <c r="J89" i="68"/>
  <c r="M173" i="68"/>
  <c r="J171" i="68" l="1"/>
  <c r="K89" i="68"/>
  <c r="J178" i="68"/>
  <c r="I214" i="68"/>
  <c r="I179" i="68"/>
  <c r="I42" i="68" s="1"/>
  <c r="I43" i="68" s="1"/>
  <c r="I65" i="68" s="1"/>
  <c r="G65" i="68"/>
  <c r="H43" i="68"/>
  <c r="H65" i="68" s="1"/>
  <c r="N173" i="68"/>
  <c r="K94" i="68"/>
  <c r="J82" i="68"/>
  <c r="L94" i="68" l="1"/>
  <c r="K82" i="68"/>
  <c r="Y193" i="68"/>
  <c r="G7" i="68"/>
  <c r="AA193" i="68"/>
  <c r="I7" i="68"/>
  <c r="O173" i="68"/>
  <c r="K178" i="68"/>
  <c r="J214" i="68"/>
  <c r="J179" i="68"/>
  <c r="J42" i="68" s="1"/>
  <c r="K171" i="68"/>
  <c r="L89" i="68"/>
  <c r="Z193" i="68"/>
  <c r="H7" i="68"/>
  <c r="J43" i="68" l="1"/>
  <c r="J65" i="68" s="1"/>
  <c r="K214" i="68"/>
  <c r="L178" i="68"/>
  <c r="K179" i="68"/>
  <c r="K42" i="68" s="1"/>
  <c r="K43" i="68" s="1"/>
  <c r="K65" i="68" s="1"/>
  <c r="P173" i="68"/>
  <c r="L171" i="68"/>
  <c r="M89" i="68"/>
  <c r="M94" i="68"/>
  <c r="L82" i="68"/>
  <c r="Q173" i="68" l="1"/>
  <c r="AC193" i="68"/>
  <c r="K7" i="68"/>
  <c r="L214" i="68"/>
  <c r="M178" i="68"/>
  <c r="L179" i="68"/>
  <c r="L42" i="68" s="1"/>
  <c r="L43" i="68" s="1"/>
  <c r="L65" i="68" s="1"/>
  <c r="M82" i="68"/>
  <c r="N94" i="68"/>
  <c r="M171" i="68"/>
  <c r="N89" i="68"/>
  <c r="AB193" i="68"/>
  <c r="J7" i="68"/>
  <c r="AD193" i="68" l="1"/>
  <c r="L7" i="68"/>
  <c r="M214" i="68"/>
  <c r="N178" i="68"/>
  <c r="M179" i="68"/>
  <c r="M42" i="68" s="1"/>
  <c r="M43" i="68" s="1"/>
  <c r="M65" i="68" s="1"/>
  <c r="B188" i="68" s="1"/>
  <c r="N171" i="68"/>
  <c r="O89" i="68"/>
  <c r="R173" i="68"/>
  <c r="O94" i="68"/>
  <c r="N82" i="68"/>
  <c r="O171" i="68" l="1"/>
  <c r="P89" i="68"/>
  <c r="O178" i="68"/>
  <c r="N214" i="68"/>
  <c r="N179" i="68"/>
  <c r="N42" i="68" s="1"/>
  <c r="N43" i="68" s="1"/>
  <c r="N65" i="68" s="1"/>
  <c r="S173" i="68"/>
  <c r="AE193" i="68"/>
  <c r="M7" i="68"/>
  <c r="C188" i="68"/>
  <c r="K6" i="68" s="1"/>
  <c r="O82" i="68"/>
  <c r="P94" i="68"/>
  <c r="T173" i="68" l="1"/>
  <c r="AF193" i="68"/>
  <c r="N7" i="68"/>
  <c r="Q94" i="68"/>
  <c r="P82" i="68"/>
  <c r="P178" i="68"/>
  <c r="O214" i="68"/>
  <c r="O179" i="68"/>
  <c r="O42" i="68" s="1"/>
  <c r="O43" i="68" s="1"/>
  <c r="O65" i="68" s="1"/>
  <c r="P171" i="68"/>
  <c r="Q89" i="68"/>
  <c r="P214" i="68" l="1"/>
  <c r="Q178" i="68"/>
  <c r="P179" i="68"/>
  <c r="P42" i="68" s="1"/>
  <c r="P43" i="68" s="1"/>
  <c r="P65" i="68" s="1"/>
  <c r="Q82" i="68"/>
  <c r="R94" i="68"/>
  <c r="Q171" i="68"/>
  <c r="R89" i="68"/>
  <c r="AG193" i="68"/>
  <c r="O7" i="68"/>
  <c r="U173" i="68"/>
  <c r="R171" i="68" l="1"/>
  <c r="S89" i="68"/>
  <c r="R82" i="68"/>
  <c r="S94" i="68"/>
  <c r="Q214" i="68"/>
  <c r="R178" i="68"/>
  <c r="Q179" i="68"/>
  <c r="Q42" i="68" s="1"/>
  <c r="Q43" i="68" s="1"/>
  <c r="Q65" i="68" s="1"/>
  <c r="AH193" i="68"/>
  <c r="P7" i="68"/>
  <c r="V173" i="68"/>
  <c r="AI193" i="68" l="1"/>
  <c r="Q7" i="68"/>
  <c r="S178" i="68"/>
  <c r="R214" i="68"/>
  <c r="R179" i="68"/>
  <c r="R42" i="68" s="1"/>
  <c r="R43" i="68" s="1"/>
  <c r="R65" i="68" s="1"/>
  <c r="T94" i="68"/>
  <c r="S82" i="68"/>
  <c r="W173" i="68"/>
  <c r="S171" i="68"/>
  <c r="T89" i="68"/>
  <c r="U94" i="68" l="1"/>
  <c r="T82" i="68"/>
  <c r="AJ193" i="68"/>
  <c r="R7" i="68"/>
  <c r="X173" i="68"/>
  <c r="T171" i="68"/>
  <c r="U89" i="68"/>
  <c r="T178" i="68"/>
  <c r="S214" i="68"/>
  <c r="S179" i="68"/>
  <c r="S42" i="68" s="1"/>
  <c r="S43" i="68" s="1"/>
  <c r="S65" i="68" s="1"/>
  <c r="Y173" i="68" l="1"/>
  <c r="AK193" i="68"/>
  <c r="S7" i="68"/>
  <c r="U171" i="68"/>
  <c r="V89" i="68"/>
  <c r="T214" i="68"/>
  <c r="U178" i="68"/>
  <c r="T179" i="68"/>
  <c r="T42" i="68" s="1"/>
  <c r="T43" i="68" s="1"/>
  <c r="T65" i="68" s="1"/>
  <c r="U82" i="68"/>
  <c r="V94" i="68"/>
  <c r="W94" i="68" l="1"/>
  <c r="V82" i="68"/>
  <c r="U214" i="68"/>
  <c r="V178" i="68"/>
  <c r="U179" i="68"/>
  <c r="U42" i="68" s="1"/>
  <c r="U43" i="68" s="1"/>
  <c r="U65" i="68" s="1"/>
  <c r="V171" i="68"/>
  <c r="W89" i="68"/>
  <c r="Z173" i="68"/>
  <c r="AL193" i="68"/>
  <c r="T7" i="68"/>
  <c r="AM193" i="68" l="1"/>
  <c r="U7" i="68"/>
  <c r="W178" i="68"/>
  <c r="V214" i="68"/>
  <c r="V179" i="68"/>
  <c r="V42" i="68" s="1"/>
  <c r="V43" i="68" s="1"/>
  <c r="V65" i="68" s="1"/>
  <c r="W171" i="68"/>
  <c r="X89" i="68"/>
  <c r="AA173" i="68"/>
  <c r="X94" i="68"/>
  <c r="W82" i="68"/>
  <c r="AN193" i="68" l="1"/>
  <c r="V7" i="68"/>
  <c r="X178" i="68"/>
  <c r="W214" i="68"/>
  <c r="W179" i="68"/>
  <c r="W42" i="68" s="1"/>
  <c r="W43" i="68" s="1"/>
  <c r="W65" i="68" s="1"/>
  <c r="X171" i="68"/>
  <c r="Y89" i="68"/>
  <c r="X82" i="68"/>
  <c r="Y94" i="68"/>
  <c r="AB173" i="68"/>
  <c r="AO193" i="68" l="1"/>
  <c r="W7" i="68"/>
  <c r="Y171" i="68"/>
  <c r="Z89" i="68"/>
  <c r="AC173" i="68"/>
  <c r="Y178" i="68"/>
  <c r="X214" i="68"/>
  <c r="X179" i="68"/>
  <c r="X42" i="68" s="1"/>
  <c r="X43" i="68" s="1"/>
  <c r="X65" i="68" s="1"/>
  <c r="Z94" i="68"/>
  <c r="Y82" i="68"/>
  <c r="Z82" i="68" l="1"/>
  <c r="AA94" i="68"/>
  <c r="Z178" i="68"/>
  <c r="Y214" i="68"/>
  <c r="Y179" i="68"/>
  <c r="Y42" i="68" s="1"/>
  <c r="Y43" i="68" s="1"/>
  <c r="Y65" i="68" s="1"/>
  <c r="AD173" i="68"/>
  <c r="Z171" i="68"/>
  <c r="AA89" i="68"/>
  <c r="AP193" i="68"/>
  <c r="X7" i="68"/>
  <c r="AE173" i="68" l="1"/>
  <c r="AQ193" i="68"/>
  <c r="Y7" i="68"/>
  <c r="Z214" i="68"/>
  <c r="AA178" i="68"/>
  <c r="Z179" i="68"/>
  <c r="Z43" i="68" s="1"/>
  <c r="Z65" i="68" s="1"/>
  <c r="AA171" i="68"/>
  <c r="AB89" i="68"/>
  <c r="AB94" i="68"/>
  <c r="AA82" i="68"/>
  <c r="AR193" i="68" l="1"/>
  <c r="Z7" i="68"/>
  <c r="AB178" i="68"/>
  <c r="AA214" i="68"/>
  <c r="AA179" i="68"/>
  <c r="AA42" i="68" s="1"/>
  <c r="AA43" i="68" s="1"/>
  <c r="AA65" i="68" s="1"/>
  <c r="AC94" i="68"/>
  <c r="AB82" i="68"/>
  <c r="AF173" i="68"/>
  <c r="AB171" i="68"/>
  <c r="AC89" i="68"/>
  <c r="AC82" i="68" l="1"/>
  <c r="AD94" i="68"/>
  <c r="AS193" i="68"/>
  <c r="AA7" i="68"/>
  <c r="AC178" i="68"/>
  <c r="AB214" i="68"/>
  <c r="AB179" i="68"/>
  <c r="AB42" i="68" s="1"/>
  <c r="AB43" i="68" s="1"/>
  <c r="AB65" i="68" s="1"/>
  <c r="AC171" i="68"/>
  <c r="AD89" i="68"/>
  <c r="AT193" i="68" l="1"/>
  <c r="AB7" i="68"/>
  <c r="AC214" i="68"/>
  <c r="AD178" i="68"/>
  <c r="AC179" i="68"/>
  <c r="AC42" i="68" s="1"/>
  <c r="AC43" i="68" s="1"/>
  <c r="AC65" i="68" s="1"/>
  <c r="AD171" i="68"/>
  <c r="AE89" i="68"/>
  <c r="AE94" i="68"/>
  <c r="AD82" i="68"/>
  <c r="AU193" i="68" l="1"/>
  <c r="AC7" i="68"/>
  <c r="AD214" i="68"/>
  <c r="AE178" i="68"/>
  <c r="AD179" i="68"/>
  <c r="AD42" i="68" s="1"/>
  <c r="AD43" i="68" s="1"/>
  <c r="AD65" i="68" s="1"/>
  <c r="AF94" i="68"/>
  <c r="AF82" i="68" s="1"/>
  <c r="AE82" i="68"/>
  <c r="AE171" i="68"/>
  <c r="AF89" i="68"/>
  <c r="AH82" i="68" l="1"/>
  <c r="AI82" i="68"/>
  <c r="AV193" i="68"/>
  <c r="AD7" i="68"/>
  <c r="AF178" i="68"/>
  <c r="AE214" i="68"/>
  <c r="AE179" i="68"/>
  <c r="AE42" i="68" s="1"/>
  <c r="AE43" i="68" s="1"/>
  <c r="AE65" i="68" s="1"/>
  <c r="AF171" i="68"/>
  <c r="AW193" i="68" l="1"/>
  <c r="AE7" i="68"/>
  <c r="AF214" i="68"/>
  <c r="AF179" i="68"/>
  <c r="AF42" i="68" s="1"/>
  <c r="AF43" i="68" l="1"/>
  <c r="AI42" i="68"/>
  <c r="AH42" i="68"/>
  <c r="AF65" i="68" l="1"/>
  <c r="AH43" i="68"/>
  <c r="AI43" i="68"/>
  <c r="AX193" i="68" l="1"/>
  <c r="AF7" i="68"/>
  <c r="A7" i="68" s="1"/>
  <c r="AH65" i="68"/>
  <c r="AI65" i="68"/>
  <c r="M30" i="67" l="1"/>
  <c r="N30" i="67"/>
  <c r="H49" i="67"/>
  <c r="G49" i="67"/>
  <c r="F49" i="67"/>
  <c r="AF218" i="67"/>
  <c r="AE218" i="67"/>
  <c r="AD218" i="67"/>
  <c r="AC218" i="67"/>
  <c r="AB218" i="67"/>
  <c r="AA218" i="67"/>
  <c r="Z218" i="67"/>
  <c r="Y218" i="67"/>
  <c r="X218" i="67"/>
  <c r="W218" i="67"/>
  <c r="V218" i="67"/>
  <c r="U218" i="67"/>
  <c r="T218" i="67"/>
  <c r="S218" i="67"/>
  <c r="R218" i="67"/>
  <c r="Q218" i="67"/>
  <c r="P218" i="67"/>
  <c r="O218" i="67"/>
  <c r="N218" i="67"/>
  <c r="M218" i="67"/>
  <c r="L218" i="67"/>
  <c r="K218" i="67"/>
  <c r="J218" i="67"/>
  <c r="I218" i="67"/>
  <c r="H218" i="67"/>
  <c r="G218" i="67"/>
  <c r="F218" i="67"/>
  <c r="E218" i="67"/>
  <c r="D218" i="67"/>
  <c r="C218" i="67"/>
  <c r="B218" i="67"/>
  <c r="A218" i="67"/>
  <c r="AF217" i="67"/>
  <c r="AE217" i="67"/>
  <c r="AD217" i="67"/>
  <c r="AC217" i="67"/>
  <c r="AB217" i="67"/>
  <c r="AA217" i="67"/>
  <c r="Z217" i="67"/>
  <c r="Y217" i="67"/>
  <c r="X217" i="67"/>
  <c r="W217" i="67"/>
  <c r="V217" i="67"/>
  <c r="U217" i="67"/>
  <c r="T217" i="67"/>
  <c r="S217" i="67"/>
  <c r="R217" i="67"/>
  <c r="Q217" i="67"/>
  <c r="P217" i="67"/>
  <c r="O217" i="67"/>
  <c r="N217" i="67"/>
  <c r="M217" i="67"/>
  <c r="L217" i="67"/>
  <c r="K217" i="67"/>
  <c r="J217" i="67"/>
  <c r="I217" i="67"/>
  <c r="H217" i="67"/>
  <c r="G217" i="67"/>
  <c r="F217" i="67"/>
  <c r="E217" i="67"/>
  <c r="D217" i="67"/>
  <c r="C217" i="67"/>
  <c r="B217" i="67"/>
  <c r="A217" i="67"/>
  <c r="AF216" i="67"/>
  <c r="AE216" i="67"/>
  <c r="AD216" i="67"/>
  <c r="AC216" i="67"/>
  <c r="AB216" i="67"/>
  <c r="AA216" i="67"/>
  <c r="Z216" i="67"/>
  <c r="Y216" i="67"/>
  <c r="X216" i="67"/>
  <c r="W216" i="67"/>
  <c r="V216" i="67"/>
  <c r="U216" i="67"/>
  <c r="T216" i="67"/>
  <c r="S216" i="67"/>
  <c r="R216" i="67"/>
  <c r="Q216" i="67"/>
  <c r="P216" i="67"/>
  <c r="O216" i="67"/>
  <c r="N216" i="67"/>
  <c r="M216" i="67"/>
  <c r="L216" i="67"/>
  <c r="K216" i="67"/>
  <c r="J216" i="67"/>
  <c r="I216" i="67"/>
  <c r="H216" i="67"/>
  <c r="G216" i="67"/>
  <c r="F216" i="67"/>
  <c r="E216" i="67"/>
  <c r="D216" i="67"/>
  <c r="C216" i="67"/>
  <c r="B216" i="67"/>
  <c r="A216" i="67"/>
  <c r="AF215" i="67"/>
  <c r="AE215" i="67"/>
  <c r="AD215" i="67"/>
  <c r="AC215" i="67"/>
  <c r="AB215" i="67"/>
  <c r="AA215" i="67"/>
  <c r="Z215" i="67"/>
  <c r="Y215" i="67"/>
  <c r="X215" i="67"/>
  <c r="W215" i="67"/>
  <c r="V215" i="67"/>
  <c r="U215" i="67"/>
  <c r="T215" i="67"/>
  <c r="S215" i="67"/>
  <c r="R215" i="67"/>
  <c r="Q215" i="67"/>
  <c r="P215" i="67"/>
  <c r="O215" i="67"/>
  <c r="N215" i="67"/>
  <c r="M215" i="67"/>
  <c r="L215" i="67"/>
  <c r="K215" i="67"/>
  <c r="J215" i="67"/>
  <c r="I215" i="67"/>
  <c r="H215" i="67"/>
  <c r="G215" i="67"/>
  <c r="F215" i="67"/>
  <c r="E215" i="67"/>
  <c r="D215" i="67"/>
  <c r="C215" i="67"/>
  <c r="B215" i="67"/>
  <c r="A215" i="67"/>
  <c r="B214" i="67"/>
  <c r="S189" i="67"/>
  <c r="AG179" i="67"/>
  <c r="B179" i="67"/>
  <c r="C178" i="67"/>
  <c r="C214" i="67" s="1"/>
  <c r="Y177" i="67"/>
  <c r="Z177" i="67" s="1"/>
  <c r="AA177" i="67" s="1"/>
  <c r="AB177" i="67" s="1"/>
  <c r="AC177" i="67" s="1"/>
  <c r="AD177" i="67" s="1"/>
  <c r="AE177" i="67" s="1"/>
  <c r="AF177" i="67" s="1"/>
  <c r="I177" i="67"/>
  <c r="J177" i="67" s="1"/>
  <c r="K177" i="67" s="1"/>
  <c r="L177" i="67" s="1"/>
  <c r="M177" i="67" s="1"/>
  <c r="N177" i="67" s="1"/>
  <c r="O177" i="67" s="1"/>
  <c r="P177" i="67" s="1"/>
  <c r="Q177" i="67" s="1"/>
  <c r="R177" i="67" s="1"/>
  <c r="S177" i="67" s="1"/>
  <c r="T177" i="67" s="1"/>
  <c r="U177" i="67" s="1"/>
  <c r="V177" i="67" s="1"/>
  <c r="W177" i="67" s="1"/>
  <c r="X177" i="67" s="1"/>
  <c r="E177" i="67"/>
  <c r="F177" i="67" s="1"/>
  <c r="G177" i="67" s="1"/>
  <c r="H177" i="67" s="1"/>
  <c r="D177" i="67"/>
  <c r="C177" i="67"/>
  <c r="C176" i="67"/>
  <c r="D176" i="67" s="1"/>
  <c r="E176" i="67" s="1"/>
  <c r="F176" i="67" s="1"/>
  <c r="G176" i="67" s="1"/>
  <c r="H176" i="67" s="1"/>
  <c r="I176" i="67" s="1"/>
  <c r="J176" i="67" s="1"/>
  <c r="K176" i="67" s="1"/>
  <c r="L176" i="67" s="1"/>
  <c r="M176" i="67" s="1"/>
  <c r="N176" i="67" s="1"/>
  <c r="O176" i="67" s="1"/>
  <c r="P176" i="67" s="1"/>
  <c r="Q176" i="67" s="1"/>
  <c r="R176" i="67" s="1"/>
  <c r="S176" i="67" s="1"/>
  <c r="T176" i="67" s="1"/>
  <c r="U176" i="67" s="1"/>
  <c r="V176" i="67" s="1"/>
  <c r="W176" i="67" s="1"/>
  <c r="X176" i="67" s="1"/>
  <c r="Y176" i="67" s="1"/>
  <c r="Z176" i="67" s="1"/>
  <c r="AA176" i="67" s="1"/>
  <c r="AB176" i="67" s="1"/>
  <c r="AC176" i="67" s="1"/>
  <c r="AD176" i="67" s="1"/>
  <c r="AE176" i="67" s="1"/>
  <c r="AF176" i="67" s="1"/>
  <c r="E175" i="67"/>
  <c r="F175" i="67" s="1"/>
  <c r="G175" i="67" s="1"/>
  <c r="H175" i="67" s="1"/>
  <c r="I175" i="67" s="1"/>
  <c r="J175" i="67" s="1"/>
  <c r="K175" i="67" s="1"/>
  <c r="L175" i="67" s="1"/>
  <c r="M175" i="67" s="1"/>
  <c r="N175" i="67" s="1"/>
  <c r="O175" i="67" s="1"/>
  <c r="P175" i="67" s="1"/>
  <c r="Q175" i="67" s="1"/>
  <c r="R175" i="67" s="1"/>
  <c r="S175" i="67" s="1"/>
  <c r="T175" i="67" s="1"/>
  <c r="U175" i="67" s="1"/>
  <c r="V175" i="67" s="1"/>
  <c r="W175" i="67" s="1"/>
  <c r="X175" i="67" s="1"/>
  <c r="Y175" i="67" s="1"/>
  <c r="Z175" i="67" s="1"/>
  <c r="AA175" i="67" s="1"/>
  <c r="AB175" i="67" s="1"/>
  <c r="AC175" i="67" s="1"/>
  <c r="AD175" i="67" s="1"/>
  <c r="AE175" i="67" s="1"/>
  <c r="AF175" i="67" s="1"/>
  <c r="D175" i="67"/>
  <c r="C175" i="67"/>
  <c r="C174" i="67"/>
  <c r="D174" i="67" s="1"/>
  <c r="E173" i="67"/>
  <c r="F173" i="67" s="1"/>
  <c r="D173" i="67"/>
  <c r="C173" i="67"/>
  <c r="C179" i="67" s="1"/>
  <c r="AG171" i="67"/>
  <c r="B171" i="67"/>
  <c r="C170" i="67"/>
  <c r="D170" i="67" s="1"/>
  <c r="E170" i="67" s="1"/>
  <c r="F170" i="67" s="1"/>
  <c r="G170" i="67" s="1"/>
  <c r="H170" i="67" s="1"/>
  <c r="I170" i="67" s="1"/>
  <c r="J170" i="67" s="1"/>
  <c r="K170" i="67" s="1"/>
  <c r="L170" i="67" s="1"/>
  <c r="M170" i="67" s="1"/>
  <c r="N170" i="67" s="1"/>
  <c r="O170" i="67" s="1"/>
  <c r="P170" i="67" s="1"/>
  <c r="Q170" i="67" s="1"/>
  <c r="R170" i="67" s="1"/>
  <c r="S170" i="67" s="1"/>
  <c r="T170" i="67" s="1"/>
  <c r="U170" i="67" s="1"/>
  <c r="V170" i="67" s="1"/>
  <c r="W170" i="67" s="1"/>
  <c r="X170" i="67" s="1"/>
  <c r="Y170" i="67" s="1"/>
  <c r="Z170" i="67" s="1"/>
  <c r="AA170" i="67" s="1"/>
  <c r="AB170" i="67" s="1"/>
  <c r="AC170" i="67" s="1"/>
  <c r="AD170" i="67" s="1"/>
  <c r="AE170" i="67" s="1"/>
  <c r="AF170" i="67" s="1"/>
  <c r="E169" i="67"/>
  <c r="F169" i="67" s="1"/>
  <c r="G169" i="67" s="1"/>
  <c r="H169" i="67" s="1"/>
  <c r="I169" i="67" s="1"/>
  <c r="J169" i="67" s="1"/>
  <c r="K169" i="67" s="1"/>
  <c r="L169" i="67" s="1"/>
  <c r="M169" i="67" s="1"/>
  <c r="N169" i="67" s="1"/>
  <c r="O169" i="67" s="1"/>
  <c r="P169" i="67" s="1"/>
  <c r="Q169" i="67" s="1"/>
  <c r="R169" i="67" s="1"/>
  <c r="S169" i="67" s="1"/>
  <c r="T169" i="67" s="1"/>
  <c r="U169" i="67" s="1"/>
  <c r="V169" i="67" s="1"/>
  <c r="W169" i="67" s="1"/>
  <c r="X169" i="67" s="1"/>
  <c r="Y169" i="67" s="1"/>
  <c r="Z169" i="67" s="1"/>
  <c r="AA169" i="67" s="1"/>
  <c r="AB169" i="67" s="1"/>
  <c r="AC169" i="67" s="1"/>
  <c r="AD169" i="67" s="1"/>
  <c r="AE169" i="67" s="1"/>
  <c r="AF169" i="67" s="1"/>
  <c r="D169" i="67"/>
  <c r="C169" i="67"/>
  <c r="C168" i="67"/>
  <c r="D168" i="67" s="1"/>
  <c r="E168" i="67" s="1"/>
  <c r="F168" i="67" s="1"/>
  <c r="G168" i="67" s="1"/>
  <c r="H168" i="67" s="1"/>
  <c r="I168" i="67" s="1"/>
  <c r="J168" i="67" s="1"/>
  <c r="K168" i="67" s="1"/>
  <c r="L168" i="67" s="1"/>
  <c r="M168" i="67" s="1"/>
  <c r="N168" i="67" s="1"/>
  <c r="O168" i="67" s="1"/>
  <c r="P168" i="67" s="1"/>
  <c r="Q168" i="67" s="1"/>
  <c r="R168" i="67" s="1"/>
  <c r="S168" i="67" s="1"/>
  <c r="T168" i="67" s="1"/>
  <c r="U168" i="67" s="1"/>
  <c r="V168" i="67" s="1"/>
  <c r="W168" i="67" s="1"/>
  <c r="X168" i="67" s="1"/>
  <c r="Y168" i="67" s="1"/>
  <c r="Z168" i="67" s="1"/>
  <c r="AA168" i="67" s="1"/>
  <c r="AB168" i="67" s="1"/>
  <c r="AC168" i="67" s="1"/>
  <c r="AD168" i="67" s="1"/>
  <c r="AE168" i="67" s="1"/>
  <c r="AF168" i="67" s="1"/>
  <c r="E167" i="67"/>
  <c r="F167" i="67" s="1"/>
  <c r="G167" i="67" s="1"/>
  <c r="H167" i="67" s="1"/>
  <c r="I167" i="67" s="1"/>
  <c r="J167" i="67" s="1"/>
  <c r="K167" i="67" s="1"/>
  <c r="L167" i="67" s="1"/>
  <c r="M167" i="67" s="1"/>
  <c r="N167" i="67" s="1"/>
  <c r="O167" i="67" s="1"/>
  <c r="P167" i="67" s="1"/>
  <c r="Q167" i="67" s="1"/>
  <c r="R167" i="67" s="1"/>
  <c r="S167" i="67" s="1"/>
  <c r="T167" i="67" s="1"/>
  <c r="U167" i="67" s="1"/>
  <c r="V167" i="67" s="1"/>
  <c r="W167" i="67" s="1"/>
  <c r="X167" i="67" s="1"/>
  <c r="Y167" i="67" s="1"/>
  <c r="Z167" i="67" s="1"/>
  <c r="AA167" i="67" s="1"/>
  <c r="AB167" i="67" s="1"/>
  <c r="AC167" i="67" s="1"/>
  <c r="AD167" i="67" s="1"/>
  <c r="AE167" i="67" s="1"/>
  <c r="AF167" i="67" s="1"/>
  <c r="D167" i="67"/>
  <c r="C167" i="67"/>
  <c r="G166" i="67"/>
  <c r="H166" i="67" s="1"/>
  <c r="I166" i="67" s="1"/>
  <c r="J166" i="67" s="1"/>
  <c r="K166" i="67" s="1"/>
  <c r="L166" i="67" s="1"/>
  <c r="M166" i="67" s="1"/>
  <c r="N166" i="67" s="1"/>
  <c r="O166" i="67" s="1"/>
  <c r="P166" i="67" s="1"/>
  <c r="Q166" i="67" s="1"/>
  <c r="R166" i="67" s="1"/>
  <c r="S166" i="67" s="1"/>
  <c r="T166" i="67" s="1"/>
  <c r="U166" i="67" s="1"/>
  <c r="V166" i="67" s="1"/>
  <c r="W166" i="67" s="1"/>
  <c r="X166" i="67" s="1"/>
  <c r="Y166" i="67" s="1"/>
  <c r="Z166" i="67" s="1"/>
  <c r="AA166" i="67" s="1"/>
  <c r="AB166" i="67" s="1"/>
  <c r="AC166" i="67" s="1"/>
  <c r="AD166" i="67" s="1"/>
  <c r="AE166" i="67" s="1"/>
  <c r="AF166" i="67" s="1"/>
  <c r="C166" i="67"/>
  <c r="D166" i="67" s="1"/>
  <c r="E166" i="67" s="1"/>
  <c r="F166" i="67" s="1"/>
  <c r="E165" i="67"/>
  <c r="F165" i="67" s="1"/>
  <c r="G165" i="67" s="1"/>
  <c r="H165" i="67" s="1"/>
  <c r="I165" i="67" s="1"/>
  <c r="J165" i="67" s="1"/>
  <c r="K165" i="67" s="1"/>
  <c r="L165" i="67" s="1"/>
  <c r="M165" i="67" s="1"/>
  <c r="N165" i="67" s="1"/>
  <c r="O165" i="67" s="1"/>
  <c r="P165" i="67" s="1"/>
  <c r="Q165" i="67" s="1"/>
  <c r="R165" i="67" s="1"/>
  <c r="S165" i="67" s="1"/>
  <c r="T165" i="67" s="1"/>
  <c r="U165" i="67" s="1"/>
  <c r="V165" i="67" s="1"/>
  <c r="W165" i="67" s="1"/>
  <c r="X165" i="67" s="1"/>
  <c r="Y165" i="67" s="1"/>
  <c r="Z165" i="67" s="1"/>
  <c r="AA165" i="67" s="1"/>
  <c r="AB165" i="67" s="1"/>
  <c r="AC165" i="67" s="1"/>
  <c r="AD165" i="67" s="1"/>
  <c r="AE165" i="67" s="1"/>
  <c r="AF165" i="67" s="1"/>
  <c r="D165" i="67"/>
  <c r="C165" i="67"/>
  <c r="N164" i="67"/>
  <c r="O164" i="67" s="1"/>
  <c r="P164" i="67" s="1"/>
  <c r="Q164" i="67" s="1"/>
  <c r="R164" i="67" s="1"/>
  <c r="S164" i="67" s="1"/>
  <c r="T164" i="67" s="1"/>
  <c r="U164" i="67" s="1"/>
  <c r="V164" i="67" s="1"/>
  <c r="W164" i="67" s="1"/>
  <c r="X164" i="67" s="1"/>
  <c r="Y164" i="67" s="1"/>
  <c r="Z164" i="67" s="1"/>
  <c r="AA164" i="67" s="1"/>
  <c r="AB164" i="67" s="1"/>
  <c r="AC164" i="67" s="1"/>
  <c r="AD164" i="67" s="1"/>
  <c r="AE164" i="67" s="1"/>
  <c r="AF164" i="67" s="1"/>
  <c r="C164" i="67"/>
  <c r="D164" i="67" s="1"/>
  <c r="E164" i="67" s="1"/>
  <c r="F164" i="67" s="1"/>
  <c r="G164" i="67" s="1"/>
  <c r="H164" i="67" s="1"/>
  <c r="I164" i="67" s="1"/>
  <c r="J164" i="67" s="1"/>
  <c r="K164" i="67" s="1"/>
  <c r="L164" i="67" s="1"/>
  <c r="M164" i="67" s="1"/>
  <c r="C163" i="67"/>
  <c r="D163" i="67" s="1"/>
  <c r="E163" i="67" s="1"/>
  <c r="F163" i="67" s="1"/>
  <c r="G163" i="67" s="1"/>
  <c r="H163" i="67" s="1"/>
  <c r="I163" i="67" s="1"/>
  <c r="J163" i="67" s="1"/>
  <c r="K163" i="67" s="1"/>
  <c r="L163" i="67" s="1"/>
  <c r="M163" i="67" s="1"/>
  <c r="N163" i="67" s="1"/>
  <c r="O163" i="67" s="1"/>
  <c r="P163" i="67" s="1"/>
  <c r="Q163" i="67" s="1"/>
  <c r="R163" i="67" s="1"/>
  <c r="S163" i="67" s="1"/>
  <c r="T163" i="67" s="1"/>
  <c r="U163" i="67" s="1"/>
  <c r="V163" i="67" s="1"/>
  <c r="W163" i="67" s="1"/>
  <c r="X163" i="67" s="1"/>
  <c r="Y163" i="67" s="1"/>
  <c r="Z163" i="67" s="1"/>
  <c r="AA163" i="67" s="1"/>
  <c r="AB163" i="67" s="1"/>
  <c r="AC163" i="67" s="1"/>
  <c r="AD163" i="67" s="1"/>
  <c r="AE163" i="67" s="1"/>
  <c r="AF163" i="67" s="1"/>
  <c r="K162" i="67"/>
  <c r="L162" i="67" s="1"/>
  <c r="M162" i="67" s="1"/>
  <c r="N162" i="67" s="1"/>
  <c r="O162" i="67" s="1"/>
  <c r="P162" i="67" s="1"/>
  <c r="Q162" i="67" s="1"/>
  <c r="R162" i="67" s="1"/>
  <c r="S162" i="67" s="1"/>
  <c r="T162" i="67" s="1"/>
  <c r="U162" i="67" s="1"/>
  <c r="V162" i="67" s="1"/>
  <c r="W162" i="67" s="1"/>
  <c r="X162" i="67" s="1"/>
  <c r="Y162" i="67" s="1"/>
  <c r="Z162" i="67" s="1"/>
  <c r="AA162" i="67" s="1"/>
  <c r="AB162" i="67" s="1"/>
  <c r="AC162" i="67" s="1"/>
  <c r="AD162" i="67" s="1"/>
  <c r="AE162" i="67" s="1"/>
  <c r="AF162" i="67" s="1"/>
  <c r="C162" i="67"/>
  <c r="D162" i="67" s="1"/>
  <c r="E162" i="67" s="1"/>
  <c r="F162" i="67" s="1"/>
  <c r="G162" i="67" s="1"/>
  <c r="H162" i="67" s="1"/>
  <c r="I162" i="67" s="1"/>
  <c r="J162" i="67" s="1"/>
  <c r="D161" i="67"/>
  <c r="E161" i="67" s="1"/>
  <c r="F161" i="67" s="1"/>
  <c r="G161" i="67" s="1"/>
  <c r="H161" i="67" s="1"/>
  <c r="I161" i="67" s="1"/>
  <c r="J161" i="67" s="1"/>
  <c r="K161" i="67" s="1"/>
  <c r="L161" i="67" s="1"/>
  <c r="M161" i="67" s="1"/>
  <c r="N161" i="67" s="1"/>
  <c r="O161" i="67" s="1"/>
  <c r="P161" i="67" s="1"/>
  <c r="Q161" i="67" s="1"/>
  <c r="R161" i="67" s="1"/>
  <c r="S161" i="67" s="1"/>
  <c r="T161" i="67" s="1"/>
  <c r="U161" i="67" s="1"/>
  <c r="V161" i="67" s="1"/>
  <c r="W161" i="67" s="1"/>
  <c r="X161" i="67" s="1"/>
  <c r="Y161" i="67" s="1"/>
  <c r="Z161" i="67" s="1"/>
  <c r="AA161" i="67" s="1"/>
  <c r="AB161" i="67" s="1"/>
  <c r="AC161" i="67" s="1"/>
  <c r="AD161" i="67" s="1"/>
  <c r="AE161" i="67" s="1"/>
  <c r="AF161" i="67" s="1"/>
  <c r="C161" i="67"/>
  <c r="C160" i="67"/>
  <c r="D160" i="67" s="1"/>
  <c r="E160" i="67" s="1"/>
  <c r="F160" i="67" s="1"/>
  <c r="G160" i="67" s="1"/>
  <c r="H160" i="67" s="1"/>
  <c r="I160" i="67" s="1"/>
  <c r="J160" i="67" s="1"/>
  <c r="K160" i="67" s="1"/>
  <c r="L160" i="67" s="1"/>
  <c r="M160" i="67" s="1"/>
  <c r="N160" i="67" s="1"/>
  <c r="O160" i="67" s="1"/>
  <c r="P160" i="67" s="1"/>
  <c r="Q160" i="67" s="1"/>
  <c r="R160" i="67" s="1"/>
  <c r="S160" i="67" s="1"/>
  <c r="T160" i="67" s="1"/>
  <c r="U160" i="67" s="1"/>
  <c r="V160" i="67" s="1"/>
  <c r="W160" i="67" s="1"/>
  <c r="X160" i="67" s="1"/>
  <c r="Y160" i="67" s="1"/>
  <c r="Z160" i="67" s="1"/>
  <c r="AA160" i="67" s="1"/>
  <c r="AB160" i="67" s="1"/>
  <c r="AC160" i="67" s="1"/>
  <c r="AD160" i="67" s="1"/>
  <c r="AE160" i="67" s="1"/>
  <c r="AF160" i="67" s="1"/>
  <c r="D159" i="67"/>
  <c r="E159" i="67" s="1"/>
  <c r="F159" i="67" s="1"/>
  <c r="G159" i="67" s="1"/>
  <c r="H159" i="67" s="1"/>
  <c r="I159" i="67" s="1"/>
  <c r="J159" i="67" s="1"/>
  <c r="K159" i="67" s="1"/>
  <c r="L159" i="67" s="1"/>
  <c r="M159" i="67" s="1"/>
  <c r="N159" i="67" s="1"/>
  <c r="O159" i="67" s="1"/>
  <c r="P159" i="67" s="1"/>
  <c r="Q159" i="67" s="1"/>
  <c r="R159" i="67" s="1"/>
  <c r="S159" i="67" s="1"/>
  <c r="T159" i="67" s="1"/>
  <c r="U159" i="67" s="1"/>
  <c r="V159" i="67" s="1"/>
  <c r="W159" i="67" s="1"/>
  <c r="X159" i="67" s="1"/>
  <c r="Y159" i="67" s="1"/>
  <c r="Z159" i="67" s="1"/>
  <c r="AA159" i="67" s="1"/>
  <c r="AB159" i="67" s="1"/>
  <c r="AC159" i="67" s="1"/>
  <c r="AD159" i="67" s="1"/>
  <c r="AE159" i="67" s="1"/>
  <c r="AF159" i="67" s="1"/>
  <c r="C159" i="67"/>
  <c r="H158" i="67"/>
  <c r="I158" i="67" s="1"/>
  <c r="J158" i="67" s="1"/>
  <c r="K158" i="67" s="1"/>
  <c r="L158" i="67" s="1"/>
  <c r="M158" i="67" s="1"/>
  <c r="N158" i="67" s="1"/>
  <c r="O158" i="67" s="1"/>
  <c r="P158" i="67" s="1"/>
  <c r="Q158" i="67" s="1"/>
  <c r="R158" i="67" s="1"/>
  <c r="S158" i="67" s="1"/>
  <c r="T158" i="67" s="1"/>
  <c r="U158" i="67" s="1"/>
  <c r="V158" i="67" s="1"/>
  <c r="W158" i="67" s="1"/>
  <c r="X158" i="67" s="1"/>
  <c r="Y158" i="67" s="1"/>
  <c r="Z158" i="67" s="1"/>
  <c r="AA158" i="67" s="1"/>
  <c r="AB158" i="67" s="1"/>
  <c r="AC158" i="67" s="1"/>
  <c r="AD158" i="67" s="1"/>
  <c r="AE158" i="67" s="1"/>
  <c r="AF158" i="67" s="1"/>
  <c r="D158" i="67"/>
  <c r="E158" i="67" s="1"/>
  <c r="F158" i="67" s="1"/>
  <c r="G158" i="67" s="1"/>
  <c r="C158" i="67"/>
  <c r="F157" i="67"/>
  <c r="G157" i="67" s="1"/>
  <c r="H157" i="67" s="1"/>
  <c r="I157" i="67" s="1"/>
  <c r="J157" i="67" s="1"/>
  <c r="K157" i="67" s="1"/>
  <c r="L157" i="67" s="1"/>
  <c r="M157" i="67" s="1"/>
  <c r="N157" i="67" s="1"/>
  <c r="O157" i="67" s="1"/>
  <c r="P157" i="67" s="1"/>
  <c r="Q157" i="67" s="1"/>
  <c r="R157" i="67" s="1"/>
  <c r="S157" i="67" s="1"/>
  <c r="T157" i="67" s="1"/>
  <c r="U157" i="67" s="1"/>
  <c r="V157" i="67" s="1"/>
  <c r="W157" i="67" s="1"/>
  <c r="X157" i="67" s="1"/>
  <c r="Y157" i="67" s="1"/>
  <c r="Z157" i="67" s="1"/>
  <c r="AA157" i="67" s="1"/>
  <c r="AB157" i="67" s="1"/>
  <c r="AC157" i="67" s="1"/>
  <c r="AD157" i="67" s="1"/>
  <c r="AE157" i="67" s="1"/>
  <c r="AF157" i="67" s="1"/>
  <c r="D157" i="67"/>
  <c r="E157" i="67" s="1"/>
  <c r="C157" i="67"/>
  <c r="D156" i="67"/>
  <c r="E156" i="67" s="1"/>
  <c r="F156" i="67" s="1"/>
  <c r="G156" i="67" s="1"/>
  <c r="H156" i="67" s="1"/>
  <c r="I156" i="67" s="1"/>
  <c r="J156" i="67" s="1"/>
  <c r="K156" i="67" s="1"/>
  <c r="L156" i="67" s="1"/>
  <c r="M156" i="67" s="1"/>
  <c r="N156" i="67" s="1"/>
  <c r="O156" i="67" s="1"/>
  <c r="P156" i="67" s="1"/>
  <c r="Q156" i="67" s="1"/>
  <c r="R156" i="67" s="1"/>
  <c r="S156" i="67" s="1"/>
  <c r="T156" i="67" s="1"/>
  <c r="U156" i="67" s="1"/>
  <c r="V156" i="67" s="1"/>
  <c r="W156" i="67" s="1"/>
  <c r="X156" i="67" s="1"/>
  <c r="Y156" i="67" s="1"/>
  <c r="Z156" i="67" s="1"/>
  <c r="AA156" i="67" s="1"/>
  <c r="AB156" i="67" s="1"/>
  <c r="AC156" i="67" s="1"/>
  <c r="AD156" i="67" s="1"/>
  <c r="AE156" i="67" s="1"/>
  <c r="AF156" i="67" s="1"/>
  <c r="C156" i="67"/>
  <c r="Z155" i="67"/>
  <c r="AA155" i="67" s="1"/>
  <c r="AB155" i="67" s="1"/>
  <c r="AC155" i="67" s="1"/>
  <c r="AD155" i="67" s="1"/>
  <c r="AE155" i="67" s="1"/>
  <c r="AF155" i="67" s="1"/>
  <c r="J155" i="67"/>
  <c r="K155" i="67" s="1"/>
  <c r="L155" i="67" s="1"/>
  <c r="M155" i="67" s="1"/>
  <c r="N155" i="67" s="1"/>
  <c r="O155" i="67" s="1"/>
  <c r="P155" i="67" s="1"/>
  <c r="Q155" i="67" s="1"/>
  <c r="R155" i="67" s="1"/>
  <c r="S155" i="67" s="1"/>
  <c r="T155" i="67" s="1"/>
  <c r="U155" i="67" s="1"/>
  <c r="V155" i="67" s="1"/>
  <c r="W155" i="67" s="1"/>
  <c r="X155" i="67" s="1"/>
  <c r="Y155" i="67" s="1"/>
  <c r="C155" i="67"/>
  <c r="D155" i="67" s="1"/>
  <c r="E155" i="67" s="1"/>
  <c r="F155" i="67" s="1"/>
  <c r="G155" i="67" s="1"/>
  <c r="H155" i="67" s="1"/>
  <c r="I155" i="67" s="1"/>
  <c r="D154" i="67"/>
  <c r="E154" i="67" s="1"/>
  <c r="F154" i="67" s="1"/>
  <c r="G154" i="67" s="1"/>
  <c r="H154" i="67" s="1"/>
  <c r="I154" i="67" s="1"/>
  <c r="J154" i="67" s="1"/>
  <c r="K154" i="67" s="1"/>
  <c r="L154" i="67" s="1"/>
  <c r="M154" i="67" s="1"/>
  <c r="N154" i="67" s="1"/>
  <c r="O154" i="67" s="1"/>
  <c r="P154" i="67" s="1"/>
  <c r="Q154" i="67" s="1"/>
  <c r="R154" i="67" s="1"/>
  <c r="S154" i="67" s="1"/>
  <c r="T154" i="67" s="1"/>
  <c r="U154" i="67" s="1"/>
  <c r="V154" i="67" s="1"/>
  <c r="W154" i="67" s="1"/>
  <c r="X154" i="67" s="1"/>
  <c r="Y154" i="67" s="1"/>
  <c r="Z154" i="67" s="1"/>
  <c r="AA154" i="67" s="1"/>
  <c r="AB154" i="67" s="1"/>
  <c r="AC154" i="67" s="1"/>
  <c r="AD154" i="67" s="1"/>
  <c r="AE154" i="67" s="1"/>
  <c r="AF154" i="67" s="1"/>
  <c r="C154" i="67"/>
  <c r="D153" i="67"/>
  <c r="E153" i="67" s="1"/>
  <c r="F153" i="67" s="1"/>
  <c r="G153" i="67" s="1"/>
  <c r="H153" i="67" s="1"/>
  <c r="I153" i="67" s="1"/>
  <c r="J153" i="67" s="1"/>
  <c r="K153" i="67" s="1"/>
  <c r="L153" i="67" s="1"/>
  <c r="M153" i="67" s="1"/>
  <c r="N153" i="67" s="1"/>
  <c r="O153" i="67" s="1"/>
  <c r="P153" i="67" s="1"/>
  <c r="Q153" i="67" s="1"/>
  <c r="R153" i="67" s="1"/>
  <c r="S153" i="67" s="1"/>
  <c r="T153" i="67" s="1"/>
  <c r="U153" i="67" s="1"/>
  <c r="V153" i="67" s="1"/>
  <c r="W153" i="67" s="1"/>
  <c r="X153" i="67" s="1"/>
  <c r="Y153" i="67" s="1"/>
  <c r="Z153" i="67" s="1"/>
  <c r="AA153" i="67" s="1"/>
  <c r="AB153" i="67" s="1"/>
  <c r="AC153" i="67" s="1"/>
  <c r="AD153" i="67" s="1"/>
  <c r="AE153" i="67" s="1"/>
  <c r="AF153" i="67" s="1"/>
  <c r="C153" i="67"/>
  <c r="D152" i="67"/>
  <c r="E152" i="67" s="1"/>
  <c r="F152" i="67" s="1"/>
  <c r="G152" i="67" s="1"/>
  <c r="H152" i="67" s="1"/>
  <c r="I152" i="67" s="1"/>
  <c r="J152" i="67" s="1"/>
  <c r="K152" i="67" s="1"/>
  <c r="L152" i="67" s="1"/>
  <c r="M152" i="67" s="1"/>
  <c r="N152" i="67" s="1"/>
  <c r="O152" i="67" s="1"/>
  <c r="P152" i="67" s="1"/>
  <c r="Q152" i="67" s="1"/>
  <c r="R152" i="67" s="1"/>
  <c r="S152" i="67" s="1"/>
  <c r="T152" i="67" s="1"/>
  <c r="U152" i="67" s="1"/>
  <c r="V152" i="67" s="1"/>
  <c r="W152" i="67" s="1"/>
  <c r="X152" i="67" s="1"/>
  <c r="Y152" i="67" s="1"/>
  <c r="Z152" i="67" s="1"/>
  <c r="AA152" i="67" s="1"/>
  <c r="AB152" i="67" s="1"/>
  <c r="AC152" i="67" s="1"/>
  <c r="AD152" i="67" s="1"/>
  <c r="AE152" i="67" s="1"/>
  <c r="AF152" i="67" s="1"/>
  <c r="C152" i="67"/>
  <c r="V151" i="67"/>
  <c r="W151" i="67" s="1"/>
  <c r="X151" i="67" s="1"/>
  <c r="Y151" i="67" s="1"/>
  <c r="Z151" i="67" s="1"/>
  <c r="AA151" i="67" s="1"/>
  <c r="AB151" i="67" s="1"/>
  <c r="AC151" i="67" s="1"/>
  <c r="AD151" i="67" s="1"/>
  <c r="AE151" i="67" s="1"/>
  <c r="AF151" i="67" s="1"/>
  <c r="F151" i="67"/>
  <c r="G151" i="67" s="1"/>
  <c r="H151" i="67" s="1"/>
  <c r="I151" i="67" s="1"/>
  <c r="J151" i="67" s="1"/>
  <c r="K151" i="67" s="1"/>
  <c r="L151" i="67" s="1"/>
  <c r="M151" i="67" s="1"/>
  <c r="N151" i="67" s="1"/>
  <c r="O151" i="67" s="1"/>
  <c r="P151" i="67" s="1"/>
  <c r="Q151" i="67" s="1"/>
  <c r="R151" i="67" s="1"/>
  <c r="S151" i="67" s="1"/>
  <c r="T151" i="67" s="1"/>
  <c r="U151" i="67" s="1"/>
  <c r="C151" i="67"/>
  <c r="D151" i="67" s="1"/>
  <c r="E151" i="67" s="1"/>
  <c r="X150" i="67"/>
  <c r="Y150" i="67" s="1"/>
  <c r="Z150" i="67" s="1"/>
  <c r="AA150" i="67" s="1"/>
  <c r="AB150" i="67" s="1"/>
  <c r="AC150" i="67" s="1"/>
  <c r="AD150" i="67" s="1"/>
  <c r="AE150" i="67" s="1"/>
  <c r="AF150" i="67" s="1"/>
  <c r="H150" i="67"/>
  <c r="I150" i="67" s="1"/>
  <c r="J150" i="67" s="1"/>
  <c r="K150" i="67" s="1"/>
  <c r="L150" i="67" s="1"/>
  <c r="M150" i="67" s="1"/>
  <c r="N150" i="67" s="1"/>
  <c r="O150" i="67" s="1"/>
  <c r="P150" i="67" s="1"/>
  <c r="Q150" i="67" s="1"/>
  <c r="R150" i="67" s="1"/>
  <c r="S150" i="67" s="1"/>
  <c r="T150" i="67" s="1"/>
  <c r="U150" i="67" s="1"/>
  <c r="V150" i="67" s="1"/>
  <c r="W150" i="67" s="1"/>
  <c r="D150" i="67"/>
  <c r="E150" i="67" s="1"/>
  <c r="F150" i="67" s="1"/>
  <c r="G150" i="67" s="1"/>
  <c r="C150" i="67"/>
  <c r="D149" i="67"/>
  <c r="E149" i="67" s="1"/>
  <c r="F149" i="67" s="1"/>
  <c r="G149" i="67" s="1"/>
  <c r="H149" i="67" s="1"/>
  <c r="I149" i="67" s="1"/>
  <c r="J149" i="67" s="1"/>
  <c r="K149" i="67" s="1"/>
  <c r="L149" i="67" s="1"/>
  <c r="M149" i="67" s="1"/>
  <c r="N149" i="67" s="1"/>
  <c r="O149" i="67" s="1"/>
  <c r="P149" i="67" s="1"/>
  <c r="Q149" i="67" s="1"/>
  <c r="R149" i="67" s="1"/>
  <c r="S149" i="67" s="1"/>
  <c r="T149" i="67" s="1"/>
  <c r="U149" i="67" s="1"/>
  <c r="V149" i="67" s="1"/>
  <c r="W149" i="67" s="1"/>
  <c r="X149" i="67" s="1"/>
  <c r="Y149" i="67" s="1"/>
  <c r="Z149" i="67" s="1"/>
  <c r="AA149" i="67" s="1"/>
  <c r="AB149" i="67" s="1"/>
  <c r="AC149" i="67" s="1"/>
  <c r="AD149" i="67" s="1"/>
  <c r="AE149" i="67" s="1"/>
  <c r="AF149" i="67" s="1"/>
  <c r="C149" i="67"/>
  <c r="D148" i="67"/>
  <c r="E148" i="67" s="1"/>
  <c r="F148" i="67" s="1"/>
  <c r="G148" i="67" s="1"/>
  <c r="H148" i="67" s="1"/>
  <c r="I148" i="67" s="1"/>
  <c r="J148" i="67" s="1"/>
  <c r="K148" i="67" s="1"/>
  <c r="L148" i="67" s="1"/>
  <c r="M148" i="67" s="1"/>
  <c r="N148" i="67" s="1"/>
  <c r="O148" i="67" s="1"/>
  <c r="P148" i="67" s="1"/>
  <c r="Q148" i="67" s="1"/>
  <c r="R148" i="67" s="1"/>
  <c r="S148" i="67" s="1"/>
  <c r="T148" i="67" s="1"/>
  <c r="U148" i="67" s="1"/>
  <c r="V148" i="67" s="1"/>
  <c r="W148" i="67" s="1"/>
  <c r="X148" i="67" s="1"/>
  <c r="Y148" i="67" s="1"/>
  <c r="Z148" i="67" s="1"/>
  <c r="AA148" i="67" s="1"/>
  <c r="AB148" i="67" s="1"/>
  <c r="AC148" i="67" s="1"/>
  <c r="AD148" i="67" s="1"/>
  <c r="AE148" i="67" s="1"/>
  <c r="AF148" i="67" s="1"/>
  <c r="C148" i="67"/>
  <c r="E147" i="67"/>
  <c r="F147" i="67" s="1"/>
  <c r="G147" i="67" s="1"/>
  <c r="H147" i="67" s="1"/>
  <c r="I147" i="67" s="1"/>
  <c r="J147" i="67" s="1"/>
  <c r="K147" i="67" s="1"/>
  <c r="L147" i="67" s="1"/>
  <c r="M147" i="67" s="1"/>
  <c r="N147" i="67" s="1"/>
  <c r="O147" i="67" s="1"/>
  <c r="P147" i="67" s="1"/>
  <c r="Q147" i="67" s="1"/>
  <c r="R147" i="67" s="1"/>
  <c r="S147" i="67" s="1"/>
  <c r="T147" i="67" s="1"/>
  <c r="U147" i="67" s="1"/>
  <c r="V147" i="67" s="1"/>
  <c r="W147" i="67" s="1"/>
  <c r="X147" i="67" s="1"/>
  <c r="Y147" i="67" s="1"/>
  <c r="Z147" i="67" s="1"/>
  <c r="AA147" i="67" s="1"/>
  <c r="AB147" i="67" s="1"/>
  <c r="AC147" i="67" s="1"/>
  <c r="AD147" i="67" s="1"/>
  <c r="AE147" i="67" s="1"/>
  <c r="AF147" i="67" s="1"/>
  <c r="C147" i="67"/>
  <c r="D147" i="67" s="1"/>
  <c r="D146" i="67"/>
  <c r="E146" i="67" s="1"/>
  <c r="F146" i="67" s="1"/>
  <c r="G146" i="67" s="1"/>
  <c r="H146" i="67" s="1"/>
  <c r="I146" i="67" s="1"/>
  <c r="J146" i="67" s="1"/>
  <c r="K146" i="67" s="1"/>
  <c r="L146" i="67" s="1"/>
  <c r="M146" i="67" s="1"/>
  <c r="N146" i="67" s="1"/>
  <c r="O146" i="67" s="1"/>
  <c r="P146" i="67" s="1"/>
  <c r="Q146" i="67" s="1"/>
  <c r="R146" i="67" s="1"/>
  <c r="S146" i="67" s="1"/>
  <c r="T146" i="67" s="1"/>
  <c r="U146" i="67" s="1"/>
  <c r="V146" i="67" s="1"/>
  <c r="W146" i="67" s="1"/>
  <c r="X146" i="67" s="1"/>
  <c r="Y146" i="67" s="1"/>
  <c r="Z146" i="67" s="1"/>
  <c r="AA146" i="67" s="1"/>
  <c r="AB146" i="67" s="1"/>
  <c r="AC146" i="67" s="1"/>
  <c r="AD146" i="67" s="1"/>
  <c r="AE146" i="67" s="1"/>
  <c r="AF146" i="67" s="1"/>
  <c r="C146" i="67"/>
  <c r="H145" i="67"/>
  <c r="I145" i="67" s="1"/>
  <c r="J145" i="67" s="1"/>
  <c r="K145" i="67" s="1"/>
  <c r="L145" i="67" s="1"/>
  <c r="M145" i="67" s="1"/>
  <c r="N145" i="67" s="1"/>
  <c r="O145" i="67" s="1"/>
  <c r="P145" i="67" s="1"/>
  <c r="Q145" i="67" s="1"/>
  <c r="R145" i="67" s="1"/>
  <c r="S145" i="67" s="1"/>
  <c r="T145" i="67" s="1"/>
  <c r="U145" i="67" s="1"/>
  <c r="V145" i="67" s="1"/>
  <c r="W145" i="67" s="1"/>
  <c r="X145" i="67" s="1"/>
  <c r="Y145" i="67" s="1"/>
  <c r="Z145" i="67" s="1"/>
  <c r="AA145" i="67" s="1"/>
  <c r="AB145" i="67" s="1"/>
  <c r="AC145" i="67" s="1"/>
  <c r="AD145" i="67" s="1"/>
  <c r="AE145" i="67" s="1"/>
  <c r="AF145" i="67" s="1"/>
  <c r="F145" i="67"/>
  <c r="G145" i="67" s="1"/>
  <c r="D145" i="67"/>
  <c r="E145" i="67" s="1"/>
  <c r="C145" i="67"/>
  <c r="C144" i="67"/>
  <c r="D144" i="67" s="1"/>
  <c r="E144" i="67" s="1"/>
  <c r="F144" i="67" s="1"/>
  <c r="G144" i="67" s="1"/>
  <c r="H144" i="67" s="1"/>
  <c r="I144" i="67" s="1"/>
  <c r="J144" i="67" s="1"/>
  <c r="K144" i="67" s="1"/>
  <c r="L144" i="67" s="1"/>
  <c r="M144" i="67" s="1"/>
  <c r="N144" i="67" s="1"/>
  <c r="O144" i="67" s="1"/>
  <c r="P144" i="67" s="1"/>
  <c r="Q144" i="67" s="1"/>
  <c r="R144" i="67" s="1"/>
  <c r="S144" i="67" s="1"/>
  <c r="T144" i="67" s="1"/>
  <c r="U144" i="67" s="1"/>
  <c r="V144" i="67" s="1"/>
  <c r="W144" i="67" s="1"/>
  <c r="X144" i="67" s="1"/>
  <c r="Y144" i="67" s="1"/>
  <c r="Z144" i="67" s="1"/>
  <c r="AA144" i="67" s="1"/>
  <c r="AB144" i="67" s="1"/>
  <c r="AC144" i="67" s="1"/>
  <c r="AD144" i="67" s="1"/>
  <c r="AE144" i="67" s="1"/>
  <c r="AF144" i="67" s="1"/>
  <c r="C143" i="67"/>
  <c r="D143" i="67" s="1"/>
  <c r="E143" i="67" s="1"/>
  <c r="F143" i="67" s="1"/>
  <c r="G143" i="67" s="1"/>
  <c r="H143" i="67" s="1"/>
  <c r="I143" i="67" s="1"/>
  <c r="J143" i="67" s="1"/>
  <c r="K143" i="67" s="1"/>
  <c r="L143" i="67" s="1"/>
  <c r="M143" i="67" s="1"/>
  <c r="N143" i="67" s="1"/>
  <c r="O143" i="67" s="1"/>
  <c r="P143" i="67" s="1"/>
  <c r="Q143" i="67" s="1"/>
  <c r="R143" i="67" s="1"/>
  <c r="S143" i="67" s="1"/>
  <c r="T143" i="67" s="1"/>
  <c r="U143" i="67" s="1"/>
  <c r="V143" i="67" s="1"/>
  <c r="W143" i="67" s="1"/>
  <c r="X143" i="67" s="1"/>
  <c r="Y143" i="67" s="1"/>
  <c r="Z143" i="67" s="1"/>
  <c r="AA143" i="67" s="1"/>
  <c r="AB143" i="67" s="1"/>
  <c r="AC143" i="67" s="1"/>
  <c r="AD143" i="67" s="1"/>
  <c r="AE143" i="67" s="1"/>
  <c r="AF143" i="67" s="1"/>
  <c r="C142" i="67"/>
  <c r="D142" i="67" s="1"/>
  <c r="E142" i="67" s="1"/>
  <c r="F142" i="67" s="1"/>
  <c r="G142" i="67" s="1"/>
  <c r="H142" i="67" s="1"/>
  <c r="I142" i="67" s="1"/>
  <c r="J142" i="67" s="1"/>
  <c r="K142" i="67" s="1"/>
  <c r="L142" i="67" s="1"/>
  <c r="M142" i="67" s="1"/>
  <c r="N142" i="67" s="1"/>
  <c r="O142" i="67" s="1"/>
  <c r="P142" i="67" s="1"/>
  <c r="Q142" i="67" s="1"/>
  <c r="R142" i="67" s="1"/>
  <c r="S142" i="67" s="1"/>
  <c r="T142" i="67" s="1"/>
  <c r="U142" i="67" s="1"/>
  <c r="V142" i="67" s="1"/>
  <c r="W142" i="67" s="1"/>
  <c r="X142" i="67" s="1"/>
  <c r="Y142" i="67" s="1"/>
  <c r="Z142" i="67" s="1"/>
  <c r="AA142" i="67" s="1"/>
  <c r="AB142" i="67" s="1"/>
  <c r="AC142" i="67" s="1"/>
  <c r="AD142" i="67" s="1"/>
  <c r="AE142" i="67" s="1"/>
  <c r="AF142" i="67" s="1"/>
  <c r="H141" i="67"/>
  <c r="I141" i="67" s="1"/>
  <c r="J141" i="67" s="1"/>
  <c r="K141" i="67" s="1"/>
  <c r="L141" i="67" s="1"/>
  <c r="M141" i="67" s="1"/>
  <c r="N141" i="67" s="1"/>
  <c r="O141" i="67" s="1"/>
  <c r="P141" i="67" s="1"/>
  <c r="Q141" i="67" s="1"/>
  <c r="R141" i="67" s="1"/>
  <c r="S141" i="67" s="1"/>
  <c r="T141" i="67" s="1"/>
  <c r="U141" i="67" s="1"/>
  <c r="V141" i="67" s="1"/>
  <c r="W141" i="67" s="1"/>
  <c r="X141" i="67" s="1"/>
  <c r="Y141" i="67" s="1"/>
  <c r="Z141" i="67" s="1"/>
  <c r="AA141" i="67" s="1"/>
  <c r="AB141" i="67" s="1"/>
  <c r="AC141" i="67" s="1"/>
  <c r="AD141" i="67" s="1"/>
  <c r="AE141" i="67" s="1"/>
  <c r="AF141" i="67" s="1"/>
  <c r="D141" i="67"/>
  <c r="E141" i="67" s="1"/>
  <c r="F141" i="67" s="1"/>
  <c r="G141" i="67" s="1"/>
  <c r="C141" i="67"/>
  <c r="F140" i="67"/>
  <c r="G140" i="67" s="1"/>
  <c r="H140" i="67" s="1"/>
  <c r="I140" i="67" s="1"/>
  <c r="J140" i="67" s="1"/>
  <c r="K140" i="67" s="1"/>
  <c r="L140" i="67" s="1"/>
  <c r="M140" i="67" s="1"/>
  <c r="N140" i="67" s="1"/>
  <c r="O140" i="67" s="1"/>
  <c r="P140" i="67" s="1"/>
  <c r="Q140" i="67" s="1"/>
  <c r="R140" i="67" s="1"/>
  <c r="S140" i="67" s="1"/>
  <c r="T140" i="67" s="1"/>
  <c r="U140" i="67" s="1"/>
  <c r="V140" i="67" s="1"/>
  <c r="W140" i="67" s="1"/>
  <c r="X140" i="67" s="1"/>
  <c r="Y140" i="67" s="1"/>
  <c r="Z140" i="67" s="1"/>
  <c r="AA140" i="67" s="1"/>
  <c r="AB140" i="67" s="1"/>
  <c r="AC140" i="67" s="1"/>
  <c r="AD140" i="67" s="1"/>
  <c r="AE140" i="67" s="1"/>
  <c r="AF140" i="67" s="1"/>
  <c r="D140" i="67"/>
  <c r="E140" i="67" s="1"/>
  <c r="C140" i="67"/>
  <c r="L139" i="67"/>
  <c r="M139" i="67" s="1"/>
  <c r="N139" i="67" s="1"/>
  <c r="O139" i="67" s="1"/>
  <c r="P139" i="67" s="1"/>
  <c r="Q139" i="67" s="1"/>
  <c r="R139" i="67" s="1"/>
  <c r="S139" i="67" s="1"/>
  <c r="T139" i="67" s="1"/>
  <c r="U139" i="67" s="1"/>
  <c r="V139" i="67" s="1"/>
  <c r="W139" i="67" s="1"/>
  <c r="X139" i="67" s="1"/>
  <c r="Y139" i="67" s="1"/>
  <c r="Z139" i="67" s="1"/>
  <c r="AA139" i="67" s="1"/>
  <c r="AB139" i="67" s="1"/>
  <c r="AC139" i="67" s="1"/>
  <c r="AD139" i="67" s="1"/>
  <c r="AE139" i="67" s="1"/>
  <c r="AF139" i="67" s="1"/>
  <c r="D139" i="67"/>
  <c r="E139" i="67" s="1"/>
  <c r="F139" i="67" s="1"/>
  <c r="G139" i="67" s="1"/>
  <c r="H139" i="67" s="1"/>
  <c r="I139" i="67" s="1"/>
  <c r="J139" i="67" s="1"/>
  <c r="K139" i="67" s="1"/>
  <c r="C139" i="67"/>
  <c r="C138" i="67"/>
  <c r="D138" i="67" s="1"/>
  <c r="E138" i="67" s="1"/>
  <c r="F138" i="67" s="1"/>
  <c r="G138" i="67" s="1"/>
  <c r="H138" i="67" s="1"/>
  <c r="I138" i="67" s="1"/>
  <c r="J138" i="67" s="1"/>
  <c r="K138" i="67" s="1"/>
  <c r="L138" i="67" s="1"/>
  <c r="M138" i="67" s="1"/>
  <c r="N138" i="67" s="1"/>
  <c r="O138" i="67" s="1"/>
  <c r="P138" i="67" s="1"/>
  <c r="Q138" i="67" s="1"/>
  <c r="R138" i="67" s="1"/>
  <c r="S138" i="67" s="1"/>
  <c r="T138" i="67" s="1"/>
  <c r="U138" i="67" s="1"/>
  <c r="V138" i="67" s="1"/>
  <c r="W138" i="67" s="1"/>
  <c r="X138" i="67" s="1"/>
  <c r="Y138" i="67" s="1"/>
  <c r="Z138" i="67" s="1"/>
  <c r="AA138" i="67" s="1"/>
  <c r="AB138" i="67" s="1"/>
  <c r="AC138" i="67" s="1"/>
  <c r="AD138" i="67" s="1"/>
  <c r="AE138" i="67" s="1"/>
  <c r="AF138" i="67" s="1"/>
  <c r="D137" i="67"/>
  <c r="E137" i="67" s="1"/>
  <c r="F137" i="67" s="1"/>
  <c r="G137" i="67" s="1"/>
  <c r="H137" i="67" s="1"/>
  <c r="I137" i="67" s="1"/>
  <c r="J137" i="67" s="1"/>
  <c r="K137" i="67" s="1"/>
  <c r="L137" i="67" s="1"/>
  <c r="M137" i="67" s="1"/>
  <c r="N137" i="67" s="1"/>
  <c r="O137" i="67" s="1"/>
  <c r="P137" i="67" s="1"/>
  <c r="Q137" i="67" s="1"/>
  <c r="R137" i="67" s="1"/>
  <c r="S137" i="67" s="1"/>
  <c r="T137" i="67" s="1"/>
  <c r="U137" i="67" s="1"/>
  <c r="V137" i="67" s="1"/>
  <c r="W137" i="67" s="1"/>
  <c r="X137" i="67" s="1"/>
  <c r="Y137" i="67" s="1"/>
  <c r="Z137" i="67" s="1"/>
  <c r="AA137" i="67" s="1"/>
  <c r="AB137" i="67" s="1"/>
  <c r="AC137" i="67" s="1"/>
  <c r="AD137" i="67" s="1"/>
  <c r="AE137" i="67" s="1"/>
  <c r="AF137" i="67" s="1"/>
  <c r="C137" i="67"/>
  <c r="F136" i="67"/>
  <c r="G136" i="67" s="1"/>
  <c r="H136" i="67" s="1"/>
  <c r="I136" i="67" s="1"/>
  <c r="J136" i="67" s="1"/>
  <c r="K136" i="67" s="1"/>
  <c r="L136" i="67" s="1"/>
  <c r="M136" i="67" s="1"/>
  <c r="N136" i="67" s="1"/>
  <c r="O136" i="67" s="1"/>
  <c r="P136" i="67" s="1"/>
  <c r="Q136" i="67" s="1"/>
  <c r="R136" i="67" s="1"/>
  <c r="S136" i="67" s="1"/>
  <c r="T136" i="67" s="1"/>
  <c r="U136" i="67" s="1"/>
  <c r="V136" i="67" s="1"/>
  <c r="W136" i="67" s="1"/>
  <c r="X136" i="67" s="1"/>
  <c r="Y136" i="67" s="1"/>
  <c r="Z136" i="67" s="1"/>
  <c r="AA136" i="67" s="1"/>
  <c r="AB136" i="67" s="1"/>
  <c r="AC136" i="67" s="1"/>
  <c r="AD136" i="67" s="1"/>
  <c r="AE136" i="67" s="1"/>
  <c r="AF136" i="67" s="1"/>
  <c r="D136" i="67"/>
  <c r="E136" i="67" s="1"/>
  <c r="C136" i="67"/>
  <c r="D135" i="67"/>
  <c r="E135" i="67" s="1"/>
  <c r="F135" i="67" s="1"/>
  <c r="G135" i="67" s="1"/>
  <c r="H135" i="67" s="1"/>
  <c r="I135" i="67" s="1"/>
  <c r="J135" i="67" s="1"/>
  <c r="K135" i="67" s="1"/>
  <c r="L135" i="67" s="1"/>
  <c r="M135" i="67" s="1"/>
  <c r="N135" i="67" s="1"/>
  <c r="O135" i="67" s="1"/>
  <c r="P135" i="67" s="1"/>
  <c r="Q135" i="67" s="1"/>
  <c r="R135" i="67" s="1"/>
  <c r="S135" i="67" s="1"/>
  <c r="T135" i="67" s="1"/>
  <c r="U135" i="67" s="1"/>
  <c r="V135" i="67" s="1"/>
  <c r="W135" i="67" s="1"/>
  <c r="X135" i="67" s="1"/>
  <c r="Y135" i="67" s="1"/>
  <c r="Z135" i="67" s="1"/>
  <c r="AA135" i="67" s="1"/>
  <c r="AB135" i="67" s="1"/>
  <c r="AC135" i="67" s="1"/>
  <c r="AD135" i="67" s="1"/>
  <c r="AE135" i="67" s="1"/>
  <c r="AF135" i="67" s="1"/>
  <c r="C135" i="67"/>
  <c r="N134" i="67"/>
  <c r="O134" i="67" s="1"/>
  <c r="P134" i="67" s="1"/>
  <c r="Q134" i="67" s="1"/>
  <c r="R134" i="67" s="1"/>
  <c r="S134" i="67" s="1"/>
  <c r="T134" i="67" s="1"/>
  <c r="U134" i="67" s="1"/>
  <c r="V134" i="67" s="1"/>
  <c r="W134" i="67" s="1"/>
  <c r="X134" i="67" s="1"/>
  <c r="Y134" i="67" s="1"/>
  <c r="Z134" i="67" s="1"/>
  <c r="AA134" i="67" s="1"/>
  <c r="AB134" i="67" s="1"/>
  <c r="AC134" i="67" s="1"/>
  <c r="AD134" i="67" s="1"/>
  <c r="AE134" i="67" s="1"/>
  <c r="AF134" i="67" s="1"/>
  <c r="C134" i="67"/>
  <c r="D134" i="67" s="1"/>
  <c r="E134" i="67" s="1"/>
  <c r="F134" i="67" s="1"/>
  <c r="G134" i="67" s="1"/>
  <c r="H134" i="67" s="1"/>
  <c r="I134" i="67" s="1"/>
  <c r="J134" i="67" s="1"/>
  <c r="K134" i="67" s="1"/>
  <c r="L134" i="67" s="1"/>
  <c r="M134" i="67" s="1"/>
  <c r="D133" i="67"/>
  <c r="E133" i="67" s="1"/>
  <c r="F133" i="67" s="1"/>
  <c r="G133" i="67" s="1"/>
  <c r="H133" i="67" s="1"/>
  <c r="I133" i="67" s="1"/>
  <c r="J133" i="67" s="1"/>
  <c r="K133" i="67" s="1"/>
  <c r="L133" i="67" s="1"/>
  <c r="M133" i="67" s="1"/>
  <c r="N133" i="67" s="1"/>
  <c r="O133" i="67" s="1"/>
  <c r="P133" i="67" s="1"/>
  <c r="Q133" i="67" s="1"/>
  <c r="R133" i="67" s="1"/>
  <c r="S133" i="67" s="1"/>
  <c r="T133" i="67" s="1"/>
  <c r="U133" i="67" s="1"/>
  <c r="V133" i="67" s="1"/>
  <c r="W133" i="67" s="1"/>
  <c r="X133" i="67" s="1"/>
  <c r="Y133" i="67" s="1"/>
  <c r="Z133" i="67" s="1"/>
  <c r="AA133" i="67" s="1"/>
  <c r="AB133" i="67" s="1"/>
  <c r="AC133" i="67" s="1"/>
  <c r="AD133" i="67" s="1"/>
  <c r="AE133" i="67" s="1"/>
  <c r="AF133" i="67" s="1"/>
  <c r="C133" i="67"/>
  <c r="D132" i="67"/>
  <c r="E132" i="67" s="1"/>
  <c r="F132" i="67" s="1"/>
  <c r="G132" i="67" s="1"/>
  <c r="H132" i="67" s="1"/>
  <c r="I132" i="67" s="1"/>
  <c r="J132" i="67" s="1"/>
  <c r="K132" i="67" s="1"/>
  <c r="L132" i="67" s="1"/>
  <c r="M132" i="67" s="1"/>
  <c r="N132" i="67" s="1"/>
  <c r="O132" i="67" s="1"/>
  <c r="P132" i="67" s="1"/>
  <c r="Q132" i="67" s="1"/>
  <c r="R132" i="67" s="1"/>
  <c r="S132" i="67" s="1"/>
  <c r="T132" i="67" s="1"/>
  <c r="U132" i="67" s="1"/>
  <c r="V132" i="67" s="1"/>
  <c r="W132" i="67" s="1"/>
  <c r="X132" i="67" s="1"/>
  <c r="Y132" i="67" s="1"/>
  <c r="Z132" i="67" s="1"/>
  <c r="AA132" i="67" s="1"/>
  <c r="AB132" i="67" s="1"/>
  <c r="AC132" i="67" s="1"/>
  <c r="AD132" i="67" s="1"/>
  <c r="AE132" i="67" s="1"/>
  <c r="AF132" i="67" s="1"/>
  <c r="C132" i="67"/>
  <c r="L131" i="67"/>
  <c r="M131" i="67" s="1"/>
  <c r="N131" i="67" s="1"/>
  <c r="O131" i="67" s="1"/>
  <c r="P131" i="67" s="1"/>
  <c r="Q131" i="67" s="1"/>
  <c r="R131" i="67" s="1"/>
  <c r="S131" i="67" s="1"/>
  <c r="T131" i="67" s="1"/>
  <c r="U131" i="67" s="1"/>
  <c r="V131" i="67" s="1"/>
  <c r="W131" i="67" s="1"/>
  <c r="X131" i="67" s="1"/>
  <c r="Y131" i="67" s="1"/>
  <c r="Z131" i="67" s="1"/>
  <c r="AA131" i="67" s="1"/>
  <c r="AB131" i="67" s="1"/>
  <c r="AC131" i="67" s="1"/>
  <c r="AD131" i="67" s="1"/>
  <c r="AE131" i="67" s="1"/>
  <c r="AF131" i="67" s="1"/>
  <c r="D131" i="67"/>
  <c r="E131" i="67" s="1"/>
  <c r="F131" i="67" s="1"/>
  <c r="G131" i="67" s="1"/>
  <c r="H131" i="67" s="1"/>
  <c r="I131" i="67" s="1"/>
  <c r="J131" i="67" s="1"/>
  <c r="K131" i="67" s="1"/>
  <c r="C131" i="67"/>
  <c r="C130" i="67"/>
  <c r="D130" i="67" s="1"/>
  <c r="E130" i="67" s="1"/>
  <c r="F130" i="67" s="1"/>
  <c r="G130" i="67" s="1"/>
  <c r="H130" i="67" s="1"/>
  <c r="I130" i="67" s="1"/>
  <c r="J130" i="67" s="1"/>
  <c r="K130" i="67" s="1"/>
  <c r="L130" i="67" s="1"/>
  <c r="M130" i="67" s="1"/>
  <c r="N130" i="67" s="1"/>
  <c r="O130" i="67" s="1"/>
  <c r="P130" i="67" s="1"/>
  <c r="Q130" i="67" s="1"/>
  <c r="R130" i="67" s="1"/>
  <c r="S130" i="67" s="1"/>
  <c r="T130" i="67" s="1"/>
  <c r="U130" i="67" s="1"/>
  <c r="V130" i="67" s="1"/>
  <c r="W130" i="67" s="1"/>
  <c r="X130" i="67" s="1"/>
  <c r="Y130" i="67" s="1"/>
  <c r="Z130" i="67" s="1"/>
  <c r="AA130" i="67" s="1"/>
  <c r="AB130" i="67" s="1"/>
  <c r="AC130" i="67" s="1"/>
  <c r="AD130" i="67" s="1"/>
  <c r="AE130" i="67" s="1"/>
  <c r="AF130" i="67" s="1"/>
  <c r="I129" i="67"/>
  <c r="J129" i="67" s="1"/>
  <c r="K129" i="67" s="1"/>
  <c r="L129" i="67" s="1"/>
  <c r="M129" i="67" s="1"/>
  <c r="N129" i="67" s="1"/>
  <c r="O129" i="67" s="1"/>
  <c r="P129" i="67" s="1"/>
  <c r="Q129" i="67" s="1"/>
  <c r="R129" i="67" s="1"/>
  <c r="S129" i="67" s="1"/>
  <c r="T129" i="67" s="1"/>
  <c r="U129" i="67" s="1"/>
  <c r="V129" i="67" s="1"/>
  <c r="W129" i="67" s="1"/>
  <c r="X129" i="67" s="1"/>
  <c r="Y129" i="67" s="1"/>
  <c r="Z129" i="67" s="1"/>
  <c r="AA129" i="67" s="1"/>
  <c r="AB129" i="67" s="1"/>
  <c r="AC129" i="67" s="1"/>
  <c r="AD129" i="67" s="1"/>
  <c r="AE129" i="67" s="1"/>
  <c r="AF129" i="67" s="1"/>
  <c r="F129" i="67"/>
  <c r="G129" i="67" s="1"/>
  <c r="H129" i="67" s="1"/>
  <c r="D129" i="67"/>
  <c r="E129" i="67" s="1"/>
  <c r="C129" i="67"/>
  <c r="F128" i="67"/>
  <c r="G128" i="67" s="1"/>
  <c r="H128" i="67" s="1"/>
  <c r="I128" i="67" s="1"/>
  <c r="J128" i="67" s="1"/>
  <c r="K128" i="67" s="1"/>
  <c r="L128" i="67" s="1"/>
  <c r="M128" i="67" s="1"/>
  <c r="N128" i="67" s="1"/>
  <c r="O128" i="67" s="1"/>
  <c r="P128" i="67" s="1"/>
  <c r="Q128" i="67" s="1"/>
  <c r="R128" i="67" s="1"/>
  <c r="S128" i="67" s="1"/>
  <c r="T128" i="67" s="1"/>
  <c r="U128" i="67" s="1"/>
  <c r="V128" i="67" s="1"/>
  <c r="W128" i="67" s="1"/>
  <c r="X128" i="67" s="1"/>
  <c r="Y128" i="67" s="1"/>
  <c r="Z128" i="67" s="1"/>
  <c r="AA128" i="67" s="1"/>
  <c r="AB128" i="67" s="1"/>
  <c r="AC128" i="67" s="1"/>
  <c r="AD128" i="67" s="1"/>
  <c r="AE128" i="67" s="1"/>
  <c r="AF128" i="67" s="1"/>
  <c r="D128" i="67"/>
  <c r="E128" i="67" s="1"/>
  <c r="C128" i="67"/>
  <c r="D127" i="67"/>
  <c r="E127" i="67" s="1"/>
  <c r="F127" i="67" s="1"/>
  <c r="G127" i="67" s="1"/>
  <c r="H127" i="67" s="1"/>
  <c r="I127" i="67" s="1"/>
  <c r="J127" i="67" s="1"/>
  <c r="K127" i="67" s="1"/>
  <c r="L127" i="67" s="1"/>
  <c r="M127" i="67" s="1"/>
  <c r="N127" i="67" s="1"/>
  <c r="O127" i="67" s="1"/>
  <c r="P127" i="67" s="1"/>
  <c r="Q127" i="67" s="1"/>
  <c r="R127" i="67" s="1"/>
  <c r="S127" i="67" s="1"/>
  <c r="T127" i="67" s="1"/>
  <c r="U127" i="67" s="1"/>
  <c r="V127" i="67" s="1"/>
  <c r="W127" i="67" s="1"/>
  <c r="X127" i="67" s="1"/>
  <c r="Y127" i="67" s="1"/>
  <c r="Z127" i="67" s="1"/>
  <c r="AA127" i="67" s="1"/>
  <c r="AB127" i="67" s="1"/>
  <c r="AC127" i="67" s="1"/>
  <c r="AD127" i="67" s="1"/>
  <c r="AE127" i="67" s="1"/>
  <c r="AF127" i="67" s="1"/>
  <c r="C127" i="67"/>
  <c r="AF126" i="67"/>
  <c r="C126" i="67"/>
  <c r="D126" i="67" s="1"/>
  <c r="E126" i="67" s="1"/>
  <c r="F126" i="67" s="1"/>
  <c r="G126" i="67" s="1"/>
  <c r="H126" i="67" s="1"/>
  <c r="I126" i="67" s="1"/>
  <c r="J126" i="67" s="1"/>
  <c r="K126" i="67" s="1"/>
  <c r="L126" i="67" s="1"/>
  <c r="M126" i="67" s="1"/>
  <c r="N126" i="67" s="1"/>
  <c r="O126" i="67" s="1"/>
  <c r="P126" i="67" s="1"/>
  <c r="Q126" i="67" s="1"/>
  <c r="R126" i="67" s="1"/>
  <c r="S126" i="67" s="1"/>
  <c r="T126" i="67" s="1"/>
  <c r="U126" i="67" s="1"/>
  <c r="V126" i="67" s="1"/>
  <c r="W126" i="67" s="1"/>
  <c r="X126" i="67" s="1"/>
  <c r="Y126" i="67" s="1"/>
  <c r="Z126" i="67" s="1"/>
  <c r="AA126" i="67" s="1"/>
  <c r="AB126" i="67" s="1"/>
  <c r="AC126" i="67" s="1"/>
  <c r="AD126" i="67" s="1"/>
  <c r="AE126" i="67" s="1"/>
  <c r="H125" i="67"/>
  <c r="I125" i="67" s="1"/>
  <c r="J125" i="67" s="1"/>
  <c r="K125" i="67" s="1"/>
  <c r="L125" i="67" s="1"/>
  <c r="M125" i="67" s="1"/>
  <c r="N125" i="67" s="1"/>
  <c r="O125" i="67" s="1"/>
  <c r="P125" i="67" s="1"/>
  <c r="Q125" i="67" s="1"/>
  <c r="R125" i="67" s="1"/>
  <c r="S125" i="67" s="1"/>
  <c r="T125" i="67" s="1"/>
  <c r="U125" i="67" s="1"/>
  <c r="V125" i="67" s="1"/>
  <c r="W125" i="67" s="1"/>
  <c r="X125" i="67" s="1"/>
  <c r="Y125" i="67" s="1"/>
  <c r="Z125" i="67" s="1"/>
  <c r="AA125" i="67" s="1"/>
  <c r="AB125" i="67" s="1"/>
  <c r="AC125" i="67" s="1"/>
  <c r="AD125" i="67" s="1"/>
  <c r="AE125" i="67" s="1"/>
  <c r="AF125" i="67" s="1"/>
  <c r="D125" i="67"/>
  <c r="E125" i="67" s="1"/>
  <c r="F125" i="67" s="1"/>
  <c r="G125" i="67" s="1"/>
  <c r="C125" i="67"/>
  <c r="D124" i="67"/>
  <c r="E124" i="67" s="1"/>
  <c r="F124" i="67" s="1"/>
  <c r="G124" i="67" s="1"/>
  <c r="H124" i="67" s="1"/>
  <c r="I124" i="67" s="1"/>
  <c r="J124" i="67" s="1"/>
  <c r="K124" i="67" s="1"/>
  <c r="L124" i="67" s="1"/>
  <c r="M124" i="67" s="1"/>
  <c r="N124" i="67" s="1"/>
  <c r="O124" i="67" s="1"/>
  <c r="P124" i="67" s="1"/>
  <c r="Q124" i="67" s="1"/>
  <c r="R124" i="67" s="1"/>
  <c r="S124" i="67" s="1"/>
  <c r="T124" i="67" s="1"/>
  <c r="U124" i="67" s="1"/>
  <c r="V124" i="67" s="1"/>
  <c r="W124" i="67" s="1"/>
  <c r="X124" i="67" s="1"/>
  <c r="Y124" i="67" s="1"/>
  <c r="Z124" i="67" s="1"/>
  <c r="AA124" i="67" s="1"/>
  <c r="AB124" i="67" s="1"/>
  <c r="AC124" i="67" s="1"/>
  <c r="AD124" i="67" s="1"/>
  <c r="AE124" i="67" s="1"/>
  <c r="AF124" i="67" s="1"/>
  <c r="C124" i="67"/>
  <c r="T123" i="67"/>
  <c r="U123" i="67" s="1"/>
  <c r="V123" i="67" s="1"/>
  <c r="W123" i="67" s="1"/>
  <c r="X123" i="67" s="1"/>
  <c r="Y123" i="67" s="1"/>
  <c r="Z123" i="67" s="1"/>
  <c r="AA123" i="67" s="1"/>
  <c r="AB123" i="67" s="1"/>
  <c r="AC123" i="67" s="1"/>
  <c r="AD123" i="67" s="1"/>
  <c r="AE123" i="67" s="1"/>
  <c r="AF123" i="67" s="1"/>
  <c r="D123" i="67"/>
  <c r="E123" i="67" s="1"/>
  <c r="F123" i="67" s="1"/>
  <c r="G123" i="67" s="1"/>
  <c r="H123" i="67" s="1"/>
  <c r="I123" i="67" s="1"/>
  <c r="J123" i="67" s="1"/>
  <c r="K123" i="67" s="1"/>
  <c r="L123" i="67" s="1"/>
  <c r="M123" i="67" s="1"/>
  <c r="N123" i="67" s="1"/>
  <c r="O123" i="67" s="1"/>
  <c r="P123" i="67" s="1"/>
  <c r="Q123" i="67" s="1"/>
  <c r="R123" i="67" s="1"/>
  <c r="S123" i="67" s="1"/>
  <c r="C123" i="67"/>
  <c r="S122" i="67"/>
  <c r="T122" i="67" s="1"/>
  <c r="U122" i="67" s="1"/>
  <c r="V122" i="67" s="1"/>
  <c r="W122" i="67" s="1"/>
  <c r="X122" i="67" s="1"/>
  <c r="Y122" i="67" s="1"/>
  <c r="Z122" i="67" s="1"/>
  <c r="AA122" i="67" s="1"/>
  <c r="AB122" i="67" s="1"/>
  <c r="AC122" i="67" s="1"/>
  <c r="AD122" i="67" s="1"/>
  <c r="AE122" i="67" s="1"/>
  <c r="AF122" i="67" s="1"/>
  <c r="C122" i="67"/>
  <c r="D122" i="67" s="1"/>
  <c r="E122" i="67" s="1"/>
  <c r="F122" i="67" s="1"/>
  <c r="G122" i="67" s="1"/>
  <c r="H122" i="67" s="1"/>
  <c r="I122" i="67" s="1"/>
  <c r="J122" i="67" s="1"/>
  <c r="K122" i="67" s="1"/>
  <c r="L122" i="67" s="1"/>
  <c r="M122" i="67" s="1"/>
  <c r="N122" i="67" s="1"/>
  <c r="O122" i="67" s="1"/>
  <c r="P122" i="67" s="1"/>
  <c r="Q122" i="67" s="1"/>
  <c r="R122" i="67" s="1"/>
  <c r="C121" i="67"/>
  <c r="D121" i="67" s="1"/>
  <c r="E121" i="67" s="1"/>
  <c r="F121" i="67" s="1"/>
  <c r="G121" i="67" s="1"/>
  <c r="H121" i="67" s="1"/>
  <c r="I121" i="67" s="1"/>
  <c r="J121" i="67" s="1"/>
  <c r="K121" i="67" s="1"/>
  <c r="L121" i="67" s="1"/>
  <c r="M121" i="67" s="1"/>
  <c r="N121" i="67" s="1"/>
  <c r="O121" i="67" s="1"/>
  <c r="P121" i="67" s="1"/>
  <c r="Q121" i="67" s="1"/>
  <c r="R121" i="67" s="1"/>
  <c r="S121" i="67" s="1"/>
  <c r="T121" i="67" s="1"/>
  <c r="U121" i="67" s="1"/>
  <c r="V121" i="67" s="1"/>
  <c r="W121" i="67" s="1"/>
  <c r="X121" i="67" s="1"/>
  <c r="Y121" i="67" s="1"/>
  <c r="Z121" i="67" s="1"/>
  <c r="AA121" i="67" s="1"/>
  <c r="AB121" i="67" s="1"/>
  <c r="AC121" i="67" s="1"/>
  <c r="AD121" i="67" s="1"/>
  <c r="AE121" i="67" s="1"/>
  <c r="AF121" i="67" s="1"/>
  <c r="O120" i="67"/>
  <c r="P120" i="67" s="1"/>
  <c r="Q120" i="67" s="1"/>
  <c r="R120" i="67" s="1"/>
  <c r="S120" i="67" s="1"/>
  <c r="T120" i="67" s="1"/>
  <c r="U120" i="67" s="1"/>
  <c r="V120" i="67" s="1"/>
  <c r="W120" i="67" s="1"/>
  <c r="X120" i="67" s="1"/>
  <c r="Y120" i="67" s="1"/>
  <c r="Z120" i="67" s="1"/>
  <c r="AA120" i="67" s="1"/>
  <c r="AB120" i="67" s="1"/>
  <c r="AC120" i="67" s="1"/>
  <c r="AD120" i="67" s="1"/>
  <c r="AE120" i="67" s="1"/>
  <c r="AF120" i="67" s="1"/>
  <c r="D120" i="67"/>
  <c r="E120" i="67" s="1"/>
  <c r="F120" i="67" s="1"/>
  <c r="G120" i="67" s="1"/>
  <c r="H120" i="67" s="1"/>
  <c r="I120" i="67" s="1"/>
  <c r="J120" i="67" s="1"/>
  <c r="K120" i="67" s="1"/>
  <c r="L120" i="67" s="1"/>
  <c r="M120" i="67" s="1"/>
  <c r="N120" i="67" s="1"/>
  <c r="C120" i="67"/>
  <c r="D119" i="67"/>
  <c r="E119" i="67" s="1"/>
  <c r="F119" i="67" s="1"/>
  <c r="G119" i="67" s="1"/>
  <c r="H119" i="67" s="1"/>
  <c r="I119" i="67" s="1"/>
  <c r="J119" i="67" s="1"/>
  <c r="K119" i="67" s="1"/>
  <c r="L119" i="67" s="1"/>
  <c r="M119" i="67" s="1"/>
  <c r="N119" i="67" s="1"/>
  <c r="O119" i="67" s="1"/>
  <c r="P119" i="67" s="1"/>
  <c r="Q119" i="67" s="1"/>
  <c r="R119" i="67" s="1"/>
  <c r="S119" i="67" s="1"/>
  <c r="T119" i="67" s="1"/>
  <c r="U119" i="67" s="1"/>
  <c r="V119" i="67" s="1"/>
  <c r="W119" i="67" s="1"/>
  <c r="X119" i="67" s="1"/>
  <c r="Y119" i="67" s="1"/>
  <c r="Z119" i="67" s="1"/>
  <c r="AA119" i="67" s="1"/>
  <c r="AB119" i="67" s="1"/>
  <c r="AC119" i="67" s="1"/>
  <c r="AD119" i="67" s="1"/>
  <c r="AE119" i="67" s="1"/>
  <c r="AF119" i="67" s="1"/>
  <c r="C119" i="67"/>
  <c r="C118" i="67"/>
  <c r="D118" i="67" s="1"/>
  <c r="E118" i="67" s="1"/>
  <c r="F118" i="67" s="1"/>
  <c r="G118" i="67" s="1"/>
  <c r="H118" i="67" s="1"/>
  <c r="I118" i="67" s="1"/>
  <c r="J118" i="67" s="1"/>
  <c r="K118" i="67" s="1"/>
  <c r="L118" i="67" s="1"/>
  <c r="M118" i="67" s="1"/>
  <c r="N118" i="67" s="1"/>
  <c r="O118" i="67" s="1"/>
  <c r="P118" i="67" s="1"/>
  <c r="Q118" i="67" s="1"/>
  <c r="R118" i="67" s="1"/>
  <c r="S118" i="67" s="1"/>
  <c r="T118" i="67" s="1"/>
  <c r="U118" i="67" s="1"/>
  <c r="V118" i="67" s="1"/>
  <c r="W118" i="67" s="1"/>
  <c r="X118" i="67" s="1"/>
  <c r="Y118" i="67" s="1"/>
  <c r="Z118" i="67" s="1"/>
  <c r="AA118" i="67" s="1"/>
  <c r="AB118" i="67" s="1"/>
  <c r="AC118" i="67" s="1"/>
  <c r="AD118" i="67" s="1"/>
  <c r="AE118" i="67" s="1"/>
  <c r="AF118" i="67" s="1"/>
  <c r="C117" i="67"/>
  <c r="D117" i="67" s="1"/>
  <c r="E117" i="67" s="1"/>
  <c r="F117" i="67" s="1"/>
  <c r="G117" i="67" s="1"/>
  <c r="H117" i="67" s="1"/>
  <c r="I117" i="67" s="1"/>
  <c r="J117" i="67" s="1"/>
  <c r="K117" i="67" s="1"/>
  <c r="L117" i="67" s="1"/>
  <c r="M117" i="67" s="1"/>
  <c r="N117" i="67" s="1"/>
  <c r="O117" i="67" s="1"/>
  <c r="P117" i="67" s="1"/>
  <c r="Q117" i="67" s="1"/>
  <c r="R117" i="67" s="1"/>
  <c r="S117" i="67" s="1"/>
  <c r="T117" i="67" s="1"/>
  <c r="U117" i="67" s="1"/>
  <c r="V117" i="67" s="1"/>
  <c r="W117" i="67" s="1"/>
  <c r="X117" i="67" s="1"/>
  <c r="Y117" i="67" s="1"/>
  <c r="Z117" i="67" s="1"/>
  <c r="AA117" i="67" s="1"/>
  <c r="AB117" i="67" s="1"/>
  <c r="AC117" i="67" s="1"/>
  <c r="AD117" i="67" s="1"/>
  <c r="AE117" i="67" s="1"/>
  <c r="AF117" i="67" s="1"/>
  <c r="N116" i="67"/>
  <c r="O116" i="67" s="1"/>
  <c r="P116" i="67" s="1"/>
  <c r="Q116" i="67" s="1"/>
  <c r="R116" i="67" s="1"/>
  <c r="S116" i="67" s="1"/>
  <c r="T116" i="67" s="1"/>
  <c r="U116" i="67" s="1"/>
  <c r="V116" i="67" s="1"/>
  <c r="W116" i="67" s="1"/>
  <c r="X116" i="67" s="1"/>
  <c r="Y116" i="67" s="1"/>
  <c r="Z116" i="67" s="1"/>
  <c r="AA116" i="67" s="1"/>
  <c r="AB116" i="67" s="1"/>
  <c r="AC116" i="67" s="1"/>
  <c r="AD116" i="67" s="1"/>
  <c r="AE116" i="67" s="1"/>
  <c r="AF116" i="67" s="1"/>
  <c r="F116" i="67"/>
  <c r="G116" i="67" s="1"/>
  <c r="H116" i="67" s="1"/>
  <c r="I116" i="67" s="1"/>
  <c r="J116" i="67" s="1"/>
  <c r="K116" i="67" s="1"/>
  <c r="L116" i="67" s="1"/>
  <c r="M116" i="67" s="1"/>
  <c r="D116" i="67"/>
  <c r="E116" i="67" s="1"/>
  <c r="C116" i="67"/>
  <c r="D115" i="67"/>
  <c r="E115" i="67" s="1"/>
  <c r="F115" i="67" s="1"/>
  <c r="G115" i="67" s="1"/>
  <c r="H115" i="67" s="1"/>
  <c r="I115" i="67" s="1"/>
  <c r="J115" i="67" s="1"/>
  <c r="K115" i="67" s="1"/>
  <c r="L115" i="67" s="1"/>
  <c r="M115" i="67" s="1"/>
  <c r="N115" i="67" s="1"/>
  <c r="O115" i="67" s="1"/>
  <c r="P115" i="67" s="1"/>
  <c r="Q115" i="67" s="1"/>
  <c r="R115" i="67" s="1"/>
  <c r="S115" i="67" s="1"/>
  <c r="T115" i="67" s="1"/>
  <c r="U115" i="67" s="1"/>
  <c r="V115" i="67" s="1"/>
  <c r="W115" i="67" s="1"/>
  <c r="X115" i="67" s="1"/>
  <c r="Y115" i="67" s="1"/>
  <c r="Z115" i="67" s="1"/>
  <c r="AA115" i="67" s="1"/>
  <c r="AB115" i="67" s="1"/>
  <c r="AC115" i="67" s="1"/>
  <c r="AD115" i="67" s="1"/>
  <c r="AE115" i="67" s="1"/>
  <c r="AF115" i="67" s="1"/>
  <c r="C115" i="67"/>
  <c r="F114" i="67"/>
  <c r="G114" i="67" s="1"/>
  <c r="H114" i="67" s="1"/>
  <c r="I114" i="67" s="1"/>
  <c r="J114" i="67" s="1"/>
  <c r="K114" i="67" s="1"/>
  <c r="L114" i="67" s="1"/>
  <c r="M114" i="67" s="1"/>
  <c r="N114" i="67" s="1"/>
  <c r="O114" i="67" s="1"/>
  <c r="P114" i="67" s="1"/>
  <c r="Q114" i="67" s="1"/>
  <c r="R114" i="67" s="1"/>
  <c r="S114" i="67" s="1"/>
  <c r="T114" i="67" s="1"/>
  <c r="U114" i="67" s="1"/>
  <c r="V114" i="67" s="1"/>
  <c r="W114" i="67" s="1"/>
  <c r="X114" i="67" s="1"/>
  <c r="Y114" i="67" s="1"/>
  <c r="Z114" i="67" s="1"/>
  <c r="AA114" i="67" s="1"/>
  <c r="AB114" i="67" s="1"/>
  <c r="AC114" i="67" s="1"/>
  <c r="AD114" i="67" s="1"/>
  <c r="AE114" i="67" s="1"/>
  <c r="AF114" i="67" s="1"/>
  <c r="C114" i="67"/>
  <c r="D114" i="67" s="1"/>
  <c r="E114" i="67" s="1"/>
  <c r="F113" i="67"/>
  <c r="G113" i="67" s="1"/>
  <c r="H113" i="67" s="1"/>
  <c r="I113" i="67" s="1"/>
  <c r="J113" i="67" s="1"/>
  <c r="K113" i="67" s="1"/>
  <c r="L113" i="67" s="1"/>
  <c r="M113" i="67" s="1"/>
  <c r="N113" i="67" s="1"/>
  <c r="O113" i="67" s="1"/>
  <c r="P113" i="67" s="1"/>
  <c r="Q113" i="67" s="1"/>
  <c r="R113" i="67" s="1"/>
  <c r="S113" i="67" s="1"/>
  <c r="T113" i="67" s="1"/>
  <c r="U113" i="67" s="1"/>
  <c r="V113" i="67" s="1"/>
  <c r="W113" i="67" s="1"/>
  <c r="X113" i="67" s="1"/>
  <c r="Y113" i="67" s="1"/>
  <c r="Z113" i="67" s="1"/>
  <c r="AA113" i="67" s="1"/>
  <c r="AB113" i="67" s="1"/>
  <c r="AC113" i="67" s="1"/>
  <c r="AD113" i="67" s="1"/>
  <c r="AE113" i="67" s="1"/>
  <c r="AF113" i="67" s="1"/>
  <c r="C113" i="67"/>
  <c r="D113" i="67" s="1"/>
  <c r="E113" i="67" s="1"/>
  <c r="I112" i="67"/>
  <c r="J112" i="67" s="1"/>
  <c r="K112" i="67" s="1"/>
  <c r="L112" i="67" s="1"/>
  <c r="M112" i="67" s="1"/>
  <c r="N112" i="67" s="1"/>
  <c r="O112" i="67" s="1"/>
  <c r="P112" i="67" s="1"/>
  <c r="Q112" i="67" s="1"/>
  <c r="R112" i="67" s="1"/>
  <c r="S112" i="67" s="1"/>
  <c r="T112" i="67" s="1"/>
  <c r="U112" i="67" s="1"/>
  <c r="V112" i="67" s="1"/>
  <c r="W112" i="67" s="1"/>
  <c r="X112" i="67" s="1"/>
  <c r="Y112" i="67" s="1"/>
  <c r="Z112" i="67" s="1"/>
  <c r="AA112" i="67" s="1"/>
  <c r="AB112" i="67" s="1"/>
  <c r="AC112" i="67" s="1"/>
  <c r="AD112" i="67" s="1"/>
  <c r="AE112" i="67" s="1"/>
  <c r="AF112" i="67" s="1"/>
  <c r="D112" i="67"/>
  <c r="E112" i="67" s="1"/>
  <c r="F112" i="67" s="1"/>
  <c r="G112" i="67" s="1"/>
  <c r="H112" i="67" s="1"/>
  <c r="C112" i="67"/>
  <c r="C111" i="67"/>
  <c r="D111" i="67" s="1"/>
  <c r="E111" i="67" s="1"/>
  <c r="F111" i="67" s="1"/>
  <c r="G111" i="67" s="1"/>
  <c r="H111" i="67" s="1"/>
  <c r="I111" i="67" s="1"/>
  <c r="J111" i="67" s="1"/>
  <c r="K111" i="67" s="1"/>
  <c r="L111" i="67" s="1"/>
  <c r="M111" i="67" s="1"/>
  <c r="N111" i="67" s="1"/>
  <c r="O111" i="67" s="1"/>
  <c r="P111" i="67" s="1"/>
  <c r="Q111" i="67" s="1"/>
  <c r="R111" i="67" s="1"/>
  <c r="S111" i="67" s="1"/>
  <c r="T111" i="67" s="1"/>
  <c r="U111" i="67" s="1"/>
  <c r="V111" i="67" s="1"/>
  <c r="W111" i="67" s="1"/>
  <c r="X111" i="67" s="1"/>
  <c r="Y111" i="67" s="1"/>
  <c r="Z111" i="67" s="1"/>
  <c r="AA111" i="67" s="1"/>
  <c r="AB111" i="67" s="1"/>
  <c r="AC111" i="67" s="1"/>
  <c r="AD111" i="67" s="1"/>
  <c r="AE111" i="67" s="1"/>
  <c r="AF111" i="67" s="1"/>
  <c r="H110" i="67"/>
  <c r="I110" i="67" s="1"/>
  <c r="J110" i="67" s="1"/>
  <c r="K110" i="67" s="1"/>
  <c r="L110" i="67" s="1"/>
  <c r="M110" i="67" s="1"/>
  <c r="N110" i="67" s="1"/>
  <c r="O110" i="67" s="1"/>
  <c r="P110" i="67" s="1"/>
  <c r="Q110" i="67" s="1"/>
  <c r="R110" i="67" s="1"/>
  <c r="S110" i="67" s="1"/>
  <c r="T110" i="67" s="1"/>
  <c r="U110" i="67" s="1"/>
  <c r="V110" i="67" s="1"/>
  <c r="W110" i="67" s="1"/>
  <c r="X110" i="67" s="1"/>
  <c r="Y110" i="67" s="1"/>
  <c r="Z110" i="67" s="1"/>
  <c r="AA110" i="67" s="1"/>
  <c r="AB110" i="67" s="1"/>
  <c r="AC110" i="67" s="1"/>
  <c r="AD110" i="67" s="1"/>
  <c r="AE110" i="67" s="1"/>
  <c r="AF110" i="67" s="1"/>
  <c r="C110" i="67"/>
  <c r="D110" i="67" s="1"/>
  <c r="E110" i="67" s="1"/>
  <c r="F110" i="67" s="1"/>
  <c r="G110" i="67" s="1"/>
  <c r="C109" i="67"/>
  <c r="D109" i="67" s="1"/>
  <c r="E109" i="67" s="1"/>
  <c r="F109" i="67" s="1"/>
  <c r="G109" i="67" s="1"/>
  <c r="H109" i="67" s="1"/>
  <c r="I109" i="67" s="1"/>
  <c r="J109" i="67" s="1"/>
  <c r="K109" i="67" s="1"/>
  <c r="L109" i="67" s="1"/>
  <c r="M109" i="67" s="1"/>
  <c r="N109" i="67" s="1"/>
  <c r="O109" i="67" s="1"/>
  <c r="P109" i="67" s="1"/>
  <c r="Q109" i="67" s="1"/>
  <c r="R109" i="67" s="1"/>
  <c r="S109" i="67" s="1"/>
  <c r="T109" i="67" s="1"/>
  <c r="U109" i="67" s="1"/>
  <c r="V109" i="67" s="1"/>
  <c r="W109" i="67" s="1"/>
  <c r="X109" i="67" s="1"/>
  <c r="Y109" i="67" s="1"/>
  <c r="Z109" i="67" s="1"/>
  <c r="AA109" i="67" s="1"/>
  <c r="AB109" i="67" s="1"/>
  <c r="AC109" i="67" s="1"/>
  <c r="AD109" i="67" s="1"/>
  <c r="AE109" i="67" s="1"/>
  <c r="AF109" i="67" s="1"/>
  <c r="D108" i="67"/>
  <c r="E108" i="67" s="1"/>
  <c r="F108" i="67" s="1"/>
  <c r="G108" i="67" s="1"/>
  <c r="H108" i="67" s="1"/>
  <c r="I108" i="67" s="1"/>
  <c r="J108" i="67" s="1"/>
  <c r="K108" i="67" s="1"/>
  <c r="L108" i="67" s="1"/>
  <c r="M108" i="67" s="1"/>
  <c r="N108" i="67" s="1"/>
  <c r="O108" i="67" s="1"/>
  <c r="P108" i="67" s="1"/>
  <c r="Q108" i="67" s="1"/>
  <c r="R108" i="67" s="1"/>
  <c r="S108" i="67" s="1"/>
  <c r="T108" i="67" s="1"/>
  <c r="U108" i="67" s="1"/>
  <c r="V108" i="67" s="1"/>
  <c r="W108" i="67" s="1"/>
  <c r="X108" i="67" s="1"/>
  <c r="Y108" i="67" s="1"/>
  <c r="Z108" i="67" s="1"/>
  <c r="AA108" i="67" s="1"/>
  <c r="AB108" i="67" s="1"/>
  <c r="AC108" i="67" s="1"/>
  <c r="AD108" i="67" s="1"/>
  <c r="AE108" i="67" s="1"/>
  <c r="AF108" i="67" s="1"/>
  <c r="C108" i="67"/>
  <c r="F107" i="67"/>
  <c r="G107" i="67" s="1"/>
  <c r="H107" i="67" s="1"/>
  <c r="I107" i="67" s="1"/>
  <c r="J107" i="67" s="1"/>
  <c r="K107" i="67" s="1"/>
  <c r="L107" i="67" s="1"/>
  <c r="M107" i="67" s="1"/>
  <c r="N107" i="67" s="1"/>
  <c r="O107" i="67" s="1"/>
  <c r="P107" i="67" s="1"/>
  <c r="Q107" i="67" s="1"/>
  <c r="R107" i="67" s="1"/>
  <c r="S107" i="67" s="1"/>
  <c r="T107" i="67" s="1"/>
  <c r="U107" i="67" s="1"/>
  <c r="V107" i="67" s="1"/>
  <c r="W107" i="67" s="1"/>
  <c r="X107" i="67" s="1"/>
  <c r="Y107" i="67" s="1"/>
  <c r="Z107" i="67" s="1"/>
  <c r="AA107" i="67" s="1"/>
  <c r="AB107" i="67" s="1"/>
  <c r="AC107" i="67" s="1"/>
  <c r="AD107" i="67" s="1"/>
  <c r="AE107" i="67" s="1"/>
  <c r="AF107" i="67" s="1"/>
  <c r="D107" i="67"/>
  <c r="E107" i="67" s="1"/>
  <c r="C107" i="67"/>
  <c r="E106" i="67"/>
  <c r="F106" i="67" s="1"/>
  <c r="G106" i="67" s="1"/>
  <c r="H106" i="67" s="1"/>
  <c r="I106" i="67" s="1"/>
  <c r="J106" i="67" s="1"/>
  <c r="K106" i="67" s="1"/>
  <c r="L106" i="67" s="1"/>
  <c r="M106" i="67" s="1"/>
  <c r="N106" i="67" s="1"/>
  <c r="O106" i="67" s="1"/>
  <c r="P106" i="67" s="1"/>
  <c r="Q106" i="67" s="1"/>
  <c r="R106" i="67" s="1"/>
  <c r="S106" i="67" s="1"/>
  <c r="T106" i="67" s="1"/>
  <c r="U106" i="67" s="1"/>
  <c r="V106" i="67" s="1"/>
  <c r="W106" i="67" s="1"/>
  <c r="X106" i="67" s="1"/>
  <c r="Y106" i="67" s="1"/>
  <c r="Z106" i="67" s="1"/>
  <c r="AA106" i="67" s="1"/>
  <c r="AB106" i="67" s="1"/>
  <c r="AC106" i="67" s="1"/>
  <c r="AD106" i="67" s="1"/>
  <c r="AE106" i="67" s="1"/>
  <c r="AF106" i="67" s="1"/>
  <c r="D106" i="67"/>
  <c r="C106" i="67"/>
  <c r="C105" i="67"/>
  <c r="D105" i="67" s="1"/>
  <c r="E105" i="67" s="1"/>
  <c r="F105" i="67" s="1"/>
  <c r="G105" i="67" s="1"/>
  <c r="H105" i="67" s="1"/>
  <c r="I105" i="67" s="1"/>
  <c r="J105" i="67" s="1"/>
  <c r="K105" i="67" s="1"/>
  <c r="L105" i="67" s="1"/>
  <c r="M105" i="67" s="1"/>
  <c r="N105" i="67" s="1"/>
  <c r="O105" i="67" s="1"/>
  <c r="P105" i="67" s="1"/>
  <c r="Q105" i="67" s="1"/>
  <c r="R105" i="67" s="1"/>
  <c r="S105" i="67" s="1"/>
  <c r="T105" i="67" s="1"/>
  <c r="U105" i="67" s="1"/>
  <c r="V105" i="67" s="1"/>
  <c r="W105" i="67" s="1"/>
  <c r="X105" i="67" s="1"/>
  <c r="Y105" i="67" s="1"/>
  <c r="Z105" i="67" s="1"/>
  <c r="AA105" i="67" s="1"/>
  <c r="AB105" i="67" s="1"/>
  <c r="AC105" i="67" s="1"/>
  <c r="AD105" i="67" s="1"/>
  <c r="AE105" i="67" s="1"/>
  <c r="AF105" i="67" s="1"/>
  <c r="D104" i="67"/>
  <c r="E104" i="67" s="1"/>
  <c r="F104" i="67" s="1"/>
  <c r="G104" i="67" s="1"/>
  <c r="H104" i="67" s="1"/>
  <c r="I104" i="67" s="1"/>
  <c r="J104" i="67" s="1"/>
  <c r="K104" i="67" s="1"/>
  <c r="L104" i="67" s="1"/>
  <c r="M104" i="67" s="1"/>
  <c r="N104" i="67" s="1"/>
  <c r="O104" i="67" s="1"/>
  <c r="P104" i="67" s="1"/>
  <c r="Q104" i="67" s="1"/>
  <c r="R104" i="67" s="1"/>
  <c r="S104" i="67" s="1"/>
  <c r="T104" i="67" s="1"/>
  <c r="U104" i="67" s="1"/>
  <c r="V104" i="67" s="1"/>
  <c r="W104" i="67" s="1"/>
  <c r="X104" i="67" s="1"/>
  <c r="Y104" i="67" s="1"/>
  <c r="Z104" i="67" s="1"/>
  <c r="AA104" i="67" s="1"/>
  <c r="AB104" i="67" s="1"/>
  <c r="AC104" i="67" s="1"/>
  <c r="AD104" i="67" s="1"/>
  <c r="AE104" i="67" s="1"/>
  <c r="AF104" i="67" s="1"/>
  <c r="C104" i="67"/>
  <c r="C103" i="67"/>
  <c r="D103" i="67" s="1"/>
  <c r="E103" i="67" s="1"/>
  <c r="F103" i="67" s="1"/>
  <c r="G103" i="67" s="1"/>
  <c r="H103" i="67" s="1"/>
  <c r="I103" i="67" s="1"/>
  <c r="J103" i="67" s="1"/>
  <c r="K103" i="67" s="1"/>
  <c r="L103" i="67" s="1"/>
  <c r="M103" i="67" s="1"/>
  <c r="N103" i="67" s="1"/>
  <c r="O103" i="67" s="1"/>
  <c r="P103" i="67" s="1"/>
  <c r="Q103" i="67" s="1"/>
  <c r="R103" i="67" s="1"/>
  <c r="S103" i="67" s="1"/>
  <c r="T103" i="67" s="1"/>
  <c r="U103" i="67" s="1"/>
  <c r="V103" i="67" s="1"/>
  <c r="W103" i="67" s="1"/>
  <c r="X103" i="67" s="1"/>
  <c r="Y103" i="67" s="1"/>
  <c r="Z103" i="67" s="1"/>
  <c r="AA103" i="67" s="1"/>
  <c r="AB103" i="67" s="1"/>
  <c r="AC103" i="67" s="1"/>
  <c r="AD103" i="67" s="1"/>
  <c r="AE103" i="67" s="1"/>
  <c r="AF103" i="67" s="1"/>
  <c r="E102" i="67"/>
  <c r="F102" i="67" s="1"/>
  <c r="G102" i="67" s="1"/>
  <c r="H102" i="67" s="1"/>
  <c r="I102" i="67" s="1"/>
  <c r="J102" i="67" s="1"/>
  <c r="K102" i="67" s="1"/>
  <c r="L102" i="67" s="1"/>
  <c r="M102" i="67" s="1"/>
  <c r="N102" i="67" s="1"/>
  <c r="O102" i="67" s="1"/>
  <c r="P102" i="67" s="1"/>
  <c r="Q102" i="67" s="1"/>
  <c r="R102" i="67" s="1"/>
  <c r="S102" i="67" s="1"/>
  <c r="T102" i="67" s="1"/>
  <c r="U102" i="67" s="1"/>
  <c r="V102" i="67" s="1"/>
  <c r="W102" i="67" s="1"/>
  <c r="X102" i="67" s="1"/>
  <c r="Y102" i="67" s="1"/>
  <c r="Z102" i="67" s="1"/>
  <c r="AA102" i="67" s="1"/>
  <c r="AB102" i="67" s="1"/>
  <c r="AC102" i="67" s="1"/>
  <c r="AD102" i="67" s="1"/>
  <c r="AE102" i="67" s="1"/>
  <c r="AF102" i="67" s="1"/>
  <c r="D102" i="67"/>
  <c r="C102" i="67"/>
  <c r="C101" i="67"/>
  <c r="D101" i="67" s="1"/>
  <c r="E101" i="67" s="1"/>
  <c r="F101" i="67" s="1"/>
  <c r="G101" i="67" s="1"/>
  <c r="H101" i="67" s="1"/>
  <c r="I101" i="67" s="1"/>
  <c r="J101" i="67" s="1"/>
  <c r="K101" i="67" s="1"/>
  <c r="L101" i="67" s="1"/>
  <c r="M101" i="67" s="1"/>
  <c r="N101" i="67" s="1"/>
  <c r="O101" i="67" s="1"/>
  <c r="P101" i="67" s="1"/>
  <c r="Q101" i="67" s="1"/>
  <c r="R101" i="67" s="1"/>
  <c r="S101" i="67" s="1"/>
  <c r="T101" i="67" s="1"/>
  <c r="U101" i="67" s="1"/>
  <c r="V101" i="67" s="1"/>
  <c r="W101" i="67" s="1"/>
  <c r="X101" i="67" s="1"/>
  <c r="Y101" i="67" s="1"/>
  <c r="Z101" i="67" s="1"/>
  <c r="AA101" i="67" s="1"/>
  <c r="AB101" i="67" s="1"/>
  <c r="AC101" i="67" s="1"/>
  <c r="AD101" i="67" s="1"/>
  <c r="AE101" i="67" s="1"/>
  <c r="AF101" i="67" s="1"/>
  <c r="D100" i="67"/>
  <c r="E100" i="67" s="1"/>
  <c r="F100" i="67" s="1"/>
  <c r="G100" i="67" s="1"/>
  <c r="H100" i="67" s="1"/>
  <c r="I100" i="67" s="1"/>
  <c r="J100" i="67" s="1"/>
  <c r="K100" i="67" s="1"/>
  <c r="L100" i="67" s="1"/>
  <c r="M100" i="67" s="1"/>
  <c r="N100" i="67" s="1"/>
  <c r="O100" i="67" s="1"/>
  <c r="P100" i="67" s="1"/>
  <c r="Q100" i="67" s="1"/>
  <c r="R100" i="67" s="1"/>
  <c r="S100" i="67" s="1"/>
  <c r="T100" i="67" s="1"/>
  <c r="U100" i="67" s="1"/>
  <c r="V100" i="67" s="1"/>
  <c r="W100" i="67" s="1"/>
  <c r="X100" i="67" s="1"/>
  <c r="Y100" i="67" s="1"/>
  <c r="Z100" i="67" s="1"/>
  <c r="AA100" i="67" s="1"/>
  <c r="AB100" i="67" s="1"/>
  <c r="AC100" i="67" s="1"/>
  <c r="AD100" i="67" s="1"/>
  <c r="AE100" i="67" s="1"/>
  <c r="AF100" i="67" s="1"/>
  <c r="C100" i="67"/>
  <c r="J99" i="67"/>
  <c r="K99" i="67" s="1"/>
  <c r="L99" i="67" s="1"/>
  <c r="M99" i="67" s="1"/>
  <c r="N99" i="67" s="1"/>
  <c r="O99" i="67" s="1"/>
  <c r="P99" i="67" s="1"/>
  <c r="Q99" i="67" s="1"/>
  <c r="R99" i="67" s="1"/>
  <c r="S99" i="67" s="1"/>
  <c r="T99" i="67" s="1"/>
  <c r="U99" i="67" s="1"/>
  <c r="V99" i="67" s="1"/>
  <c r="W99" i="67" s="1"/>
  <c r="X99" i="67" s="1"/>
  <c r="Y99" i="67" s="1"/>
  <c r="Z99" i="67" s="1"/>
  <c r="AA99" i="67" s="1"/>
  <c r="AB99" i="67" s="1"/>
  <c r="AC99" i="67" s="1"/>
  <c r="AD99" i="67" s="1"/>
  <c r="AE99" i="67" s="1"/>
  <c r="AF99" i="67" s="1"/>
  <c r="C99" i="67"/>
  <c r="D99" i="67" s="1"/>
  <c r="E99" i="67" s="1"/>
  <c r="F99" i="67" s="1"/>
  <c r="G99" i="67" s="1"/>
  <c r="H99" i="67" s="1"/>
  <c r="D98" i="67"/>
  <c r="E98" i="67" s="1"/>
  <c r="F98" i="67" s="1"/>
  <c r="G98" i="67" s="1"/>
  <c r="H98" i="67" s="1"/>
  <c r="I98" i="67" s="1"/>
  <c r="J98" i="67" s="1"/>
  <c r="K98" i="67" s="1"/>
  <c r="L98" i="67" s="1"/>
  <c r="M98" i="67" s="1"/>
  <c r="N98" i="67" s="1"/>
  <c r="O98" i="67" s="1"/>
  <c r="P98" i="67" s="1"/>
  <c r="Q98" i="67" s="1"/>
  <c r="R98" i="67" s="1"/>
  <c r="S98" i="67" s="1"/>
  <c r="T98" i="67" s="1"/>
  <c r="U98" i="67" s="1"/>
  <c r="V98" i="67" s="1"/>
  <c r="W98" i="67" s="1"/>
  <c r="X98" i="67" s="1"/>
  <c r="Y98" i="67" s="1"/>
  <c r="Z98" i="67" s="1"/>
  <c r="AA98" i="67" s="1"/>
  <c r="AB98" i="67" s="1"/>
  <c r="AC98" i="67" s="1"/>
  <c r="AD98" i="67" s="1"/>
  <c r="AE98" i="67" s="1"/>
  <c r="AF98" i="67" s="1"/>
  <c r="C98" i="67"/>
  <c r="C97" i="67"/>
  <c r="D97" i="67" s="1"/>
  <c r="E97" i="67" s="1"/>
  <c r="F97" i="67" s="1"/>
  <c r="G97" i="67" s="1"/>
  <c r="H97" i="67" s="1"/>
  <c r="I97" i="67" s="1"/>
  <c r="J97" i="67" s="1"/>
  <c r="K97" i="67" s="1"/>
  <c r="L97" i="67" s="1"/>
  <c r="M97" i="67" s="1"/>
  <c r="N97" i="67" s="1"/>
  <c r="O97" i="67" s="1"/>
  <c r="P97" i="67" s="1"/>
  <c r="Q97" i="67" s="1"/>
  <c r="R97" i="67" s="1"/>
  <c r="S97" i="67" s="1"/>
  <c r="T97" i="67" s="1"/>
  <c r="U97" i="67" s="1"/>
  <c r="V97" i="67" s="1"/>
  <c r="W97" i="67" s="1"/>
  <c r="X97" i="67" s="1"/>
  <c r="Y97" i="67" s="1"/>
  <c r="Z97" i="67" s="1"/>
  <c r="AA97" i="67" s="1"/>
  <c r="AB97" i="67" s="1"/>
  <c r="AC97" i="67" s="1"/>
  <c r="AD97" i="67" s="1"/>
  <c r="AE97" i="67" s="1"/>
  <c r="AF97" i="67" s="1"/>
  <c r="D96" i="67"/>
  <c r="E96" i="67" s="1"/>
  <c r="F96" i="67" s="1"/>
  <c r="G96" i="67" s="1"/>
  <c r="H96" i="67" s="1"/>
  <c r="I96" i="67" s="1"/>
  <c r="J96" i="67" s="1"/>
  <c r="K96" i="67" s="1"/>
  <c r="L96" i="67" s="1"/>
  <c r="M96" i="67" s="1"/>
  <c r="N96" i="67" s="1"/>
  <c r="O96" i="67" s="1"/>
  <c r="P96" i="67" s="1"/>
  <c r="Q96" i="67" s="1"/>
  <c r="R96" i="67" s="1"/>
  <c r="S96" i="67" s="1"/>
  <c r="T96" i="67" s="1"/>
  <c r="U96" i="67" s="1"/>
  <c r="V96" i="67" s="1"/>
  <c r="W96" i="67" s="1"/>
  <c r="X96" i="67" s="1"/>
  <c r="Y96" i="67" s="1"/>
  <c r="Z96" i="67" s="1"/>
  <c r="AA96" i="67" s="1"/>
  <c r="AB96" i="67" s="1"/>
  <c r="AC96" i="67" s="1"/>
  <c r="AD96" i="67" s="1"/>
  <c r="AE96" i="67" s="1"/>
  <c r="AF96" i="67" s="1"/>
  <c r="C96" i="67"/>
  <c r="C95" i="67"/>
  <c r="D95" i="67" s="1"/>
  <c r="E95" i="67" s="1"/>
  <c r="F95" i="67" s="1"/>
  <c r="G95" i="67" s="1"/>
  <c r="H95" i="67" s="1"/>
  <c r="I95" i="67" s="1"/>
  <c r="J95" i="67" s="1"/>
  <c r="K95" i="67" s="1"/>
  <c r="L95" i="67" s="1"/>
  <c r="M95" i="67" s="1"/>
  <c r="N95" i="67" s="1"/>
  <c r="O95" i="67" s="1"/>
  <c r="P95" i="67" s="1"/>
  <c r="Q95" i="67" s="1"/>
  <c r="R95" i="67" s="1"/>
  <c r="S95" i="67" s="1"/>
  <c r="T95" i="67" s="1"/>
  <c r="U95" i="67" s="1"/>
  <c r="V95" i="67" s="1"/>
  <c r="W95" i="67" s="1"/>
  <c r="X95" i="67" s="1"/>
  <c r="Y95" i="67" s="1"/>
  <c r="Z95" i="67" s="1"/>
  <c r="AA95" i="67" s="1"/>
  <c r="AB95" i="67" s="1"/>
  <c r="AC95" i="67" s="1"/>
  <c r="AD95" i="67" s="1"/>
  <c r="AE95" i="67" s="1"/>
  <c r="AF95" i="67" s="1"/>
  <c r="C94" i="67"/>
  <c r="D94" i="67" s="1"/>
  <c r="D93" i="67"/>
  <c r="E93" i="67" s="1"/>
  <c r="F93" i="67" s="1"/>
  <c r="G93" i="67" s="1"/>
  <c r="H93" i="67" s="1"/>
  <c r="I93" i="67" s="1"/>
  <c r="J93" i="67" s="1"/>
  <c r="K93" i="67" s="1"/>
  <c r="L93" i="67" s="1"/>
  <c r="M93" i="67" s="1"/>
  <c r="N93" i="67" s="1"/>
  <c r="O93" i="67" s="1"/>
  <c r="P93" i="67" s="1"/>
  <c r="Q93" i="67" s="1"/>
  <c r="R93" i="67" s="1"/>
  <c r="S93" i="67" s="1"/>
  <c r="T93" i="67" s="1"/>
  <c r="U93" i="67" s="1"/>
  <c r="V93" i="67" s="1"/>
  <c r="W93" i="67" s="1"/>
  <c r="X93" i="67" s="1"/>
  <c r="Y93" i="67" s="1"/>
  <c r="Z93" i="67" s="1"/>
  <c r="AA93" i="67" s="1"/>
  <c r="AB93" i="67" s="1"/>
  <c r="AC93" i="67" s="1"/>
  <c r="AD93" i="67" s="1"/>
  <c r="AE93" i="67" s="1"/>
  <c r="AF93" i="67" s="1"/>
  <c r="C93" i="67"/>
  <c r="C92" i="67"/>
  <c r="D92" i="67" s="1"/>
  <c r="E92" i="67" s="1"/>
  <c r="F92" i="67" s="1"/>
  <c r="G92" i="67" s="1"/>
  <c r="H92" i="67" s="1"/>
  <c r="I92" i="67" s="1"/>
  <c r="J92" i="67" s="1"/>
  <c r="K92" i="67" s="1"/>
  <c r="L92" i="67" s="1"/>
  <c r="M92" i="67" s="1"/>
  <c r="N92" i="67" s="1"/>
  <c r="O92" i="67" s="1"/>
  <c r="P92" i="67" s="1"/>
  <c r="Q92" i="67" s="1"/>
  <c r="R92" i="67" s="1"/>
  <c r="S92" i="67" s="1"/>
  <c r="T92" i="67" s="1"/>
  <c r="U92" i="67" s="1"/>
  <c r="V92" i="67" s="1"/>
  <c r="W92" i="67" s="1"/>
  <c r="X92" i="67" s="1"/>
  <c r="Y92" i="67" s="1"/>
  <c r="Z92" i="67" s="1"/>
  <c r="AA92" i="67" s="1"/>
  <c r="AB92" i="67" s="1"/>
  <c r="AC92" i="67" s="1"/>
  <c r="AD92" i="67" s="1"/>
  <c r="AE92" i="67" s="1"/>
  <c r="AF92" i="67" s="1"/>
  <c r="C91" i="67"/>
  <c r="D91" i="67" s="1"/>
  <c r="E91" i="67" s="1"/>
  <c r="F91" i="67" s="1"/>
  <c r="G91" i="67" s="1"/>
  <c r="H91" i="67" s="1"/>
  <c r="I91" i="67" s="1"/>
  <c r="J91" i="67" s="1"/>
  <c r="K91" i="67" s="1"/>
  <c r="L91" i="67" s="1"/>
  <c r="M91" i="67" s="1"/>
  <c r="N91" i="67" s="1"/>
  <c r="O91" i="67" s="1"/>
  <c r="P91" i="67" s="1"/>
  <c r="Q91" i="67" s="1"/>
  <c r="R91" i="67" s="1"/>
  <c r="S91" i="67" s="1"/>
  <c r="T91" i="67" s="1"/>
  <c r="U91" i="67" s="1"/>
  <c r="V91" i="67" s="1"/>
  <c r="W91" i="67" s="1"/>
  <c r="X91" i="67" s="1"/>
  <c r="Y91" i="67" s="1"/>
  <c r="Z91" i="67" s="1"/>
  <c r="AA91" i="67" s="1"/>
  <c r="AB91" i="67" s="1"/>
  <c r="AC91" i="67" s="1"/>
  <c r="AD91" i="67" s="1"/>
  <c r="AE91" i="67" s="1"/>
  <c r="AF91" i="67" s="1"/>
  <c r="D90" i="67"/>
  <c r="E90" i="67" s="1"/>
  <c r="F90" i="67" s="1"/>
  <c r="G90" i="67" s="1"/>
  <c r="H90" i="67" s="1"/>
  <c r="I90" i="67" s="1"/>
  <c r="J90" i="67" s="1"/>
  <c r="K90" i="67" s="1"/>
  <c r="L90" i="67" s="1"/>
  <c r="M90" i="67" s="1"/>
  <c r="N90" i="67" s="1"/>
  <c r="O90" i="67" s="1"/>
  <c r="P90" i="67" s="1"/>
  <c r="Q90" i="67" s="1"/>
  <c r="R90" i="67" s="1"/>
  <c r="S90" i="67" s="1"/>
  <c r="T90" i="67" s="1"/>
  <c r="U90" i="67" s="1"/>
  <c r="V90" i="67" s="1"/>
  <c r="W90" i="67" s="1"/>
  <c r="X90" i="67" s="1"/>
  <c r="Y90" i="67" s="1"/>
  <c r="Z90" i="67" s="1"/>
  <c r="AA90" i="67" s="1"/>
  <c r="AB90" i="67" s="1"/>
  <c r="AC90" i="67" s="1"/>
  <c r="AD90" i="67" s="1"/>
  <c r="AE90" i="67" s="1"/>
  <c r="AF90" i="67" s="1"/>
  <c r="C90" i="67"/>
  <c r="E89" i="67"/>
  <c r="D89" i="67"/>
  <c r="C89" i="67"/>
  <c r="AH87" i="67"/>
  <c r="AI87" i="67" s="1"/>
  <c r="AH86" i="67"/>
  <c r="AI86" i="67" s="1"/>
  <c r="AH85" i="67"/>
  <c r="AI85" i="67" s="1"/>
  <c r="AH84" i="67"/>
  <c r="AI84" i="67" s="1"/>
  <c r="AH83" i="67"/>
  <c r="AI83" i="67" s="1"/>
  <c r="C82" i="67"/>
  <c r="B82" i="67"/>
  <c r="AF80" i="67"/>
  <c r="AE80" i="67"/>
  <c r="AD80" i="67"/>
  <c r="AC80" i="67"/>
  <c r="AB80" i="67"/>
  <c r="AA80" i="67"/>
  <c r="Z80" i="67"/>
  <c r="Y80" i="67"/>
  <c r="X80" i="67"/>
  <c r="W80" i="67"/>
  <c r="V80" i="67"/>
  <c r="U80" i="67"/>
  <c r="T80" i="67"/>
  <c r="S80" i="67"/>
  <c r="R80" i="67"/>
  <c r="Q80" i="67"/>
  <c r="P80" i="67"/>
  <c r="O80" i="67"/>
  <c r="N80" i="67"/>
  <c r="M80" i="67"/>
  <c r="L80" i="67"/>
  <c r="K80" i="67"/>
  <c r="J80" i="67"/>
  <c r="I80" i="67"/>
  <c r="H80" i="67"/>
  <c r="G80" i="67"/>
  <c r="F80" i="67"/>
  <c r="E80" i="67"/>
  <c r="D80" i="67"/>
  <c r="C80" i="67"/>
  <c r="B80" i="67"/>
  <c r="AI79" i="67"/>
  <c r="AH79" i="67"/>
  <c r="AI78" i="67"/>
  <c r="AH78" i="67"/>
  <c r="AI77" i="67"/>
  <c r="AH77" i="67"/>
  <c r="AI76" i="67"/>
  <c r="AH76" i="67"/>
  <c r="AI75" i="67"/>
  <c r="AH75" i="67"/>
  <c r="AI74" i="67"/>
  <c r="AH74" i="67"/>
  <c r="AI73" i="67"/>
  <c r="AH73" i="67"/>
  <c r="AI72" i="67"/>
  <c r="AH72" i="67"/>
  <c r="AG71" i="67"/>
  <c r="AI70" i="67"/>
  <c r="AH70" i="67"/>
  <c r="AF69" i="67"/>
  <c r="AE69" i="67"/>
  <c r="AD69" i="67"/>
  <c r="AC69" i="67"/>
  <c r="AB69" i="67"/>
  <c r="AA69" i="67"/>
  <c r="Z69" i="67"/>
  <c r="Y69" i="67"/>
  <c r="X69" i="67"/>
  <c r="W69" i="67"/>
  <c r="V69" i="67"/>
  <c r="U69" i="67"/>
  <c r="T69" i="67"/>
  <c r="S69" i="67"/>
  <c r="R69" i="67"/>
  <c r="Q69" i="67"/>
  <c r="P69" i="67"/>
  <c r="O69" i="67"/>
  <c r="N69" i="67"/>
  <c r="M69" i="67"/>
  <c r="L69" i="67"/>
  <c r="K69" i="67"/>
  <c r="J69" i="67"/>
  <c r="I69" i="67"/>
  <c r="H69" i="67"/>
  <c r="G69" i="67"/>
  <c r="F69" i="67"/>
  <c r="E69" i="67"/>
  <c r="D69" i="67"/>
  <c r="C69" i="67"/>
  <c r="B69" i="67"/>
  <c r="AF68" i="67"/>
  <c r="AE68" i="67"/>
  <c r="AD68" i="67"/>
  <c r="AC68" i="67"/>
  <c r="AB68" i="67"/>
  <c r="AA68" i="67"/>
  <c r="Z68" i="67"/>
  <c r="Y68" i="67"/>
  <c r="X68" i="67"/>
  <c r="W68" i="67"/>
  <c r="V68" i="67"/>
  <c r="U68" i="67"/>
  <c r="T68" i="67"/>
  <c r="S68" i="67"/>
  <c r="R68" i="67"/>
  <c r="Q68" i="67"/>
  <c r="P68" i="67"/>
  <c r="O68" i="67"/>
  <c r="N68" i="67"/>
  <c r="M68" i="67"/>
  <c r="L68" i="67"/>
  <c r="K68" i="67"/>
  <c r="J68" i="67"/>
  <c r="I68" i="67"/>
  <c r="H68" i="67"/>
  <c r="G68" i="67"/>
  <c r="F68" i="67"/>
  <c r="E68" i="67"/>
  <c r="D68" i="67"/>
  <c r="C68" i="67"/>
  <c r="B68" i="67"/>
  <c r="AF67" i="67"/>
  <c r="AE67" i="67"/>
  <c r="AD67" i="67"/>
  <c r="AC67" i="67"/>
  <c r="AB67" i="67"/>
  <c r="AA67" i="67"/>
  <c r="Z67" i="67"/>
  <c r="Y67" i="67"/>
  <c r="X67" i="67"/>
  <c r="W67" i="67"/>
  <c r="V67" i="67"/>
  <c r="U67" i="67"/>
  <c r="T67" i="67"/>
  <c r="S67" i="67"/>
  <c r="R67" i="67"/>
  <c r="Q67" i="67"/>
  <c r="P67" i="67"/>
  <c r="O67" i="67"/>
  <c r="N67" i="67"/>
  <c r="M67" i="67"/>
  <c r="L67" i="67"/>
  <c r="K67" i="67"/>
  <c r="J67" i="67"/>
  <c r="I67" i="67"/>
  <c r="H67" i="67"/>
  <c r="G67" i="67"/>
  <c r="F67" i="67"/>
  <c r="E67" i="67"/>
  <c r="D67" i="67"/>
  <c r="C67" i="67"/>
  <c r="B67" i="67"/>
  <c r="AF66" i="67"/>
  <c r="AE66" i="67"/>
  <c r="AD66" i="67"/>
  <c r="AC66" i="67"/>
  <c r="AB66" i="67"/>
  <c r="AA66" i="67"/>
  <c r="AA71" i="67" s="1"/>
  <c r="Z66" i="67"/>
  <c r="Y66" i="67"/>
  <c r="X66" i="67"/>
  <c r="W66" i="67"/>
  <c r="W71" i="67" s="1"/>
  <c r="V66" i="67"/>
  <c r="U66" i="67"/>
  <c r="T66" i="67"/>
  <c r="S66" i="67"/>
  <c r="S71" i="67" s="1"/>
  <c r="R66" i="67"/>
  <c r="Q66" i="67"/>
  <c r="P66" i="67"/>
  <c r="O66" i="67"/>
  <c r="N66" i="67"/>
  <c r="M66" i="67"/>
  <c r="L66" i="67"/>
  <c r="K66" i="67"/>
  <c r="K71" i="67" s="1"/>
  <c r="J66" i="67"/>
  <c r="I66" i="67"/>
  <c r="H66" i="67"/>
  <c r="G66" i="67"/>
  <c r="F66" i="67"/>
  <c r="E66" i="67"/>
  <c r="E71" i="67" s="1"/>
  <c r="D66" i="67"/>
  <c r="C66" i="67"/>
  <c r="B66" i="67"/>
  <c r="AI64" i="67"/>
  <c r="AH64" i="67"/>
  <c r="AG63" i="67"/>
  <c r="AG65" i="67" s="1"/>
  <c r="AF63" i="67"/>
  <c r="AE63" i="67"/>
  <c r="AD63" i="67"/>
  <c r="AC63" i="67"/>
  <c r="AB63" i="67"/>
  <c r="AA63" i="67"/>
  <c r="Z63" i="67"/>
  <c r="Y63" i="67"/>
  <c r="X63" i="67"/>
  <c r="W63" i="67"/>
  <c r="V63" i="67"/>
  <c r="U63" i="67"/>
  <c r="T63" i="67"/>
  <c r="S63" i="67"/>
  <c r="R63" i="67"/>
  <c r="Q63" i="67"/>
  <c r="P63" i="67"/>
  <c r="O63" i="67"/>
  <c r="N63" i="67"/>
  <c r="M63" i="67"/>
  <c r="L63" i="67"/>
  <c r="K63" i="67"/>
  <c r="J63" i="67"/>
  <c r="I63" i="67"/>
  <c r="H63" i="67"/>
  <c r="G63" i="67"/>
  <c r="F63" i="67"/>
  <c r="E63" i="67"/>
  <c r="D63" i="67"/>
  <c r="C63" i="67"/>
  <c r="B63" i="67"/>
  <c r="AH63" i="67" s="1"/>
  <c r="AI62" i="67"/>
  <c r="AH62" i="67"/>
  <c r="AI61" i="67"/>
  <c r="AH61" i="67"/>
  <c r="AI60" i="67"/>
  <c r="AH60" i="67"/>
  <c r="AG59" i="67"/>
  <c r="AF59" i="67"/>
  <c r="AF5" i="67" s="1"/>
  <c r="AE59" i="67"/>
  <c r="AE5" i="67" s="1"/>
  <c r="AD59" i="67"/>
  <c r="AD5" i="67" s="1"/>
  <c r="AC59" i="67"/>
  <c r="AC5" i="67" s="1"/>
  <c r="AB59" i="67"/>
  <c r="AB5" i="67" s="1"/>
  <c r="AA59" i="67"/>
  <c r="AA5" i="67" s="1"/>
  <c r="Z65" i="67"/>
  <c r="Y59" i="67"/>
  <c r="Y5" i="67" s="1"/>
  <c r="X59" i="67"/>
  <c r="X5" i="67" s="1"/>
  <c r="W59" i="67"/>
  <c r="W5" i="67" s="1"/>
  <c r="V59" i="67"/>
  <c r="V5" i="67" s="1"/>
  <c r="U59" i="67"/>
  <c r="U5" i="67" s="1"/>
  <c r="T59" i="67"/>
  <c r="T5" i="67" s="1"/>
  <c r="S59" i="67"/>
  <c r="S5" i="67" s="1"/>
  <c r="R59" i="67"/>
  <c r="R5" i="67" s="1"/>
  <c r="Q59" i="67"/>
  <c r="Q5" i="67" s="1"/>
  <c r="P59" i="67"/>
  <c r="P5" i="67" s="1"/>
  <c r="O59" i="67"/>
  <c r="O5" i="67" s="1"/>
  <c r="N59" i="67"/>
  <c r="N5" i="67" s="1"/>
  <c r="M59" i="67"/>
  <c r="M5" i="67" s="1"/>
  <c r="L59" i="67"/>
  <c r="L5" i="67" s="1"/>
  <c r="K59" i="67"/>
  <c r="K5" i="67" s="1"/>
  <c r="J59" i="67"/>
  <c r="J5" i="67" s="1"/>
  <c r="I59" i="67"/>
  <c r="I5" i="67" s="1"/>
  <c r="H59" i="67"/>
  <c r="H5" i="67" s="1"/>
  <c r="G59" i="67"/>
  <c r="G5" i="67" s="1"/>
  <c r="F59" i="67"/>
  <c r="F5" i="67" s="1"/>
  <c r="E59" i="67"/>
  <c r="E5" i="67" s="1"/>
  <c r="D59" i="67"/>
  <c r="D5" i="67" s="1"/>
  <c r="C59" i="67"/>
  <c r="B59" i="67"/>
  <c r="B5" i="67" s="1"/>
  <c r="AI58" i="67"/>
  <c r="AH58" i="67"/>
  <c r="AI57" i="67"/>
  <c r="AH57" i="67"/>
  <c r="AI56" i="67"/>
  <c r="AH56" i="67"/>
  <c r="AI55" i="67"/>
  <c r="AH55" i="67"/>
  <c r="AI54" i="67"/>
  <c r="AH54" i="67"/>
  <c r="AI53" i="67"/>
  <c r="AH53" i="67"/>
  <c r="AI52" i="67"/>
  <c r="AH52" i="67"/>
  <c r="AI51" i="67"/>
  <c r="AH51" i="67"/>
  <c r="AI50" i="67"/>
  <c r="AH50" i="67"/>
  <c r="AI49" i="67"/>
  <c r="AH49" i="67"/>
  <c r="AI48" i="67"/>
  <c r="AH48" i="67"/>
  <c r="AG47" i="67"/>
  <c r="AF47" i="67"/>
  <c r="AE47" i="67"/>
  <c r="AD47" i="67"/>
  <c r="AC47" i="67"/>
  <c r="AB47" i="67"/>
  <c r="AA47" i="67"/>
  <c r="Y47" i="67"/>
  <c r="X47" i="67"/>
  <c r="W47" i="67"/>
  <c r="V47" i="67"/>
  <c r="U47" i="67"/>
  <c r="T47" i="67"/>
  <c r="S47" i="67"/>
  <c r="R47" i="67"/>
  <c r="Q47" i="67"/>
  <c r="P47" i="67"/>
  <c r="O47" i="67"/>
  <c r="N47" i="67"/>
  <c r="M47" i="67"/>
  <c r="L47" i="67"/>
  <c r="K47" i="67"/>
  <c r="J47" i="67"/>
  <c r="I47" i="67"/>
  <c r="H47" i="67"/>
  <c r="G47" i="67"/>
  <c r="F47" i="67"/>
  <c r="E47" i="67"/>
  <c r="D47" i="67"/>
  <c r="C47" i="67"/>
  <c r="B47" i="67"/>
  <c r="AI46" i="67"/>
  <c r="AH46" i="67"/>
  <c r="AI45" i="67"/>
  <c r="AH45" i="67"/>
  <c r="AI44" i="67"/>
  <c r="AH44" i="67"/>
  <c r="B43" i="67"/>
  <c r="AG42" i="67"/>
  <c r="AG43" i="67" s="1"/>
  <c r="AG3" i="67" s="1"/>
  <c r="AG6" i="67" s="1"/>
  <c r="C42" i="67"/>
  <c r="B42" i="67"/>
  <c r="AI41" i="67"/>
  <c r="AH41" i="67"/>
  <c r="AI40" i="67"/>
  <c r="AH40" i="67"/>
  <c r="AI39" i="67"/>
  <c r="AH39" i="67"/>
  <c r="AI38" i="67"/>
  <c r="AH38" i="67"/>
  <c r="AI37" i="67"/>
  <c r="AH37" i="67"/>
  <c r="AI36" i="67"/>
  <c r="AH36" i="67"/>
  <c r="AI35" i="67"/>
  <c r="AH35" i="67"/>
  <c r="AI34" i="67"/>
  <c r="AH34" i="67"/>
  <c r="AI33" i="67"/>
  <c r="AH33" i="67"/>
  <c r="AI32" i="67"/>
  <c r="AH32" i="67"/>
  <c r="AI31" i="67"/>
  <c r="AH31" i="67"/>
  <c r="AG30" i="67"/>
  <c r="AF30" i="67"/>
  <c r="AE30" i="67"/>
  <c r="AD30" i="67"/>
  <c r="AC30" i="67"/>
  <c r="AB30" i="67"/>
  <c r="AA30" i="67"/>
  <c r="Y30" i="67"/>
  <c r="X30" i="67"/>
  <c r="W30" i="67"/>
  <c r="V30" i="67"/>
  <c r="U30" i="67"/>
  <c r="T30" i="67"/>
  <c r="S30" i="67"/>
  <c r="R30" i="67"/>
  <c r="Q30" i="67"/>
  <c r="P30" i="67"/>
  <c r="O30" i="67"/>
  <c r="L30" i="67"/>
  <c r="K30" i="67"/>
  <c r="J30" i="67"/>
  <c r="I30" i="67"/>
  <c r="H30" i="67"/>
  <c r="G30" i="67"/>
  <c r="F30" i="67"/>
  <c r="E30" i="67"/>
  <c r="D30" i="67"/>
  <c r="C30" i="67"/>
  <c r="B30" i="67"/>
  <c r="AI29" i="67"/>
  <c r="AH29" i="67"/>
  <c r="AI28" i="67"/>
  <c r="AH28" i="67"/>
  <c r="AI27" i="67"/>
  <c r="AH27" i="67"/>
  <c r="AI26" i="67"/>
  <c r="AH26" i="67"/>
  <c r="AI25" i="67"/>
  <c r="AH25" i="67"/>
  <c r="AI24" i="67"/>
  <c r="AH24" i="67"/>
  <c r="AI23" i="67"/>
  <c r="AH23" i="67"/>
  <c r="AI22" i="67"/>
  <c r="AH22" i="67"/>
  <c r="AI21" i="67"/>
  <c r="AH21" i="67"/>
  <c r="AI20" i="67"/>
  <c r="AH20" i="67"/>
  <c r="AI19" i="67"/>
  <c r="AH19" i="67"/>
  <c r="AI18" i="67"/>
  <c r="AH18" i="67"/>
  <c r="AI17" i="67"/>
  <c r="AH17" i="67"/>
  <c r="AI16" i="67"/>
  <c r="AH16" i="67"/>
  <c r="AI15" i="67"/>
  <c r="AH15" i="67"/>
  <c r="AI14" i="67"/>
  <c r="AH14" i="67"/>
  <c r="AI13" i="67"/>
  <c r="AH13" i="67"/>
  <c r="AI12" i="67"/>
  <c r="AH12" i="67"/>
  <c r="AI11" i="67"/>
  <c r="AH11" i="67"/>
  <c r="Z5" i="67"/>
  <c r="AG4" i="67"/>
  <c r="K4" i="67"/>
  <c r="C4" i="67"/>
  <c r="AG2" i="67"/>
  <c r="Z59" i="66"/>
  <c r="Z43" i="66"/>
  <c r="Z30" i="66"/>
  <c r="AH87" i="66"/>
  <c r="AI87" i="66" s="1"/>
  <c r="AF218" i="66"/>
  <c r="AE218" i="66"/>
  <c r="AD218" i="66"/>
  <c r="AC218" i="66"/>
  <c r="AB218" i="66"/>
  <c r="AA218" i="66"/>
  <c r="Z218" i="66"/>
  <c r="Y218" i="66"/>
  <c r="X218" i="66"/>
  <c r="W218" i="66"/>
  <c r="V218" i="66"/>
  <c r="U218" i="66"/>
  <c r="T218" i="66"/>
  <c r="S218" i="66"/>
  <c r="R218" i="66"/>
  <c r="Q218" i="66"/>
  <c r="P218" i="66"/>
  <c r="O218" i="66"/>
  <c r="N218" i="66"/>
  <c r="M218" i="66"/>
  <c r="L218" i="66"/>
  <c r="K218" i="66"/>
  <c r="J218" i="66"/>
  <c r="I218" i="66"/>
  <c r="H218" i="66"/>
  <c r="G218" i="66"/>
  <c r="F218" i="66"/>
  <c r="E218" i="66"/>
  <c r="D218" i="66"/>
  <c r="C218" i="66"/>
  <c r="B218" i="66"/>
  <c r="A218" i="66"/>
  <c r="AF217" i="66"/>
  <c r="AE217" i="66"/>
  <c r="AD217" i="66"/>
  <c r="AC217" i="66"/>
  <c r="AB217" i="66"/>
  <c r="AA217" i="66"/>
  <c r="Z217" i="66"/>
  <c r="Y217" i="66"/>
  <c r="X217" i="66"/>
  <c r="W217" i="66"/>
  <c r="V217" i="66"/>
  <c r="U217" i="66"/>
  <c r="T217" i="66"/>
  <c r="S217" i="66"/>
  <c r="R217" i="66"/>
  <c r="Q217" i="66"/>
  <c r="P217" i="66"/>
  <c r="O217" i="66"/>
  <c r="N217" i="66"/>
  <c r="M217" i="66"/>
  <c r="L217" i="66"/>
  <c r="K217" i="66"/>
  <c r="J217" i="66"/>
  <c r="I217" i="66"/>
  <c r="H217" i="66"/>
  <c r="G217" i="66"/>
  <c r="F217" i="66"/>
  <c r="E217" i="66"/>
  <c r="D217" i="66"/>
  <c r="C217" i="66"/>
  <c r="B217" i="66"/>
  <c r="A217" i="66"/>
  <c r="AF216" i="66"/>
  <c r="AE216" i="66"/>
  <c r="AD216" i="66"/>
  <c r="AC216" i="66"/>
  <c r="AB216" i="66"/>
  <c r="AA216" i="66"/>
  <c r="Z216" i="66"/>
  <c r="Y216" i="66"/>
  <c r="X216" i="66"/>
  <c r="W216" i="66"/>
  <c r="V216" i="66"/>
  <c r="U216" i="66"/>
  <c r="T216" i="66"/>
  <c r="S216" i="66"/>
  <c r="R216" i="66"/>
  <c r="Q216" i="66"/>
  <c r="P216" i="66"/>
  <c r="O216" i="66"/>
  <c r="N216" i="66"/>
  <c r="M216" i="66"/>
  <c r="L216" i="66"/>
  <c r="K216" i="66"/>
  <c r="J216" i="66"/>
  <c r="I216" i="66"/>
  <c r="H216" i="66"/>
  <c r="G216" i="66"/>
  <c r="F216" i="66"/>
  <c r="E216" i="66"/>
  <c r="D216" i="66"/>
  <c r="C216" i="66"/>
  <c r="B216" i="66"/>
  <c r="A216" i="66"/>
  <c r="AF215" i="66"/>
  <c r="AE215" i="66"/>
  <c r="AD215" i="66"/>
  <c r="AC215" i="66"/>
  <c r="AB215" i="66"/>
  <c r="AA215" i="66"/>
  <c r="Z215" i="66"/>
  <c r="Y215" i="66"/>
  <c r="X215" i="66"/>
  <c r="W215" i="66"/>
  <c r="V215" i="66"/>
  <c r="U215" i="66"/>
  <c r="T215" i="66"/>
  <c r="S215" i="66"/>
  <c r="R215" i="66"/>
  <c r="Q215" i="66"/>
  <c r="P215" i="66"/>
  <c r="O215" i="66"/>
  <c r="N215" i="66"/>
  <c r="M215" i="66"/>
  <c r="L215" i="66"/>
  <c r="K215" i="66"/>
  <c r="J215" i="66"/>
  <c r="I215" i="66"/>
  <c r="H215" i="66"/>
  <c r="G215" i="66"/>
  <c r="F215" i="66"/>
  <c r="E215" i="66"/>
  <c r="D215" i="66"/>
  <c r="C215" i="66"/>
  <c r="B215" i="66"/>
  <c r="A215" i="66"/>
  <c r="B214" i="66"/>
  <c r="S189" i="66"/>
  <c r="AG179" i="66"/>
  <c r="B179" i="66"/>
  <c r="C178" i="66"/>
  <c r="L177" i="66"/>
  <c r="M177" i="66" s="1"/>
  <c r="N177" i="66" s="1"/>
  <c r="O177" i="66" s="1"/>
  <c r="P177" i="66" s="1"/>
  <c r="Q177" i="66" s="1"/>
  <c r="R177" i="66" s="1"/>
  <c r="S177" i="66" s="1"/>
  <c r="T177" i="66" s="1"/>
  <c r="U177" i="66" s="1"/>
  <c r="V177" i="66" s="1"/>
  <c r="W177" i="66" s="1"/>
  <c r="X177" i="66" s="1"/>
  <c r="Y177" i="66" s="1"/>
  <c r="Z177" i="66" s="1"/>
  <c r="AA177" i="66" s="1"/>
  <c r="AB177" i="66" s="1"/>
  <c r="AC177" i="66" s="1"/>
  <c r="AD177" i="66" s="1"/>
  <c r="AE177" i="66" s="1"/>
  <c r="AF177" i="66" s="1"/>
  <c r="D177" i="66"/>
  <c r="E177" i="66" s="1"/>
  <c r="F177" i="66" s="1"/>
  <c r="G177" i="66" s="1"/>
  <c r="H177" i="66" s="1"/>
  <c r="I177" i="66" s="1"/>
  <c r="J177" i="66" s="1"/>
  <c r="K177" i="66" s="1"/>
  <c r="C177" i="66"/>
  <c r="C176" i="66"/>
  <c r="D176" i="66" s="1"/>
  <c r="E176" i="66" s="1"/>
  <c r="F176" i="66" s="1"/>
  <c r="G176" i="66" s="1"/>
  <c r="H176" i="66" s="1"/>
  <c r="I176" i="66" s="1"/>
  <c r="J176" i="66" s="1"/>
  <c r="K176" i="66" s="1"/>
  <c r="L176" i="66" s="1"/>
  <c r="M176" i="66" s="1"/>
  <c r="N176" i="66" s="1"/>
  <c r="O176" i="66" s="1"/>
  <c r="P176" i="66" s="1"/>
  <c r="Q176" i="66" s="1"/>
  <c r="R176" i="66" s="1"/>
  <c r="S176" i="66" s="1"/>
  <c r="T176" i="66" s="1"/>
  <c r="U176" i="66" s="1"/>
  <c r="V176" i="66" s="1"/>
  <c r="W176" i="66" s="1"/>
  <c r="X176" i="66" s="1"/>
  <c r="Y176" i="66" s="1"/>
  <c r="Z176" i="66" s="1"/>
  <c r="AA176" i="66" s="1"/>
  <c r="AB176" i="66" s="1"/>
  <c r="AC176" i="66" s="1"/>
  <c r="AD176" i="66" s="1"/>
  <c r="AE176" i="66" s="1"/>
  <c r="AF176" i="66" s="1"/>
  <c r="D175" i="66"/>
  <c r="E175" i="66" s="1"/>
  <c r="F175" i="66" s="1"/>
  <c r="G175" i="66" s="1"/>
  <c r="H175" i="66" s="1"/>
  <c r="I175" i="66" s="1"/>
  <c r="J175" i="66" s="1"/>
  <c r="K175" i="66" s="1"/>
  <c r="L175" i="66" s="1"/>
  <c r="M175" i="66" s="1"/>
  <c r="N175" i="66" s="1"/>
  <c r="O175" i="66" s="1"/>
  <c r="P175" i="66" s="1"/>
  <c r="Q175" i="66" s="1"/>
  <c r="R175" i="66" s="1"/>
  <c r="S175" i="66" s="1"/>
  <c r="T175" i="66" s="1"/>
  <c r="U175" i="66" s="1"/>
  <c r="V175" i="66" s="1"/>
  <c r="W175" i="66" s="1"/>
  <c r="X175" i="66" s="1"/>
  <c r="Y175" i="66" s="1"/>
  <c r="Z175" i="66" s="1"/>
  <c r="AA175" i="66" s="1"/>
  <c r="AB175" i="66" s="1"/>
  <c r="AC175" i="66" s="1"/>
  <c r="AD175" i="66" s="1"/>
  <c r="AE175" i="66" s="1"/>
  <c r="AF175" i="66" s="1"/>
  <c r="C175" i="66"/>
  <c r="F174" i="66"/>
  <c r="G174" i="66" s="1"/>
  <c r="H174" i="66" s="1"/>
  <c r="I174" i="66" s="1"/>
  <c r="J174" i="66" s="1"/>
  <c r="K174" i="66" s="1"/>
  <c r="L174" i="66" s="1"/>
  <c r="M174" i="66" s="1"/>
  <c r="N174" i="66" s="1"/>
  <c r="O174" i="66" s="1"/>
  <c r="P174" i="66" s="1"/>
  <c r="Q174" i="66" s="1"/>
  <c r="R174" i="66" s="1"/>
  <c r="S174" i="66" s="1"/>
  <c r="T174" i="66" s="1"/>
  <c r="U174" i="66" s="1"/>
  <c r="V174" i="66" s="1"/>
  <c r="W174" i="66" s="1"/>
  <c r="X174" i="66" s="1"/>
  <c r="Y174" i="66" s="1"/>
  <c r="Z174" i="66" s="1"/>
  <c r="AA174" i="66" s="1"/>
  <c r="AB174" i="66" s="1"/>
  <c r="AC174" i="66" s="1"/>
  <c r="AD174" i="66" s="1"/>
  <c r="AE174" i="66" s="1"/>
  <c r="AF174" i="66" s="1"/>
  <c r="C174" i="66"/>
  <c r="D174" i="66" s="1"/>
  <c r="E174" i="66" s="1"/>
  <c r="D173" i="66"/>
  <c r="E173" i="66" s="1"/>
  <c r="C173" i="66"/>
  <c r="AG171" i="66"/>
  <c r="B171" i="66"/>
  <c r="C170" i="66"/>
  <c r="D170" i="66" s="1"/>
  <c r="E170" i="66" s="1"/>
  <c r="F170" i="66" s="1"/>
  <c r="G170" i="66" s="1"/>
  <c r="H170" i="66" s="1"/>
  <c r="I170" i="66" s="1"/>
  <c r="J170" i="66" s="1"/>
  <c r="K170" i="66" s="1"/>
  <c r="L170" i="66" s="1"/>
  <c r="M170" i="66" s="1"/>
  <c r="N170" i="66" s="1"/>
  <c r="O170" i="66" s="1"/>
  <c r="P170" i="66" s="1"/>
  <c r="Q170" i="66" s="1"/>
  <c r="R170" i="66" s="1"/>
  <c r="S170" i="66" s="1"/>
  <c r="T170" i="66" s="1"/>
  <c r="U170" i="66" s="1"/>
  <c r="V170" i="66" s="1"/>
  <c r="W170" i="66" s="1"/>
  <c r="X170" i="66" s="1"/>
  <c r="Y170" i="66" s="1"/>
  <c r="Z170" i="66" s="1"/>
  <c r="AA170" i="66" s="1"/>
  <c r="AB170" i="66" s="1"/>
  <c r="AC170" i="66" s="1"/>
  <c r="AD170" i="66" s="1"/>
  <c r="AE170" i="66" s="1"/>
  <c r="AF170" i="66" s="1"/>
  <c r="D169" i="66"/>
  <c r="E169" i="66" s="1"/>
  <c r="F169" i="66" s="1"/>
  <c r="G169" i="66" s="1"/>
  <c r="H169" i="66" s="1"/>
  <c r="I169" i="66" s="1"/>
  <c r="J169" i="66" s="1"/>
  <c r="K169" i="66" s="1"/>
  <c r="L169" i="66" s="1"/>
  <c r="M169" i="66" s="1"/>
  <c r="N169" i="66" s="1"/>
  <c r="O169" i="66" s="1"/>
  <c r="P169" i="66" s="1"/>
  <c r="Q169" i="66" s="1"/>
  <c r="R169" i="66" s="1"/>
  <c r="S169" i="66" s="1"/>
  <c r="T169" i="66" s="1"/>
  <c r="U169" i="66" s="1"/>
  <c r="V169" i="66" s="1"/>
  <c r="W169" i="66" s="1"/>
  <c r="X169" i="66" s="1"/>
  <c r="Y169" i="66" s="1"/>
  <c r="Z169" i="66" s="1"/>
  <c r="AA169" i="66" s="1"/>
  <c r="AB169" i="66" s="1"/>
  <c r="AC169" i="66" s="1"/>
  <c r="AD169" i="66" s="1"/>
  <c r="AE169" i="66" s="1"/>
  <c r="AF169" i="66" s="1"/>
  <c r="C169" i="66"/>
  <c r="C168" i="66"/>
  <c r="D168" i="66" s="1"/>
  <c r="E168" i="66" s="1"/>
  <c r="F168" i="66" s="1"/>
  <c r="G168" i="66" s="1"/>
  <c r="H168" i="66" s="1"/>
  <c r="I168" i="66" s="1"/>
  <c r="J168" i="66" s="1"/>
  <c r="K168" i="66" s="1"/>
  <c r="L168" i="66" s="1"/>
  <c r="M168" i="66" s="1"/>
  <c r="N168" i="66" s="1"/>
  <c r="O168" i="66" s="1"/>
  <c r="P168" i="66" s="1"/>
  <c r="Q168" i="66" s="1"/>
  <c r="R168" i="66" s="1"/>
  <c r="S168" i="66" s="1"/>
  <c r="T168" i="66" s="1"/>
  <c r="U168" i="66" s="1"/>
  <c r="V168" i="66" s="1"/>
  <c r="W168" i="66" s="1"/>
  <c r="X168" i="66" s="1"/>
  <c r="Y168" i="66" s="1"/>
  <c r="Z168" i="66" s="1"/>
  <c r="AA168" i="66" s="1"/>
  <c r="AB168" i="66" s="1"/>
  <c r="AC168" i="66" s="1"/>
  <c r="AD168" i="66" s="1"/>
  <c r="AE168" i="66" s="1"/>
  <c r="AF168" i="66" s="1"/>
  <c r="E167" i="66"/>
  <c r="F167" i="66" s="1"/>
  <c r="G167" i="66" s="1"/>
  <c r="H167" i="66" s="1"/>
  <c r="I167" i="66" s="1"/>
  <c r="J167" i="66" s="1"/>
  <c r="K167" i="66" s="1"/>
  <c r="L167" i="66" s="1"/>
  <c r="M167" i="66" s="1"/>
  <c r="N167" i="66" s="1"/>
  <c r="O167" i="66" s="1"/>
  <c r="P167" i="66" s="1"/>
  <c r="Q167" i="66" s="1"/>
  <c r="R167" i="66" s="1"/>
  <c r="S167" i="66" s="1"/>
  <c r="T167" i="66" s="1"/>
  <c r="U167" i="66" s="1"/>
  <c r="V167" i="66" s="1"/>
  <c r="W167" i="66" s="1"/>
  <c r="X167" i="66" s="1"/>
  <c r="Y167" i="66" s="1"/>
  <c r="Z167" i="66" s="1"/>
  <c r="AA167" i="66" s="1"/>
  <c r="AB167" i="66" s="1"/>
  <c r="AC167" i="66" s="1"/>
  <c r="AD167" i="66" s="1"/>
  <c r="AE167" i="66" s="1"/>
  <c r="AF167" i="66" s="1"/>
  <c r="D167" i="66"/>
  <c r="C167" i="66"/>
  <c r="F166" i="66"/>
  <c r="G166" i="66" s="1"/>
  <c r="H166" i="66" s="1"/>
  <c r="I166" i="66" s="1"/>
  <c r="J166" i="66" s="1"/>
  <c r="K166" i="66" s="1"/>
  <c r="L166" i="66" s="1"/>
  <c r="M166" i="66" s="1"/>
  <c r="N166" i="66" s="1"/>
  <c r="O166" i="66" s="1"/>
  <c r="P166" i="66" s="1"/>
  <c r="Q166" i="66" s="1"/>
  <c r="R166" i="66" s="1"/>
  <c r="S166" i="66" s="1"/>
  <c r="T166" i="66" s="1"/>
  <c r="U166" i="66" s="1"/>
  <c r="V166" i="66" s="1"/>
  <c r="W166" i="66" s="1"/>
  <c r="X166" i="66" s="1"/>
  <c r="Y166" i="66" s="1"/>
  <c r="Z166" i="66" s="1"/>
  <c r="AA166" i="66" s="1"/>
  <c r="AB166" i="66" s="1"/>
  <c r="AC166" i="66" s="1"/>
  <c r="AD166" i="66" s="1"/>
  <c r="AE166" i="66" s="1"/>
  <c r="AF166" i="66" s="1"/>
  <c r="C166" i="66"/>
  <c r="D166" i="66" s="1"/>
  <c r="E166" i="66" s="1"/>
  <c r="O165" i="66"/>
  <c r="P165" i="66" s="1"/>
  <c r="Q165" i="66" s="1"/>
  <c r="R165" i="66" s="1"/>
  <c r="S165" i="66" s="1"/>
  <c r="T165" i="66" s="1"/>
  <c r="U165" i="66" s="1"/>
  <c r="V165" i="66" s="1"/>
  <c r="W165" i="66" s="1"/>
  <c r="X165" i="66" s="1"/>
  <c r="Y165" i="66" s="1"/>
  <c r="Z165" i="66" s="1"/>
  <c r="AA165" i="66" s="1"/>
  <c r="AB165" i="66" s="1"/>
  <c r="AC165" i="66" s="1"/>
  <c r="AD165" i="66" s="1"/>
  <c r="AE165" i="66" s="1"/>
  <c r="AF165" i="66" s="1"/>
  <c r="G165" i="66"/>
  <c r="H165" i="66" s="1"/>
  <c r="I165" i="66" s="1"/>
  <c r="J165" i="66" s="1"/>
  <c r="K165" i="66" s="1"/>
  <c r="L165" i="66" s="1"/>
  <c r="M165" i="66" s="1"/>
  <c r="N165" i="66" s="1"/>
  <c r="D165" i="66"/>
  <c r="E165" i="66" s="1"/>
  <c r="F165" i="66" s="1"/>
  <c r="C165" i="66"/>
  <c r="E164" i="66"/>
  <c r="F164" i="66" s="1"/>
  <c r="G164" i="66" s="1"/>
  <c r="H164" i="66" s="1"/>
  <c r="I164" i="66" s="1"/>
  <c r="J164" i="66" s="1"/>
  <c r="K164" i="66" s="1"/>
  <c r="L164" i="66" s="1"/>
  <c r="M164" i="66" s="1"/>
  <c r="N164" i="66" s="1"/>
  <c r="O164" i="66" s="1"/>
  <c r="P164" i="66" s="1"/>
  <c r="Q164" i="66" s="1"/>
  <c r="R164" i="66" s="1"/>
  <c r="S164" i="66" s="1"/>
  <c r="T164" i="66" s="1"/>
  <c r="U164" i="66" s="1"/>
  <c r="V164" i="66" s="1"/>
  <c r="W164" i="66" s="1"/>
  <c r="X164" i="66" s="1"/>
  <c r="Y164" i="66" s="1"/>
  <c r="Z164" i="66" s="1"/>
  <c r="AA164" i="66" s="1"/>
  <c r="AB164" i="66" s="1"/>
  <c r="AC164" i="66" s="1"/>
  <c r="AD164" i="66" s="1"/>
  <c r="AE164" i="66" s="1"/>
  <c r="AF164" i="66" s="1"/>
  <c r="C164" i="66"/>
  <c r="D164" i="66" s="1"/>
  <c r="C163" i="66"/>
  <c r="D163" i="66" s="1"/>
  <c r="E163" i="66" s="1"/>
  <c r="F163" i="66" s="1"/>
  <c r="G163" i="66" s="1"/>
  <c r="H163" i="66" s="1"/>
  <c r="I163" i="66" s="1"/>
  <c r="J163" i="66" s="1"/>
  <c r="K163" i="66" s="1"/>
  <c r="L163" i="66" s="1"/>
  <c r="M163" i="66" s="1"/>
  <c r="N163" i="66" s="1"/>
  <c r="O163" i="66" s="1"/>
  <c r="P163" i="66" s="1"/>
  <c r="Q163" i="66" s="1"/>
  <c r="R163" i="66" s="1"/>
  <c r="S163" i="66" s="1"/>
  <c r="T163" i="66" s="1"/>
  <c r="U163" i="66" s="1"/>
  <c r="V163" i="66" s="1"/>
  <c r="W163" i="66" s="1"/>
  <c r="X163" i="66" s="1"/>
  <c r="Y163" i="66" s="1"/>
  <c r="Z163" i="66" s="1"/>
  <c r="AA163" i="66" s="1"/>
  <c r="AB163" i="66" s="1"/>
  <c r="AC163" i="66" s="1"/>
  <c r="AD163" i="66" s="1"/>
  <c r="AE163" i="66" s="1"/>
  <c r="AF163" i="66" s="1"/>
  <c r="F162" i="66"/>
  <c r="G162" i="66" s="1"/>
  <c r="H162" i="66" s="1"/>
  <c r="I162" i="66" s="1"/>
  <c r="J162" i="66" s="1"/>
  <c r="K162" i="66" s="1"/>
  <c r="L162" i="66" s="1"/>
  <c r="M162" i="66" s="1"/>
  <c r="N162" i="66" s="1"/>
  <c r="O162" i="66" s="1"/>
  <c r="P162" i="66" s="1"/>
  <c r="Q162" i="66" s="1"/>
  <c r="R162" i="66" s="1"/>
  <c r="S162" i="66" s="1"/>
  <c r="T162" i="66" s="1"/>
  <c r="U162" i="66" s="1"/>
  <c r="V162" i="66" s="1"/>
  <c r="W162" i="66" s="1"/>
  <c r="X162" i="66" s="1"/>
  <c r="Y162" i="66" s="1"/>
  <c r="Z162" i="66" s="1"/>
  <c r="AA162" i="66" s="1"/>
  <c r="AB162" i="66" s="1"/>
  <c r="AC162" i="66" s="1"/>
  <c r="AD162" i="66" s="1"/>
  <c r="AE162" i="66" s="1"/>
  <c r="AF162" i="66" s="1"/>
  <c r="E162" i="66"/>
  <c r="C162" i="66"/>
  <c r="D162" i="66" s="1"/>
  <c r="D161" i="66"/>
  <c r="E161" i="66" s="1"/>
  <c r="F161" i="66" s="1"/>
  <c r="G161" i="66" s="1"/>
  <c r="H161" i="66" s="1"/>
  <c r="I161" i="66" s="1"/>
  <c r="J161" i="66" s="1"/>
  <c r="K161" i="66" s="1"/>
  <c r="L161" i="66" s="1"/>
  <c r="M161" i="66" s="1"/>
  <c r="N161" i="66" s="1"/>
  <c r="O161" i="66" s="1"/>
  <c r="P161" i="66" s="1"/>
  <c r="Q161" i="66" s="1"/>
  <c r="R161" i="66" s="1"/>
  <c r="S161" i="66" s="1"/>
  <c r="T161" i="66" s="1"/>
  <c r="U161" i="66" s="1"/>
  <c r="V161" i="66" s="1"/>
  <c r="W161" i="66" s="1"/>
  <c r="X161" i="66" s="1"/>
  <c r="Y161" i="66" s="1"/>
  <c r="Z161" i="66" s="1"/>
  <c r="AA161" i="66" s="1"/>
  <c r="AB161" i="66" s="1"/>
  <c r="AC161" i="66" s="1"/>
  <c r="AD161" i="66" s="1"/>
  <c r="AE161" i="66" s="1"/>
  <c r="AF161" i="66" s="1"/>
  <c r="C161" i="66"/>
  <c r="Z160" i="66"/>
  <c r="AA160" i="66" s="1"/>
  <c r="AB160" i="66" s="1"/>
  <c r="AC160" i="66" s="1"/>
  <c r="AD160" i="66" s="1"/>
  <c r="AE160" i="66" s="1"/>
  <c r="AF160" i="66" s="1"/>
  <c r="E160" i="66"/>
  <c r="F160" i="66" s="1"/>
  <c r="G160" i="66" s="1"/>
  <c r="H160" i="66" s="1"/>
  <c r="I160" i="66" s="1"/>
  <c r="J160" i="66" s="1"/>
  <c r="K160" i="66" s="1"/>
  <c r="L160" i="66" s="1"/>
  <c r="M160" i="66" s="1"/>
  <c r="N160" i="66" s="1"/>
  <c r="O160" i="66" s="1"/>
  <c r="P160" i="66" s="1"/>
  <c r="Q160" i="66" s="1"/>
  <c r="R160" i="66" s="1"/>
  <c r="S160" i="66" s="1"/>
  <c r="T160" i="66" s="1"/>
  <c r="U160" i="66" s="1"/>
  <c r="V160" i="66" s="1"/>
  <c r="W160" i="66" s="1"/>
  <c r="X160" i="66" s="1"/>
  <c r="Y160" i="66" s="1"/>
  <c r="C160" i="66"/>
  <c r="D160" i="66" s="1"/>
  <c r="K159" i="66"/>
  <c r="L159" i="66" s="1"/>
  <c r="M159" i="66" s="1"/>
  <c r="N159" i="66" s="1"/>
  <c r="O159" i="66" s="1"/>
  <c r="P159" i="66" s="1"/>
  <c r="Q159" i="66" s="1"/>
  <c r="R159" i="66" s="1"/>
  <c r="S159" i="66" s="1"/>
  <c r="T159" i="66" s="1"/>
  <c r="U159" i="66" s="1"/>
  <c r="V159" i="66" s="1"/>
  <c r="W159" i="66" s="1"/>
  <c r="X159" i="66" s="1"/>
  <c r="Y159" i="66" s="1"/>
  <c r="Z159" i="66" s="1"/>
  <c r="AA159" i="66" s="1"/>
  <c r="AB159" i="66" s="1"/>
  <c r="AC159" i="66" s="1"/>
  <c r="AD159" i="66" s="1"/>
  <c r="AE159" i="66" s="1"/>
  <c r="AF159" i="66" s="1"/>
  <c r="C159" i="66"/>
  <c r="D159" i="66" s="1"/>
  <c r="E159" i="66" s="1"/>
  <c r="F159" i="66" s="1"/>
  <c r="G159" i="66" s="1"/>
  <c r="H159" i="66" s="1"/>
  <c r="I159" i="66" s="1"/>
  <c r="J159" i="66" s="1"/>
  <c r="I158" i="66"/>
  <c r="J158" i="66" s="1"/>
  <c r="K158" i="66" s="1"/>
  <c r="L158" i="66" s="1"/>
  <c r="M158" i="66" s="1"/>
  <c r="N158" i="66" s="1"/>
  <c r="O158" i="66" s="1"/>
  <c r="P158" i="66" s="1"/>
  <c r="Q158" i="66" s="1"/>
  <c r="R158" i="66" s="1"/>
  <c r="S158" i="66" s="1"/>
  <c r="T158" i="66" s="1"/>
  <c r="U158" i="66" s="1"/>
  <c r="V158" i="66" s="1"/>
  <c r="W158" i="66" s="1"/>
  <c r="X158" i="66" s="1"/>
  <c r="Y158" i="66" s="1"/>
  <c r="Z158" i="66" s="1"/>
  <c r="AA158" i="66" s="1"/>
  <c r="AB158" i="66" s="1"/>
  <c r="AC158" i="66" s="1"/>
  <c r="AD158" i="66" s="1"/>
  <c r="AE158" i="66" s="1"/>
  <c r="AF158" i="66" s="1"/>
  <c r="F158" i="66"/>
  <c r="G158" i="66" s="1"/>
  <c r="H158" i="66" s="1"/>
  <c r="D158" i="66"/>
  <c r="E158" i="66" s="1"/>
  <c r="C158" i="66"/>
  <c r="Q157" i="66"/>
  <c r="R157" i="66" s="1"/>
  <c r="S157" i="66" s="1"/>
  <c r="T157" i="66" s="1"/>
  <c r="U157" i="66" s="1"/>
  <c r="V157" i="66" s="1"/>
  <c r="W157" i="66" s="1"/>
  <c r="X157" i="66" s="1"/>
  <c r="Y157" i="66" s="1"/>
  <c r="Z157" i="66" s="1"/>
  <c r="AA157" i="66" s="1"/>
  <c r="AB157" i="66" s="1"/>
  <c r="AC157" i="66" s="1"/>
  <c r="AD157" i="66" s="1"/>
  <c r="AE157" i="66" s="1"/>
  <c r="AF157" i="66" s="1"/>
  <c r="G157" i="66"/>
  <c r="H157" i="66" s="1"/>
  <c r="I157" i="66" s="1"/>
  <c r="J157" i="66" s="1"/>
  <c r="K157" i="66" s="1"/>
  <c r="L157" i="66" s="1"/>
  <c r="M157" i="66" s="1"/>
  <c r="N157" i="66" s="1"/>
  <c r="O157" i="66" s="1"/>
  <c r="P157" i="66" s="1"/>
  <c r="D157" i="66"/>
  <c r="E157" i="66" s="1"/>
  <c r="F157" i="66" s="1"/>
  <c r="C157" i="66"/>
  <c r="N156" i="66"/>
  <c r="O156" i="66" s="1"/>
  <c r="P156" i="66" s="1"/>
  <c r="Q156" i="66" s="1"/>
  <c r="R156" i="66" s="1"/>
  <c r="S156" i="66" s="1"/>
  <c r="T156" i="66" s="1"/>
  <c r="U156" i="66" s="1"/>
  <c r="V156" i="66" s="1"/>
  <c r="W156" i="66" s="1"/>
  <c r="X156" i="66" s="1"/>
  <c r="Y156" i="66" s="1"/>
  <c r="Z156" i="66" s="1"/>
  <c r="AA156" i="66" s="1"/>
  <c r="AB156" i="66" s="1"/>
  <c r="AC156" i="66" s="1"/>
  <c r="AD156" i="66" s="1"/>
  <c r="AE156" i="66" s="1"/>
  <c r="AF156" i="66" s="1"/>
  <c r="E156" i="66"/>
  <c r="F156" i="66" s="1"/>
  <c r="G156" i="66" s="1"/>
  <c r="H156" i="66" s="1"/>
  <c r="I156" i="66" s="1"/>
  <c r="J156" i="66" s="1"/>
  <c r="K156" i="66" s="1"/>
  <c r="L156" i="66" s="1"/>
  <c r="M156" i="66" s="1"/>
  <c r="D156" i="66"/>
  <c r="C156" i="66"/>
  <c r="Q155" i="66"/>
  <c r="R155" i="66" s="1"/>
  <c r="S155" i="66" s="1"/>
  <c r="T155" i="66" s="1"/>
  <c r="U155" i="66" s="1"/>
  <c r="V155" i="66" s="1"/>
  <c r="W155" i="66" s="1"/>
  <c r="X155" i="66" s="1"/>
  <c r="Y155" i="66" s="1"/>
  <c r="Z155" i="66" s="1"/>
  <c r="AA155" i="66" s="1"/>
  <c r="AB155" i="66" s="1"/>
  <c r="AC155" i="66" s="1"/>
  <c r="AD155" i="66" s="1"/>
  <c r="AE155" i="66" s="1"/>
  <c r="AF155" i="66" s="1"/>
  <c r="H155" i="66"/>
  <c r="I155" i="66" s="1"/>
  <c r="J155" i="66" s="1"/>
  <c r="K155" i="66" s="1"/>
  <c r="L155" i="66" s="1"/>
  <c r="M155" i="66" s="1"/>
  <c r="N155" i="66" s="1"/>
  <c r="O155" i="66" s="1"/>
  <c r="P155" i="66" s="1"/>
  <c r="C155" i="66"/>
  <c r="D155" i="66" s="1"/>
  <c r="E155" i="66" s="1"/>
  <c r="F155" i="66" s="1"/>
  <c r="G155" i="66" s="1"/>
  <c r="C154" i="66"/>
  <c r="D154" i="66" s="1"/>
  <c r="E154" i="66" s="1"/>
  <c r="F154" i="66" s="1"/>
  <c r="G154" i="66" s="1"/>
  <c r="H154" i="66" s="1"/>
  <c r="I154" i="66" s="1"/>
  <c r="J154" i="66" s="1"/>
  <c r="K154" i="66" s="1"/>
  <c r="L154" i="66" s="1"/>
  <c r="M154" i="66" s="1"/>
  <c r="N154" i="66" s="1"/>
  <c r="O154" i="66" s="1"/>
  <c r="P154" i="66" s="1"/>
  <c r="Q154" i="66" s="1"/>
  <c r="R154" i="66" s="1"/>
  <c r="S154" i="66" s="1"/>
  <c r="T154" i="66" s="1"/>
  <c r="U154" i="66" s="1"/>
  <c r="V154" i="66" s="1"/>
  <c r="W154" i="66" s="1"/>
  <c r="X154" i="66" s="1"/>
  <c r="Y154" i="66" s="1"/>
  <c r="Z154" i="66" s="1"/>
  <c r="AA154" i="66" s="1"/>
  <c r="AB154" i="66" s="1"/>
  <c r="AC154" i="66" s="1"/>
  <c r="AD154" i="66" s="1"/>
  <c r="AE154" i="66" s="1"/>
  <c r="AF154" i="66" s="1"/>
  <c r="F153" i="66"/>
  <c r="G153" i="66" s="1"/>
  <c r="H153" i="66" s="1"/>
  <c r="I153" i="66" s="1"/>
  <c r="J153" i="66" s="1"/>
  <c r="K153" i="66" s="1"/>
  <c r="L153" i="66" s="1"/>
  <c r="M153" i="66" s="1"/>
  <c r="N153" i="66" s="1"/>
  <c r="O153" i="66" s="1"/>
  <c r="P153" i="66" s="1"/>
  <c r="Q153" i="66" s="1"/>
  <c r="R153" i="66" s="1"/>
  <c r="S153" i="66" s="1"/>
  <c r="T153" i="66" s="1"/>
  <c r="U153" i="66" s="1"/>
  <c r="V153" i="66" s="1"/>
  <c r="W153" i="66" s="1"/>
  <c r="X153" i="66" s="1"/>
  <c r="Y153" i="66" s="1"/>
  <c r="Z153" i="66" s="1"/>
  <c r="AA153" i="66" s="1"/>
  <c r="AB153" i="66" s="1"/>
  <c r="AC153" i="66" s="1"/>
  <c r="AD153" i="66" s="1"/>
  <c r="AE153" i="66" s="1"/>
  <c r="AF153" i="66" s="1"/>
  <c r="D153" i="66"/>
  <c r="E153" i="66" s="1"/>
  <c r="C153" i="66"/>
  <c r="G152" i="66"/>
  <c r="H152" i="66" s="1"/>
  <c r="I152" i="66" s="1"/>
  <c r="J152" i="66" s="1"/>
  <c r="K152" i="66" s="1"/>
  <c r="L152" i="66" s="1"/>
  <c r="M152" i="66" s="1"/>
  <c r="N152" i="66" s="1"/>
  <c r="O152" i="66" s="1"/>
  <c r="P152" i="66" s="1"/>
  <c r="Q152" i="66" s="1"/>
  <c r="R152" i="66" s="1"/>
  <c r="S152" i="66" s="1"/>
  <c r="T152" i="66" s="1"/>
  <c r="U152" i="66" s="1"/>
  <c r="V152" i="66" s="1"/>
  <c r="W152" i="66" s="1"/>
  <c r="X152" i="66" s="1"/>
  <c r="Y152" i="66" s="1"/>
  <c r="Z152" i="66" s="1"/>
  <c r="AA152" i="66" s="1"/>
  <c r="AB152" i="66" s="1"/>
  <c r="AC152" i="66" s="1"/>
  <c r="AD152" i="66" s="1"/>
  <c r="AE152" i="66" s="1"/>
  <c r="AF152" i="66" s="1"/>
  <c r="C152" i="66"/>
  <c r="D152" i="66" s="1"/>
  <c r="E152" i="66" s="1"/>
  <c r="F152" i="66" s="1"/>
  <c r="D151" i="66"/>
  <c r="E151" i="66" s="1"/>
  <c r="F151" i="66" s="1"/>
  <c r="G151" i="66" s="1"/>
  <c r="H151" i="66" s="1"/>
  <c r="I151" i="66" s="1"/>
  <c r="J151" i="66" s="1"/>
  <c r="K151" i="66" s="1"/>
  <c r="L151" i="66" s="1"/>
  <c r="M151" i="66" s="1"/>
  <c r="N151" i="66" s="1"/>
  <c r="O151" i="66" s="1"/>
  <c r="P151" i="66" s="1"/>
  <c r="Q151" i="66" s="1"/>
  <c r="R151" i="66" s="1"/>
  <c r="S151" i="66" s="1"/>
  <c r="T151" i="66" s="1"/>
  <c r="U151" i="66" s="1"/>
  <c r="V151" i="66" s="1"/>
  <c r="W151" i="66" s="1"/>
  <c r="X151" i="66" s="1"/>
  <c r="Y151" i="66" s="1"/>
  <c r="Z151" i="66" s="1"/>
  <c r="AA151" i="66" s="1"/>
  <c r="AB151" i="66" s="1"/>
  <c r="AC151" i="66" s="1"/>
  <c r="AD151" i="66" s="1"/>
  <c r="AE151" i="66" s="1"/>
  <c r="AF151" i="66" s="1"/>
  <c r="C151" i="66"/>
  <c r="H150" i="66"/>
  <c r="I150" i="66" s="1"/>
  <c r="J150" i="66" s="1"/>
  <c r="K150" i="66" s="1"/>
  <c r="L150" i="66" s="1"/>
  <c r="M150" i="66" s="1"/>
  <c r="N150" i="66" s="1"/>
  <c r="O150" i="66" s="1"/>
  <c r="P150" i="66" s="1"/>
  <c r="Q150" i="66" s="1"/>
  <c r="R150" i="66" s="1"/>
  <c r="S150" i="66" s="1"/>
  <c r="T150" i="66" s="1"/>
  <c r="U150" i="66" s="1"/>
  <c r="V150" i="66" s="1"/>
  <c r="W150" i="66" s="1"/>
  <c r="X150" i="66" s="1"/>
  <c r="Y150" i="66" s="1"/>
  <c r="Z150" i="66" s="1"/>
  <c r="AA150" i="66" s="1"/>
  <c r="AB150" i="66" s="1"/>
  <c r="AC150" i="66" s="1"/>
  <c r="AD150" i="66" s="1"/>
  <c r="AE150" i="66" s="1"/>
  <c r="AF150" i="66" s="1"/>
  <c r="C150" i="66"/>
  <c r="D150" i="66" s="1"/>
  <c r="E150" i="66" s="1"/>
  <c r="F150" i="66" s="1"/>
  <c r="G150" i="66" s="1"/>
  <c r="D149" i="66"/>
  <c r="E149" i="66" s="1"/>
  <c r="F149" i="66" s="1"/>
  <c r="G149" i="66" s="1"/>
  <c r="H149" i="66" s="1"/>
  <c r="I149" i="66" s="1"/>
  <c r="J149" i="66" s="1"/>
  <c r="K149" i="66" s="1"/>
  <c r="L149" i="66" s="1"/>
  <c r="M149" i="66" s="1"/>
  <c r="N149" i="66" s="1"/>
  <c r="O149" i="66" s="1"/>
  <c r="P149" i="66" s="1"/>
  <c r="Q149" i="66" s="1"/>
  <c r="R149" i="66" s="1"/>
  <c r="S149" i="66" s="1"/>
  <c r="T149" i="66" s="1"/>
  <c r="U149" i="66" s="1"/>
  <c r="V149" i="66" s="1"/>
  <c r="W149" i="66" s="1"/>
  <c r="X149" i="66" s="1"/>
  <c r="Y149" i="66" s="1"/>
  <c r="Z149" i="66" s="1"/>
  <c r="AA149" i="66" s="1"/>
  <c r="AB149" i="66" s="1"/>
  <c r="AC149" i="66" s="1"/>
  <c r="AD149" i="66" s="1"/>
  <c r="AE149" i="66" s="1"/>
  <c r="AF149" i="66" s="1"/>
  <c r="C149" i="66"/>
  <c r="D148" i="66"/>
  <c r="E148" i="66" s="1"/>
  <c r="F148" i="66" s="1"/>
  <c r="G148" i="66" s="1"/>
  <c r="H148" i="66" s="1"/>
  <c r="I148" i="66" s="1"/>
  <c r="J148" i="66" s="1"/>
  <c r="K148" i="66" s="1"/>
  <c r="L148" i="66" s="1"/>
  <c r="M148" i="66" s="1"/>
  <c r="N148" i="66" s="1"/>
  <c r="O148" i="66" s="1"/>
  <c r="P148" i="66" s="1"/>
  <c r="Q148" i="66" s="1"/>
  <c r="R148" i="66" s="1"/>
  <c r="S148" i="66" s="1"/>
  <c r="T148" i="66" s="1"/>
  <c r="U148" i="66" s="1"/>
  <c r="V148" i="66" s="1"/>
  <c r="W148" i="66" s="1"/>
  <c r="X148" i="66" s="1"/>
  <c r="Y148" i="66" s="1"/>
  <c r="Z148" i="66" s="1"/>
  <c r="AA148" i="66" s="1"/>
  <c r="AB148" i="66" s="1"/>
  <c r="AC148" i="66" s="1"/>
  <c r="AD148" i="66" s="1"/>
  <c r="AE148" i="66" s="1"/>
  <c r="AF148" i="66" s="1"/>
  <c r="C148" i="66"/>
  <c r="E147" i="66"/>
  <c r="F147" i="66" s="1"/>
  <c r="G147" i="66" s="1"/>
  <c r="H147" i="66" s="1"/>
  <c r="I147" i="66" s="1"/>
  <c r="J147" i="66" s="1"/>
  <c r="K147" i="66" s="1"/>
  <c r="L147" i="66" s="1"/>
  <c r="M147" i="66" s="1"/>
  <c r="N147" i="66" s="1"/>
  <c r="O147" i="66" s="1"/>
  <c r="P147" i="66" s="1"/>
  <c r="Q147" i="66" s="1"/>
  <c r="R147" i="66" s="1"/>
  <c r="S147" i="66" s="1"/>
  <c r="T147" i="66" s="1"/>
  <c r="U147" i="66" s="1"/>
  <c r="V147" i="66" s="1"/>
  <c r="W147" i="66" s="1"/>
  <c r="X147" i="66" s="1"/>
  <c r="Y147" i="66" s="1"/>
  <c r="Z147" i="66" s="1"/>
  <c r="AA147" i="66" s="1"/>
  <c r="AB147" i="66" s="1"/>
  <c r="AC147" i="66" s="1"/>
  <c r="AD147" i="66" s="1"/>
  <c r="AE147" i="66" s="1"/>
  <c r="AF147" i="66" s="1"/>
  <c r="D147" i="66"/>
  <c r="C147" i="66"/>
  <c r="K146" i="66"/>
  <c r="L146" i="66" s="1"/>
  <c r="M146" i="66" s="1"/>
  <c r="N146" i="66" s="1"/>
  <c r="O146" i="66" s="1"/>
  <c r="P146" i="66" s="1"/>
  <c r="Q146" i="66" s="1"/>
  <c r="R146" i="66" s="1"/>
  <c r="S146" i="66" s="1"/>
  <c r="T146" i="66" s="1"/>
  <c r="U146" i="66" s="1"/>
  <c r="V146" i="66" s="1"/>
  <c r="W146" i="66" s="1"/>
  <c r="X146" i="66" s="1"/>
  <c r="Y146" i="66" s="1"/>
  <c r="Z146" i="66" s="1"/>
  <c r="AA146" i="66" s="1"/>
  <c r="AB146" i="66" s="1"/>
  <c r="AC146" i="66" s="1"/>
  <c r="AD146" i="66" s="1"/>
  <c r="AE146" i="66" s="1"/>
  <c r="AF146" i="66" s="1"/>
  <c r="C146" i="66"/>
  <c r="D146" i="66" s="1"/>
  <c r="E146" i="66" s="1"/>
  <c r="F146" i="66" s="1"/>
  <c r="G146" i="66" s="1"/>
  <c r="H146" i="66" s="1"/>
  <c r="I146" i="66" s="1"/>
  <c r="J146" i="66" s="1"/>
  <c r="Y145" i="66"/>
  <c r="Z145" i="66" s="1"/>
  <c r="AA145" i="66" s="1"/>
  <c r="AB145" i="66" s="1"/>
  <c r="AC145" i="66" s="1"/>
  <c r="AD145" i="66" s="1"/>
  <c r="AE145" i="66" s="1"/>
  <c r="AF145" i="66" s="1"/>
  <c r="F145" i="66"/>
  <c r="G145" i="66" s="1"/>
  <c r="H145" i="66" s="1"/>
  <c r="I145" i="66" s="1"/>
  <c r="J145" i="66" s="1"/>
  <c r="K145" i="66" s="1"/>
  <c r="L145" i="66" s="1"/>
  <c r="M145" i="66" s="1"/>
  <c r="N145" i="66" s="1"/>
  <c r="O145" i="66" s="1"/>
  <c r="P145" i="66" s="1"/>
  <c r="Q145" i="66" s="1"/>
  <c r="R145" i="66" s="1"/>
  <c r="S145" i="66" s="1"/>
  <c r="T145" i="66" s="1"/>
  <c r="U145" i="66" s="1"/>
  <c r="V145" i="66" s="1"/>
  <c r="W145" i="66" s="1"/>
  <c r="X145" i="66" s="1"/>
  <c r="D145" i="66"/>
  <c r="E145" i="66" s="1"/>
  <c r="C145" i="66"/>
  <c r="N144" i="66"/>
  <c r="O144" i="66" s="1"/>
  <c r="P144" i="66" s="1"/>
  <c r="Q144" i="66" s="1"/>
  <c r="R144" i="66" s="1"/>
  <c r="S144" i="66" s="1"/>
  <c r="T144" i="66" s="1"/>
  <c r="U144" i="66" s="1"/>
  <c r="V144" i="66" s="1"/>
  <c r="W144" i="66" s="1"/>
  <c r="X144" i="66" s="1"/>
  <c r="Y144" i="66" s="1"/>
  <c r="Z144" i="66" s="1"/>
  <c r="AA144" i="66" s="1"/>
  <c r="AB144" i="66" s="1"/>
  <c r="AC144" i="66" s="1"/>
  <c r="AD144" i="66" s="1"/>
  <c r="AE144" i="66" s="1"/>
  <c r="AF144" i="66" s="1"/>
  <c r="D144" i="66"/>
  <c r="E144" i="66" s="1"/>
  <c r="F144" i="66" s="1"/>
  <c r="G144" i="66" s="1"/>
  <c r="H144" i="66" s="1"/>
  <c r="I144" i="66" s="1"/>
  <c r="J144" i="66" s="1"/>
  <c r="K144" i="66" s="1"/>
  <c r="L144" i="66" s="1"/>
  <c r="M144" i="66" s="1"/>
  <c r="C144" i="66"/>
  <c r="J143" i="66"/>
  <c r="K143" i="66" s="1"/>
  <c r="L143" i="66" s="1"/>
  <c r="M143" i="66" s="1"/>
  <c r="N143" i="66" s="1"/>
  <c r="O143" i="66" s="1"/>
  <c r="P143" i="66" s="1"/>
  <c r="Q143" i="66" s="1"/>
  <c r="R143" i="66" s="1"/>
  <c r="S143" i="66" s="1"/>
  <c r="T143" i="66" s="1"/>
  <c r="U143" i="66" s="1"/>
  <c r="V143" i="66" s="1"/>
  <c r="W143" i="66" s="1"/>
  <c r="X143" i="66" s="1"/>
  <c r="Y143" i="66" s="1"/>
  <c r="Z143" i="66" s="1"/>
  <c r="AA143" i="66" s="1"/>
  <c r="AB143" i="66" s="1"/>
  <c r="AC143" i="66" s="1"/>
  <c r="AD143" i="66" s="1"/>
  <c r="AE143" i="66" s="1"/>
  <c r="AF143" i="66" s="1"/>
  <c r="D143" i="66"/>
  <c r="E143" i="66" s="1"/>
  <c r="F143" i="66" s="1"/>
  <c r="G143" i="66" s="1"/>
  <c r="H143" i="66" s="1"/>
  <c r="I143" i="66" s="1"/>
  <c r="C143" i="66"/>
  <c r="Z142" i="66"/>
  <c r="AA142" i="66" s="1"/>
  <c r="AB142" i="66" s="1"/>
  <c r="AC142" i="66" s="1"/>
  <c r="AD142" i="66" s="1"/>
  <c r="AE142" i="66" s="1"/>
  <c r="AF142" i="66" s="1"/>
  <c r="J142" i="66"/>
  <c r="K142" i="66" s="1"/>
  <c r="L142" i="66" s="1"/>
  <c r="M142" i="66" s="1"/>
  <c r="N142" i="66" s="1"/>
  <c r="O142" i="66" s="1"/>
  <c r="P142" i="66" s="1"/>
  <c r="Q142" i="66" s="1"/>
  <c r="R142" i="66" s="1"/>
  <c r="S142" i="66" s="1"/>
  <c r="T142" i="66" s="1"/>
  <c r="U142" i="66" s="1"/>
  <c r="V142" i="66" s="1"/>
  <c r="W142" i="66" s="1"/>
  <c r="X142" i="66" s="1"/>
  <c r="Y142" i="66" s="1"/>
  <c r="C142" i="66"/>
  <c r="D142" i="66" s="1"/>
  <c r="E142" i="66" s="1"/>
  <c r="F142" i="66" s="1"/>
  <c r="G142" i="66" s="1"/>
  <c r="H142" i="66" s="1"/>
  <c r="I142" i="66" s="1"/>
  <c r="L141" i="66"/>
  <c r="M141" i="66" s="1"/>
  <c r="N141" i="66" s="1"/>
  <c r="O141" i="66" s="1"/>
  <c r="P141" i="66" s="1"/>
  <c r="Q141" i="66" s="1"/>
  <c r="R141" i="66" s="1"/>
  <c r="S141" i="66" s="1"/>
  <c r="T141" i="66" s="1"/>
  <c r="U141" i="66" s="1"/>
  <c r="V141" i="66" s="1"/>
  <c r="W141" i="66" s="1"/>
  <c r="X141" i="66" s="1"/>
  <c r="Y141" i="66" s="1"/>
  <c r="Z141" i="66" s="1"/>
  <c r="AA141" i="66" s="1"/>
  <c r="AB141" i="66" s="1"/>
  <c r="AC141" i="66" s="1"/>
  <c r="AD141" i="66" s="1"/>
  <c r="AE141" i="66" s="1"/>
  <c r="AF141" i="66" s="1"/>
  <c r="D141" i="66"/>
  <c r="E141" i="66" s="1"/>
  <c r="F141" i="66" s="1"/>
  <c r="G141" i="66" s="1"/>
  <c r="H141" i="66" s="1"/>
  <c r="I141" i="66" s="1"/>
  <c r="J141" i="66" s="1"/>
  <c r="K141" i="66" s="1"/>
  <c r="C141" i="66"/>
  <c r="D140" i="66"/>
  <c r="E140" i="66" s="1"/>
  <c r="F140" i="66" s="1"/>
  <c r="G140" i="66" s="1"/>
  <c r="H140" i="66" s="1"/>
  <c r="I140" i="66" s="1"/>
  <c r="J140" i="66" s="1"/>
  <c r="K140" i="66" s="1"/>
  <c r="L140" i="66" s="1"/>
  <c r="M140" i="66" s="1"/>
  <c r="N140" i="66" s="1"/>
  <c r="O140" i="66" s="1"/>
  <c r="P140" i="66" s="1"/>
  <c r="Q140" i="66" s="1"/>
  <c r="R140" i="66" s="1"/>
  <c r="S140" i="66" s="1"/>
  <c r="T140" i="66" s="1"/>
  <c r="U140" i="66" s="1"/>
  <c r="V140" i="66" s="1"/>
  <c r="W140" i="66" s="1"/>
  <c r="X140" i="66" s="1"/>
  <c r="Y140" i="66" s="1"/>
  <c r="Z140" i="66" s="1"/>
  <c r="AA140" i="66" s="1"/>
  <c r="AB140" i="66" s="1"/>
  <c r="AC140" i="66" s="1"/>
  <c r="AD140" i="66" s="1"/>
  <c r="AE140" i="66" s="1"/>
  <c r="AF140" i="66" s="1"/>
  <c r="C140" i="66"/>
  <c r="D139" i="66"/>
  <c r="E139" i="66" s="1"/>
  <c r="F139" i="66" s="1"/>
  <c r="G139" i="66" s="1"/>
  <c r="H139" i="66" s="1"/>
  <c r="I139" i="66" s="1"/>
  <c r="J139" i="66" s="1"/>
  <c r="K139" i="66" s="1"/>
  <c r="L139" i="66" s="1"/>
  <c r="M139" i="66" s="1"/>
  <c r="N139" i="66" s="1"/>
  <c r="O139" i="66" s="1"/>
  <c r="P139" i="66" s="1"/>
  <c r="Q139" i="66" s="1"/>
  <c r="R139" i="66" s="1"/>
  <c r="S139" i="66" s="1"/>
  <c r="T139" i="66" s="1"/>
  <c r="U139" i="66" s="1"/>
  <c r="V139" i="66" s="1"/>
  <c r="W139" i="66" s="1"/>
  <c r="X139" i="66" s="1"/>
  <c r="Y139" i="66" s="1"/>
  <c r="Z139" i="66" s="1"/>
  <c r="AA139" i="66" s="1"/>
  <c r="AB139" i="66" s="1"/>
  <c r="AC139" i="66" s="1"/>
  <c r="AD139" i="66" s="1"/>
  <c r="AE139" i="66" s="1"/>
  <c r="AF139" i="66" s="1"/>
  <c r="C139" i="66"/>
  <c r="C138" i="66"/>
  <c r="D138" i="66" s="1"/>
  <c r="E138" i="66" s="1"/>
  <c r="F138" i="66" s="1"/>
  <c r="G138" i="66" s="1"/>
  <c r="H138" i="66" s="1"/>
  <c r="I138" i="66" s="1"/>
  <c r="J138" i="66" s="1"/>
  <c r="K138" i="66" s="1"/>
  <c r="L138" i="66" s="1"/>
  <c r="M138" i="66" s="1"/>
  <c r="N138" i="66" s="1"/>
  <c r="O138" i="66" s="1"/>
  <c r="P138" i="66" s="1"/>
  <c r="Q138" i="66" s="1"/>
  <c r="R138" i="66" s="1"/>
  <c r="S138" i="66" s="1"/>
  <c r="T138" i="66" s="1"/>
  <c r="U138" i="66" s="1"/>
  <c r="V138" i="66" s="1"/>
  <c r="W138" i="66" s="1"/>
  <c r="X138" i="66" s="1"/>
  <c r="Y138" i="66" s="1"/>
  <c r="Z138" i="66" s="1"/>
  <c r="AA138" i="66" s="1"/>
  <c r="AB138" i="66" s="1"/>
  <c r="AC138" i="66" s="1"/>
  <c r="AD138" i="66" s="1"/>
  <c r="AE138" i="66" s="1"/>
  <c r="AF138" i="66" s="1"/>
  <c r="D137" i="66"/>
  <c r="E137" i="66" s="1"/>
  <c r="F137" i="66" s="1"/>
  <c r="G137" i="66" s="1"/>
  <c r="H137" i="66" s="1"/>
  <c r="I137" i="66" s="1"/>
  <c r="J137" i="66" s="1"/>
  <c r="K137" i="66" s="1"/>
  <c r="L137" i="66" s="1"/>
  <c r="M137" i="66" s="1"/>
  <c r="N137" i="66" s="1"/>
  <c r="O137" i="66" s="1"/>
  <c r="P137" i="66" s="1"/>
  <c r="Q137" i="66" s="1"/>
  <c r="R137" i="66" s="1"/>
  <c r="S137" i="66" s="1"/>
  <c r="T137" i="66" s="1"/>
  <c r="U137" i="66" s="1"/>
  <c r="V137" i="66" s="1"/>
  <c r="W137" i="66" s="1"/>
  <c r="X137" i="66" s="1"/>
  <c r="Y137" i="66" s="1"/>
  <c r="Z137" i="66" s="1"/>
  <c r="AA137" i="66" s="1"/>
  <c r="AB137" i="66" s="1"/>
  <c r="AC137" i="66" s="1"/>
  <c r="AD137" i="66" s="1"/>
  <c r="AE137" i="66" s="1"/>
  <c r="AF137" i="66" s="1"/>
  <c r="C137" i="66"/>
  <c r="C136" i="66"/>
  <c r="D136" i="66" s="1"/>
  <c r="E136" i="66" s="1"/>
  <c r="F136" i="66" s="1"/>
  <c r="G136" i="66" s="1"/>
  <c r="H136" i="66" s="1"/>
  <c r="I136" i="66" s="1"/>
  <c r="J136" i="66" s="1"/>
  <c r="K136" i="66" s="1"/>
  <c r="L136" i="66" s="1"/>
  <c r="M136" i="66" s="1"/>
  <c r="N136" i="66" s="1"/>
  <c r="O136" i="66" s="1"/>
  <c r="P136" i="66" s="1"/>
  <c r="Q136" i="66" s="1"/>
  <c r="R136" i="66" s="1"/>
  <c r="S136" i="66" s="1"/>
  <c r="T136" i="66" s="1"/>
  <c r="U136" i="66" s="1"/>
  <c r="V136" i="66" s="1"/>
  <c r="W136" i="66" s="1"/>
  <c r="X136" i="66" s="1"/>
  <c r="Y136" i="66" s="1"/>
  <c r="Z136" i="66" s="1"/>
  <c r="AA136" i="66" s="1"/>
  <c r="AB136" i="66" s="1"/>
  <c r="AC136" i="66" s="1"/>
  <c r="AD136" i="66" s="1"/>
  <c r="AE136" i="66" s="1"/>
  <c r="AF136" i="66" s="1"/>
  <c r="R135" i="66"/>
  <c r="S135" i="66" s="1"/>
  <c r="T135" i="66" s="1"/>
  <c r="U135" i="66" s="1"/>
  <c r="V135" i="66" s="1"/>
  <c r="W135" i="66" s="1"/>
  <c r="X135" i="66" s="1"/>
  <c r="Y135" i="66" s="1"/>
  <c r="Z135" i="66" s="1"/>
  <c r="AA135" i="66" s="1"/>
  <c r="AB135" i="66" s="1"/>
  <c r="AC135" i="66" s="1"/>
  <c r="AD135" i="66" s="1"/>
  <c r="AE135" i="66" s="1"/>
  <c r="AF135" i="66" s="1"/>
  <c r="E135" i="66"/>
  <c r="F135" i="66" s="1"/>
  <c r="G135" i="66" s="1"/>
  <c r="H135" i="66" s="1"/>
  <c r="I135" i="66" s="1"/>
  <c r="J135" i="66" s="1"/>
  <c r="K135" i="66" s="1"/>
  <c r="L135" i="66" s="1"/>
  <c r="M135" i="66" s="1"/>
  <c r="N135" i="66" s="1"/>
  <c r="O135" i="66" s="1"/>
  <c r="P135" i="66" s="1"/>
  <c r="Q135" i="66" s="1"/>
  <c r="D135" i="66"/>
  <c r="C135" i="66"/>
  <c r="H134" i="66"/>
  <c r="I134" i="66" s="1"/>
  <c r="J134" i="66" s="1"/>
  <c r="K134" i="66" s="1"/>
  <c r="L134" i="66" s="1"/>
  <c r="M134" i="66" s="1"/>
  <c r="N134" i="66" s="1"/>
  <c r="O134" i="66" s="1"/>
  <c r="P134" i="66" s="1"/>
  <c r="Q134" i="66" s="1"/>
  <c r="R134" i="66" s="1"/>
  <c r="S134" i="66" s="1"/>
  <c r="T134" i="66" s="1"/>
  <c r="U134" i="66" s="1"/>
  <c r="V134" i="66" s="1"/>
  <c r="W134" i="66" s="1"/>
  <c r="X134" i="66" s="1"/>
  <c r="Y134" i="66" s="1"/>
  <c r="Z134" i="66" s="1"/>
  <c r="AA134" i="66" s="1"/>
  <c r="AB134" i="66" s="1"/>
  <c r="AC134" i="66" s="1"/>
  <c r="AD134" i="66" s="1"/>
  <c r="AE134" i="66" s="1"/>
  <c r="AF134" i="66" s="1"/>
  <c r="D134" i="66"/>
  <c r="E134" i="66" s="1"/>
  <c r="F134" i="66" s="1"/>
  <c r="G134" i="66" s="1"/>
  <c r="C134" i="66"/>
  <c r="C133" i="66"/>
  <c r="D133" i="66" s="1"/>
  <c r="E133" i="66" s="1"/>
  <c r="F133" i="66" s="1"/>
  <c r="G133" i="66" s="1"/>
  <c r="H133" i="66" s="1"/>
  <c r="I133" i="66" s="1"/>
  <c r="J133" i="66" s="1"/>
  <c r="K133" i="66" s="1"/>
  <c r="L133" i="66" s="1"/>
  <c r="M133" i="66" s="1"/>
  <c r="N133" i="66" s="1"/>
  <c r="O133" i="66" s="1"/>
  <c r="P133" i="66" s="1"/>
  <c r="Q133" i="66" s="1"/>
  <c r="R133" i="66" s="1"/>
  <c r="S133" i="66" s="1"/>
  <c r="T133" i="66" s="1"/>
  <c r="U133" i="66" s="1"/>
  <c r="V133" i="66" s="1"/>
  <c r="W133" i="66" s="1"/>
  <c r="X133" i="66" s="1"/>
  <c r="Y133" i="66" s="1"/>
  <c r="Z133" i="66" s="1"/>
  <c r="AA133" i="66" s="1"/>
  <c r="AB133" i="66" s="1"/>
  <c r="AC133" i="66" s="1"/>
  <c r="AD133" i="66" s="1"/>
  <c r="AE133" i="66" s="1"/>
  <c r="AF133" i="66" s="1"/>
  <c r="G132" i="66"/>
  <c r="H132" i="66" s="1"/>
  <c r="I132" i="66" s="1"/>
  <c r="J132" i="66" s="1"/>
  <c r="K132" i="66" s="1"/>
  <c r="L132" i="66" s="1"/>
  <c r="M132" i="66" s="1"/>
  <c r="N132" i="66" s="1"/>
  <c r="O132" i="66" s="1"/>
  <c r="P132" i="66" s="1"/>
  <c r="Q132" i="66" s="1"/>
  <c r="R132" i="66" s="1"/>
  <c r="S132" i="66" s="1"/>
  <c r="T132" i="66" s="1"/>
  <c r="U132" i="66" s="1"/>
  <c r="V132" i="66" s="1"/>
  <c r="W132" i="66" s="1"/>
  <c r="X132" i="66" s="1"/>
  <c r="Y132" i="66" s="1"/>
  <c r="Z132" i="66" s="1"/>
  <c r="AA132" i="66" s="1"/>
  <c r="AB132" i="66" s="1"/>
  <c r="AC132" i="66" s="1"/>
  <c r="AD132" i="66" s="1"/>
  <c r="AE132" i="66" s="1"/>
  <c r="AF132" i="66" s="1"/>
  <c r="C132" i="66"/>
  <c r="D132" i="66" s="1"/>
  <c r="E132" i="66" s="1"/>
  <c r="F132" i="66" s="1"/>
  <c r="E131" i="66"/>
  <c r="F131" i="66" s="1"/>
  <c r="G131" i="66" s="1"/>
  <c r="H131" i="66" s="1"/>
  <c r="I131" i="66" s="1"/>
  <c r="J131" i="66" s="1"/>
  <c r="K131" i="66" s="1"/>
  <c r="L131" i="66" s="1"/>
  <c r="M131" i="66" s="1"/>
  <c r="N131" i="66" s="1"/>
  <c r="O131" i="66" s="1"/>
  <c r="P131" i="66" s="1"/>
  <c r="Q131" i="66" s="1"/>
  <c r="R131" i="66" s="1"/>
  <c r="S131" i="66" s="1"/>
  <c r="T131" i="66" s="1"/>
  <c r="U131" i="66" s="1"/>
  <c r="V131" i="66" s="1"/>
  <c r="W131" i="66" s="1"/>
  <c r="X131" i="66" s="1"/>
  <c r="Y131" i="66" s="1"/>
  <c r="Z131" i="66" s="1"/>
  <c r="AA131" i="66" s="1"/>
  <c r="AB131" i="66" s="1"/>
  <c r="AC131" i="66" s="1"/>
  <c r="AD131" i="66" s="1"/>
  <c r="AE131" i="66" s="1"/>
  <c r="AF131" i="66" s="1"/>
  <c r="C131" i="66"/>
  <c r="D131" i="66" s="1"/>
  <c r="E130" i="66"/>
  <c r="F130" i="66" s="1"/>
  <c r="G130" i="66" s="1"/>
  <c r="H130" i="66" s="1"/>
  <c r="I130" i="66" s="1"/>
  <c r="J130" i="66" s="1"/>
  <c r="K130" i="66" s="1"/>
  <c r="L130" i="66" s="1"/>
  <c r="M130" i="66" s="1"/>
  <c r="N130" i="66" s="1"/>
  <c r="O130" i="66" s="1"/>
  <c r="P130" i="66" s="1"/>
  <c r="Q130" i="66" s="1"/>
  <c r="R130" i="66" s="1"/>
  <c r="S130" i="66" s="1"/>
  <c r="T130" i="66" s="1"/>
  <c r="U130" i="66" s="1"/>
  <c r="V130" i="66" s="1"/>
  <c r="W130" i="66" s="1"/>
  <c r="X130" i="66" s="1"/>
  <c r="Y130" i="66" s="1"/>
  <c r="Z130" i="66" s="1"/>
  <c r="AA130" i="66" s="1"/>
  <c r="AB130" i="66" s="1"/>
  <c r="AC130" i="66" s="1"/>
  <c r="AD130" i="66" s="1"/>
  <c r="AE130" i="66" s="1"/>
  <c r="AF130" i="66" s="1"/>
  <c r="C130" i="66"/>
  <c r="D130" i="66" s="1"/>
  <c r="C129" i="66"/>
  <c r="D129" i="66" s="1"/>
  <c r="E129" i="66" s="1"/>
  <c r="F129" i="66" s="1"/>
  <c r="G129" i="66" s="1"/>
  <c r="H129" i="66" s="1"/>
  <c r="I129" i="66" s="1"/>
  <c r="J129" i="66" s="1"/>
  <c r="K129" i="66" s="1"/>
  <c r="L129" i="66" s="1"/>
  <c r="M129" i="66" s="1"/>
  <c r="N129" i="66" s="1"/>
  <c r="O129" i="66" s="1"/>
  <c r="P129" i="66" s="1"/>
  <c r="Q129" i="66" s="1"/>
  <c r="R129" i="66" s="1"/>
  <c r="S129" i="66" s="1"/>
  <c r="T129" i="66" s="1"/>
  <c r="U129" i="66" s="1"/>
  <c r="V129" i="66" s="1"/>
  <c r="W129" i="66" s="1"/>
  <c r="X129" i="66" s="1"/>
  <c r="Y129" i="66" s="1"/>
  <c r="Z129" i="66" s="1"/>
  <c r="AA129" i="66" s="1"/>
  <c r="AB129" i="66" s="1"/>
  <c r="AC129" i="66" s="1"/>
  <c r="AD129" i="66" s="1"/>
  <c r="AE129" i="66" s="1"/>
  <c r="AF129" i="66" s="1"/>
  <c r="G128" i="66"/>
  <c r="H128" i="66" s="1"/>
  <c r="I128" i="66" s="1"/>
  <c r="J128" i="66" s="1"/>
  <c r="K128" i="66" s="1"/>
  <c r="L128" i="66" s="1"/>
  <c r="M128" i="66" s="1"/>
  <c r="N128" i="66" s="1"/>
  <c r="O128" i="66" s="1"/>
  <c r="P128" i="66" s="1"/>
  <c r="Q128" i="66" s="1"/>
  <c r="R128" i="66" s="1"/>
  <c r="S128" i="66" s="1"/>
  <c r="T128" i="66" s="1"/>
  <c r="U128" i="66" s="1"/>
  <c r="V128" i="66" s="1"/>
  <c r="W128" i="66" s="1"/>
  <c r="X128" i="66" s="1"/>
  <c r="Y128" i="66" s="1"/>
  <c r="Z128" i="66" s="1"/>
  <c r="AA128" i="66" s="1"/>
  <c r="AB128" i="66" s="1"/>
  <c r="AC128" i="66" s="1"/>
  <c r="AD128" i="66" s="1"/>
  <c r="AE128" i="66" s="1"/>
  <c r="AF128" i="66" s="1"/>
  <c r="C128" i="66"/>
  <c r="D128" i="66" s="1"/>
  <c r="E128" i="66" s="1"/>
  <c r="F128" i="66" s="1"/>
  <c r="O127" i="66"/>
  <c r="P127" i="66" s="1"/>
  <c r="Q127" i="66" s="1"/>
  <c r="R127" i="66" s="1"/>
  <c r="S127" i="66" s="1"/>
  <c r="T127" i="66" s="1"/>
  <c r="U127" i="66" s="1"/>
  <c r="V127" i="66" s="1"/>
  <c r="W127" i="66" s="1"/>
  <c r="X127" i="66" s="1"/>
  <c r="Y127" i="66" s="1"/>
  <c r="Z127" i="66" s="1"/>
  <c r="AA127" i="66" s="1"/>
  <c r="AB127" i="66" s="1"/>
  <c r="AC127" i="66" s="1"/>
  <c r="AD127" i="66" s="1"/>
  <c r="AE127" i="66" s="1"/>
  <c r="AF127" i="66" s="1"/>
  <c r="E127" i="66"/>
  <c r="F127" i="66" s="1"/>
  <c r="G127" i="66" s="1"/>
  <c r="H127" i="66" s="1"/>
  <c r="I127" i="66" s="1"/>
  <c r="J127" i="66" s="1"/>
  <c r="K127" i="66" s="1"/>
  <c r="L127" i="66" s="1"/>
  <c r="M127" i="66" s="1"/>
  <c r="N127" i="66" s="1"/>
  <c r="C127" i="66"/>
  <c r="D127" i="66" s="1"/>
  <c r="C126" i="66"/>
  <c r="D126" i="66" s="1"/>
  <c r="E126" i="66" s="1"/>
  <c r="F126" i="66" s="1"/>
  <c r="G126" i="66" s="1"/>
  <c r="H126" i="66" s="1"/>
  <c r="I126" i="66" s="1"/>
  <c r="J126" i="66" s="1"/>
  <c r="K126" i="66" s="1"/>
  <c r="L126" i="66" s="1"/>
  <c r="M126" i="66" s="1"/>
  <c r="N126" i="66" s="1"/>
  <c r="O126" i="66" s="1"/>
  <c r="P126" i="66" s="1"/>
  <c r="Q126" i="66" s="1"/>
  <c r="R126" i="66" s="1"/>
  <c r="S126" i="66" s="1"/>
  <c r="T126" i="66" s="1"/>
  <c r="U126" i="66" s="1"/>
  <c r="V126" i="66" s="1"/>
  <c r="W126" i="66" s="1"/>
  <c r="X126" i="66" s="1"/>
  <c r="Y126" i="66" s="1"/>
  <c r="Z126" i="66" s="1"/>
  <c r="AA126" i="66" s="1"/>
  <c r="AB126" i="66" s="1"/>
  <c r="AC126" i="66" s="1"/>
  <c r="AD126" i="66" s="1"/>
  <c r="AE126" i="66" s="1"/>
  <c r="AF126" i="66" s="1"/>
  <c r="M125" i="66"/>
  <c r="N125" i="66" s="1"/>
  <c r="O125" i="66" s="1"/>
  <c r="P125" i="66" s="1"/>
  <c r="Q125" i="66" s="1"/>
  <c r="R125" i="66" s="1"/>
  <c r="S125" i="66" s="1"/>
  <c r="T125" i="66" s="1"/>
  <c r="U125" i="66" s="1"/>
  <c r="V125" i="66" s="1"/>
  <c r="W125" i="66" s="1"/>
  <c r="X125" i="66" s="1"/>
  <c r="Y125" i="66" s="1"/>
  <c r="Z125" i="66" s="1"/>
  <c r="AA125" i="66" s="1"/>
  <c r="AB125" i="66" s="1"/>
  <c r="AC125" i="66" s="1"/>
  <c r="AD125" i="66" s="1"/>
  <c r="AE125" i="66" s="1"/>
  <c r="AF125" i="66" s="1"/>
  <c r="E125" i="66"/>
  <c r="F125" i="66" s="1"/>
  <c r="G125" i="66" s="1"/>
  <c r="H125" i="66" s="1"/>
  <c r="I125" i="66" s="1"/>
  <c r="J125" i="66" s="1"/>
  <c r="K125" i="66" s="1"/>
  <c r="L125" i="66" s="1"/>
  <c r="C125" i="66"/>
  <c r="D125" i="66" s="1"/>
  <c r="C124" i="66"/>
  <c r="D124" i="66" s="1"/>
  <c r="E124" i="66" s="1"/>
  <c r="F124" i="66" s="1"/>
  <c r="G124" i="66" s="1"/>
  <c r="H124" i="66" s="1"/>
  <c r="I124" i="66" s="1"/>
  <c r="J124" i="66" s="1"/>
  <c r="K124" i="66" s="1"/>
  <c r="L124" i="66" s="1"/>
  <c r="M124" i="66" s="1"/>
  <c r="N124" i="66" s="1"/>
  <c r="O124" i="66" s="1"/>
  <c r="P124" i="66" s="1"/>
  <c r="Q124" i="66" s="1"/>
  <c r="R124" i="66" s="1"/>
  <c r="S124" i="66" s="1"/>
  <c r="T124" i="66" s="1"/>
  <c r="U124" i="66" s="1"/>
  <c r="V124" i="66" s="1"/>
  <c r="W124" i="66" s="1"/>
  <c r="X124" i="66" s="1"/>
  <c r="Y124" i="66" s="1"/>
  <c r="Z124" i="66" s="1"/>
  <c r="AA124" i="66" s="1"/>
  <c r="AB124" i="66" s="1"/>
  <c r="AC124" i="66" s="1"/>
  <c r="AD124" i="66" s="1"/>
  <c r="AE124" i="66" s="1"/>
  <c r="AF124" i="66" s="1"/>
  <c r="Q123" i="66"/>
  <c r="R123" i="66" s="1"/>
  <c r="S123" i="66" s="1"/>
  <c r="T123" i="66" s="1"/>
  <c r="U123" i="66" s="1"/>
  <c r="V123" i="66" s="1"/>
  <c r="W123" i="66" s="1"/>
  <c r="X123" i="66" s="1"/>
  <c r="Y123" i="66" s="1"/>
  <c r="Z123" i="66" s="1"/>
  <c r="AA123" i="66" s="1"/>
  <c r="AB123" i="66" s="1"/>
  <c r="AC123" i="66" s="1"/>
  <c r="AD123" i="66" s="1"/>
  <c r="AE123" i="66" s="1"/>
  <c r="AF123" i="66" s="1"/>
  <c r="E123" i="66"/>
  <c r="F123" i="66" s="1"/>
  <c r="G123" i="66" s="1"/>
  <c r="H123" i="66" s="1"/>
  <c r="I123" i="66" s="1"/>
  <c r="J123" i="66" s="1"/>
  <c r="K123" i="66" s="1"/>
  <c r="L123" i="66" s="1"/>
  <c r="M123" i="66" s="1"/>
  <c r="N123" i="66" s="1"/>
  <c r="O123" i="66" s="1"/>
  <c r="P123" i="66" s="1"/>
  <c r="C123" i="66"/>
  <c r="D123" i="66" s="1"/>
  <c r="U122" i="66"/>
  <c r="V122" i="66" s="1"/>
  <c r="W122" i="66" s="1"/>
  <c r="X122" i="66" s="1"/>
  <c r="Y122" i="66" s="1"/>
  <c r="Z122" i="66" s="1"/>
  <c r="AA122" i="66" s="1"/>
  <c r="AB122" i="66" s="1"/>
  <c r="AC122" i="66" s="1"/>
  <c r="AD122" i="66" s="1"/>
  <c r="AE122" i="66" s="1"/>
  <c r="AF122" i="66" s="1"/>
  <c r="G122" i="66"/>
  <c r="H122" i="66" s="1"/>
  <c r="I122" i="66" s="1"/>
  <c r="J122" i="66" s="1"/>
  <c r="K122" i="66" s="1"/>
  <c r="L122" i="66" s="1"/>
  <c r="M122" i="66" s="1"/>
  <c r="N122" i="66" s="1"/>
  <c r="O122" i="66" s="1"/>
  <c r="P122" i="66" s="1"/>
  <c r="Q122" i="66" s="1"/>
  <c r="R122" i="66" s="1"/>
  <c r="S122" i="66" s="1"/>
  <c r="T122" i="66" s="1"/>
  <c r="D122" i="66"/>
  <c r="E122" i="66" s="1"/>
  <c r="F122" i="66" s="1"/>
  <c r="C122" i="66"/>
  <c r="E121" i="66"/>
  <c r="F121" i="66" s="1"/>
  <c r="G121" i="66" s="1"/>
  <c r="H121" i="66" s="1"/>
  <c r="I121" i="66" s="1"/>
  <c r="J121" i="66" s="1"/>
  <c r="K121" i="66" s="1"/>
  <c r="L121" i="66" s="1"/>
  <c r="M121" i="66" s="1"/>
  <c r="N121" i="66" s="1"/>
  <c r="O121" i="66" s="1"/>
  <c r="P121" i="66" s="1"/>
  <c r="Q121" i="66" s="1"/>
  <c r="R121" i="66" s="1"/>
  <c r="S121" i="66" s="1"/>
  <c r="T121" i="66" s="1"/>
  <c r="U121" i="66" s="1"/>
  <c r="V121" i="66" s="1"/>
  <c r="W121" i="66" s="1"/>
  <c r="X121" i="66" s="1"/>
  <c r="Y121" i="66" s="1"/>
  <c r="Z121" i="66" s="1"/>
  <c r="AA121" i="66" s="1"/>
  <c r="AB121" i="66" s="1"/>
  <c r="AC121" i="66" s="1"/>
  <c r="AD121" i="66" s="1"/>
  <c r="AE121" i="66" s="1"/>
  <c r="AF121" i="66" s="1"/>
  <c r="C121" i="66"/>
  <c r="D121" i="66" s="1"/>
  <c r="E120" i="66"/>
  <c r="F120" i="66" s="1"/>
  <c r="G120" i="66" s="1"/>
  <c r="H120" i="66" s="1"/>
  <c r="I120" i="66" s="1"/>
  <c r="J120" i="66" s="1"/>
  <c r="K120" i="66" s="1"/>
  <c r="L120" i="66" s="1"/>
  <c r="M120" i="66" s="1"/>
  <c r="N120" i="66" s="1"/>
  <c r="O120" i="66" s="1"/>
  <c r="P120" i="66" s="1"/>
  <c r="Q120" i="66" s="1"/>
  <c r="R120" i="66" s="1"/>
  <c r="S120" i="66" s="1"/>
  <c r="T120" i="66" s="1"/>
  <c r="U120" i="66" s="1"/>
  <c r="V120" i="66" s="1"/>
  <c r="W120" i="66" s="1"/>
  <c r="X120" i="66" s="1"/>
  <c r="Y120" i="66" s="1"/>
  <c r="Z120" i="66" s="1"/>
  <c r="AA120" i="66" s="1"/>
  <c r="AB120" i="66" s="1"/>
  <c r="AC120" i="66" s="1"/>
  <c r="AD120" i="66" s="1"/>
  <c r="AE120" i="66" s="1"/>
  <c r="AF120" i="66" s="1"/>
  <c r="C120" i="66"/>
  <c r="D120" i="66" s="1"/>
  <c r="C119" i="66"/>
  <c r="D119" i="66" s="1"/>
  <c r="E119" i="66" s="1"/>
  <c r="F119" i="66" s="1"/>
  <c r="G119" i="66" s="1"/>
  <c r="H119" i="66" s="1"/>
  <c r="I119" i="66" s="1"/>
  <c r="J119" i="66" s="1"/>
  <c r="K119" i="66" s="1"/>
  <c r="L119" i="66" s="1"/>
  <c r="M119" i="66" s="1"/>
  <c r="N119" i="66" s="1"/>
  <c r="O119" i="66" s="1"/>
  <c r="P119" i="66" s="1"/>
  <c r="Q119" i="66" s="1"/>
  <c r="R119" i="66" s="1"/>
  <c r="S119" i="66" s="1"/>
  <c r="T119" i="66" s="1"/>
  <c r="U119" i="66" s="1"/>
  <c r="V119" i="66" s="1"/>
  <c r="W119" i="66" s="1"/>
  <c r="X119" i="66" s="1"/>
  <c r="Y119" i="66" s="1"/>
  <c r="Z119" i="66" s="1"/>
  <c r="AA119" i="66" s="1"/>
  <c r="AB119" i="66" s="1"/>
  <c r="AC119" i="66" s="1"/>
  <c r="AD119" i="66" s="1"/>
  <c r="AE119" i="66" s="1"/>
  <c r="AF119" i="66" s="1"/>
  <c r="G118" i="66"/>
  <c r="H118" i="66" s="1"/>
  <c r="I118" i="66" s="1"/>
  <c r="J118" i="66" s="1"/>
  <c r="K118" i="66" s="1"/>
  <c r="L118" i="66" s="1"/>
  <c r="M118" i="66" s="1"/>
  <c r="N118" i="66" s="1"/>
  <c r="O118" i="66" s="1"/>
  <c r="P118" i="66" s="1"/>
  <c r="Q118" i="66" s="1"/>
  <c r="R118" i="66" s="1"/>
  <c r="S118" i="66" s="1"/>
  <c r="T118" i="66" s="1"/>
  <c r="U118" i="66" s="1"/>
  <c r="V118" i="66" s="1"/>
  <c r="W118" i="66" s="1"/>
  <c r="X118" i="66" s="1"/>
  <c r="Y118" i="66" s="1"/>
  <c r="Z118" i="66" s="1"/>
  <c r="AA118" i="66" s="1"/>
  <c r="AB118" i="66" s="1"/>
  <c r="AC118" i="66" s="1"/>
  <c r="AD118" i="66" s="1"/>
  <c r="AE118" i="66" s="1"/>
  <c r="AF118" i="66" s="1"/>
  <c r="D118" i="66"/>
  <c r="E118" i="66" s="1"/>
  <c r="F118" i="66" s="1"/>
  <c r="C118" i="66"/>
  <c r="W117" i="66"/>
  <c r="X117" i="66" s="1"/>
  <c r="Y117" i="66" s="1"/>
  <c r="Z117" i="66" s="1"/>
  <c r="AA117" i="66" s="1"/>
  <c r="AB117" i="66" s="1"/>
  <c r="AC117" i="66" s="1"/>
  <c r="AD117" i="66" s="1"/>
  <c r="AE117" i="66" s="1"/>
  <c r="AF117" i="66" s="1"/>
  <c r="G117" i="66"/>
  <c r="H117" i="66" s="1"/>
  <c r="I117" i="66" s="1"/>
  <c r="J117" i="66" s="1"/>
  <c r="K117" i="66" s="1"/>
  <c r="L117" i="66" s="1"/>
  <c r="M117" i="66" s="1"/>
  <c r="N117" i="66" s="1"/>
  <c r="O117" i="66" s="1"/>
  <c r="P117" i="66" s="1"/>
  <c r="Q117" i="66" s="1"/>
  <c r="R117" i="66" s="1"/>
  <c r="S117" i="66" s="1"/>
  <c r="T117" i="66" s="1"/>
  <c r="U117" i="66" s="1"/>
  <c r="V117" i="66" s="1"/>
  <c r="E117" i="66"/>
  <c r="F117" i="66" s="1"/>
  <c r="C117" i="66"/>
  <c r="D117" i="66" s="1"/>
  <c r="C116" i="66"/>
  <c r="D116" i="66" s="1"/>
  <c r="E116" i="66" s="1"/>
  <c r="F116" i="66" s="1"/>
  <c r="G116" i="66" s="1"/>
  <c r="H116" i="66" s="1"/>
  <c r="I116" i="66" s="1"/>
  <c r="J116" i="66" s="1"/>
  <c r="K116" i="66" s="1"/>
  <c r="L116" i="66" s="1"/>
  <c r="M116" i="66" s="1"/>
  <c r="N116" i="66" s="1"/>
  <c r="O116" i="66" s="1"/>
  <c r="P116" i="66" s="1"/>
  <c r="Q116" i="66" s="1"/>
  <c r="R116" i="66" s="1"/>
  <c r="S116" i="66" s="1"/>
  <c r="T116" i="66" s="1"/>
  <c r="U116" i="66" s="1"/>
  <c r="V116" i="66" s="1"/>
  <c r="W116" i="66" s="1"/>
  <c r="X116" i="66" s="1"/>
  <c r="Y116" i="66" s="1"/>
  <c r="Z116" i="66" s="1"/>
  <c r="AA116" i="66" s="1"/>
  <c r="AB116" i="66" s="1"/>
  <c r="AC116" i="66" s="1"/>
  <c r="AD116" i="66" s="1"/>
  <c r="AE116" i="66" s="1"/>
  <c r="AF116" i="66" s="1"/>
  <c r="F115" i="66"/>
  <c r="G115" i="66" s="1"/>
  <c r="H115" i="66" s="1"/>
  <c r="I115" i="66" s="1"/>
  <c r="J115" i="66" s="1"/>
  <c r="K115" i="66" s="1"/>
  <c r="L115" i="66" s="1"/>
  <c r="M115" i="66" s="1"/>
  <c r="N115" i="66" s="1"/>
  <c r="O115" i="66" s="1"/>
  <c r="P115" i="66" s="1"/>
  <c r="Q115" i="66" s="1"/>
  <c r="R115" i="66" s="1"/>
  <c r="S115" i="66" s="1"/>
  <c r="T115" i="66" s="1"/>
  <c r="U115" i="66" s="1"/>
  <c r="V115" i="66" s="1"/>
  <c r="W115" i="66" s="1"/>
  <c r="X115" i="66" s="1"/>
  <c r="Y115" i="66" s="1"/>
  <c r="Z115" i="66" s="1"/>
  <c r="AA115" i="66" s="1"/>
  <c r="AB115" i="66" s="1"/>
  <c r="AC115" i="66" s="1"/>
  <c r="AD115" i="66" s="1"/>
  <c r="AE115" i="66" s="1"/>
  <c r="AF115" i="66" s="1"/>
  <c r="C115" i="66"/>
  <c r="D115" i="66" s="1"/>
  <c r="E115" i="66" s="1"/>
  <c r="I114" i="66"/>
  <c r="J114" i="66" s="1"/>
  <c r="K114" i="66" s="1"/>
  <c r="L114" i="66" s="1"/>
  <c r="M114" i="66" s="1"/>
  <c r="N114" i="66" s="1"/>
  <c r="O114" i="66" s="1"/>
  <c r="P114" i="66" s="1"/>
  <c r="Q114" i="66" s="1"/>
  <c r="R114" i="66" s="1"/>
  <c r="S114" i="66" s="1"/>
  <c r="T114" i="66" s="1"/>
  <c r="U114" i="66" s="1"/>
  <c r="V114" i="66" s="1"/>
  <c r="W114" i="66" s="1"/>
  <c r="X114" i="66" s="1"/>
  <c r="Y114" i="66" s="1"/>
  <c r="Z114" i="66" s="1"/>
  <c r="AA114" i="66" s="1"/>
  <c r="AB114" i="66" s="1"/>
  <c r="AC114" i="66" s="1"/>
  <c r="AD114" i="66" s="1"/>
  <c r="AE114" i="66" s="1"/>
  <c r="AF114" i="66" s="1"/>
  <c r="D114" i="66"/>
  <c r="E114" i="66" s="1"/>
  <c r="F114" i="66" s="1"/>
  <c r="G114" i="66" s="1"/>
  <c r="H114" i="66" s="1"/>
  <c r="C114" i="66"/>
  <c r="E113" i="66"/>
  <c r="F113" i="66" s="1"/>
  <c r="G113" i="66" s="1"/>
  <c r="H113" i="66" s="1"/>
  <c r="I113" i="66" s="1"/>
  <c r="J113" i="66" s="1"/>
  <c r="K113" i="66" s="1"/>
  <c r="L113" i="66" s="1"/>
  <c r="M113" i="66" s="1"/>
  <c r="N113" i="66" s="1"/>
  <c r="O113" i="66" s="1"/>
  <c r="P113" i="66" s="1"/>
  <c r="Q113" i="66" s="1"/>
  <c r="R113" i="66" s="1"/>
  <c r="S113" i="66" s="1"/>
  <c r="T113" i="66" s="1"/>
  <c r="U113" i="66" s="1"/>
  <c r="V113" i="66" s="1"/>
  <c r="W113" i="66" s="1"/>
  <c r="X113" i="66" s="1"/>
  <c r="Y113" i="66" s="1"/>
  <c r="Z113" i="66" s="1"/>
  <c r="AA113" i="66" s="1"/>
  <c r="AB113" i="66" s="1"/>
  <c r="AC113" i="66" s="1"/>
  <c r="AD113" i="66" s="1"/>
  <c r="AE113" i="66" s="1"/>
  <c r="AF113" i="66" s="1"/>
  <c r="C113" i="66"/>
  <c r="D113" i="66" s="1"/>
  <c r="K112" i="66"/>
  <c r="L112" i="66" s="1"/>
  <c r="M112" i="66" s="1"/>
  <c r="N112" i="66" s="1"/>
  <c r="O112" i="66" s="1"/>
  <c r="P112" i="66" s="1"/>
  <c r="Q112" i="66" s="1"/>
  <c r="R112" i="66" s="1"/>
  <c r="S112" i="66" s="1"/>
  <c r="T112" i="66" s="1"/>
  <c r="U112" i="66" s="1"/>
  <c r="V112" i="66" s="1"/>
  <c r="W112" i="66" s="1"/>
  <c r="X112" i="66" s="1"/>
  <c r="Y112" i="66" s="1"/>
  <c r="Z112" i="66" s="1"/>
  <c r="AA112" i="66" s="1"/>
  <c r="AB112" i="66" s="1"/>
  <c r="AC112" i="66" s="1"/>
  <c r="AD112" i="66" s="1"/>
  <c r="AE112" i="66" s="1"/>
  <c r="AF112" i="66" s="1"/>
  <c r="E112" i="66"/>
  <c r="F112" i="66" s="1"/>
  <c r="G112" i="66" s="1"/>
  <c r="H112" i="66" s="1"/>
  <c r="I112" i="66" s="1"/>
  <c r="J112" i="66" s="1"/>
  <c r="C112" i="66"/>
  <c r="D112" i="66" s="1"/>
  <c r="F111" i="66"/>
  <c r="G111" i="66" s="1"/>
  <c r="H111" i="66" s="1"/>
  <c r="I111" i="66" s="1"/>
  <c r="J111" i="66" s="1"/>
  <c r="K111" i="66" s="1"/>
  <c r="L111" i="66" s="1"/>
  <c r="M111" i="66" s="1"/>
  <c r="N111" i="66" s="1"/>
  <c r="O111" i="66" s="1"/>
  <c r="P111" i="66" s="1"/>
  <c r="Q111" i="66" s="1"/>
  <c r="R111" i="66" s="1"/>
  <c r="S111" i="66" s="1"/>
  <c r="T111" i="66" s="1"/>
  <c r="U111" i="66" s="1"/>
  <c r="V111" i="66" s="1"/>
  <c r="W111" i="66" s="1"/>
  <c r="X111" i="66" s="1"/>
  <c r="Y111" i="66" s="1"/>
  <c r="Z111" i="66" s="1"/>
  <c r="AA111" i="66" s="1"/>
  <c r="AB111" i="66" s="1"/>
  <c r="AC111" i="66" s="1"/>
  <c r="AD111" i="66" s="1"/>
  <c r="AE111" i="66" s="1"/>
  <c r="AF111" i="66" s="1"/>
  <c r="C111" i="66"/>
  <c r="D111" i="66" s="1"/>
  <c r="E111" i="66" s="1"/>
  <c r="E110" i="66"/>
  <c r="F110" i="66" s="1"/>
  <c r="G110" i="66" s="1"/>
  <c r="H110" i="66" s="1"/>
  <c r="I110" i="66" s="1"/>
  <c r="J110" i="66" s="1"/>
  <c r="K110" i="66" s="1"/>
  <c r="L110" i="66" s="1"/>
  <c r="M110" i="66" s="1"/>
  <c r="N110" i="66" s="1"/>
  <c r="O110" i="66" s="1"/>
  <c r="P110" i="66" s="1"/>
  <c r="Q110" i="66" s="1"/>
  <c r="R110" i="66" s="1"/>
  <c r="S110" i="66" s="1"/>
  <c r="T110" i="66" s="1"/>
  <c r="U110" i="66" s="1"/>
  <c r="V110" i="66" s="1"/>
  <c r="W110" i="66" s="1"/>
  <c r="X110" i="66" s="1"/>
  <c r="Y110" i="66" s="1"/>
  <c r="Z110" i="66" s="1"/>
  <c r="AA110" i="66" s="1"/>
  <c r="AB110" i="66" s="1"/>
  <c r="AC110" i="66" s="1"/>
  <c r="AD110" i="66" s="1"/>
  <c r="AE110" i="66" s="1"/>
  <c r="AF110" i="66" s="1"/>
  <c r="C110" i="66"/>
  <c r="D110" i="66" s="1"/>
  <c r="J109" i="66"/>
  <c r="K109" i="66" s="1"/>
  <c r="L109" i="66" s="1"/>
  <c r="M109" i="66" s="1"/>
  <c r="N109" i="66" s="1"/>
  <c r="O109" i="66" s="1"/>
  <c r="P109" i="66" s="1"/>
  <c r="Q109" i="66" s="1"/>
  <c r="R109" i="66" s="1"/>
  <c r="S109" i="66" s="1"/>
  <c r="T109" i="66" s="1"/>
  <c r="U109" i="66" s="1"/>
  <c r="V109" i="66" s="1"/>
  <c r="W109" i="66" s="1"/>
  <c r="X109" i="66" s="1"/>
  <c r="Y109" i="66" s="1"/>
  <c r="Z109" i="66" s="1"/>
  <c r="AA109" i="66" s="1"/>
  <c r="AB109" i="66" s="1"/>
  <c r="AC109" i="66" s="1"/>
  <c r="AD109" i="66" s="1"/>
  <c r="AE109" i="66" s="1"/>
  <c r="AF109" i="66" s="1"/>
  <c r="G109" i="66"/>
  <c r="H109" i="66" s="1"/>
  <c r="I109" i="66" s="1"/>
  <c r="C109" i="66"/>
  <c r="D109" i="66" s="1"/>
  <c r="E109" i="66" s="1"/>
  <c r="F109" i="66" s="1"/>
  <c r="D108" i="66"/>
  <c r="E108" i="66" s="1"/>
  <c r="F108" i="66" s="1"/>
  <c r="G108" i="66" s="1"/>
  <c r="H108" i="66" s="1"/>
  <c r="I108" i="66" s="1"/>
  <c r="J108" i="66" s="1"/>
  <c r="K108" i="66" s="1"/>
  <c r="L108" i="66" s="1"/>
  <c r="M108" i="66" s="1"/>
  <c r="N108" i="66" s="1"/>
  <c r="O108" i="66" s="1"/>
  <c r="P108" i="66" s="1"/>
  <c r="Q108" i="66" s="1"/>
  <c r="R108" i="66" s="1"/>
  <c r="S108" i="66" s="1"/>
  <c r="T108" i="66" s="1"/>
  <c r="U108" i="66" s="1"/>
  <c r="V108" i="66" s="1"/>
  <c r="W108" i="66" s="1"/>
  <c r="X108" i="66" s="1"/>
  <c r="Y108" i="66" s="1"/>
  <c r="Z108" i="66" s="1"/>
  <c r="AA108" i="66" s="1"/>
  <c r="AB108" i="66" s="1"/>
  <c r="AC108" i="66" s="1"/>
  <c r="AD108" i="66" s="1"/>
  <c r="AE108" i="66" s="1"/>
  <c r="AF108" i="66" s="1"/>
  <c r="C108" i="66"/>
  <c r="G107" i="66"/>
  <c r="H107" i="66" s="1"/>
  <c r="I107" i="66" s="1"/>
  <c r="J107" i="66" s="1"/>
  <c r="K107" i="66" s="1"/>
  <c r="L107" i="66" s="1"/>
  <c r="M107" i="66" s="1"/>
  <c r="N107" i="66" s="1"/>
  <c r="O107" i="66" s="1"/>
  <c r="P107" i="66" s="1"/>
  <c r="Q107" i="66" s="1"/>
  <c r="R107" i="66" s="1"/>
  <c r="S107" i="66" s="1"/>
  <c r="T107" i="66" s="1"/>
  <c r="U107" i="66" s="1"/>
  <c r="V107" i="66" s="1"/>
  <c r="W107" i="66" s="1"/>
  <c r="X107" i="66" s="1"/>
  <c r="Y107" i="66" s="1"/>
  <c r="Z107" i="66" s="1"/>
  <c r="AA107" i="66" s="1"/>
  <c r="AB107" i="66" s="1"/>
  <c r="AC107" i="66" s="1"/>
  <c r="AD107" i="66" s="1"/>
  <c r="AE107" i="66" s="1"/>
  <c r="AF107" i="66" s="1"/>
  <c r="D107" i="66"/>
  <c r="E107" i="66" s="1"/>
  <c r="F107" i="66" s="1"/>
  <c r="C107" i="66"/>
  <c r="S106" i="66"/>
  <c r="T106" i="66" s="1"/>
  <c r="U106" i="66" s="1"/>
  <c r="V106" i="66" s="1"/>
  <c r="W106" i="66" s="1"/>
  <c r="X106" i="66" s="1"/>
  <c r="Y106" i="66" s="1"/>
  <c r="Z106" i="66" s="1"/>
  <c r="AA106" i="66" s="1"/>
  <c r="AB106" i="66" s="1"/>
  <c r="AC106" i="66" s="1"/>
  <c r="AD106" i="66" s="1"/>
  <c r="AE106" i="66" s="1"/>
  <c r="AF106" i="66" s="1"/>
  <c r="J106" i="66"/>
  <c r="K106" i="66" s="1"/>
  <c r="L106" i="66" s="1"/>
  <c r="M106" i="66" s="1"/>
  <c r="N106" i="66" s="1"/>
  <c r="O106" i="66" s="1"/>
  <c r="P106" i="66" s="1"/>
  <c r="Q106" i="66" s="1"/>
  <c r="R106" i="66" s="1"/>
  <c r="G106" i="66"/>
  <c r="H106" i="66" s="1"/>
  <c r="I106" i="66" s="1"/>
  <c r="D106" i="66"/>
  <c r="E106" i="66" s="1"/>
  <c r="F106" i="66" s="1"/>
  <c r="C106" i="66"/>
  <c r="E105" i="66"/>
  <c r="F105" i="66" s="1"/>
  <c r="G105" i="66" s="1"/>
  <c r="H105" i="66" s="1"/>
  <c r="I105" i="66" s="1"/>
  <c r="J105" i="66" s="1"/>
  <c r="K105" i="66" s="1"/>
  <c r="L105" i="66" s="1"/>
  <c r="M105" i="66" s="1"/>
  <c r="N105" i="66" s="1"/>
  <c r="O105" i="66" s="1"/>
  <c r="P105" i="66" s="1"/>
  <c r="Q105" i="66" s="1"/>
  <c r="R105" i="66" s="1"/>
  <c r="S105" i="66" s="1"/>
  <c r="T105" i="66" s="1"/>
  <c r="U105" i="66" s="1"/>
  <c r="V105" i="66" s="1"/>
  <c r="W105" i="66" s="1"/>
  <c r="X105" i="66" s="1"/>
  <c r="Y105" i="66" s="1"/>
  <c r="Z105" i="66" s="1"/>
  <c r="AA105" i="66" s="1"/>
  <c r="AB105" i="66" s="1"/>
  <c r="AC105" i="66" s="1"/>
  <c r="AD105" i="66" s="1"/>
  <c r="AE105" i="66" s="1"/>
  <c r="AF105" i="66" s="1"/>
  <c r="C105" i="66"/>
  <c r="D105" i="66" s="1"/>
  <c r="G104" i="66"/>
  <c r="H104" i="66" s="1"/>
  <c r="I104" i="66" s="1"/>
  <c r="J104" i="66" s="1"/>
  <c r="K104" i="66" s="1"/>
  <c r="L104" i="66" s="1"/>
  <c r="M104" i="66" s="1"/>
  <c r="N104" i="66" s="1"/>
  <c r="O104" i="66" s="1"/>
  <c r="P104" i="66" s="1"/>
  <c r="Q104" i="66" s="1"/>
  <c r="R104" i="66" s="1"/>
  <c r="S104" i="66" s="1"/>
  <c r="T104" i="66" s="1"/>
  <c r="U104" i="66" s="1"/>
  <c r="V104" i="66" s="1"/>
  <c r="W104" i="66" s="1"/>
  <c r="X104" i="66" s="1"/>
  <c r="Y104" i="66" s="1"/>
  <c r="Z104" i="66" s="1"/>
  <c r="AA104" i="66" s="1"/>
  <c r="AB104" i="66" s="1"/>
  <c r="AC104" i="66" s="1"/>
  <c r="AD104" i="66" s="1"/>
  <c r="AE104" i="66" s="1"/>
  <c r="AF104" i="66" s="1"/>
  <c r="E104" i="66"/>
  <c r="F104" i="66" s="1"/>
  <c r="D104" i="66"/>
  <c r="C104" i="66"/>
  <c r="E103" i="66"/>
  <c r="F103" i="66" s="1"/>
  <c r="G103" i="66" s="1"/>
  <c r="H103" i="66" s="1"/>
  <c r="I103" i="66" s="1"/>
  <c r="J103" i="66" s="1"/>
  <c r="K103" i="66" s="1"/>
  <c r="L103" i="66" s="1"/>
  <c r="M103" i="66" s="1"/>
  <c r="N103" i="66" s="1"/>
  <c r="O103" i="66" s="1"/>
  <c r="P103" i="66" s="1"/>
  <c r="Q103" i="66" s="1"/>
  <c r="R103" i="66" s="1"/>
  <c r="S103" i="66" s="1"/>
  <c r="T103" i="66" s="1"/>
  <c r="U103" i="66" s="1"/>
  <c r="V103" i="66" s="1"/>
  <c r="W103" i="66" s="1"/>
  <c r="X103" i="66" s="1"/>
  <c r="Y103" i="66" s="1"/>
  <c r="Z103" i="66" s="1"/>
  <c r="AA103" i="66" s="1"/>
  <c r="AB103" i="66" s="1"/>
  <c r="AC103" i="66" s="1"/>
  <c r="AD103" i="66" s="1"/>
  <c r="AE103" i="66" s="1"/>
  <c r="AF103" i="66" s="1"/>
  <c r="C103" i="66"/>
  <c r="D103" i="66" s="1"/>
  <c r="E102" i="66"/>
  <c r="F102" i="66" s="1"/>
  <c r="G102" i="66" s="1"/>
  <c r="H102" i="66" s="1"/>
  <c r="I102" i="66" s="1"/>
  <c r="J102" i="66" s="1"/>
  <c r="K102" i="66" s="1"/>
  <c r="L102" i="66" s="1"/>
  <c r="M102" i="66" s="1"/>
  <c r="N102" i="66" s="1"/>
  <c r="O102" i="66" s="1"/>
  <c r="P102" i="66" s="1"/>
  <c r="Q102" i="66" s="1"/>
  <c r="R102" i="66" s="1"/>
  <c r="S102" i="66" s="1"/>
  <c r="T102" i="66" s="1"/>
  <c r="U102" i="66" s="1"/>
  <c r="V102" i="66" s="1"/>
  <c r="W102" i="66" s="1"/>
  <c r="X102" i="66" s="1"/>
  <c r="Y102" i="66" s="1"/>
  <c r="Z102" i="66" s="1"/>
  <c r="AA102" i="66" s="1"/>
  <c r="AB102" i="66" s="1"/>
  <c r="AC102" i="66" s="1"/>
  <c r="AD102" i="66" s="1"/>
  <c r="AE102" i="66" s="1"/>
  <c r="AF102" i="66" s="1"/>
  <c r="D102" i="66"/>
  <c r="C102" i="66"/>
  <c r="C101" i="66"/>
  <c r="D101" i="66" s="1"/>
  <c r="E101" i="66" s="1"/>
  <c r="F101" i="66" s="1"/>
  <c r="G101" i="66" s="1"/>
  <c r="H101" i="66" s="1"/>
  <c r="I101" i="66" s="1"/>
  <c r="J101" i="66" s="1"/>
  <c r="K101" i="66" s="1"/>
  <c r="L101" i="66" s="1"/>
  <c r="M101" i="66" s="1"/>
  <c r="N101" i="66" s="1"/>
  <c r="O101" i="66" s="1"/>
  <c r="P101" i="66" s="1"/>
  <c r="Q101" i="66" s="1"/>
  <c r="R101" i="66" s="1"/>
  <c r="S101" i="66" s="1"/>
  <c r="T101" i="66" s="1"/>
  <c r="U101" i="66" s="1"/>
  <c r="V101" i="66" s="1"/>
  <c r="W101" i="66" s="1"/>
  <c r="X101" i="66" s="1"/>
  <c r="Y101" i="66" s="1"/>
  <c r="Z101" i="66" s="1"/>
  <c r="AA101" i="66" s="1"/>
  <c r="AB101" i="66" s="1"/>
  <c r="AC101" i="66" s="1"/>
  <c r="AD101" i="66" s="1"/>
  <c r="AE101" i="66" s="1"/>
  <c r="AF101" i="66" s="1"/>
  <c r="G100" i="66"/>
  <c r="H100" i="66" s="1"/>
  <c r="I100" i="66" s="1"/>
  <c r="J100" i="66" s="1"/>
  <c r="K100" i="66" s="1"/>
  <c r="L100" i="66" s="1"/>
  <c r="M100" i="66" s="1"/>
  <c r="N100" i="66" s="1"/>
  <c r="O100" i="66" s="1"/>
  <c r="P100" i="66" s="1"/>
  <c r="Q100" i="66" s="1"/>
  <c r="R100" i="66" s="1"/>
  <c r="S100" i="66" s="1"/>
  <c r="T100" i="66" s="1"/>
  <c r="U100" i="66" s="1"/>
  <c r="V100" i="66" s="1"/>
  <c r="W100" i="66" s="1"/>
  <c r="X100" i="66" s="1"/>
  <c r="Y100" i="66" s="1"/>
  <c r="Z100" i="66" s="1"/>
  <c r="AA100" i="66" s="1"/>
  <c r="AB100" i="66" s="1"/>
  <c r="AC100" i="66" s="1"/>
  <c r="AD100" i="66" s="1"/>
  <c r="AE100" i="66" s="1"/>
  <c r="AF100" i="66" s="1"/>
  <c r="F100" i="66"/>
  <c r="D100" i="66"/>
  <c r="E100" i="66" s="1"/>
  <c r="C100" i="66"/>
  <c r="L99" i="66"/>
  <c r="M99" i="66" s="1"/>
  <c r="N99" i="66" s="1"/>
  <c r="O99" i="66" s="1"/>
  <c r="P99" i="66" s="1"/>
  <c r="Q99" i="66" s="1"/>
  <c r="R99" i="66" s="1"/>
  <c r="S99" i="66" s="1"/>
  <c r="T99" i="66" s="1"/>
  <c r="U99" i="66" s="1"/>
  <c r="V99" i="66" s="1"/>
  <c r="W99" i="66" s="1"/>
  <c r="X99" i="66" s="1"/>
  <c r="Y99" i="66" s="1"/>
  <c r="Z99" i="66" s="1"/>
  <c r="AA99" i="66" s="1"/>
  <c r="AB99" i="66" s="1"/>
  <c r="AC99" i="66" s="1"/>
  <c r="AD99" i="66" s="1"/>
  <c r="AE99" i="66" s="1"/>
  <c r="AF99" i="66" s="1"/>
  <c r="J99" i="66"/>
  <c r="K99" i="66" s="1"/>
  <c r="E99" i="66"/>
  <c r="F99" i="66" s="1"/>
  <c r="G99" i="66" s="1"/>
  <c r="H99" i="66" s="1"/>
  <c r="D99" i="66"/>
  <c r="C99" i="66"/>
  <c r="C98" i="66"/>
  <c r="D98" i="66" s="1"/>
  <c r="E98" i="66" s="1"/>
  <c r="F98" i="66" s="1"/>
  <c r="G98" i="66" s="1"/>
  <c r="H98" i="66" s="1"/>
  <c r="I98" i="66" s="1"/>
  <c r="J98" i="66" s="1"/>
  <c r="K98" i="66" s="1"/>
  <c r="L98" i="66" s="1"/>
  <c r="M98" i="66" s="1"/>
  <c r="N98" i="66" s="1"/>
  <c r="O98" i="66" s="1"/>
  <c r="P98" i="66" s="1"/>
  <c r="Q98" i="66" s="1"/>
  <c r="R98" i="66" s="1"/>
  <c r="S98" i="66" s="1"/>
  <c r="T98" i="66" s="1"/>
  <c r="U98" i="66" s="1"/>
  <c r="V98" i="66" s="1"/>
  <c r="W98" i="66" s="1"/>
  <c r="X98" i="66" s="1"/>
  <c r="Y98" i="66" s="1"/>
  <c r="Z98" i="66" s="1"/>
  <c r="AA98" i="66" s="1"/>
  <c r="AB98" i="66" s="1"/>
  <c r="AC98" i="66" s="1"/>
  <c r="AD98" i="66" s="1"/>
  <c r="AE98" i="66" s="1"/>
  <c r="AF98" i="66" s="1"/>
  <c r="G97" i="66"/>
  <c r="H97" i="66" s="1"/>
  <c r="I97" i="66" s="1"/>
  <c r="J97" i="66" s="1"/>
  <c r="K97" i="66" s="1"/>
  <c r="L97" i="66" s="1"/>
  <c r="M97" i="66" s="1"/>
  <c r="N97" i="66" s="1"/>
  <c r="O97" i="66" s="1"/>
  <c r="P97" i="66" s="1"/>
  <c r="Q97" i="66" s="1"/>
  <c r="R97" i="66" s="1"/>
  <c r="S97" i="66" s="1"/>
  <c r="T97" i="66" s="1"/>
  <c r="U97" i="66" s="1"/>
  <c r="V97" i="66" s="1"/>
  <c r="W97" i="66" s="1"/>
  <c r="X97" i="66" s="1"/>
  <c r="Y97" i="66" s="1"/>
  <c r="Z97" i="66" s="1"/>
  <c r="AA97" i="66" s="1"/>
  <c r="AB97" i="66" s="1"/>
  <c r="AC97" i="66" s="1"/>
  <c r="AD97" i="66" s="1"/>
  <c r="AE97" i="66" s="1"/>
  <c r="AF97" i="66" s="1"/>
  <c r="E97" i="66"/>
  <c r="F97" i="66" s="1"/>
  <c r="C97" i="66"/>
  <c r="D97" i="66" s="1"/>
  <c r="E96" i="66"/>
  <c r="F96" i="66" s="1"/>
  <c r="G96" i="66" s="1"/>
  <c r="H96" i="66" s="1"/>
  <c r="I96" i="66" s="1"/>
  <c r="J96" i="66" s="1"/>
  <c r="K96" i="66" s="1"/>
  <c r="L96" i="66" s="1"/>
  <c r="M96" i="66" s="1"/>
  <c r="N96" i="66" s="1"/>
  <c r="O96" i="66" s="1"/>
  <c r="P96" i="66" s="1"/>
  <c r="Q96" i="66" s="1"/>
  <c r="R96" i="66" s="1"/>
  <c r="S96" i="66" s="1"/>
  <c r="T96" i="66" s="1"/>
  <c r="U96" i="66" s="1"/>
  <c r="V96" i="66" s="1"/>
  <c r="W96" i="66" s="1"/>
  <c r="X96" i="66" s="1"/>
  <c r="Y96" i="66" s="1"/>
  <c r="Z96" i="66" s="1"/>
  <c r="AA96" i="66" s="1"/>
  <c r="AB96" i="66" s="1"/>
  <c r="AC96" i="66" s="1"/>
  <c r="AD96" i="66" s="1"/>
  <c r="AE96" i="66" s="1"/>
  <c r="AF96" i="66" s="1"/>
  <c r="C96" i="66"/>
  <c r="D96" i="66" s="1"/>
  <c r="C95" i="66"/>
  <c r="D95" i="66" s="1"/>
  <c r="E95" i="66" s="1"/>
  <c r="F95" i="66" s="1"/>
  <c r="G95" i="66" s="1"/>
  <c r="H95" i="66" s="1"/>
  <c r="I95" i="66" s="1"/>
  <c r="J95" i="66" s="1"/>
  <c r="K95" i="66" s="1"/>
  <c r="L95" i="66" s="1"/>
  <c r="M95" i="66" s="1"/>
  <c r="N95" i="66" s="1"/>
  <c r="O95" i="66" s="1"/>
  <c r="P95" i="66" s="1"/>
  <c r="Q95" i="66" s="1"/>
  <c r="R95" i="66" s="1"/>
  <c r="S95" i="66" s="1"/>
  <c r="T95" i="66" s="1"/>
  <c r="U95" i="66" s="1"/>
  <c r="V95" i="66" s="1"/>
  <c r="W95" i="66" s="1"/>
  <c r="X95" i="66" s="1"/>
  <c r="Y95" i="66" s="1"/>
  <c r="Z95" i="66" s="1"/>
  <c r="AA95" i="66" s="1"/>
  <c r="AB95" i="66" s="1"/>
  <c r="AC95" i="66" s="1"/>
  <c r="AD95" i="66" s="1"/>
  <c r="AE95" i="66" s="1"/>
  <c r="AF95" i="66" s="1"/>
  <c r="E94" i="66"/>
  <c r="F94" i="66" s="1"/>
  <c r="D94" i="66"/>
  <c r="C94" i="66"/>
  <c r="C93" i="66"/>
  <c r="D93" i="66" s="1"/>
  <c r="E93" i="66" s="1"/>
  <c r="F93" i="66" s="1"/>
  <c r="G93" i="66" s="1"/>
  <c r="H93" i="66" s="1"/>
  <c r="I93" i="66" s="1"/>
  <c r="J93" i="66" s="1"/>
  <c r="K93" i="66" s="1"/>
  <c r="L93" i="66" s="1"/>
  <c r="M93" i="66" s="1"/>
  <c r="N93" i="66" s="1"/>
  <c r="O93" i="66" s="1"/>
  <c r="P93" i="66" s="1"/>
  <c r="Q93" i="66" s="1"/>
  <c r="R93" i="66" s="1"/>
  <c r="S93" i="66" s="1"/>
  <c r="T93" i="66" s="1"/>
  <c r="U93" i="66" s="1"/>
  <c r="V93" i="66" s="1"/>
  <c r="W93" i="66" s="1"/>
  <c r="X93" i="66" s="1"/>
  <c r="Y93" i="66" s="1"/>
  <c r="Z93" i="66" s="1"/>
  <c r="AA93" i="66" s="1"/>
  <c r="AB93" i="66" s="1"/>
  <c r="AC93" i="66" s="1"/>
  <c r="AD93" i="66" s="1"/>
  <c r="AE93" i="66" s="1"/>
  <c r="AF93" i="66" s="1"/>
  <c r="G92" i="66"/>
  <c r="H92" i="66" s="1"/>
  <c r="I92" i="66" s="1"/>
  <c r="J92" i="66" s="1"/>
  <c r="K92" i="66" s="1"/>
  <c r="L92" i="66" s="1"/>
  <c r="M92" i="66" s="1"/>
  <c r="N92" i="66" s="1"/>
  <c r="O92" i="66" s="1"/>
  <c r="P92" i="66" s="1"/>
  <c r="Q92" i="66" s="1"/>
  <c r="R92" i="66" s="1"/>
  <c r="S92" i="66" s="1"/>
  <c r="T92" i="66" s="1"/>
  <c r="U92" i="66" s="1"/>
  <c r="V92" i="66" s="1"/>
  <c r="W92" i="66" s="1"/>
  <c r="X92" i="66" s="1"/>
  <c r="Y92" i="66" s="1"/>
  <c r="Z92" i="66" s="1"/>
  <c r="AA92" i="66" s="1"/>
  <c r="AB92" i="66" s="1"/>
  <c r="AC92" i="66" s="1"/>
  <c r="AD92" i="66" s="1"/>
  <c r="AE92" i="66" s="1"/>
  <c r="AF92" i="66" s="1"/>
  <c r="C92" i="66"/>
  <c r="D92" i="66" s="1"/>
  <c r="E92" i="66" s="1"/>
  <c r="F92" i="66" s="1"/>
  <c r="D91" i="66"/>
  <c r="E91" i="66" s="1"/>
  <c r="F91" i="66" s="1"/>
  <c r="G91" i="66" s="1"/>
  <c r="H91" i="66" s="1"/>
  <c r="I91" i="66" s="1"/>
  <c r="J91" i="66" s="1"/>
  <c r="K91" i="66" s="1"/>
  <c r="L91" i="66" s="1"/>
  <c r="M91" i="66" s="1"/>
  <c r="N91" i="66" s="1"/>
  <c r="O91" i="66" s="1"/>
  <c r="P91" i="66" s="1"/>
  <c r="Q91" i="66" s="1"/>
  <c r="R91" i="66" s="1"/>
  <c r="S91" i="66" s="1"/>
  <c r="T91" i="66" s="1"/>
  <c r="U91" i="66" s="1"/>
  <c r="V91" i="66" s="1"/>
  <c r="W91" i="66" s="1"/>
  <c r="X91" i="66" s="1"/>
  <c r="Y91" i="66" s="1"/>
  <c r="Z91" i="66" s="1"/>
  <c r="AA91" i="66" s="1"/>
  <c r="AB91" i="66" s="1"/>
  <c r="AC91" i="66" s="1"/>
  <c r="AD91" i="66" s="1"/>
  <c r="AE91" i="66" s="1"/>
  <c r="AF91" i="66" s="1"/>
  <c r="C91" i="66"/>
  <c r="C90" i="66"/>
  <c r="D90" i="66" s="1"/>
  <c r="E90" i="66" s="1"/>
  <c r="F90" i="66" s="1"/>
  <c r="G90" i="66" s="1"/>
  <c r="H90" i="66" s="1"/>
  <c r="I90" i="66" s="1"/>
  <c r="J90" i="66" s="1"/>
  <c r="K90" i="66" s="1"/>
  <c r="L90" i="66" s="1"/>
  <c r="M90" i="66" s="1"/>
  <c r="N90" i="66" s="1"/>
  <c r="O90" i="66" s="1"/>
  <c r="P90" i="66" s="1"/>
  <c r="Q90" i="66" s="1"/>
  <c r="R90" i="66" s="1"/>
  <c r="S90" i="66" s="1"/>
  <c r="T90" i="66" s="1"/>
  <c r="U90" i="66" s="1"/>
  <c r="V90" i="66" s="1"/>
  <c r="W90" i="66" s="1"/>
  <c r="X90" i="66" s="1"/>
  <c r="Y90" i="66" s="1"/>
  <c r="Z90" i="66" s="1"/>
  <c r="AA90" i="66" s="1"/>
  <c r="AB90" i="66" s="1"/>
  <c r="AC90" i="66" s="1"/>
  <c r="AD90" i="66" s="1"/>
  <c r="AE90" i="66" s="1"/>
  <c r="AF90" i="66" s="1"/>
  <c r="D89" i="66"/>
  <c r="C89" i="66"/>
  <c r="AH86" i="66"/>
  <c r="AI86" i="66" s="1"/>
  <c r="AH85" i="66"/>
  <c r="AI85" i="66" s="1"/>
  <c r="AH84" i="66"/>
  <c r="AI84" i="66" s="1"/>
  <c r="AH83" i="66"/>
  <c r="AI83" i="66" s="1"/>
  <c r="D82" i="66"/>
  <c r="C82" i="66"/>
  <c r="B82" i="66"/>
  <c r="AF80" i="66"/>
  <c r="AE80" i="66"/>
  <c r="AD80" i="66"/>
  <c r="AC80" i="66"/>
  <c r="AB80" i="66"/>
  <c r="AA80" i="66"/>
  <c r="Z80" i="66"/>
  <c r="Y80" i="66"/>
  <c r="X80" i="66"/>
  <c r="W80" i="66"/>
  <c r="V80" i="66"/>
  <c r="U80" i="66"/>
  <c r="T80" i="66"/>
  <c r="S80" i="66"/>
  <c r="R80" i="66"/>
  <c r="Q80" i="66"/>
  <c r="P80" i="66"/>
  <c r="O80" i="66"/>
  <c r="N80" i="66"/>
  <c r="M80" i="66"/>
  <c r="L80" i="66"/>
  <c r="K80" i="66"/>
  <c r="J80" i="66"/>
  <c r="I80" i="66"/>
  <c r="H80" i="66"/>
  <c r="G80" i="66"/>
  <c r="F80" i="66"/>
  <c r="E80" i="66"/>
  <c r="D80" i="66"/>
  <c r="C80" i="66"/>
  <c r="B80" i="66"/>
  <c r="AI79" i="66"/>
  <c r="AH79" i="66"/>
  <c r="AI78" i="66"/>
  <c r="AH78" i="66"/>
  <c r="AI77" i="66"/>
  <c r="AH77" i="66"/>
  <c r="AI76" i="66"/>
  <c r="AH76" i="66"/>
  <c r="AI75" i="66"/>
  <c r="AH75" i="66"/>
  <c r="AI74" i="66"/>
  <c r="AH74" i="66"/>
  <c r="AI73" i="66"/>
  <c r="AH73" i="66"/>
  <c r="AI72" i="66"/>
  <c r="AH72" i="66"/>
  <c r="AG71" i="66"/>
  <c r="AI70" i="66"/>
  <c r="AH70" i="66"/>
  <c r="AF69" i="66"/>
  <c r="AE69" i="66"/>
  <c r="AD69" i="66"/>
  <c r="AC69" i="66"/>
  <c r="AB69" i="66"/>
  <c r="AA69" i="66"/>
  <c r="Z69" i="66"/>
  <c r="Y69" i="66"/>
  <c r="X69" i="66"/>
  <c r="W69" i="66"/>
  <c r="V69" i="66"/>
  <c r="U69" i="66"/>
  <c r="T69" i="66"/>
  <c r="S69" i="66"/>
  <c r="R69" i="66"/>
  <c r="Q69" i="66"/>
  <c r="P69" i="66"/>
  <c r="O69" i="66"/>
  <c r="N69" i="66"/>
  <c r="M69" i="66"/>
  <c r="L69" i="66"/>
  <c r="K69" i="66"/>
  <c r="J69" i="66"/>
  <c r="I69" i="66"/>
  <c r="H69" i="66"/>
  <c r="G69" i="66"/>
  <c r="F69" i="66"/>
  <c r="E69" i="66"/>
  <c r="D69" i="66"/>
  <c r="C69" i="66"/>
  <c r="C71" i="66" s="1"/>
  <c r="B69" i="66"/>
  <c r="AF68" i="66"/>
  <c r="AE68" i="66"/>
  <c r="AD68" i="66"/>
  <c r="AC68" i="66"/>
  <c r="AB68" i="66"/>
  <c r="AA68" i="66"/>
  <c r="Z68" i="66"/>
  <c r="Y68" i="66"/>
  <c r="X68" i="66"/>
  <c r="W68" i="66"/>
  <c r="V68" i="66"/>
  <c r="U68" i="66"/>
  <c r="T68" i="66"/>
  <c r="S68" i="66"/>
  <c r="R68" i="66"/>
  <c r="Q68" i="66"/>
  <c r="P68" i="66"/>
  <c r="O68" i="66"/>
  <c r="N68" i="66"/>
  <c r="M68" i="66"/>
  <c r="L68" i="66"/>
  <c r="K68" i="66"/>
  <c r="J68" i="66"/>
  <c r="I68" i="66"/>
  <c r="H68" i="66"/>
  <c r="G68" i="66"/>
  <c r="F68" i="66"/>
  <c r="E68" i="66"/>
  <c r="D68" i="66"/>
  <c r="C68" i="66"/>
  <c r="B68" i="66"/>
  <c r="AF67" i="66"/>
  <c r="AE67" i="66"/>
  <c r="AD67" i="66"/>
  <c r="AC67" i="66"/>
  <c r="AB67" i="66"/>
  <c r="AA67" i="66"/>
  <c r="AA71" i="66" s="1"/>
  <c r="Z67" i="66"/>
  <c r="Y67" i="66"/>
  <c r="X67" i="66"/>
  <c r="W67" i="66"/>
  <c r="V67" i="66"/>
  <c r="U67" i="66"/>
  <c r="T67" i="66"/>
  <c r="S67" i="66"/>
  <c r="R67" i="66"/>
  <c r="Q67" i="66"/>
  <c r="P67" i="66"/>
  <c r="O67" i="66"/>
  <c r="N67" i="66"/>
  <c r="M67" i="66"/>
  <c r="L67" i="66"/>
  <c r="K67" i="66"/>
  <c r="J67" i="66"/>
  <c r="I67" i="66"/>
  <c r="H67" i="66"/>
  <c r="G67" i="66"/>
  <c r="F67" i="66"/>
  <c r="E67" i="66"/>
  <c r="D67" i="66"/>
  <c r="C67" i="66"/>
  <c r="B67" i="66"/>
  <c r="AF66" i="66"/>
  <c r="AE66" i="66"/>
  <c r="AD66" i="66"/>
  <c r="AC66" i="66"/>
  <c r="AB66" i="66"/>
  <c r="AA66" i="66"/>
  <c r="Z66" i="66"/>
  <c r="Z71" i="66" s="1"/>
  <c r="Y66" i="66"/>
  <c r="X66" i="66"/>
  <c r="W66" i="66"/>
  <c r="V66" i="66"/>
  <c r="U66" i="66"/>
  <c r="T66" i="66"/>
  <c r="S66" i="66"/>
  <c r="R66" i="66"/>
  <c r="Q66" i="66"/>
  <c r="Q71" i="66" s="1"/>
  <c r="P66" i="66"/>
  <c r="O66" i="66"/>
  <c r="N66" i="66"/>
  <c r="M66" i="66"/>
  <c r="L66" i="66"/>
  <c r="K66" i="66"/>
  <c r="J66" i="66"/>
  <c r="I66" i="66"/>
  <c r="H66" i="66"/>
  <c r="G66" i="66"/>
  <c r="F66" i="66"/>
  <c r="E66" i="66"/>
  <c r="D66" i="66"/>
  <c r="C66" i="66"/>
  <c r="B66" i="66"/>
  <c r="AI64" i="66"/>
  <c r="AH64" i="66"/>
  <c r="AG63" i="66"/>
  <c r="AF63" i="66"/>
  <c r="AE63" i="66"/>
  <c r="AD63" i="66"/>
  <c r="AC63" i="66"/>
  <c r="AB63" i="66"/>
  <c r="AA63" i="66"/>
  <c r="Z63" i="66"/>
  <c r="Y63" i="66"/>
  <c r="X63" i="66"/>
  <c r="W63" i="66"/>
  <c r="V63" i="66"/>
  <c r="U63" i="66"/>
  <c r="T63" i="66"/>
  <c r="S63" i="66"/>
  <c r="R63" i="66"/>
  <c r="Q63" i="66"/>
  <c r="P63" i="66"/>
  <c r="O63" i="66"/>
  <c r="N63" i="66"/>
  <c r="M63" i="66"/>
  <c r="L63" i="66"/>
  <c r="K63" i="66"/>
  <c r="J63" i="66"/>
  <c r="I63" i="66"/>
  <c r="H63" i="66"/>
  <c r="G63" i="66"/>
  <c r="F63" i="66"/>
  <c r="E63" i="66"/>
  <c r="D63" i="66"/>
  <c r="C63" i="66"/>
  <c r="B63" i="66"/>
  <c r="AI62" i="66"/>
  <c r="AH62" i="66"/>
  <c r="AI61" i="66"/>
  <c r="AH61" i="66"/>
  <c r="AI60" i="66"/>
  <c r="AH60" i="66"/>
  <c r="AG59" i="66"/>
  <c r="AF59" i="66"/>
  <c r="AE59" i="66"/>
  <c r="AE5" i="66" s="1"/>
  <c r="AD59" i="66"/>
  <c r="AD5" i="66" s="1"/>
  <c r="AC59" i="66"/>
  <c r="AC5" i="66" s="1"/>
  <c r="AB59" i="66"/>
  <c r="AA59" i="66"/>
  <c r="AA5" i="66" s="1"/>
  <c r="Z5" i="66"/>
  <c r="Y59" i="66"/>
  <c r="X59" i="66"/>
  <c r="X5" i="66" s="1"/>
  <c r="W59" i="66"/>
  <c r="W5" i="66" s="1"/>
  <c r="V59" i="66"/>
  <c r="V5" i="66" s="1"/>
  <c r="U59" i="66"/>
  <c r="U5" i="66" s="1"/>
  <c r="T59" i="66"/>
  <c r="T5" i="66" s="1"/>
  <c r="S59" i="66"/>
  <c r="S5" i="66" s="1"/>
  <c r="R59" i="66"/>
  <c r="R5" i="66" s="1"/>
  <c r="Q59" i="66"/>
  <c r="Q5" i="66" s="1"/>
  <c r="P59" i="66"/>
  <c r="P5" i="66" s="1"/>
  <c r="O59" i="66"/>
  <c r="O5" i="66" s="1"/>
  <c r="N59" i="66"/>
  <c r="N5" i="66" s="1"/>
  <c r="M59" i="66"/>
  <c r="M5" i="66" s="1"/>
  <c r="L59" i="66"/>
  <c r="K59" i="66"/>
  <c r="K5" i="66" s="1"/>
  <c r="J59" i="66"/>
  <c r="J5" i="66" s="1"/>
  <c r="I59" i="66"/>
  <c r="H59" i="66"/>
  <c r="G59" i="66"/>
  <c r="G5" i="66" s="1"/>
  <c r="F59" i="66"/>
  <c r="F5" i="66" s="1"/>
  <c r="E59" i="66"/>
  <c r="D59" i="66"/>
  <c r="D5" i="66" s="1"/>
  <c r="C59" i="66"/>
  <c r="C5" i="66" s="1"/>
  <c r="B59" i="66"/>
  <c r="AI58" i="66"/>
  <c r="AH58" i="66"/>
  <c r="AI57" i="66"/>
  <c r="AH57" i="66"/>
  <c r="AI56" i="66"/>
  <c r="AH56" i="66"/>
  <c r="AI55" i="66"/>
  <c r="AH55" i="66"/>
  <c r="AI54" i="66"/>
  <c r="AH54" i="66"/>
  <c r="AI53" i="66"/>
  <c r="AH53" i="66"/>
  <c r="AI52" i="66"/>
  <c r="AH52" i="66"/>
  <c r="AI51" i="66"/>
  <c r="AH51" i="66"/>
  <c r="AI50" i="66"/>
  <c r="AH50" i="66"/>
  <c r="AI49" i="66"/>
  <c r="AH49" i="66"/>
  <c r="AI48" i="66"/>
  <c r="AH48" i="66"/>
  <c r="AG47" i="66"/>
  <c r="AF47" i="66"/>
  <c r="AE47" i="66"/>
  <c r="AD47" i="66"/>
  <c r="AC47" i="66"/>
  <c r="AB47" i="66"/>
  <c r="AA47" i="66"/>
  <c r="Y47" i="66"/>
  <c r="X47" i="66"/>
  <c r="W47" i="66"/>
  <c r="V47" i="66"/>
  <c r="U47" i="66"/>
  <c r="T47" i="66"/>
  <c r="S47" i="66"/>
  <c r="R47" i="66"/>
  <c r="Q47" i="66"/>
  <c r="P47" i="66"/>
  <c r="O47" i="66"/>
  <c r="N47" i="66"/>
  <c r="M47" i="66"/>
  <c r="L47" i="66"/>
  <c r="K47" i="66"/>
  <c r="J47" i="66"/>
  <c r="I47" i="66"/>
  <c r="H47" i="66"/>
  <c r="G47" i="66"/>
  <c r="F47" i="66"/>
  <c r="E47" i="66"/>
  <c r="D47" i="66"/>
  <c r="C47" i="66"/>
  <c r="B47" i="66"/>
  <c r="AI46" i="66"/>
  <c r="AH46" i="66"/>
  <c r="AI45" i="66"/>
  <c r="AH45" i="66"/>
  <c r="AI44" i="66"/>
  <c r="AH44" i="66"/>
  <c r="B43" i="66"/>
  <c r="AG42" i="66"/>
  <c r="AG43" i="66" s="1"/>
  <c r="AG3" i="66" s="1"/>
  <c r="B42" i="66"/>
  <c r="AI41" i="66"/>
  <c r="AH41" i="66"/>
  <c r="AI40" i="66"/>
  <c r="AH40" i="66"/>
  <c r="AI39" i="66"/>
  <c r="AH39" i="66"/>
  <c r="AI38" i="66"/>
  <c r="AH38" i="66"/>
  <c r="AI37" i="66"/>
  <c r="AH37" i="66"/>
  <c r="AI36" i="66"/>
  <c r="AH36" i="66"/>
  <c r="AI35" i="66"/>
  <c r="AH35" i="66"/>
  <c r="AI34" i="66"/>
  <c r="AH34" i="66"/>
  <c r="AI33" i="66"/>
  <c r="AH33" i="66"/>
  <c r="AI32" i="66"/>
  <c r="AH32" i="66"/>
  <c r="AI31" i="66"/>
  <c r="AH31" i="66"/>
  <c r="AG30" i="66"/>
  <c r="AG2" i="66" s="1"/>
  <c r="AG6" i="66" s="1"/>
  <c r="AF30" i="66"/>
  <c r="AE30" i="66"/>
  <c r="AD30" i="66"/>
  <c r="AC30" i="66"/>
  <c r="AB30" i="66"/>
  <c r="AA30" i="66"/>
  <c r="Y30" i="66"/>
  <c r="X30" i="66"/>
  <c r="W30" i="66"/>
  <c r="V30" i="66"/>
  <c r="U30" i="66"/>
  <c r="T30" i="66"/>
  <c r="S30" i="66"/>
  <c r="R30" i="66"/>
  <c r="Q30" i="66"/>
  <c r="P30" i="66"/>
  <c r="O30" i="66"/>
  <c r="N30" i="66"/>
  <c r="M30" i="66"/>
  <c r="L30" i="66"/>
  <c r="K30" i="66"/>
  <c r="J30" i="66"/>
  <c r="I30" i="66"/>
  <c r="H30" i="66"/>
  <c r="G30" i="66"/>
  <c r="F30" i="66"/>
  <c r="E30" i="66"/>
  <c r="D30" i="66"/>
  <c r="C30" i="66"/>
  <c r="B30" i="66"/>
  <c r="AI29" i="66"/>
  <c r="AH29" i="66"/>
  <c r="AI28" i="66"/>
  <c r="AH28" i="66"/>
  <c r="AI27" i="66"/>
  <c r="AH27" i="66"/>
  <c r="AI26" i="66"/>
  <c r="AH26" i="66"/>
  <c r="AI25" i="66"/>
  <c r="AH25" i="66"/>
  <c r="AI24" i="66"/>
  <c r="AH24" i="66"/>
  <c r="AI23" i="66"/>
  <c r="AH23" i="66"/>
  <c r="AI22" i="66"/>
  <c r="AH22" i="66"/>
  <c r="AI21" i="66"/>
  <c r="AH21" i="66"/>
  <c r="AI20" i="66"/>
  <c r="AH20" i="66"/>
  <c r="AI19" i="66"/>
  <c r="AH19" i="66"/>
  <c r="AI18" i="66"/>
  <c r="AH18" i="66"/>
  <c r="AI17" i="66"/>
  <c r="AH17" i="66"/>
  <c r="AI16" i="66"/>
  <c r="AH16" i="66"/>
  <c r="AI15" i="66"/>
  <c r="AH15" i="66"/>
  <c r="AI14" i="66"/>
  <c r="AH14" i="66"/>
  <c r="AI13" i="66"/>
  <c r="AH13" i="66"/>
  <c r="AI12" i="66"/>
  <c r="AH12" i="66"/>
  <c r="AI11" i="66"/>
  <c r="AH11" i="66"/>
  <c r="AF5" i="66"/>
  <c r="AB5" i="66"/>
  <c r="Y5" i="66"/>
  <c r="L5" i="66"/>
  <c r="I5" i="66"/>
  <c r="H5" i="66"/>
  <c r="E5" i="66"/>
  <c r="AG4" i="66"/>
  <c r="K4" i="66"/>
  <c r="C4" i="66"/>
  <c r="D4" i="66" s="1"/>
  <c r="AH87" i="65"/>
  <c r="AI87" i="65" s="1"/>
  <c r="B82" i="65"/>
  <c r="B80" i="65"/>
  <c r="B69" i="65"/>
  <c r="B68" i="65"/>
  <c r="B67" i="65"/>
  <c r="B66" i="65"/>
  <c r="B71" i="65" s="1"/>
  <c r="B63" i="65"/>
  <c r="B59" i="65"/>
  <c r="B47" i="65"/>
  <c r="B42" i="65"/>
  <c r="B43" i="65" s="1"/>
  <c r="B30" i="65"/>
  <c r="AF218" i="65"/>
  <c r="AE218" i="65"/>
  <c r="AD218" i="65"/>
  <c r="AC218" i="65"/>
  <c r="AB218" i="65"/>
  <c r="AA218" i="65"/>
  <c r="Z218" i="65"/>
  <c r="Y218" i="65"/>
  <c r="X218" i="65"/>
  <c r="W218" i="65"/>
  <c r="V218" i="65"/>
  <c r="U218" i="65"/>
  <c r="T218" i="65"/>
  <c r="S218" i="65"/>
  <c r="R218" i="65"/>
  <c r="Q218" i="65"/>
  <c r="P218" i="65"/>
  <c r="O218" i="65"/>
  <c r="N218" i="65"/>
  <c r="M218" i="65"/>
  <c r="L218" i="65"/>
  <c r="K218" i="65"/>
  <c r="J218" i="65"/>
  <c r="I218" i="65"/>
  <c r="H218" i="65"/>
  <c r="G218" i="65"/>
  <c r="F218" i="65"/>
  <c r="E218" i="65"/>
  <c r="D218" i="65"/>
  <c r="C218" i="65"/>
  <c r="B218" i="65"/>
  <c r="A218" i="65"/>
  <c r="AF217" i="65"/>
  <c r="AE217" i="65"/>
  <c r="AD217" i="65"/>
  <c r="AC217" i="65"/>
  <c r="AB217" i="65"/>
  <c r="AA217" i="65"/>
  <c r="Z217" i="65"/>
  <c r="Y217" i="65"/>
  <c r="X217" i="65"/>
  <c r="W217" i="65"/>
  <c r="V217" i="65"/>
  <c r="U217" i="65"/>
  <c r="T217" i="65"/>
  <c r="S217" i="65"/>
  <c r="R217" i="65"/>
  <c r="Q217" i="65"/>
  <c r="P217" i="65"/>
  <c r="O217" i="65"/>
  <c r="N217" i="65"/>
  <c r="M217" i="65"/>
  <c r="L217" i="65"/>
  <c r="K217" i="65"/>
  <c r="J217" i="65"/>
  <c r="I217" i="65"/>
  <c r="H217" i="65"/>
  <c r="G217" i="65"/>
  <c r="F217" i="65"/>
  <c r="E217" i="65"/>
  <c r="D217" i="65"/>
  <c r="C217" i="65"/>
  <c r="B217" i="65"/>
  <c r="A217" i="65"/>
  <c r="AF216" i="65"/>
  <c r="AE216" i="65"/>
  <c r="AD216" i="65"/>
  <c r="AC216" i="65"/>
  <c r="AB216" i="65"/>
  <c r="AA216" i="65"/>
  <c r="Z216" i="65"/>
  <c r="Y216" i="65"/>
  <c r="X216" i="65"/>
  <c r="W216" i="65"/>
  <c r="V216" i="65"/>
  <c r="U216" i="65"/>
  <c r="T216" i="65"/>
  <c r="S216" i="65"/>
  <c r="R216" i="65"/>
  <c r="Q216" i="65"/>
  <c r="P216" i="65"/>
  <c r="O216" i="65"/>
  <c r="N216" i="65"/>
  <c r="M216" i="65"/>
  <c r="L216" i="65"/>
  <c r="K216" i="65"/>
  <c r="J216" i="65"/>
  <c r="I216" i="65"/>
  <c r="H216" i="65"/>
  <c r="G216" i="65"/>
  <c r="F216" i="65"/>
  <c r="E216" i="65"/>
  <c r="D216" i="65"/>
  <c r="C216" i="65"/>
  <c r="B216" i="65"/>
  <c r="A216" i="65"/>
  <c r="AF215" i="65"/>
  <c r="AE215" i="65"/>
  <c r="AD215" i="65"/>
  <c r="AC215" i="65"/>
  <c r="AB215" i="65"/>
  <c r="AA215" i="65"/>
  <c r="Z215" i="65"/>
  <c r="Y215" i="65"/>
  <c r="X215" i="65"/>
  <c r="W215" i="65"/>
  <c r="V215" i="65"/>
  <c r="U215" i="65"/>
  <c r="T215" i="65"/>
  <c r="S215" i="65"/>
  <c r="R215" i="65"/>
  <c r="Q215" i="65"/>
  <c r="P215" i="65"/>
  <c r="O215" i="65"/>
  <c r="N215" i="65"/>
  <c r="M215" i="65"/>
  <c r="L215" i="65"/>
  <c r="K215" i="65"/>
  <c r="J215" i="65"/>
  <c r="I215" i="65"/>
  <c r="H215" i="65"/>
  <c r="G215" i="65"/>
  <c r="F215" i="65"/>
  <c r="E215" i="65"/>
  <c r="D215" i="65"/>
  <c r="C215" i="65"/>
  <c r="B215" i="65"/>
  <c r="A215" i="65"/>
  <c r="D214" i="65"/>
  <c r="C214" i="65"/>
  <c r="B214" i="65"/>
  <c r="S189" i="65"/>
  <c r="AG179" i="65"/>
  <c r="B179" i="65"/>
  <c r="C178" i="65"/>
  <c r="D178" i="65" s="1"/>
  <c r="E178" i="65" s="1"/>
  <c r="V177" i="65"/>
  <c r="W177" i="65" s="1"/>
  <c r="X177" i="65" s="1"/>
  <c r="Y177" i="65" s="1"/>
  <c r="Z177" i="65" s="1"/>
  <c r="AA177" i="65" s="1"/>
  <c r="AB177" i="65" s="1"/>
  <c r="AC177" i="65" s="1"/>
  <c r="AD177" i="65" s="1"/>
  <c r="AE177" i="65" s="1"/>
  <c r="AF177" i="65" s="1"/>
  <c r="C177" i="65"/>
  <c r="D177" i="65" s="1"/>
  <c r="E177" i="65" s="1"/>
  <c r="F177" i="65" s="1"/>
  <c r="G177" i="65" s="1"/>
  <c r="H177" i="65" s="1"/>
  <c r="I177" i="65" s="1"/>
  <c r="J177" i="65" s="1"/>
  <c r="K177" i="65" s="1"/>
  <c r="L177" i="65" s="1"/>
  <c r="M177" i="65" s="1"/>
  <c r="N177" i="65" s="1"/>
  <c r="O177" i="65" s="1"/>
  <c r="P177" i="65" s="1"/>
  <c r="Q177" i="65" s="1"/>
  <c r="R177" i="65" s="1"/>
  <c r="S177" i="65" s="1"/>
  <c r="T177" i="65" s="1"/>
  <c r="U177" i="65" s="1"/>
  <c r="G176" i="65"/>
  <c r="H176" i="65" s="1"/>
  <c r="I176" i="65" s="1"/>
  <c r="J176" i="65" s="1"/>
  <c r="K176" i="65" s="1"/>
  <c r="L176" i="65" s="1"/>
  <c r="M176" i="65" s="1"/>
  <c r="N176" i="65" s="1"/>
  <c r="O176" i="65" s="1"/>
  <c r="P176" i="65" s="1"/>
  <c r="Q176" i="65" s="1"/>
  <c r="R176" i="65" s="1"/>
  <c r="S176" i="65" s="1"/>
  <c r="T176" i="65" s="1"/>
  <c r="U176" i="65" s="1"/>
  <c r="V176" i="65" s="1"/>
  <c r="W176" i="65" s="1"/>
  <c r="X176" i="65" s="1"/>
  <c r="Y176" i="65" s="1"/>
  <c r="Z176" i="65" s="1"/>
  <c r="AA176" i="65" s="1"/>
  <c r="AB176" i="65" s="1"/>
  <c r="AC176" i="65" s="1"/>
  <c r="AD176" i="65" s="1"/>
  <c r="AE176" i="65" s="1"/>
  <c r="AF176" i="65" s="1"/>
  <c r="D176" i="65"/>
  <c r="E176" i="65" s="1"/>
  <c r="F176" i="65" s="1"/>
  <c r="C176" i="65"/>
  <c r="G175" i="65"/>
  <c r="H175" i="65" s="1"/>
  <c r="I175" i="65" s="1"/>
  <c r="J175" i="65" s="1"/>
  <c r="K175" i="65" s="1"/>
  <c r="L175" i="65" s="1"/>
  <c r="M175" i="65" s="1"/>
  <c r="N175" i="65" s="1"/>
  <c r="O175" i="65" s="1"/>
  <c r="P175" i="65" s="1"/>
  <c r="Q175" i="65" s="1"/>
  <c r="R175" i="65" s="1"/>
  <c r="S175" i="65" s="1"/>
  <c r="T175" i="65" s="1"/>
  <c r="U175" i="65" s="1"/>
  <c r="V175" i="65" s="1"/>
  <c r="W175" i="65" s="1"/>
  <c r="X175" i="65" s="1"/>
  <c r="Y175" i="65" s="1"/>
  <c r="Z175" i="65" s="1"/>
  <c r="AA175" i="65" s="1"/>
  <c r="AB175" i="65" s="1"/>
  <c r="AC175" i="65" s="1"/>
  <c r="AD175" i="65" s="1"/>
  <c r="AE175" i="65" s="1"/>
  <c r="AF175" i="65" s="1"/>
  <c r="E175" i="65"/>
  <c r="F175" i="65" s="1"/>
  <c r="D175" i="65"/>
  <c r="C175" i="65"/>
  <c r="F174" i="65"/>
  <c r="G174" i="65" s="1"/>
  <c r="H174" i="65" s="1"/>
  <c r="I174" i="65" s="1"/>
  <c r="J174" i="65" s="1"/>
  <c r="K174" i="65" s="1"/>
  <c r="L174" i="65" s="1"/>
  <c r="M174" i="65" s="1"/>
  <c r="N174" i="65" s="1"/>
  <c r="O174" i="65" s="1"/>
  <c r="P174" i="65" s="1"/>
  <c r="Q174" i="65" s="1"/>
  <c r="R174" i="65" s="1"/>
  <c r="S174" i="65" s="1"/>
  <c r="T174" i="65" s="1"/>
  <c r="U174" i="65" s="1"/>
  <c r="V174" i="65" s="1"/>
  <c r="W174" i="65" s="1"/>
  <c r="X174" i="65" s="1"/>
  <c r="Y174" i="65" s="1"/>
  <c r="Z174" i="65" s="1"/>
  <c r="AA174" i="65" s="1"/>
  <c r="AB174" i="65" s="1"/>
  <c r="AC174" i="65" s="1"/>
  <c r="AD174" i="65" s="1"/>
  <c r="AE174" i="65" s="1"/>
  <c r="AF174" i="65" s="1"/>
  <c r="E174" i="65"/>
  <c r="C174" i="65"/>
  <c r="D174" i="65" s="1"/>
  <c r="C173" i="65"/>
  <c r="AG171" i="65"/>
  <c r="B171" i="65"/>
  <c r="D170" i="65"/>
  <c r="E170" i="65" s="1"/>
  <c r="F170" i="65" s="1"/>
  <c r="G170" i="65" s="1"/>
  <c r="H170" i="65" s="1"/>
  <c r="I170" i="65" s="1"/>
  <c r="J170" i="65" s="1"/>
  <c r="K170" i="65" s="1"/>
  <c r="L170" i="65" s="1"/>
  <c r="M170" i="65" s="1"/>
  <c r="N170" i="65" s="1"/>
  <c r="O170" i="65" s="1"/>
  <c r="P170" i="65" s="1"/>
  <c r="Q170" i="65" s="1"/>
  <c r="R170" i="65" s="1"/>
  <c r="S170" i="65" s="1"/>
  <c r="T170" i="65" s="1"/>
  <c r="U170" i="65" s="1"/>
  <c r="V170" i="65" s="1"/>
  <c r="W170" i="65" s="1"/>
  <c r="X170" i="65" s="1"/>
  <c r="Y170" i="65" s="1"/>
  <c r="Z170" i="65" s="1"/>
  <c r="AA170" i="65" s="1"/>
  <c r="AB170" i="65" s="1"/>
  <c r="AC170" i="65" s="1"/>
  <c r="AD170" i="65" s="1"/>
  <c r="AE170" i="65" s="1"/>
  <c r="AF170" i="65" s="1"/>
  <c r="C170" i="65"/>
  <c r="I169" i="65"/>
  <c r="J169" i="65" s="1"/>
  <c r="K169" i="65" s="1"/>
  <c r="L169" i="65" s="1"/>
  <c r="M169" i="65" s="1"/>
  <c r="N169" i="65" s="1"/>
  <c r="O169" i="65" s="1"/>
  <c r="P169" i="65" s="1"/>
  <c r="Q169" i="65" s="1"/>
  <c r="R169" i="65" s="1"/>
  <c r="S169" i="65" s="1"/>
  <c r="T169" i="65" s="1"/>
  <c r="U169" i="65" s="1"/>
  <c r="V169" i="65" s="1"/>
  <c r="W169" i="65" s="1"/>
  <c r="X169" i="65" s="1"/>
  <c r="Y169" i="65" s="1"/>
  <c r="Z169" i="65" s="1"/>
  <c r="AA169" i="65" s="1"/>
  <c r="AB169" i="65" s="1"/>
  <c r="AC169" i="65" s="1"/>
  <c r="AD169" i="65" s="1"/>
  <c r="AE169" i="65" s="1"/>
  <c r="AF169" i="65" s="1"/>
  <c r="G169" i="65"/>
  <c r="H169" i="65" s="1"/>
  <c r="E169" i="65"/>
  <c r="F169" i="65" s="1"/>
  <c r="D169" i="65"/>
  <c r="C169" i="65"/>
  <c r="E168" i="65"/>
  <c r="F168" i="65" s="1"/>
  <c r="G168" i="65" s="1"/>
  <c r="H168" i="65" s="1"/>
  <c r="I168" i="65" s="1"/>
  <c r="J168" i="65" s="1"/>
  <c r="K168" i="65" s="1"/>
  <c r="L168" i="65" s="1"/>
  <c r="M168" i="65" s="1"/>
  <c r="N168" i="65" s="1"/>
  <c r="O168" i="65" s="1"/>
  <c r="P168" i="65" s="1"/>
  <c r="Q168" i="65" s="1"/>
  <c r="R168" i="65" s="1"/>
  <c r="S168" i="65" s="1"/>
  <c r="T168" i="65" s="1"/>
  <c r="U168" i="65" s="1"/>
  <c r="V168" i="65" s="1"/>
  <c r="W168" i="65" s="1"/>
  <c r="X168" i="65" s="1"/>
  <c r="Y168" i="65" s="1"/>
  <c r="Z168" i="65" s="1"/>
  <c r="AA168" i="65" s="1"/>
  <c r="AB168" i="65" s="1"/>
  <c r="AC168" i="65" s="1"/>
  <c r="AD168" i="65" s="1"/>
  <c r="AE168" i="65" s="1"/>
  <c r="AF168" i="65" s="1"/>
  <c r="C168" i="65"/>
  <c r="D168" i="65" s="1"/>
  <c r="I167" i="65"/>
  <c r="J167" i="65" s="1"/>
  <c r="K167" i="65" s="1"/>
  <c r="L167" i="65" s="1"/>
  <c r="M167" i="65" s="1"/>
  <c r="N167" i="65" s="1"/>
  <c r="O167" i="65" s="1"/>
  <c r="P167" i="65" s="1"/>
  <c r="Q167" i="65" s="1"/>
  <c r="R167" i="65" s="1"/>
  <c r="S167" i="65" s="1"/>
  <c r="T167" i="65" s="1"/>
  <c r="U167" i="65" s="1"/>
  <c r="V167" i="65" s="1"/>
  <c r="W167" i="65" s="1"/>
  <c r="X167" i="65" s="1"/>
  <c r="Y167" i="65" s="1"/>
  <c r="Z167" i="65" s="1"/>
  <c r="AA167" i="65" s="1"/>
  <c r="AB167" i="65" s="1"/>
  <c r="AC167" i="65" s="1"/>
  <c r="AD167" i="65" s="1"/>
  <c r="AE167" i="65" s="1"/>
  <c r="AF167" i="65" s="1"/>
  <c r="C167" i="65"/>
  <c r="D167" i="65" s="1"/>
  <c r="E167" i="65" s="1"/>
  <c r="F167" i="65" s="1"/>
  <c r="G167" i="65" s="1"/>
  <c r="H167" i="65" s="1"/>
  <c r="L166" i="65"/>
  <c r="M166" i="65" s="1"/>
  <c r="N166" i="65" s="1"/>
  <c r="O166" i="65" s="1"/>
  <c r="P166" i="65" s="1"/>
  <c r="Q166" i="65" s="1"/>
  <c r="R166" i="65" s="1"/>
  <c r="S166" i="65" s="1"/>
  <c r="T166" i="65" s="1"/>
  <c r="U166" i="65" s="1"/>
  <c r="V166" i="65" s="1"/>
  <c r="W166" i="65" s="1"/>
  <c r="X166" i="65" s="1"/>
  <c r="Y166" i="65" s="1"/>
  <c r="Z166" i="65" s="1"/>
  <c r="AA166" i="65" s="1"/>
  <c r="AB166" i="65" s="1"/>
  <c r="AC166" i="65" s="1"/>
  <c r="AD166" i="65" s="1"/>
  <c r="AE166" i="65" s="1"/>
  <c r="AF166" i="65" s="1"/>
  <c r="D166" i="65"/>
  <c r="E166" i="65" s="1"/>
  <c r="F166" i="65" s="1"/>
  <c r="G166" i="65" s="1"/>
  <c r="H166" i="65" s="1"/>
  <c r="I166" i="65" s="1"/>
  <c r="J166" i="65" s="1"/>
  <c r="K166" i="65" s="1"/>
  <c r="C166" i="65"/>
  <c r="I165" i="65"/>
  <c r="J165" i="65" s="1"/>
  <c r="K165" i="65" s="1"/>
  <c r="L165" i="65" s="1"/>
  <c r="M165" i="65" s="1"/>
  <c r="N165" i="65" s="1"/>
  <c r="O165" i="65" s="1"/>
  <c r="P165" i="65" s="1"/>
  <c r="Q165" i="65" s="1"/>
  <c r="R165" i="65" s="1"/>
  <c r="S165" i="65" s="1"/>
  <c r="T165" i="65" s="1"/>
  <c r="U165" i="65" s="1"/>
  <c r="V165" i="65" s="1"/>
  <c r="W165" i="65" s="1"/>
  <c r="X165" i="65" s="1"/>
  <c r="Y165" i="65" s="1"/>
  <c r="Z165" i="65" s="1"/>
  <c r="AA165" i="65" s="1"/>
  <c r="AB165" i="65" s="1"/>
  <c r="AC165" i="65" s="1"/>
  <c r="AD165" i="65" s="1"/>
  <c r="AE165" i="65" s="1"/>
  <c r="AF165" i="65" s="1"/>
  <c r="E165" i="65"/>
  <c r="F165" i="65" s="1"/>
  <c r="G165" i="65" s="1"/>
  <c r="H165" i="65" s="1"/>
  <c r="D165" i="65"/>
  <c r="C165" i="65"/>
  <c r="G164" i="65"/>
  <c r="H164" i="65" s="1"/>
  <c r="I164" i="65" s="1"/>
  <c r="J164" i="65" s="1"/>
  <c r="K164" i="65" s="1"/>
  <c r="L164" i="65" s="1"/>
  <c r="M164" i="65" s="1"/>
  <c r="N164" i="65" s="1"/>
  <c r="O164" i="65" s="1"/>
  <c r="P164" i="65" s="1"/>
  <c r="Q164" i="65" s="1"/>
  <c r="R164" i="65" s="1"/>
  <c r="S164" i="65" s="1"/>
  <c r="T164" i="65" s="1"/>
  <c r="U164" i="65" s="1"/>
  <c r="V164" i="65" s="1"/>
  <c r="W164" i="65" s="1"/>
  <c r="X164" i="65" s="1"/>
  <c r="Y164" i="65" s="1"/>
  <c r="Z164" i="65" s="1"/>
  <c r="AA164" i="65" s="1"/>
  <c r="AB164" i="65" s="1"/>
  <c r="AC164" i="65" s="1"/>
  <c r="AD164" i="65" s="1"/>
  <c r="AE164" i="65" s="1"/>
  <c r="AF164" i="65" s="1"/>
  <c r="C164" i="65"/>
  <c r="D164" i="65" s="1"/>
  <c r="E164" i="65" s="1"/>
  <c r="F164" i="65" s="1"/>
  <c r="V163" i="65"/>
  <c r="W163" i="65" s="1"/>
  <c r="X163" i="65" s="1"/>
  <c r="Y163" i="65" s="1"/>
  <c r="Z163" i="65" s="1"/>
  <c r="AA163" i="65" s="1"/>
  <c r="AB163" i="65" s="1"/>
  <c r="AC163" i="65" s="1"/>
  <c r="AD163" i="65" s="1"/>
  <c r="AE163" i="65" s="1"/>
  <c r="AF163" i="65" s="1"/>
  <c r="L163" i="65"/>
  <c r="M163" i="65" s="1"/>
  <c r="N163" i="65" s="1"/>
  <c r="O163" i="65" s="1"/>
  <c r="P163" i="65" s="1"/>
  <c r="Q163" i="65" s="1"/>
  <c r="R163" i="65" s="1"/>
  <c r="S163" i="65" s="1"/>
  <c r="T163" i="65" s="1"/>
  <c r="U163" i="65" s="1"/>
  <c r="E163" i="65"/>
  <c r="F163" i="65" s="1"/>
  <c r="G163" i="65" s="1"/>
  <c r="H163" i="65" s="1"/>
  <c r="I163" i="65" s="1"/>
  <c r="J163" i="65" s="1"/>
  <c r="K163" i="65" s="1"/>
  <c r="D163" i="65"/>
  <c r="C163" i="65"/>
  <c r="T162" i="65"/>
  <c r="U162" i="65" s="1"/>
  <c r="V162" i="65" s="1"/>
  <c r="W162" i="65" s="1"/>
  <c r="X162" i="65" s="1"/>
  <c r="Y162" i="65" s="1"/>
  <c r="Z162" i="65" s="1"/>
  <c r="AA162" i="65" s="1"/>
  <c r="AB162" i="65" s="1"/>
  <c r="AC162" i="65" s="1"/>
  <c r="AD162" i="65" s="1"/>
  <c r="AE162" i="65" s="1"/>
  <c r="AF162" i="65" s="1"/>
  <c r="J162" i="65"/>
  <c r="K162" i="65" s="1"/>
  <c r="L162" i="65" s="1"/>
  <c r="M162" i="65" s="1"/>
  <c r="N162" i="65" s="1"/>
  <c r="O162" i="65" s="1"/>
  <c r="P162" i="65" s="1"/>
  <c r="Q162" i="65" s="1"/>
  <c r="R162" i="65" s="1"/>
  <c r="S162" i="65" s="1"/>
  <c r="C162" i="65"/>
  <c r="D162" i="65" s="1"/>
  <c r="E162" i="65" s="1"/>
  <c r="F162" i="65" s="1"/>
  <c r="G162" i="65" s="1"/>
  <c r="H162" i="65" s="1"/>
  <c r="I162" i="65" s="1"/>
  <c r="H161" i="65"/>
  <c r="I161" i="65" s="1"/>
  <c r="J161" i="65" s="1"/>
  <c r="K161" i="65" s="1"/>
  <c r="L161" i="65" s="1"/>
  <c r="M161" i="65" s="1"/>
  <c r="N161" i="65" s="1"/>
  <c r="O161" i="65" s="1"/>
  <c r="P161" i="65" s="1"/>
  <c r="Q161" i="65" s="1"/>
  <c r="R161" i="65" s="1"/>
  <c r="S161" i="65" s="1"/>
  <c r="T161" i="65" s="1"/>
  <c r="U161" i="65" s="1"/>
  <c r="V161" i="65" s="1"/>
  <c r="W161" i="65" s="1"/>
  <c r="X161" i="65" s="1"/>
  <c r="Y161" i="65" s="1"/>
  <c r="Z161" i="65" s="1"/>
  <c r="AA161" i="65" s="1"/>
  <c r="AB161" i="65" s="1"/>
  <c r="AC161" i="65" s="1"/>
  <c r="AD161" i="65" s="1"/>
  <c r="AE161" i="65" s="1"/>
  <c r="AF161" i="65" s="1"/>
  <c r="E161" i="65"/>
  <c r="F161" i="65" s="1"/>
  <c r="G161" i="65" s="1"/>
  <c r="D161" i="65"/>
  <c r="C161" i="65"/>
  <c r="E160" i="65"/>
  <c r="F160" i="65" s="1"/>
  <c r="G160" i="65" s="1"/>
  <c r="H160" i="65" s="1"/>
  <c r="I160" i="65" s="1"/>
  <c r="J160" i="65" s="1"/>
  <c r="K160" i="65" s="1"/>
  <c r="L160" i="65" s="1"/>
  <c r="M160" i="65" s="1"/>
  <c r="N160" i="65" s="1"/>
  <c r="O160" i="65" s="1"/>
  <c r="P160" i="65" s="1"/>
  <c r="Q160" i="65" s="1"/>
  <c r="R160" i="65" s="1"/>
  <c r="S160" i="65" s="1"/>
  <c r="T160" i="65" s="1"/>
  <c r="U160" i="65" s="1"/>
  <c r="V160" i="65" s="1"/>
  <c r="W160" i="65" s="1"/>
  <c r="X160" i="65" s="1"/>
  <c r="Y160" i="65" s="1"/>
  <c r="Z160" i="65" s="1"/>
  <c r="AA160" i="65" s="1"/>
  <c r="AB160" i="65" s="1"/>
  <c r="AC160" i="65" s="1"/>
  <c r="AD160" i="65" s="1"/>
  <c r="AE160" i="65" s="1"/>
  <c r="AF160" i="65" s="1"/>
  <c r="C160" i="65"/>
  <c r="D160" i="65" s="1"/>
  <c r="I159" i="65"/>
  <c r="J159" i="65" s="1"/>
  <c r="K159" i="65" s="1"/>
  <c r="L159" i="65" s="1"/>
  <c r="M159" i="65" s="1"/>
  <c r="N159" i="65" s="1"/>
  <c r="O159" i="65" s="1"/>
  <c r="P159" i="65" s="1"/>
  <c r="Q159" i="65" s="1"/>
  <c r="R159" i="65" s="1"/>
  <c r="S159" i="65" s="1"/>
  <c r="T159" i="65" s="1"/>
  <c r="U159" i="65" s="1"/>
  <c r="V159" i="65" s="1"/>
  <c r="W159" i="65" s="1"/>
  <c r="X159" i="65" s="1"/>
  <c r="Y159" i="65" s="1"/>
  <c r="Z159" i="65" s="1"/>
  <c r="AA159" i="65" s="1"/>
  <c r="AB159" i="65" s="1"/>
  <c r="AC159" i="65" s="1"/>
  <c r="AD159" i="65" s="1"/>
  <c r="AE159" i="65" s="1"/>
  <c r="AF159" i="65" s="1"/>
  <c r="E159" i="65"/>
  <c r="F159" i="65" s="1"/>
  <c r="G159" i="65" s="1"/>
  <c r="H159" i="65" s="1"/>
  <c r="C159" i="65"/>
  <c r="D159" i="65" s="1"/>
  <c r="K158" i="65"/>
  <c r="L158" i="65" s="1"/>
  <c r="M158" i="65" s="1"/>
  <c r="N158" i="65" s="1"/>
  <c r="O158" i="65" s="1"/>
  <c r="P158" i="65" s="1"/>
  <c r="Q158" i="65" s="1"/>
  <c r="R158" i="65" s="1"/>
  <c r="S158" i="65" s="1"/>
  <c r="T158" i="65" s="1"/>
  <c r="U158" i="65" s="1"/>
  <c r="V158" i="65" s="1"/>
  <c r="W158" i="65" s="1"/>
  <c r="X158" i="65" s="1"/>
  <c r="Y158" i="65" s="1"/>
  <c r="Z158" i="65" s="1"/>
  <c r="AA158" i="65" s="1"/>
  <c r="AB158" i="65" s="1"/>
  <c r="AC158" i="65" s="1"/>
  <c r="AD158" i="65" s="1"/>
  <c r="AE158" i="65" s="1"/>
  <c r="AF158" i="65" s="1"/>
  <c r="C158" i="65"/>
  <c r="D158" i="65" s="1"/>
  <c r="E158" i="65" s="1"/>
  <c r="F158" i="65" s="1"/>
  <c r="G158" i="65" s="1"/>
  <c r="H158" i="65" s="1"/>
  <c r="I158" i="65" s="1"/>
  <c r="J158" i="65" s="1"/>
  <c r="D157" i="65"/>
  <c r="E157" i="65" s="1"/>
  <c r="F157" i="65" s="1"/>
  <c r="G157" i="65" s="1"/>
  <c r="H157" i="65" s="1"/>
  <c r="I157" i="65" s="1"/>
  <c r="J157" i="65" s="1"/>
  <c r="K157" i="65" s="1"/>
  <c r="L157" i="65" s="1"/>
  <c r="M157" i="65" s="1"/>
  <c r="N157" i="65" s="1"/>
  <c r="O157" i="65" s="1"/>
  <c r="P157" i="65" s="1"/>
  <c r="Q157" i="65" s="1"/>
  <c r="R157" i="65" s="1"/>
  <c r="S157" i="65" s="1"/>
  <c r="T157" i="65" s="1"/>
  <c r="U157" i="65" s="1"/>
  <c r="V157" i="65" s="1"/>
  <c r="W157" i="65" s="1"/>
  <c r="X157" i="65" s="1"/>
  <c r="Y157" i="65" s="1"/>
  <c r="Z157" i="65" s="1"/>
  <c r="AA157" i="65" s="1"/>
  <c r="AB157" i="65" s="1"/>
  <c r="AC157" i="65" s="1"/>
  <c r="AD157" i="65" s="1"/>
  <c r="AE157" i="65" s="1"/>
  <c r="AF157" i="65" s="1"/>
  <c r="C157" i="65"/>
  <c r="D156" i="65"/>
  <c r="E156" i="65" s="1"/>
  <c r="F156" i="65" s="1"/>
  <c r="G156" i="65" s="1"/>
  <c r="H156" i="65" s="1"/>
  <c r="I156" i="65" s="1"/>
  <c r="J156" i="65" s="1"/>
  <c r="K156" i="65" s="1"/>
  <c r="L156" i="65" s="1"/>
  <c r="M156" i="65" s="1"/>
  <c r="N156" i="65" s="1"/>
  <c r="O156" i="65" s="1"/>
  <c r="P156" i="65" s="1"/>
  <c r="Q156" i="65" s="1"/>
  <c r="R156" i="65" s="1"/>
  <c r="S156" i="65" s="1"/>
  <c r="T156" i="65" s="1"/>
  <c r="U156" i="65" s="1"/>
  <c r="V156" i="65" s="1"/>
  <c r="W156" i="65" s="1"/>
  <c r="X156" i="65" s="1"/>
  <c r="Y156" i="65" s="1"/>
  <c r="Z156" i="65" s="1"/>
  <c r="AA156" i="65" s="1"/>
  <c r="AB156" i="65" s="1"/>
  <c r="AC156" i="65" s="1"/>
  <c r="AD156" i="65" s="1"/>
  <c r="AE156" i="65" s="1"/>
  <c r="AF156" i="65" s="1"/>
  <c r="C156" i="65"/>
  <c r="D155" i="65"/>
  <c r="E155" i="65" s="1"/>
  <c r="F155" i="65" s="1"/>
  <c r="G155" i="65" s="1"/>
  <c r="H155" i="65" s="1"/>
  <c r="I155" i="65" s="1"/>
  <c r="J155" i="65" s="1"/>
  <c r="K155" i="65" s="1"/>
  <c r="L155" i="65" s="1"/>
  <c r="M155" i="65" s="1"/>
  <c r="N155" i="65" s="1"/>
  <c r="O155" i="65" s="1"/>
  <c r="P155" i="65" s="1"/>
  <c r="Q155" i="65" s="1"/>
  <c r="R155" i="65" s="1"/>
  <c r="S155" i="65" s="1"/>
  <c r="T155" i="65" s="1"/>
  <c r="U155" i="65" s="1"/>
  <c r="V155" i="65" s="1"/>
  <c r="W155" i="65" s="1"/>
  <c r="X155" i="65" s="1"/>
  <c r="Y155" i="65" s="1"/>
  <c r="Z155" i="65" s="1"/>
  <c r="AA155" i="65" s="1"/>
  <c r="AB155" i="65" s="1"/>
  <c r="AC155" i="65" s="1"/>
  <c r="AD155" i="65" s="1"/>
  <c r="AE155" i="65" s="1"/>
  <c r="AF155" i="65" s="1"/>
  <c r="C155" i="65"/>
  <c r="F154" i="65"/>
  <c r="G154" i="65" s="1"/>
  <c r="H154" i="65" s="1"/>
  <c r="I154" i="65" s="1"/>
  <c r="J154" i="65" s="1"/>
  <c r="K154" i="65" s="1"/>
  <c r="L154" i="65" s="1"/>
  <c r="M154" i="65" s="1"/>
  <c r="N154" i="65" s="1"/>
  <c r="O154" i="65" s="1"/>
  <c r="P154" i="65" s="1"/>
  <c r="Q154" i="65" s="1"/>
  <c r="R154" i="65" s="1"/>
  <c r="S154" i="65" s="1"/>
  <c r="T154" i="65" s="1"/>
  <c r="U154" i="65" s="1"/>
  <c r="V154" i="65" s="1"/>
  <c r="W154" i="65" s="1"/>
  <c r="X154" i="65" s="1"/>
  <c r="Y154" i="65" s="1"/>
  <c r="Z154" i="65" s="1"/>
  <c r="AA154" i="65" s="1"/>
  <c r="AB154" i="65" s="1"/>
  <c r="AC154" i="65" s="1"/>
  <c r="AD154" i="65" s="1"/>
  <c r="AE154" i="65" s="1"/>
  <c r="AF154" i="65" s="1"/>
  <c r="C154" i="65"/>
  <c r="D154" i="65" s="1"/>
  <c r="E154" i="65" s="1"/>
  <c r="AE153" i="65"/>
  <c r="AF153" i="65" s="1"/>
  <c r="I153" i="65"/>
  <c r="J153" i="65" s="1"/>
  <c r="K153" i="65" s="1"/>
  <c r="L153" i="65" s="1"/>
  <c r="M153" i="65" s="1"/>
  <c r="N153" i="65" s="1"/>
  <c r="O153" i="65" s="1"/>
  <c r="P153" i="65" s="1"/>
  <c r="Q153" i="65" s="1"/>
  <c r="R153" i="65" s="1"/>
  <c r="S153" i="65" s="1"/>
  <c r="T153" i="65" s="1"/>
  <c r="U153" i="65" s="1"/>
  <c r="V153" i="65" s="1"/>
  <c r="W153" i="65" s="1"/>
  <c r="X153" i="65" s="1"/>
  <c r="Y153" i="65" s="1"/>
  <c r="Z153" i="65" s="1"/>
  <c r="AA153" i="65" s="1"/>
  <c r="AB153" i="65" s="1"/>
  <c r="AC153" i="65" s="1"/>
  <c r="AD153" i="65" s="1"/>
  <c r="C153" i="65"/>
  <c r="D153" i="65" s="1"/>
  <c r="E153" i="65" s="1"/>
  <c r="F153" i="65" s="1"/>
  <c r="G153" i="65" s="1"/>
  <c r="H153" i="65" s="1"/>
  <c r="N152" i="65"/>
  <c r="O152" i="65" s="1"/>
  <c r="P152" i="65" s="1"/>
  <c r="Q152" i="65" s="1"/>
  <c r="R152" i="65" s="1"/>
  <c r="S152" i="65" s="1"/>
  <c r="T152" i="65" s="1"/>
  <c r="U152" i="65" s="1"/>
  <c r="V152" i="65" s="1"/>
  <c r="W152" i="65" s="1"/>
  <c r="X152" i="65" s="1"/>
  <c r="Y152" i="65" s="1"/>
  <c r="Z152" i="65" s="1"/>
  <c r="AA152" i="65" s="1"/>
  <c r="AB152" i="65" s="1"/>
  <c r="AC152" i="65" s="1"/>
  <c r="AD152" i="65" s="1"/>
  <c r="AE152" i="65" s="1"/>
  <c r="AF152" i="65" s="1"/>
  <c r="F152" i="65"/>
  <c r="G152" i="65" s="1"/>
  <c r="H152" i="65" s="1"/>
  <c r="I152" i="65" s="1"/>
  <c r="J152" i="65" s="1"/>
  <c r="K152" i="65" s="1"/>
  <c r="L152" i="65" s="1"/>
  <c r="M152" i="65" s="1"/>
  <c r="E152" i="65"/>
  <c r="D152" i="65"/>
  <c r="C152" i="65"/>
  <c r="C151" i="65"/>
  <c r="D151" i="65" s="1"/>
  <c r="E151" i="65" s="1"/>
  <c r="F151" i="65" s="1"/>
  <c r="G151" i="65" s="1"/>
  <c r="H151" i="65" s="1"/>
  <c r="I151" i="65" s="1"/>
  <c r="J151" i="65" s="1"/>
  <c r="K151" i="65" s="1"/>
  <c r="L151" i="65" s="1"/>
  <c r="M151" i="65" s="1"/>
  <c r="N151" i="65" s="1"/>
  <c r="O151" i="65" s="1"/>
  <c r="P151" i="65" s="1"/>
  <c r="Q151" i="65" s="1"/>
  <c r="R151" i="65" s="1"/>
  <c r="S151" i="65" s="1"/>
  <c r="T151" i="65" s="1"/>
  <c r="U151" i="65" s="1"/>
  <c r="V151" i="65" s="1"/>
  <c r="W151" i="65" s="1"/>
  <c r="X151" i="65" s="1"/>
  <c r="Y151" i="65" s="1"/>
  <c r="Z151" i="65" s="1"/>
  <c r="AA151" i="65" s="1"/>
  <c r="AB151" i="65" s="1"/>
  <c r="AC151" i="65" s="1"/>
  <c r="AD151" i="65" s="1"/>
  <c r="AE151" i="65" s="1"/>
  <c r="AF151" i="65" s="1"/>
  <c r="T150" i="65"/>
  <c r="U150" i="65" s="1"/>
  <c r="V150" i="65" s="1"/>
  <c r="W150" i="65" s="1"/>
  <c r="X150" i="65" s="1"/>
  <c r="Y150" i="65" s="1"/>
  <c r="Z150" i="65" s="1"/>
  <c r="AA150" i="65" s="1"/>
  <c r="AB150" i="65" s="1"/>
  <c r="AC150" i="65" s="1"/>
  <c r="AD150" i="65" s="1"/>
  <c r="AE150" i="65" s="1"/>
  <c r="AF150" i="65" s="1"/>
  <c r="E150" i="65"/>
  <c r="F150" i="65" s="1"/>
  <c r="G150" i="65" s="1"/>
  <c r="H150" i="65" s="1"/>
  <c r="I150" i="65" s="1"/>
  <c r="J150" i="65" s="1"/>
  <c r="K150" i="65" s="1"/>
  <c r="L150" i="65" s="1"/>
  <c r="M150" i="65" s="1"/>
  <c r="N150" i="65" s="1"/>
  <c r="O150" i="65" s="1"/>
  <c r="P150" i="65" s="1"/>
  <c r="Q150" i="65" s="1"/>
  <c r="R150" i="65" s="1"/>
  <c r="S150" i="65" s="1"/>
  <c r="C150" i="65"/>
  <c r="D150" i="65" s="1"/>
  <c r="C149" i="65"/>
  <c r="D149" i="65" s="1"/>
  <c r="E149" i="65" s="1"/>
  <c r="F149" i="65" s="1"/>
  <c r="G149" i="65" s="1"/>
  <c r="H149" i="65" s="1"/>
  <c r="I149" i="65" s="1"/>
  <c r="J149" i="65" s="1"/>
  <c r="K149" i="65" s="1"/>
  <c r="L149" i="65" s="1"/>
  <c r="M149" i="65" s="1"/>
  <c r="N149" i="65" s="1"/>
  <c r="O149" i="65" s="1"/>
  <c r="P149" i="65" s="1"/>
  <c r="Q149" i="65" s="1"/>
  <c r="R149" i="65" s="1"/>
  <c r="S149" i="65" s="1"/>
  <c r="T149" i="65" s="1"/>
  <c r="U149" i="65" s="1"/>
  <c r="V149" i="65" s="1"/>
  <c r="W149" i="65" s="1"/>
  <c r="X149" i="65" s="1"/>
  <c r="Y149" i="65" s="1"/>
  <c r="Z149" i="65" s="1"/>
  <c r="AA149" i="65" s="1"/>
  <c r="AB149" i="65" s="1"/>
  <c r="AC149" i="65" s="1"/>
  <c r="AD149" i="65" s="1"/>
  <c r="AE149" i="65" s="1"/>
  <c r="AF149" i="65" s="1"/>
  <c r="F148" i="65"/>
  <c r="G148" i="65" s="1"/>
  <c r="H148" i="65" s="1"/>
  <c r="I148" i="65" s="1"/>
  <c r="J148" i="65" s="1"/>
  <c r="K148" i="65" s="1"/>
  <c r="L148" i="65" s="1"/>
  <c r="M148" i="65" s="1"/>
  <c r="N148" i="65" s="1"/>
  <c r="O148" i="65" s="1"/>
  <c r="P148" i="65" s="1"/>
  <c r="Q148" i="65" s="1"/>
  <c r="R148" i="65" s="1"/>
  <c r="S148" i="65" s="1"/>
  <c r="T148" i="65" s="1"/>
  <c r="U148" i="65" s="1"/>
  <c r="V148" i="65" s="1"/>
  <c r="W148" i="65" s="1"/>
  <c r="X148" i="65" s="1"/>
  <c r="Y148" i="65" s="1"/>
  <c r="Z148" i="65" s="1"/>
  <c r="AA148" i="65" s="1"/>
  <c r="AB148" i="65" s="1"/>
  <c r="AC148" i="65" s="1"/>
  <c r="AD148" i="65" s="1"/>
  <c r="AE148" i="65" s="1"/>
  <c r="AF148" i="65" s="1"/>
  <c r="C148" i="65"/>
  <c r="D148" i="65" s="1"/>
  <c r="E148" i="65" s="1"/>
  <c r="I147" i="65"/>
  <c r="J147" i="65" s="1"/>
  <c r="K147" i="65" s="1"/>
  <c r="L147" i="65" s="1"/>
  <c r="M147" i="65" s="1"/>
  <c r="N147" i="65" s="1"/>
  <c r="O147" i="65" s="1"/>
  <c r="P147" i="65" s="1"/>
  <c r="Q147" i="65" s="1"/>
  <c r="R147" i="65" s="1"/>
  <c r="S147" i="65" s="1"/>
  <c r="T147" i="65" s="1"/>
  <c r="U147" i="65" s="1"/>
  <c r="V147" i="65" s="1"/>
  <c r="W147" i="65" s="1"/>
  <c r="X147" i="65" s="1"/>
  <c r="Y147" i="65" s="1"/>
  <c r="Z147" i="65" s="1"/>
  <c r="AA147" i="65" s="1"/>
  <c r="AB147" i="65" s="1"/>
  <c r="AC147" i="65" s="1"/>
  <c r="AD147" i="65" s="1"/>
  <c r="AE147" i="65" s="1"/>
  <c r="AF147" i="65" s="1"/>
  <c r="D147" i="65"/>
  <c r="E147" i="65" s="1"/>
  <c r="F147" i="65" s="1"/>
  <c r="G147" i="65" s="1"/>
  <c r="H147" i="65" s="1"/>
  <c r="C147" i="65"/>
  <c r="H146" i="65"/>
  <c r="I146" i="65" s="1"/>
  <c r="J146" i="65" s="1"/>
  <c r="K146" i="65" s="1"/>
  <c r="L146" i="65" s="1"/>
  <c r="M146" i="65" s="1"/>
  <c r="N146" i="65" s="1"/>
  <c r="O146" i="65" s="1"/>
  <c r="P146" i="65" s="1"/>
  <c r="Q146" i="65" s="1"/>
  <c r="R146" i="65" s="1"/>
  <c r="S146" i="65" s="1"/>
  <c r="T146" i="65" s="1"/>
  <c r="U146" i="65" s="1"/>
  <c r="V146" i="65" s="1"/>
  <c r="W146" i="65" s="1"/>
  <c r="X146" i="65" s="1"/>
  <c r="Y146" i="65" s="1"/>
  <c r="Z146" i="65" s="1"/>
  <c r="AA146" i="65" s="1"/>
  <c r="AB146" i="65" s="1"/>
  <c r="AC146" i="65" s="1"/>
  <c r="AD146" i="65" s="1"/>
  <c r="AE146" i="65" s="1"/>
  <c r="AF146" i="65" s="1"/>
  <c r="D146" i="65"/>
  <c r="E146" i="65" s="1"/>
  <c r="F146" i="65" s="1"/>
  <c r="G146" i="65" s="1"/>
  <c r="C146" i="65"/>
  <c r="H145" i="65"/>
  <c r="I145" i="65" s="1"/>
  <c r="J145" i="65" s="1"/>
  <c r="K145" i="65" s="1"/>
  <c r="L145" i="65" s="1"/>
  <c r="M145" i="65" s="1"/>
  <c r="N145" i="65" s="1"/>
  <c r="O145" i="65" s="1"/>
  <c r="P145" i="65" s="1"/>
  <c r="Q145" i="65" s="1"/>
  <c r="R145" i="65" s="1"/>
  <c r="S145" i="65" s="1"/>
  <c r="T145" i="65" s="1"/>
  <c r="U145" i="65" s="1"/>
  <c r="V145" i="65" s="1"/>
  <c r="W145" i="65" s="1"/>
  <c r="X145" i="65" s="1"/>
  <c r="Y145" i="65" s="1"/>
  <c r="Z145" i="65" s="1"/>
  <c r="AA145" i="65" s="1"/>
  <c r="AB145" i="65" s="1"/>
  <c r="AC145" i="65" s="1"/>
  <c r="AD145" i="65" s="1"/>
  <c r="AE145" i="65" s="1"/>
  <c r="AF145" i="65" s="1"/>
  <c r="E145" i="65"/>
  <c r="F145" i="65" s="1"/>
  <c r="G145" i="65" s="1"/>
  <c r="C145" i="65"/>
  <c r="D145" i="65" s="1"/>
  <c r="I144" i="65"/>
  <c r="J144" i="65" s="1"/>
  <c r="K144" i="65" s="1"/>
  <c r="L144" i="65" s="1"/>
  <c r="M144" i="65" s="1"/>
  <c r="N144" i="65" s="1"/>
  <c r="O144" i="65" s="1"/>
  <c r="P144" i="65" s="1"/>
  <c r="Q144" i="65" s="1"/>
  <c r="R144" i="65" s="1"/>
  <c r="S144" i="65" s="1"/>
  <c r="T144" i="65" s="1"/>
  <c r="U144" i="65" s="1"/>
  <c r="V144" i="65" s="1"/>
  <c r="W144" i="65" s="1"/>
  <c r="X144" i="65" s="1"/>
  <c r="Y144" i="65" s="1"/>
  <c r="Z144" i="65" s="1"/>
  <c r="AA144" i="65" s="1"/>
  <c r="AB144" i="65" s="1"/>
  <c r="AC144" i="65" s="1"/>
  <c r="AD144" i="65" s="1"/>
  <c r="AE144" i="65" s="1"/>
  <c r="AF144" i="65" s="1"/>
  <c r="F144" i="65"/>
  <c r="G144" i="65" s="1"/>
  <c r="H144" i="65" s="1"/>
  <c r="C144" i="65"/>
  <c r="D144" i="65" s="1"/>
  <c r="E144" i="65" s="1"/>
  <c r="D143" i="65"/>
  <c r="E143" i="65" s="1"/>
  <c r="F143" i="65" s="1"/>
  <c r="G143" i="65" s="1"/>
  <c r="H143" i="65" s="1"/>
  <c r="I143" i="65" s="1"/>
  <c r="J143" i="65" s="1"/>
  <c r="K143" i="65" s="1"/>
  <c r="L143" i="65" s="1"/>
  <c r="M143" i="65" s="1"/>
  <c r="N143" i="65" s="1"/>
  <c r="O143" i="65" s="1"/>
  <c r="P143" i="65" s="1"/>
  <c r="Q143" i="65" s="1"/>
  <c r="R143" i="65" s="1"/>
  <c r="S143" i="65" s="1"/>
  <c r="T143" i="65" s="1"/>
  <c r="U143" i="65" s="1"/>
  <c r="V143" i="65" s="1"/>
  <c r="W143" i="65" s="1"/>
  <c r="X143" i="65" s="1"/>
  <c r="Y143" i="65" s="1"/>
  <c r="Z143" i="65" s="1"/>
  <c r="AA143" i="65" s="1"/>
  <c r="AB143" i="65" s="1"/>
  <c r="AC143" i="65" s="1"/>
  <c r="AD143" i="65" s="1"/>
  <c r="AE143" i="65" s="1"/>
  <c r="AF143" i="65" s="1"/>
  <c r="C143" i="65"/>
  <c r="P142" i="65"/>
  <c r="Q142" i="65" s="1"/>
  <c r="R142" i="65" s="1"/>
  <c r="S142" i="65" s="1"/>
  <c r="T142" i="65" s="1"/>
  <c r="U142" i="65" s="1"/>
  <c r="V142" i="65" s="1"/>
  <c r="W142" i="65" s="1"/>
  <c r="X142" i="65" s="1"/>
  <c r="Y142" i="65" s="1"/>
  <c r="Z142" i="65" s="1"/>
  <c r="AA142" i="65" s="1"/>
  <c r="AB142" i="65" s="1"/>
  <c r="AC142" i="65" s="1"/>
  <c r="AD142" i="65" s="1"/>
  <c r="AE142" i="65" s="1"/>
  <c r="AF142" i="65" s="1"/>
  <c r="E142" i="65"/>
  <c r="F142" i="65" s="1"/>
  <c r="G142" i="65" s="1"/>
  <c r="H142" i="65" s="1"/>
  <c r="I142" i="65" s="1"/>
  <c r="J142" i="65" s="1"/>
  <c r="K142" i="65" s="1"/>
  <c r="L142" i="65" s="1"/>
  <c r="M142" i="65" s="1"/>
  <c r="N142" i="65" s="1"/>
  <c r="O142" i="65" s="1"/>
  <c r="D142" i="65"/>
  <c r="C142" i="65"/>
  <c r="AC141" i="65"/>
  <c r="AD141" i="65" s="1"/>
  <c r="AE141" i="65" s="1"/>
  <c r="AF141" i="65" s="1"/>
  <c r="G141" i="65"/>
  <c r="H141" i="65" s="1"/>
  <c r="I141" i="65" s="1"/>
  <c r="J141" i="65" s="1"/>
  <c r="K141" i="65" s="1"/>
  <c r="L141" i="65" s="1"/>
  <c r="M141" i="65" s="1"/>
  <c r="N141" i="65" s="1"/>
  <c r="O141" i="65" s="1"/>
  <c r="P141" i="65" s="1"/>
  <c r="Q141" i="65" s="1"/>
  <c r="R141" i="65" s="1"/>
  <c r="S141" i="65" s="1"/>
  <c r="T141" i="65" s="1"/>
  <c r="U141" i="65" s="1"/>
  <c r="V141" i="65" s="1"/>
  <c r="W141" i="65" s="1"/>
  <c r="X141" i="65" s="1"/>
  <c r="Y141" i="65" s="1"/>
  <c r="Z141" i="65" s="1"/>
  <c r="AA141" i="65" s="1"/>
  <c r="AB141" i="65" s="1"/>
  <c r="E141" i="65"/>
  <c r="F141" i="65" s="1"/>
  <c r="C141" i="65"/>
  <c r="D141" i="65" s="1"/>
  <c r="Q140" i="65"/>
  <c r="R140" i="65" s="1"/>
  <c r="S140" i="65" s="1"/>
  <c r="T140" i="65" s="1"/>
  <c r="U140" i="65" s="1"/>
  <c r="V140" i="65" s="1"/>
  <c r="W140" i="65" s="1"/>
  <c r="X140" i="65" s="1"/>
  <c r="Y140" i="65" s="1"/>
  <c r="Z140" i="65" s="1"/>
  <c r="AA140" i="65" s="1"/>
  <c r="AB140" i="65" s="1"/>
  <c r="AC140" i="65" s="1"/>
  <c r="AD140" i="65" s="1"/>
  <c r="AE140" i="65" s="1"/>
  <c r="AF140" i="65" s="1"/>
  <c r="E140" i="65"/>
  <c r="F140" i="65" s="1"/>
  <c r="G140" i="65" s="1"/>
  <c r="H140" i="65" s="1"/>
  <c r="I140" i="65" s="1"/>
  <c r="J140" i="65" s="1"/>
  <c r="K140" i="65" s="1"/>
  <c r="L140" i="65" s="1"/>
  <c r="M140" i="65" s="1"/>
  <c r="N140" i="65" s="1"/>
  <c r="O140" i="65" s="1"/>
  <c r="P140" i="65" s="1"/>
  <c r="C140" i="65"/>
  <c r="D140" i="65" s="1"/>
  <c r="D139" i="65"/>
  <c r="E139" i="65" s="1"/>
  <c r="F139" i="65" s="1"/>
  <c r="G139" i="65" s="1"/>
  <c r="H139" i="65" s="1"/>
  <c r="I139" i="65" s="1"/>
  <c r="J139" i="65" s="1"/>
  <c r="K139" i="65" s="1"/>
  <c r="L139" i="65" s="1"/>
  <c r="M139" i="65" s="1"/>
  <c r="N139" i="65" s="1"/>
  <c r="O139" i="65" s="1"/>
  <c r="P139" i="65" s="1"/>
  <c r="Q139" i="65" s="1"/>
  <c r="R139" i="65" s="1"/>
  <c r="S139" i="65" s="1"/>
  <c r="T139" i="65" s="1"/>
  <c r="U139" i="65" s="1"/>
  <c r="V139" i="65" s="1"/>
  <c r="W139" i="65" s="1"/>
  <c r="X139" i="65" s="1"/>
  <c r="Y139" i="65" s="1"/>
  <c r="Z139" i="65" s="1"/>
  <c r="AA139" i="65" s="1"/>
  <c r="AB139" i="65" s="1"/>
  <c r="AC139" i="65" s="1"/>
  <c r="AD139" i="65" s="1"/>
  <c r="AE139" i="65" s="1"/>
  <c r="AF139" i="65" s="1"/>
  <c r="C139" i="65"/>
  <c r="M138" i="65"/>
  <c r="N138" i="65" s="1"/>
  <c r="O138" i="65" s="1"/>
  <c r="P138" i="65" s="1"/>
  <c r="Q138" i="65" s="1"/>
  <c r="R138" i="65" s="1"/>
  <c r="S138" i="65" s="1"/>
  <c r="T138" i="65" s="1"/>
  <c r="U138" i="65" s="1"/>
  <c r="V138" i="65" s="1"/>
  <c r="W138" i="65" s="1"/>
  <c r="X138" i="65" s="1"/>
  <c r="Y138" i="65" s="1"/>
  <c r="Z138" i="65" s="1"/>
  <c r="AA138" i="65" s="1"/>
  <c r="AB138" i="65" s="1"/>
  <c r="AC138" i="65" s="1"/>
  <c r="AD138" i="65" s="1"/>
  <c r="AE138" i="65" s="1"/>
  <c r="AF138" i="65" s="1"/>
  <c r="D138" i="65"/>
  <c r="E138" i="65" s="1"/>
  <c r="F138" i="65" s="1"/>
  <c r="G138" i="65" s="1"/>
  <c r="H138" i="65" s="1"/>
  <c r="I138" i="65" s="1"/>
  <c r="J138" i="65" s="1"/>
  <c r="K138" i="65" s="1"/>
  <c r="L138" i="65" s="1"/>
  <c r="C138" i="65"/>
  <c r="C137" i="65"/>
  <c r="D137" i="65" s="1"/>
  <c r="E137" i="65" s="1"/>
  <c r="F137" i="65" s="1"/>
  <c r="G137" i="65" s="1"/>
  <c r="H137" i="65" s="1"/>
  <c r="I137" i="65" s="1"/>
  <c r="J137" i="65" s="1"/>
  <c r="K137" i="65" s="1"/>
  <c r="L137" i="65" s="1"/>
  <c r="M137" i="65" s="1"/>
  <c r="N137" i="65" s="1"/>
  <c r="O137" i="65" s="1"/>
  <c r="P137" i="65" s="1"/>
  <c r="Q137" i="65" s="1"/>
  <c r="R137" i="65" s="1"/>
  <c r="S137" i="65" s="1"/>
  <c r="T137" i="65" s="1"/>
  <c r="U137" i="65" s="1"/>
  <c r="V137" i="65" s="1"/>
  <c r="W137" i="65" s="1"/>
  <c r="X137" i="65" s="1"/>
  <c r="Y137" i="65" s="1"/>
  <c r="Z137" i="65" s="1"/>
  <c r="AA137" i="65" s="1"/>
  <c r="AB137" i="65" s="1"/>
  <c r="AC137" i="65" s="1"/>
  <c r="AD137" i="65" s="1"/>
  <c r="AE137" i="65" s="1"/>
  <c r="AF137" i="65" s="1"/>
  <c r="D136" i="65"/>
  <c r="E136" i="65" s="1"/>
  <c r="F136" i="65" s="1"/>
  <c r="G136" i="65" s="1"/>
  <c r="H136" i="65" s="1"/>
  <c r="I136" i="65" s="1"/>
  <c r="J136" i="65" s="1"/>
  <c r="K136" i="65" s="1"/>
  <c r="L136" i="65" s="1"/>
  <c r="M136" i="65" s="1"/>
  <c r="N136" i="65" s="1"/>
  <c r="O136" i="65" s="1"/>
  <c r="P136" i="65" s="1"/>
  <c r="Q136" i="65" s="1"/>
  <c r="R136" i="65" s="1"/>
  <c r="S136" i="65" s="1"/>
  <c r="T136" i="65" s="1"/>
  <c r="U136" i="65" s="1"/>
  <c r="V136" i="65" s="1"/>
  <c r="W136" i="65" s="1"/>
  <c r="X136" i="65" s="1"/>
  <c r="Y136" i="65" s="1"/>
  <c r="Z136" i="65" s="1"/>
  <c r="AA136" i="65" s="1"/>
  <c r="AB136" i="65" s="1"/>
  <c r="AC136" i="65" s="1"/>
  <c r="AD136" i="65" s="1"/>
  <c r="AE136" i="65" s="1"/>
  <c r="AF136" i="65" s="1"/>
  <c r="C136" i="65"/>
  <c r="D135" i="65"/>
  <c r="E135" i="65" s="1"/>
  <c r="F135" i="65" s="1"/>
  <c r="G135" i="65" s="1"/>
  <c r="H135" i="65" s="1"/>
  <c r="I135" i="65" s="1"/>
  <c r="J135" i="65" s="1"/>
  <c r="K135" i="65" s="1"/>
  <c r="L135" i="65" s="1"/>
  <c r="M135" i="65" s="1"/>
  <c r="N135" i="65" s="1"/>
  <c r="O135" i="65" s="1"/>
  <c r="P135" i="65" s="1"/>
  <c r="Q135" i="65" s="1"/>
  <c r="R135" i="65" s="1"/>
  <c r="S135" i="65" s="1"/>
  <c r="T135" i="65" s="1"/>
  <c r="U135" i="65" s="1"/>
  <c r="V135" i="65" s="1"/>
  <c r="W135" i="65" s="1"/>
  <c r="X135" i="65" s="1"/>
  <c r="Y135" i="65" s="1"/>
  <c r="Z135" i="65" s="1"/>
  <c r="AA135" i="65" s="1"/>
  <c r="AB135" i="65" s="1"/>
  <c r="AC135" i="65" s="1"/>
  <c r="AD135" i="65" s="1"/>
  <c r="AE135" i="65" s="1"/>
  <c r="AF135" i="65" s="1"/>
  <c r="C135" i="65"/>
  <c r="C134" i="65"/>
  <c r="D134" i="65" s="1"/>
  <c r="E134" i="65" s="1"/>
  <c r="F134" i="65" s="1"/>
  <c r="G134" i="65" s="1"/>
  <c r="H134" i="65" s="1"/>
  <c r="I134" i="65" s="1"/>
  <c r="J134" i="65" s="1"/>
  <c r="K134" i="65" s="1"/>
  <c r="L134" i="65" s="1"/>
  <c r="M134" i="65" s="1"/>
  <c r="N134" i="65" s="1"/>
  <c r="O134" i="65" s="1"/>
  <c r="P134" i="65" s="1"/>
  <c r="Q134" i="65" s="1"/>
  <c r="R134" i="65" s="1"/>
  <c r="S134" i="65" s="1"/>
  <c r="T134" i="65" s="1"/>
  <c r="U134" i="65" s="1"/>
  <c r="V134" i="65" s="1"/>
  <c r="W134" i="65" s="1"/>
  <c r="X134" i="65" s="1"/>
  <c r="Y134" i="65" s="1"/>
  <c r="Z134" i="65" s="1"/>
  <c r="AA134" i="65" s="1"/>
  <c r="AB134" i="65" s="1"/>
  <c r="AC134" i="65" s="1"/>
  <c r="AD134" i="65" s="1"/>
  <c r="AE134" i="65" s="1"/>
  <c r="AF134" i="65" s="1"/>
  <c r="O133" i="65"/>
  <c r="P133" i="65" s="1"/>
  <c r="Q133" i="65" s="1"/>
  <c r="R133" i="65" s="1"/>
  <c r="S133" i="65" s="1"/>
  <c r="T133" i="65" s="1"/>
  <c r="U133" i="65" s="1"/>
  <c r="V133" i="65" s="1"/>
  <c r="W133" i="65" s="1"/>
  <c r="X133" i="65" s="1"/>
  <c r="Y133" i="65" s="1"/>
  <c r="Z133" i="65" s="1"/>
  <c r="AA133" i="65" s="1"/>
  <c r="AB133" i="65" s="1"/>
  <c r="AC133" i="65" s="1"/>
  <c r="AD133" i="65" s="1"/>
  <c r="AE133" i="65" s="1"/>
  <c r="AF133" i="65" s="1"/>
  <c r="F133" i="65"/>
  <c r="G133" i="65" s="1"/>
  <c r="H133" i="65" s="1"/>
  <c r="I133" i="65" s="1"/>
  <c r="J133" i="65" s="1"/>
  <c r="K133" i="65" s="1"/>
  <c r="L133" i="65" s="1"/>
  <c r="M133" i="65" s="1"/>
  <c r="N133" i="65" s="1"/>
  <c r="E133" i="65"/>
  <c r="C133" i="65"/>
  <c r="D133" i="65" s="1"/>
  <c r="H132" i="65"/>
  <c r="I132" i="65" s="1"/>
  <c r="J132" i="65" s="1"/>
  <c r="K132" i="65" s="1"/>
  <c r="L132" i="65" s="1"/>
  <c r="M132" i="65" s="1"/>
  <c r="N132" i="65" s="1"/>
  <c r="O132" i="65" s="1"/>
  <c r="P132" i="65" s="1"/>
  <c r="Q132" i="65" s="1"/>
  <c r="R132" i="65" s="1"/>
  <c r="S132" i="65" s="1"/>
  <c r="T132" i="65" s="1"/>
  <c r="U132" i="65" s="1"/>
  <c r="V132" i="65" s="1"/>
  <c r="W132" i="65" s="1"/>
  <c r="X132" i="65" s="1"/>
  <c r="Y132" i="65" s="1"/>
  <c r="Z132" i="65" s="1"/>
  <c r="AA132" i="65" s="1"/>
  <c r="AB132" i="65" s="1"/>
  <c r="AC132" i="65" s="1"/>
  <c r="AD132" i="65" s="1"/>
  <c r="AE132" i="65" s="1"/>
  <c r="AF132" i="65" s="1"/>
  <c r="C132" i="65"/>
  <c r="D132" i="65" s="1"/>
  <c r="E132" i="65" s="1"/>
  <c r="F132" i="65" s="1"/>
  <c r="G132" i="65" s="1"/>
  <c r="G131" i="65"/>
  <c r="H131" i="65" s="1"/>
  <c r="I131" i="65" s="1"/>
  <c r="J131" i="65" s="1"/>
  <c r="K131" i="65" s="1"/>
  <c r="L131" i="65" s="1"/>
  <c r="M131" i="65" s="1"/>
  <c r="N131" i="65" s="1"/>
  <c r="O131" i="65" s="1"/>
  <c r="P131" i="65" s="1"/>
  <c r="Q131" i="65" s="1"/>
  <c r="R131" i="65" s="1"/>
  <c r="S131" i="65" s="1"/>
  <c r="T131" i="65" s="1"/>
  <c r="U131" i="65" s="1"/>
  <c r="V131" i="65" s="1"/>
  <c r="W131" i="65" s="1"/>
  <c r="X131" i="65" s="1"/>
  <c r="Y131" i="65" s="1"/>
  <c r="Z131" i="65" s="1"/>
  <c r="AA131" i="65" s="1"/>
  <c r="AB131" i="65" s="1"/>
  <c r="AC131" i="65" s="1"/>
  <c r="AD131" i="65" s="1"/>
  <c r="AE131" i="65" s="1"/>
  <c r="AF131" i="65" s="1"/>
  <c r="C131" i="65"/>
  <c r="D131" i="65" s="1"/>
  <c r="E131" i="65" s="1"/>
  <c r="F131" i="65" s="1"/>
  <c r="D130" i="65"/>
  <c r="E130" i="65" s="1"/>
  <c r="F130" i="65" s="1"/>
  <c r="G130" i="65" s="1"/>
  <c r="H130" i="65" s="1"/>
  <c r="I130" i="65" s="1"/>
  <c r="J130" i="65" s="1"/>
  <c r="K130" i="65" s="1"/>
  <c r="L130" i="65" s="1"/>
  <c r="M130" i="65" s="1"/>
  <c r="N130" i="65" s="1"/>
  <c r="O130" i="65" s="1"/>
  <c r="P130" i="65" s="1"/>
  <c r="Q130" i="65" s="1"/>
  <c r="R130" i="65" s="1"/>
  <c r="S130" i="65" s="1"/>
  <c r="T130" i="65" s="1"/>
  <c r="U130" i="65" s="1"/>
  <c r="V130" i="65" s="1"/>
  <c r="W130" i="65" s="1"/>
  <c r="X130" i="65" s="1"/>
  <c r="Y130" i="65" s="1"/>
  <c r="Z130" i="65" s="1"/>
  <c r="AA130" i="65" s="1"/>
  <c r="AB130" i="65" s="1"/>
  <c r="AC130" i="65" s="1"/>
  <c r="AD130" i="65" s="1"/>
  <c r="AE130" i="65" s="1"/>
  <c r="AF130" i="65" s="1"/>
  <c r="C130" i="65"/>
  <c r="C129" i="65"/>
  <c r="D129" i="65" s="1"/>
  <c r="E129" i="65" s="1"/>
  <c r="F129" i="65" s="1"/>
  <c r="G129" i="65" s="1"/>
  <c r="H129" i="65" s="1"/>
  <c r="I129" i="65" s="1"/>
  <c r="J129" i="65" s="1"/>
  <c r="K129" i="65" s="1"/>
  <c r="L129" i="65" s="1"/>
  <c r="M129" i="65" s="1"/>
  <c r="N129" i="65" s="1"/>
  <c r="O129" i="65" s="1"/>
  <c r="P129" i="65" s="1"/>
  <c r="Q129" i="65" s="1"/>
  <c r="R129" i="65" s="1"/>
  <c r="S129" i="65" s="1"/>
  <c r="T129" i="65" s="1"/>
  <c r="U129" i="65" s="1"/>
  <c r="V129" i="65" s="1"/>
  <c r="W129" i="65" s="1"/>
  <c r="X129" i="65" s="1"/>
  <c r="Y129" i="65" s="1"/>
  <c r="Z129" i="65" s="1"/>
  <c r="AA129" i="65" s="1"/>
  <c r="AB129" i="65" s="1"/>
  <c r="AC129" i="65" s="1"/>
  <c r="AD129" i="65" s="1"/>
  <c r="AE129" i="65" s="1"/>
  <c r="AF129" i="65" s="1"/>
  <c r="F128" i="65"/>
  <c r="G128" i="65" s="1"/>
  <c r="H128" i="65" s="1"/>
  <c r="I128" i="65" s="1"/>
  <c r="J128" i="65" s="1"/>
  <c r="K128" i="65" s="1"/>
  <c r="L128" i="65" s="1"/>
  <c r="M128" i="65" s="1"/>
  <c r="N128" i="65" s="1"/>
  <c r="O128" i="65" s="1"/>
  <c r="P128" i="65" s="1"/>
  <c r="Q128" i="65" s="1"/>
  <c r="R128" i="65" s="1"/>
  <c r="S128" i="65" s="1"/>
  <c r="T128" i="65" s="1"/>
  <c r="U128" i="65" s="1"/>
  <c r="V128" i="65" s="1"/>
  <c r="W128" i="65" s="1"/>
  <c r="X128" i="65" s="1"/>
  <c r="Y128" i="65" s="1"/>
  <c r="Z128" i="65" s="1"/>
  <c r="AA128" i="65" s="1"/>
  <c r="AB128" i="65" s="1"/>
  <c r="AC128" i="65" s="1"/>
  <c r="AD128" i="65" s="1"/>
  <c r="AE128" i="65" s="1"/>
  <c r="AF128" i="65" s="1"/>
  <c r="D128" i="65"/>
  <c r="E128" i="65" s="1"/>
  <c r="C128" i="65"/>
  <c r="I127" i="65"/>
  <c r="J127" i="65" s="1"/>
  <c r="K127" i="65" s="1"/>
  <c r="L127" i="65" s="1"/>
  <c r="M127" i="65" s="1"/>
  <c r="N127" i="65" s="1"/>
  <c r="O127" i="65" s="1"/>
  <c r="P127" i="65" s="1"/>
  <c r="Q127" i="65" s="1"/>
  <c r="R127" i="65" s="1"/>
  <c r="S127" i="65" s="1"/>
  <c r="T127" i="65" s="1"/>
  <c r="U127" i="65" s="1"/>
  <c r="V127" i="65" s="1"/>
  <c r="W127" i="65" s="1"/>
  <c r="X127" i="65" s="1"/>
  <c r="Y127" i="65" s="1"/>
  <c r="Z127" i="65" s="1"/>
  <c r="AA127" i="65" s="1"/>
  <c r="AB127" i="65" s="1"/>
  <c r="AC127" i="65" s="1"/>
  <c r="AD127" i="65" s="1"/>
  <c r="AE127" i="65" s="1"/>
  <c r="AF127" i="65" s="1"/>
  <c r="C127" i="65"/>
  <c r="D127" i="65" s="1"/>
  <c r="E127" i="65" s="1"/>
  <c r="F127" i="65" s="1"/>
  <c r="G127" i="65" s="1"/>
  <c r="H127" i="65" s="1"/>
  <c r="AC126" i="65"/>
  <c r="AD126" i="65" s="1"/>
  <c r="AE126" i="65" s="1"/>
  <c r="AF126" i="65" s="1"/>
  <c r="E126" i="65"/>
  <c r="F126" i="65" s="1"/>
  <c r="G126" i="65" s="1"/>
  <c r="H126" i="65" s="1"/>
  <c r="I126" i="65" s="1"/>
  <c r="J126" i="65" s="1"/>
  <c r="K126" i="65" s="1"/>
  <c r="L126" i="65" s="1"/>
  <c r="M126" i="65" s="1"/>
  <c r="N126" i="65" s="1"/>
  <c r="O126" i="65" s="1"/>
  <c r="P126" i="65" s="1"/>
  <c r="Q126" i="65" s="1"/>
  <c r="R126" i="65" s="1"/>
  <c r="S126" i="65" s="1"/>
  <c r="T126" i="65" s="1"/>
  <c r="U126" i="65" s="1"/>
  <c r="V126" i="65" s="1"/>
  <c r="W126" i="65" s="1"/>
  <c r="X126" i="65" s="1"/>
  <c r="Y126" i="65" s="1"/>
  <c r="Z126" i="65" s="1"/>
  <c r="AA126" i="65" s="1"/>
  <c r="AB126" i="65" s="1"/>
  <c r="D126" i="65"/>
  <c r="C126" i="65"/>
  <c r="C125" i="65"/>
  <c r="D125" i="65" s="1"/>
  <c r="E125" i="65" s="1"/>
  <c r="F125" i="65" s="1"/>
  <c r="G125" i="65" s="1"/>
  <c r="H125" i="65" s="1"/>
  <c r="I125" i="65" s="1"/>
  <c r="J125" i="65" s="1"/>
  <c r="K125" i="65" s="1"/>
  <c r="L125" i="65" s="1"/>
  <c r="M125" i="65" s="1"/>
  <c r="N125" i="65" s="1"/>
  <c r="O125" i="65" s="1"/>
  <c r="P125" i="65" s="1"/>
  <c r="Q125" i="65" s="1"/>
  <c r="R125" i="65" s="1"/>
  <c r="S125" i="65" s="1"/>
  <c r="T125" i="65" s="1"/>
  <c r="U125" i="65" s="1"/>
  <c r="V125" i="65" s="1"/>
  <c r="W125" i="65" s="1"/>
  <c r="X125" i="65" s="1"/>
  <c r="Y125" i="65" s="1"/>
  <c r="Z125" i="65" s="1"/>
  <c r="AA125" i="65" s="1"/>
  <c r="AB125" i="65" s="1"/>
  <c r="AC125" i="65" s="1"/>
  <c r="AD125" i="65" s="1"/>
  <c r="AE125" i="65" s="1"/>
  <c r="AF125" i="65" s="1"/>
  <c r="I124" i="65"/>
  <c r="J124" i="65" s="1"/>
  <c r="K124" i="65" s="1"/>
  <c r="L124" i="65" s="1"/>
  <c r="M124" i="65" s="1"/>
  <c r="N124" i="65" s="1"/>
  <c r="O124" i="65" s="1"/>
  <c r="P124" i="65" s="1"/>
  <c r="Q124" i="65" s="1"/>
  <c r="R124" i="65" s="1"/>
  <c r="S124" i="65" s="1"/>
  <c r="T124" i="65" s="1"/>
  <c r="U124" i="65" s="1"/>
  <c r="V124" i="65" s="1"/>
  <c r="W124" i="65" s="1"/>
  <c r="X124" i="65" s="1"/>
  <c r="Y124" i="65" s="1"/>
  <c r="Z124" i="65" s="1"/>
  <c r="AA124" i="65" s="1"/>
  <c r="AB124" i="65" s="1"/>
  <c r="AC124" i="65" s="1"/>
  <c r="AD124" i="65" s="1"/>
  <c r="AE124" i="65" s="1"/>
  <c r="AF124" i="65" s="1"/>
  <c r="C124" i="65"/>
  <c r="D124" i="65" s="1"/>
  <c r="E124" i="65" s="1"/>
  <c r="F124" i="65" s="1"/>
  <c r="G124" i="65" s="1"/>
  <c r="H124" i="65" s="1"/>
  <c r="O123" i="65"/>
  <c r="P123" i="65" s="1"/>
  <c r="Q123" i="65" s="1"/>
  <c r="R123" i="65" s="1"/>
  <c r="S123" i="65" s="1"/>
  <c r="T123" i="65" s="1"/>
  <c r="U123" i="65" s="1"/>
  <c r="V123" i="65" s="1"/>
  <c r="W123" i="65" s="1"/>
  <c r="X123" i="65" s="1"/>
  <c r="Y123" i="65" s="1"/>
  <c r="Z123" i="65" s="1"/>
  <c r="AA123" i="65" s="1"/>
  <c r="AB123" i="65" s="1"/>
  <c r="AC123" i="65" s="1"/>
  <c r="AD123" i="65" s="1"/>
  <c r="AE123" i="65" s="1"/>
  <c r="AF123" i="65" s="1"/>
  <c r="C123" i="65"/>
  <c r="D123" i="65" s="1"/>
  <c r="E123" i="65" s="1"/>
  <c r="F123" i="65" s="1"/>
  <c r="G123" i="65" s="1"/>
  <c r="H123" i="65" s="1"/>
  <c r="I123" i="65" s="1"/>
  <c r="J123" i="65" s="1"/>
  <c r="K123" i="65" s="1"/>
  <c r="L123" i="65" s="1"/>
  <c r="M123" i="65" s="1"/>
  <c r="N123" i="65" s="1"/>
  <c r="C122" i="65"/>
  <c r="D122" i="65" s="1"/>
  <c r="E122" i="65" s="1"/>
  <c r="F122" i="65" s="1"/>
  <c r="G122" i="65" s="1"/>
  <c r="H122" i="65" s="1"/>
  <c r="I122" i="65" s="1"/>
  <c r="J122" i="65" s="1"/>
  <c r="K122" i="65" s="1"/>
  <c r="L122" i="65" s="1"/>
  <c r="M122" i="65" s="1"/>
  <c r="N122" i="65" s="1"/>
  <c r="O122" i="65" s="1"/>
  <c r="P122" i="65" s="1"/>
  <c r="Q122" i="65" s="1"/>
  <c r="R122" i="65" s="1"/>
  <c r="S122" i="65" s="1"/>
  <c r="T122" i="65" s="1"/>
  <c r="U122" i="65" s="1"/>
  <c r="V122" i="65" s="1"/>
  <c r="W122" i="65" s="1"/>
  <c r="X122" i="65" s="1"/>
  <c r="Y122" i="65" s="1"/>
  <c r="Z122" i="65" s="1"/>
  <c r="AA122" i="65" s="1"/>
  <c r="AB122" i="65" s="1"/>
  <c r="AC122" i="65" s="1"/>
  <c r="AD122" i="65" s="1"/>
  <c r="AE122" i="65" s="1"/>
  <c r="AF122" i="65" s="1"/>
  <c r="H121" i="65"/>
  <c r="I121" i="65" s="1"/>
  <c r="J121" i="65" s="1"/>
  <c r="K121" i="65" s="1"/>
  <c r="L121" i="65" s="1"/>
  <c r="M121" i="65" s="1"/>
  <c r="N121" i="65" s="1"/>
  <c r="O121" i="65" s="1"/>
  <c r="P121" i="65" s="1"/>
  <c r="Q121" i="65" s="1"/>
  <c r="R121" i="65" s="1"/>
  <c r="S121" i="65" s="1"/>
  <c r="T121" i="65" s="1"/>
  <c r="U121" i="65" s="1"/>
  <c r="V121" i="65" s="1"/>
  <c r="W121" i="65" s="1"/>
  <c r="X121" i="65" s="1"/>
  <c r="Y121" i="65" s="1"/>
  <c r="Z121" i="65" s="1"/>
  <c r="AA121" i="65" s="1"/>
  <c r="AB121" i="65" s="1"/>
  <c r="AC121" i="65" s="1"/>
  <c r="AD121" i="65" s="1"/>
  <c r="AE121" i="65" s="1"/>
  <c r="AF121" i="65" s="1"/>
  <c r="C121" i="65"/>
  <c r="D121" i="65" s="1"/>
  <c r="E121" i="65" s="1"/>
  <c r="F121" i="65" s="1"/>
  <c r="G121" i="65" s="1"/>
  <c r="C120" i="65"/>
  <c r="D120" i="65" s="1"/>
  <c r="E120" i="65" s="1"/>
  <c r="F120" i="65" s="1"/>
  <c r="G120" i="65" s="1"/>
  <c r="H120" i="65" s="1"/>
  <c r="I120" i="65" s="1"/>
  <c r="J120" i="65" s="1"/>
  <c r="K120" i="65" s="1"/>
  <c r="L120" i="65" s="1"/>
  <c r="M120" i="65" s="1"/>
  <c r="N120" i="65" s="1"/>
  <c r="O120" i="65" s="1"/>
  <c r="P120" i="65" s="1"/>
  <c r="Q120" i="65" s="1"/>
  <c r="R120" i="65" s="1"/>
  <c r="S120" i="65" s="1"/>
  <c r="T120" i="65" s="1"/>
  <c r="U120" i="65" s="1"/>
  <c r="V120" i="65" s="1"/>
  <c r="W120" i="65" s="1"/>
  <c r="X120" i="65" s="1"/>
  <c r="Y120" i="65" s="1"/>
  <c r="Z120" i="65" s="1"/>
  <c r="AA120" i="65" s="1"/>
  <c r="AB120" i="65" s="1"/>
  <c r="AC120" i="65" s="1"/>
  <c r="AD120" i="65" s="1"/>
  <c r="AE120" i="65" s="1"/>
  <c r="AF120" i="65" s="1"/>
  <c r="D119" i="65"/>
  <c r="E119" i="65" s="1"/>
  <c r="F119" i="65" s="1"/>
  <c r="G119" i="65" s="1"/>
  <c r="H119" i="65" s="1"/>
  <c r="I119" i="65" s="1"/>
  <c r="J119" i="65" s="1"/>
  <c r="K119" i="65" s="1"/>
  <c r="L119" i="65" s="1"/>
  <c r="M119" i="65" s="1"/>
  <c r="N119" i="65" s="1"/>
  <c r="O119" i="65" s="1"/>
  <c r="P119" i="65" s="1"/>
  <c r="Q119" i="65" s="1"/>
  <c r="R119" i="65" s="1"/>
  <c r="S119" i="65" s="1"/>
  <c r="T119" i="65" s="1"/>
  <c r="U119" i="65" s="1"/>
  <c r="V119" i="65" s="1"/>
  <c r="W119" i="65" s="1"/>
  <c r="X119" i="65" s="1"/>
  <c r="Y119" i="65" s="1"/>
  <c r="Z119" i="65" s="1"/>
  <c r="AA119" i="65" s="1"/>
  <c r="AB119" i="65" s="1"/>
  <c r="AC119" i="65" s="1"/>
  <c r="AD119" i="65" s="1"/>
  <c r="AE119" i="65" s="1"/>
  <c r="AF119" i="65" s="1"/>
  <c r="C119" i="65"/>
  <c r="E118" i="65"/>
  <c r="F118" i="65" s="1"/>
  <c r="G118" i="65" s="1"/>
  <c r="H118" i="65" s="1"/>
  <c r="I118" i="65" s="1"/>
  <c r="J118" i="65" s="1"/>
  <c r="K118" i="65" s="1"/>
  <c r="L118" i="65" s="1"/>
  <c r="M118" i="65" s="1"/>
  <c r="N118" i="65" s="1"/>
  <c r="O118" i="65" s="1"/>
  <c r="P118" i="65" s="1"/>
  <c r="Q118" i="65" s="1"/>
  <c r="R118" i="65" s="1"/>
  <c r="S118" i="65" s="1"/>
  <c r="T118" i="65" s="1"/>
  <c r="U118" i="65" s="1"/>
  <c r="V118" i="65" s="1"/>
  <c r="W118" i="65" s="1"/>
  <c r="X118" i="65" s="1"/>
  <c r="Y118" i="65" s="1"/>
  <c r="Z118" i="65" s="1"/>
  <c r="AA118" i="65" s="1"/>
  <c r="AB118" i="65" s="1"/>
  <c r="AC118" i="65" s="1"/>
  <c r="AD118" i="65" s="1"/>
  <c r="AE118" i="65" s="1"/>
  <c r="AF118" i="65" s="1"/>
  <c r="C118" i="65"/>
  <c r="D118" i="65" s="1"/>
  <c r="C117" i="65"/>
  <c r="D117" i="65" s="1"/>
  <c r="E117" i="65" s="1"/>
  <c r="F117" i="65" s="1"/>
  <c r="G117" i="65" s="1"/>
  <c r="H117" i="65" s="1"/>
  <c r="I117" i="65" s="1"/>
  <c r="J117" i="65" s="1"/>
  <c r="K117" i="65" s="1"/>
  <c r="L117" i="65" s="1"/>
  <c r="M117" i="65" s="1"/>
  <c r="N117" i="65" s="1"/>
  <c r="O117" i="65" s="1"/>
  <c r="P117" i="65" s="1"/>
  <c r="Q117" i="65" s="1"/>
  <c r="R117" i="65" s="1"/>
  <c r="S117" i="65" s="1"/>
  <c r="T117" i="65" s="1"/>
  <c r="U117" i="65" s="1"/>
  <c r="V117" i="65" s="1"/>
  <c r="W117" i="65" s="1"/>
  <c r="X117" i="65" s="1"/>
  <c r="Y117" i="65" s="1"/>
  <c r="Z117" i="65" s="1"/>
  <c r="AA117" i="65" s="1"/>
  <c r="AB117" i="65" s="1"/>
  <c r="AC117" i="65" s="1"/>
  <c r="AD117" i="65" s="1"/>
  <c r="AE117" i="65" s="1"/>
  <c r="AF117" i="65" s="1"/>
  <c r="E116" i="65"/>
  <c r="F116" i="65" s="1"/>
  <c r="G116" i="65" s="1"/>
  <c r="H116" i="65" s="1"/>
  <c r="I116" i="65" s="1"/>
  <c r="J116" i="65" s="1"/>
  <c r="K116" i="65" s="1"/>
  <c r="L116" i="65" s="1"/>
  <c r="M116" i="65" s="1"/>
  <c r="N116" i="65" s="1"/>
  <c r="O116" i="65" s="1"/>
  <c r="P116" i="65" s="1"/>
  <c r="Q116" i="65" s="1"/>
  <c r="R116" i="65" s="1"/>
  <c r="S116" i="65" s="1"/>
  <c r="T116" i="65" s="1"/>
  <c r="U116" i="65" s="1"/>
  <c r="V116" i="65" s="1"/>
  <c r="W116" i="65" s="1"/>
  <c r="X116" i="65" s="1"/>
  <c r="Y116" i="65" s="1"/>
  <c r="Z116" i="65" s="1"/>
  <c r="AA116" i="65" s="1"/>
  <c r="AB116" i="65" s="1"/>
  <c r="AC116" i="65" s="1"/>
  <c r="AD116" i="65" s="1"/>
  <c r="AE116" i="65" s="1"/>
  <c r="AF116" i="65" s="1"/>
  <c r="C116" i="65"/>
  <c r="D116" i="65" s="1"/>
  <c r="F115" i="65"/>
  <c r="G115" i="65" s="1"/>
  <c r="H115" i="65" s="1"/>
  <c r="I115" i="65" s="1"/>
  <c r="J115" i="65" s="1"/>
  <c r="K115" i="65" s="1"/>
  <c r="L115" i="65" s="1"/>
  <c r="M115" i="65" s="1"/>
  <c r="N115" i="65" s="1"/>
  <c r="O115" i="65" s="1"/>
  <c r="P115" i="65" s="1"/>
  <c r="Q115" i="65" s="1"/>
  <c r="R115" i="65" s="1"/>
  <c r="S115" i="65" s="1"/>
  <c r="T115" i="65" s="1"/>
  <c r="U115" i="65" s="1"/>
  <c r="V115" i="65" s="1"/>
  <c r="W115" i="65" s="1"/>
  <c r="X115" i="65" s="1"/>
  <c r="Y115" i="65" s="1"/>
  <c r="Z115" i="65" s="1"/>
  <c r="AA115" i="65" s="1"/>
  <c r="AB115" i="65" s="1"/>
  <c r="AC115" i="65" s="1"/>
  <c r="AD115" i="65" s="1"/>
  <c r="AE115" i="65" s="1"/>
  <c r="AF115" i="65" s="1"/>
  <c r="D115" i="65"/>
  <c r="E115" i="65" s="1"/>
  <c r="C115" i="65"/>
  <c r="AA114" i="65"/>
  <c r="AB114" i="65" s="1"/>
  <c r="AC114" i="65" s="1"/>
  <c r="AD114" i="65" s="1"/>
  <c r="AE114" i="65" s="1"/>
  <c r="AF114" i="65" s="1"/>
  <c r="D114" i="65"/>
  <c r="E114" i="65" s="1"/>
  <c r="F114" i="65" s="1"/>
  <c r="G114" i="65" s="1"/>
  <c r="H114" i="65" s="1"/>
  <c r="I114" i="65" s="1"/>
  <c r="J114" i="65" s="1"/>
  <c r="K114" i="65" s="1"/>
  <c r="L114" i="65" s="1"/>
  <c r="M114" i="65" s="1"/>
  <c r="N114" i="65" s="1"/>
  <c r="O114" i="65" s="1"/>
  <c r="P114" i="65" s="1"/>
  <c r="Q114" i="65" s="1"/>
  <c r="R114" i="65" s="1"/>
  <c r="S114" i="65" s="1"/>
  <c r="T114" i="65" s="1"/>
  <c r="U114" i="65" s="1"/>
  <c r="V114" i="65" s="1"/>
  <c r="W114" i="65" s="1"/>
  <c r="X114" i="65" s="1"/>
  <c r="Y114" i="65" s="1"/>
  <c r="Z114" i="65" s="1"/>
  <c r="C114" i="65"/>
  <c r="D113" i="65"/>
  <c r="E113" i="65" s="1"/>
  <c r="F113" i="65" s="1"/>
  <c r="G113" i="65" s="1"/>
  <c r="H113" i="65" s="1"/>
  <c r="I113" i="65" s="1"/>
  <c r="J113" i="65" s="1"/>
  <c r="K113" i="65" s="1"/>
  <c r="L113" i="65" s="1"/>
  <c r="M113" i="65" s="1"/>
  <c r="N113" i="65" s="1"/>
  <c r="O113" i="65" s="1"/>
  <c r="P113" i="65" s="1"/>
  <c r="Q113" i="65" s="1"/>
  <c r="R113" i="65" s="1"/>
  <c r="S113" i="65" s="1"/>
  <c r="T113" i="65" s="1"/>
  <c r="U113" i="65" s="1"/>
  <c r="V113" i="65" s="1"/>
  <c r="W113" i="65" s="1"/>
  <c r="X113" i="65" s="1"/>
  <c r="Y113" i="65" s="1"/>
  <c r="Z113" i="65" s="1"/>
  <c r="AA113" i="65" s="1"/>
  <c r="AB113" i="65" s="1"/>
  <c r="AC113" i="65" s="1"/>
  <c r="AD113" i="65" s="1"/>
  <c r="AE113" i="65" s="1"/>
  <c r="AF113" i="65" s="1"/>
  <c r="C113" i="65"/>
  <c r="E112" i="65"/>
  <c r="F112" i="65" s="1"/>
  <c r="G112" i="65" s="1"/>
  <c r="H112" i="65" s="1"/>
  <c r="I112" i="65" s="1"/>
  <c r="J112" i="65" s="1"/>
  <c r="K112" i="65" s="1"/>
  <c r="L112" i="65" s="1"/>
  <c r="M112" i="65" s="1"/>
  <c r="N112" i="65" s="1"/>
  <c r="O112" i="65" s="1"/>
  <c r="P112" i="65" s="1"/>
  <c r="Q112" i="65" s="1"/>
  <c r="R112" i="65" s="1"/>
  <c r="S112" i="65" s="1"/>
  <c r="T112" i="65" s="1"/>
  <c r="U112" i="65" s="1"/>
  <c r="V112" i="65" s="1"/>
  <c r="W112" i="65" s="1"/>
  <c r="X112" i="65" s="1"/>
  <c r="Y112" i="65" s="1"/>
  <c r="Z112" i="65" s="1"/>
  <c r="AA112" i="65" s="1"/>
  <c r="AB112" i="65" s="1"/>
  <c r="AC112" i="65" s="1"/>
  <c r="AD112" i="65" s="1"/>
  <c r="AE112" i="65" s="1"/>
  <c r="AF112" i="65" s="1"/>
  <c r="C112" i="65"/>
  <c r="D112" i="65" s="1"/>
  <c r="G111" i="65"/>
  <c r="H111" i="65" s="1"/>
  <c r="I111" i="65" s="1"/>
  <c r="J111" i="65" s="1"/>
  <c r="K111" i="65" s="1"/>
  <c r="L111" i="65" s="1"/>
  <c r="M111" i="65" s="1"/>
  <c r="N111" i="65" s="1"/>
  <c r="O111" i="65" s="1"/>
  <c r="P111" i="65" s="1"/>
  <c r="Q111" i="65" s="1"/>
  <c r="R111" i="65" s="1"/>
  <c r="S111" i="65" s="1"/>
  <c r="T111" i="65" s="1"/>
  <c r="U111" i="65" s="1"/>
  <c r="V111" i="65" s="1"/>
  <c r="W111" i="65" s="1"/>
  <c r="X111" i="65" s="1"/>
  <c r="Y111" i="65" s="1"/>
  <c r="Z111" i="65" s="1"/>
  <c r="AA111" i="65" s="1"/>
  <c r="AB111" i="65" s="1"/>
  <c r="AC111" i="65" s="1"/>
  <c r="AD111" i="65" s="1"/>
  <c r="AE111" i="65" s="1"/>
  <c r="AF111" i="65" s="1"/>
  <c r="C111" i="65"/>
  <c r="D111" i="65" s="1"/>
  <c r="E111" i="65" s="1"/>
  <c r="F111" i="65" s="1"/>
  <c r="C110" i="65"/>
  <c r="D110" i="65" s="1"/>
  <c r="E110" i="65" s="1"/>
  <c r="F110" i="65" s="1"/>
  <c r="G110" i="65" s="1"/>
  <c r="H110" i="65" s="1"/>
  <c r="I110" i="65" s="1"/>
  <c r="J110" i="65" s="1"/>
  <c r="K110" i="65" s="1"/>
  <c r="L110" i="65" s="1"/>
  <c r="M110" i="65" s="1"/>
  <c r="N110" i="65" s="1"/>
  <c r="O110" i="65" s="1"/>
  <c r="P110" i="65" s="1"/>
  <c r="Q110" i="65" s="1"/>
  <c r="R110" i="65" s="1"/>
  <c r="S110" i="65" s="1"/>
  <c r="T110" i="65" s="1"/>
  <c r="U110" i="65" s="1"/>
  <c r="V110" i="65" s="1"/>
  <c r="W110" i="65" s="1"/>
  <c r="X110" i="65" s="1"/>
  <c r="Y110" i="65" s="1"/>
  <c r="Z110" i="65" s="1"/>
  <c r="AA110" i="65" s="1"/>
  <c r="AB110" i="65" s="1"/>
  <c r="AC110" i="65" s="1"/>
  <c r="AD110" i="65" s="1"/>
  <c r="AE110" i="65" s="1"/>
  <c r="AF110" i="65" s="1"/>
  <c r="E109" i="65"/>
  <c r="F109" i="65" s="1"/>
  <c r="G109" i="65" s="1"/>
  <c r="H109" i="65" s="1"/>
  <c r="I109" i="65" s="1"/>
  <c r="J109" i="65" s="1"/>
  <c r="K109" i="65" s="1"/>
  <c r="L109" i="65" s="1"/>
  <c r="M109" i="65" s="1"/>
  <c r="N109" i="65" s="1"/>
  <c r="O109" i="65" s="1"/>
  <c r="P109" i="65" s="1"/>
  <c r="Q109" i="65" s="1"/>
  <c r="R109" i="65" s="1"/>
  <c r="S109" i="65" s="1"/>
  <c r="T109" i="65" s="1"/>
  <c r="U109" i="65" s="1"/>
  <c r="V109" i="65" s="1"/>
  <c r="W109" i="65" s="1"/>
  <c r="X109" i="65" s="1"/>
  <c r="Y109" i="65" s="1"/>
  <c r="Z109" i="65" s="1"/>
  <c r="AA109" i="65" s="1"/>
  <c r="AB109" i="65" s="1"/>
  <c r="AC109" i="65" s="1"/>
  <c r="AD109" i="65" s="1"/>
  <c r="AE109" i="65" s="1"/>
  <c r="AF109" i="65" s="1"/>
  <c r="C109" i="65"/>
  <c r="D109" i="65" s="1"/>
  <c r="O108" i="65"/>
  <c r="P108" i="65" s="1"/>
  <c r="Q108" i="65" s="1"/>
  <c r="R108" i="65" s="1"/>
  <c r="S108" i="65" s="1"/>
  <c r="T108" i="65" s="1"/>
  <c r="U108" i="65" s="1"/>
  <c r="V108" i="65" s="1"/>
  <c r="W108" i="65" s="1"/>
  <c r="X108" i="65" s="1"/>
  <c r="Y108" i="65" s="1"/>
  <c r="Z108" i="65" s="1"/>
  <c r="AA108" i="65" s="1"/>
  <c r="AB108" i="65" s="1"/>
  <c r="AC108" i="65" s="1"/>
  <c r="AD108" i="65" s="1"/>
  <c r="AE108" i="65" s="1"/>
  <c r="AF108" i="65" s="1"/>
  <c r="C108" i="65"/>
  <c r="D108" i="65" s="1"/>
  <c r="E108" i="65" s="1"/>
  <c r="F108" i="65" s="1"/>
  <c r="G108" i="65" s="1"/>
  <c r="H108" i="65" s="1"/>
  <c r="I108" i="65" s="1"/>
  <c r="J108" i="65" s="1"/>
  <c r="K108" i="65" s="1"/>
  <c r="L108" i="65" s="1"/>
  <c r="M108" i="65" s="1"/>
  <c r="N108" i="65" s="1"/>
  <c r="O107" i="65"/>
  <c r="P107" i="65" s="1"/>
  <c r="Q107" i="65" s="1"/>
  <c r="R107" i="65" s="1"/>
  <c r="S107" i="65" s="1"/>
  <c r="T107" i="65" s="1"/>
  <c r="U107" i="65" s="1"/>
  <c r="V107" i="65" s="1"/>
  <c r="W107" i="65" s="1"/>
  <c r="X107" i="65" s="1"/>
  <c r="Y107" i="65" s="1"/>
  <c r="Z107" i="65" s="1"/>
  <c r="AA107" i="65" s="1"/>
  <c r="AB107" i="65" s="1"/>
  <c r="AC107" i="65" s="1"/>
  <c r="AD107" i="65" s="1"/>
  <c r="AE107" i="65" s="1"/>
  <c r="AF107" i="65" s="1"/>
  <c r="D107" i="65"/>
  <c r="E107" i="65" s="1"/>
  <c r="F107" i="65" s="1"/>
  <c r="G107" i="65" s="1"/>
  <c r="H107" i="65" s="1"/>
  <c r="I107" i="65" s="1"/>
  <c r="J107" i="65" s="1"/>
  <c r="K107" i="65" s="1"/>
  <c r="L107" i="65" s="1"/>
  <c r="M107" i="65" s="1"/>
  <c r="N107" i="65" s="1"/>
  <c r="C107" i="65"/>
  <c r="E106" i="65"/>
  <c r="F106" i="65" s="1"/>
  <c r="G106" i="65" s="1"/>
  <c r="H106" i="65" s="1"/>
  <c r="I106" i="65" s="1"/>
  <c r="J106" i="65" s="1"/>
  <c r="K106" i="65" s="1"/>
  <c r="L106" i="65" s="1"/>
  <c r="M106" i="65" s="1"/>
  <c r="N106" i="65" s="1"/>
  <c r="O106" i="65" s="1"/>
  <c r="P106" i="65" s="1"/>
  <c r="Q106" i="65" s="1"/>
  <c r="R106" i="65" s="1"/>
  <c r="S106" i="65" s="1"/>
  <c r="T106" i="65" s="1"/>
  <c r="U106" i="65" s="1"/>
  <c r="V106" i="65" s="1"/>
  <c r="W106" i="65" s="1"/>
  <c r="X106" i="65" s="1"/>
  <c r="Y106" i="65" s="1"/>
  <c r="Z106" i="65" s="1"/>
  <c r="AA106" i="65" s="1"/>
  <c r="AB106" i="65" s="1"/>
  <c r="AC106" i="65" s="1"/>
  <c r="AD106" i="65" s="1"/>
  <c r="AE106" i="65" s="1"/>
  <c r="AF106" i="65" s="1"/>
  <c r="D106" i="65"/>
  <c r="C106" i="65"/>
  <c r="R105" i="65"/>
  <c r="S105" i="65" s="1"/>
  <c r="T105" i="65" s="1"/>
  <c r="U105" i="65" s="1"/>
  <c r="V105" i="65" s="1"/>
  <c r="W105" i="65" s="1"/>
  <c r="X105" i="65" s="1"/>
  <c r="Y105" i="65" s="1"/>
  <c r="Z105" i="65" s="1"/>
  <c r="AA105" i="65" s="1"/>
  <c r="AB105" i="65" s="1"/>
  <c r="AC105" i="65" s="1"/>
  <c r="AD105" i="65" s="1"/>
  <c r="AE105" i="65" s="1"/>
  <c r="AF105" i="65" s="1"/>
  <c r="D105" i="65"/>
  <c r="E105" i="65" s="1"/>
  <c r="F105" i="65" s="1"/>
  <c r="G105" i="65" s="1"/>
  <c r="H105" i="65" s="1"/>
  <c r="I105" i="65" s="1"/>
  <c r="J105" i="65" s="1"/>
  <c r="K105" i="65" s="1"/>
  <c r="L105" i="65" s="1"/>
  <c r="M105" i="65" s="1"/>
  <c r="N105" i="65" s="1"/>
  <c r="O105" i="65" s="1"/>
  <c r="P105" i="65" s="1"/>
  <c r="Q105" i="65" s="1"/>
  <c r="C105" i="65"/>
  <c r="U104" i="65"/>
  <c r="V104" i="65" s="1"/>
  <c r="W104" i="65" s="1"/>
  <c r="X104" i="65" s="1"/>
  <c r="Y104" i="65" s="1"/>
  <c r="Z104" i="65" s="1"/>
  <c r="AA104" i="65" s="1"/>
  <c r="AB104" i="65" s="1"/>
  <c r="AC104" i="65" s="1"/>
  <c r="AD104" i="65" s="1"/>
  <c r="AE104" i="65" s="1"/>
  <c r="AF104" i="65" s="1"/>
  <c r="G104" i="65"/>
  <c r="H104" i="65" s="1"/>
  <c r="I104" i="65" s="1"/>
  <c r="J104" i="65" s="1"/>
  <c r="K104" i="65" s="1"/>
  <c r="L104" i="65" s="1"/>
  <c r="M104" i="65" s="1"/>
  <c r="N104" i="65" s="1"/>
  <c r="O104" i="65" s="1"/>
  <c r="P104" i="65" s="1"/>
  <c r="Q104" i="65" s="1"/>
  <c r="R104" i="65" s="1"/>
  <c r="S104" i="65" s="1"/>
  <c r="T104" i="65" s="1"/>
  <c r="E104" i="65"/>
  <c r="F104" i="65" s="1"/>
  <c r="C104" i="65"/>
  <c r="D104" i="65" s="1"/>
  <c r="I103" i="65"/>
  <c r="J103" i="65" s="1"/>
  <c r="K103" i="65" s="1"/>
  <c r="L103" i="65" s="1"/>
  <c r="M103" i="65" s="1"/>
  <c r="N103" i="65" s="1"/>
  <c r="O103" i="65" s="1"/>
  <c r="P103" i="65" s="1"/>
  <c r="Q103" i="65" s="1"/>
  <c r="R103" i="65" s="1"/>
  <c r="S103" i="65" s="1"/>
  <c r="T103" i="65" s="1"/>
  <c r="U103" i="65" s="1"/>
  <c r="V103" i="65" s="1"/>
  <c r="W103" i="65" s="1"/>
  <c r="X103" i="65" s="1"/>
  <c r="Y103" i="65" s="1"/>
  <c r="Z103" i="65" s="1"/>
  <c r="AA103" i="65" s="1"/>
  <c r="AB103" i="65" s="1"/>
  <c r="AC103" i="65" s="1"/>
  <c r="AD103" i="65" s="1"/>
  <c r="AE103" i="65" s="1"/>
  <c r="AF103" i="65" s="1"/>
  <c r="C103" i="65"/>
  <c r="D103" i="65" s="1"/>
  <c r="E103" i="65" s="1"/>
  <c r="F103" i="65" s="1"/>
  <c r="G103" i="65" s="1"/>
  <c r="H103" i="65" s="1"/>
  <c r="J102" i="65"/>
  <c r="K102" i="65" s="1"/>
  <c r="L102" i="65" s="1"/>
  <c r="M102" i="65" s="1"/>
  <c r="N102" i="65" s="1"/>
  <c r="O102" i="65" s="1"/>
  <c r="P102" i="65" s="1"/>
  <c r="Q102" i="65" s="1"/>
  <c r="R102" i="65" s="1"/>
  <c r="S102" i="65" s="1"/>
  <c r="T102" i="65" s="1"/>
  <c r="U102" i="65" s="1"/>
  <c r="V102" i="65" s="1"/>
  <c r="W102" i="65" s="1"/>
  <c r="X102" i="65" s="1"/>
  <c r="Y102" i="65" s="1"/>
  <c r="Z102" i="65" s="1"/>
  <c r="AA102" i="65" s="1"/>
  <c r="AB102" i="65" s="1"/>
  <c r="AC102" i="65" s="1"/>
  <c r="AD102" i="65" s="1"/>
  <c r="AE102" i="65" s="1"/>
  <c r="AF102" i="65" s="1"/>
  <c r="C102" i="65"/>
  <c r="D102" i="65" s="1"/>
  <c r="E102" i="65" s="1"/>
  <c r="F102" i="65" s="1"/>
  <c r="G102" i="65" s="1"/>
  <c r="H102" i="65" s="1"/>
  <c r="I102" i="65" s="1"/>
  <c r="C101" i="65"/>
  <c r="D101" i="65" s="1"/>
  <c r="E101" i="65" s="1"/>
  <c r="F101" i="65" s="1"/>
  <c r="G101" i="65" s="1"/>
  <c r="H101" i="65" s="1"/>
  <c r="I101" i="65" s="1"/>
  <c r="J101" i="65" s="1"/>
  <c r="K101" i="65" s="1"/>
  <c r="L101" i="65" s="1"/>
  <c r="M101" i="65" s="1"/>
  <c r="N101" i="65" s="1"/>
  <c r="O101" i="65" s="1"/>
  <c r="P101" i="65" s="1"/>
  <c r="Q101" i="65" s="1"/>
  <c r="R101" i="65" s="1"/>
  <c r="S101" i="65" s="1"/>
  <c r="T101" i="65" s="1"/>
  <c r="U101" i="65" s="1"/>
  <c r="V101" i="65" s="1"/>
  <c r="W101" i="65" s="1"/>
  <c r="X101" i="65" s="1"/>
  <c r="Y101" i="65" s="1"/>
  <c r="Z101" i="65" s="1"/>
  <c r="AA101" i="65" s="1"/>
  <c r="AB101" i="65" s="1"/>
  <c r="AC101" i="65" s="1"/>
  <c r="AD101" i="65" s="1"/>
  <c r="AE101" i="65" s="1"/>
  <c r="AF101" i="65" s="1"/>
  <c r="E100" i="65"/>
  <c r="F100" i="65" s="1"/>
  <c r="G100" i="65" s="1"/>
  <c r="H100" i="65" s="1"/>
  <c r="I100" i="65" s="1"/>
  <c r="J100" i="65" s="1"/>
  <c r="K100" i="65" s="1"/>
  <c r="L100" i="65" s="1"/>
  <c r="M100" i="65" s="1"/>
  <c r="N100" i="65" s="1"/>
  <c r="O100" i="65" s="1"/>
  <c r="P100" i="65" s="1"/>
  <c r="Q100" i="65" s="1"/>
  <c r="R100" i="65" s="1"/>
  <c r="S100" i="65" s="1"/>
  <c r="T100" i="65" s="1"/>
  <c r="U100" i="65" s="1"/>
  <c r="V100" i="65" s="1"/>
  <c r="W100" i="65" s="1"/>
  <c r="X100" i="65" s="1"/>
  <c r="Y100" i="65" s="1"/>
  <c r="Z100" i="65" s="1"/>
  <c r="AA100" i="65" s="1"/>
  <c r="AB100" i="65" s="1"/>
  <c r="AC100" i="65" s="1"/>
  <c r="AD100" i="65" s="1"/>
  <c r="AE100" i="65" s="1"/>
  <c r="AF100" i="65" s="1"/>
  <c r="C100" i="65"/>
  <c r="D100" i="65" s="1"/>
  <c r="T99" i="65"/>
  <c r="U99" i="65" s="1"/>
  <c r="V99" i="65" s="1"/>
  <c r="W99" i="65" s="1"/>
  <c r="X99" i="65" s="1"/>
  <c r="Y99" i="65" s="1"/>
  <c r="Z99" i="65" s="1"/>
  <c r="AA99" i="65" s="1"/>
  <c r="AB99" i="65" s="1"/>
  <c r="AC99" i="65" s="1"/>
  <c r="AD99" i="65" s="1"/>
  <c r="AE99" i="65" s="1"/>
  <c r="AF99" i="65" s="1"/>
  <c r="K99" i="65"/>
  <c r="L99" i="65" s="1"/>
  <c r="M99" i="65" s="1"/>
  <c r="N99" i="65" s="1"/>
  <c r="O99" i="65" s="1"/>
  <c r="P99" i="65" s="1"/>
  <c r="Q99" i="65" s="1"/>
  <c r="R99" i="65" s="1"/>
  <c r="S99" i="65" s="1"/>
  <c r="J99" i="65"/>
  <c r="H99" i="65"/>
  <c r="D99" i="65"/>
  <c r="E99" i="65" s="1"/>
  <c r="F99" i="65" s="1"/>
  <c r="G99" i="65" s="1"/>
  <c r="C99" i="65"/>
  <c r="H98" i="65"/>
  <c r="I98" i="65" s="1"/>
  <c r="J98" i="65" s="1"/>
  <c r="K98" i="65" s="1"/>
  <c r="L98" i="65" s="1"/>
  <c r="M98" i="65" s="1"/>
  <c r="N98" i="65" s="1"/>
  <c r="O98" i="65" s="1"/>
  <c r="P98" i="65" s="1"/>
  <c r="Q98" i="65" s="1"/>
  <c r="R98" i="65" s="1"/>
  <c r="S98" i="65" s="1"/>
  <c r="T98" i="65" s="1"/>
  <c r="U98" i="65" s="1"/>
  <c r="V98" i="65" s="1"/>
  <c r="W98" i="65" s="1"/>
  <c r="X98" i="65" s="1"/>
  <c r="Y98" i="65" s="1"/>
  <c r="Z98" i="65" s="1"/>
  <c r="AA98" i="65" s="1"/>
  <c r="AB98" i="65" s="1"/>
  <c r="AC98" i="65" s="1"/>
  <c r="AD98" i="65" s="1"/>
  <c r="AE98" i="65" s="1"/>
  <c r="AF98" i="65" s="1"/>
  <c r="E98" i="65"/>
  <c r="F98" i="65" s="1"/>
  <c r="G98" i="65" s="1"/>
  <c r="D98" i="65"/>
  <c r="C98" i="65"/>
  <c r="H97" i="65"/>
  <c r="I97" i="65" s="1"/>
  <c r="J97" i="65" s="1"/>
  <c r="K97" i="65" s="1"/>
  <c r="L97" i="65" s="1"/>
  <c r="M97" i="65" s="1"/>
  <c r="N97" i="65" s="1"/>
  <c r="O97" i="65" s="1"/>
  <c r="P97" i="65" s="1"/>
  <c r="Q97" i="65" s="1"/>
  <c r="R97" i="65" s="1"/>
  <c r="S97" i="65" s="1"/>
  <c r="T97" i="65" s="1"/>
  <c r="U97" i="65" s="1"/>
  <c r="V97" i="65" s="1"/>
  <c r="W97" i="65" s="1"/>
  <c r="X97" i="65" s="1"/>
  <c r="Y97" i="65" s="1"/>
  <c r="Z97" i="65" s="1"/>
  <c r="AA97" i="65" s="1"/>
  <c r="AB97" i="65" s="1"/>
  <c r="AC97" i="65" s="1"/>
  <c r="AD97" i="65" s="1"/>
  <c r="AE97" i="65" s="1"/>
  <c r="AF97" i="65" s="1"/>
  <c r="D97" i="65"/>
  <c r="E97" i="65" s="1"/>
  <c r="F97" i="65" s="1"/>
  <c r="G97" i="65" s="1"/>
  <c r="C97" i="65"/>
  <c r="F96" i="65"/>
  <c r="G96" i="65" s="1"/>
  <c r="H96" i="65" s="1"/>
  <c r="I96" i="65" s="1"/>
  <c r="J96" i="65" s="1"/>
  <c r="K96" i="65" s="1"/>
  <c r="L96" i="65" s="1"/>
  <c r="M96" i="65" s="1"/>
  <c r="N96" i="65" s="1"/>
  <c r="O96" i="65" s="1"/>
  <c r="P96" i="65" s="1"/>
  <c r="Q96" i="65" s="1"/>
  <c r="R96" i="65" s="1"/>
  <c r="S96" i="65" s="1"/>
  <c r="T96" i="65" s="1"/>
  <c r="U96" i="65" s="1"/>
  <c r="V96" i="65" s="1"/>
  <c r="W96" i="65" s="1"/>
  <c r="X96" i="65" s="1"/>
  <c r="Y96" i="65" s="1"/>
  <c r="Z96" i="65" s="1"/>
  <c r="AA96" i="65" s="1"/>
  <c r="AB96" i="65" s="1"/>
  <c r="AC96" i="65" s="1"/>
  <c r="AD96" i="65" s="1"/>
  <c r="AE96" i="65" s="1"/>
  <c r="AF96" i="65" s="1"/>
  <c r="D96" i="65"/>
  <c r="E96" i="65" s="1"/>
  <c r="C96" i="65"/>
  <c r="G95" i="65"/>
  <c r="H95" i="65" s="1"/>
  <c r="I95" i="65" s="1"/>
  <c r="J95" i="65" s="1"/>
  <c r="K95" i="65" s="1"/>
  <c r="L95" i="65" s="1"/>
  <c r="M95" i="65" s="1"/>
  <c r="N95" i="65" s="1"/>
  <c r="O95" i="65" s="1"/>
  <c r="P95" i="65" s="1"/>
  <c r="Q95" i="65" s="1"/>
  <c r="R95" i="65" s="1"/>
  <c r="S95" i="65" s="1"/>
  <c r="T95" i="65" s="1"/>
  <c r="U95" i="65" s="1"/>
  <c r="V95" i="65" s="1"/>
  <c r="W95" i="65" s="1"/>
  <c r="X95" i="65" s="1"/>
  <c r="Y95" i="65" s="1"/>
  <c r="Z95" i="65" s="1"/>
  <c r="AA95" i="65" s="1"/>
  <c r="AB95" i="65" s="1"/>
  <c r="AC95" i="65" s="1"/>
  <c r="AD95" i="65" s="1"/>
  <c r="AE95" i="65" s="1"/>
  <c r="AF95" i="65" s="1"/>
  <c r="E95" i="65"/>
  <c r="F95" i="65" s="1"/>
  <c r="C95" i="65"/>
  <c r="D95" i="65" s="1"/>
  <c r="C94" i="65"/>
  <c r="C82" i="65" s="1"/>
  <c r="D93" i="65"/>
  <c r="E93" i="65" s="1"/>
  <c r="F93" i="65" s="1"/>
  <c r="G93" i="65" s="1"/>
  <c r="H93" i="65" s="1"/>
  <c r="I93" i="65" s="1"/>
  <c r="J93" i="65" s="1"/>
  <c r="K93" i="65" s="1"/>
  <c r="L93" i="65" s="1"/>
  <c r="M93" i="65" s="1"/>
  <c r="N93" i="65" s="1"/>
  <c r="O93" i="65" s="1"/>
  <c r="P93" i="65" s="1"/>
  <c r="Q93" i="65" s="1"/>
  <c r="R93" i="65" s="1"/>
  <c r="S93" i="65" s="1"/>
  <c r="T93" i="65" s="1"/>
  <c r="U93" i="65" s="1"/>
  <c r="V93" i="65" s="1"/>
  <c r="W93" i="65" s="1"/>
  <c r="X93" i="65" s="1"/>
  <c r="Y93" i="65" s="1"/>
  <c r="Z93" i="65" s="1"/>
  <c r="AA93" i="65" s="1"/>
  <c r="AB93" i="65" s="1"/>
  <c r="AC93" i="65" s="1"/>
  <c r="AD93" i="65" s="1"/>
  <c r="AE93" i="65" s="1"/>
  <c r="AF93" i="65" s="1"/>
  <c r="C93" i="65"/>
  <c r="J92" i="65"/>
  <c r="K92" i="65" s="1"/>
  <c r="L92" i="65" s="1"/>
  <c r="M92" i="65" s="1"/>
  <c r="N92" i="65" s="1"/>
  <c r="O92" i="65" s="1"/>
  <c r="P92" i="65" s="1"/>
  <c r="Q92" i="65" s="1"/>
  <c r="R92" i="65" s="1"/>
  <c r="S92" i="65" s="1"/>
  <c r="T92" i="65" s="1"/>
  <c r="U92" i="65" s="1"/>
  <c r="V92" i="65" s="1"/>
  <c r="W92" i="65" s="1"/>
  <c r="X92" i="65" s="1"/>
  <c r="Y92" i="65" s="1"/>
  <c r="Z92" i="65" s="1"/>
  <c r="AA92" i="65" s="1"/>
  <c r="AB92" i="65" s="1"/>
  <c r="AC92" i="65" s="1"/>
  <c r="AD92" i="65" s="1"/>
  <c r="AE92" i="65" s="1"/>
  <c r="AF92" i="65" s="1"/>
  <c r="D92" i="65"/>
  <c r="E92" i="65" s="1"/>
  <c r="F92" i="65" s="1"/>
  <c r="G92" i="65" s="1"/>
  <c r="H92" i="65" s="1"/>
  <c r="I92" i="65" s="1"/>
  <c r="C92" i="65"/>
  <c r="C91" i="65"/>
  <c r="D91" i="65" s="1"/>
  <c r="E91" i="65" s="1"/>
  <c r="F91" i="65" s="1"/>
  <c r="G91" i="65" s="1"/>
  <c r="H91" i="65" s="1"/>
  <c r="I91" i="65" s="1"/>
  <c r="J91" i="65" s="1"/>
  <c r="K91" i="65" s="1"/>
  <c r="L91" i="65" s="1"/>
  <c r="M91" i="65" s="1"/>
  <c r="N91" i="65" s="1"/>
  <c r="O91" i="65" s="1"/>
  <c r="P91" i="65" s="1"/>
  <c r="Q91" i="65" s="1"/>
  <c r="R91" i="65" s="1"/>
  <c r="S91" i="65" s="1"/>
  <c r="T91" i="65" s="1"/>
  <c r="U91" i="65" s="1"/>
  <c r="V91" i="65" s="1"/>
  <c r="W91" i="65" s="1"/>
  <c r="X91" i="65" s="1"/>
  <c r="Y91" i="65" s="1"/>
  <c r="Z91" i="65" s="1"/>
  <c r="AA91" i="65" s="1"/>
  <c r="AB91" i="65" s="1"/>
  <c r="AC91" i="65" s="1"/>
  <c r="AD91" i="65" s="1"/>
  <c r="AE91" i="65" s="1"/>
  <c r="AF91" i="65" s="1"/>
  <c r="D90" i="65"/>
  <c r="E90" i="65" s="1"/>
  <c r="F90" i="65" s="1"/>
  <c r="G90" i="65" s="1"/>
  <c r="H90" i="65" s="1"/>
  <c r="I90" i="65" s="1"/>
  <c r="J90" i="65" s="1"/>
  <c r="K90" i="65" s="1"/>
  <c r="L90" i="65" s="1"/>
  <c r="M90" i="65" s="1"/>
  <c r="N90" i="65" s="1"/>
  <c r="O90" i="65" s="1"/>
  <c r="P90" i="65" s="1"/>
  <c r="Q90" i="65" s="1"/>
  <c r="R90" i="65" s="1"/>
  <c r="S90" i="65" s="1"/>
  <c r="T90" i="65" s="1"/>
  <c r="U90" i="65" s="1"/>
  <c r="V90" i="65" s="1"/>
  <c r="W90" i="65" s="1"/>
  <c r="X90" i="65" s="1"/>
  <c r="Y90" i="65" s="1"/>
  <c r="Z90" i="65" s="1"/>
  <c r="AA90" i="65" s="1"/>
  <c r="AB90" i="65" s="1"/>
  <c r="AC90" i="65" s="1"/>
  <c r="AD90" i="65" s="1"/>
  <c r="AE90" i="65" s="1"/>
  <c r="AF90" i="65" s="1"/>
  <c r="C90" i="65"/>
  <c r="D89" i="65"/>
  <c r="C89" i="65"/>
  <c r="AH86" i="65"/>
  <c r="AI86" i="65" s="1"/>
  <c r="AH85" i="65"/>
  <c r="AI85" i="65" s="1"/>
  <c r="AH84" i="65"/>
  <c r="AI84" i="65" s="1"/>
  <c r="AH83" i="65"/>
  <c r="AI83" i="65" s="1"/>
  <c r="AF80" i="65"/>
  <c r="AE80" i="65"/>
  <c r="AD80" i="65"/>
  <c r="AC80" i="65"/>
  <c r="AB80" i="65"/>
  <c r="AA80" i="65"/>
  <c r="Z80" i="65"/>
  <c r="Y80" i="65"/>
  <c r="X80" i="65"/>
  <c r="W80" i="65"/>
  <c r="V80" i="65"/>
  <c r="U80" i="65"/>
  <c r="T80" i="65"/>
  <c r="S80" i="65"/>
  <c r="R80" i="65"/>
  <c r="Q80" i="65"/>
  <c r="P80" i="65"/>
  <c r="O80" i="65"/>
  <c r="N80" i="65"/>
  <c r="M80" i="65"/>
  <c r="L80" i="65"/>
  <c r="K80" i="65"/>
  <c r="J80" i="65"/>
  <c r="I80" i="65"/>
  <c r="H80" i="65"/>
  <c r="G80" i="65"/>
  <c r="F80" i="65"/>
  <c r="E80" i="65"/>
  <c r="D80" i="65"/>
  <c r="C80" i="65"/>
  <c r="AI79" i="65"/>
  <c r="AH79" i="65"/>
  <c r="AI78" i="65"/>
  <c r="AH78" i="65"/>
  <c r="AI77" i="65"/>
  <c r="AH77" i="65"/>
  <c r="AI76" i="65"/>
  <c r="AH76" i="65"/>
  <c r="AI75" i="65"/>
  <c r="AH75" i="65"/>
  <c r="AI74" i="65"/>
  <c r="AH74" i="65"/>
  <c r="AI73" i="65"/>
  <c r="AH73" i="65"/>
  <c r="AI72" i="65"/>
  <c r="AH72" i="65"/>
  <c r="AG71" i="65"/>
  <c r="AI70" i="65"/>
  <c r="AH70" i="65"/>
  <c r="AF69" i="65"/>
  <c r="AE69" i="65"/>
  <c r="AD69" i="65"/>
  <c r="AC69" i="65"/>
  <c r="AB69" i="65"/>
  <c r="AA69" i="65"/>
  <c r="Z69" i="65"/>
  <c r="Y69" i="65"/>
  <c r="X69" i="65"/>
  <c r="W69" i="65"/>
  <c r="V69" i="65"/>
  <c r="U69" i="65"/>
  <c r="T69" i="65"/>
  <c r="S69" i="65"/>
  <c r="R69" i="65"/>
  <c r="Q69" i="65"/>
  <c r="P69" i="65"/>
  <c r="O69" i="65"/>
  <c r="N69" i="65"/>
  <c r="M69" i="65"/>
  <c r="L69" i="65"/>
  <c r="K69" i="65"/>
  <c r="J69" i="65"/>
  <c r="I69" i="65"/>
  <c r="H69" i="65"/>
  <c r="G69" i="65"/>
  <c r="F69" i="65"/>
  <c r="E69" i="65"/>
  <c r="D69" i="65"/>
  <c r="C69" i="65"/>
  <c r="AF68" i="65"/>
  <c r="AE68" i="65"/>
  <c r="AD68" i="65"/>
  <c r="AC68" i="65"/>
  <c r="AB68" i="65"/>
  <c r="AA68" i="65"/>
  <c r="Z68" i="65"/>
  <c r="Y68" i="65"/>
  <c r="X68" i="65"/>
  <c r="W68" i="65"/>
  <c r="V68" i="65"/>
  <c r="U68" i="65"/>
  <c r="T68" i="65"/>
  <c r="S68" i="65"/>
  <c r="R68" i="65"/>
  <c r="Q68" i="65"/>
  <c r="P68" i="65"/>
  <c r="O68" i="65"/>
  <c r="N68" i="65"/>
  <c r="M68" i="65"/>
  <c r="L68" i="65"/>
  <c r="K68" i="65"/>
  <c r="J68" i="65"/>
  <c r="I68" i="65"/>
  <c r="H68" i="65"/>
  <c r="G68" i="65"/>
  <c r="F68" i="65"/>
  <c r="E68" i="65"/>
  <c r="D68" i="65"/>
  <c r="C68" i="65"/>
  <c r="AF67" i="65"/>
  <c r="AE67" i="65"/>
  <c r="AD67" i="65"/>
  <c r="AC67" i="65"/>
  <c r="AB67" i="65"/>
  <c r="AA67" i="65"/>
  <c r="Z67" i="65"/>
  <c r="Y67" i="65"/>
  <c r="X67" i="65"/>
  <c r="W67" i="65"/>
  <c r="V67" i="65"/>
  <c r="U67" i="65"/>
  <c r="T67" i="65"/>
  <c r="S67" i="65"/>
  <c r="R67" i="65"/>
  <c r="Q67" i="65"/>
  <c r="P67" i="65"/>
  <c r="O67" i="65"/>
  <c r="O71" i="65" s="1"/>
  <c r="N67" i="65"/>
  <c r="M67" i="65"/>
  <c r="L67" i="65"/>
  <c r="K67" i="65"/>
  <c r="J67" i="65"/>
  <c r="I67" i="65"/>
  <c r="H67" i="65"/>
  <c r="G67" i="65"/>
  <c r="F67" i="65"/>
  <c r="E67" i="65"/>
  <c r="D67" i="65"/>
  <c r="C67" i="65"/>
  <c r="AF66" i="65"/>
  <c r="AF71" i="65" s="1"/>
  <c r="AE66" i="65"/>
  <c r="AD66" i="65"/>
  <c r="AC66" i="65"/>
  <c r="AB66" i="65"/>
  <c r="AA66" i="65"/>
  <c r="Z66" i="65"/>
  <c r="Y66" i="65"/>
  <c r="X66" i="65"/>
  <c r="W66" i="65"/>
  <c r="V66" i="65"/>
  <c r="V71" i="65" s="1"/>
  <c r="U66" i="65"/>
  <c r="T66" i="65"/>
  <c r="S66" i="65"/>
  <c r="R66" i="65"/>
  <c r="Q66" i="65"/>
  <c r="P66" i="65"/>
  <c r="O66" i="65"/>
  <c r="N66" i="65"/>
  <c r="M66" i="65"/>
  <c r="L66" i="65"/>
  <c r="K66" i="65"/>
  <c r="J66" i="65"/>
  <c r="I66" i="65"/>
  <c r="H66" i="65"/>
  <c r="G66" i="65"/>
  <c r="F66" i="65"/>
  <c r="E66" i="65"/>
  <c r="D66" i="65"/>
  <c r="C66" i="65"/>
  <c r="AI64" i="65"/>
  <c r="AH64" i="65"/>
  <c r="AI63" i="65"/>
  <c r="AG63" i="65"/>
  <c r="AF63" i="65"/>
  <c r="AE63" i="65"/>
  <c r="AD63" i="65"/>
  <c r="AC63" i="65"/>
  <c r="AB63" i="65"/>
  <c r="AA63" i="65"/>
  <c r="Z63" i="65"/>
  <c r="Y63" i="65"/>
  <c r="X63" i="65"/>
  <c r="W63" i="65"/>
  <c r="V63" i="65"/>
  <c r="U63" i="65"/>
  <c r="T63" i="65"/>
  <c r="S63" i="65"/>
  <c r="R63" i="65"/>
  <c r="Q63" i="65"/>
  <c r="P63" i="65"/>
  <c r="O63" i="65"/>
  <c r="N63" i="65"/>
  <c r="M63" i="65"/>
  <c r="L63" i="65"/>
  <c r="K63" i="65"/>
  <c r="J63" i="65"/>
  <c r="I63" i="65"/>
  <c r="H63" i="65"/>
  <c r="G63" i="65"/>
  <c r="F63" i="65"/>
  <c r="E63" i="65"/>
  <c r="D63" i="65"/>
  <c r="C63" i="65"/>
  <c r="AH63" i="65"/>
  <c r="AI62" i="65"/>
  <c r="AH62" i="65"/>
  <c r="AI61" i="65"/>
  <c r="AH61" i="65"/>
  <c r="AI60" i="65"/>
  <c r="AH60" i="65"/>
  <c r="AG59" i="65"/>
  <c r="AF59" i="65"/>
  <c r="AF5" i="65" s="1"/>
  <c r="AE59" i="65"/>
  <c r="AE5" i="65" s="1"/>
  <c r="AD59" i="65"/>
  <c r="AD5" i="65" s="1"/>
  <c r="AC59" i="65"/>
  <c r="AB59" i="65"/>
  <c r="AB5" i="65" s="1"/>
  <c r="AA59" i="65"/>
  <c r="AA5" i="65" s="1"/>
  <c r="Z59" i="65"/>
  <c r="Z5" i="65" s="1"/>
  <c r="Y59" i="65"/>
  <c r="Y5" i="65" s="1"/>
  <c r="X59" i="65"/>
  <c r="W59" i="65"/>
  <c r="V59" i="65"/>
  <c r="V5" i="65" s="1"/>
  <c r="U59" i="65"/>
  <c r="U5" i="65" s="1"/>
  <c r="T59" i="65"/>
  <c r="S59" i="65"/>
  <c r="S5" i="65" s="1"/>
  <c r="R59" i="65"/>
  <c r="R5" i="65" s="1"/>
  <c r="Q59" i="65"/>
  <c r="Q5" i="65" s="1"/>
  <c r="P59" i="65"/>
  <c r="P5" i="65" s="1"/>
  <c r="O59" i="65"/>
  <c r="N59" i="65"/>
  <c r="N5" i="65" s="1"/>
  <c r="M59" i="65"/>
  <c r="M5" i="65" s="1"/>
  <c r="L59" i="65"/>
  <c r="L5" i="65" s="1"/>
  <c r="K59" i="65"/>
  <c r="K5" i="65" s="1"/>
  <c r="J59" i="65"/>
  <c r="I59" i="65"/>
  <c r="H59" i="65"/>
  <c r="G59" i="65"/>
  <c r="F59" i="65"/>
  <c r="F5" i="65" s="1"/>
  <c r="E59" i="65"/>
  <c r="E5" i="65" s="1"/>
  <c r="D59" i="65"/>
  <c r="D5" i="65" s="1"/>
  <c r="C59" i="65"/>
  <c r="C5" i="65" s="1"/>
  <c r="AI58" i="65"/>
  <c r="AH58" i="65"/>
  <c r="AI57" i="65"/>
  <c r="AH57" i="65"/>
  <c r="AI56" i="65"/>
  <c r="AH56" i="65"/>
  <c r="AI55" i="65"/>
  <c r="AH55" i="65"/>
  <c r="AI54" i="65"/>
  <c r="AH54" i="65"/>
  <c r="AI53" i="65"/>
  <c r="AH53" i="65"/>
  <c r="AI52" i="65"/>
  <c r="AH52" i="65"/>
  <c r="AI51" i="65"/>
  <c r="AH51" i="65"/>
  <c r="AI50" i="65"/>
  <c r="AH50" i="65"/>
  <c r="AI49" i="65"/>
  <c r="AH49" i="65"/>
  <c r="AI48" i="65"/>
  <c r="AH48" i="65"/>
  <c r="AG47" i="65"/>
  <c r="AF47" i="65"/>
  <c r="AE47" i="65"/>
  <c r="AD47" i="65"/>
  <c r="AC47" i="65"/>
  <c r="AB47" i="65"/>
  <c r="AA47" i="65"/>
  <c r="Z47" i="65"/>
  <c r="Y47" i="65"/>
  <c r="X47" i="65"/>
  <c r="W47" i="65"/>
  <c r="V47" i="65"/>
  <c r="U47" i="65"/>
  <c r="T47" i="65"/>
  <c r="S47" i="65"/>
  <c r="R47" i="65"/>
  <c r="Q47" i="65"/>
  <c r="P47" i="65"/>
  <c r="O47" i="65"/>
  <c r="N47" i="65"/>
  <c r="M47" i="65"/>
  <c r="L47" i="65"/>
  <c r="K47" i="65"/>
  <c r="J47" i="65"/>
  <c r="I47" i="65"/>
  <c r="H47" i="65"/>
  <c r="G47" i="65"/>
  <c r="F47" i="65"/>
  <c r="E47" i="65"/>
  <c r="D47" i="65"/>
  <c r="C47" i="65"/>
  <c r="AI46" i="65"/>
  <c r="AH46" i="65"/>
  <c r="AI45" i="65"/>
  <c r="AH45" i="65"/>
  <c r="AI44" i="65"/>
  <c r="AH44" i="65"/>
  <c r="AG43" i="65"/>
  <c r="AG42" i="65"/>
  <c r="AI41" i="65"/>
  <c r="AH41" i="65"/>
  <c r="AI40" i="65"/>
  <c r="AH40" i="65"/>
  <c r="AI39" i="65"/>
  <c r="AH39" i="65"/>
  <c r="AI38" i="65"/>
  <c r="AH38" i="65"/>
  <c r="AI37" i="65"/>
  <c r="AH37" i="65"/>
  <c r="AI36" i="65"/>
  <c r="AH36" i="65"/>
  <c r="AI35" i="65"/>
  <c r="AH35" i="65"/>
  <c r="AI34" i="65"/>
  <c r="AH34" i="65"/>
  <c r="AI33" i="65"/>
  <c r="AH33" i="65"/>
  <c r="AI32" i="65"/>
  <c r="AH32" i="65"/>
  <c r="AI31" i="65"/>
  <c r="AH31" i="65"/>
  <c r="AG30" i="65"/>
  <c r="AF30" i="65"/>
  <c r="AE30" i="65"/>
  <c r="AD30" i="65"/>
  <c r="AC30" i="65"/>
  <c r="AB30" i="65"/>
  <c r="AA30" i="65"/>
  <c r="Z30" i="65"/>
  <c r="Y30" i="65"/>
  <c r="X30" i="65"/>
  <c r="W30" i="65"/>
  <c r="V30" i="65"/>
  <c r="U30" i="65"/>
  <c r="T30" i="65"/>
  <c r="S30" i="65"/>
  <c r="R30" i="65"/>
  <c r="Q30" i="65"/>
  <c r="P30" i="65"/>
  <c r="O30" i="65"/>
  <c r="N30" i="65"/>
  <c r="M30" i="65"/>
  <c r="L30" i="65"/>
  <c r="K30" i="65"/>
  <c r="J30" i="65"/>
  <c r="I30" i="65"/>
  <c r="H30" i="65"/>
  <c r="G30" i="65"/>
  <c r="F30" i="65"/>
  <c r="E30" i="65"/>
  <c r="D30" i="65"/>
  <c r="C30" i="65"/>
  <c r="AI29" i="65"/>
  <c r="AH29" i="65"/>
  <c r="AI28" i="65"/>
  <c r="AH28" i="65"/>
  <c r="AI27" i="65"/>
  <c r="AH27" i="65"/>
  <c r="AI26" i="65"/>
  <c r="AH26" i="65"/>
  <c r="AI25" i="65"/>
  <c r="AH25" i="65"/>
  <c r="AI24" i="65"/>
  <c r="AH24" i="65"/>
  <c r="AI23" i="65"/>
  <c r="AH23" i="65"/>
  <c r="AI22" i="65"/>
  <c r="AH22" i="65"/>
  <c r="AI21" i="65"/>
  <c r="AH21" i="65"/>
  <c r="AI20" i="65"/>
  <c r="AH20" i="65"/>
  <c r="AI19" i="65"/>
  <c r="AH19" i="65"/>
  <c r="AI18" i="65"/>
  <c r="AH18" i="65"/>
  <c r="AI17" i="65"/>
  <c r="AH17" i="65"/>
  <c r="AI16" i="65"/>
  <c r="AH16" i="65"/>
  <c r="AI15" i="65"/>
  <c r="AH15" i="65"/>
  <c r="AI14" i="65"/>
  <c r="AH14" i="65"/>
  <c r="AI13" i="65"/>
  <c r="AH13" i="65"/>
  <c r="AI12" i="65"/>
  <c r="AH12" i="65"/>
  <c r="AI11" i="65"/>
  <c r="AH11" i="65"/>
  <c r="AC5" i="65"/>
  <c r="X5" i="65"/>
  <c r="W5" i="65"/>
  <c r="T5" i="65"/>
  <c r="O5" i="65"/>
  <c r="J5" i="65"/>
  <c r="I5" i="65"/>
  <c r="H5" i="65"/>
  <c r="G5" i="65"/>
  <c r="B5" i="65"/>
  <c r="AG4" i="65"/>
  <c r="K4" i="65"/>
  <c r="C4" i="65"/>
  <c r="D4" i="65" s="1"/>
  <c r="AG3" i="65"/>
  <c r="AG2" i="65"/>
  <c r="AG6" i="65" s="1"/>
  <c r="AH87" i="64"/>
  <c r="AI87" i="64" s="1"/>
  <c r="B82" i="64"/>
  <c r="B80" i="64"/>
  <c r="B71" i="64"/>
  <c r="B63" i="64"/>
  <c r="B59" i="64"/>
  <c r="B47" i="64"/>
  <c r="B43" i="64"/>
  <c r="B42" i="64"/>
  <c r="B30" i="64"/>
  <c r="AF218" i="64"/>
  <c r="AE218" i="64"/>
  <c r="AD218" i="64"/>
  <c r="AC218" i="64"/>
  <c r="AB218" i="64"/>
  <c r="AA218" i="64"/>
  <c r="Z218" i="64"/>
  <c r="Y218" i="64"/>
  <c r="X218" i="64"/>
  <c r="W218" i="64"/>
  <c r="V218" i="64"/>
  <c r="U218" i="64"/>
  <c r="T218" i="64"/>
  <c r="S218" i="64"/>
  <c r="R218" i="64"/>
  <c r="Q218" i="64"/>
  <c r="P218" i="64"/>
  <c r="O218" i="64"/>
  <c r="N218" i="64"/>
  <c r="M218" i="64"/>
  <c r="L218" i="64"/>
  <c r="K218" i="64"/>
  <c r="J218" i="64"/>
  <c r="I218" i="64"/>
  <c r="H218" i="64"/>
  <c r="G218" i="64"/>
  <c r="F218" i="64"/>
  <c r="E218" i="64"/>
  <c r="D218" i="64"/>
  <c r="C218" i="64"/>
  <c r="B218" i="64"/>
  <c r="A218" i="64"/>
  <c r="AF217" i="64"/>
  <c r="AE217" i="64"/>
  <c r="AD217" i="64"/>
  <c r="AC217" i="64"/>
  <c r="AB217" i="64"/>
  <c r="AA217" i="64"/>
  <c r="Z217" i="64"/>
  <c r="Y217" i="64"/>
  <c r="X217" i="64"/>
  <c r="W217" i="64"/>
  <c r="V217" i="64"/>
  <c r="U217" i="64"/>
  <c r="T217" i="64"/>
  <c r="S217" i="64"/>
  <c r="R217" i="64"/>
  <c r="Q217" i="64"/>
  <c r="P217" i="64"/>
  <c r="O217" i="64"/>
  <c r="N217" i="64"/>
  <c r="M217" i="64"/>
  <c r="L217" i="64"/>
  <c r="K217" i="64"/>
  <c r="J217" i="64"/>
  <c r="I217" i="64"/>
  <c r="H217" i="64"/>
  <c r="G217" i="64"/>
  <c r="F217" i="64"/>
  <c r="E217" i="64"/>
  <c r="D217" i="64"/>
  <c r="C217" i="64"/>
  <c r="B217" i="64"/>
  <c r="A217" i="64"/>
  <c r="AF216" i="64"/>
  <c r="AE216" i="64"/>
  <c r="AD216" i="64"/>
  <c r="AC216" i="64"/>
  <c r="AB216" i="64"/>
  <c r="AA216" i="64"/>
  <c r="Z216" i="64"/>
  <c r="Y216" i="64"/>
  <c r="X216" i="64"/>
  <c r="W216" i="64"/>
  <c r="V216" i="64"/>
  <c r="U216" i="64"/>
  <c r="T216" i="64"/>
  <c r="S216" i="64"/>
  <c r="R216" i="64"/>
  <c r="Q216" i="64"/>
  <c r="P216" i="64"/>
  <c r="O216" i="64"/>
  <c r="N216" i="64"/>
  <c r="M216" i="64"/>
  <c r="L216" i="64"/>
  <c r="K216" i="64"/>
  <c r="J216" i="64"/>
  <c r="I216" i="64"/>
  <c r="H216" i="64"/>
  <c r="G216" i="64"/>
  <c r="F216" i="64"/>
  <c r="E216" i="64"/>
  <c r="D216" i="64"/>
  <c r="C216" i="64"/>
  <c r="B216" i="64"/>
  <c r="A216" i="64"/>
  <c r="AF215" i="64"/>
  <c r="AE215" i="64"/>
  <c r="AD215" i="64"/>
  <c r="AC215" i="64"/>
  <c r="AB215" i="64"/>
  <c r="AA215" i="64"/>
  <c r="Z215" i="64"/>
  <c r="Y215" i="64"/>
  <c r="X215" i="64"/>
  <c r="W215" i="64"/>
  <c r="V215" i="64"/>
  <c r="U215" i="64"/>
  <c r="T215" i="64"/>
  <c r="S215" i="64"/>
  <c r="R215" i="64"/>
  <c r="Q215" i="64"/>
  <c r="P215" i="64"/>
  <c r="O215" i="64"/>
  <c r="N215" i="64"/>
  <c r="M215" i="64"/>
  <c r="L215" i="64"/>
  <c r="K215" i="64"/>
  <c r="J215" i="64"/>
  <c r="I215" i="64"/>
  <c r="H215" i="64"/>
  <c r="G215" i="64"/>
  <c r="F215" i="64"/>
  <c r="E215" i="64"/>
  <c r="D215" i="64"/>
  <c r="C215" i="64"/>
  <c r="B215" i="64"/>
  <c r="A215" i="64"/>
  <c r="B214" i="64"/>
  <c r="S189" i="64"/>
  <c r="AG179" i="64"/>
  <c r="B179" i="64"/>
  <c r="F178" i="64"/>
  <c r="F214" i="64" s="1"/>
  <c r="E178" i="64"/>
  <c r="E214" i="64" s="1"/>
  <c r="C178" i="64"/>
  <c r="D178" i="64" s="1"/>
  <c r="D214" i="64" s="1"/>
  <c r="C177" i="64"/>
  <c r="D177" i="64" s="1"/>
  <c r="E177" i="64" s="1"/>
  <c r="F177" i="64" s="1"/>
  <c r="G177" i="64" s="1"/>
  <c r="H177" i="64" s="1"/>
  <c r="I177" i="64" s="1"/>
  <c r="J177" i="64" s="1"/>
  <c r="K177" i="64" s="1"/>
  <c r="L177" i="64" s="1"/>
  <c r="M177" i="64" s="1"/>
  <c r="N177" i="64" s="1"/>
  <c r="O177" i="64" s="1"/>
  <c r="P177" i="64" s="1"/>
  <c r="Q177" i="64" s="1"/>
  <c r="R177" i="64" s="1"/>
  <c r="S177" i="64" s="1"/>
  <c r="T177" i="64" s="1"/>
  <c r="U177" i="64" s="1"/>
  <c r="V177" i="64" s="1"/>
  <c r="W177" i="64" s="1"/>
  <c r="X177" i="64" s="1"/>
  <c r="Y177" i="64" s="1"/>
  <c r="Z177" i="64" s="1"/>
  <c r="AA177" i="64" s="1"/>
  <c r="AB177" i="64" s="1"/>
  <c r="AC177" i="64" s="1"/>
  <c r="AD177" i="64" s="1"/>
  <c r="AE177" i="64" s="1"/>
  <c r="AF177" i="64" s="1"/>
  <c r="C176" i="64"/>
  <c r="D176" i="64" s="1"/>
  <c r="E176" i="64" s="1"/>
  <c r="F176" i="64" s="1"/>
  <c r="G176" i="64" s="1"/>
  <c r="H176" i="64" s="1"/>
  <c r="I176" i="64" s="1"/>
  <c r="J176" i="64" s="1"/>
  <c r="K176" i="64" s="1"/>
  <c r="L176" i="64" s="1"/>
  <c r="M176" i="64" s="1"/>
  <c r="N176" i="64" s="1"/>
  <c r="O176" i="64" s="1"/>
  <c r="P176" i="64" s="1"/>
  <c r="Q176" i="64" s="1"/>
  <c r="R176" i="64" s="1"/>
  <c r="S176" i="64" s="1"/>
  <c r="T176" i="64" s="1"/>
  <c r="U176" i="64" s="1"/>
  <c r="V176" i="64" s="1"/>
  <c r="W176" i="64" s="1"/>
  <c r="X176" i="64" s="1"/>
  <c r="Y176" i="64" s="1"/>
  <c r="Z176" i="64" s="1"/>
  <c r="AA176" i="64" s="1"/>
  <c r="AB176" i="64" s="1"/>
  <c r="AC176" i="64" s="1"/>
  <c r="AD176" i="64" s="1"/>
  <c r="AE176" i="64" s="1"/>
  <c r="AF176" i="64" s="1"/>
  <c r="G175" i="64"/>
  <c r="H175" i="64" s="1"/>
  <c r="I175" i="64" s="1"/>
  <c r="J175" i="64" s="1"/>
  <c r="K175" i="64" s="1"/>
  <c r="L175" i="64" s="1"/>
  <c r="M175" i="64" s="1"/>
  <c r="N175" i="64" s="1"/>
  <c r="O175" i="64" s="1"/>
  <c r="P175" i="64" s="1"/>
  <c r="Q175" i="64" s="1"/>
  <c r="R175" i="64" s="1"/>
  <c r="S175" i="64" s="1"/>
  <c r="T175" i="64" s="1"/>
  <c r="U175" i="64" s="1"/>
  <c r="V175" i="64" s="1"/>
  <c r="W175" i="64" s="1"/>
  <c r="X175" i="64" s="1"/>
  <c r="Y175" i="64" s="1"/>
  <c r="Z175" i="64" s="1"/>
  <c r="AA175" i="64" s="1"/>
  <c r="AB175" i="64" s="1"/>
  <c r="AC175" i="64" s="1"/>
  <c r="AD175" i="64" s="1"/>
  <c r="AE175" i="64" s="1"/>
  <c r="AF175" i="64" s="1"/>
  <c r="E175" i="64"/>
  <c r="F175" i="64" s="1"/>
  <c r="D175" i="64"/>
  <c r="C175" i="64"/>
  <c r="E174" i="64"/>
  <c r="F174" i="64" s="1"/>
  <c r="G174" i="64" s="1"/>
  <c r="H174" i="64" s="1"/>
  <c r="I174" i="64" s="1"/>
  <c r="J174" i="64" s="1"/>
  <c r="K174" i="64" s="1"/>
  <c r="L174" i="64" s="1"/>
  <c r="M174" i="64" s="1"/>
  <c r="N174" i="64" s="1"/>
  <c r="O174" i="64" s="1"/>
  <c r="P174" i="64" s="1"/>
  <c r="Q174" i="64" s="1"/>
  <c r="R174" i="64" s="1"/>
  <c r="S174" i="64" s="1"/>
  <c r="T174" i="64" s="1"/>
  <c r="U174" i="64" s="1"/>
  <c r="V174" i="64" s="1"/>
  <c r="W174" i="64" s="1"/>
  <c r="X174" i="64" s="1"/>
  <c r="Y174" i="64" s="1"/>
  <c r="Z174" i="64" s="1"/>
  <c r="AA174" i="64" s="1"/>
  <c r="AB174" i="64" s="1"/>
  <c r="AC174" i="64" s="1"/>
  <c r="AD174" i="64" s="1"/>
  <c r="AE174" i="64" s="1"/>
  <c r="AF174" i="64" s="1"/>
  <c r="C174" i="64"/>
  <c r="D174" i="64" s="1"/>
  <c r="D173" i="64"/>
  <c r="C173" i="64"/>
  <c r="C179" i="64" s="1"/>
  <c r="AG171" i="64"/>
  <c r="B171" i="64"/>
  <c r="X170" i="64"/>
  <c r="Y170" i="64" s="1"/>
  <c r="Z170" i="64" s="1"/>
  <c r="AA170" i="64" s="1"/>
  <c r="AB170" i="64" s="1"/>
  <c r="AC170" i="64" s="1"/>
  <c r="AD170" i="64" s="1"/>
  <c r="AE170" i="64" s="1"/>
  <c r="AF170" i="64" s="1"/>
  <c r="C170" i="64"/>
  <c r="D170" i="64" s="1"/>
  <c r="E170" i="64" s="1"/>
  <c r="F170" i="64" s="1"/>
  <c r="G170" i="64" s="1"/>
  <c r="H170" i="64" s="1"/>
  <c r="I170" i="64" s="1"/>
  <c r="J170" i="64" s="1"/>
  <c r="K170" i="64" s="1"/>
  <c r="L170" i="64" s="1"/>
  <c r="M170" i="64" s="1"/>
  <c r="N170" i="64" s="1"/>
  <c r="O170" i="64" s="1"/>
  <c r="P170" i="64" s="1"/>
  <c r="Q170" i="64" s="1"/>
  <c r="R170" i="64" s="1"/>
  <c r="S170" i="64" s="1"/>
  <c r="T170" i="64" s="1"/>
  <c r="U170" i="64" s="1"/>
  <c r="V170" i="64" s="1"/>
  <c r="W170" i="64" s="1"/>
  <c r="AE169" i="64"/>
  <c r="AF169" i="64" s="1"/>
  <c r="E169" i="64"/>
  <c r="F169" i="64" s="1"/>
  <c r="G169" i="64" s="1"/>
  <c r="H169" i="64" s="1"/>
  <c r="I169" i="64" s="1"/>
  <c r="J169" i="64" s="1"/>
  <c r="K169" i="64" s="1"/>
  <c r="L169" i="64" s="1"/>
  <c r="M169" i="64" s="1"/>
  <c r="N169" i="64" s="1"/>
  <c r="O169" i="64" s="1"/>
  <c r="P169" i="64" s="1"/>
  <c r="Q169" i="64" s="1"/>
  <c r="R169" i="64" s="1"/>
  <c r="S169" i="64" s="1"/>
  <c r="T169" i="64" s="1"/>
  <c r="U169" i="64" s="1"/>
  <c r="V169" i="64" s="1"/>
  <c r="W169" i="64" s="1"/>
  <c r="X169" i="64" s="1"/>
  <c r="Y169" i="64" s="1"/>
  <c r="Z169" i="64" s="1"/>
  <c r="AA169" i="64" s="1"/>
  <c r="AB169" i="64" s="1"/>
  <c r="AC169" i="64" s="1"/>
  <c r="AD169" i="64" s="1"/>
  <c r="D169" i="64"/>
  <c r="C169" i="64"/>
  <c r="D168" i="64"/>
  <c r="E168" i="64" s="1"/>
  <c r="F168" i="64" s="1"/>
  <c r="G168" i="64" s="1"/>
  <c r="H168" i="64" s="1"/>
  <c r="I168" i="64" s="1"/>
  <c r="J168" i="64" s="1"/>
  <c r="K168" i="64" s="1"/>
  <c r="L168" i="64" s="1"/>
  <c r="M168" i="64" s="1"/>
  <c r="N168" i="64" s="1"/>
  <c r="O168" i="64" s="1"/>
  <c r="P168" i="64" s="1"/>
  <c r="Q168" i="64" s="1"/>
  <c r="R168" i="64" s="1"/>
  <c r="S168" i="64" s="1"/>
  <c r="T168" i="64" s="1"/>
  <c r="U168" i="64" s="1"/>
  <c r="V168" i="64" s="1"/>
  <c r="W168" i="64" s="1"/>
  <c r="X168" i="64" s="1"/>
  <c r="Y168" i="64" s="1"/>
  <c r="Z168" i="64" s="1"/>
  <c r="AA168" i="64" s="1"/>
  <c r="AB168" i="64" s="1"/>
  <c r="AC168" i="64" s="1"/>
  <c r="AD168" i="64" s="1"/>
  <c r="AE168" i="64" s="1"/>
  <c r="AF168" i="64" s="1"/>
  <c r="C168" i="64"/>
  <c r="D167" i="64"/>
  <c r="E167" i="64" s="1"/>
  <c r="F167" i="64" s="1"/>
  <c r="G167" i="64" s="1"/>
  <c r="H167" i="64" s="1"/>
  <c r="I167" i="64" s="1"/>
  <c r="J167" i="64" s="1"/>
  <c r="K167" i="64" s="1"/>
  <c r="L167" i="64" s="1"/>
  <c r="M167" i="64" s="1"/>
  <c r="N167" i="64" s="1"/>
  <c r="O167" i="64" s="1"/>
  <c r="P167" i="64" s="1"/>
  <c r="Q167" i="64" s="1"/>
  <c r="R167" i="64" s="1"/>
  <c r="S167" i="64" s="1"/>
  <c r="T167" i="64" s="1"/>
  <c r="U167" i="64" s="1"/>
  <c r="V167" i="64" s="1"/>
  <c r="W167" i="64" s="1"/>
  <c r="X167" i="64" s="1"/>
  <c r="Y167" i="64" s="1"/>
  <c r="Z167" i="64" s="1"/>
  <c r="AA167" i="64" s="1"/>
  <c r="AB167" i="64" s="1"/>
  <c r="AC167" i="64" s="1"/>
  <c r="AD167" i="64" s="1"/>
  <c r="AE167" i="64" s="1"/>
  <c r="AF167" i="64" s="1"/>
  <c r="C167" i="64"/>
  <c r="G166" i="64"/>
  <c r="H166" i="64" s="1"/>
  <c r="I166" i="64" s="1"/>
  <c r="J166" i="64" s="1"/>
  <c r="K166" i="64" s="1"/>
  <c r="L166" i="64" s="1"/>
  <c r="M166" i="64" s="1"/>
  <c r="N166" i="64" s="1"/>
  <c r="O166" i="64" s="1"/>
  <c r="P166" i="64" s="1"/>
  <c r="Q166" i="64" s="1"/>
  <c r="R166" i="64" s="1"/>
  <c r="S166" i="64" s="1"/>
  <c r="T166" i="64" s="1"/>
  <c r="U166" i="64" s="1"/>
  <c r="V166" i="64" s="1"/>
  <c r="W166" i="64" s="1"/>
  <c r="X166" i="64" s="1"/>
  <c r="Y166" i="64" s="1"/>
  <c r="Z166" i="64" s="1"/>
  <c r="AA166" i="64" s="1"/>
  <c r="AB166" i="64" s="1"/>
  <c r="AC166" i="64" s="1"/>
  <c r="AD166" i="64" s="1"/>
  <c r="AE166" i="64" s="1"/>
  <c r="AF166" i="64" s="1"/>
  <c r="F166" i="64"/>
  <c r="C166" i="64"/>
  <c r="D166" i="64" s="1"/>
  <c r="E166" i="64" s="1"/>
  <c r="E165" i="64"/>
  <c r="F165" i="64" s="1"/>
  <c r="G165" i="64" s="1"/>
  <c r="H165" i="64" s="1"/>
  <c r="I165" i="64" s="1"/>
  <c r="J165" i="64" s="1"/>
  <c r="K165" i="64" s="1"/>
  <c r="L165" i="64" s="1"/>
  <c r="M165" i="64" s="1"/>
  <c r="N165" i="64" s="1"/>
  <c r="O165" i="64" s="1"/>
  <c r="P165" i="64" s="1"/>
  <c r="Q165" i="64" s="1"/>
  <c r="R165" i="64" s="1"/>
  <c r="S165" i="64" s="1"/>
  <c r="T165" i="64" s="1"/>
  <c r="U165" i="64" s="1"/>
  <c r="V165" i="64" s="1"/>
  <c r="W165" i="64" s="1"/>
  <c r="X165" i="64" s="1"/>
  <c r="Y165" i="64" s="1"/>
  <c r="Z165" i="64" s="1"/>
  <c r="AA165" i="64" s="1"/>
  <c r="AB165" i="64" s="1"/>
  <c r="AC165" i="64" s="1"/>
  <c r="AD165" i="64" s="1"/>
  <c r="AE165" i="64" s="1"/>
  <c r="AF165" i="64" s="1"/>
  <c r="D165" i="64"/>
  <c r="C165" i="64"/>
  <c r="O164" i="64"/>
  <c r="P164" i="64" s="1"/>
  <c r="Q164" i="64" s="1"/>
  <c r="R164" i="64" s="1"/>
  <c r="S164" i="64" s="1"/>
  <c r="T164" i="64" s="1"/>
  <c r="U164" i="64" s="1"/>
  <c r="V164" i="64" s="1"/>
  <c r="W164" i="64" s="1"/>
  <c r="X164" i="64" s="1"/>
  <c r="Y164" i="64" s="1"/>
  <c r="Z164" i="64" s="1"/>
  <c r="AA164" i="64" s="1"/>
  <c r="AB164" i="64" s="1"/>
  <c r="AC164" i="64" s="1"/>
  <c r="AD164" i="64" s="1"/>
  <c r="AE164" i="64" s="1"/>
  <c r="AF164" i="64" s="1"/>
  <c r="D164" i="64"/>
  <c r="E164" i="64" s="1"/>
  <c r="F164" i="64" s="1"/>
  <c r="G164" i="64" s="1"/>
  <c r="H164" i="64" s="1"/>
  <c r="I164" i="64" s="1"/>
  <c r="J164" i="64" s="1"/>
  <c r="K164" i="64" s="1"/>
  <c r="L164" i="64" s="1"/>
  <c r="M164" i="64" s="1"/>
  <c r="N164" i="64" s="1"/>
  <c r="C164" i="64"/>
  <c r="G163" i="64"/>
  <c r="H163" i="64" s="1"/>
  <c r="I163" i="64" s="1"/>
  <c r="J163" i="64" s="1"/>
  <c r="K163" i="64" s="1"/>
  <c r="L163" i="64" s="1"/>
  <c r="M163" i="64" s="1"/>
  <c r="N163" i="64" s="1"/>
  <c r="O163" i="64" s="1"/>
  <c r="P163" i="64" s="1"/>
  <c r="Q163" i="64" s="1"/>
  <c r="R163" i="64" s="1"/>
  <c r="S163" i="64" s="1"/>
  <c r="T163" i="64" s="1"/>
  <c r="U163" i="64" s="1"/>
  <c r="V163" i="64" s="1"/>
  <c r="W163" i="64" s="1"/>
  <c r="X163" i="64" s="1"/>
  <c r="Y163" i="64" s="1"/>
  <c r="Z163" i="64" s="1"/>
  <c r="AA163" i="64" s="1"/>
  <c r="AB163" i="64" s="1"/>
  <c r="AC163" i="64" s="1"/>
  <c r="AD163" i="64" s="1"/>
  <c r="AE163" i="64" s="1"/>
  <c r="AF163" i="64" s="1"/>
  <c r="D163" i="64"/>
  <c r="E163" i="64" s="1"/>
  <c r="F163" i="64" s="1"/>
  <c r="C163" i="64"/>
  <c r="K162" i="64"/>
  <c r="L162" i="64" s="1"/>
  <c r="M162" i="64" s="1"/>
  <c r="N162" i="64" s="1"/>
  <c r="O162" i="64" s="1"/>
  <c r="P162" i="64" s="1"/>
  <c r="Q162" i="64" s="1"/>
  <c r="R162" i="64" s="1"/>
  <c r="S162" i="64" s="1"/>
  <c r="T162" i="64" s="1"/>
  <c r="U162" i="64" s="1"/>
  <c r="V162" i="64" s="1"/>
  <c r="W162" i="64" s="1"/>
  <c r="X162" i="64" s="1"/>
  <c r="Y162" i="64" s="1"/>
  <c r="Z162" i="64" s="1"/>
  <c r="AA162" i="64" s="1"/>
  <c r="AB162" i="64" s="1"/>
  <c r="AC162" i="64" s="1"/>
  <c r="AD162" i="64" s="1"/>
  <c r="AE162" i="64" s="1"/>
  <c r="AF162" i="64" s="1"/>
  <c r="C162" i="64"/>
  <c r="D162" i="64" s="1"/>
  <c r="E162" i="64" s="1"/>
  <c r="F162" i="64" s="1"/>
  <c r="G162" i="64" s="1"/>
  <c r="H162" i="64" s="1"/>
  <c r="I162" i="64" s="1"/>
  <c r="J162" i="64" s="1"/>
  <c r="C161" i="64"/>
  <c r="D161" i="64" s="1"/>
  <c r="E161" i="64" s="1"/>
  <c r="F161" i="64" s="1"/>
  <c r="G161" i="64" s="1"/>
  <c r="H161" i="64" s="1"/>
  <c r="I161" i="64" s="1"/>
  <c r="J161" i="64" s="1"/>
  <c r="K161" i="64" s="1"/>
  <c r="L161" i="64" s="1"/>
  <c r="M161" i="64" s="1"/>
  <c r="N161" i="64" s="1"/>
  <c r="O161" i="64" s="1"/>
  <c r="P161" i="64" s="1"/>
  <c r="Q161" i="64" s="1"/>
  <c r="R161" i="64" s="1"/>
  <c r="S161" i="64" s="1"/>
  <c r="T161" i="64" s="1"/>
  <c r="U161" i="64" s="1"/>
  <c r="V161" i="64" s="1"/>
  <c r="W161" i="64" s="1"/>
  <c r="X161" i="64" s="1"/>
  <c r="Y161" i="64" s="1"/>
  <c r="Z161" i="64" s="1"/>
  <c r="AA161" i="64" s="1"/>
  <c r="AB161" i="64" s="1"/>
  <c r="AC161" i="64" s="1"/>
  <c r="AD161" i="64" s="1"/>
  <c r="AE161" i="64" s="1"/>
  <c r="AF161" i="64" s="1"/>
  <c r="E160" i="64"/>
  <c r="F160" i="64" s="1"/>
  <c r="G160" i="64" s="1"/>
  <c r="H160" i="64" s="1"/>
  <c r="I160" i="64" s="1"/>
  <c r="J160" i="64" s="1"/>
  <c r="K160" i="64" s="1"/>
  <c r="L160" i="64" s="1"/>
  <c r="M160" i="64" s="1"/>
  <c r="N160" i="64" s="1"/>
  <c r="O160" i="64" s="1"/>
  <c r="P160" i="64" s="1"/>
  <c r="Q160" i="64" s="1"/>
  <c r="R160" i="64" s="1"/>
  <c r="S160" i="64" s="1"/>
  <c r="T160" i="64" s="1"/>
  <c r="U160" i="64" s="1"/>
  <c r="V160" i="64" s="1"/>
  <c r="W160" i="64" s="1"/>
  <c r="X160" i="64" s="1"/>
  <c r="Y160" i="64" s="1"/>
  <c r="Z160" i="64" s="1"/>
  <c r="AA160" i="64" s="1"/>
  <c r="AB160" i="64" s="1"/>
  <c r="AC160" i="64" s="1"/>
  <c r="AD160" i="64" s="1"/>
  <c r="AE160" i="64" s="1"/>
  <c r="AF160" i="64" s="1"/>
  <c r="C160" i="64"/>
  <c r="D160" i="64" s="1"/>
  <c r="E159" i="64"/>
  <c r="F159" i="64" s="1"/>
  <c r="G159" i="64" s="1"/>
  <c r="H159" i="64" s="1"/>
  <c r="I159" i="64" s="1"/>
  <c r="J159" i="64" s="1"/>
  <c r="K159" i="64" s="1"/>
  <c r="L159" i="64" s="1"/>
  <c r="M159" i="64" s="1"/>
  <c r="N159" i="64" s="1"/>
  <c r="O159" i="64" s="1"/>
  <c r="P159" i="64" s="1"/>
  <c r="Q159" i="64" s="1"/>
  <c r="R159" i="64" s="1"/>
  <c r="S159" i="64" s="1"/>
  <c r="T159" i="64" s="1"/>
  <c r="U159" i="64" s="1"/>
  <c r="V159" i="64" s="1"/>
  <c r="W159" i="64" s="1"/>
  <c r="X159" i="64" s="1"/>
  <c r="Y159" i="64" s="1"/>
  <c r="Z159" i="64" s="1"/>
  <c r="AA159" i="64" s="1"/>
  <c r="AB159" i="64" s="1"/>
  <c r="AC159" i="64" s="1"/>
  <c r="AD159" i="64" s="1"/>
  <c r="AE159" i="64" s="1"/>
  <c r="AF159" i="64" s="1"/>
  <c r="C159" i="64"/>
  <c r="D159" i="64" s="1"/>
  <c r="Q158" i="64"/>
  <c r="R158" i="64" s="1"/>
  <c r="S158" i="64" s="1"/>
  <c r="T158" i="64" s="1"/>
  <c r="U158" i="64" s="1"/>
  <c r="V158" i="64" s="1"/>
  <c r="W158" i="64" s="1"/>
  <c r="X158" i="64" s="1"/>
  <c r="Y158" i="64" s="1"/>
  <c r="Z158" i="64" s="1"/>
  <c r="AA158" i="64" s="1"/>
  <c r="AB158" i="64" s="1"/>
  <c r="AC158" i="64" s="1"/>
  <c r="AD158" i="64" s="1"/>
  <c r="AE158" i="64" s="1"/>
  <c r="AF158" i="64" s="1"/>
  <c r="E158" i="64"/>
  <c r="F158" i="64" s="1"/>
  <c r="G158" i="64" s="1"/>
  <c r="H158" i="64" s="1"/>
  <c r="I158" i="64" s="1"/>
  <c r="J158" i="64" s="1"/>
  <c r="K158" i="64" s="1"/>
  <c r="L158" i="64" s="1"/>
  <c r="M158" i="64" s="1"/>
  <c r="N158" i="64" s="1"/>
  <c r="O158" i="64" s="1"/>
  <c r="P158" i="64" s="1"/>
  <c r="C158" i="64"/>
  <c r="D158" i="64" s="1"/>
  <c r="D157" i="64"/>
  <c r="E157" i="64" s="1"/>
  <c r="F157" i="64" s="1"/>
  <c r="G157" i="64" s="1"/>
  <c r="H157" i="64" s="1"/>
  <c r="I157" i="64" s="1"/>
  <c r="J157" i="64" s="1"/>
  <c r="K157" i="64" s="1"/>
  <c r="L157" i="64" s="1"/>
  <c r="M157" i="64" s="1"/>
  <c r="N157" i="64" s="1"/>
  <c r="O157" i="64" s="1"/>
  <c r="P157" i="64" s="1"/>
  <c r="Q157" i="64" s="1"/>
  <c r="R157" i="64" s="1"/>
  <c r="S157" i="64" s="1"/>
  <c r="T157" i="64" s="1"/>
  <c r="U157" i="64" s="1"/>
  <c r="V157" i="64" s="1"/>
  <c r="W157" i="64" s="1"/>
  <c r="X157" i="64" s="1"/>
  <c r="Y157" i="64" s="1"/>
  <c r="Z157" i="64" s="1"/>
  <c r="AA157" i="64" s="1"/>
  <c r="AB157" i="64" s="1"/>
  <c r="AC157" i="64" s="1"/>
  <c r="AD157" i="64" s="1"/>
  <c r="AE157" i="64" s="1"/>
  <c r="AF157" i="64" s="1"/>
  <c r="C157" i="64"/>
  <c r="C156" i="64"/>
  <c r="D156" i="64" s="1"/>
  <c r="E156" i="64" s="1"/>
  <c r="F156" i="64" s="1"/>
  <c r="G156" i="64" s="1"/>
  <c r="H156" i="64" s="1"/>
  <c r="I156" i="64" s="1"/>
  <c r="J156" i="64" s="1"/>
  <c r="K156" i="64" s="1"/>
  <c r="L156" i="64" s="1"/>
  <c r="M156" i="64" s="1"/>
  <c r="N156" i="64" s="1"/>
  <c r="O156" i="64" s="1"/>
  <c r="P156" i="64" s="1"/>
  <c r="Q156" i="64" s="1"/>
  <c r="R156" i="64" s="1"/>
  <c r="S156" i="64" s="1"/>
  <c r="T156" i="64" s="1"/>
  <c r="U156" i="64" s="1"/>
  <c r="V156" i="64" s="1"/>
  <c r="W156" i="64" s="1"/>
  <c r="X156" i="64" s="1"/>
  <c r="Y156" i="64" s="1"/>
  <c r="Z156" i="64" s="1"/>
  <c r="AA156" i="64" s="1"/>
  <c r="AB156" i="64" s="1"/>
  <c r="AC156" i="64" s="1"/>
  <c r="AD156" i="64" s="1"/>
  <c r="AE156" i="64" s="1"/>
  <c r="AF156" i="64" s="1"/>
  <c r="AD155" i="64"/>
  <c r="AE155" i="64" s="1"/>
  <c r="AF155" i="64" s="1"/>
  <c r="H155" i="64"/>
  <c r="I155" i="64" s="1"/>
  <c r="J155" i="64" s="1"/>
  <c r="K155" i="64" s="1"/>
  <c r="L155" i="64" s="1"/>
  <c r="M155" i="64" s="1"/>
  <c r="N155" i="64" s="1"/>
  <c r="O155" i="64" s="1"/>
  <c r="P155" i="64" s="1"/>
  <c r="Q155" i="64" s="1"/>
  <c r="R155" i="64" s="1"/>
  <c r="S155" i="64" s="1"/>
  <c r="T155" i="64" s="1"/>
  <c r="U155" i="64" s="1"/>
  <c r="V155" i="64" s="1"/>
  <c r="W155" i="64" s="1"/>
  <c r="X155" i="64" s="1"/>
  <c r="Y155" i="64" s="1"/>
  <c r="Z155" i="64" s="1"/>
  <c r="AA155" i="64" s="1"/>
  <c r="AB155" i="64" s="1"/>
  <c r="AC155" i="64" s="1"/>
  <c r="C155" i="64"/>
  <c r="D155" i="64" s="1"/>
  <c r="E155" i="64" s="1"/>
  <c r="F155" i="64" s="1"/>
  <c r="G155" i="64" s="1"/>
  <c r="D154" i="64"/>
  <c r="E154" i="64" s="1"/>
  <c r="F154" i="64" s="1"/>
  <c r="G154" i="64" s="1"/>
  <c r="H154" i="64" s="1"/>
  <c r="I154" i="64" s="1"/>
  <c r="J154" i="64" s="1"/>
  <c r="K154" i="64" s="1"/>
  <c r="L154" i="64" s="1"/>
  <c r="M154" i="64" s="1"/>
  <c r="N154" i="64" s="1"/>
  <c r="O154" i="64" s="1"/>
  <c r="P154" i="64" s="1"/>
  <c r="Q154" i="64" s="1"/>
  <c r="R154" i="64" s="1"/>
  <c r="S154" i="64" s="1"/>
  <c r="T154" i="64" s="1"/>
  <c r="U154" i="64" s="1"/>
  <c r="V154" i="64" s="1"/>
  <c r="W154" i="64" s="1"/>
  <c r="X154" i="64" s="1"/>
  <c r="Y154" i="64" s="1"/>
  <c r="Z154" i="64" s="1"/>
  <c r="AA154" i="64" s="1"/>
  <c r="AB154" i="64" s="1"/>
  <c r="AC154" i="64" s="1"/>
  <c r="AD154" i="64" s="1"/>
  <c r="AE154" i="64" s="1"/>
  <c r="AF154" i="64" s="1"/>
  <c r="C154" i="64"/>
  <c r="O153" i="64"/>
  <c r="P153" i="64" s="1"/>
  <c r="Q153" i="64" s="1"/>
  <c r="R153" i="64" s="1"/>
  <c r="S153" i="64" s="1"/>
  <c r="T153" i="64" s="1"/>
  <c r="U153" i="64" s="1"/>
  <c r="V153" i="64" s="1"/>
  <c r="W153" i="64" s="1"/>
  <c r="X153" i="64" s="1"/>
  <c r="Y153" i="64" s="1"/>
  <c r="Z153" i="64" s="1"/>
  <c r="AA153" i="64" s="1"/>
  <c r="AB153" i="64" s="1"/>
  <c r="AC153" i="64" s="1"/>
  <c r="AD153" i="64" s="1"/>
  <c r="AE153" i="64" s="1"/>
  <c r="AF153" i="64" s="1"/>
  <c r="D153" i="64"/>
  <c r="E153" i="64" s="1"/>
  <c r="F153" i="64" s="1"/>
  <c r="G153" i="64" s="1"/>
  <c r="H153" i="64" s="1"/>
  <c r="I153" i="64" s="1"/>
  <c r="J153" i="64" s="1"/>
  <c r="K153" i="64" s="1"/>
  <c r="L153" i="64" s="1"/>
  <c r="M153" i="64" s="1"/>
  <c r="N153" i="64" s="1"/>
  <c r="C153" i="64"/>
  <c r="C152" i="64"/>
  <c r="D152" i="64" s="1"/>
  <c r="E152" i="64" s="1"/>
  <c r="F152" i="64" s="1"/>
  <c r="G152" i="64" s="1"/>
  <c r="H152" i="64" s="1"/>
  <c r="I152" i="64" s="1"/>
  <c r="J152" i="64" s="1"/>
  <c r="K152" i="64" s="1"/>
  <c r="L152" i="64" s="1"/>
  <c r="M152" i="64" s="1"/>
  <c r="N152" i="64" s="1"/>
  <c r="O152" i="64" s="1"/>
  <c r="P152" i="64" s="1"/>
  <c r="Q152" i="64" s="1"/>
  <c r="R152" i="64" s="1"/>
  <c r="S152" i="64" s="1"/>
  <c r="T152" i="64" s="1"/>
  <c r="U152" i="64" s="1"/>
  <c r="V152" i="64" s="1"/>
  <c r="W152" i="64" s="1"/>
  <c r="X152" i="64" s="1"/>
  <c r="Y152" i="64" s="1"/>
  <c r="Z152" i="64" s="1"/>
  <c r="AA152" i="64" s="1"/>
  <c r="AB152" i="64" s="1"/>
  <c r="AC152" i="64" s="1"/>
  <c r="AD152" i="64" s="1"/>
  <c r="AE152" i="64" s="1"/>
  <c r="AF152" i="64" s="1"/>
  <c r="M151" i="64"/>
  <c r="N151" i="64" s="1"/>
  <c r="O151" i="64" s="1"/>
  <c r="P151" i="64" s="1"/>
  <c r="Q151" i="64" s="1"/>
  <c r="R151" i="64" s="1"/>
  <c r="S151" i="64" s="1"/>
  <c r="T151" i="64" s="1"/>
  <c r="U151" i="64" s="1"/>
  <c r="V151" i="64" s="1"/>
  <c r="W151" i="64" s="1"/>
  <c r="X151" i="64" s="1"/>
  <c r="Y151" i="64" s="1"/>
  <c r="Z151" i="64" s="1"/>
  <c r="AA151" i="64" s="1"/>
  <c r="AB151" i="64" s="1"/>
  <c r="AC151" i="64" s="1"/>
  <c r="AD151" i="64" s="1"/>
  <c r="AE151" i="64" s="1"/>
  <c r="AF151" i="64" s="1"/>
  <c r="E151" i="64"/>
  <c r="F151" i="64" s="1"/>
  <c r="G151" i="64" s="1"/>
  <c r="H151" i="64" s="1"/>
  <c r="I151" i="64" s="1"/>
  <c r="J151" i="64" s="1"/>
  <c r="K151" i="64" s="1"/>
  <c r="L151" i="64" s="1"/>
  <c r="C151" i="64"/>
  <c r="D151" i="64" s="1"/>
  <c r="C150" i="64"/>
  <c r="D150" i="64" s="1"/>
  <c r="E150" i="64" s="1"/>
  <c r="F150" i="64" s="1"/>
  <c r="G150" i="64" s="1"/>
  <c r="H150" i="64" s="1"/>
  <c r="I150" i="64" s="1"/>
  <c r="J150" i="64" s="1"/>
  <c r="K150" i="64" s="1"/>
  <c r="L150" i="64" s="1"/>
  <c r="M150" i="64" s="1"/>
  <c r="N150" i="64" s="1"/>
  <c r="O150" i="64" s="1"/>
  <c r="P150" i="64" s="1"/>
  <c r="Q150" i="64" s="1"/>
  <c r="R150" i="64" s="1"/>
  <c r="S150" i="64" s="1"/>
  <c r="T150" i="64" s="1"/>
  <c r="U150" i="64" s="1"/>
  <c r="V150" i="64" s="1"/>
  <c r="W150" i="64" s="1"/>
  <c r="X150" i="64" s="1"/>
  <c r="Y150" i="64" s="1"/>
  <c r="Z150" i="64" s="1"/>
  <c r="AA150" i="64" s="1"/>
  <c r="AB150" i="64" s="1"/>
  <c r="AC150" i="64" s="1"/>
  <c r="AD150" i="64" s="1"/>
  <c r="AE150" i="64" s="1"/>
  <c r="AF150" i="64" s="1"/>
  <c r="Q149" i="64"/>
  <c r="R149" i="64" s="1"/>
  <c r="S149" i="64" s="1"/>
  <c r="T149" i="64" s="1"/>
  <c r="U149" i="64" s="1"/>
  <c r="V149" i="64" s="1"/>
  <c r="W149" i="64" s="1"/>
  <c r="X149" i="64" s="1"/>
  <c r="Y149" i="64" s="1"/>
  <c r="Z149" i="64" s="1"/>
  <c r="AA149" i="64" s="1"/>
  <c r="AB149" i="64" s="1"/>
  <c r="AC149" i="64" s="1"/>
  <c r="AD149" i="64" s="1"/>
  <c r="AE149" i="64" s="1"/>
  <c r="AF149" i="64" s="1"/>
  <c r="I149" i="64"/>
  <c r="J149" i="64" s="1"/>
  <c r="K149" i="64" s="1"/>
  <c r="L149" i="64" s="1"/>
  <c r="M149" i="64" s="1"/>
  <c r="N149" i="64" s="1"/>
  <c r="O149" i="64" s="1"/>
  <c r="P149" i="64" s="1"/>
  <c r="C149" i="64"/>
  <c r="D149" i="64" s="1"/>
  <c r="E149" i="64" s="1"/>
  <c r="F149" i="64" s="1"/>
  <c r="G149" i="64" s="1"/>
  <c r="H149" i="64" s="1"/>
  <c r="E148" i="64"/>
  <c r="F148" i="64" s="1"/>
  <c r="G148" i="64" s="1"/>
  <c r="H148" i="64" s="1"/>
  <c r="I148" i="64" s="1"/>
  <c r="J148" i="64" s="1"/>
  <c r="K148" i="64" s="1"/>
  <c r="L148" i="64" s="1"/>
  <c r="M148" i="64" s="1"/>
  <c r="N148" i="64" s="1"/>
  <c r="O148" i="64" s="1"/>
  <c r="P148" i="64" s="1"/>
  <c r="Q148" i="64" s="1"/>
  <c r="R148" i="64" s="1"/>
  <c r="S148" i="64" s="1"/>
  <c r="T148" i="64" s="1"/>
  <c r="U148" i="64" s="1"/>
  <c r="V148" i="64" s="1"/>
  <c r="W148" i="64" s="1"/>
  <c r="X148" i="64" s="1"/>
  <c r="Y148" i="64" s="1"/>
  <c r="Z148" i="64" s="1"/>
  <c r="AA148" i="64" s="1"/>
  <c r="AB148" i="64" s="1"/>
  <c r="AC148" i="64" s="1"/>
  <c r="AD148" i="64" s="1"/>
  <c r="AE148" i="64" s="1"/>
  <c r="AF148" i="64" s="1"/>
  <c r="C148" i="64"/>
  <c r="D148" i="64" s="1"/>
  <c r="E147" i="64"/>
  <c r="F147" i="64" s="1"/>
  <c r="G147" i="64" s="1"/>
  <c r="H147" i="64" s="1"/>
  <c r="I147" i="64" s="1"/>
  <c r="J147" i="64" s="1"/>
  <c r="K147" i="64" s="1"/>
  <c r="L147" i="64" s="1"/>
  <c r="M147" i="64" s="1"/>
  <c r="N147" i="64" s="1"/>
  <c r="O147" i="64" s="1"/>
  <c r="P147" i="64" s="1"/>
  <c r="Q147" i="64" s="1"/>
  <c r="R147" i="64" s="1"/>
  <c r="S147" i="64" s="1"/>
  <c r="T147" i="64" s="1"/>
  <c r="U147" i="64" s="1"/>
  <c r="V147" i="64" s="1"/>
  <c r="W147" i="64" s="1"/>
  <c r="X147" i="64" s="1"/>
  <c r="Y147" i="64" s="1"/>
  <c r="Z147" i="64" s="1"/>
  <c r="AA147" i="64" s="1"/>
  <c r="AB147" i="64" s="1"/>
  <c r="AC147" i="64" s="1"/>
  <c r="AD147" i="64" s="1"/>
  <c r="AE147" i="64" s="1"/>
  <c r="AF147" i="64" s="1"/>
  <c r="C147" i="64"/>
  <c r="D147" i="64" s="1"/>
  <c r="K146" i="64"/>
  <c r="L146" i="64" s="1"/>
  <c r="M146" i="64" s="1"/>
  <c r="N146" i="64" s="1"/>
  <c r="O146" i="64" s="1"/>
  <c r="P146" i="64" s="1"/>
  <c r="Q146" i="64" s="1"/>
  <c r="R146" i="64" s="1"/>
  <c r="S146" i="64" s="1"/>
  <c r="T146" i="64" s="1"/>
  <c r="U146" i="64" s="1"/>
  <c r="V146" i="64" s="1"/>
  <c r="W146" i="64" s="1"/>
  <c r="X146" i="64" s="1"/>
  <c r="Y146" i="64" s="1"/>
  <c r="Z146" i="64" s="1"/>
  <c r="AA146" i="64" s="1"/>
  <c r="AB146" i="64" s="1"/>
  <c r="AC146" i="64" s="1"/>
  <c r="AD146" i="64" s="1"/>
  <c r="AE146" i="64" s="1"/>
  <c r="AF146" i="64" s="1"/>
  <c r="C146" i="64"/>
  <c r="D146" i="64" s="1"/>
  <c r="E146" i="64" s="1"/>
  <c r="F146" i="64" s="1"/>
  <c r="G146" i="64" s="1"/>
  <c r="H146" i="64" s="1"/>
  <c r="I146" i="64" s="1"/>
  <c r="J146" i="64" s="1"/>
  <c r="C145" i="64"/>
  <c r="D145" i="64" s="1"/>
  <c r="E145" i="64" s="1"/>
  <c r="F145" i="64" s="1"/>
  <c r="G145" i="64" s="1"/>
  <c r="H145" i="64" s="1"/>
  <c r="I145" i="64" s="1"/>
  <c r="J145" i="64" s="1"/>
  <c r="K145" i="64" s="1"/>
  <c r="L145" i="64" s="1"/>
  <c r="M145" i="64" s="1"/>
  <c r="N145" i="64" s="1"/>
  <c r="O145" i="64" s="1"/>
  <c r="P145" i="64" s="1"/>
  <c r="Q145" i="64" s="1"/>
  <c r="R145" i="64" s="1"/>
  <c r="S145" i="64" s="1"/>
  <c r="T145" i="64" s="1"/>
  <c r="U145" i="64" s="1"/>
  <c r="V145" i="64" s="1"/>
  <c r="W145" i="64" s="1"/>
  <c r="X145" i="64" s="1"/>
  <c r="Y145" i="64" s="1"/>
  <c r="Z145" i="64" s="1"/>
  <c r="AA145" i="64" s="1"/>
  <c r="AB145" i="64" s="1"/>
  <c r="AC145" i="64" s="1"/>
  <c r="AD145" i="64" s="1"/>
  <c r="AE145" i="64" s="1"/>
  <c r="AF145" i="64" s="1"/>
  <c r="C144" i="64"/>
  <c r="D144" i="64" s="1"/>
  <c r="E144" i="64" s="1"/>
  <c r="F144" i="64" s="1"/>
  <c r="G144" i="64" s="1"/>
  <c r="H144" i="64" s="1"/>
  <c r="I144" i="64" s="1"/>
  <c r="J144" i="64" s="1"/>
  <c r="K144" i="64" s="1"/>
  <c r="L144" i="64" s="1"/>
  <c r="M144" i="64" s="1"/>
  <c r="N144" i="64" s="1"/>
  <c r="O144" i="64" s="1"/>
  <c r="P144" i="64" s="1"/>
  <c r="Q144" i="64" s="1"/>
  <c r="R144" i="64" s="1"/>
  <c r="S144" i="64" s="1"/>
  <c r="T144" i="64" s="1"/>
  <c r="U144" i="64" s="1"/>
  <c r="V144" i="64" s="1"/>
  <c r="W144" i="64" s="1"/>
  <c r="X144" i="64" s="1"/>
  <c r="Y144" i="64" s="1"/>
  <c r="Z144" i="64" s="1"/>
  <c r="AA144" i="64" s="1"/>
  <c r="AB144" i="64" s="1"/>
  <c r="AC144" i="64" s="1"/>
  <c r="AD144" i="64" s="1"/>
  <c r="AE144" i="64" s="1"/>
  <c r="AF144" i="64" s="1"/>
  <c r="AA143" i="64"/>
  <c r="AB143" i="64" s="1"/>
  <c r="AC143" i="64" s="1"/>
  <c r="AD143" i="64" s="1"/>
  <c r="AE143" i="64" s="1"/>
  <c r="AF143" i="64" s="1"/>
  <c r="U143" i="64"/>
  <c r="V143" i="64" s="1"/>
  <c r="W143" i="64" s="1"/>
  <c r="X143" i="64" s="1"/>
  <c r="Y143" i="64" s="1"/>
  <c r="Z143" i="64" s="1"/>
  <c r="E143" i="64"/>
  <c r="F143" i="64" s="1"/>
  <c r="G143" i="64" s="1"/>
  <c r="H143" i="64" s="1"/>
  <c r="I143" i="64" s="1"/>
  <c r="J143" i="64" s="1"/>
  <c r="K143" i="64" s="1"/>
  <c r="L143" i="64" s="1"/>
  <c r="M143" i="64" s="1"/>
  <c r="N143" i="64" s="1"/>
  <c r="O143" i="64" s="1"/>
  <c r="P143" i="64" s="1"/>
  <c r="Q143" i="64" s="1"/>
  <c r="R143" i="64" s="1"/>
  <c r="S143" i="64" s="1"/>
  <c r="T143" i="64" s="1"/>
  <c r="C143" i="64"/>
  <c r="D143" i="64" s="1"/>
  <c r="I142" i="64"/>
  <c r="J142" i="64" s="1"/>
  <c r="K142" i="64" s="1"/>
  <c r="L142" i="64" s="1"/>
  <c r="M142" i="64" s="1"/>
  <c r="N142" i="64" s="1"/>
  <c r="O142" i="64" s="1"/>
  <c r="P142" i="64" s="1"/>
  <c r="Q142" i="64" s="1"/>
  <c r="R142" i="64" s="1"/>
  <c r="S142" i="64" s="1"/>
  <c r="T142" i="64" s="1"/>
  <c r="U142" i="64" s="1"/>
  <c r="V142" i="64" s="1"/>
  <c r="W142" i="64" s="1"/>
  <c r="X142" i="64" s="1"/>
  <c r="Y142" i="64" s="1"/>
  <c r="Z142" i="64" s="1"/>
  <c r="AA142" i="64" s="1"/>
  <c r="AB142" i="64" s="1"/>
  <c r="AC142" i="64" s="1"/>
  <c r="AD142" i="64" s="1"/>
  <c r="AE142" i="64" s="1"/>
  <c r="AF142" i="64" s="1"/>
  <c r="D142" i="64"/>
  <c r="E142" i="64" s="1"/>
  <c r="F142" i="64" s="1"/>
  <c r="G142" i="64" s="1"/>
  <c r="H142" i="64" s="1"/>
  <c r="C142" i="64"/>
  <c r="W141" i="64"/>
  <c r="X141" i="64" s="1"/>
  <c r="Y141" i="64" s="1"/>
  <c r="Z141" i="64" s="1"/>
  <c r="AA141" i="64" s="1"/>
  <c r="AB141" i="64" s="1"/>
  <c r="AC141" i="64" s="1"/>
  <c r="AD141" i="64" s="1"/>
  <c r="AE141" i="64" s="1"/>
  <c r="AF141" i="64" s="1"/>
  <c r="Q141" i="64"/>
  <c r="R141" i="64" s="1"/>
  <c r="S141" i="64" s="1"/>
  <c r="T141" i="64" s="1"/>
  <c r="U141" i="64" s="1"/>
  <c r="V141" i="64" s="1"/>
  <c r="C141" i="64"/>
  <c r="D141" i="64" s="1"/>
  <c r="E141" i="64" s="1"/>
  <c r="F141" i="64" s="1"/>
  <c r="G141" i="64" s="1"/>
  <c r="H141" i="64" s="1"/>
  <c r="I141" i="64" s="1"/>
  <c r="J141" i="64" s="1"/>
  <c r="K141" i="64" s="1"/>
  <c r="L141" i="64" s="1"/>
  <c r="M141" i="64" s="1"/>
  <c r="N141" i="64" s="1"/>
  <c r="O141" i="64" s="1"/>
  <c r="P141" i="64" s="1"/>
  <c r="G140" i="64"/>
  <c r="H140" i="64" s="1"/>
  <c r="I140" i="64" s="1"/>
  <c r="J140" i="64" s="1"/>
  <c r="K140" i="64" s="1"/>
  <c r="L140" i="64" s="1"/>
  <c r="M140" i="64" s="1"/>
  <c r="N140" i="64" s="1"/>
  <c r="O140" i="64" s="1"/>
  <c r="P140" i="64" s="1"/>
  <c r="Q140" i="64" s="1"/>
  <c r="R140" i="64" s="1"/>
  <c r="S140" i="64" s="1"/>
  <c r="T140" i="64" s="1"/>
  <c r="U140" i="64" s="1"/>
  <c r="V140" i="64" s="1"/>
  <c r="W140" i="64" s="1"/>
  <c r="X140" i="64" s="1"/>
  <c r="Y140" i="64" s="1"/>
  <c r="Z140" i="64" s="1"/>
  <c r="AA140" i="64" s="1"/>
  <c r="AB140" i="64" s="1"/>
  <c r="AC140" i="64" s="1"/>
  <c r="AD140" i="64" s="1"/>
  <c r="AE140" i="64" s="1"/>
  <c r="AF140" i="64" s="1"/>
  <c r="E140" i="64"/>
  <c r="F140" i="64" s="1"/>
  <c r="C140" i="64"/>
  <c r="D140" i="64" s="1"/>
  <c r="C139" i="64"/>
  <c r="D139" i="64" s="1"/>
  <c r="E139" i="64" s="1"/>
  <c r="F139" i="64" s="1"/>
  <c r="G139" i="64" s="1"/>
  <c r="H139" i="64" s="1"/>
  <c r="I139" i="64" s="1"/>
  <c r="J139" i="64" s="1"/>
  <c r="K139" i="64" s="1"/>
  <c r="L139" i="64" s="1"/>
  <c r="M139" i="64" s="1"/>
  <c r="N139" i="64" s="1"/>
  <c r="O139" i="64" s="1"/>
  <c r="P139" i="64" s="1"/>
  <c r="Q139" i="64" s="1"/>
  <c r="R139" i="64" s="1"/>
  <c r="S139" i="64" s="1"/>
  <c r="T139" i="64" s="1"/>
  <c r="U139" i="64" s="1"/>
  <c r="V139" i="64" s="1"/>
  <c r="W139" i="64" s="1"/>
  <c r="X139" i="64" s="1"/>
  <c r="Y139" i="64" s="1"/>
  <c r="Z139" i="64" s="1"/>
  <c r="AA139" i="64" s="1"/>
  <c r="AB139" i="64" s="1"/>
  <c r="AC139" i="64" s="1"/>
  <c r="AD139" i="64" s="1"/>
  <c r="AE139" i="64" s="1"/>
  <c r="AF139" i="64" s="1"/>
  <c r="E138" i="64"/>
  <c r="F138" i="64" s="1"/>
  <c r="G138" i="64" s="1"/>
  <c r="H138" i="64" s="1"/>
  <c r="I138" i="64" s="1"/>
  <c r="J138" i="64" s="1"/>
  <c r="K138" i="64" s="1"/>
  <c r="L138" i="64" s="1"/>
  <c r="M138" i="64" s="1"/>
  <c r="N138" i="64" s="1"/>
  <c r="O138" i="64" s="1"/>
  <c r="P138" i="64" s="1"/>
  <c r="Q138" i="64" s="1"/>
  <c r="R138" i="64" s="1"/>
  <c r="S138" i="64" s="1"/>
  <c r="T138" i="64" s="1"/>
  <c r="U138" i="64" s="1"/>
  <c r="V138" i="64" s="1"/>
  <c r="W138" i="64" s="1"/>
  <c r="X138" i="64" s="1"/>
  <c r="Y138" i="64" s="1"/>
  <c r="Z138" i="64" s="1"/>
  <c r="AA138" i="64" s="1"/>
  <c r="AB138" i="64" s="1"/>
  <c r="AC138" i="64" s="1"/>
  <c r="AD138" i="64" s="1"/>
  <c r="AE138" i="64" s="1"/>
  <c r="AF138" i="64" s="1"/>
  <c r="C138" i="64"/>
  <c r="D138" i="64" s="1"/>
  <c r="E137" i="64"/>
  <c r="F137" i="64" s="1"/>
  <c r="G137" i="64" s="1"/>
  <c r="H137" i="64" s="1"/>
  <c r="I137" i="64" s="1"/>
  <c r="J137" i="64" s="1"/>
  <c r="K137" i="64" s="1"/>
  <c r="L137" i="64" s="1"/>
  <c r="M137" i="64" s="1"/>
  <c r="N137" i="64" s="1"/>
  <c r="O137" i="64" s="1"/>
  <c r="P137" i="64" s="1"/>
  <c r="Q137" i="64" s="1"/>
  <c r="R137" i="64" s="1"/>
  <c r="S137" i="64" s="1"/>
  <c r="T137" i="64" s="1"/>
  <c r="U137" i="64" s="1"/>
  <c r="V137" i="64" s="1"/>
  <c r="W137" i="64" s="1"/>
  <c r="X137" i="64" s="1"/>
  <c r="Y137" i="64" s="1"/>
  <c r="Z137" i="64" s="1"/>
  <c r="AA137" i="64" s="1"/>
  <c r="AB137" i="64" s="1"/>
  <c r="AC137" i="64" s="1"/>
  <c r="AD137" i="64" s="1"/>
  <c r="AE137" i="64" s="1"/>
  <c r="AF137" i="64" s="1"/>
  <c r="D137" i="64"/>
  <c r="C137" i="64"/>
  <c r="E136" i="64"/>
  <c r="F136" i="64" s="1"/>
  <c r="G136" i="64" s="1"/>
  <c r="H136" i="64" s="1"/>
  <c r="I136" i="64" s="1"/>
  <c r="J136" i="64" s="1"/>
  <c r="K136" i="64" s="1"/>
  <c r="L136" i="64" s="1"/>
  <c r="M136" i="64" s="1"/>
  <c r="N136" i="64" s="1"/>
  <c r="O136" i="64" s="1"/>
  <c r="P136" i="64" s="1"/>
  <c r="Q136" i="64" s="1"/>
  <c r="R136" i="64" s="1"/>
  <c r="S136" i="64" s="1"/>
  <c r="T136" i="64" s="1"/>
  <c r="U136" i="64" s="1"/>
  <c r="V136" i="64" s="1"/>
  <c r="W136" i="64" s="1"/>
  <c r="X136" i="64" s="1"/>
  <c r="Y136" i="64" s="1"/>
  <c r="Z136" i="64" s="1"/>
  <c r="AA136" i="64" s="1"/>
  <c r="AB136" i="64" s="1"/>
  <c r="AC136" i="64" s="1"/>
  <c r="AD136" i="64" s="1"/>
  <c r="AE136" i="64" s="1"/>
  <c r="AF136" i="64" s="1"/>
  <c r="C136" i="64"/>
  <c r="D136" i="64" s="1"/>
  <c r="D135" i="64"/>
  <c r="E135" i="64" s="1"/>
  <c r="F135" i="64" s="1"/>
  <c r="G135" i="64" s="1"/>
  <c r="H135" i="64" s="1"/>
  <c r="I135" i="64" s="1"/>
  <c r="J135" i="64" s="1"/>
  <c r="K135" i="64" s="1"/>
  <c r="L135" i="64" s="1"/>
  <c r="M135" i="64" s="1"/>
  <c r="N135" i="64" s="1"/>
  <c r="O135" i="64" s="1"/>
  <c r="P135" i="64" s="1"/>
  <c r="Q135" i="64" s="1"/>
  <c r="R135" i="64" s="1"/>
  <c r="S135" i="64" s="1"/>
  <c r="T135" i="64" s="1"/>
  <c r="U135" i="64" s="1"/>
  <c r="V135" i="64" s="1"/>
  <c r="W135" i="64" s="1"/>
  <c r="X135" i="64" s="1"/>
  <c r="Y135" i="64" s="1"/>
  <c r="Z135" i="64" s="1"/>
  <c r="AA135" i="64" s="1"/>
  <c r="AB135" i="64" s="1"/>
  <c r="AC135" i="64" s="1"/>
  <c r="AD135" i="64" s="1"/>
  <c r="AE135" i="64" s="1"/>
  <c r="AF135" i="64" s="1"/>
  <c r="C135" i="64"/>
  <c r="D134" i="64"/>
  <c r="E134" i="64" s="1"/>
  <c r="F134" i="64" s="1"/>
  <c r="G134" i="64" s="1"/>
  <c r="H134" i="64" s="1"/>
  <c r="I134" i="64" s="1"/>
  <c r="J134" i="64" s="1"/>
  <c r="K134" i="64" s="1"/>
  <c r="L134" i="64" s="1"/>
  <c r="M134" i="64" s="1"/>
  <c r="N134" i="64" s="1"/>
  <c r="O134" i="64" s="1"/>
  <c r="P134" i="64" s="1"/>
  <c r="Q134" i="64" s="1"/>
  <c r="R134" i="64" s="1"/>
  <c r="S134" i="64" s="1"/>
  <c r="T134" i="64" s="1"/>
  <c r="U134" i="64" s="1"/>
  <c r="V134" i="64" s="1"/>
  <c r="W134" i="64" s="1"/>
  <c r="X134" i="64" s="1"/>
  <c r="Y134" i="64" s="1"/>
  <c r="Z134" i="64" s="1"/>
  <c r="AA134" i="64" s="1"/>
  <c r="AB134" i="64" s="1"/>
  <c r="AC134" i="64" s="1"/>
  <c r="AD134" i="64" s="1"/>
  <c r="AE134" i="64" s="1"/>
  <c r="AF134" i="64" s="1"/>
  <c r="C134" i="64"/>
  <c r="C133" i="64"/>
  <c r="D133" i="64" s="1"/>
  <c r="E133" i="64" s="1"/>
  <c r="F133" i="64" s="1"/>
  <c r="G133" i="64" s="1"/>
  <c r="H133" i="64" s="1"/>
  <c r="I133" i="64" s="1"/>
  <c r="J133" i="64" s="1"/>
  <c r="K133" i="64" s="1"/>
  <c r="L133" i="64" s="1"/>
  <c r="M133" i="64" s="1"/>
  <c r="N133" i="64" s="1"/>
  <c r="O133" i="64" s="1"/>
  <c r="P133" i="64" s="1"/>
  <c r="Q133" i="64" s="1"/>
  <c r="R133" i="64" s="1"/>
  <c r="S133" i="64" s="1"/>
  <c r="T133" i="64" s="1"/>
  <c r="U133" i="64" s="1"/>
  <c r="V133" i="64" s="1"/>
  <c r="W133" i="64" s="1"/>
  <c r="X133" i="64" s="1"/>
  <c r="Y133" i="64" s="1"/>
  <c r="Z133" i="64" s="1"/>
  <c r="AA133" i="64" s="1"/>
  <c r="AB133" i="64" s="1"/>
  <c r="AC133" i="64" s="1"/>
  <c r="AD133" i="64" s="1"/>
  <c r="AE133" i="64" s="1"/>
  <c r="AF133" i="64" s="1"/>
  <c r="D132" i="64"/>
  <c r="E132" i="64" s="1"/>
  <c r="F132" i="64" s="1"/>
  <c r="G132" i="64" s="1"/>
  <c r="H132" i="64" s="1"/>
  <c r="I132" i="64" s="1"/>
  <c r="J132" i="64" s="1"/>
  <c r="K132" i="64" s="1"/>
  <c r="L132" i="64" s="1"/>
  <c r="M132" i="64" s="1"/>
  <c r="N132" i="64" s="1"/>
  <c r="O132" i="64" s="1"/>
  <c r="P132" i="64" s="1"/>
  <c r="Q132" i="64" s="1"/>
  <c r="R132" i="64" s="1"/>
  <c r="S132" i="64" s="1"/>
  <c r="T132" i="64" s="1"/>
  <c r="U132" i="64" s="1"/>
  <c r="V132" i="64" s="1"/>
  <c r="W132" i="64" s="1"/>
  <c r="X132" i="64" s="1"/>
  <c r="Y132" i="64" s="1"/>
  <c r="Z132" i="64" s="1"/>
  <c r="AA132" i="64" s="1"/>
  <c r="AB132" i="64" s="1"/>
  <c r="AC132" i="64" s="1"/>
  <c r="AD132" i="64" s="1"/>
  <c r="AE132" i="64" s="1"/>
  <c r="AF132" i="64" s="1"/>
  <c r="C132" i="64"/>
  <c r="C131" i="64"/>
  <c r="D131" i="64" s="1"/>
  <c r="E131" i="64" s="1"/>
  <c r="F131" i="64" s="1"/>
  <c r="G131" i="64" s="1"/>
  <c r="H131" i="64" s="1"/>
  <c r="I131" i="64" s="1"/>
  <c r="J131" i="64" s="1"/>
  <c r="K131" i="64" s="1"/>
  <c r="L131" i="64" s="1"/>
  <c r="M131" i="64" s="1"/>
  <c r="N131" i="64" s="1"/>
  <c r="O131" i="64" s="1"/>
  <c r="P131" i="64" s="1"/>
  <c r="Q131" i="64" s="1"/>
  <c r="R131" i="64" s="1"/>
  <c r="S131" i="64" s="1"/>
  <c r="T131" i="64" s="1"/>
  <c r="U131" i="64" s="1"/>
  <c r="V131" i="64" s="1"/>
  <c r="W131" i="64" s="1"/>
  <c r="X131" i="64" s="1"/>
  <c r="Y131" i="64" s="1"/>
  <c r="Z131" i="64" s="1"/>
  <c r="AA131" i="64" s="1"/>
  <c r="AB131" i="64" s="1"/>
  <c r="AC131" i="64" s="1"/>
  <c r="AD131" i="64" s="1"/>
  <c r="AE131" i="64" s="1"/>
  <c r="AF131" i="64" s="1"/>
  <c r="C130" i="64"/>
  <c r="D130" i="64" s="1"/>
  <c r="E130" i="64" s="1"/>
  <c r="F130" i="64" s="1"/>
  <c r="G130" i="64" s="1"/>
  <c r="H130" i="64" s="1"/>
  <c r="I130" i="64" s="1"/>
  <c r="J130" i="64" s="1"/>
  <c r="K130" i="64" s="1"/>
  <c r="L130" i="64" s="1"/>
  <c r="M130" i="64" s="1"/>
  <c r="N130" i="64" s="1"/>
  <c r="O130" i="64" s="1"/>
  <c r="P130" i="64" s="1"/>
  <c r="Q130" i="64" s="1"/>
  <c r="R130" i="64" s="1"/>
  <c r="S130" i="64" s="1"/>
  <c r="T130" i="64" s="1"/>
  <c r="U130" i="64" s="1"/>
  <c r="V130" i="64" s="1"/>
  <c r="W130" i="64" s="1"/>
  <c r="X130" i="64" s="1"/>
  <c r="Y130" i="64" s="1"/>
  <c r="Z130" i="64" s="1"/>
  <c r="AA130" i="64" s="1"/>
  <c r="AB130" i="64" s="1"/>
  <c r="AC130" i="64" s="1"/>
  <c r="AD130" i="64" s="1"/>
  <c r="AE130" i="64" s="1"/>
  <c r="AF130" i="64" s="1"/>
  <c r="D129" i="64"/>
  <c r="E129" i="64" s="1"/>
  <c r="F129" i="64" s="1"/>
  <c r="G129" i="64" s="1"/>
  <c r="H129" i="64" s="1"/>
  <c r="I129" i="64" s="1"/>
  <c r="J129" i="64" s="1"/>
  <c r="K129" i="64" s="1"/>
  <c r="L129" i="64" s="1"/>
  <c r="M129" i="64" s="1"/>
  <c r="N129" i="64" s="1"/>
  <c r="O129" i="64" s="1"/>
  <c r="P129" i="64" s="1"/>
  <c r="Q129" i="64" s="1"/>
  <c r="R129" i="64" s="1"/>
  <c r="S129" i="64" s="1"/>
  <c r="T129" i="64" s="1"/>
  <c r="U129" i="64" s="1"/>
  <c r="V129" i="64" s="1"/>
  <c r="W129" i="64" s="1"/>
  <c r="X129" i="64" s="1"/>
  <c r="Y129" i="64" s="1"/>
  <c r="Z129" i="64" s="1"/>
  <c r="AA129" i="64" s="1"/>
  <c r="AB129" i="64" s="1"/>
  <c r="AC129" i="64" s="1"/>
  <c r="AD129" i="64" s="1"/>
  <c r="AE129" i="64" s="1"/>
  <c r="AF129" i="64" s="1"/>
  <c r="C129" i="64"/>
  <c r="D128" i="64"/>
  <c r="E128" i="64" s="1"/>
  <c r="F128" i="64" s="1"/>
  <c r="G128" i="64" s="1"/>
  <c r="H128" i="64" s="1"/>
  <c r="I128" i="64" s="1"/>
  <c r="J128" i="64" s="1"/>
  <c r="K128" i="64" s="1"/>
  <c r="L128" i="64" s="1"/>
  <c r="M128" i="64" s="1"/>
  <c r="N128" i="64" s="1"/>
  <c r="O128" i="64" s="1"/>
  <c r="P128" i="64" s="1"/>
  <c r="Q128" i="64" s="1"/>
  <c r="R128" i="64" s="1"/>
  <c r="S128" i="64" s="1"/>
  <c r="T128" i="64" s="1"/>
  <c r="U128" i="64" s="1"/>
  <c r="V128" i="64" s="1"/>
  <c r="W128" i="64" s="1"/>
  <c r="X128" i="64" s="1"/>
  <c r="Y128" i="64" s="1"/>
  <c r="Z128" i="64" s="1"/>
  <c r="AA128" i="64" s="1"/>
  <c r="AB128" i="64" s="1"/>
  <c r="AC128" i="64" s="1"/>
  <c r="AD128" i="64" s="1"/>
  <c r="AE128" i="64" s="1"/>
  <c r="AF128" i="64" s="1"/>
  <c r="C128" i="64"/>
  <c r="C127" i="64"/>
  <c r="D127" i="64" s="1"/>
  <c r="E127" i="64" s="1"/>
  <c r="F127" i="64" s="1"/>
  <c r="G127" i="64" s="1"/>
  <c r="H127" i="64" s="1"/>
  <c r="I127" i="64" s="1"/>
  <c r="J127" i="64" s="1"/>
  <c r="K127" i="64" s="1"/>
  <c r="L127" i="64" s="1"/>
  <c r="M127" i="64" s="1"/>
  <c r="N127" i="64" s="1"/>
  <c r="O127" i="64" s="1"/>
  <c r="P127" i="64" s="1"/>
  <c r="Q127" i="64" s="1"/>
  <c r="R127" i="64" s="1"/>
  <c r="S127" i="64" s="1"/>
  <c r="T127" i="64" s="1"/>
  <c r="U127" i="64" s="1"/>
  <c r="V127" i="64" s="1"/>
  <c r="W127" i="64" s="1"/>
  <c r="X127" i="64" s="1"/>
  <c r="Y127" i="64" s="1"/>
  <c r="Z127" i="64" s="1"/>
  <c r="AA127" i="64" s="1"/>
  <c r="AB127" i="64" s="1"/>
  <c r="AC127" i="64" s="1"/>
  <c r="AD127" i="64" s="1"/>
  <c r="AE127" i="64" s="1"/>
  <c r="AF127" i="64" s="1"/>
  <c r="K126" i="64"/>
  <c r="L126" i="64" s="1"/>
  <c r="M126" i="64" s="1"/>
  <c r="N126" i="64" s="1"/>
  <c r="O126" i="64" s="1"/>
  <c r="P126" i="64" s="1"/>
  <c r="Q126" i="64" s="1"/>
  <c r="R126" i="64" s="1"/>
  <c r="S126" i="64" s="1"/>
  <c r="T126" i="64" s="1"/>
  <c r="U126" i="64" s="1"/>
  <c r="V126" i="64" s="1"/>
  <c r="W126" i="64" s="1"/>
  <c r="X126" i="64" s="1"/>
  <c r="Y126" i="64" s="1"/>
  <c r="Z126" i="64" s="1"/>
  <c r="AA126" i="64" s="1"/>
  <c r="AB126" i="64" s="1"/>
  <c r="AC126" i="64" s="1"/>
  <c r="AD126" i="64" s="1"/>
  <c r="AE126" i="64" s="1"/>
  <c r="AF126" i="64" s="1"/>
  <c r="F126" i="64"/>
  <c r="G126" i="64" s="1"/>
  <c r="H126" i="64" s="1"/>
  <c r="I126" i="64" s="1"/>
  <c r="J126" i="64" s="1"/>
  <c r="C126" i="64"/>
  <c r="D126" i="64" s="1"/>
  <c r="E126" i="64" s="1"/>
  <c r="D125" i="64"/>
  <c r="E125" i="64" s="1"/>
  <c r="F125" i="64" s="1"/>
  <c r="G125" i="64" s="1"/>
  <c r="H125" i="64" s="1"/>
  <c r="I125" i="64" s="1"/>
  <c r="J125" i="64" s="1"/>
  <c r="K125" i="64" s="1"/>
  <c r="L125" i="64" s="1"/>
  <c r="M125" i="64" s="1"/>
  <c r="N125" i="64" s="1"/>
  <c r="O125" i="64" s="1"/>
  <c r="P125" i="64" s="1"/>
  <c r="Q125" i="64" s="1"/>
  <c r="R125" i="64" s="1"/>
  <c r="S125" i="64" s="1"/>
  <c r="T125" i="64" s="1"/>
  <c r="U125" i="64" s="1"/>
  <c r="V125" i="64" s="1"/>
  <c r="W125" i="64" s="1"/>
  <c r="X125" i="64" s="1"/>
  <c r="Y125" i="64" s="1"/>
  <c r="Z125" i="64" s="1"/>
  <c r="AA125" i="64" s="1"/>
  <c r="AB125" i="64" s="1"/>
  <c r="AC125" i="64" s="1"/>
  <c r="AD125" i="64" s="1"/>
  <c r="AE125" i="64" s="1"/>
  <c r="AF125" i="64" s="1"/>
  <c r="C125" i="64"/>
  <c r="J124" i="64"/>
  <c r="K124" i="64" s="1"/>
  <c r="L124" i="64" s="1"/>
  <c r="M124" i="64" s="1"/>
  <c r="N124" i="64" s="1"/>
  <c r="O124" i="64" s="1"/>
  <c r="P124" i="64" s="1"/>
  <c r="Q124" i="64" s="1"/>
  <c r="R124" i="64" s="1"/>
  <c r="S124" i="64" s="1"/>
  <c r="T124" i="64" s="1"/>
  <c r="U124" i="64" s="1"/>
  <c r="V124" i="64" s="1"/>
  <c r="W124" i="64" s="1"/>
  <c r="X124" i="64" s="1"/>
  <c r="Y124" i="64" s="1"/>
  <c r="Z124" i="64" s="1"/>
  <c r="AA124" i="64" s="1"/>
  <c r="AB124" i="64" s="1"/>
  <c r="AC124" i="64" s="1"/>
  <c r="AD124" i="64" s="1"/>
  <c r="AE124" i="64" s="1"/>
  <c r="AF124" i="64" s="1"/>
  <c r="C124" i="64"/>
  <c r="D124" i="64" s="1"/>
  <c r="E124" i="64" s="1"/>
  <c r="F124" i="64" s="1"/>
  <c r="G124" i="64" s="1"/>
  <c r="H124" i="64" s="1"/>
  <c r="I124" i="64" s="1"/>
  <c r="C123" i="64"/>
  <c r="D123" i="64" s="1"/>
  <c r="E123" i="64" s="1"/>
  <c r="F123" i="64" s="1"/>
  <c r="G123" i="64" s="1"/>
  <c r="H123" i="64" s="1"/>
  <c r="I123" i="64" s="1"/>
  <c r="J123" i="64" s="1"/>
  <c r="K123" i="64" s="1"/>
  <c r="L123" i="64" s="1"/>
  <c r="M123" i="64" s="1"/>
  <c r="N123" i="64" s="1"/>
  <c r="O123" i="64" s="1"/>
  <c r="P123" i="64" s="1"/>
  <c r="Q123" i="64" s="1"/>
  <c r="R123" i="64" s="1"/>
  <c r="S123" i="64" s="1"/>
  <c r="T123" i="64" s="1"/>
  <c r="U123" i="64" s="1"/>
  <c r="V123" i="64" s="1"/>
  <c r="W123" i="64" s="1"/>
  <c r="X123" i="64" s="1"/>
  <c r="Y123" i="64" s="1"/>
  <c r="Z123" i="64" s="1"/>
  <c r="AA123" i="64" s="1"/>
  <c r="AB123" i="64" s="1"/>
  <c r="AC123" i="64" s="1"/>
  <c r="AD123" i="64" s="1"/>
  <c r="AE123" i="64" s="1"/>
  <c r="AF123" i="64" s="1"/>
  <c r="Q122" i="64"/>
  <c r="R122" i="64" s="1"/>
  <c r="S122" i="64" s="1"/>
  <c r="T122" i="64" s="1"/>
  <c r="U122" i="64" s="1"/>
  <c r="V122" i="64" s="1"/>
  <c r="W122" i="64" s="1"/>
  <c r="X122" i="64" s="1"/>
  <c r="Y122" i="64" s="1"/>
  <c r="Z122" i="64" s="1"/>
  <c r="AA122" i="64" s="1"/>
  <c r="AB122" i="64" s="1"/>
  <c r="AC122" i="64" s="1"/>
  <c r="AD122" i="64" s="1"/>
  <c r="AE122" i="64" s="1"/>
  <c r="AF122" i="64" s="1"/>
  <c r="F122" i="64"/>
  <c r="G122" i="64" s="1"/>
  <c r="H122" i="64" s="1"/>
  <c r="I122" i="64" s="1"/>
  <c r="J122" i="64" s="1"/>
  <c r="K122" i="64" s="1"/>
  <c r="L122" i="64" s="1"/>
  <c r="M122" i="64" s="1"/>
  <c r="N122" i="64" s="1"/>
  <c r="O122" i="64" s="1"/>
  <c r="P122" i="64" s="1"/>
  <c r="C122" i="64"/>
  <c r="D122" i="64" s="1"/>
  <c r="E122" i="64" s="1"/>
  <c r="D121" i="64"/>
  <c r="E121" i="64" s="1"/>
  <c r="F121" i="64" s="1"/>
  <c r="G121" i="64" s="1"/>
  <c r="H121" i="64" s="1"/>
  <c r="I121" i="64" s="1"/>
  <c r="J121" i="64" s="1"/>
  <c r="K121" i="64" s="1"/>
  <c r="L121" i="64" s="1"/>
  <c r="M121" i="64" s="1"/>
  <c r="N121" i="64" s="1"/>
  <c r="O121" i="64" s="1"/>
  <c r="P121" i="64" s="1"/>
  <c r="Q121" i="64" s="1"/>
  <c r="R121" i="64" s="1"/>
  <c r="S121" i="64" s="1"/>
  <c r="T121" i="64" s="1"/>
  <c r="U121" i="64" s="1"/>
  <c r="V121" i="64" s="1"/>
  <c r="W121" i="64" s="1"/>
  <c r="X121" i="64" s="1"/>
  <c r="Y121" i="64" s="1"/>
  <c r="Z121" i="64" s="1"/>
  <c r="AA121" i="64" s="1"/>
  <c r="AB121" i="64" s="1"/>
  <c r="AC121" i="64" s="1"/>
  <c r="AD121" i="64" s="1"/>
  <c r="AE121" i="64" s="1"/>
  <c r="AF121" i="64" s="1"/>
  <c r="C121" i="64"/>
  <c r="C120" i="64"/>
  <c r="D120" i="64" s="1"/>
  <c r="E120" i="64" s="1"/>
  <c r="F120" i="64" s="1"/>
  <c r="G120" i="64" s="1"/>
  <c r="H120" i="64" s="1"/>
  <c r="I120" i="64" s="1"/>
  <c r="J120" i="64" s="1"/>
  <c r="K120" i="64" s="1"/>
  <c r="L120" i="64" s="1"/>
  <c r="M120" i="64" s="1"/>
  <c r="N120" i="64" s="1"/>
  <c r="O120" i="64" s="1"/>
  <c r="P120" i="64" s="1"/>
  <c r="Q120" i="64" s="1"/>
  <c r="R120" i="64" s="1"/>
  <c r="S120" i="64" s="1"/>
  <c r="T120" i="64" s="1"/>
  <c r="U120" i="64" s="1"/>
  <c r="V120" i="64" s="1"/>
  <c r="W120" i="64" s="1"/>
  <c r="X120" i="64" s="1"/>
  <c r="Y120" i="64" s="1"/>
  <c r="Z120" i="64" s="1"/>
  <c r="AA120" i="64" s="1"/>
  <c r="AB120" i="64" s="1"/>
  <c r="AC120" i="64" s="1"/>
  <c r="AD120" i="64" s="1"/>
  <c r="AE120" i="64" s="1"/>
  <c r="AF120" i="64" s="1"/>
  <c r="E119" i="64"/>
  <c r="F119" i="64" s="1"/>
  <c r="G119" i="64" s="1"/>
  <c r="H119" i="64" s="1"/>
  <c r="I119" i="64" s="1"/>
  <c r="J119" i="64" s="1"/>
  <c r="K119" i="64" s="1"/>
  <c r="L119" i="64" s="1"/>
  <c r="M119" i="64" s="1"/>
  <c r="N119" i="64" s="1"/>
  <c r="O119" i="64" s="1"/>
  <c r="P119" i="64" s="1"/>
  <c r="Q119" i="64" s="1"/>
  <c r="R119" i="64" s="1"/>
  <c r="S119" i="64" s="1"/>
  <c r="T119" i="64" s="1"/>
  <c r="U119" i="64" s="1"/>
  <c r="V119" i="64" s="1"/>
  <c r="W119" i="64" s="1"/>
  <c r="X119" i="64" s="1"/>
  <c r="Y119" i="64" s="1"/>
  <c r="Z119" i="64" s="1"/>
  <c r="AA119" i="64" s="1"/>
  <c r="AB119" i="64" s="1"/>
  <c r="AC119" i="64" s="1"/>
  <c r="AD119" i="64" s="1"/>
  <c r="AE119" i="64" s="1"/>
  <c r="AF119" i="64" s="1"/>
  <c r="C119" i="64"/>
  <c r="D119" i="64" s="1"/>
  <c r="C118" i="64"/>
  <c r="D118" i="64" s="1"/>
  <c r="E118" i="64" s="1"/>
  <c r="F118" i="64" s="1"/>
  <c r="G118" i="64" s="1"/>
  <c r="H118" i="64" s="1"/>
  <c r="I118" i="64" s="1"/>
  <c r="J118" i="64" s="1"/>
  <c r="K118" i="64" s="1"/>
  <c r="L118" i="64" s="1"/>
  <c r="M118" i="64" s="1"/>
  <c r="N118" i="64" s="1"/>
  <c r="O118" i="64" s="1"/>
  <c r="P118" i="64" s="1"/>
  <c r="Q118" i="64" s="1"/>
  <c r="R118" i="64" s="1"/>
  <c r="S118" i="64" s="1"/>
  <c r="T118" i="64" s="1"/>
  <c r="U118" i="64" s="1"/>
  <c r="V118" i="64" s="1"/>
  <c r="W118" i="64" s="1"/>
  <c r="X118" i="64" s="1"/>
  <c r="Y118" i="64" s="1"/>
  <c r="Z118" i="64" s="1"/>
  <c r="AA118" i="64" s="1"/>
  <c r="AB118" i="64" s="1"/>
  <c r="AC118" i="64" s="1"/>
  <c r="AD118" i="64" s="1"/>
  <c r="AE118" i="64" s="1"/>
  <c r="AF118" i="64" s="1"/>
  <c r="D117" i="64"/>
  <c r="E117" i="64" s="1"/>
  <c r="F117" i="64" s="1"/>
  <c r="G117" i="64" s="1"/>
  <c r="H117" i="64" s="1"/>
  <c r="I117" i="64" s="1"/>
  <c r="J117" i="64" s="1"/>
  <c r="K117" i="64" s="1"/>
  <c r="L117" i="64" s="1"/>
  <c r="M117" i="64" s="1"/>
  <c r="N117" i="64" s="1"/>
  <c r="O117" i="64" s="1"/>
  <c r="P117" i="64" s="1"/>
  <c r="Q117" i="64" s="1"/>
  <c r="R117" i="64" s="1"/>
  <c r="S117" i="64" s="1"/>
  <c r="T117" i="64" s="1"/>
  <c r="U117" i="64" s="1"/>
  <c r="V117" i="64" s="1"/>
  <c r="W117" i="64" s="1"/>
  <c r="X117" i="64" s="1"/>
  <c r="Y117" i="64" s="1"/>
  <c r="Z117" i="64" s="1"/>
  <c r="AA117" i="64" s="1"/>
  <c r="AB117" i="64" s="1"/>
  <c r="AC117" i="64" s="1"/>
  <c r="AD117" i="64" s="1"/>
  <c r="AE117" i="64" s="1"/>
  <c r="AF117" i="64" s="1"/>
  <c r="C117" i="64"/>
  <c r="J116" i="64"/>
  <c r="K116" i="64" s="1"/>
  <c r="L116" i="64" s="1"/>
  <c r="M116" i="64" s="1"/>
  <c r="N116" i="64" s="1"/>
  <c r="O116" i="64" s="1"/>
  <c r="P116" i="64" s="1"/>
  <c r="Q116" i="64" s="1"/>
  <c r="R116" i="64" s="1"/>
  <c r="S116" i="64" s="1"/>
  <c r="T116" i="64" s="1"/>
  <c r="U116" i="64" s="1"/>
  <c r="V116" i="64" s="1"/>
  <c r="W116" i="64" s="1"/>
  <c r="X116" i="64" s="1"/>
  <c r="Y116" i="64" s="1"/>
  <c r="Z116" i="64" s="1"/>
  <c r="AA116" i="64" s="1"/>
  <c r="AB116" i="64" s="1"/>
  <c r="AC116" i="64" s="1"/>
  <c r="AD116" i="64" s="1"/>
  <c r="AE116" i="64" s="1"/>
  <c r="AF116" i="64" s="1"/>
  <c r="C116" i="64"/>
  <c r="D116" i="64" s="1"/>
  <c r="E116" i="64" s="1"/>
  <c r="F116" i="64" s="1"/>
  <c r="G116" i="64" s="1"/>
  <c r="H116" i="64" s="1"/>
  <c r="I116" i="64" s="1"/>
  <c r="D115" i="64"/>
  <c r="E115" i="64" s="1"/>
  <c r="F115" i="64" s="1"/>
  <c r="G115" i="64" s="1"/>
  <c r="H115" i="64" s="1"/>
  <c r="I115" i="64" s="1"/>
  <c r="J115" i="64" s="1"/>
  <c r="K115" i="64" s="1"/>
  <c r="L115" i="64" s="1"/>
  <c r="M115" i="64" s="1"/>
  <c r="N115" i="64" s="1"/>
  <c r="O115" i="64" s="1"/>
  <c r="P115" i="64" s="1"/>
  <c r="Q115" i="64" s="1"/>
  <c r="R115" i="64" s="1"/>
  <c r="S115" i="64" s="1"/>
  <c r="T115" i="64" s="1"/>
  <c r="U115" i="64" s="1"/>
  <c r="V115" i="64" s="1"/>
  <c r="W115" i="64" s="1"/>
  <c r="X115" i="64" s="1"/>
  <c r="Y115" i="64" s="1"/>
  <c r="Z115" i="64" s="1"/>
  <c r="AA115" i="64" s="1"/>
  <c r="AB115" i="64" s="1"/>
  <c r="AC115" i="64" s="1"/>
  <c r="AD115" i="64" s="1"/>
  <c r="AE115" i="64" s="1"/>
  <c r="AF115" i="64" s="1"/>
  <c r="C115" i="64"/>
  <c r="F114" i="64"/>
  <c r="G114" i="64" s="1"/>
  <c r="H114" i="64" s="1"/>
  <c r="I114" i="64" s="1"/>
  <c r="J114" i="64" s="1"/>
  <c r="K114" i="64" s="1"/>
  <c r="L114" i="64" s="1"/>
  <c r="M114" i="64" s="1"/>
  <c r="N114" i="64" s="1"/>
  <c r="O114" i="64" s="1"/>
  <c r="P114" i="64" s="1"/>
  <c r="Q114" i="64" s="1"/>
  <c r="R114" i="64" s="1"/>
  <c r="S114" i="64" s="1"/>
  <c r="T114" i="64" s="1"/>
  <c r="U114" i="64" s="1"/>
  <c r="V114" i="64" s="1"/>
  <c r="W114" i="64" s="1"/>
  <c r="X114" i="64" s="1"/>
  <c r="Y114" i="64" s="1"/>
  <c r="Z114" i="64" s="1"/>
  <c r="AA114" i="64" s="1"/>
  <c r="AB114" i="64" s="1"/>
  <c r="AC114" i="64" s="1"/>
  <c r="AD114" i="64" s="1"/>
  <c r="AE114" i="64" s="1"/>
  <c r="AF114" i="64" s="1"/>
  <c r="D114" i="64"/>
  <c r="E114" i="64" s="1"/>
  <c r="C114" i="64"/>
  <c r="L113" i="64"/>
  <c r="M113" i="64" s="1"/>
  <c r="N113" i="64" s="1"/>
  <c r="O113" i="64" s="1"/>
  <c r="P113" i="64" s="1"/>
  <c r="Q113" i="64" s="1"/>
  <c r="R113" i="64" s="1"/>
  <c r="S113" i="64" s="1"/>
  <c r="T113" i="64" s="1"/>
  <c r="U113" i="64" s="1"/>
  <c r="V113" i="64" s="1"/>
  <c r="W113" i="64" s="1"/>
  <c r="X113" i="64" s="1"/>
  <c r="Y113" i="64" s="1"/>
  <c r="Z113" i="64" s="1"/>
  <c r="AA113" i="64" s="1"/>
  <c r="AB113" i="64" s="1"/>
  <c r="AC113" i="64" s="1"/>
  <c r="AD113" i="64" s="1"/>
  <c r="AE113" i="64" s="1"/>
  <c r="AF113" i="64" s="1"/>
  <c r="H113" i="64"/>
  <c r="I113" i="64" s="1"/>
  <c r="J113" i="64" s="1"/>
  <c r="K113" i="64" s="1"/>
  <c r="D113" i="64"/>
  <c r="E113" i="64" s="1"/>
  <c r="F113" i="64" s="1"/>
  <c r="G113" i="64" s="1"/>
  <c r="C113" i="64"/>
  <c r="N112" i="64"/>
  <c r="O112" i="64" s="1"/>
  <c r="P112" i="64" s="1"/>
  <c r="Q112" i="64" s="1"/>
  <c r="R112" i="64" s="1"/>
  <c r="S112" i="64" s="1"/>
  <c r="T112" i="64" s="1"/>
  <c r="U112" i="64" s="1"/>
  <c r="V112" i="64" s="1"/>
  <c r="W112" i="64" s="1"/>
  <c r="X112" i="64" s="1"/>
  <c r="Y112" i="64" s="1"/>
  <c r="Z112" i="64" s="1"/>
  <c r="AA112" i="64" s="1"/>
  <c r="AB112" i="64" s="1"/>
  <c r="AC112" i="64" s="1"/>
  <c r="AD112" i="64" s="1"/>
  <c r="AE112" i="64" s="1"/>
  <c r="AF112" i="64" s="1"/>
  <c r="C112" i="64"/>
  <c r="D112" i="64" s="1"/>
  <c r="E112" i="64" s="1"/>
  <c r="F112" i="64" s="1"/>
  <c r="G112" i="64" s="1"/>
  <c r="H112" i="64" s="1"/>
  <c r="I112" i="64" s="1"/>
  <c r="J112" i="64" s="1"/>
  <c r="K112" i="64" s="1"/>
  <c r="L112" i="64" s="1"/>
  <c r="M112" i="64" s="1"/>
  <c r="P111" i="64"/>
  <c r="Q111" i="64" s="1"/>
  <c r="R111" i="64" s="1"/>
  <c r="S111" i="64" s="1"/>
  <c r="T111" i="64" s="1"/>
  <c r="U111" i="64" s="1"/>
  <c r="V111" i="64" s="1"/>
  <c r="W111" i="64" s="1"/>
  <c r="X111" i="64" s="1"/>
  <c r="Y111" i="64" s="1"/>
  <c r="Z111" i="64" s="1"/>
  <c r="AA111" i="64" s="1"/>
  <c r="AB111" i="64" s="1"/>
  <c r="AC111" i="64" s="1"/>
  <c r="AD111" i="64" s="1"/>
  <c r="AE111" i="64" s="1"/>
  <c r="AF111" i="64" s="1"/>
  <c r="D111" i="64"/>
  <c r="E111" i="64" s="1"/>
  <c r="F111" i="64" s="1"/>
  <c r="G111" i="64" s="1"/>
  <c r="H111" i="64" s="1"/>
  <c r="I111" i="64" s="1"/>
  <c r="J111" i="64" s="1"/>
  <c r="K111" i="64" s="1"/>
  <c r="L111" i="64" s="1"/>
  <c r="M111" i="64" s="1"/>
  <c r="N111" i="64" s="1"/>
  <c r="O111" i="64" s="1"/>
  <c r="C111" i="64"/>
  <c r="R110" i="64"/>
  <c r="S110" i="64" s="1"/>
  <c r="T110" i="64" s="1"/>
  <c r="U110" i="64" s="1"/>
  <c r="V110" i="64" s="1"/>
  <c r="W110" i="64" s="1"/>
  <c r="X110" i="64" s="1"/>
  <c r="Y110" i="64" s="1"/>
  <c r="Z110" i="64" s="1"/>
  <c r="AA110" i="64" s="1"/>
  <c r="AB110" i="64" s="1"/>
  <c r="AC110" i="64" s="1"/>
  <c r="AD110" i="64" s="1"/>
  <c r="AE110" i="64" s="1"/>
  <c r="AF110" i="64" s="1"/>
  <c r="D110" i="64"/>
  <c r="E110" i="64" s="1"/>
  <c r="F110" i="64" s="1"/>
  <c r="G110" i="64" s="1"/>
  <c r="H110" i="64" s="1"/>
  <c r="I110" i="64" s="1"/>
  <c r="J110" i="64" s="1"/>
  <c r="K110" i="64" s="1"/>
  <c r="L110" i="64" s="1"/>
  <c r="M110" i="64" s="1"/>
  <c r="N110" i="64" s="1"/>
  <c r="O110" i="64" s="1"/>
  <c r="P110" i="64" s="1"/>
  <c r="Q110" i="64" s="1"/>
  <c r="C110" i="64"/>
  <c r="X109" i="64"/>
  <c r="Y109" i="64" s="1"/>
  <c r="Z109" i="64" s="1"/>
  <c r="AA109" i="64" s="1"/>
  <c r="AB109" i="64" s="1"/>
  <c r="AC109" i="64" s="1"/>
  <c r="AD109" i="64" s="1"/>
  <c r="AE109" i="64" s="1"/>
  <c r="AF109" i="64" s="1"/>
  <c r="D109" i="64"/>
  <c r="E109" i="64" s="1"/>
  <c r="F109" i="64" s="1"/>
  <c r="G109" i="64" s="1"/>
  <c r="H109" i="64" s="1"/>
  <c r="I109" i="64" s="1"/>
  <c r="J109" i="64" s="1"/>
  <c r="K109" i="64" s="1"/>
  <c r="L109" i="64" s="1"/>
  <c r="M109" i="64" s="1"/>
  <c r="N109" i="64" s="1"/>
  <c r="O109" i="64" s="1"/>
  <c r="P109" i="64" s="1"/>
  <c r="Q109" i="64" s="1"/>
  <c r="R109" i="64" s="1"/>
  <c r="S109" i="64" s="1"/>
  <c r="T109" i="64" s="1"/>
  <c r="U109" i="64" s="1"/>
  <c r="V109" i="64" s="1"/>
  <c r="W109" i="64" s="1"/>
  <c r="C109" i="64"/>
  <c r="F108" i="64"/>
  <c r="G108" i="64" s="1"/>
  <c r="H108" i="64" s="1"/>
  <c r="I108" i="64" s="1"/>
  <c r="J108" i="64" s="1"/>
  <c r="K108" i="64" s="1"/>
  <c r="L108" i="64" s="1"/>
  <c r="M108" i="64" s="1"/>
  <c r="N108" i="64" s="1"/>
  <c r="O108" i="64" s="1"/>
  <c r="P108" i="64" s="1"/>
  <c r="Q108" i="64" s="1"/>
  <c r="R108" i="64" s="1"/>
  <c r="S108" i="64" s="1"/>
  <c r="T108" i="64" s="1"/>
  <c r="U108" i="64" s="1"/>
  <c r="V108" i="64" s="1"/>
  <c r="W108" i="64" s="1"/>
  <c r="X108" i="64" s="1"/>
  <c r="Y108" i="64" s="1"/>
  <c r="Z108" i="64" s="1"/>
  <c r="AA108" i="64" s="1"/>
  <c r="AB108" i="64" s="1"/>
  <c r="AC108" i="64" s="1"/>
  <c r="AD108" i="64" s="1"/>
  <c r="AE108" i="64" s="1"/>
  <c r="AF108" i="64" s="1"/>
  <c r="C108" i="64"/>
  <c r="D108" i="64" s="1"/>
  <c r="E108" i="64" s="1"/>
  <c r="D107" i="64"/>
  <c r="E107" i="64" s="1"/>
  <c r="F107" i="64" s="1"/>
  <c r="G107" i="64" s="1"/>
  <c r="H107" i="64" s="1"/>
  <c r="I107" i="64" s="1"/>
  <c r="J107" i="64" s="1"/>
  <c r="K107" i="64" s="1"/>
  <c r="L107" i="64" s="1"/>
  <c r="M107" i="64" s="1"/>
  <c r="N107" i="64" s="1"/>
  <c r="O107" i="64" s="1"/>
  <c r="P107" i="64" s="1"/>
  <c r="Q107" i="64" s="1"/>
  <c r="R107" i="64" s="1"/>
  <c r="S107" i="64" s="1"/>
  <c r="T107" i="64" s="1"/>
  <c r="U107" i="64" s="1"/>
  <c r="V107" i="64" s="1"/>
  <c r="W107" i="64" s="1"/>
  <c r="X107" i="64" s="1"/>
  <c r="Y107" i="64" s="1"/>
  <c r="Z107" i="64" s="1"/>
  <c r="AA107" i="64" s="1"/>
  <c r="AB107" i="64" s="1"/>
  <c r="AC107" i="64" s="1"/>
  <c r="AD107" i="64" s="1"/>
  <c r="AE107" i="64" s="1"/>
  <c r="AF107" i="64" s="1"/>
  <c r="C107" i="64"/>
  <c r="N106" i="64"/>
  <c r="O106" i="64" s="1"/>
  <c r="P106" i="64" s="1"/>
  <c r="Q106" i="64" s="1"/>
  <c r="R106" i="64" s="1"/>
  <c r="S106" i="64" s="1"/>
  <c r="T106" i="64" s="1"/>
  <c r="U106" i="64" s="1"/>
  <c r="V106" i="64" s="1"/>
  <c r="W106" i="64" s="1"/>
  <c r="X106" i="64" s="1"/>
  <c r="Y106" i="64" s="1"/>
  <c r="Z106" i="64" s="1"/>
  <c r="AA106" i="64" s="1"/>
  <c r="AB106" i="64" s="1"/>
  <c r="AC106" i="64" s="1"/>
  <c r="AD106" i="64" s="1"/>
  <c r="AE106" i="64" s="1"/>
  <c r="AF106" i="64" s="1"/>
  <c r="D106" i="64"/>
  <c r="E106" i="64" s="1"/>
  <c r="F106" i="64" s="1"/>
  <c r="G106" i="64" s="1"/>
  <c r="H106" i="64" s="1"/>
  <c r="I106" i="64" s="1"/>
  <c r="J106" i="64" s="1"/>
  <c r="K106" i="64" s="1"/>
  <c r="L106" i="64" s="1"/>
  <c r="M106" i="64" s="1"/>
  <c r="C106" i="64"/>
  <c r="D105" i="64"/>
  <c r="E105" i="64" s="1"/>
  <c r="F105" i="64" s="1"/>
  <c r="G105" i="64" s="1"/>
  <c r="H105" i="64" s="1"/>
  <c r="I105" i="64" s="1"/>
  <c r="J105" i="64" s="1"/>
  <c r="K105" i="64" s="1"/>
  <c r="L105" i="64" s="1"/>
  <c r="M105" i="64" s="1"/>
  <c r="N105" i="64" s="1"/>
  <c r="O105" i="64" s="1"/>
  <c r="P105" i="64" s="1"/>
  <c r="Q105" i="64" s="1"/>
  <c r="R105" i="64" s="1"/>
  <c r="S105" i="64" s="1"/>
  <c r="T105" i="64" s="1"/>
  <c r="U105" i="64" s="1"/>
  <c r="V105" i="64" s="1"/>
  <c r="W105" i="64" s="1"/>
  <c r="X105" i="64" s="1"/>
  <c r="Y105" i="64" s="1"/>
  <c r="Z105" i="64" s="1"/>
  <c r="AA105" i="64" s="1"/>
  <c r="AB105" i="64" s="1"/>
  <c r="AC105" i="64" s="1"/>
  <c r="AD105" i="64" s="1"/>
  <c r="AE105" i="64" s="1"/>
  <c r="AF105" i="64" s="1"/>
  <c r="C105" i="64"/>
  <c r="N104" i="64"/>
  <c r="O104" i="64" s="1"/>
  <c r="P104" i="64" s="1"/>
  <c r="Q104" i="64" s="1"/>
  <c r="R104" i="64" s="1"/>
  <c r="S104" i="64" s="1"/>
  <c r="T104" i="64" s="1"/>
  <c r="U104" i="64" s="1"/>
  <c r="V104" i="64" s="1"/>
  <c r="W104" i="64" s="1"/>
  <c r="X104" i="64" s="1"/>
  <c r="Y104" i="64" s="1"/>
  <c r="Z104" i="64" s="1"/>
  <c r="AA104" i="64" s="1"/>
  <c r="AB104" i="64" s="1"/>
  <c r="AC104" i="64" s="1"/>
  <c r="AD104" i="64" s="1"/>
  <c r="AE104" i="64" s="1"/>
  <c r="AF104" i="64" s="1"/>
  <c r="E104" i="64"/>
  <c r="F104" i="64" s="1"/>
  <c r="G104" i="64" s="1"/>
  <c r="H104" i="64" s="1"/>
  <c r="I104" i="64" s="1"/>
  <c r="J104" i="64" s="1"/>
  <c r="K104" i="64" s="1"/>
  <c r="L104" i="64" s="1"/>
  <c r="M104" i="64" s="1"/>
  <c r="C104" i="64"/>
  <c r="D104" i="64" s="1"/>
  <c r="C103" i="64"/>
  <c r="D103" i="64" s="1"/>
  <c r="E103" i="64" s="1"/>
  <c r="F103" i="64" s="1"/>
  <c r="G103" i="64" s="1"/>
  <c r="H103" i="64" s="1"/>
  <c r="I103" i="64" s="1"/>
  <c r="J103" i="64" s="1"/>
  <c r="K103" i="64" s="1"/>
  <c r="L103" i="64" s="1"/>
  <c r="M103" i="64" s="1"/>
  <c r="N103" i="64" s="1"/>
  <c r="O103" i="64" s="1"/>
  <c r="P103" i="64" s="1"/>
  <c r="Q103" i="64" s="1"/>
  <c r="R103" i="64" s="1"/>
  <c r="S103" i="64" s="1"/>
  <c r="T103" i="64" s="1"/>
  <c r="U103" i="64" s="1"/>
  <c r="V103" i="64" s="1"/>
  <c r="W103" i="64" s="1"/>
  <c r="X103" i="64" s="1"/>
  <c r="Y103" i="64" s="1"/>
  <c r="Z103" i="64" s="1"/>
  <c r="AA103" i="64" s="1"/>
  <c r="AB103" i="64" s="1"/>
  <c r="AC103" i="64" s="1"/>
  <c r="AD103" i="64" s="1"/>
  <c r="AE103" i="64" s="1"/>
  <c r="AF103" i="64" s="1"/>
  <c r="C102" i="64"/>
  <c r="D102" i="64" s="1"/>
  <c r="E102" i="64" s="1"/>
  <c r="F102" i="64" s="1"/>
  <c r="G102" i="64" s="1"/>
  <c r="H102" i="64" s="1"/>
  <c r="I102" i="64" s="1"/>
  <c r="J102" i="64" s="1"/>
  <c r="K102" i="64" s="1"/>
  <c r="L102" i="64" s="1"/>
  <c r="M102" i="64" s="1"/>
  <c r="N102" i="64" s="1"/>
  <c r="O102" i="64" s="1"/>
  <c r="P102" i="64" s="1"/>
  <c r="Q102" i="64" s="1"/>
  <c r="R102" i="64" s="1"/>
  <c r="S102" i="64" s="1"/>
  <c r="T102" i="64" s="1"/>
  <c r="U102" i="64" s="1"/>
  <c r="V102" i="64" s="1"/>
  <c r="W102" i="64" s="1"/>
  <c r="X102" i="64" s="1"/>
  <c r="Y102" i="64" s="1"/>
  <c r="Z102" i="64" s="1"/>
  <c r="AA102" i="64" s="1"/>
  <c r="AB102" i="64" s="1"/>
  <c r="AC102" i="64" s="1"/>
  <c r="AD102" i="64" s="1"/>
  <c r="AE102" i="64" s="1"/>
  <c r="AF102" i="64" s="1"/>
  <c r="C101" i="64"/>
  <c r="D101" i="64" s="1"/>
  <c r="E101" i="64" s="1"/>
  <c r="F101" i="64" s="1"/>
  <c r="G101" i="64" s="1"/>
  <c r="H101" i="64" s="1"/>
  <c r="I101" i="64" s="1"/>
  <c r="J101" i="64" s="1"/>
  <c r="K101" i="64" s="1"/>
  <c r="L101" i="64" s="1"/>
  <c r="M101" i="64" s="1"/>
  <c r="N101" i="64" s="1"/>
  <c r="O101" i="64" s="1"/>
  <c r="P101" i="64" s="1"/>
  <c r="Q101" i="64" s="1"/>
  <c r="R101" i="64" s="1"/>
  <c r="S101" i="64" s="1"/>
  <c r="T101" i="64" s="1"/>
  <c r="U101" i="64" s="1"/>
  <c r="V101" i="64" s="1"/>
  <c r="W101" i="64" s="1"/>
  <c r="X101" i="64" s="1"/>
  <c r="Y101" i="64" s="1"/>
  <c r="Z101" i="64" s="1"/>
  <c r="AA101" i="64" s="1"/>
  <c r="AB101" i="64" s="1"/>
  <c r="AC101" i="64" s="1"/>
  <c r="AD101" i="64" s="1"/>
  <c r="AE101" i="64" s="1"/>
  <c r="AF101" i="64" s="1"/>
  <c r="C100" i="64"/>
  <c r="D100" i="64" s="1"/>
  <c r="E100" i="64" s="1"/>
  <c r="F100" i="64" s="1"/>
  <c r="G100" i="64" s="1"/>
  <c r="H100" i="64" s="1"/>
  <c r="I100" i="64" s="1"/>
  <c r="J100" i="64" s="1"/>
  <c r="K100" i="64" s="1"/>
  <c r="L100" i="64" s="1"/>
  <c r="M100" i="64" s="1"/>
  <c r="N100" i="64" s="1"/>
  <c r="O100" i="64" s="1"/>
  <c r="P100" i="64" s="1"/>
  <c r="Q100" i="64" s="1"/>
  <c r="R100" i="64" s="1"/>
  <c r="S100" i="64" s="1"/>
  <c r="T100" i="64" s="1"/>
  <c r="U100" i="64" s="1"/>
  <c r="V100" i="64" s="1"/>
  <c r="W100" i="64" s="1"/>
  <c r="X100" i="64" s="1"/>
  <c r="Y100" i="64" s="1"/>
  <c r="Z100" i="64" s="1"/>
  <c r="AA100" i="64" s="1"/>
  <c r="AB100" i="64" s="1"/>
  <c r="AC100" i="64" s="1"/>
  <c r="AD100" i="64" s="1"/>
  <c r="AE100" i="64" s="1"/>
  <c r="AF100" i="64" s="1"/>
  <c r="J99" i="64"/>
  <c r="K99" i="64" s="1"/>
  <c r="L99" i="64" s="1"/>
  <c r="M99" i="64" s="1"/>
  <c r="N99" i="64" s="1"/>
  <c r="O99" i="64" s="1"/>
  <c r="P99" i="64" s="1"/>
  <c r="Q99" i="64" s="1"/>
  <c r="R99" i="64" s="1"/>
  <c r="S99" i="64" s="1"/>
  <c r="T99" i="64" s="1"/>
  <c r="U99" i="64" s="1"/>
  <c r="V99" i="64" s="1"/>
  <c r="W99" i="64" s="1"/>
  <c r="X99" i="64" s="1"/>
  <c r="Y99" i="64" s="1"/>
  <c r="Z99" i="64" s="1"/>
  <c r="AA99" i="64" s="1"/>
  <c r="AB99" i="64" s="1"/>
  <c r="AC99" i="64" s="1"/>
  <c r="AD99" i="64" s="1"/>
  <c r="AE99" i="64" s="1"/>
  <c r="AF99" i="64" s="1"/>
  <c r="C99" i="64"/>
  <c r="D99" i="64" s="1"/>
  <c r="E99" i="64" s="1"/>
  <c r="F99" i="64" s="1"/>
  <c r="G99" i="64" s="1"/>
  <c r="H99" i="64" s="1"/>
  <c r="K98" i="64"/>
  <c r="L98" i="64" s="1"/>
  <c r="M98" i="64" s="1"/>
  <c r="N98" i="64" s="1"/>
  <c r="O98" i="64" s="1"/>
  <c r="P98" i="64" s="1"/>
  <c r="Q98" i="64" s="1"/>
  <c r="R98" i="64" s="1"/>
  <c r="S98" i="64" s="1"/>
  <c r="T98" i="64" s="1"/>
  <c r="U98" i="64" s="1"/>
  <c r="V98" i="64" s="1"/>
  <c r="W98" i="64" s="1"/>
  <c r="X98" i="64" s="1"/>
  <c r="Y98" i="64" s="1"/>
  <c r="Z98" i="64" s="1"/>
  <c r="AA98" i="64" s="1"/>
  <c r="AB98" i="64" s="1"/>
  <c r="AC98" i="64" s="1"/>
  <c r="AD98" i="64" s="1"/>
  <c r="AE98" i="64" s="1"/>
  <c r="AF98" i="64" s="1"/>
  <c r="C98" i="64"/>
  <c r="D98" i="64" s="1"/>
  <c r="E98" i="64" s="1"/>
  <c r="F98" i="64" s="1"/>
  <c r="G98" i="64" s="1"/>
  <c r="H98" i="64" s="1"/>
  <c r="I98" i="64" s="1"/>
  <c r="J98" i="64" s="1"/>
  <c r="C97" i="64"/>
  <c r="D97" i="64" s="1"/>
  <c r="E97" i="64" s="1"/>
  <c r="F97" i="64" s="1"/>
  <c r="G97" i="64" s="1"/>
  <c r="H97" i="64" s="1"/>
  <c r="I97" i="64" s="1"/>
  <c r="J97" i="64" s="1"/>
  <c r="K97" i="64" s="1"/>
  <c r="L97" i="64" s="1"/>
  <c r="M97" i="64" s="1"/>
  <c r="N97" i="64" s="1"/>
  <c r="O97" i="64" s="1"/>
  <c r="P97" i="64" s="1"/>
  <c r="Q97" i="64" s="1"/>
  <c r="R97" i="64" s="1"/>
  <c r="S97" i="64" s="1"/>
  <c r="T97" i="64" s="1"/>
  <c r="U97" i="64" s="1"/>
  <c r="V97" i="64" s="1"/>
  <c r="W97" i="64" s="1"/>
  <c r="X97" i="64" s="1"/>
  <c r="Y97" i="64" s="1"/>
  <c r="Z97" i="64" s="1"/>
  <c r="AA97" i="64" s="1"/>
  <c r="AB97" i="64" s="1"/>
  <c r="AC97" i="64" s="1"/>
  <c r="AD97" i="64" s="1"/>
  <c r="AE97" i="64" s="1"/>
  <c r="AF97" i="64" s="1"/>
  <c r="C96" i="64"/>
  <c r="D96" i="64" s="1"/>
  <c r="E96" i="64" s="1"/>
  <c r="F96" i="64" s="1"/>
  <c r="G96" i="64" s="1"/>
  <c r="H96" i="64" s="1"/>
  <c r="I96" i="64" s="1"/>
  <c r="J96" i="64" s="1"/>
  <c r="K96" i="64" s="1"/>
  <c r="L96" i="64" s="1"/>
  <c r="M96" i="64" s="1"/>
  <c r="N96" i="64" s="1"/>
  <c r="O96" i="64" s="1"/>
  <c r="P96" i="64" s="1"/>
  <c r="Q96" i="64" s="1"/>
  <c r="R96" i="64" s="1"/>
  <c r="S96" i="64" s="1"/>
  <c r="T96" i="64" s="1"/>
  <c r="U96" i="64" s="1"/>
  <c r="V96" i="64" s="1"/>
  <c r="W96" i="64" s="1"/>
  <c r="X96" i="64" s="1"/>
  <c r="Y96" i="64" s="1"/>
  <c r="Z96" i="64" s="1"/>
  <c r="AA96" i="64" s="1"/>
  <c r="AB96" i="64" s="1"/>
  <c r="AC96" i="64" s="1"/>
  <c r="AD96" i="64" s="1"/>
  <c r="AE96" i="64" s="1"/>
  <c r="AF96" i="64" s="1"/>
  <c r="C95" i="64"/>
  <c r="D95" i="64" s="1"/>
  <c r="E95" i="64" s="1"/>
  <c r="F95" i="64" s="1"/>
  <c r="G95" i="64" s="1"/>
  <c r="H95" i="64" s="1"/>
  <c r="I95" i="64" s="1"/>
  <c r="J95" i="64" s="1"/>
  <c r="K95" i="64" s="1"/>
  <c r="L95" i="64" s="1"/>
  <c r="M95" i="64" s="1"/>
  <c r="N95" i="64" s="1"/>
  <c r="O95" i="64" s="1"/>
  <c r="P95" i="64" s="1"/>
  <c r="Q95" i="64" s="1"/>
  <c r="R95" i="64" s="1"/>
  <c r="S95" i="64" s="1"/>
  <c r="T95" i="64" s="1"/>
  <c r="U95" i="64" s="1"/>
  <c r="V95" i="64" s="1"/>
  <c r="W95" i="64" s="1"/>
  <c r="X95" i="64" s="1"/>
  <c r="Y95" i="64" s="1"/>
  <c r="Z95" i="64" s="1"/>
  <c r="AA95" i="64" s="1"/>
  <c r="AB95" i="64" s="1"/>
  <c r="AC95" i="64" s="1"/>
  <c r="AD95" i="64" s="1"/>
  <c r="AE95" i="64" s="1"/>
  <c r="AF95" i="64" s="1"/>
  <c r="C94" i="64"/>
  <c r="C93" i="64"/>
  <c r="D93" i="64" s="1"/>
  <c r="E93" i="64" s="1"/>
  <c r="F93" i="64" s="1"/>
  <c r="G93" i="64" s="1"/>
  <c r="H93" i="64" s="1"/>
  <c r="I93" i="64" s="1"/>
  <c r="J93" i="64" s="1"/>
  <c r="K93" i="64" s="1"/>
  <c r="L93" i="64" s="1"/>
  <c r="M93" i="64" s="1"/>
  <c r="N93" i="64" s="1"/>
  <c r="O93" i="64" s="1"/>
  <c r="P93" i="64" s="1"/>
  <c r="Q93" i="64" s="1"/>
  <c r="R93" i="64" s="1"/>
  <c r="S93" i="64" s="1"/>
  <c r="T93" i="64" s="1"/>
  <c r="U93" i="64" s="1"/>
  <c r="V93" i="64" s="1"/>
  <c r="W93" i="64" s="1"/>
  <c r="X93" i="64" s="1"/>
  <c r="Y93" i="64" s="1"/>
  <c r="Z93" i="64" s="1"/>
  <c r="AA93" i="64" s="1"/>
  <c r="AB93" i="64" s="1"/>
  <c r="AC93" i="64" s="1"/>
  <c r="AD93" i="64" s="1"/>
  <c r="AE93" i="64" s="1"/>
  <c r="AF93" i="64" s="1"/>
  <c r="G92" i="64"/>
  <c r="H92" i="64" s="1"/>
  <c r="I92" i="64" s="1"/>
  <c r="J92" i="64" s="1"/>
  <c r="K92" i="64" s="1"/>
  <c r="L92" i="64" s="1"/>
  <c r="M92" i="64" s="1"/>
  <c r="N92" i="64" s="1"/>
  <c r="O92" i="64" s="1"/>
  <c r="P92" i="64" s="1"/>
  <c r="Q92" i="64" s="1"/>
  <c r="R92" i="64" s="1"/>
  <c r="S92" i="64" s="1"/>
  <c r="T92" i="64" s="1"/>
  <c r="U92" i="64" s="1"/>
  <c r="V92" i="64" s="1"/>
  <c r="W92" i="64" s="1"/>
  <c r="X92" i="64" s="1"/>
  <c r="Y92" i="64" s="1"/>
  <c r="Z92" i="64" s="1"/>
  <c r="AA92" i="64" s="1"/>
  <c r="AB92" i="64" s="1"/>
  <c r="AC92" i="64" s="1"/>
  <c r="AD92" i="64" s="1"/>
  <c r="AE92" i="64" s="1"/>
  <c r="AF92" i="64" s="1"/>
  <c r="C92" i="64"/>
  <c r="D92" i="64" s="1"/>
  <c r="E92" i="64" s="1"/>
  <c r="F92" i="64" s="1"/>
  <c r="E91" i="64"/>
  <c r="F91" i="64" s="1"/>
  <c r="G91" i="64" s="1"/>
  <c r="H91" i="64" s="1"/>
  <c r="I91" i="64" s="1"/>
  <c r="J91" i="64" s="1"/>
  <c r="K91" i="64" s="1"/>
  <c r="L91" i="64" s="1"/>
  <c r="M91" i="64" s="1"/>
  <c r="N91" i="64" s="1"/>
  <c r="O91" i="64" s="1"/>
  <c r="P91" i="64" s="1"/>
  <c r="Q91" i="64" s="1"/>
  <c r="R91" i="64" s="1"/>
  <c r="S91" i="64" s="1"/>
  <c r="T91" i="64" s="1"/>
  <c r="U91" i="64" s="1"/>
  <c r="V91" i="64" s="1"/>
  <c r="W91" i="64" s="1"/>
  <c r="X91" i="64" s="1"/>
  <c r="Y91" i="64" s="1"/>
  <c r="Z91" i="64" s="1"/>
  <c r="AA91" i="64" s="1"/>
  <c r="AB91" i="64" s="1"/>
  <c r="AC91" i="64" s="1"/>
  <c r="AD91" i="64" s="1"/>
  <c r="AE91" i="64" s="1"/>
  <c r="AF91" i="64" s="1"/>
  <c r="C91" i="64"/>
  <c r="D91" i="64" s="1"/>
  <c r="C90" i="64"/>
  <c r="D90" i="64" s="1"/>
  <c r="E90" i="64" s="1"/>
  <c r="F90" i="64" s="1"/>
  <c r="G90" i="64" s="1"/>
  <c r="H90" i="64" s="1"/>
  <c r="I90" i="64" s="1"/>
  <c r="J90" i="64" s="1"/>
  <c r="K90" i="64" s="1"/>
  <c r="L90" i="64" s="1"/>
  <c r="M90" i="64" s="1"/>
  <c r="N90" i="64" s="1"/>
  <c r="O90" i="64" s="1"/>
  <c r="P90" i="64" s="1"/>
  <c r="Q90" i="64" s="1"/>
  <c r="R90" i="64" s="1"/>
  <c r="S90" i="64" s="1"/>
  <c r="T90" i="64" s="1"/>
  <c r="U90" i="64" s="1"/>
  <c r="V90" i="64" s="1"/>
  <c r="W90" i="64" s="1"/>
  <c r="X90" i="64" s="1"/>
  <c r="Y90" i="64" s="1"/>
  <c r="Z90" i="64" s="1"/>
  <c r="AA90" i="64" s="1"/>
  <c r="AB90" i="64" s="1"/>
  <c r="AC90" i="64" s="1"/>
  <c r="AD90" i="64" s="1"/>
  <c r="AE90" i="64" s="1"/>
  <c r="AF90" i="64" s="1"/>
  <c r="C89" i="64"/>
  <c r="AH86" i="64"/>
  <c r="AI86" i="64" s="1"/>
  <c r="AH85" i="64"/>
  <c r="AI85" i="64" s="1"/>
  <c r="AH84" i="64"/>
  <c r="AI84" i="64" s="1"/>
  <c r="AH83" i="64"/>
  <c r="AI83" i="64" s="1"/>
  <c r="AF80" i="64"/>
  <c r="AE80" i="64"/>
  <c r="AD80" i="64"/>
  <c r="AC80" i="64"/>
  <c r="AB80" i="64"/>
  <c r="AA80" i="64"/>
  <c r="Z80" i="64"/>
  <c r="Y80" i="64"/>
  <c r="X80" i="64"/>
  <c r="W80" i="64"/>
  <c r="V80" i="64"/>
  <c r="U80" i="64"/>
  <c r="T80" i="64"/>
  <c r="S80" i="64"/>
  <c r="R80" i="64"/>
  <c r="Q80" i="64"/>
  <c r="P80" i="64"/>
  <c r="O80" i="64"/>
  <c r="N80" i="64"/>
  <c r="M80" i="64"/>
  <c r="L80" i="64"/>
  <c r="K80" i="64"/>
  <c r="J80" i="64"/>
  <c r="I80" i="64"/>
  <c r="H80" i="64"/>
  <c r="G80" i="64"/>
  <c r="F80" i="64"/>
  <c r="E80" i="64"/>
  <c r="D80" i="64"/>
  <c r="C80" i="64"/>
  <c r="AI79" i="64"/>
  <c r="AH79" i="64"/>
  <c r="AI78" i="64"/>
  <c r="AH78" i="64"/>
  <c r="AI77" i="64"/>
  <c r="AH77" i="64"/>
  <c r="AI76" i="64"/>
  <c r="AH76" i="64"/>
  <c r="AI75" i="64"/>
  <c r="AH75" i="64"/>
  <c r="AI74" i="64"/>
  <c r="AH74" i="64"/>
  <c r="AI73" i="64"/>
  <c r="AH73" i="64"/>
  <c r="AI72" i="64"/>
  <c r="AH72" i="64"/>
  <c r="AG71" i="64"/>
  <c r="AI70" i="64"/>
  <c r="AH70" i="64"/>
  <c r="AF69" i="64"/>
  <c r="AE69" i="64"/>
  <c r="AD69" i="64"/>
  <c r="AC69" i="64"/>
  <c r="AB69" i="64"/>
  <c r="AA69" i="64"/>
  <c r="Z69" i="64"/>
  <c r="Y69" i="64"/>
  <c r="X69" i="64"/>
  <c r="W69" i="64"/>
  <c r="V69" i="64"/>
  <c r="U69" i="64"/>
  <c r="T69" i="64"/>
  <c r="S69" i="64"/>
  <c r="R69" i="64"/>
  <c r="Q69" i="64"/>
  <c r="P69" i="64"/>
  <c r="O69" i="64"/>
  <c r="N69" i="64"/>
  <c r="M69" i="64"/>
  <c r="L69" i="64"/>
  <c r="K69" i="64"/>
  <c r="J69" i="64"/>
  <c r="I69" i="64"/>
  <c r="H69" i="64"/>
  <c r="G69" i="64"/>
  <c r="F69" i="64"/>
  <c r="E69" i="64"/>
  <c r="D69" i="64"/>
  <c r="C69" i="64"/>
  <c r="AF68" i="64"/>
  <c r="AE68" i="64"/>
  <c r="AD68" i="64"/>
  <c r="AC68" i="64"/>
  <c r="AB68" i="64"/>
  <c r="AA68" i="64"/>
  <c r="Z68" i="64"/>
  <c r="Y68" i="64"/>
  <c r="X68" i="64"/>
  <c r="W68" i="64"/>
  <c r="V68" i="64"/>
  <c r="U68" i="64"/>
  <c r="T68" i="64"/>
  <c r="S68" i="64"/>
  <c r="R68" i="64"/>
  <c r="Q68" i="64"/>
  <c r="P68" i="64"/>
  <c r="O68" i="64"/>
  <c r="N68" i="64"/>
  <c r="M68" i="64"/>
  <c r="L68" i="64"/>
  <c r="K68" i="64"/>
  <c r="J68" i="64"/>
  <c r="I68" i="64"/>
  <c r="H68" i="64"/>
  <c r="G68" i="64"/>
  <c r="F68" i="64"/>
  <c r="E68" i="64"/>
  <c r="D68" i="64"/>
  <c r="C68" i="64"/>
  <c r="AF67" i="64"/>
  <c r="AE67" i="64"/>
  <c r="AD67" i="64"/>
  <c r="AC67" i="64"/>
  <c r="AB67" i="64"/>
  <c r="AA67" i="64"/>
  <c r="Z67" i="64"/>
  <c r="Y67" i="64"/>
  <c r="X67" i="64"/>
  <c r="W67" i="64"/>
  <c r="V67" i="64"/>
  <c r="U67" i="64"/>
  <c r="T67" i="64"/>
  <c r="S67" i="64"/>
  <c r="R67" i="64"/>
  <c r="Q67" i="64"/>
  <c r="P67" i="64"/>
  <c r="O67" i="64"/>
  <c r="N67" i="64"/>
  <c r="M67" i="64"/>
  <c r="L67" i="64"/>
  <c r="K67" i="64"/>
  <c r="J67" i="64"/>
  <c r="I67" i="64"/>
  <c r="H67" i="64"/>
  <c r="G67" i="64"/>
  <c r="F67" i="64"/>
  <c r="E67" i="64"/>
  <c r="D67" i="64"/>
  <c r="C67" i="64"/>
  <c r="AF66" i="64"/>
  <c r="AE66" i="64"/>
  <c r="AD66" i="64"/>
  <c r="AC66" i="64"/>
  <c r="AB66" i="64"/>
  <c r="AA66" i="64"/>
  <c r="Z66" i="64"/>
  <c r="Y66" i="64"/>
  <c r="Y71" i="64" s="1"/>
  <c r="X66" i="64"/>
  <c r="W66" i="64"/>
  <c r="V66" i="64"/>
  <c r="U66" i="64"/>
  <c r="U71" i="64" s="1"/>
  <c r="T66" i="64"/>
  <c r="T71" i="64" s="1"/>
  <c r="S66" i="64"/>
  <c r="R66" i="64"/>
  <c r="R71" i="64" s="1"/>
  <c r="Q66" i="64"/>
  <c r="P66" i="64"/>
  <c r="O66" i="64"/>
  <c r="N66" i="64"/>
  <c r="M66" i="64"/>
  <c r="L66" i="64"/>
  <c r="K66" i="64"/>
  <c r="J66" i="64"/>
  <c r="I66" i="64"/>
  <c r="H66" i="64"/>
  <c r="G66" i="64"/>
  <c r="F66" i="64"/>
  <c r="E66" i="64"/>
  <c r="D66" i="64"/>
  <c r="C66" i="64"/>
  <c r="AI64" i="64"/>
  <c r="AH64" i="64"/>
  <c r="AG63" i="64"/>
  <c r="AF63" i="64"/>
  <c r="AE63" i="64"/>
  <c r="AD63" i="64"/>
  <c r="AC63" i="64"/>
  <c r="AB63" i="64"/>
  <c r="AA63" i="64"/>
  <c r="Z63" i="64"/>
  <c r="Y63" i="64"/>
  <c r="X63" i="64"/>
  <c r="W63" i="64"/>
  <c r="V63" i="64"/>
  <c r="U63" i="64"/>
  <c r="T63" i="64"/>
  <c r="S63" i="64"/>
  <c r="R63" i="64"/>
  <c r="Q63" i="64"/>
  <c r="P63" i="64"/>
  <c r="O63" i="64"/>
  <c r="N63" i="64"/>
  <c r="M63" i="64"/>
  <c r="L63" i="64"/>
  <c r="K63" i="64"/>
  <c r="J63" i="64"/>
  <c r="I63" i="64"/>
  <c r="H63" i="64"/>
  <c r="G63" i="64"/>
  <c r="F63" i="64"/>
  <c r="E63" i="64"/>
  <c r="D63" i="64"/>
  <c r="C63" i="64"/>
  <c r="AI62" i="64"/>
  <c r="AH62" i="64"/>
  <c r="AI61" i="64"/>
  <c r="AH61" i="64"/>
  <c r="AI60" i="64"/>
  <c r="AH60" i="64"/>
  <c r="AG59" i="64"/>
  <c r="AF59" i="64"/>
  <c r="AF5" i="64" s="1"/>
  <c r="AE59" i="64"/>
  <c r="AD59" i="64"/>
  <c r="AD5" i="64" s="1"/>
  <c r="AC59" i="64"/>
  <c r="AC5" i="64" s="1"/>
  <c r="AB59" i="64"/>
  <c r="AB5" i="64" s="1"/>
  <c r="AA59" i="64"/>
  <c r="AA5" i="64" s="1"/>
  <c r="Z59" i="64"/>
  <c r="Z5" i="64" s="1"/>
  <c r="Y59" i="64"/>
  <c r="X59" i="64"/>
  <c r="X5" i="64" s="1"/>
  <c r="W59" i="64"/>
  <c r="W5" i="64" s="1"/>
  <c r="V59" i="64"/>
  <c r="V5" i="64" s="1"/>
  <c r="U59" i="64"/>
  <c r="U5" i="64" s="1"/>
  <c r="T59" i="64"/>
  <c r="T5" i="64" s="1"/>
  <c r="S59" i="64"/>
  <c r="S5" i="64" s="1"/>
  <c r="R59" i="64"/>
  <c r="Q59" i="64"/>
  <c r="Q5" i="64" s="1"/>
  <c r="P59" i="64"/>
  <c r="P5" i="64" s="1"/>
  <c r="O59" i="64"/>
  <c r="O5" i="64" s="1"/>
  <c r="N59" i="64"/>
  <c r="N5" i="64" s="1"/>
  <c r="M59" i="64"/>
  <c r="M5" i="64" s="1"/>
  <c r="L59" i="64"/>
  <c r="L5" i="64" s="1"/>
  <c r="K59" i="64"/>
  <c r="K5" i="64" s="1"/>
  <c r="J59" i="64"/>
  <c r="J5" i="64" s="1"/>
  <c r="I59" i="64"/>
  <c r="I5" i="64" s="1"/>
  <c r="H59" i="64"/>
  <c r="H5" i="64" s="1"/>
  <c r="G59" i="64"/>
  <c r="G5" i="64" s="1"/>
  <c r="F59" i="64"/>
  <c r="F5" i="64" s="1"/>
  <c r="E59" i="64"/>
  <c r="E5" i="64" s="1"/>
  <c r="D59" i="64"/>
  <c r="D5" i="64" s="1"/>
  <c r="C59" i="64"/>
  <c r="AI58" i="64"/>
  <c r="AH58" i="64"/>
  <c r="AI57" i="64"/>
  <c r="AH57" i="64"/>
  <c r="AI56" i="64"/>
  <c r="AH56" i="64"/>
  <c r="AI55" i="64"/>
  <c r="AH55" i="64"/>
  <c r="AI54" i="64"/>
  <c r="AH54" i="64"/>
  <c r="AI53" i="64"/>
  <c r="AH53" i="64"/>
  <c r="AI52" i="64"/>
  <c r="AH52" i="64"/>
  <c r="AI51" i="64"/>
  <c r="AH51" i="64"/>
  <c r="AI50" i="64"/>
  <c r="AH50" i="64"/>
  <c r="AI49" i="64"/>
  <c r="AH49" i="64"/>
  <c r="AI48" i="64"/>
  <c r="AH48" i="64"/>
  <c r="AG47" i="64"/>
  <c r="AF47" i="64"/>
  <c r="AE47" i="64"/>
  <c r="AD47" i="64"/>
  <c r="AC47" i="64"/>
  <c r="AB47" i="64"/>
  <c r="AA47" i="64"/>
  <c r="Z47" i="64"/>
  <c r="Y47" i="64"/>
  <c r="X47" i="64"/>
  <c r="W47" i="64"/>
  <c r="V47" i="64"/>
  <c r="U47" i="64"/>
  <c r="T47" i="64"/>
  <c r="S47" i="64"/>
  <c r="R47" i="64"/>
  <c r="Q47" i="64"/>
  <c r="P47" i="64"/>
  <c r="O47" i="64"/>
  <c r="N47" i="64"/>
  <c r="M47" i="64"/>
  <c r="L47" i="64"/>
  <c r="K47" i="64"/>
  <c r="J47" i="64"/>
  <c r="I47" i="64"/>
  <c r="H47" i="64"/>
  <c r="G47" i="64"/>
  <c r="F47" i="64"/>
  <c r="E47" i="64"/>
  <c r="D47" i="64"/>
  <c r="C47" i="64"/>
  <c r="AI46" i="64"/>
  <c r="AH46" i="64"/>
  <c r="AI45" i="64"/>
  <c r="AH45" i="64"/>
  <c r="AI44" i="64"/>
  <c r="AH44" i="64"/>
  <c r="C43" i="64"/>
  <c r="AG42" i="64"/>
  <c r="AG43" i="64" s="1"/>
  <c r="C42" i="64"/>
  <c r="AI41" i="64"/>
  <c r="AH41" i="64"/>
  <c r="AI40" i="64"/>
  <c r="AH40" i="64"/>
  <c r="AI39" i="64"/>
  <c r="AH39" i="64"/>
  <c r="AI38" i="64"/>
  <c r="AH38" i="64"/>
  <c r="AI37" i="64"/>
  <c r="AH37" i="64"/>
  <c r="AI36" i="64"/>
  <c r="AH36" i="64"/>
  <c r="AI35" i="64"/>
  <c r="AH35" i="64"/>
  <c r="AI34" i="64"/>
  <c r="AH34" i="64"/>
  <c r="AI33" i="64"/>
  <c r="AH33" i="64"/>
  <c r="AI32" i="64"/>
  <c r="AH32" i="64"/>
  <c r="AI31" i="64"/>
  <c r="AH31" i="64"/>
  <c r="AG30" i="64"/>
  <c r="AF30" i="64"/>
  <c r="AE30" i="64"/>
  <c r="AD30" i="64"/>
  <c r="AC30" i="64"/>
  <c r="AB30" i="64"/>
  <c r="AA30" i="64"/>
  <c r="Z30" i="64"/>
  <c r="Y30" i="64"/>
  <c r="X30" i="64"/>
  <c r="W30" i="64"/>
  <c r="V30" i="64"/>
  <c r="U30" i="64"/>
  <c r="T30" i="64"/>
  <c r="S30" i="64"/>
  <c r="R30" i="64"/>
  <c r="Q30" i="64"/>
  <c r="P30" i="64"/>
  <c r="O30" i="64"/>
  <c r="N30" i="64"/>
  <c r="M30" i="64"/>
  <c r="L30" i="64"/>
  <c r="K30" i="64"/>
  <c r="J30" i="64"/>
  <c r="I30" i="64"/>
  <c r="H30" i="64"/>
  <c r="G30" i="64"/>
  <c r="F30" i="64"/>
  <c r="E30" i="64"/>
  <c r="D30" i="64"/>
  <c r="C30" i="64"/>
  <c r="AI29" i="64"/>
  <c r="AH29" i="64"/>
  <c r="AI28" i="64"/>
  <c r="AH28" i="64"/>
  <c r="AI27" i="64"/>
  <c r="AH27" i="64"/>
  <c r="AI26" i="64"/>
  <c r="AH26" i="64"/>
  <c r="AI25" i="64"/>
  <c r="AH25" i="64"/>
  <c r="AI24" i="64"/>
  <c r="AH24" i="64"/>
  <c r="AI23" i="64"/>
  <c r="AH23" i="64"/>
  <c r="AI22" i="64"/>
  <c r="AH22" i="64"/>
  <c r="AI21" i="64"/>
  <c r="AH21" i="64"/>
  <c r="AI20" i="64"/>
  <c r="AH20" i="64"/>
  <c r="AI19" i="64"/>
  <c r="AH19" i="64"/>
  <c r="AI18" i="64"/>
  <c r="AH18" i="64"/>
  <c r="AI17" i="64"/>
  <c r="AH17" i="64"/>
  <c r="AI16" i="64"/>
  <c r="AH16" i="64"/>
  <c r="AI15" i="64"/>
  <c r="AH15" i="64"/>
  <c r="AI14" i="64"/>
  <c r="AH14" i="64"/>
  <c r="AI13" i="64"/>
  <c r="AH13" i="64"/>
  <c r="AI12" i="64"/>
  <c r="AH12" i="64"/>
  <c r="AI11" i="64"/>
  <c r="AH11" i="64"/>
  <c r="AE5" i="64"/>
  <c r="Y5" i="64"/>
  <c r="AG4" i="64"/>
  <c r="K4" i="64"/>
  <c r="C4" i="64"/>
  <c r="AG2" i="64"/>
  <c r="Q43" i="63"/>
  <c r="Q30" i="63"/>
  <c r="P80" i="63"/>
  <c r="AH87" i="63"/>
  <c r="AI87" i="63" s="1"/>
  <c r="AF218" i="63"/>
  <c r="AE218" i="63"/>
  <c r="AD218" i="63"/>
  <c r="AC218" i="63"/>
  <c r="AB218" i="63"/>
  <c r="AA218" i="63"/>
  <c r="Z218" i="63"/>
  <c r="Y218" i="63"/>
  <c r="X218" i="63"/>
  <c r="W218" i="63"/>
  <c r="V218" i="63"/>
  <c r="U218" i="63"/>
  <c r="T218" i="63"/>
  <c r="S218" i="63"/>
  <c r="R218" i="63"/>
  <c r="Q218" i="63"/>
  <c r="P218" i="63"/>
  <c r="O218" i="63"/>
  <c r="N218" i="63"/>
  <c r="M218" i="63"/>
  <c r="L218" i="63"/>
  <c r="K218" i="63"/>
  <c r="J218" i="63"/>
  <c r="I218" i="63"/>
  <c r="H218" i="63"/>
  <c r="G218" i="63"/>
  <c r="F218" i="63"/>
  <c r="E218" i="63"/>
  <c r="D218" i="63"/>
  <c r="C218" i="63"/>
  <c r="B218" i="63"/>
  <c r="A218" i="63"/>
  <c r="AF217" i="63"/>
  <c r="AE217" i="63"/>
  <c r="AD217" i="63"/>
  <c r="AC217" i="63"/>
  <c r="AB217" i="63"/>
  <c r="AA217" i="63"/>
  <c r="Z217" i="63"/>
  <c r="Y217" i="63"/>
  <c r="X217" i="63"/>
  <c r="W217" i="63"/>
  <c r="V217" i="63"/>
  <c r="U217" i="63"/>
  <c r="T217" i="63"/>
  <c r="S217" i="63"/>
  <c r="R217" i="63"/>
  <c r="Q217" i="63"/>
  <c r="P217" i="63"/>
  <c r="O217" i="63"/>
  <c r="N217" i="63"/>
  <c r="M217" i="63"/>
  <c r="L217" i="63"/>
  <c r="K217" i="63"/>
  <c r="J217" i="63"/>
  <c r="I217" i="63"/>
  <c r="H217" i="63"/>
  <c r="G217" i="63"/>
  <c r="F217" i="63"/>
  <c r="E217" i="63"/>
  <c r="D217" i="63"/>
  <c r="C217" i="63"/>
  <c r="B217" i="63"/>
  <c r="A217" i="63"/>
  <c r="AF216" i="63"/>
  <c r="AE216" i="63"/>
  <c r="AD216" i="63"/>
  <c r="AC216" i="63"/>
  <c r="AB216" i="63"/>
  <c r="AA216" i="63"/>
  <c r="Z216" i="63"/>
  <c r="Y216" i="63"/>
  <c r="X216" i="63"/>
  <c r="W216" i="63"/>
  <c r="V216" i="63"/>
  <c r="U216" i="63"/>
  <c r="T216" i="63"/>
  <c r="S216" i="63"/>
  <c r="R216" i="63"/>
  <c r="Q216" i="63"/>
  <c r="P216" i="63"/>
  <c r="O216" i="63"/>
  <c r="N216" i="63"/>
  <c r="M216" i="63"/>
  <c r="L216" i="63"/>
  <c r="K216" i="63"/>
  <c r="J216" i="63"/>
  <c r="I216" i="63"/>
  <c r="H216" i="63"/>
  <c r="G216" i="63"/>
  <c r="F216" i="63"/>
  <c r="E216" i="63"/>
  <c r="D216" i="63"/>
  <c r="C216" i="63"/>
  <c r="B216" i="63"/>
  <c r="A216" i="63"/>
  <c r="AF215" i="63"/>
  <c r="AE215" i="63"/>
  <c r="AD215" i="63"/>
  <c r="AC215" i="63"/>
  <c r="AB215" i="63"/>
  <c r="AA215" i="63"/>
  <c r="Z215" i="63"/>
  <c r="Y215" i="63"/>
  <c r="X215" i="63"/>
  <c r="W215" i="63"/>
  <c r="V215" i="63"/>
  <c r="U215" i="63"/>
  <c r="T215" i="63"/>
  <c r="S215" i="63"/>
  <c r="R215" i="63"/>
  <c r="Q215" i="63"/>
  <c r="P215" i="63"/>
  <c r="O215" i="63"/>
  <c r="N215" i="63"/>
  <c r="M215" i="63"/>
  <c r="L215" i="63"/>
  <c r="K215" i="63"/>
  <c r="J215" i="63"/>
  <c r="I215" i="63"/>
  <c r="H215" i="63"/>
  <c r="G215" i="63"/>
  <c r="F215" i="63"/>
  <c r="E215" i="63"/>
  <c r="D215" i="63"/>
  <c r="C215" i="63"/>
  <c r="B215" i="63"/>
  <c r="A215" i="63"/>
  <c r="B214" i="63"/>
  <c r="S189" i="63"/>
  <c r="AG179" i="63"/>
  <c r="B179" i="63"/>
  <c r="C178" i="63"/>
  <c r="D177" i="63"/>
  <c r="E177" i="63" s="1"/>
  <c r="F177" i="63" s="1"/>
  <c r="G177" i="63" s="1"/>
  <c r="H177" i="63" s="1"/>
  <c r="I177" i="63" s="1"/>
  <c r="J177" i="63" s="1"/>
  <c r="K177" i="63" s="1"/>
  <c r="L177" i="63" s="1"/>
  <c r="M177" i="63" s="1"/>
  <c r="N177" i="63" s="1"/>
  <c r="O177" i="63" s="1"/>
  <c r="P177" i="63" s="1"/>
  <c r="Q177" i="63" s="1"/>
  <c r="R177" i="63" s="1"/>
  <c r="S177" i="63" s="1"/>
  <c r="T177" i="63" s="1"/>
  <c r="U177" i="63" s="1"/>
  <c r="V177" i="63" s="1"/>
  <c r="W177" i="63" s="1"/>
  <c r="X177" i="63" s="1"/>
  <c r="Y177" i="63" s="1"/>
  <c r="Z177" i="63" s="1"/>
  <c r="AA177" i="63" s="1"/>
  <c r="AB177" i="63" s="1"/>
  <c r="AC177" i="63" s="1"/>
  <c r="AD177" i="63" s="1"/>
  <c r="AE177" i="63" s="1"/>
  <c r="AF177" i="63" s="1"/>
  <c r="C177" i="63"/>
  <c r="D176" i="63"/>
  <c r="E176" i="63" s="1"/>
  <c r="F176" i="63" s="1"/>
  <c r="G176" i="63" s="1"/>
  <c r="H176" i="63" s="1"/>
  <c r="I176" i="63" s="1"/>
  <c r="J176" i="63" s="1"/>
  <c r="K176" i="63" s="1"/>
  <c r="L176" i="63" s="1"/>
  <c r="M176" i="63" s="1"/>
  <c r="N176" i="63" s="1"/>
  <c r="O176" i="63" s="1"/>
  <c r="P176" i="63" s="1"/>
  <c r="Q176" i="63" s="1"/>
  <c r="R176" i="63" s="1"/>
  <c r="S176" i="63" s="1"/>
  <c r="T176" i="63" s="1"/>
  <c r="U176" i="63" s="1"/>
  <c r="V176" i="63" s="1"/>
  <c r="W176" i="63" s="1"/>
  <c r="X176" i="63" s="1"/>
  <c r="Y176" i="63" s="1"/>
  <c r="Z176" i="63" s="1"/>
  <c r="AA176" i="63" s="1"/>
  <c r="AB176" i="63" s="1"/>
  <c r="AC176" i="63" s="1"/>
  <c r="AD176" i="63" s="1"/>
  <c r="AE176" i="63" s="1"/>
  <c r="AF176" i="63" s="1"/>
  <c r="C176" i="63"/>
  <c r="E175" i="63"/>
  <c r="F175" i="63" s="1"/>
  <c r="G175" i="63" s="1"/>
  <c r="H175" i="63" s="1"/>
  <c r="I175" i="63" s="1"/>
  <c r="J175" i="63" s="1"/>
  <c r="K175" i="63" s="1"/>
  <c r="L175" i="63" s="1"/>
  <c r="M175" i="63" s="1"/>
  <c r="N175" i="63" s="1"/>
  <c r="O175" i="63" s="1"/>
  <c r="P175" i="63" s="1"/>
  <c r="Q175" i="63" s="1"/>
  <c r="R175" i="63" s="1"/>
  <c r="S175" i="63" s="1"/>
  <c r="T175" i="63" s="1"/>
  <c r="U175" i="63" s="1"/>
  <c r="V175" i="63" s="1"/>
  <c r="W175" i="63" s="1"/>
  <c r="X175" i="63" s="1"/>
  <c r="Y175" i="63" s="1"/>
  <c r="Z175" i="63" s="1"/>
  <c r="AA175" i="63" s="1"/>
  <c r="AB175" i="63" s="1"/>
  <c r="AC175" i="63" s="1"/>
  <c r="AD175" i="63" s="1"/>
  <c r="AE175" i="63" s="1"/>
  <c r="AF175" i="63" s="1"/>
  <c r="C175" i="63"/>
  <c r="D175" i="63" s="1"/>
  <c r="H174" i="63"/>
  <c r="I174" i="63" s="1"/>
  <c r="J174" i="63" s="1"/>
  <c r="K174" i="63" s="1"/>
  <c r="L174" i="63" s="1"/>
  <c r="M174" i="63" s="1"/>
  <c r="N174" i="63" s="1"/>
  <c r="O174" i="63" s="1"/>
  <c r="P174" i="63" s="1"/>
  <c r="Q174" i="63" s="1"/>
  <c r="R174" i="63" s="1"/>
  <c r="S174" i="63" s="1"/>
  <c r="T174" i="63" s="1"/>
  <c r="U174" i="63" s="1"/>
  <c r="V174" i="63" s="1"/>
  <c r="W174" i="63" s="1"/>
  <c r="X174" i="63" s="1"/>
  <c r="Y174" i="63" s="1"/>
  <c r="Z174" i="63" s="1"/>
  <c r="AA174" i="63" s="1"/>
  <c r="AB174" i="63" s="1"/>
  <c r="AC174" i="63" s="1"/>
  <c r="AD174" i="63" s="1"/>
  <c r="AE174" i="63" s="1"/>
  <c r="AF174" i="63" s="1"/>
  <c r="C174" i="63"/>
  <c r="D174" i="63" s="1"/>
  <c r="E174" i="63" s="1"/>
  <c r="F174" i="63" s="1"/>
  <c r="G174" i="63" s="1"/>
  <c r="F173" i="63"/>
  <c r="D173" i="63"/>
  <c r="E173" i="63" s="1"/>
  <c r="C173" i="63"/>
  <c r="C179" i="63" s="1"/>
  <c r="AG171" i="63"/>
  <c r="B171" i="63"/>
  <c r="D170" i="63"/>
  <c r="E170" i="63" s="1"/>
  <c r="F170" i="63" s="1"/>
  <c r="G170" i="63" s="1"/>
  <c r="H170" i="63" s="1"/>
  <c r="I170" i="63" s="1"/>
  <c r="J170" i="63" s="1"/>
  <c r="K170" i="63" s="1"/>
  <c r="L170" i="63" s="1"/>
  <c r="M170" i="63" s="1"/>
  <c r="N170" i="63" s="1"/>
  <c r="O170" i="63" s="1"/>
  <c r="P170" i="63" s="1"/>
  <c r="Q170" i="63" s="1"/>
  <c r="R170" i="63" s="1"/>
  <c r="S170" i="63" s="1"/>
  <c r="T170" i="63" s="1"/>
  <c r="U170" i="63" s="1"/>
  <c r="V170" i="63" s="1"/>
  <c r="W170" i="63" s="1"/>
  <c r="X170" i="63" s="1"/>
  <c r="Y170" i="63" s="1"/>
  <c r="Z170" i="63" s="1"/>
  <c r="AA170" i="63" s="1"/>
  <c r="AB170" i="63" s="1"/>
  <c r="AC170" i="63" s="1"/>
  <c r="AD170" i="63" s="1"/>
  <c r="AE170" i="63" s="1"/>
  <c r="AF170" i="63" s="1"/>
  <c r="C170" i="63"/>
  <c r="C169" i="63"/>
  <c r="D169" i="63" s="1"/>
  <c r="E169" i="63" s="1"/>
  <c r="F169" i="63" s="1"/>
  <c r="G169" i="63" s="1"/>
  <c r="H169" i="63" s="1"/>
  <c r="I169" i="63" s="1"/>
  <c r="J169" i="63" s="1"/>
  <c r="K169" i="63" s="1"/>
  <c r="L169" i="63" s="1"/>
  <c r="M169" i="63" s="1"/>
  <c r="N169" i="63" s="1"/>
  <c r="O169" i="63" s="1"/>
  <c r="P169" i="63" s="1"/>
  <c r="Q169" i="63" s="1"/>
  <c r="R169" i="63" s="1"/>
  <c r="S169" i="63" s="1"/>
  <c r="T169" i="63" s="1"/>
  <c r="U169" i="63" s="1"/>
  <c r="V169" i="63" s="1"/>
  <c r="W169" i="63" s="1"/>
  <c r="X169" i="63" s="1"/>
  <c r="Y169" i="63" s="1"/>
  <c r="Z169" i="63" s="1"/>
  <c r="AA169" i="63" s="1"/>
  <c r="AB169" i="63" s="1"/>
  <c r="AC169" i="63" s="1"/>
  <c r="AD169" i="63" s="1"/>
  <c r="AE169" i="63" s="1"/>
  <c r="AF169" i="63" s="1"/>
  <c r="C168" i="63"/>
  <c r="D168" i="63" s="1"/>
  <c r="E168" i="63" s="1"/>
  <c r="F168" i="63" s="1"/>
  <c r="G168" i="63" s="1"/>
  <c r="H168" i="63" s="1"/>
  <c r="I168" i="63" s="1"/>
  <c r="J168" i="63" s="1"/>
  <c r="K168" i="63" s="1"/>
  <c r="L168" i="63" s="1"/>
  <c r="M168" i="63" s="1"/>
  <c r="N168" i="63" s="1"/>
  <c r="O168" i="63" s="1"/>
  <c r="P168" i="63" s="1"/>
  <c r="Q168" i="63" s="1"/>
  <c r="R168" i="63" s="1"/>
  <c r="S168" i="63" s="1"/>
  <c r="T168" i="63" s="1"/>
  <c r="U168" i="63" s="1"/>
  <c r="V168" i="63" s="1"/>
  <c r="W168" i="63" s="1"/>
  <c r="X168" i="63" s="1"/>
  <c r="Y168" i="63" s="1"/>
  <c r="Z168" i="63" s="1"/>
  <c r="AA168" i="63" s="1"/>
  <c r="AB168" i="63" s="1"/>
  <c r="AC168" i="63" s="1"/>
  <c r="AD168" i="63" s="1"/>
  <c r="AE168" i="63" s="1"/>
  <c r="AF168" i="63" s="1"/>
  <c r="Q167" i="63"/>
  <c r="R167" i="63" s="1"/>
  <c r="S167" i="63" s="1"/>
  <c r="T167" i="63" s="1"/>
  <c r="U167" i="63" s="1"/>
  <c r="V167" i="63" s="1"/>
  <c r="W167" i="63" s="1"/>
  <c r="X167" i="63" s="1"/>
  <c r="Y167" i="63" s="1"/>
  <c r="Z167" i="63" s="1"/>
  <c r="AA167" i="63" s="1"/>
  <c r="AB167" i="63" s="1"/>
  <c r="AC167" i="63" s="1"/>
  <c r="AD167" i="63" s="1"/>
  <c r="AE167" i="63" s="1"/>
  <c r="AF167" i="63" s="1"/>
  <c r="D167" i="63"/>
  <c r="E167" i="63" s="1"/>
  <c r="F167" i="63" s="1"/>
  <c r="G167" i="63" s="1"/>
  <c r="H167" i="63" s="1"/>
  <c r="I167" i="63" s="1"/>
  <c r="J167" i="63" s="1"/>
  <c r="K167" i="63" s="1"/>
  <c r="L167" i="63" s="1"/>
  <c r="M167" i="63" s="1"/>
  <c r="N167" i="63" s="1"/>
  <c r="O167" i="63" s="1"/>
  <c r="P167" i="63" s="1"/>
  <c r="C167" i="63"/>
  <c r="D166" i="63"/>
  <c r="E166" i="63" s="1"/>
  <c r="F166" i="63" s="1"/>
  <c r="G166" i="63" s="1"/>
  <c r="H166" i="63" s="1"/>
  <c r="I166" i="63" s="1"/>
  <c r="J166" i="63" s="1"/>
  <c r="K166" i="63" s="1"/>
  <c r="L166" i="63" s="1"/>
  <c r="M166" i="63" s="1"/>
  <c r="N166" i="63" s="1"/>
  <c r="O166" i="63" s="1"/>
  <c r="P166" i="63" s="1"/>
  <c r="Q166" i="63" s="1"/>
  <c r="R166" i="63" s="1"/>
  <c r="S166" i="63" s="1"/>
  <c r="T166" i="63" s="1"/>
  <c r="U166" i="63" s="1"/>
  <c r="V166" i="63" s="1"/>
  <c r="W166" i="63" s="1"/>
  <c r="X166" i="63" s="1"/>
  <c r="Y166" i="63" s="1"/>
  <c r="Z166" i="63" s="1"/>
  <c r="AA166" i="63" s="1"/>
  <c r="AB166" i="63" s="1"/>
  <c r="AC166" i="63" s="1"/>
  <c r="AD166" i="63" s="1"/>
  <c r="AE166" i="63" s="1"/>
  <c r="AF166" i="63" s="1"/>
  <c r="C166" i="63"/>
  <c r="M165" i="63"/>
  <c r="N165" i="63" s="1"/>
  <c r="O165" i="63" s="1"/>
  <c r="P165" i="63" s="1"/>
  <c r="Q165" i="63" s="1"/>
  <c r="R165" i="63" s="1"/>
  <c r="S165" i="63" s="1"/>
  <c r="T165" i="63" s="1"/>
  <c r="U165" i="63" s="1"/>
  <c r="V165" i="63" s="1"/>
  <c r="W165" i="63" s="1"/>
  <c r="X165" i="63" s="1"/>
  <c r="Y165" i="63" s="1"/>
  <c r="Z165" i="63" s="1"/>
  <c r="AA165" i="63" s="1"/>
  <c r="AB165" i="63" s="1"/>
  <c r="AC165" i="63" s="1"/>
  <c r="AD165" i="63" s="1"/>
  <c r="AE165" i="63" s="1"/>
  <c r="AF165" i="63" s="1"/>
  <c r="C165" i="63"/>
  <c r="D165" i="63" s="1"/>
  <c r="E165" i="63" s="1"/>
  <c r="F165" i="63" s="1"/>
  <c r="G165" i="63" s="1"/>
  <c r="H165" i="63" s="1"/>
  <c r="I165" i="63" s="1"/>
  <c r="J165" i="63" s="1"/>
  <c r="K165" i="63" s="1"/>
  <c r="L165" i="63" s="1"/>
  <c r="C164" i="63"/>
  <c r="D164" i="63" s="1"/>
  <c r="E164" i="63" s="1"/>
  <c r="F164" i="63" s="1"/>
  <c r="G164" i="63" s="1"/>
  <c r="H164" i="63" s="1"/>
  <c r="I164" i="63" s="1"/>
  <c r="J164" i="63" s="1"/>
  <c r="K164" i="63" s="1"/>
  <c r="L164" i="63" s="1"/>
  <c r="M164" i="63" s="1"/>
  <c r="N164" i="63" s="1"/>
  <c r="O164" i="63" s="1"/>
  <c r="P164" i="63" s="1"/>
  <c r="Q164" i="63" s="1"/>
  <c r="R164" i="63" s="1"/>
  <c r="S164" i="63" s="1"/>
  <c r="T164" i="63" s="1"/>
  <c r="U164" i="63" s="1"/>
  <c r="V164" i="63" s="1"/>
  <c r="W164" i="63" s="1"/>
  <c r="X164" i="63" s="1"/>
  <c r="Y164" i="63" s="1"/>
  <c r="Z164" i="63" s="1"/>
  <c r="AA164" i="63" s="1"/>
  <c r="AB164" i="63" s="1"/>
  <c r="AC164" i="63" s="1"/>
  <c r="AD164" i="63" s="1"/>
  <c r="AE164" i="63" s="1"/>
  <c r="AF164" i="63" s="1"/>
  <c r="K163" i="63"/>
  <c r="L163" i="63" s="1"/>
  <c r="M163" i="63" s="1"/>
  <c r="N163" i="63" s="1"/>
  <c r="O163" i="63" s="1"/>
  <c r="P163" i="63" s="1"/>
  <c r="Q163" i="63" s="1"/>
  <c r="R163" i="63" s="1"/>
  <c r="S163" i="63" s="1"/>
  <c r="T163" i="63" s="1"/>
  <c r="U163" i="63" s="1"/>
  <c r="V163" i="63" s="1"/>
  <c r="W163" i="63" s="1"/>
  <c r="X163" i="63" s="1"/>
  <c r="Y163" i="63" s="1"/>
  <c r="Z163" i="63" s="1"/>
  <c r="AA163" i="63" s="1"/>
  <c r="AB163" i="63" s="1"/>
  <c r="AC163" i="63" s="1"/>
  <c r="AD163" i="63" s="1"/>
  <c r="AE163" i="63" s="1"/>
  <c r="AF163" i="63" s="1"/>
  <c r="C163" i="63"/>
  <c r="D163" i="63" s="1"/>
  <c r="E163" i="63" s="1"/>
  <c r="F163" i="63" s="1"/>
  <c r="G163" i="63" s="1"/>
  <c r="H163" i="63" s="1"/>
  <c r="I163" i="63" s="1"/>
  <c r="J163" i="63" s="1"/>
  <c r="AA162" i="63"/>
  <c r="AB162" i="63" s="1"/>
  <c r="AC162" i="63" s="1"/>
  <c r="AD162" i="63" s="1"/>
  <c r="AE162" i="63" s="1"/>
  <c r="AF162" i="63" s="1"/>
  <c r="C162" i="63"/>
  <c r="D162" i="63" s="1"/>
  <c r="E162" i="63" s="1"/>
  <c r="F162" i="63" s="1"/>
  <c r="G162" i="63" s="1"/>
  <c r="H162" i="63" s="1"/>
  <c r="I162" i="63" s="1"/>
  <c r="J162" i="63" s="1"/>
  <c r="K162" i="63" s="1"/>
  <c r="L162" i="63" s="1"/>
  <c r="M162" i="63" s="1"/>
  <c r="N162" i="63" s="1"/>
  <c r="O162" i="63" s="1"/>
  <c r="P162" i="63" s="1"/>
  <c r="Q162" i="63" s="1"/>
  <c r="R162" i="63" s="1"/>
  <c r="S162" i="63" s="1"/>
  <c r="T162" i="63" s="1"/>
  <c r="U162" i="63" s="1"/>
  <c r="V162" i="63" s="1"/>
  <c r="W162" i="63" s="1"/>
  <c r="X162" i="63" s="1"/>
  <c r="Y162" i="63" s="1"/>
  <c r="Z162" i="63" s="1"/>
  <c r="G161" i="63"/>
  <c r="H161" i="63" s="1"/>
  <c r="I161" i="63" s="1"/>
  <c r="J161" i="63" s="1"/>
  <c r="K161" i="63" s="1"/>
  <c r="L161" i="63" s="1"/>
  <c r="M161" i="63" s="1"/>
  <c r="N161" i="63" s="1"/>
  <c r="O161" i="63" s="1"/>
  <c r="P161" i="63" s="1"/>
  <c r="Q161" i="63" s="1"/>
  <c r="R161" i="63" s="1"/>
  <c r="S161" i="63" s="1"/>
  <c r="T161" i="63" s="1"/>
  <c r="U161" i="63" s="1"/>
  <c r="V161" i="63" s="1"/>
  <c r="W161" i="63" s="1"/>
  <c r="X161" i="63" s="1"/>
  <c r="Y161" i="63" s="1"/>
  <c r="Z161" i="63" s="1"/>
  <c r="AA161" i="63" s="1"/>
  <c r="AB161" i="63" s="1"/>
  <c r="AC161" i="63" s="1"/>
  <c r="AD161" i="63" s="1"/>
  <c r="AE161" i="63" s="1"/>
  <c r="AF161" i="63" s="1"/>
  <c r="E161" i="63"/>
  <c r="F161" i="63" s="1"/>
  <c r="D161" i="63"/>
  <c r="C161" i="63"/>
  <c r="C160" i="63"/>
  <c r="D160" i="63" s="1"/>
  <c r="E160" i="63" s="1"/>
  <c r="F160" i="63" s="1"/>
  <c r="G160" i="63" s="1"/>
  <c r="H160" i="63" s="1"/>
  <c r="I160" i="63" s="1"/>
  <c r="J160" i="63" s="1"/>
  <c r="K160" i="63" s="1"/>
  <c r="L160" i="63" s="1"/>
  <c r="M160" i="63" s="1"/>
  <c r="N160" i="63" s="1"/>
  <c r="O160" i="63" s="1"/>
  <c r="P160" i="63" s="1"/>
  <c r="Q160" i="63" s="1"/>
  <c r="R160" i="63" s="1"/>
  <c r="S160" i="63" s="1"/>
  <c r="T160" i="63" s="1"/>
  <c r="U160" i="63" s="1"/>
  <c r="V160" i="63" s="1"/>
  <c r="W160" i="63" s="1"/>
  <c r="X160" i="63" s="1"/>
  <c r="Y160" i="63" s="1"/>
  <c r="Z160" i="63" s="1"/>
  <c r="AA160" i="63" s="1"/>
  <c r="AB160" i="63" s="1"/>
  <c r="AC160" i="63" s="1"/>
  <c r="AD160" i="63" s="1"/>
  <c r="AE160" i="63" s="1"/>
  <c r="AF160" i="63" s="1"/>
  <c r="E159" i="63"/>
  <c r="F159" i="63" s="1"/>
  <c r="G159" i="63" s="1"/>
  <c r="H159" i="63" s="1"/>
  <c r="I159" i="63" s="1"/>
  <c r="J159" i="63" s="1"/>
  <c r="K159" i="63" s="1"/>
  <c r="L159" i="63" s="1"/>
  <c r="M159" i="63" s="1"/>
  <c r="N159" i="63" s="1"/>
  <c r="O159" i="63" s="1"/>
  <c r="P159" i="63" s="1"/>
  <c r="Q159" i="63" s="1"/>
  <c r="R159" i="63" s="1"/>
  <c r="S159" i="63" s="1"/>
  <c r="T159" i="63" s="1"/>
  <c r="U159" i="63" s="1"/>
  <c r="V159" i="63" s="1"/>
  <c r="W159" i="63" s="1"/>
  <c r="X159" i="63" s="1"/>
  <c r="Y159" i="63" s="1"/>
  <c r="Z159" i="63" s="1"/>
  <c r="AA159" i="63" s="1"/>
  <c r="AB159" i="63" s="1"/>
  <c r="AC159" i="63" s="1"/>
  <c r="AD159" i="63" s="1"/>
  <c r="AE159" i="63" s="1"/>
  <c r="AF159" i="63" s="1"/>
  <c r="C159" i="63"/>
  <c r="D159" i="63" s="1"/>
  <c r="C158" i="63"/>
  <c r="D158" i="63" s="1"/>
  <c r="E158" i="63" s="1"/>
  <c r="F158" i="63" s="1"/>
  <c r="G158" i="63" s="1"/>
  <c r="H158" i="63" s="1"/>
  <c r="I158" i="63" s="1"/>
  <c r="J158" i="63" s="1"/>
  <c r="K158" i="63" s="1"/>
  <c r="L158" i="63" s="1"/>
  <c r="M158" i="63" s="1"/>
  <c r="N158" i="63" s="1"/>
  <c r="O158" i="63" s="1"/>
  <c r="P158" i="63" s="1"/>
  <c r="Q158" i="63" s="1"/>
  <c r="R158" i="63" s="1"/>
  <c r="S158" i="63" s="1"/>
  <c r="T158" i="63" s="1"/>
  <c r="U158" i="63" s="1"/>
  <c r="V158" i="63" s="1"/>
  <c r="W158" i="63" s="1"/>
  <c r="X158" i="63" s="1"/>
  <c r="Y158" i="63" s="1"/>
  <c r="Z158" i="63" s="1"/>
  <c r="AA158" i="63" s="1"/>
  <c r="AB158" i="63" s="1"/>
  <c r="AC158" i="63" s="1"/>
  <c r="AD158" i="63" s="1"/>
  <c r="AE158" i="63" s="1"/>
  <c r="AF158" i="63" s="1"/>
  <c r="C157" i="63"/>
  <c r="D157" i="63" s="1"/>
  <c r="E157" i="63" s="1"/>
  <c r="F157" i="63" s="1"/>
  <c r="G157" i="63" s="1"/>
  <c r="H157" i="63" s="1"/>
  <c r="I157" i="63" s="1"/>
  <c r="J157" i="63" s="1"/>
  <c r="K157" i="63" s="1"/>
  <c r="L157" i="63" s="1"/>
  <c r="M157" i="63" s="1"/>
  <c r="N157" i="63" s="1"/>
  <c r="O157" i="63" s="1"/>
  <c r="P157" i="63" s="1"/>
  <c r="Q157" i="63" s="1"/>
  <c r="R157" i="63" s="1"/>
  <c r="S157" i="63" s="1"/>
  <c r="T157" i="63" s="1"/>
  <c r="U157" i="63" s="1"/>
  <c r="V157" i="63" s="1"/>
  <c r="W157" i="63" s="1"/>
  <c r="X157" i="63" s="1"/>
  <c r="Y157" i="63" s="1"/>
  <c r="Z157" i="63" s="1"/>
  <c r="AA157" i="63" s="1"/>
  <c r="AB157" i="63" s="1"/>
  <c r="AC157" i="63" s="1"/>
  <c r="AD157" i="63" s="1"/>
  <c r="AE157" i="63" s="1"/>
  <c r="AF157" i="63" s="1"/>
  <c r="C156" i="63"/>
  <c r="D156" i="63" s="1"/>
  <c r="E156" i="63" s="1"/>
  <c r="F156" i="63" s="1"/>
  <c r="G156" i="63" s="1"/>
  <c r="H156" i="63" s="1"/>
  <c r="I156" i="63" s="1"/>
  <c r="J156" i="63" s="1"/>
  <c r="K156" i="63" s="1"/>
  <c r="L156" i="63" s="1"/>
  <c r="M156" i="63" s="1"/>
  <c r="N156" i="63" s="1"/>
  <c r="O156" i="63" s="1"/>
  <c r="P156" i="63" s="1"/>
  <c r="Q156" i="63" s="1"/>
  <c r="R156" i="63" s="1"/>
  <c r="S156" i="63" s="1"/>
  <c r="T156" i="63" s="1"/>
  <c r="U156" i="63" s="1"/>
  <c r="V156" i="63" s="1"/>
  <c r="W156" i="63" s="1"/>
  <c r="X156" i="63" s="1"/>
  <c r="Y156" i="63" s="1"/>
  <c r="Z156" i="63" s="1"/>
  <c r="AA156" i="63" s="1"/>
  <c r="AB156" i="63" s="1"/>
  <c r="AC156" i="63" s="1"/>
  <c r="AD156" i="63" s="1"/>
  <c r="AE156" i="63" s="1"/>
  <c r="AF156" i="63" s="1"/>
  <c r="C155" i="63"/>
  <c r="D155" i="63" s="1"/>
  <c r="E155" i="63" s="1"/>
  <c r="F155" i="63" s="1"/>
  <c r="G155" i="63" s="1"/>
  <c r="H155" i="63" s="1"/>
  <c r="I155" i="63" s="1"/>
  <c r="J155" i="63" s="1"/>
  <c r="K155" i="63" s="1"/>
  <c r="L155" i="63" s="1"/>
  <c r="M155" i="63" s="1"/>
  <c r="N155" i="63" s="1"/>
  <c r="O155" i="63" s="1"/>
  <c r="P155" i="63" s="1"/>
  <c r="Q155" i="63" s="1"/>
  <c r="R155" i="63" s="1"/>
  <c r="S155" i="63" s="1"/>
  <c r="T155" i="63" s="1"/>
  <c r="U155" i="63" s="1"/>
  <c r="V155" i="63" s="1"/>
  <c r="W155" i="63" s="1"/>
  <c r="X155" i="63" s="1"/>
  <c r="Y155" i="63" s="1"/>
  <c r="Z155" i="63" s="1"/>
  <c r="AA155" i="63" s="1"/>
  <c r="AB155" i="63" s="1"/>
  <c r="AC155" i="63" s="1"/>
  <c r="AD155" i="63" s="1"/>
  <c r="AE155" i="63" s="1"/>
  <c r="AF155" i="63" s="1"/>
  <c r="D154" i="63"/>
  <c r="E154" i="63" s="1"/>
  <c r="F154" i="63" s="1"/>
  <c r="G154" i="63" s="1"/>
  <c r="H154" i="63" s="1"/>
  <c r="I154" i="63" s="1"/>
  <c r="J154" i="63" s="1"/>
  <c r="K154" i="63" s="1"/>
  <c r="L154" i="63" s="1"/>
  <c r="M154" i="63" s="1"/>
  <c r="N154" i="63" s="1"/>
  <c r="O154" i="63" s="1"/>
  <c r="P154" i="63" s="1"/>
  <c r="Q154" i="63" s="1"/>
  <c r="R154" i="63" s="1"/>
  <c r="S154" i="63" s="1"/>
  <c r="T154" i="63" s="1"/>
  <c r="U154" i="63" s="1"/>
  <c r="V154" i="63" s="1"/>
  <c r="W154" i="63" s="1"/>
  <c r="X154" i="63" s="1"/>
  <c r="Y154" i="63" s="1"/>
  <c r="Z154" i="63" s="1"/>
  <c r="AA154" i="63" s="1"/>
  <c r="AB154" i="63" s="1"/>
  <c r="AC154" i="63" s="1"/>
  <c r="AD154" i="63" s="1"/>
  <c r="AE154" i="63" s="1"/>
  <c r="AF154" i="63" s="1"/>
  <c r="C154" i="63"/>
  <c r="I153" i="63"/>
  <c r="J153" i="63" s="1"/>
  <c r="K153" i="63" s="1"/>
  <c r="L153" i="63" s="1"/>
  <c r="M153" i="63" s="1"/>
  <c r="N153" i="63" s="1"/>
  <c r="O153" i="63" s="1"/>
  <c r="P153" i="63" s="1"/>
  <c r="Q153" i="63" s="1"/>
  <c r="R153" i="63" s="1"/>
  <c r="S153" i="63" s="1"/>
  <c r="T153" i="63" s="1"/>
  <c r="U153" i="63" s="1"/>
  <c r="V153" i="63" s="1"/>
  <c r="W153" i="63" s="1"/>
  <c r="X153" i="63" s="1"/>
  <c r="Y153" i="63" s="1"/>
  <c r="Z153" i="63" s="1"/>
  <c r="AA153" i="63" s="1"/>
  <c r="AB153" i="63" s="1"/>
  <c r="AC153" i="63" s="1"/>
  <c r="AD153" i="63" s="1"/>
  <c r="AE153" i="63" s="1"/>
  <c r="AF153" i="63" s="1"/>
  <c r="C153" i="63"/>
  <c r="D153" i="63" s="1"/>
  <c r="E153" i="63" s="1"/>
  <c r="F153" i="63" s="1"/>
  <c r="G153" i="63" s="1"/>
  <c r="H153" i="63" s="1"/>
  <c r="P152" i="63"/>
  <c r="Q152" i="63" s="1"/>
  <c r="R152" i="63" s="1"/>
  <c r="S152" i="63" s="1"/>
  <c r="T152" i="63" s="1"/>
  <c r="U152" i="63" s="1"/>
  <c r="V152" i="63" s="1"/>
  <c r="W152" i="63" s="1"/>
  <c r="X152" i="63" s="1"/>
  <c r="Y152" i="63" s="1"/>
  <c r="Z152" i="63" s="1"/>
  <c r="AA152" i="63" s="1"/>
  <c r="AB152" i="63" s="1"/>
  <c r="AC152" i="63" s="1"/>
  <c r="AD152" i="63" s="1"/>
  <c r="AE152" i="63" s="1"/>
  <c r="AF152" i="63" s="1"/>
  <c r="C152" i="63"/>
  <c r="D152" i="63" s="1"/>
  <c r="E152" i="63" s="1"/>
  <c r="F152" i="63" s="1"/>
  <c r="G152" i="63" s="1"/>
  <c r="H152" i="63" s="1"/>
  <c r="I152" i="63" s="1"/>
  <c r="J152" i="63" s="1"/>
  <c r="K152" i="63" s="1"/>
  <c r="L152" i="63" s="1"/>
  <c r="M152" i="63" s="1"/>
  <c r="N152" i="63" s="1"/>
  <c r="O152" i="63" s="1"/>
  <c r="C151" i="63"/>
  <c r="D151" i="63" s="1"/>
  <c r="E151" i="63" s="1"/>
  <c r="F151" i="63" s="1"/>
  <c r="G151" i="63" s="1"/>
  <c r="H151" i="63" s="1"/>
  <c r="I151" i="63" s="1"/>
  <c r="J151" i="63" s="1"/>
  <c r="K151" i="63" s="1"/>
  <c r="L151" i="63" s="1"/>
  <c r="M151" i="63" s="1"/>
  <c r="N151" i="63" s="1"/>
  <c r="O151" i="63" s="1"/>
  <c r="P151" i="63" s="1"/>
  <c r="Q151" i="63" s="1"/>
  <c r="R151" i="63" s="1"/>
  <c r="S151" i="63" s="1"/>
  <c r="T151" i="63" s="1"/>
  <c r="U151" i="63" s="1"/>
  <c r="V151" i="63" s="1"/>
  <c r="W151" i="63" s="1"/>
  <c r="X151" i="63" s="1"/>
  <c r="Y151" i="63" s="1"/>
  <c r="Z151" i="63" s="1"/>
  <c r="AA151" i="63" s="1"/>
  <c r="AB151" i="63" s="1"/>
  <c r="AC151" i="63" s="1"/>
  <c r="AD151" i="63" s="1"/>
  <c r="AE151" i="63" s="1"/>
  <c r="AF151" i="63" s="1"/>
  <c r="C150" i="63"/>
  <c r="D150" i="63" s="1"/>
  <c r="E150" i="63" s="1"/>
  <c r="F150" i="63" s="1"/>
  <c r="G150" i="63" s="1"/>
  <c r="H150" i="63" s="1"/>
  <c r="I150" i="63" s="1"/>
  <c r="J150" i="63" s="1"/>
  <c r="K150" i="63" s="1"/>
  <c r="L150" i="63" s="1"/>
  <c r="M150" i="63" s="1"/>
  <c r="N150" i="63" s="1"/>
  <c r="O150" i="63" s="1"/>
  <c r="P150" i="63" s="1"/>
  <c r="Q150" i="63" s="1"/>
  <c r="R150" i="63" s="1"/>
  <c r="S150" i="63" s="1"/>
  <c r="T150" i="63" s="1"/>
  <c r="U150" i="63" s="1"/>
  <c r="V150" i="63" s="1"/>
  <c r="W150" i="63" s="1"/>
  <c r="X150" i="63" s="1"/>
  <c r="Y150" i="63" s="1"/>
  <c r="Z150" i="63" s="1"/>
  <c r="AA150" i="63" s="1"/>
  <c r="AB150" i="63" s="1"/>
  <c r="AC150" i="63" s="1"/>
  <c r="AD150" i="63" s="1"/>
  <c r="AE150" i="63" s="1"/>
  <c r="AF150" i="63" s="1"/>
  <c r="R149" i="63"/>
  <c r="S149" i="63" s="1"/>
  <c r="T149" i="63" s="1"/>
  <c r="U149" i="63" s="1"/>
  <c r="V149" i="63" s="1"/>
  <c r="W149" i="63" s="1"/>
  <c r="X149" i="63" s="1"/>
  <c r="Y149" i="63" s="1"/>
  <c r="Z149" i="63" s="1"/>
  <c r="AA149" i="63" s="1"/>
  <c r="AB149" i="63" s="1"/>
  <c r="AC149" i="63" s="1"/>
  <c r="AD149" i="63" s="1"/>
  <c r="AE149" i="63" s="1"/>
  <c r="AF149" i="63" s="1"/>
  <c r="C149" i="63"/>
  <c r="D149" i="63" s="1"/>
  <c r="E149" i="63" s="1"/>
  <c r="F149" i="63" s="1"/>
  <c r="G149" i="63" s="1"/>
  <c r="H149" i="63" s="1"/>
  <c r="I149" i="63" s="1"/>
  <c r="J149" i="63" s="1"/>
  <c r="K149" i="63" s="1"/>
  <c r="L149" i="63" s="1"/>
  <c r="M149" i="63" s="1"/>
  <c r="N149" i="63" s="1"/>
  <c r="O149" i="63" s="1"/>
  <c r="P149" i="63" s="1"/>
  <c r="Q149" i="63" s="1"/>
  <c r="G148" i="63"/>
  <c r="H148" i="63" s="1"/>
  <c r="I148" i="63" s="1"/>
  <c r="J148" i="63" s="1"/>
  <c r="K148" i="63" s="1"/>
  <c r="L148" i="63" s="1"/>
  <c r="M148" i="63" s="1"/>
  <c r="N148" i="63" s="1"/>
  <c r="O148" i="63" s="1"/>
  <c r="P148" i="63" s="1"/>
  <c r="Q148" i="63" s="1"/>
  <c r="R148" i="63" s="1"/>
  <c r="S148" i="63" s="1"/>
  <c r="T148" i="63" s="1"/>
  <c r="U148" i="63" s="1"/>
  <c r="V148" i="63" s="1"/>
  <c r="W148" i="63" s="1"/>
  <c r="X148" i="63" s="1"/>
  <c r="Y148" i="63" s="1"/>
  <c r="Z148" i="63" s="1"/>
  <c r="AA148" i="63" s="1"/>
  <c r="AB148" i="63" s="1"/>
  <c r="AC148" i="63" s="1"/>
  <c r="AD148" i="63" s="1"/>
  <c r="AE148" i="63" s="1"/>
  <c r="AF148" i="63" s="1"/>
  <c r="C148" i="63"/>
  <c r="D148" i="63" s="1"/>
  <c r="E148" i="63" s="1"/>
  <c r="F148" i="63" s="1"/>
  <c r="C147" i="63"/>
  <c r="D147" i="63" s="1"/>
  <c r="E147" i="63" s="1"/>
  <c r="F147" i="63" s="1"/>
  <c r="G147" i="63" s="1"/>
  <c r="H147" i="63" s="1"/>
  <c r="I147" i="63" s="1"/>
  <c r="J147" i="63" s="1"/>
  <c r="K147" i="63" s="1"/>
  <c r="L147" i="63" s="1"/>
  <c r="M147" i="63" s="1"/>
  <c r="N147" i="63" s="1"/>
  <c r="O147" i="63" s="1"/>
  <c r="P147" i="63" s="1"/>
  <c r="Q147" i="63" s="1"/>
  <c r="R147" i="63" s="1"/>
  <c r="S147" i="63" s="1"/>
  <c r="T147" i="63" s="1"/>
  <c r="U147" i="63" s="1"/>
  <c r="V147" i="63" s="1"/>
  <c r="W147" i="63" s="1"/>
  <c r="X147" i="63" s="1"/>
  <c r="Y147" i="63" s="1"/>
  <c r="Z147" i="63" s="1"/>
  <c r="AA147" i="63" s="1"/>
  <c r="AB147" i="63" s="1"/>
  <c r="AC147" i="63" s="1"/>
  <c r="AD147" i="63" s="1"/>
  <c r="AE147" i="63" s="1"/>
  <c r="AF147" i="63" s="1"/>
  <c r="C146" i="63"/>
  <c r="D146" i="63" s="1"/>
  <c r="E146" i="63" s="1"/>
  <c r="F146" i="63" s="1"/>
  <c r="G146" i="63" s="1"/>
  <c r="H146" i="63" s="1"/>
  <c r="I146" i="63" s="1"/>
  <c r="J146" i="63" s="1"/>
  <c r="K146" i="63" s="1"/>
  <c r="L146" i="63" s="1"/>
  <c r="M146" i="63" s="1"/>
  <c r="N146" i="63" s="1"/>
  <c r="O146" i="63" s="1"/>
  <c r="P146" i="63" s="1"/>
  <c r="Q146" i="63" s="1"/>
  <c r="R146" i="63" s="1"/>
  <c r="S146" i="63" s="1"/>
  <c r="T146" i="63" s="1"/>
  <c r="U146" i="63" s="1"/>
  <c r="V146" i="63" s="1"/>
  <c r="W146" i="63" s="1"/>
  <c r="X146" i="63" s="1"/>
  <c r="Y146" i="63" s="1"/>
  <c r="Z146" i="63" s="1"/>
  <c r="AA146" i="63" s="1"/>
  <c r="AB146" i="63" s="1"/>
  <c r="AC146" i="63" s="1"/>
  <c r="AD146" i="63" s="1"/>
  <c r="AE146" i="63" s="1"/>
  <c r="AF146" i="63" s="1"/>
  <c r="D145" i="63"/>
  <c r="E145" i="63" s="1"/>
  <c r="F145" i="63" s="1"/>
  <c r="G145" i="63" s="1"/>
  <c r="H145" i="63" s="1"/>
  <c r="I145" i="63" s="1"/>
  <c r="J145" i="63" s="1"/>
  <c r="K145" i="63" s="1"/>
  <c r="L145" i="63" s="1"/>
  <c r="M145" i="63" s="1"/>
  <c r="N145" i="63" s="1"/>
  <c r="O145" i="63" s="1"/>
  <c r="P145" i="63" s="1"/>
  <c r="Q145" i="63" s="1"/>
  <c r="R145" i="63" s="1"/>
  <c r="S145" i="63" s="1"/>
  <c r="T145" i="63" s="1"/>
  <c r="U145" i="63" s="1"/>
  <c r="V145" i="63" s="1"/>
  <c r="W145" i="63" s="1"/>
  <c r="X145" i="63" s="1"/>
  <c r="Y145" i="63" s="1"/>
  <c r="Z145" i="63" s="1"/>
  <c r="AA145" i="63" s="1"/>
  <c r="AB145" i="63" s="1"/>
  <c r="AC145" i="63" s="1"/>
  <c r="AD145" i="63" s="1"/>
  <c r="AE145" i="63" s="1"/>
  <c r="AF145" i="63" s="1"/>
  <c r="C145" i="63"/>
  <c r="C144" i="63"/>
  <c r="D144" i="63" s="1"/>
  <c r="E144" i="63" s="1"/>
  <c r="F144" i="63" s="1"/>
  <c r="G144" i="63" s="1"/>
  <c r="H144" i="63" s="1"/>
  <c r="I144" i="63" s="1"/>
  <c r="J144" i="63" s="1"/>
  <c r="K144" i="63" s="1"/>
  <c r="L144" i="63" s="1"/>
  <c r="M144" i="63" s="1"/>
  <c r="N144" i="63" s="1"/>
  <c r="O144" i="63" s="1"/>
  <c r="P144" i="63" s="1"/>
  <c r="Q144" i="63" s="1"/>
  <c r="R144" i="63" s="1"/>
  <c r="S144" i="63" s="1"/>
  <c r="T144" i="63" s="1"/>
  <c r="U144" i="63" s="1"/>
  <c r="V144" i="63" s="1"/>
  <c r="W144" i="63" s="1"/>
  <c r="X144" i="63" s="1"/>
  <c r="Y144" i="63" s="1"/>
  <c r="Z144" i="63" s="1"/>
  <c r="AA144" i="63" s="1"/>
  <c r="AB144" i="63" s="1"/>
  <c r="AC144" i="63" s="1"/>
  <c r="AD144" i="63" s="1"/>
  <c r="AE144" i="63" s="1"/>
  <c r="AF144" i="63" s="1"/>
  <c r="AF143" i="63"/>
  <c r="I143" i="63"/>
  <c r="J143" i="63" s="1"/>
  <c r="K143" i="63" s="1"/>
  <c r="L143" i="63" s="1"/>
  <c r="M143" i="63" s="1"/>
  <c r="N143" i="63" s="1"/>
  <c r="O143" i="63" s="1"/>
  <c r="P143" i="63" s="1"/>
  <c r="Q143" i="63" s="1"/>
  <c r="R143" i="63" s="1"/>
  <c r="S143" i="63" s="1"/>
  <c r="T143" i="63" s="1"/>
  <c r="U143" i="63" s="1"/>
  <c r="V143" i="63" s="1"/>
  <c r="W143" i="63" s="1"/>
  <c r="X143" i="63" s="1"/>
  <c r="Y143" i="63" s="1"/>
  <c r="Z143" i="63" s="1"/>
  <c r="AA143" i="63" s="1"/>
  <c r="AB143" i="63" s="1"/>
  <c r="AC143" i="63" s="1"/>
  <c r="AD143" i="63" s="1"/>
  <c r="AE143" i="63" s="1"/>
  <c r="H143" i="63"/>
  <c r="C143" i="63"/>
  <c r="D143" i="63" s="1"/>
  <c r="E143" i="63" s="1"/>
  <c r="F143" i="63" s="1"/>
  <c r="G143" i="63" s="1"/>
  <c r="F142" i="63"/>
  <c r="G142" i="63" s="1"/>
  <c r="H142" i="63" s="1"/>
  <c r="I142" i="63" s="1"/>
  <c r="J142" i="63" s="1"/>
  <c r="K142" i="63" s="1"/>
  <c r="L142" i="63" s="1"/>
  <c r="M142" i="63" s="1"/>
  <c r="N142" i="63" s="1"/>
  <c r="O142" i="63" s="1"/>
  <c r="P142" i="63" s="1"/>
  <c r="Q142" i="63" s="1"/>
  <c r="R142" i="63" s="1"/>
  <c r="S142" i="63" s="1"/>
  <c r="T142" i="63" s="1"/>
  <c r="U142" i="63" s="1"/>
  <c r="V142" i="63" s="1"/>
  <c r="W142" i="63" s="1"/>
  <c r="X142" i="63" s="1"/>
  <c r="Y142" i="63" s="1"/>
  <c r="Z142" i="63" s="1"/>
  <c r="AA142" i="63" s="1"/>
  <c r="AB142" i="63" s="1"/>
  <c r="AC142" i="63" s="1"/>
  <c r="AD142" i="63" s="1"/>
  <c r="AE142" i="63" s="1"/>
  <c r="AF142" i="63" s="1"/>
  <c r="D142" i="63"/>
  <c r="E142" i="63" s="1"/>
  <c r="C142" i="63"/>
  <c r="D141" i="63"/>
  <c r="E141" i="63" s="1"/>
  <c r="F141" i="63" s="1"/>
  <c r="G141" i="63" s="1"/>
  <c r="H141" i="63" s="1"/>
  <c r="I141" i="63" s="1"/>
  <c r="J141" i="63" s="1"/>
  <c r="K141" i="63" s="1"/>
  <c r="L141" i="63" s="1"/>
  <c r="M141" i="63" s="1"/>
  <c r="N141" i="63" s="1"/>
  <c r="O141" i="63" s="1"/>
  <c r="P141" i="63" s="1"/>
  <c r="Q141" i="63" s="1"/>
  <c r="R141" i="63" s="1"/>
  <c r="S141" i="63" s="1"/>
  <c r="T141" i="63" s="1"/>
  <c r="U141" i="63" s="1"/>
  <c r="V141" i="63" s="1"/>
  <c r="W141" i="63" s="1"/>
  <c r="X141" i="63" s="1"/>
  <c r="Y141" i="63" s="1"/>
  <c r="Z141" i="63" s="1"/>
  <c r="AA141" i="63" s="1"/>
  <c r="AB141" i="63" s="1"/>
  <c r="AC141" i="63" s="1"/>
  <c r="AD141" i="63" s="1"/>
  <c r="AE141" i="63" s="1"/>
  <c r="AF141" i="63" s="1"/>
  <c r="C141" i="63"/>
  <c r="C140" i="63"/>
  <c r="D140" i="63" s="1"/>
  <c r="E140" i="63" s="1"/>
  <c r="F140" i="63" s="1"/>
  <c r="G140" i="63" s="1"/>
  <c r="H140" i="63" s="1"/>
  <c r="I140" i="63" s="1"/>
  <c r="J140" i="63" s="1"/>
  <c r="K140" i="63" s="1"/>
  <c r="L140" i="63" s="1"/>
  <c r="M140" i="63" s="1"/>
  <c r="N140" i="63" s="1"/>
  <c r="O140" i="63" s="1"/>
  <c r="P140" i="63" s="1"/>
  <c r="Q140" i="63" s="1"/>
  <c r="R140" i="63" s="1"/>
  <c r="S140" i="63" s="1"/>
  <c r="T140" i="63" s="1"/>
  <c r="U140" i="63" s="1"/>
  <c r="V140" i="63" s="1"/>
  <c r="W140" i="63" s="1"/>
  <c r="X140" i="63" s="1"/>
  <c r="Y140" i="63" s="1"/>
  <c r="Z140" i="63" s="1"/>
  <c r="AA140" i="63" s="1"/>
  <c r="AB140" i="63" s="1"/>
  <c r="AC140" i="63" s="1"/>
  <c r="AD140" i="63" s="1"/>
  <c r="AE140" i="63" s="1"/>
  <c r="AF140" i="63" s="1"/>
  <c r="F139" i="63"/>
  <c r="G139" i="63" s="1"/>
  <c r="H139" i="63" s="1"/>
  <c r="I139" i="63" s="1"/>
  <c r="J139" i="63" s="1"/>
  <c r="K139" i="63" s="1"/>
  <c r="L139" i="63" s="1"/>
  <c r="M139" i="63" s="1"/>
  <c r="N139" i="63" s="1"/>
  <c r="O139" i="63" s="1"/>
  <c r="P139" i="63" s="1"/>
  <c r="Q139" i="63" s="1"/>
  <c r="R139" i="63" s="1"/>
  <c r="S139" i="63" s="1"/>
  <c r="T139" i="63" s="1"/>
  <c r="U139" i="63" s="1"/>
  <c r="V139" i="63" s="1"/>
  <c r="W139" i="63" s="1"/>
  <c r="X139" i="63" s="1"/>
  <c r="Y139" i="63" s="1"/>
  <c r="Z139" i="63" s="1"/>
  <c r="AA139" i="63" s="1"/>
  <c r="AB139" i="63" s="1"/>
  <c r="AC139" i="63" s="1"/>
  <c r="AD139" i="63" s="1"/>
  <c r="AE139" i="63" s="1"/>
  <c r="AF139" i="63" s="1"/>
  <c r="C139" i="63"/>
  <c r="D139" i="63" s="1"/>
  <c r="E139" i="63" s="1"/>
  <c r="D138" i="63"/>
  <c r="E138" i="63" s="1"/>
  <c r="F138" i="63" s="1"/>
  <c r="G138" i="63" s="1"/>
  <c r="H138" i="63" s="1"/>
  <c r="I138" i="63" s="1"/>
  <c r="J138" i="63" s="1"/>
  <c r="K138" i="63" s="1"/>
  <c r="L138" i="63" s="1"/>
  <c r="M138" i="63" s="1"/>
  <c r="N138" i="63" s="1"/>
  <c r="O138" i="63" s="1"/>
  <c r="P138" i="63" s="1"/>
  <c r="Q138" i="63" s="1"/>
  <c r="R138" i="63" s="1"/>
  <c r="S138" i="63" s="1"/>
  <c r="T138" i="63" s="1"/>
  <c r="U138" i="63" s="1"/>
  <c r="V138" i="63" s="1"/>
  <c r="W138" i="63" s="1"/>
  <c r="X138" i="63" s="1"/>
  <c r="Y138" i="63" s="1"/>
  <c r="Z138" i="63" s="1"/>
  <c r="AA138" i="63" s="1"/>
  <c r="AB138" i="63" s="1"/>
  <c r="AC138" i="63" s="1"/>
  <c r="AD138" i="63" s="1"/>
  <c r="AE138" i="63" s="1"/>
  <c r="AF138" i="63" s="1"/>
  <c r="C138" i="63"/>
  <c r="D137" i="63"/>
  <c r="E137" i="63" s="1"/>
  <c r="F137" i="63" s="1"/>
  <c r="G137" i="63" s="1"/>
  <c r="H137" i="63" s="1"/>
  <c r="I137" i="63" s="1"/>
  <c r="J137" i="63" s="1"/>
  <c r="K137" i="63" s="1"/>
  <c r="L137" i="63" s="1"/>
  <c r="M137" i="63" s="1"/>
  <c r="N137" i="63" s="1"/>
  <c r="O137" i="63" s="1"/>
  <c r="P137" i="63" s="1"/>
  <c r="Q137" i="63" s="1"/>
  <c r="R137" i="63" s="1"/>
  <c r="S137" i="63" s="1"/>
  <c r="T137" i="63" s="1"/>
  <c r="U137" i="63" s="1"/>
  <c r="V137" i="63" s="1"/>
  <c r="W137" i="63" s="1"/>
  <c r="X137" i="63" s="1"/>
  <c r="Y137" i="63" s="1"/>
  <c r="Z137" i="63" s="1"/>
  <c r="AA137" i="63" s="1"/>
  <c r="AB137" i="63" s="1"/>
  <c r="AC137" i="63" s="1"/>
  <c r="AD137" i="63" s="1"/>
  <c r="AE137" i="63" s="1"/>
  <c r="AF137" i="63" s="1"/>
  <c r="C137" i="63"/>
  <c r="C136" i="63"/>
  <c r="D136" i="63" s="1"/>
  <c r="E136" i="63" s="1"/>
  <c r="F136" i="63" s="1"/>
  <c r="G136" i="63" s="1"/>
  <c r="H136" i="63" s="1"/>
  <c r="I136" i="63" s="1"/>
  <c r="J136" i="63" s="1"/>
  <c r="K136" i="63" s="1"/>
  <c r="L136" i="63" s="1"/>
  <c r="M136" i="63" s="1"/>
  <c r="N136" i="63" s="1"/>
  <c r="O136" i="63" s="1"/>
  <c r="P136" i="63" s="1"/>
  <c r="Q136" i="63" s="1"/>
  <c r="R136" i="63" s="1"/>
  <c r="S136" i="63" s="1"/>
  <c r="T136" i="63" s="1"/>
  <c r="U136" i="63" s="1"/>
  <c r="V136" i="63" s="1"/>
  <c r="W136" i="63" s="1"/>
  <c r="X136" i="63" s="1"/>
  <c r="Y136" i="63" s="1"/>
  <c r="Z136" i="63" s="1"/>
  <c r="AA136" i="63" s="1"/>
  <c r="AB136" i="63" s="1"/>
  <c r="AC136" i="63" s="1"/>
  <c r="AD136" i="63" s="1"/>
  <c r="AE136" i="63" s="1"/>
  <c r="AF136" i="63" s="1"/>
  <c r="K135" i="63"/>
  <c r="L135" i="63" s="1"/>
  <c r="M135" i="63" s="1"/>
  <c r="N135" i="63" s="1"/>
  <c r="O135" i="63" s="1"/>
  <c r="P135" i="63" s="1"/>
  <c r="Q135" i="63" s="1"/>
  <c r="R135" i="63" s="1"/>
  <c r="S135" i="63" s="1"/>
  <c r="T135" i="63" s="1"/>
  <c r="U135" i="63" s="1"/>
  <c r="V135" i="63" s="1"/>
  <c r="W135" i="63" s="1"/>
  <c r="X135" i="63" s="1"/>
  <c r="Y135" i="63" s="1"/>
  <c r="Z135" i="63" s="1"/>
  <c r="AA135" i="63" s="1"/>
  <c r="AB135" i="63" s="1"/>
  <c r="AC135" i="63" s="1"/>
  <c r="AD135" i="63" s="1"/>
  <c r="AE135" i="63" s="1"/>
  <c r="AF135" i="63" s="1"/>
  <c r="E135" i="63"/>
  <c r="F135" i="63" s="1"/>
  <c r="G135" i="63" s="1"/>
  <c r="H135" i="63" s="1"/>
  <c r="I135" i="63" s="1"/>
  <c r="J135" i="63" s="1"/>
  <c r="C135" i="63"/>
  <c r="D135" i="63" s="1"/>
  <c r="C134" i="63"/>
  <c r="D134" i="63" s="1"/>
  <c r="E134" i="63" s="1"/>
  <c r="F134" i="63" s="1"/>
  <c r="G134" i="63" s="1"/>
  <c r="H134" i="63" s="1"/>
  <c r="I134" i="63" s="1"/>
  <c r="J134" i="63" s="1"/>
  <c r="K134" i="63" s="1"/>
  <c r="L134" i="63" s="1"/>
  <c r="M134" i="63" s="1"/>
  <c r="N134" i="63" s="1"/>
  <c r="O134" i="63" s="1"/>
  <c r="P134" i="63" s="1"/>
  <c r="Q134" i="63" s="1"/>
  <c r="R134" i="63" s="1"/>
  <c r="S134" i="63" s="1"/>
  <c r="T134" i="63" s="1"/>
  <c r="U134" i="63" s="1"/>
  <c r="V134" i="63" s="1"/>
  <c r="W134" i="63" s="1"/>
  <c r="X134" i="63" s="1"/>
  <c r="Y134" i="63" s="1"/>
  <c r="Z134" i="63" s="1"/>
  <c r="AA134" i="63" s="1"/>
  <c r="AB134" i="63" s="1"/>
  <c r="AC134" i="63" s="1"/>
  <c r="AD134" i="63" s="1"/>
  <c r="AE134" i="63" s="1"/>
  <c r="AF134" i="63" s="1"/>
  <c r="D133" i="63"/>
  <c r="E133" i="63" s="1"/>
  <c r="F133" i="63" s="1"/>
  <c r="G133" i="63" s="1"/>
  <c r="H133" i="63" s="1"/>
  <c r="I133" i="63" s="1"/>
  <c r="J133" i="63" s="1"/>
  <c r="K133" i="63" s="1"/>
  <c r="L133" i="63" s="1"/>
  <c r="M133" i="63" s="1"/>
  <c r="N133" i="63" s="1"/>
  <c r="O133" i="63" s="1"/>
  <c r="P133" i="63" s="1"/>
  <c r="Q133" i="63" s="1"/>
  <c r="R133" i="63" s="1"/>
  <c r="S133" i="63" s="1"/>
  <c r="T133" i="63" s="1"/>
  <c r="U133" i="63" s="1"/>
  <c r="V133" i="63" s="1"/>
  <c r="W133" i="63" s="1"/>
  <c r="X133" i="63" s="1"/>
  <c r="Y133" i="63" s="1"/>
  <c r="Z133" i="63" s="1"/>
  <c r="AA133" i="63" s="1"/>
  <c r="AB133" i="63" s="1"/>
  <c r="AC133" i="63" s="1"/>
  <c r="AD133" i="63" s="1"/>
  <c r="AE133" i="63" s="1"/>
  <c r="AF133" i="63" s="1"/>
  <c r="C133" i="63"/>
  <c r="G132" i="63"/>
  <c r="H132" i="63" s="1"/>
  <c r="I132" i="63" s="1"/>
  <c r="J132" i="63" s="1"/>
  <c r="K132" i="63" s="1"/>
  <c r="L132" i="63" s="1"/>
  <c r="M132" i="63" s="1"/>
  <c r="N132" i="63" s="1"/>
  <c r="O132" i="63" s="1"/>
  <c r="P132" i="63" s="1"/>
  <c r="Q132" i="63" s="1"/>
  <c r="R132" i="63" s="1"/>
  <c r="S132" i="63" s="1"/>
  <c r="T132" i="63" s="1"/>
  <c r="U132" i="63" s="1"/>
  <c r="V132" i="63" s="1"/>
  <c r="W132" i="63" s="1"/>
  <c r="X132" i="63" s="1"/>
  <c r="Y132" i="63" s="1"/>
  <c r="Z132" i="63" s="1"/>
  <c r="AA132" i="63" s="1"/>
  <c r="AB132" i="63" s="1"/>
  <c r="AC132" i="63" s="1"/>
  <c r="AD132" i="63" s="1"/>
  <c r="AE132" i="63" s="1"/>
  <c r="AF132" i="63" s="1"/>
  <c r="E132" i="63"/>
  <c r="F132" i="63" s="1"/>
  <c r="D132" i="63"/>
  <c r="C132" i="63"/>
  <c r="Z131" i="63"/>
  <c r="AA131" i="63" s="1"/>
  <c r="AB131" i="63" s="1"/>
  <c r="AC131" i="63" s="1"/>
  <c r="AD131" i="63" s="1"/>
  <c r="AE131" i="63" s="1"/>
  <c r="AF131" i="63" s="1"/>
  <c r="P131" i="63"/>
  <c r="Q131" i="63" s="1"/>
  <c r="R131" i="63" s="1"/>
  <c r="S131" i="63" s="1"/>
  <c r="T131" i="63" s="1"/>
  <c r="U131" i="63" s="1"/>
  <c r="V131" i="63" s="1"/>
  <c r="W131" i="63" s="1"/>
  <c r="X131" i="63" s="1"/>
  <c r="Y131" i="63" s="1"/>
  <c r="E131" i="63"/>
  <c r="F131" i="63" s="1"/>
  <c r="G131" i="63" s="1"/>
  <c r="H131" i="63" s="1"/>
  <c r="I131" i="63" s="1"/>
  <c r="J131" i="63" s="1"/>
  <c r="K131" i="63" s="1"/>
  <c r="L131" i="63" s="1"/>
  <c r="M131" i="63" s="1"/>
  <c r="N131" i="63" s="1"/>
  <c r="O131" i="63" s="1"/>
  <c r="C131" i="63"/>
  <c r="D131" i="63" s="1"/>
  <c r="N130" i="63"/>
  <c r="O130" i="63" s="1"/>
  <c r="P130" i="63" s="1"/>
  <c r="Q130" i="63" s="1"/>
  <c r="R130" i="63" s="1"/>
  <c r="S130" i="63" s="1"/>
  <c r="T130" i="63" s="1"/>
  <c r="U130" i="63" s="1"/>
  <c r="V130" i="63" s="1"/>
  <c r="W130" i="63" s="1"/>
  <c r="X130" i="63" s="1"/>
  <c r="Y130" i="63" s="1"/>
  <c r="Z130" i="63" s="1"/>
  <c r="AA130" i="63" s="1"/>
  <c r="AB130" i="63" s="1"/>
  <c r="AC130" i="63" s="1"/>
  <c r="AD130" i="63" s="1"/>
  <c r="AE130" i="63" s="1"/>
  <c r="AF130" i="63" s="1"/>
  <c r="C130" i="63"/>
  <c r="D130" i="63" s="1"/>
  <c r="E130" i="63" s="1"/>
  <c r="F130" i="63" s="1"/>
  <c r="G130" i="63" s="1"/>
  <c r="H130" i="63" s="1"/>
  <c r="I130" i="63" s="1"/>
  <c r="J130" i="63" s="1"/>
  <c r="K130" i="63" s="1"/>
  <c r="L130" i="63" s="1"/>
  <c r="M130" i="63" s="1"/>
  <c r="M129" i="63"/>
  <c r="N129" i="63" s="1"/>
  <c r="O129" i="63" s="1"/>
  <c r="P129" i="63" s="1"/>
  <c r="Q129" i="63" s="1"/>
  <c r="R129" i="63" s="1"/>
  <c r="S129" i="63" s="1"/>
  <c r="T129" i="63" s="1"/>
  <c r="U129" i="63" s="1"/>
  <c r="V129" i="63" s="1"/>
  <c r="W129" i="63" s="1"/>
  <c r="X129" i="63" s="1"/>
  <c r="Y129" i="63" s="1"/>
  <c r="Z129" i="63" s="1"/>
  <c r="AA129" i="63" s="1"/>
  <c r="AB129" i="63" s="1"/>
  <c r="AC129" i="63" s="1"/>
  <c r="AD129" i="63" s="1"/>
  <c r="AE129" i="63" s="1"/>
  <c r="AF129" i="63" s="1"/>
  <c r="E129" i="63"/>
  <c r="F129" i="63" s="1"/>
  <c r="G129" i="63" s="1"/>
  <c r="H129" i="63" s="1"/>
  <c r="I129" i="63" s="1"/>
  <c r="J129" i="63" s="1"/>
  <c r="K129" i="63" s="1"/>
  <c r="L129" i="63" s="1"/>
  <c r="D129" i="63"/>
  <c r="C129" i="63"/>
  <c r="C128" i="63"/>
  <c r="D128" i="63" s="1"/>
  <c r="E128" i="63" s="1"/>
  <c r="F128" i="63" s="1"/>
  <c r="G128" i="63" s="1"/>
  <c r="H128" i="63" s="1"/>
  <c r="I128" i="63" s="1"/>
  <c r="J128" i="63" s="1"/>
  <c r="K128" i="63" s="1"/>
  <c r="L128" i="63" s="1"/>
  <c r="M128" i="63" s="1"/>
  <c r="N128" i="63" s="1"/>
  <c r="O128" i="63" s="1"/>
  <c r="P128" i="63" s="1"/>
  <c r="Q128" i="63" s="1"/>
  <c r="R128" i="63" s="1"/>
  <c r="S128" i="63" s="1"/>
  <c r="T128" i="63" s="1"/>
  <c r="U128" i="63" s="1"/>
  <c r="V128" i="63" s="1"/>
  <c r="W128" i="63" s="1"/>
  <c r="X128" i="63" s="1"/>
  <c r="Y128" i="63" s="1"/>
  <c r="Z128" i="63" s="1"/>
  <c r="AA128" i="63" s="1"/>
  <c r="AB128" i="63" s="1"/>
  <c r="AC128" i="63" s="1"/>
  <c r="AD128" i="63" s="1"/>
  <c r="AE128" i="63" s="1"/>
  <c r="AF128" i="63" s="1"/>
  <c r="L127" i="63"/>
  <c r="M127" i="63" s="1"/>
  <c r="N127" i="63" s="1"/>
  <c r="O127" i="63" s="1"/>
  <c r="P127" i="63" s="1"/>
  <c r="Q127" i="63" s="1"/>
  <c r="R127" i="63" s="1"/>
  <c r="S127" i="63" s="1"/>
  <c r="T127" i="63" s="1"/>
  <c r="U127" i="63" s="1"/>
  <c r="V127" i="63" s="1"/>
  <c r="W127" i="63" s="1"/>
  <c r="X127" i="63" s="1"/>
  <c r="Y127" i="63" s="1"/>
  <c r="Z127" i="63" s="1"/>
  <c r="AA127" i="63" s="1"/>
  <c r="AB127" i="63" s="1"/>
  <c r="AC127" i="63" s="1"/>
  <c r="AD127" i="63" s="1"/>
  <c r="AE127" i="63" s="1"/>
  <c r="AF127" i="63" s="1"/>
  <c r="I127" i="63"/>
  <c r="J127" i="63" s="1"/>
  <c r="K127" i="63" s="1"/>
  <c r="D127" i="63"/>
  <c r="E127" i="63" s="1"/>
  <c r="F127" i="63" s="1"/>
  <c r="G127" i="63" s="1"/>
  <c r="H127" i="63" s="1"/>
  <c r="C127" i="63"/>
  <c r="W126" i="63"/>
  <c r="X126" i="63" s="1"/>
  <c r="Y126" i="63" s="1"/>
  <c r="Z126" i="63" s="1"/>
  <c r="AA126" i="63" s="1"/>
  <c r="AB126" i="63" s="1"/>
  <c r="AC126" i="63" s="1"/>
  <c r="AD126" i="63" s="1"/>
  <c r="AE126" i="63" s="1"/>
  <c r="AF126" i="63" s="1"/>
  <c r="C126" i="63"/>
  <c r="D126" i="63" s="1"/>
  <c r="E126" i="63" s="1"/>
  <c r="F126" i="63" s="1"/>
  <c r="G126" i="63" s="1"/>
  <c r="H126" i="63" s="1"/>
  <c r="I126" i="63" s="1"/>
  <c r="J126" i="63" s="1"/>
  <c r="K126" i="63" s="1"/>
  <c r="L126" i="63" s="1"/>
  <c r="M126" i="63" s="1"/>
  <c r="N126" i="63" s="1"/>
  <c r="O126" i="63" s="1"/>
  <c r="P126" i="63" s="1"/>
  <c r="Q126" i="63" s="1"/>
  <c r="R126" i="63" s="1"/>
  <c r="S126" i="63" s="1"/>
  <c r="T126" i="63" s="1"/>
  <c r="U126" i="63" s="1"/>
  <c r="V126" i="63" s="1"/>
  <c r="E125" i="63"/>
  <c r="F125" i="63" s="1"/>
  <c r="G125" i="63" s="1"/>
  <c r="H125" i="63" s="1"/>
  <c r="I125" i="63" s="1"/>
  <c r="J125" i="63" s="1"/>
  <c r="K125" i="63" s="1"/>
  <c r="L125" i="63" s="1"/>
  <c r="M125" i="63" s="1"/>
  <c r="N125" i="63" s="1"/>
  <c r="O125" i="63" s="1"/>
  <c r="P125" i="63" s="1"/>
  <c r="Q125" i="63" s="1"/>
  <c r="R125" i="63" s="1"/>
  <c r="S125" i="63" s="1"/>
  <c r="T125" i="63" s="1"/>
  <c r="U125" i="63" s="1"/>
  <c r="V125" i="63" s="1"/>
  <c r="W125" i="63" s="1"/>
  <c r="X125" i="63" s="1"/>
  <c r="Y125" i="63" s="1"/>
  <c r="Z125" i="63" s="1"/>
  <c r="AA125" i="63" s="1"/>
  <c r="AB125" i="63" s="1"/>
  <c r="AC125" i="63" s="1"/>
  <c r="AD125" i="63" s="1"/>
  <c r="AE125" i="63" s="1"/>
  <c r="AF125" i="63" s="1"/>
  <c r="D125" i="63"/>
  <c r="C125" i="63"/>
  <c r="C124" i="63"/>
  <c r="D124" i="63" s="1"/>
  <c r="E124" i="63" s="1"/>
  <c r="F124" i="63" s="1"/>
  <c r="G124" i="63" s="1"/>
  <c r="H124" i="63" s="1"/>
  <c r="I124" i="63" s="1"/>
  <c r="J124" i="63" s="1"/>
  <c r="K124" i="63" s="1"/>
  <c r="L124" i="63" s="1"/>
  <c r="M124" i="63" s="1"/>
  <c r="N124" i="63" s="1"/>
  <c r="O124" i="63" s="1"/>
  <c r="P124" i="63" s="1"/>
  <c r="Q124" i="63" s="1"/>
  <c r="R124" i="63" s="1"/>
  <c r="S124" i="63" s="1"/>
  <c r="T124" i="63" s="1"/>
  <c r="U124" i="63" s="1"/>
  <c r="V124" i="63" s="1"/>
  <c r="W124" i="63" s="1"/>
  <c r="X124" i="63" s="1"/>
  <c r="Y124" i="63" s="1"/>
  <c r="Z124" i="63" s="1"/>
  <c r="AA124" i="63" s="1"/>
  <c r="AB124" i="63" s="1"/>
  <c r="AC124" i="63" s="1"/>
  <c r="AD124" i="63" s="1"/>
  <c r="AE124" i="63" s="1"/>
  <c r="AF124" i="63" s="1"/>
  <c r="D123" i="63"/>
  <c r="E123" i="63" s="1"/>
  <c r="F123" i="63" s="1"/>
  <c r="G123" i="63" s="1"/>
  <c r="H123" i="63" s="1"/>
  <c r="I123" i="63" s="1"/>
  <c r="J123" i="63" s="1"/>
  <c r="K123" i="63" s="1"/>
  <c r="L123" i="63" s="1"/>
  <c r="M123" i="63" s="1"/>
  <c r="N123" i="63" s="1"/>
  <c r="O123" i="63" s="1"/>
  <c r="P123" i="63" s="1"/>
  <c r="Q123" i="63" s="1"/>
  <c r="R123" i="63" s="1"/>
  <c r="S123" i="63" s="1"/>
  <c r="T123" i="63" s="1"/>
  <c r="U123" i="63" s="1"/>
  <c r="V123" i="63" s="1"/>
  <c r="W123" i="63" s="1"/>
  <c r="X123" i="63" s="1"/>
  <c r="Y123" i="63" s="1"/>
  <c r="Z123" i="63" s="1"/>
  <c r="AA123" i="63" s="1"/>
  <c r="AB123" i="63" s="1"/>
  <c r="AC123" i="63" s="1"/>
  <c r="AD123" i="63" s="1"/>
  <c r="AE123" i="63" s="1"/>
  <c r="AF123" i="63" s="1"/>
  <c r="C123" i="63"/>
  <c r="AE122" i="63"/>
  <c r="AF122" i="63" s="1"/>
  <c r="C122" i="63"/>
  <c r="D122" i="63" s="1"/>
  <c r="E122" i="63" s="1"/>
  <c r="F122" i="63" s="1"/>
  <c r="G122" i="63" s="1"/>
  <c r="H122" i="63" s="1"/>
  <c r="I122" i="63" s="1"/>
  <c r="J122" i="63" s="1"/>
  <c r="K122" i="63" s="1"/>
  <c r="L122" i="63" s="1"/>
  <c r="M122" i="63" s="1"/>
  <c r="N122" i="63" s="1"/>
  <c r="O122" i="63" s="1"/>
  <c r="P122" i="63" s="1"/>
  <c r="Q122" i="63" s="1"/>
  <c r="R122" i="63" s="1"/>
  <c r="S122" i="63" s="1"/>
  <c r="T122" i="63" s="1"/>
  <c r="U122" i="63" s="1"/>
  <c r="V122" i="63" s="1"/>
  <c r="W122" i="63" s="1"/>
  <c r="X122" i="63" s="1"/>
  <c r="Y122" i="63" s="1"/>
  <c r="Z122" i="63" s="1"/>
  <c r="AA122" i="63" s="1"/>
  <c r="AB122" i="63" s="1"/>
  <c r="AC122" i="63" s="1"/>
  <c r="AD122" i="63" s="1"/>
  <c r="AF121" i="63"/>
  <c r="E121" i="63"/>
  <c r="F121" i="63" s="1"/>
  <c r="G121" i="63" s="1"/>
  <c r="H121" i="63" s="1"/>
  <c r="I121" i="63" s="1"/>
  <c r="J121" i="63" s="1"/>
  <c r="K121" i="63" s="1"/>
  <c r="L121" i="63" s="1"/>
  <c r="M121" i="63" s="1"/>
  <c r="N121" i="63" s="1"/>
  <c r="O121" i="63" s="1"/>
  <c r="P121" i="63" s="1"/>
  <c r="Q121" i="63" s="1"/>
  <c r="R121" i="63" s="1"/>
  <c r="S121" i="63" s="1"/>
  <c r="T121" i="63" s="1"/>
  <c r="U121" i="63" s="1"/>
  <c r="V121" i="63" s="1"/>
  <c r="W121" i="63" s="1"/>
  <c r="X121" i="63" s="1"/>
  <c r="Y121" i="63" s="1"/>
  <c r="Z121" i="63" s="1"/>
  <c r="AA121" i="63" s="1"/>
  <c r="AB121" i="63" s="1"/>
  <c r="AC121" i="63" s="1"/>
  <c r="AD121" i="63" s="1"/>
  <c r="AE121" i="63" s="1"/>
  <c r="D121" i="63"/>
  <c r="C121" i="63"/>
  <c r="F120" i="63"/>
  <c r="G120" i="63" s="1"/>
  <c r="H120" i="63" s="1"/>
  <c r="I120" i="63" s="1"/>
  <c r="J120" i="63" s="1"/>
  <c r="K120" i="63" s="1"/>
  <c r="L120" i="63" s="1"/>
  <c r="M120" i="63" s="1"/>
  <c r="N120" i="63" s="1"/>
  <c r="O120" i="63" s="1"/>
  <c r="P120" i="63" s="1"/>
  <c r="Q120" i="63" s="1"/>
  <c r="R120" i="63" s="1"/>
  <c r="S120" i="63" s="1"/>
  <c r="T120" i="63" s="1"/>
  <c r="U120" i="63" s="1"/>
  <c r="V120" i="63" s="1"/>
  <c r="W120" i="63" s="1"/>
  <c r="X120" i="63" s="1"/>
  <c r="Y120" i="63" s="1"/>
  <c r="Z120" i="63" s="1"/>
  <c r="AA120" i="63" s="1"/>
  <c r="AB120" i="63" s="1"/>
  <c r="AC120" i="63" s="1"/>
  <c r="AD120" i="63" s="1"/>
  <c r="AE120" i="63" s="1"/>
  <c r="AF120" i="63" s="1"/>
  <c r="C120" i="63"/>
  <c r="D120" i="63" s="1"/>
  <c r="E120" i="63" s="1"/>
  <c r="D119" i="63"/>
  <c r="E119" i="63" s="1"/>
  <c r="F119" i="63" s="1"/>
  <c r="G119" i="63" s="1"/>
  <c r="H119" i="63" s="1"/>
  <c r="I119" i="63" s="1"/>
  <c r="J119" i="63" s="1"/>
  <c r="K119" i="63" s="1"/>
  <c r="L119" i="63" s="1"/>
  <c r="M119" i="63" s="1"/>
  <c r="N119" i="63" s="1"/>
  <c r="O119" i="63" s="1"/>
  <c r="P119" i="63" s="1"/>
  <c r="Q119" i="63" s="1"/>
  <c r="R119" i="63" s="1"/>
  <c r="S119" i="63" s="1"/>
  <c r="T119" i="63" s="1"/>
  <c r="U119" i="63" s="1"/>
  <c r="V119" i="63" s="1"/>
  <c r="W119" i="63" s="1"/>
  <c r="X119" i="63" s="1"/>
  <c r="Y119" i="63" s="1"/>
  <c r="Z119" i="63" s="1"/>
  <c r="AA119" i="63" s="1"/>
  <c r="AB119" i="63" s="1"/>
  <c r="AC119" i="63" s="1"/>
  <c r="AD119" i="63" s="1"/>
  <c r="AE119" i="63" s="1"/>
  <c r="AF119" i="63" s="1"/>
  <c r="C119" i="63"/>
  <c r="C118" i="63"/>
  <c r="D118" i="63" s="1"/>
  <c r="E118" i="63" s="1"/>
  <c r="F118" i="63" s="1"/>
  <c r="G118" i="63" s="1"/>
  <c r="H118" i="63" s="1"/>
  <c r="I118" i="63" s="1"/>
  <c r="J118" i="63" s="1"/>
  <c r="K118" i="63" s="1"/>
  <c r="L118" i="63" s="1"/>
  <c r="M118" i="63" s="1"/>
  <c r="N118" i="63" s="1"/>
  <c r="O118" i="63" s="1"/>
  <c r="P118" i="63" s="1"/>
  <c r="Q118" i="63" s="1"/>
  <c r="R118" i="63" s="1"/>
  <c r="S118" i="63" s="1"/>
  <c r="T118" i="63" s="1"/>
  <c r="U118" i="63" s="1"/>
  <c r="V118" i="63" s="1"/>
  <c r="W118" i="63" s="1"/>
  <c r="X118" i="63" s="1"/>
  <c r="Y118" i="63" s="1"/>
  <c r="Z118" i="63" s="1"/>
  <c r="AA118" i="63" s="1"/>
  <c r="AB118" i="63" s="1"/>
  <c r="AC118" i="63" s="1"/>
  <c r="AD118" i="63" s="1"/>
  <c r="AE118" i="63" s="1"/>
  <c r="AF118" i="63" s="1"/>
  <c r="X117" i="63"/>
  <c r="Y117" i="63" s="1"/>
  <c r="Z117" i="63" s="1"/>
  <c r="AA117" i="63" s="1"/>
  <c r="AB117" i="63" s="1"/>
  <c r="AC117" i="63" s="1"/>
  <c r="AD117" i="63" s="1"/>
  <c r="AE117" i="63" s="1"/>
  <c r="AF117" i="63" s="1"/>
  <c r="C117" i="63"/>
  <c r="D117" i="63" s="1"/>
  <c r="E117" i="63" s="1"/>
  <c r="F117" i="63" s="1"/>
  <c r="G117" i="63" s="1"/>
  <c r="H117" i="63" s="1"/>
  <c r="I117" i="63" s="1"/>
  <c r="J117" i="63" s="1"/>
  <c r="K117" i="63" s="1"/>
  <c r="L117" i="63" s="1"/>
  <c r="M117" i="63" s="1"/>
  <c r="N117" i="63" s="1"/>
  <c r="O117" i="63" s="1"/>
  <c r="P117" i="63" s="1"/>
  <c r="Q117" i="63" s="1"/>
  <c r="R117" i="63" s="1"/>
  <c r="S117" i="63" s="1"/>
  <c r="T117" i="63" s="1"/>
  <c r="U117" i="63" s="1"/>
  <c r="V117" i="63" s="1"/>
  <c r="W117" i="63" s="1"/>
  <c r="F116" i="63"/>
  <c r="G116" i="63" s="1"/>
  <c r="H116" i="63" s="1"/>
  <c r="I116" i="63" s="1"/>
  <c r="J116" i="63" s="1"/>
  <c r="K116" i="63" s="1"/>
  <c r="L116" i="63" s="1"/>
  <c r="M116" i="63" s="1"/>
  <c r="N116" i="63" s="1"/>
  <c r="O116" i="63" s="1"/>
  <c r="P116" i="63" s="1"/>
  <c r="Q116" i="63" s="1"/>
  <c r="R116" i="63" s="1"/>
  <c r="S116" i="63" s="1"/>
  <c r="T116" i="63" s="1"/>
  <c r="U116" i="63" s="1"/>
  <c r="V116" i="63" s="1"/>
  <c r="W116" i="63" s="1"/>
  <c r="X116" i="63" s="1"/>
  <c r="Y116" i="63" s="1"/>
  <c r="Z116" i="63" s="1"/>
  <c r="AA116" i="63" s="1"/>
  <c r="AB116" i="63" s="1"/>
  <c r="AC116" i="63" s="1"/>
  <c r="AD116" i="63" s="1"/>
  <c r="AE116" i="63" s="1"/>
  <c r="AF116" i="63" s="1"/>
  <c r="C116" i="63"/>
  <c r="D116" i="63" s="1"/>
  <c r="E116" i="63" s="1"/>
  <c r="C115" i="63"/>
  <c r="D115" i="63" s="1"/>
  <c r="E115" i="63" s="1"/>
  <c r="F115" i="63" s="1"/>
  <c r="G115" i="63" s="1"/>
  <c r="H115" i="63" s="1"/>
  <c r="I115" i="63" s="1"/>
  <c r="J115" i="63" s="1"/>
  <c r="K115" i="63" s="1"/>
  <c r="L115" i="63" s="1"/>
  <c r="M115" i="63" s="1"/>
  <c r="N115" i="63" s="1"/>
  <c r="O115" i="63" s="1"/>
  <c r="P115" i="63" s="1"/>
  <c r="Q115" i="63" s="1"/>
  <c r="R115" i="63" s="1"/>
  <c r="S115" i="63" s="1"/>
  <c r="T115" i="63" s="1"/>
  <c r="U115" i="63" s="1"/>
  <c r="V115" i="63" s="1"/>
  <c r="W115" i="63" s="1"/>
  <c r="X115" i="63" s="1"/>
  <c r="Y115" i="63" s="1"/>
  <c r="Z115" i="63" s="1"/>
  <c r="AA115" i="63" s="1"/>
  <c r="AB115" i="63" s="1"/>
  <c r="AC115" i="63" s="1"/>
  <c r="AD115" i="63" s="1"/>
  <c r="AE115" i="63" s="1"/>
  <c r="AF115" i="63" s="1"/>
  <c r="L114" i="63"/>
  <c r="M114" i="63" s="1"/>
  <c r="N114" i="63" s="1"/>
  <c r="O114" i="63" s="1"/>
  <c r="P114" i="63" s="1"/>
  <c r="Q114" i="63" s="1"/>
  <c r="R114" i="63" s="1"/>
  <c r="S114" i="63" s="1"/>
  <c r="T114" i="63" s="1"/>
  <c r="U114" i="63" s="1"/>
  <c r="V114" i="63" s="1"/>
  <c r="W114" i="63" s="1"/>
  <c r="X114" i="63" s="1"/>
  <c r="Y114" i="63" s="1"/>
  <c r="Z114" i="63" s="1"/>
  <c r="AA114" i="63" s="1"/>
  <c r="AB114" i="63" s="1"/>
  <c r="AC114" i="63" s="1"/>
  <c r="AD114" i="63" s="1"/>
  <c r="AE114" i="63" s="1"/>
  <c r="AF114" i="63" s="1"/>
  <c r="C114" i="63"/>
  <c r="D114" i="63" s="1"/>
  <c r="E114" i="63" s="1"/>
  <c r="F114" i="63" s="1"/>
  <c r="G114" i="63" s="1"/>
  <c r="H114" i="63" s="1"/>
  <c r="I114" i="63" s="1"/>
  <c r="J114" i="63" s="1"/>
  <c r="K114" i="63" s="1"/>
  <c r="G113" i="63"/>
  <c r="H113" i="63" s="1"/>
  <c r="I113" i="63" s="1"/>
  <c r="J113" i="63" s="1"/>
  <c r="K113" i="63" s="1"/>
  <c r="L113" i="63" s="1"/>
  <c r="M113" i="63" s="1"/>
  <c r="N113" i="63" s="1"/>
  <c r="O113" i="63" s="1"/>
  <c r="P113" i="63" s="1"/>
  <c r="Q113" i="63" s="1"/>
  <c r="R113" i="63" s="1"/>
  <c r="S113" i="63" s="1"/>
  <c r="T113" i="63" s="1"/>
  <c r="U113" i="63" s="1"/>
  <c r="V113" i="63" s="1"/>
  <c r="W113" i="63" s="1"/>
  <c r="X113" i="63" s="1"/>
  <c r="Y113" i="63" s="1"/>
  <c r="Z113" i="63" s="1"/>
  <c r="AA113" i="63" s="1"/>
  <c r="AB113" i="63" s="1"/>
  <c r="AC113" i="63" s="1"/>
  <c r="AD113" i="63" s="1"/>
  <c r="AE113" i="63" s="1"/>
  <c r="AF113" i="63" s="1"/>
  <c r="E113" i="63"/>
  <c r="F113" i="63" s="1"/>
  <c r="D113" i="63"/>
  <c r="C113" i="63"/>
  <c r="E112" i="63"/>
  <c r="F112" i="63" s="1"/>
  <c r="G112" i="63" s="1"/>
  <c r="H112" i="63" s="1"/>
  <c r="I112" i="63" s="1"/>
  <c r="J112" i="63" s="1"/>
  <c r="K112" i="63" s="1"/>
  <c r="L112" i="63" s="1"/>
  <c r="M112" i="63" s="1"/>
  <c r="N112" i="63" s="1"/>
  <c r="O112" i="63" s="1"/>
  <c r="P112" i="63" s="1"/>
  <c r="Q112" i="63" s="1"/>
  <c r="R112" i="63" s="1"/>
  <c r="S112" i="63" s="1"/>
  <c r="T112" i="63" s="1"/>
  <c r="U112" i="63" s="1"/>
  <c r="V112" i="63" s="1"/>
  <c r="W112" i="63" s="1"/>
  <c r="X112" i="63" s="1"/>
  <c r="Y112" i="63" s="1"/>
  <c r="Z112" i="63" s="1"/>
  <c r="AA112" i="63" s="1"/>
  <c r="AB112" i="63" s="1"/>
  <c r="AC112" i="63" s="1"/>
  <c r="AD112" i="63" s="1"/>
  <c r="AE112" i="63" s="1"/>
  <c r="AF112" i="63" s="1"/>
  <c r="C112" i="63"/>
  <c r="D112" i="63" s="1"/>
  <c r="G111" i="63"/>
  <c r="H111" i="63" s="1"/>
  <c r="I111" i="63" s="1"/>
  <c r="J111" i="63" s="1"/>
  <c r="K111" i="63" s="1"/>
  <c r="L111" i="63" s="1"/>
  <c r="M111" i="63" s="1"/>
  <c r="N111" i="63" s="1"/>
  <c r="O111" i="63" s="1"/>
  <c r="P111" i="63" s="1"/>
  <c r="Q111" i="63" s="1"/>
  <c r="R111" i="63" s="1"/>
  <c r="S111" i="63" s="1"/>
  <c r="T111" i="63" s="1"/>
  <c r="U111" i="63" s="1"/>
  <c r="V111" i="63" s="1"/>
  <c r="W111" i="63" s="1"/>
  <c r="X111" i="63" s="1"/>
  <c r="Y111" i="63" s="1"/>
  <c r="Z111" i="63" s="1"/>
  <c r="AA111" i="63" s="1"/>
  <c r="AB111" i="63" s="1"/>
  <c r="AC111" i="63" s="1"/>
  <c r="AD111" i="63" s="1"/>
  <c r="AE111" i="63" s="1"/>
  <c r="AF111" i="63" s="1"/>
  <c r="C111" i="63"/>
  <c r="D111" i="63" s="1"/>
  <c r="E111" i="63" s="1"/>
  <c r="F111" i="63" s="1"/>
  <c r="D110" i="63"/>
  <c r="E110" i="63" s="1"/>
  <c r="F110" i="63" s="1"/>
  <c r="G110" i="63" s="1"/>
  <c r="H110" i="63" s="1"/>
  <c r="I110" i="63" s="1"/>
  <c r="J110" i="63" s="1"/>
  <c r="K110" i="63" s="1"/>
  <c r="L110" i="63" s="1"/>
  <c r="M110" i="63" s="1"/>
  <c r="N110" i="63" s="1"/>
  <c r="O110" i="63" s="1"/>
  <c r="P110" i="63" s="1"/>
  <c r="Q110" i="63" s="1"/>
  <c r="R110" i="63" s="1"/>
  <c r="S110" i="63" s="1"/>
  <c r="T110" i="63" s="1"/>
  <c r="U110" i="63" s="1"/>
  <c r="V110" i="63" s="1"/>
  <c r="W110" i="63" s="1"/>
  <c r="X110" i="63" s="1"/>
  <c r="Y110" i="63" s="1"/>
  <c r="Z110" i="63" s="1"/>
  <c r="AA110" i="63" s="1"/>
  <c r="AB110" i="63" s="1"/>
  <c r="AC110" i="63" s="1"/>
  <c r="AD110" i="63" s="1"/>
  <c r="AE110" i="63" s="1"/>
  <c r="AF110" i="63" s="1"/>
  <c r="C110" i="63"/>
  <c r="G109" i="63"/>
  <c r="H109" i="63" s="1"/>
  <c r="I109" i="63" s="1"/>
  <c r="J109" i="63" s="1"/>
  <c r="K109" i="63" s="1"/>
  <c r="L109" i="63" s="1"/>
  <c r="M109" i="63" s="1"/>
  <c r="N109" i="63" s="1"/>
  <c r="O109" i="63" s="1"/>
  <c r="P109" i="63" s="1"/>
  <c r="Q109" i="63" s="1"/>
  <c r="R109" i="63" s="1"/>
  <c r="S109" i="63" s="1"/>
  <c r="T109" i="63" s="1"/>
  <c r="U109" i="63" s="1"/>
  <c r="V109" i="63" s="1"/>
  <c r="W109" i="63" s="1"/>
  <c r="X109" i="63" s="1"/>
  <c r="Y109" i="63" s="1"/>
  <c r="Z109" i="63" s="1"/>
  <c r="AA109" i="63" s="1"/>
  <c r="AB109" i="63" s="1"/>
  <c r="AC109" i="63" s="1"/>
  <c r="AD109" i="63" s="1"/>
  <c r="AE109" i="63" s="1"/>
  <c r="AF109" i="63" s="1"/>
  <c r="F109" i="63"/>
  <c r="D109" i="63"/>
  <c r="E109" i="63" s="1"/>
  <c r="C109" i="63"/>
  <c r="E108" i="63"/>
  <c r="F108" i="63" s="1"/>
  <c r="G108" i="63" s="1"/>
  <c r="H108" i="63" s="1"/>
  <c r="I108" i="63" s="1"/>
  <c r="J108" i="63" s="1"/>
  <c r="K108" i="63" s="1"/>
  <c r="L108" i="63" s="1"/>
  <c r="M108" i="63" s="1"/>
  <c r="N108" i="63" s="1"/>
  <c r="O108" i="63" s="1"/>
  <c r="P108" i="63" s="1"/>
  <c r="Q108" i="63" s="1"/>
  <c r="R108" i="63" s="1"/>
  <c r="S108" i="63" s="1"/>
  <c r="T108" i="63" s="1"/>
  <c r="U108" i="63" s="1"/>
  <c r="V108" i="63" s="1"/>
  <c r="W108" i="63" s="1"/>
  <c r="X108" i="63" s="1"/>
  <c r="Y108" i="63" s="1"/>
  <c r="Z108" i="63" s="1"/>
  <c r="AA108" i="63" s="1"/>
  <c r="AB108" i="63" s="1"/>
  <c r="AC108" i="63" s="1"/>
  <c r="AD108" i="63" s="1"/>
  <c r="AE108" i="63" s="1"/>
  <c r="AF108" i="63" s="1"/>
  <c r="D108" i="63"/>
  <c r="C108" i="63"/>
  <c r="D107" i="63"/>
  <c r="E107" i="63" s="1"/>
  <c r="F107" i="63" s="1"/>
  <c r="G107" i="63" s="1"/>
  <c r="H107" i="63" s="1"/>
  <c r="I107" i="63" s="1"/>
  <c r="J107" i="63" s="1"/>
  <c r="K107" i="63" s="1"/>
  <c r="L107" i="63" s="1"/>
  <c r="M107" i="63" s="1"/>
  <c r="N107" i="63" s="1"/>
  <c r="O107" i="63" s="1"/>
  <c r="P107" i="63" s="1"/>
  <c r="Q107" i="63" s="1"/>
  <c r="R107" i="63" s="1"/>
  <c r="S107" i="63" s="1"/>
  <c r="T107" i="63" s="1"/>
  <c r="U107" i="63" s="1"/>
  <c r="V107" i="63" s="1"/>
  <c r="W107" i="63" s="1"/>
  <c r="X107" i="63" s="1"/>
  <c r="Y107" i="63" s="1"/>
  <c r="Z107" i="63" s="1"/>
  <c r="AA107" i="63" s="1"/>
  <c r="AB107" i="63" s="1"/>
  <c r="AC107" i="63" s="1"/>
  <c r="AD107" i="63" s="1"/>
  <c r="AE107" i="63" s="1"/>
  <c r="AF107" i="63" s="1"/>
  <c r="C107" i="63"/>
  <c r="F106" i="63"/>
  <c r="G106" i="63" s="1"/>
  <c r="H106" i="63" s="1"/>
  <c r="I106" i="63" s="1"/>
  <c r="J106" i="63" s="1"/>
  <c r="K106" i="63" s="1"/>
  <c r="L106" i="63" s="1"/>
  <c r="M106" i="63" s="1"/>
  <c r="N106" i="63" s="1"/>
  <c r="O106" i="63" s="1"/>
  <c r="P106" i="63" s="1"/>
  <c r="Q106" i="63" s="1"/>
  <c r="R106" i="63" s="1"/>
  <c r="S106" i="63" s="1"/>
  <c r="T106" i="63" s="1"/>
  <c r="U106" i="63" s="1"/>
  <c r="V106" i="63" s="1"/>
  <c r="W106" i="63" s="1"/>
  <c r="X106" i="63" s="1"/>
  <c r="Y106" i="63" s="1"/>
  <c r="Z106" i="63" s="1"/>
  <c r="AA106" i="63" s="1"/>
  <c r="AB106" i="63" s="1"/>
  <c r="AC106" i="63" s="1"/>
  <c r="AD106" i="63" s="1"/>
  <c r="AE106" i="63" s="1"/>
  <c r="AF106" i="63" s="1"/>
  <c r="C106" i="63"/>
  <c r="D106" i="63" s="1"/>
  <c r="E106" i="63" s="1"/>
  <c r="D105" i="63"/>
  <c r="E105" i="63" s="1"/>
  <c r="F105" i="63" s="1"/>
  <c r="G105" i="63" s="1"/>
  <c r="H105" i="63" s="1"/>
  <c r="I105" i="63" s="1"/>
  <c r="J105" i="63" s="1"/>
  <c r="K105" i="63" s="1"/>
  <c r="L105" i="63" s="1"/>
  <c r="M105" i="63" s="1"/>
  <c r="N105" i="63" s="1"/>
  <c r="O105" i="63" s="1"/>
  <c r="P105" i="63" s="1"/>
  <c r="Q105" i="63" s="1"/>
  <c r="R105" i="63" s="1"/>
  <c r="S105" i="63" s="1"/>
  <c r="T105" i="63" s="1"/>
  <c r="U105" i="63" s="1"/>
  <c r="V105" i="63" s="1"/>
  <c r="W105" i="63" s="1"/>
  <c r="X105" i="63" s="1"/>
  <c r="Y105" i="63" s="1"/>
  <c r="Z105" i="63" s="1"/>
  <c r="AA105" i="63" s="1"/>
  <c r="AB105" i="63" s="1"/>
  <c r="AC105" i="63" s="1"/>
  <c r="AD105" i="63" s="1"/>
  <c r="AE105" i="63" s="1"/>
  <c r="AF105" i="63" s="1"/>
  <c r="C105" i="63"/>
  <c r="G104" i="63"/>
  <c r="H104" i="63" s="1"/>
  <c r="I104" i="63" s="1"/>
  <c r="J104" i="63" s="1"/>
  <c r="K104" i="63" s="1"/>
  <c r="L104" i="63" s="1"/>
  <c r="M104" i="63" s="1"/>
  <c r="N104" i="63" s="1"/>
  <c r="O104" i="63" s="1"/>
  <c r="P104" i="63" s="1"/>
  <c r="Q104" i="63" s="1"/>
  <c r="R104" i="63" s="1"/>
  <c r="S104" i="63" s="1"/>
  <c r="T104" i="63" s="1"/>
  <c r="U104" i="63" s="1"/>
  <c r="V104" i="63" s="1"/>
  <c r="W104" i="63" s="1"/>
  <c r="X104" i="63" s="1"/>
  <c r="Y104" i="63" s="1"/>
  <c r="Z104" i="63" s="1"/>
  <c r="AA104" i="63" s="1"/>
  <c r="AB104" i="63" s="1"/>
  <c r="AC104" i="63" s="1"/>
  <c r="AD104" i="63" s="1"/>
  <c r="AE104" i="63" s="1"/>
  <c r="AF104" i="63" s="1"/>
  <c r="E104" i="63"/>
  <c r="F104" i="63" s="1"/>
  <c r="D104" i="63"/>
  <c r="C104" i="63"/>
  <c r="D103" i="63"/>
  <c r="E103" i="63" s="1"/>
  <c r="F103" i="63" s="1"/>
  <c r="G103" i="63" s="1"/>
  <c r="H103" i="63" s="1"/>
  <c r="I103" i="63" s="1"/>
  <c r="J103" i="63" s="1"/>
  <c r="K103" i="63" s="1"/>
  <c r="L103" i="63" s="1"/>
  <c r="M103" i="63" s="1"/>
  <c r="N103" i="63" s="1"/>
  <c r="O103" i="63" s="1"/>
  <c r="P103" i="63" s="1"/>
  <c r="Q103" i="63" s="1"/>
  <c r="R103" i="63" s="1"/>
  <c r="S103" i="63" s="1"/>
  <c r="T103" i="63" s="1"/>
  <c r="U103" i="63" s="1"/>
  <c r="V103" i="63" s="1"/>
  <c r="W103" i="63" s="1"/>
  <c r="X103" i="63" s="1"/>
  <c r="Y103" i="63" s="1"/>
  <c r="Z103" i="63" s="1"/>
  <c r="AA103" i="63" s="1"/>
  <c r="AB103" i="63" s="1"/>
  <c r="AC103" i="63" s="1"/>
  <c r="AD103" i="63" s="1"/>
  <c r="AE103" i="63" s="1"/>
  <c r="AF103" i="63" s="1"/>
  <c r="C103" i="63"/>
  <c r="P102" i="63"/>
  <c r="Q102" i="63" s="1"/>
  <c r="R102" i="63" s="1"/>
  <c r="S102" i="63" s="1"/>
  <c r="T102" i="63" s="1"/>
  <c r="U102" i="63" s="1"/>
  <c r="V102" i="63" s="1"/>
  <c r="W102" i="63" s="1"/>
  <c r="X102" i="63" s="1"/>
  <c r="Y102" i="63" s="1"/>
  <c r="Z102" i="63" s="1"/>
  <c r="AA102" i="63" s="1"/>
  <c r="AB102" i="63" s="1"/>
  <c r="AC102" i="63" s="1"/>
  <c r="AD102" i="63" s="1"/>
  <c r="AE102" i="63" s="1"/>
  <c r="AF102" i="63" s="1"/>
  <c r="F102" i="63"/>
  <c r="G102" i="63" s="1"/>
  <c r="H102" i="63" s="1"/>
  <c r="I102" i="63" s="1"/>
  <c r="J102" i="63" s="1"/>
  <c r="K102" i="63" s="1"/>
  <c r="L102" i="63" s="1"/>
  <c r="M102" i="63" s="1"/>
  <c r="N102" i="63" s="1"/>
  <c r="O102" i="63" s="1"/>
  <c r="E102" i="63"/>
  <c r="C102" i="63"/>
  <c r="D102" i="63" s="1"/>
  <c r="D101" i="63"/>
  <c r="E101" i="63" s="1"/>
  <c r="F101" i="63" s="1"/>
  <c r="G101" i="63" s="1"/>
  <c r="H101" i="63" s="1"/>
  <c r="I101" i="63" s="1"/>
  <c r="J101" i="63" s="1"/>
  <c r="K101" i="63" s="1"/>
  <c r="L101" i="63" s="1"/>
  <c r="M101" i="63" s="1"/>
  <c r="N101" i="63" s="1"/>
  <c r="O101" i="63" s="1"/>
  <c r="P101" i="63" s="1"/>
  <c r="Q101" i="63" s="1"/>
  <c r="R101" i="63" s="1"/>
  <c r="S101" i="63" s="1"/>
  <c r="T101" i="63" s="1"/>
  <c r="U101" i="63" s="1"/>
  <c r="V101" i="63" s="1"/>
  <c r="W101" i="63" s="1"/>
  <c r="X101" i="63" s="1"/>
  <c r="Y101" i="63" s="1"/>
  <c r="Z101" i="63" s="1"/>
  <c r="AA101" i="63" s="1"/>
  <c r="AB101" i="63" s="1"/>
  <c r="AC101" i="63" s="1"/>
  <c r="AD101" i="63" s="1"/>
  <c r="AE101" i="63" s="1"/>
  <c r="AF101" i="63" s="1"/>
  <c r="C101" i="63"/>
  <c r="L100" i="63"/>
  <c r="M100" i="63" s="1"/>
  <c r="N100" i="63" s="1"/>
  <c r="O100" i="63" s="1"/>
  <c r="P100" i="63" s="1"/>
  <c r="Q100" i="63" s="1"/>
  <c r="R100" i="63" s="1"/>
  <c r="S100" i="63" s="1"/>
  <c r="T100" i="63" s="1"/>
  <c r="U100" i="63" s="1"/>
  <c r="V100" i="63" s="1"/>
  <c r="W100" i="63" s="1"/>
  <c r="X100" i="63" s="1"/>
  <c r="Y100" i="63" s="1"/>
  <c r="Z100" i="63" s="1"/>
  <c r="AA100" i="63" s="1"/>
  <c r="AB100" i="63" s="1"/>
  <c r="AC100" i="63" s="1"/>
  <c r="AD100" i="63" s="1"/>
  <c r="AE100" i="63" s="1"/>
  <c r="AF100" i="63" s="1"/>
  <c r="D100" i="63"/>
  <c r="E100" i="63" s="1"/>
  <c r="F100" i="63" s="1"/>
  <c r="G100" i="63" s="1"/>
  <c r="H100" i="63" s="1"/>
  <c r="I100" i="63" s="1"/>
  <c r="J100" i="63" s="1"/>
  <c r="K100" i="63" s="1"/>
  <c r="C100" i="63"/>
  <c r="L99" i="63"/>
  <c r="M99" i="63" s="1"/>
  <c r="N99" i="63" s="1"/>
  <c r="O99" i="63" s="1"/>
  <c r="P99" i="63" s="1"/>
  <c r="Q99" i="63" s="1"/>
  <c r="R99" i="63" s="1"/>
  <c r="S99" i="63" s="1"/>
  <c r="T99" i="63" s="1"/>
  <c r="U99" i="63" s="1"/>
  <c r="V99" i="63" s="1"/>
  <c r="W99" i="63" s="1"/>
  <c r="X99" i="63" s="1"/>
  <c r="Y99" i="63" s="1"/>
  <c r="Z99" i="63" s="1"/>
  <c r="AA99" i="63" s="1"/>
  <c r="AB99" i="63" s="1"/>
  <c r="AC99" i="63" s="1"/>
  <c r="AD99" i="63" s="1"/>
  <c r="AE99" i="63" s="1"/>
  <c r="AF99" i="63" s="1"/>
  <c r="K99" i="63"/>
  <c r="J99" i="63"/>
  <c r="D99" i="63"/>
  <c r="E99" i="63" s="1"/>
  <c r="F99" i="63" s="1"/>
  <c r="G99" i="63" s="1"/>
  <c r="H99" i="63" s="1"/>
  <c r="C99" i="63"/>
  <c r="J98" i="63"/>
  <c r="K98" i="63" s="1"/>
  <c r="L98" i="63" s="1"/>
  <c r="M98" i="63" s="1"/>
  <c r="N98" i="63" s="1"/>
  <c r="O98" i="63" s="1"/>
  <c r="P98" i="63" s="1"/>
  <c r="Q98" i="63" s="1"/>
  <c r="R98" i="63" s="1"/>
  <c r="S98" i="63" s="1"/>
  <c r="T98" i="63" s="1"/>
  <c r="U98" i="63" s="1"/>
  <c r="V98" i="63" s="1"/>
  <c r="W98" i="63" s="1"/>
  <c r="X98" i="63" s="1"/>
  <c r="Y98" i="63" s="1"/>
  <c r="Z98" i="63" s="1"/>
  <c r="AA98" i="63" s="1"/>
  <c r="AB98" i="63" s="1"/>
  <c r="AC98" i="63" s="1"/>
  <c r="AD98" i="63" s="1"/>
  <c r="AE98" i="63" s="1"/>
  <c r="AF98" i="63" s="1"/>
  <c r="E98" i="63"/>
  <c r="F98" i="63" s="1"/>
  <c r="G98" i="63" s="1"/>
  <c r="H98" i="63" s="1"/>
  <c r="I98" i="63" s="1"/>
  <c r="D98" i="63"/>
  <c r="C98" i="63"/>
  <c r="C97" i="63"/>
  <c r="D97" i="63" s="1"/>
  <c r="E97" i="63" s="1"/>
  <c r="F97" i="63" s="1"/>
  <c r="G97" i="63" s="1"/>
  <c r="H97" i="63" s="1"/>
  <c r="I97" i="63" s="1"/>
  <c r="J97" i="63" s="1"/>
  <c r="K97" i="63" s="1"/>
  <c r="L97" i="63" s="1"/>
  <c r="M97" i="63" s="1"/>
  <c r="N97" i="63" s="1"/>
  <c r="O97" i="63" s="1"/>
  <c r="P97" i="63" s="1"/>
  <c r="Q97" i="63" s="1"/>
  <c r="R97" i="63" s="1"/>
  <c r="S97" i="63" s="1"/>
  <c r="T97" i="63" s="1"/>
  <c r="U97" i="63" s="1"/>
  <c r="V97" i="63" s="1"/>
  <c r="W97" i="63" s="1"/>
  <c r="X97" i="63" s="1"/>
  <c r="Y97" i="63" s="1"/>
  <c r="Z97" i="63" s="1"/>
  <c r="AA97" i="63" s="1"/>
  <c r="AB97" i="63" s="1"/>
  <c r="AC97" i="63" s="1"/>
  <c r="AD97" i="63" s="1"/>
  <c r="AE97" i="63" s="1"/>
  <c r="AF97" i="63" s="1"/>
  <c r="D96" i="63"/>
  <c r="E96" i="63" s="1"/>
  <c r="F96" i="63" s="1"/>
  <c r="G96" i="63" s="1"/>
  <c r="H96" i="63" s="1"/>
  <c r="I96" i="63" s="1"/>
  <c r="J96" i="63" s="1"/>
  <c r="K96" i="63" s="1"/>
  <c r="L96" i="63" s="1"/>
  <c r="M96" i="63" s="1"/>
  <c r="N96" i="63" s="1"/>
  <c r="O96" i="63" s="1"/>
  <c r="P96" i="63" s="1"/>
  <c r="Q96" i="63" s="1"/>
  <c r="R96" i="63" s="1"/>
  <c r="S96" i="63" s="1"/>
  <c r="T96" i="63" s="1"/>
  <c r="U96" i="63" s="1"/>
  <c r="V96" i="63" s="1"/>
  <c r="W96" i="63" s="1"/>
  <c r="X96" i="63" s="1"/>
  <c r="Y96" i="63" s="1"/>
  <c r="Z96" i="63" s="1"/>
  <c r="AA96" i="63" s="1"/>
  <c r="AB96" i="63" s="1"/>
  <c r="AC96" i="63" s="1"/>
  <c r="AD96" i="63" s="1"/>
  <c r="AE96" i="63" s="1"/>
  <c r="AF96" i="63" s="1"/>
  <c r="C96" i="63"/>
  <c r="F95" i="63"/>
  <c r="G95" i="63" s="1"/>
  <c r="H95" i="63" s="1"/>
  <c r="I95" i="63" s="1"/>
  <c r="J95" i="63" s="1"/>
  <c r="K95" i="63" s="1"/>
  <c r="L95" i="63" s="1"/>
  <c r="M95" i="63" s="1"/>
  <c r="N95" i="63" s="1"/>
  <c r="O95" i="63" s="1"/>
  <c r="P95" i="63" s="1"/>
  <c r="Q95" i="63" s="1"/>
  <c r="R95" i="63" s="1"/>
  <c r="S95" i="63" s="1"/>
  <c r="T95" i="63" s="1"/>
  <c r="U95" i="63" s="1"/>
  <c r="V95" i="63" s="1"/>
  <c r="W95" i="63" s="1"/>
  <c r="X95" i="63" s="1"/>
  <c r="Y95" i="63" s="1"/>
  <c r="Z95" i="63" s="1"/>
  <c r="AA95" i="63" s="1"/>
  <c r="AB95" i="63" s="1"/>
  <c r="AC95" i="63" s="1"/>
  <c r="AD95" i="63" s="1"/>
  <c r="AE95" i="63" s="1"/>
  <c r="AF95" i="63" s="1"/>
  <c r="D95" i="63"/>
  <c r="E95" i="63" s="1"/>
  <c r="C95" i="63"/>
  <c r="E94" i="63"/>
  <c r="D94" i="63"/>
  <c r="D82" i="63" s="1"/>
  <c r="C94" i="63"/>
  <c r="K93" i="63"/>
  <c r="L93" i="63" s="1"/>
  <c r="M93" i="63" s="1"/>
  <c r="N93" i="63" s="1"/>
  <c r="O93" i="63" s="1"/>
  <c r="P93" i="63" s="1"/>
  <c r="Q93" i="63" s="1"/>
  <c r="R93" i="63" s="1"/>
  <c r="S93" i="63" s="1"/>
  <c r="T93" i="63" s="1"/>
  <c r="U93" i="63" s="1"/>
  <c r="V93" i="63" s="1"/>
  <c r="W93" i="63" s="1"/>
  <c r="X93" i="63" s="1"/>
  <c r="Y93" i="63" s="1"/>
  <c r="Z93" i="63" s="1"/>
  <c r="AA93" i="63" s="1"/>
  <c r="AB93" i="63" s="1"/>
  <c r="AC93" i="63" s="1"/>
  <c r="AD93" i="63" s="1"/>
  <c r="AE93" i="63" s="1"/>
  <c r="AF93" i="63" s="1"/>
  <c r="J93" i="63"/>
  <c r="C93" i="63"/>
  <c r="D93" i="63" s="1"/>
  <c r="E93" i="63" s="1"/>
  <c r="F93" i="63" s="1"/>
  <c r="G93" i="63" s="1"/>
  <c r="H93" i="63" s="1"/>
  <c r="I93" i="63" s="1"/>
  <c r="I92" i="63"/>
  <c r="J92" i="63" s="1"/>
  <c r="K92" i="63" s="1"/>
  <c r="L92" i="63" s="1"/>
  <c r="M92" i="63" s="1"/>
  <c r="N92" i="63" s="1"/>
  <c r="O92" i="63" s="1"/>
  <c r="P92" i="63" s="1"/>
  <c r="Q92" i="63" s="1"/>
  <c r="R92" i="63" s="1"/>
  <c r="S92" i="63" s="1"/>
  <c r="T92" i="63" s="1"/>
  <c r="U92" i="63" s="1"/>
  <c r="V92" i="63" s="1"/>
  <c r="W92" i="63" s="1"/>
  <c r="X92" i="63" s="1"/>
  <c r="Y92" i="63" s="1"/>
  <c r="Z92" i="63" s="1"/>
  <c r="AA92" i="63" s="1"/>
  <c r="AB92" i="63" s="1"/>
  <c r="AC92" i="63" s="1"/>
  <c r="AD92" i="63" s="1"/>
  <c r="AE92" i="63" s="1"/>
  <c r="AF92" i="63" s="1"/>
  <c r="H92" i="63"/>
  <c r="D92" i="63"/>
  <c r="E92" i="63" s="1"/>
  <c r="F92" i="63" s="1"/>
  <c r="G92" i="63" s="1"/>
  <c r="C92" i="63"/>
  <c r="F91" i="63"/>
  <c r="G91" i="63" s="1"/>
  <c r="H91" i="63" s="1"/>
  <c r="I91" i="63" s="1"/>
  <c r="J91" i="63" s="1"/>
  <c r="K91" i="63" s="1"/>
  <c r="L91" i="63" s="1"/>
  <c r="M91" i="63" s="1"/>
  <c r="N91" i="63" s="1"/>
  <c r="O91" i="63" s="1"/>
  <c r="P91" i="63" s="1"/>
  <c r="Q91" i="63" s="1"/>
  <c r="R91" i="63" s="1"/>
  <c r="S91" i="63" s="1"/>
  <c r="T91" i="63" s="1"/>
  <c r="U91" i="63" s="1"/>
  <c r="V91" i="63" s="1"/>
  <c r="W91" i="63" s="1"/>
  <c r="X91" i="63" s="1"/>
  <c r="Y91" i="63" s="1"/>
  <c r="Z91" i="63" s="1"/>
  <c r="AA91" i="63" s="1"/>
  <c r="AB91" i="63" s="1"/>
  <c r="AC91" i="63" s="1"/>
  <c r="AD91" i="63" s="1"/>
  <c r="AE91" i="63" s="1"/>
  <c r="AF91" i="63" s="1"/>
  <c r="D91" i="63"/>
  <c r="E91" i="63" s="1"/>
  <c r="C91" i="63"/>
  <c r="D90" i="63"/>
  <c r="E90" i="63" s="1"/>
  <c r="F90" i="63" s="1"/>
  <c r="G90" i="63" s="1"/>
  <c r="H90" i="63" s="1"/>
  <c r="I90" i="63" s="1"/>
  <c r="J90" i="63" s="1"/>
  <c r="K90" i="63" s="1"/>
  <c r="L90" i="63" s="1"/>
  <c r="M90" i="63" s="1"/>
  <c r="N90" i="63" s="1"/>
  <c r="O90" i="63" s="1"/>
  <c r="P90" i="63" s="1"/>
  <c r="Q90" i="63" s="1"/>
  <c r="R90" i="63" s="1"/>
  <c r="S90" i="63" s="1"/>
  <c r="T90" i="63" s="1"/>
  <c r="U90" i="63" s="1"/>
  <c r="V90" i="63" s="1"/>
  <c r="W90" i="63" s="1"/>
  <c r="X90" i="63" s="1"/>
  <c r="Y90" i="63" s="1"/>
  <c r="Z90" i="63" s="1"/>
  <c r="AA90" i="63" s="1"/>
  <c r="AB90" i="63" s="1"/>
  <c r="AC90" i="63" s="1"/>
  <c r="AD90" i="63" s="1"/>
  <c r="AE90" i="63" s="1"/>
  <c r="AF90" i="63" s="1"/>
  <c r="C90" i="63"/>
  <c r="C89" i="63"/>
  <c r="AH86" i="63"/>
  <c r="AI86" i="63" s="1"/>
  <c r="AH85" i="63"/>
  <c r="AI85" i="63" s="1"/>
  <c r="AH84" i="63"/>
  <c r="AI84" i="63" s="1"/>
  <c r="AH83" i="63"/>
  <c r="AI83" i="63" s="1"/>
  <c r="C82" i="63"/>
  <c r="B82" i="63"/>
  <c r="AF80" i="63"/>
  <c r="AE80" i="63"/>
  <c r="AD80" i="63"/>
  <c r="AC80" i="63"/>
  <c r="AB80" i="63"/>
  <c r="AA80" i="63"/>
  <c r="Z80" i="63"/>
  <c r="Y80" i="63"/>
  <c r="X80" i="63"/>
  <c r="W80" i="63"/>
  <c r="V80" i="63"/>
  <c r="U80" i="63"/>
  <c r="T80" i="63"/>
  <c r="S80" i="63"/>
  <c r="R80" i="63"/>
  <c r="Q80" i="63"/>
  <c r="O80" i="63"/>
  <c r="N80" i="63"/>
  <c r="M80" i="63"/>
  <c r="L80" i="63"/>
  <c r="K80" i="63"/>
  <c r="J80" i="63"/>
  <c r="I80" i="63"/>
  <c r="H80" i="63"/>
  <c r="G80" i="63"/>
  <c r="F80" i="63"/>
  <c r="E80" i="63"/>
  <c r="D80" i="63"/>
  <c r="C80" i="63"/>
  <c r="B80" i="63"/>
  <c r="AI79" i="63"/>
  <c r="AH79" i="63"/>
  <c r="AI78" i="63"/>
  <c r="AH78" i="63"/>
  <c r="AI77" i="63"/>
  <c r="AH77" i="63"/>
  <c r="AI76" i="63"/>
  <c r="AH76" i="63"/>
  <c r="AI75" i="63"/>
  <c r="AH75" i="63"/>
  <c r="AI74" i="63"/>
  <c r="AH74" i="63"/>
  <c r="AI73" i="63"/>
  <c r="AH73" i="63"/>
  <c r="AI72" i="63"/>
  <c r="AH72" i="63"/>
  <c r="AG71" i="63"/>
  <c r="AI70" i="63"/>
  <c r="AH70" i="63"/>
  <c r="AF69" i="63"/>
  <c r="AE69" i="63"/>
  <c r="AD69" i="63"/>
  <c r="AC69" i="63"/>
  <c r="AC71" i="63" s="1"/>
  <c r="AB69" i="63"/>
  <c r="AA69" i="63"/>
  <c r="Z69" i="63"/>
  <c r="Y69" i="63"/>
  <c r="X69" i="63"/>
  <c r="W69" i="63"/>
  <c r="V69" i="63"/>
  <c r="U69" i="63"/>
  <c r="T69" i="63"/>
  <c r="S69" i="63"/>
  <c r="R69" i="63"/>
  <c r="Q69" i="63"/>
  <c r="P69" i="63"/>
  <c r="O69" i="63"/>
  <c r="N69" i="63"/>
  <c r="M69" i="63"/>
  <c r="L69" i="63"/>
  <c r="K69" i="63"/>
  <c r="J69" i="63"/>
  <c r="I69" i="63"/>
  <c r="H69" i="63"/>
  <c r="G69" i="63"/>
  <c r="F69" i="63"/>
  <c r="E69" i="63"/>
  <c r="E71" i="63" s="1"/>
  <c r="D69" i="63"/>
  <c r="C69" i="63"/>
  <c r="B69" i="63"/>
  <c r="AF68" i="63"/>
  <c r="AE68" i="63"/>
  <c r="AD68" i="63"/>
  <c r="AC68" i="63"/>
  <c r="AB68" i="63"/>
  <c r="AA68" i="63"/>
  <c r="Z68" i="63"/>
  <c r="Y68" i="63"/>
  <c r="X68" i="63"/>
  <c r="W68" i="63"/>
  <c r="V68" i="63"/>
  <c r="U68" i="63"/>
  <c r="T68" i="63"/>
  <c r="S68" i="63"/>
  <c r="R68" i="63"/>
  <c r="Q68" i="63"/>
  <c r="P68" i="63"/>
  <c r="O68" i="63"/>
  <c r="N68" i="63"/>
  <c r="M68" i="63"/>
  <c r="L68" i="63"/>
  <c r="K68" i="63"/>
  <c r="J68" i="63"/>
  <c r="I68" i="63"/>
  <c r="H68" i="63"/>
  <c r="G68" i="63"/>
  <c r="F68" i="63"/>
  <c r="E68" i="63"/>
  <c r="D68" i="63"/>
  <c r="C68" i="63"/>
  <c r="B68" i="63"/>
  <c r="AF67" i="63"/>
  <c r="AE67" i="63"/>
  <c r="AD67" i="63"/>
  <c r="AC67" i="63"/>
  <c r="AB67" i="63"/>
  <c r="AA67" i="63"/>
  <c r="Z67" i="63"/>
  <c r="Y67" i="63"/>
  <c r="X67" i="63"/>
  <c r="W67" i="63"/>
  <c r="V67" i="63"/>
  <c r="U67" i="63"/>
  <c r="U71" i="63" s="1"/>
  <c r="T67" i="63"/>
  <c r="S67" i="63"/>
  <c r="R67" i="63"/>
  <c r="Q67" i="63"/>
  <c r="P67" i="63"/>
  <c r="O67" i="63"/>
  <c r="N67" i="63"/>
  <c r="M67" i="63"/>
  <c r="L67" i="63"/>
  <c r="K67" i="63"/>
  <c r="J67" i="63"/>
  <c r="I67" i="63"/>
  <c r="H67" i="63"/>
  <c r="G67" i="63"/>
  <c r="F67" i="63"/>
  <c r="E67" i="63"/>
  <c r="D67" i="63"/>
  <c r="C67" i="63"/>
  <c r="C71" i="63" s="1"/>
  <c r="B67" i="63"/>
  <c r="AF66" i="63"/>
  <c r="AE66" i="63"/>
  <c r="AD66" i="63"/>
  <c r="AC66" i="63"/>
  <c r="AB66" i="63"/>
  <c r="AA66" i="63"/>
  <c r="Z66" i="63"/>
  <c r="Y66" i="63"/>
  <c r="X66" i="63"/>
  <c r="W66" i="63"/>
  <c r="V66" i="63"/>
  <c r="U66" i="63"/>
  <c r="T66" i="63"/>
  <c r="S66" i="63"/>
  <c r="S71" i="63" s="1"/>
  <c r="R66" i="63"/>
  <c r="Q66" i="63"/>
  <c r="P66" i="63"/>
  <c r="P71" i="63" s="1"/>
  <c r="O66" i="63"/>
  <c r="N66" i="63"/>
  <c r="M66" i="63"/>
  <c r="L66" i="63"/>
  <c r="K66" i="63"/>
  <c r="J66" i="63"/>
  <c r="I66" i="63"/>
  <c r="H66" i="63"/>
  <c r="G66" i="63"/>
  <c r="F66" i="63"/>
  <c r="E66" i="63"/>
  <c r="D66" i="63"/>
  <c r="C66" i="63"/>
  <c r="B66" i="63"/>
  <c r="AI64" i="63"/>
  <c r="AH64" i="63"/>
  <c r="AG63" i="63"/>
  <c r="AG65" i="63" s="1"/>
  <c r="AF63" i="63"/>
  <c r="AE63" i="63"/>
  <c r="AD63" i="63"/>
  <c r="AC63" i="63"/>
  <c r="AB63" i="63"/>
  <c r="AA63" i="63"/>
  <c r="Z63" i="63"/>
  <c r="Y63" i="63"/>
  <c r="X63" i="63"/>
  <c r="W63" i="63"/>
  <c r="V63" i="63"/>
  <c r="U63" i="63"/>
  <c r="T63" i="63"/>
  <c r="S63" i="63"/>
  <c r="R63" i="63"/>
  <c r="Q63" i="63"/>
  <c r="P63" i="63"/>
  <c r="O63" i="63"/>
  <c r="N63" i="63"/>
  <c r="M63" i="63"/>
  <c r="L63" i="63"/>
  <c r="K63" i="63"/>
  <c r="J63" i="63"/>
  <c r="I63" i="63"/>
  <c r="H63" i="63"/>
  <c r="G63" i="63"/>
  <c r="F63" i="63"/>
  <c r="E63" i="63"/>
  <c r="D63" i="63"/>
  <c r="C63" i="63"/>
  <c r="B63" i="63"/>
  <c r="AI62" i="63"/>
  <c r="AH62" i="63"/>
  <c r="AI61" i="63"/>
  <c r="AH61" i="63"/>
  <c r="AI60" i="63"/>
  <c r="AH60" i="63"/>
  <c r="AG59" i="63"/>
  <c r="AF59" i="63"/>
  <c r="AF5" i="63" s="1"/>
  <c r="AE59" i="63"/>
  <c r="AE5" i="63" s="1"/>
  <c r="AD59" i="63"/>
  <c r="AD5" i="63" s="1"/>
  <c r="AC59" i="63"/>
  <c r="AC5" i="63" s="1"/>
  <c r="AB59" i="63"/>
  <c r="AB5" i="63" s="1"/>
  <c r="AA59" i="63"/>
  <c r="AA5" i="63" s="1"/>
  <c r="Z59" i="63"/>
  <c r="Z5" i="63" s="1"/>
  <c r="Y59" i="63"/>
  <c r="Y5" i="63" s="1"/>
  <c r="X59" i="63"/>
  <c r="W59" i="63"/>
  <c r="W5" i="63" s="1"/>
  <c r="V59" i="63"/>
  <c r="V5" i="63" s="1"/>
  <c r="U59" i="63"/>
  <c r="U5" i="63" s="1"/>
  <c r="T59" i="63"/>
  <c r="T5" i="63" s="1"/>
  <c r="S59" i="63"/>
  <c r="S5" i="63" s="1"/>
  <c r="R59" i="63"/>
  <c r="Q59" i="63"/>
  <c r="Q5" i="63" s="1"/>
  <c r="P59" i="63"/>
  <c r="P5" i="63" s="1"/>
  <c r="O59" i="63"/>
  <c r="N59" i="63"/>
  <c r="N5" i="63" s="1"/>
  <c r="M59" i="63"/>
  <c r="M5" i="63" s="1"/>
  <c r="L59" i="63"/>
  <c r="L5" i="63" s="1"/>
  <c r="K59" i="63"/>
  <c r="K5" i="63" s="1"/>
  <c r="J59" i="63"/>
  <c r="J5" i="63" s="1"/>
  <c r="I59" i="63"/>
  <c r="I5" i="63" s="1"/>
  <c r="H59" i="63"/>
  <c r="H5" i="63" s="1"/>
  <c r="G59" i="63"/>
  <c r="G5" i="63" s="1"/>
  <c r="F59" i="63"/>
  <c r="F5" i="63" s="1"/>
  <c r="E59" i="63"/>
  <c r="D59" i="63"/>
  <c r="D5" i="63" s="1"/>
  <c r="C59" i="63"/>
  <c r="C5" i="63" s="1"/>
  <c r="B59" i="63"/>
  <c r="AI58" i="63"/>
  <c r="AH58" i="63"/>
  <c r="AI57" i="63"/>
  <c r="AH57" i="63"/>
  <c r="AI56" i="63"/>
  <c r="AH56" i="63"/>
  <c r="AI55" i="63"/>
  <c r="AH55" i="63"/>
  <c r="AI54" i="63"/>
  <c r="AH54" i="63"/>
  <c r="AI53" i="63"/>
  <c r="AH53" i="63"/>
  <c r="AI52" i="63"/>
  <c r="AH52" i="63"/>
  <c r="AI51" i="63"/>
  <c r="AH51" i="63"/>
  <c r="AI50" i="63"/>
  <c r="AH50" i="63"/>
  <c r="AI49" i="63"/>
  <c r="AH49" i="63"/>
  <c r="AI48" i="63"/>
  <c r="AH48" i="63"/>
  <c r="AG47" i="63"/>
  <c r="AG4" i="63" s="1"/>
  <c r="AF47" i="63"/>
  <c r="AE47" i="63"/>
  <c r="AD47" i="63"/>
  <c r="AC47" i="63"/>
  <c r="AB47" i="63"/>
  <c r="AA47" i="63"/>
  <c r="Z47" i="63"/>
  <c r="Y47" i="63"/>
  <c r="X47" i="63"/>
  <c r="W47" i="63"/>
  <c r="V47" i="63"/>
  <c r="U47" i="63"/>
  <c r="T47" i="63"/>
  <c r="S47" i="63"/>
  <c r="R47" i="63"/>
  <c r="Q47" i="63"/>
  <c r="P47" i="63"/>
  <c r="O47" i="63"/>
  <c r="N47" i="63"/>
  <c r="M47" i="63"/>
  <c r="L47" i="63"/>
  <c r="K47" i="63"/>
  <c r="J47" i="63"/>
  <c r="I47" i="63"/>
  <c r="H47" i="63"/>
  <c r="G47" i="63"/>
  <c r="F47" i="63"/>
  <c r="E47" i="63"/>
  <c r="D47" i="63"/>
  <c r="C47" i="63"/>
  <c r="B47" i="63"/>
  <c r="AI46" i="63"/>
  <c r="AH46" i="63"/>
  <c r="AI45" i="63"/>
  <c r="AH45" i="63"/>
  <c r="AI44" i="63"/>
  <c r="AH44" i="63"/>
  <c r="AG43" i="63"/>
  <c r="AG3" i="63" s="1"/>
  <c r="B43" i="63"/>
  <c r="AG42" i="63"/>
  <c r="C42" i="63"/>
  <c r="C43" i="63" s="1"/>
  <c r="B42" i="63"/>
  <c r="AI41" i="63"/>
  <c r="AH41" i="63"/>
  <c r="AI40" i="63"/>
  <c r="AH40" i="63"/>
  <c r="AI39" i="63"/>
  <c r="AH39" i="63"/>
  <c r="AI38" i="63"/>
  <c r="AH38" i="63"/>
  <c r="AI37" i="63"/>
  <c r="AH37" i="63"/>
  <c r="AI36" i="63"/>
  <c r="AH36" i="63"/>
  <c r="AI35" i="63"/>
  <c r="AH35" i="63"/>
  <c r="AI34" i="63"/>
  <c r="AH34" i="63"/>
  <c r="AI33" i="63"/>
  <c r="AH33" i="63"/>
  <c r="AI32" i="63"/>
  <c r="AH32" i="63"/>
  <c r="AI31" i="63"/>
  <c r="AH31" i="63"/>
  <c r="AG30" i="63"/>
  <c r="AF30" i="63"/>
  <c r="AE30" i="63"/>
  <c r="AD30" i="63"/>
  <c r="AC30" i="63"/>
  <c r="AB30" i="63"/>
  <c r="AA30" i="63"/>
  <c r="Z30" i="63"/>
  <c r="Y30" i="63"/>
  <c r="X30" i="63"/>
  <c r="W30" i="63"/>
  <c r="V30" i="63"/>
  <c r="U30" i="63"/>
  <c r="T30" i="63"/>
  <c r="S30" i="63"/>
  <c r="R30" i="63"/>
  <c r="P30" i="63"/>
  <c r="O30" i="63"/>
  <c r="N30" i="63"/>
  <c r="M30" i="63"/>
  <c r="L30" i="63"/>
  <c r="K30" i="63"/>
  <c r="J30" i="63"/>
  <c r="I30" i="63"/>
  <c r="H30" i="63"/>
  <c r="G30" i="63"/>
  <c r="F30" i="63"/>
  <c r="E30" i="63"/>
  <c r="D30" i="63"/>
  <c r="C30" i="63"/>
  <c r="B30" i="63"/>
  <c r="AI29" i="63"/>
  <c r="AH29" i="63"/>
  <c r="AI28" i="63"/>
  <c r="AH28" i="63"/>
  <c r="AI27" i="63"/>
  <c r="AH27" i="63"/>
  <c r="AI26" i="63"/>
  <c r="AH26" i="63"/>
  <c r="AI25" i="63"/>
  <c r="AH25" i="63"/>
  <c r="AI24" i="63"/>
  <c r="AH24" i="63"/>
  <c r="AI23" i="63"/>
  <c r="AH23" i="63"/>
  <c r="AI22" i="63"/>
  <c r="AH22" i="63"/>
  <c r="AI21" i="63"/>
  <c r="AH21" i="63"/>
  <c r="AI20" i="63"/>
  <c r="AH20" i="63"/>
  <c r="AI19" i="63"/>
  <c r="AH19" i="63"/>
  <c r="AI18" i="63"/>
  <c r="AH18" i="63"/>
  <c r="AI17" i="63"/>
  <c r="AH17" i="63"/>
  <c r="AI16" i="63"/>
  <c r="AH16" i="63"/>
  <c r="AI15" i="63"/>
  <c r="AH15" i="63"/>
  <c r="AI14" i="63"/>
  <c r="AH14" i="63"/>
  <c r="AI13" i="63"/>
  <c r="AH13" i="63"/>
  <c r="AI12" i="63"/>
  <c r="AH12" i="63"/>
  <c r="AI11" i="63"/>
  <c r="AH11" i="63"/>
  <c r="X5" i="63"/>
  <c r="R5" i="63"/>
  <c r="O5" i="63"/>
  <c r="E5" i="63"/>
  <c r="K4" i="63"/>
  <c r="C4" i="63"/>
  <c r="D4" i="63" s="1"/>
  <c r="AG2" i="63"/>
  <c r="Z59" i="62"/>
  <c r="Z47" i="62"/>
  <c r="Z43" i="62"/>
  <c r="Z42" i="62"/>
  <c r="Z30" i="62"/>
  <c r="AE71" i="67" l="1"/>
  <c r="O71" i="67"/>
  <c r="G71" i="67"/>
  <c r="F71" i="67"/>
  <c r="C71" i="67"/>
  <c r="AI30" i="67"/>
  <c r="H71" i="67"/>
  <c r="I71" i="67"/>
  <c r="AI59" i="67"/>
  <c r="D71" i="67"/>
  <c r="J71" i="67"/>
  <c r="M71" i="67"/>
  <c r="U71" i="67"/>
  <c r="AC71" i="67"/>
  <c r="AI80" i="67"/>
  <c r="N71" i="67"/>
  <c r="V71" i="67"/>
  <c r="AD71" i="67"/>
  <c r="AH69" i="67"/>
  <c r="R71" i="67"/>
  <c r="Z71" i="67"/>
  <c r="P71" i="67"/>
  <c r="X71" i="67"/>
  <c r="AF71" i="67"/>
  <c r="AI68" i="67"/>
  <c r="Q71" i="67"/>
  <c r="Y71" i="67"/>
  <c r="AI67" i="67"/>
  <c r="AH59" i="67"/>
  <c r="AI66" i="67"/>
  <c r="L71" i="67"/>
  <c r="T71" i="67"/>
  <c r="AB71" i="67"/>
  <c r="AH47" i="67"/>
  <c r="AH30" i="67"/>
  <c r="AR193" i="67"/>
  <c r="Z7" i="67"/>
  <c r="E94" i="67"/>
  <c r="D82" i="67"/>
  <c r="AI63" i="67"/>
  <c r="C5" i="67"/>
  <c r="C43" i="67"/>
  <c r="C171" i="67"/>
  <c r="D171" i="67"/>
  <c r="AI69" i="67"/>
  <c r="B65" i="67"/>
  <c r="B71" i="67"/>
  <c r="E171" i="67"/>
  <c r="AI47" i="67"/>
  <c r="S190" i="67"/>
  <c r="D190" i="67"/>
  <c r="AH66" i="67"/>
  <c r="AH80" i="67"/>
  <c r="F89" i="67"/>
  <c r="D4" i="67"/>
  <c r="AH67" i="67"/>
  <c r="AH68" i="67"/>
  <c r="G173" i="67"/>
  <c r="D179" i="67"/>
  <c r="D42" i="67" s="1"/>
  <c r="D43" i="67" s="1"/>
  <c r="E174" i="67"/>
  <c r="F174" i="67" s="1"/>
  <c r="G174" i="67" s="1"/>
  <c r="H174" i="67" s="1"/>
  <c r="I174" i="67" s="1"/>
  <c r="J174" i="67" s="1"/>
  <c r="K174" i="67" s="1"/>
  <c r="L174" i="67" s="1"/>
  <c r="M174" i="67" s="1"/>
  <c r="N174" i="67" s="1"/>
  <c r="O174" i="67" s="1"/>
  <c r="P174" i="67" s="1"/>
  <c r="Q174" i="67" s="1"/>
  <c r="R174" i="67" s="1"/>
  <c r="S174" i="67" s="1"/>
  <c r="T174" i="67" s="1"/>
  <c r="U174" i="67" s="1"/>
  <c r="V174" i="67" s="1"/>
  <c r="W174" i="67" s="1"/>
  <c r="X174" i="67" s="1"/>
  <c r="Y174" i="67" s="1"/>
  <c r="Z174" i="67" s="1"/>
  <c r="AA174" i="67" s="1"/>
  <c r="AB174" i="67" s="1"/>
  <c r="AC174" i="67" s="1"/>
  <c r="AD174" i="67" s="1"/>
  <c r="AE174" i="67" s="1"/>
  <c r="AF174" i="67" s="1"/>
  <c r="D178" i="67"/>
  <c r="AF71" i="66"/>
  <c r="AB71" i="66"/>
  <c r="Y71" i="66"/>
  <c r="X71" i="66"/>
  <c r="T71" i="66"/>
  <c r="S71" i="66"/>
  <c r="R71" i="66"/>
  <c r="P71" i="66"/>
  <c r="L71" i="66"/>
  <c r="AI47" i="66"/>
  <c r="K71" i="66"/>
  <c r="J71" i="66"/>
  <c r="I71" i="66"/>
  <c r="H71" i="66"/>
  <c r="AI67" i="66"/>
  <c r="D71" i="66"/>
  <c r="AH69" i="66"/>
  <c r="B71" i="66"/>
  <c r="AH80" i="66"/>
  <c r="B65" i="66"/>
  <c r="B7" i="66" s="1"/>
  <c r="AH66" i="66"/>
  <c r="AI68" i="66"/>
  <c r="AI66" i="66"/>
  <c r="AH30" i="66"/>
  <c r="AI80" i="66"/>
  <c r="D171" i="66"/>
  <c r="AI30" i="66"/>
  <c r="AG65" i="66"/>
  <c r="E71" i="66"/>
  <c r="M71" i="66"/>
  <c r="U71" i="66"/>
  <c r="AC71" i="66"/>
  <c r="F71" i="66"/>
  <c r="N71" i="66"/>
  <c r="V71" i="66"/>
  <c r="AD71" i="66"/>
  <c r="E89" i="66"/>
  <c r="AI63" i="66"/>
  <c r="G71" i="66"/>
  <c r="O71" i="66"/>
  <c r="W71" i="66"/>
  <c r="AE71" i="66"/>
  <c r="AI59" i="66"/>
  <c r="T193" i="66"/>
  <c r="AI69" i="66"/>
  <c r="AH67" i="66"/>
  <c r="B5" i="66"/>
  <c r="AH68" i="66"/>
  <c r="AH47" i="66"/>
  <c r="AH59" i="66"/>
  <c r="AH63" i="66"/>
  <c r="F82" i="66"/>
  <c r="G94" i="66"/>
  <c r="E82" i="66"/>
  <c r="D190" i="66"/>
  <c r="S190" i="66"/>
  <c r="C171" i="66"/>
  <c r="D178" i="66"/>
  <c r="C214" i="66"/>
  <c r="C179" i="66"/>
  <c r="C42" i="66" s="1"/>
  <c r="F173" i="66"/>
  <c r="AE71" i="65"/>
  <c r="AD71" i="65"/>
  <c r="AC71" i="65"/>
  <c r="W71" i="65"/>
  <c r="Z71" i="65"/>
  <c r="U71" i="65"/>
  <c r="X71" i="65"/>
  <c r="Y71" i="65"/>
  <c r="R71" i="65"/>
  <c r="Q71" i="65"/>
  <c r="P71" i="65"/>
  <c r="N71" i="65"/>
  <c r="M71" i="65"/>
  <c r="AI69" i="65"/>
  <c r="J71" i="65"/>
  <c r="I71" i="65"/>
  <c r="H71" i="65"/>
  <c r="G71" i="65"/>
  <c r="AH68" i="65"/>
  <c r="AI67" i="65"/>
  <c r="F71" i="65"/>
  <c r="E71" i="65"/>
  <c r="AI47" i="65"/>
  <c r="AH47" i="65"/>
  <c r="AI30" i="65"/>
  <c r="B65" i="65"/>
  <c r="AH59" i="65"/>
  <c r="AI59" i="65"/>
  <c r="AI66" i="65"/>
  <c r="D171" i="65"/>
  <c r="E89" i="65"/>
  <c r="AH30" i="65"/>
  <c r="C71" i="65"/>
  <c r="K71" i="65"/>
  <c r="S71" i="65"/>
  <c r="AA71" i="65"/>
  <c r="D71" i="65"/>
  <c r="L71" i="65"/>
  <c r="T71" i="65"/>
  <c r="AB71" i="65"/>
  <c r="AI80" i="65"/>
  <c r="AH69" i="65"/>
  <c r="D190" i="65"/>
  <c r="S190" i="65"/>
  <c r="AG65" i="65"/>
  <c r="AI68" i="65"/>
  <c r="D94" i="65"/>
  <c r="AH66" i="65"/>
  <c r="AH80" i="65"/>
  <c r="AH67" i="65"/>
  <c r="C171" i="65"/>
  <c r="E214" i="65"/>
  <c r="F178" i="65"/>
  <c r="C179" i="65"/>
  <c r="C42" i="65" s="1"/>
  <c r="D173" i="65"/>
  <c r="AF71" i="64"/>
  <c r="AD71" i="64"/>
  <c r="AC71" i="64"/>
  <c r="AB71" i="64"/>
  <c r="AA71" i="64"/>
  <c r="Z71" i="64"/>
  <c r="X71" i="64"/>
  <c r="V71" i="64"/>
  <c r="S71" i="64"/>
  <c r="Q71" i="64"/>
  <c r="P71" i="64"/>
  <c r="N71" i="64"/>
  <c r="M71" i="64"/>
  <c r="L71" i="64"/>
  <c r="AH47" i="64"/>
  <c r="I71" i="64"/>
  <c r="H71" i="64"/>
  <c r="K71" i="64"/>
  <c r="AI68" i="64"/>
  <c r="F71" i="64"/>
  <c r="J71" i="64"/>
  <c r="E71" i="64"/>
  <c r="AH67" i="64"/>
  <c r="D71" i="64"/>
  <c r="AI66" i="64"/>
  <c r="AH59" i="64"/>
  <c r="AH80" i="64"/>
  <c r="AI30" i="64"/>
  <c r="C71" i="64"/>
  <c r="C5" i="64"/>
  <c r="AI80" i="64"/>
  <c r="AG6" i="64"/>
  <c r="AG65" i="64"/>
  <c r="AG3" i="64"/>
  <c r="AI47" i="64"/>
  <c r="G71" i="64"/>
  <c r="O71" i="64"/>
  <c r="W71" i="64"/>
  <c r="AE71" i="64"/>
  <c r="AI59" i="64"/>
  <c r="C82" i="64"/>
  <c r="D94" i="64"/>
  <c r="D190" i="64"/>
  <c r="S190" i="64"/>
  <c r="AI69" i="64"/>
  <c r="D4" i="64"/>
  <c r="AH66" i="64"/>
  <c r="AI67" i="64"/>
  <c r="C65" i="64"/>
  <c r="AI63" i="64"/>
  <c r="AH30" i="64"/>
  <c r="B5" i="64"/>
  <c r="R5" i="64"/>
  <c r="AH63" i="64"/>
  <c r="AH68" i="64"/>
  <c r="AH69" i="64"/>
  <c r="C171" i="64"/>
  <c r="D89" i="64"/>
  <c r="D179" i="64"/>
  <c r="D42" i="64" s="1"/>
  <c r="D43" i="64" s="1"/>
  <c r="E173" i="64"/>
  <c r="G178" i="64"/>
  <c r="C214" i="64"/>
  <c r="AF71" i="63"/>
  <c r="AE71" i="63"/>
  <c r="AD71" i="63"/>
  <c r="AB71" i="63"/>
  <c r="AA71" i="63"/>
  <c r="Z71" i="63"/>
  <c r="X71" i="63"/>
  <c r="W71" i="63"/>
  <c r="V71" i="63"/>
  <c r="T71" i="63"/>
  <c r="R71" i="63"/>
  <c r="O71" i="63"/>
  <c r="N71" i="63"/>
  <c r="M71" i="63"/>
  <c r="L71" i="63"/>
  <c r="K71" i="63"/>
  <c r="J71" i="63"/>
  <c r="H71" i="63"/>
  <c r="G71" i="63"/>
  <c r="AI67" i="63"/>
  <c r="AI68" i="63"/>
  <c r="D71" i="63"/>
  <c r="AH69" i="63"/>
  <c r="AI59" i="63"/>
  <c r="AI47" i="63"/>
  <c r="C65" i="63"/>
  <c r="U193" i="63" s="1"/>
  <c r="AH30" i="63"/>
  <c r="B5" i="63"/>
  <c r="AH80" i="63"/>
  <c r="AI30" i="63"/>
  <c r="AG6" i="63"/>
  <c r="E82" i="63"/>
  <c r="F94" i="63"/>
  <c r="F71" i="63"/>
  <c r="AH47" i="63"/>
  <c r="AH59" i="63"/>
  <c r="AI63" i="63"/>
  <c r="AH63" i="63"/>
  <c r="I71" i="63"/>
  <c r="Q71" i="63"/>
  <c r="Y71" i="63"/>
  <c r="AH66" i="63"/>
  <c r="AH68" i="63"/>
  <c r="AI66" i="63"/>
  <c r="AH67" i="63"/>
  <c r="C171" i="63"/>
  <c r="D89" i="63"/>
  <c r="S190" i="63"/>
  <c r="D190" i="63"/>
  <c r="B65" i="63"/>
  <c r="AI69" i="63"/>
  <c r="AI80" i="63"/>
  <c r="B71" i="63"/>
  <c r="G173" i="63"/>
  <c r="C214" i="63"/>
  <c r="D178" i="63"/>
  <c r="D179" i="63"/>
  <c r="D42" i="63" s="1"/>
  <c r="D43" i="63" s="1"/>
  <c r="D65" i="63" s="1"/>
  <c r="K49" i="62"/>
  <c r="AF218" i="62"/>
  <c r="AE218" i="62"/>
  <c r="AD218" i="62"/>
  <c r="AC218" i="62"/>
  <c r="AB218" i="62"/>
  <c r="AA218" i="62"/>
  <c r="Z218" i="62"/>
  <c r="Y218" i="62"/>
  <c r="X218" i="62"/>
  <c r="W218" i="62"/>
  <c r="V218" i="62"/>
  <c r="U218" i="62"/>
  <c r="T218" i="62"/>
  <c r="S218" i="62"/>
  <c r="R218" i="62"/>
  <c r="Q218" i="62"/>
  <c r="P218" i="62"/>
  <c r="O218" i="62"/>
  <c r="N218" i="62"/>
  <c r="M218" i="62"/>
  <c r="L218" i="62"/>
  <c r="K218" i="62"/>
  <c r="J218" i="62"/>
  <c r="I218" i="62"/>
  <c r="H218" i="62"/>
  <c r="G218" i="62"/>
  <c r="F218" i="62"/>
  <c r="E218" i="62"/>
  <c r="D218" i="62"/>
  <c r="C218" i="62"/>
  <c r="B218" i="62"/>
  <c r="A218" i="62"/>
  <c r="AF217" i="62"/>
  <c r="AE217" i="62"/>
  <c r="AD217" i="62"/>
  <c r="AC217" i="62"/>
  <c r="AB217" i="62"/>
  <c r="AA217" i="62"/>
  <c r="Z217" i="62"/>
  <c r="Y217" i="62"/>
  <c r="X217" i="62"/>
  <c r="W217" i="62"/>
  <c r="V217" i="62"/>
  <c r="U217" i="62"/>
  <c r="T217" i="62"/>
  <c r="S217" i="62"/>
  <c r="R217" i="62"/>
  <c r="Q217" i="62"/>
  <c r="P217" i="62"/>
  <c r="O217" i="62"/>
  <c r="N217" i="62"/>
  <c r="M217" i="62"/>
  <c r="L217" i="62"/>
  <c r="K217" i="62"/>
  <c r="J217" i="62"/>
  <c r="I217" i="62"/>
  <c r="H217" i="62"/>
  <c r="G217" i="62"/>
  <c r="F217" i="62"/>
  <c r="E217" i="62"/>
  <c r="D217" i="62"/>
  <c r="C217" i="62"/>
  <c r="B217" i="62"/>
  <c r="A217" i="62"/>
  <c r="AF216" i="62"/>
  <c r="AE216" i="62"/>
  <c r="AD216" i="62"/>
  <c r="AC216" i="62"/>
  <c r="AB216" i="62"/>
  <c r="AA216" i="62"/>
  <c r="Z216" i="62"/>
  <c r="Y216" i="62"/>
  <c r="X216" i="62"/>
  <c r="W216" i="62"/>
  <c r="V216" i="62"/>
  <c r="U216" i="62"/>
  <c r="T216" i="62"/>
  <c r="S216" i="62"/>
  <c r="R216" i="62"/>
  <c r="Q216" i="62"/>
  <c r="P216" i="62"/>
  <c r="O216" i="62"/>
  <c r="N216" i="62"/>
  <c r="M216" i="62"/>
  <c r="L216" i="62"/>
  <c r="K216" i="62"/>
  <c r="J216" i="62"/>
  <c r="I216" i="62"/>
  <c r="H216" i="62"/>
  <c r="G216" i="62"/>
  <c r="F216" i="62"/>
  <c r="E216" i="62"/>
  <c r="D216" i="62"/>
  <c r="C216" i="62"/>
  <c r="B216" i="62"/>
  <c r="A216" i="62"/>
  <c r="AF215" i="62"/>
  <c r="AE215" i="62"/>
  <c r="AD215" i="62"/>
  <c r="AC215" i="62"/>
  <c r="AB215" i="62"/>
  <c r="AA215" i="62"/>
  <c r="Z215" i="62"/>
  <c r="Y215" i="62"/>
  <c r="X215" i="62"/>
  <c r="W215" i="62"/>
  <c r="V215" i="62"/>
  <c r="U215" i="62"/>
  <c r="T215" i="62"/>
  <c r="S215" i="62"/>
  <c r="R215" i="62"/>
  <c r="Q215" i="62"/>
  <c r="P215" i="62"/>
  <c r="O215" i="62"/>
  <c r="N215" i="62"/>
  <c r="M215" i="62"/>
  <c r="L215" i="62"/>
  <c r="K215" i="62"/>
  <c r="J215" i="62"/>
  <c r="I215" i="62"/>
  <c r="H215" i="62"/>
  <c r="G215" i="62"/>
  <c r="F215" i="62"/>
  <c r="E215" i="62"/>
  <c r="D215" i="62"/>
  <c r="C215" i="62"/>
  <c r="B215" i="62"/>
  <c r="A215" i="62"/>
  <c r="B214" i="62"/>
  <c r="S189" i="62"/>
  <c r="AG179" i="62"/>
  <c r="C179" i="62"/>
  <c r="B179" i="62"/>
  <c r="C178" i="62"/>
  <c r="C214" i="62" s="1"/>
  <c r="H177" i="62"/>
  <c r="I177" i="62" s="1"/>
  <c r="J177" i="62" s="1"/>
  <c r="K177" i="62" s="1"/>
  <c r="L177" i="62" s="1"/>
  <c r="M177" i="62" s="1"/>
  <c r="N177" i="62" s="1"/>
  <c r="O177" i="62" s="1"/>
  <c r="P177" i="62" s="1"/>
  <c r="Q177" i="62" s="1"/>
  <c r="R177" i="62" s="1"/>
  <c r="S177" i="62" s="1"/>
  <c r="T177" i="62" s="1"/>
  <c r="U177" i="62" s="1"/>
  <c r="V177" i="62" s="1"/>
  <c r="W177" i="62" s="1"/>
  <c r="X177" i="62" s="1"/>
  <c r="Y177" i="62" s="1"/>
  <c r="Z177" i="62" s="1"/>
  <c r="AA177" i="62" s="1"/>
  <c r="AB177" i="62" s="1"/>
  <c r="AC177" i="62" s="1"/>
  <c r="AD177" i="62" s="1"/>
  <c r="AE177" i="62" s="1"/>
  <c r="AF177" i="62" s="1"/>
  <c r="D177" i="62"/>
  <c r="E177" i="62" s="1"/>
  <c r="F177" i="62" s="1"/>
  <c r="G177" i="62" s="1"/>
  <c r="C177" i="62"/>
  <c r="D176" i="62"/>
  <c r="E176" i="62" s="1"/>
  <c r="F176" i="62" s="1"/>
  <c r="G176" i="62" s="1"/>
  <c r="H176" i="62" s="1"/>
  <c r="I176" i="62" s="1"/>
  <c r="J176" i="62" s="1"/>
  <c r="K176" i="62" s="1"/>
  <c r="L176" i="62" s="1"/>
  <c r="M176" i="62" s="1"/>
  <c r="N176" i="62" s="1"/>
  <c r="O176" i="62" s="1"/>
  <c r="P176" i="62" s="1"/>
  <c r="Q176" i="62" s="1"/>
  <c r="R176" i="62" s="1"/>
  <c r="S176" i="62" s="1"/>
  <c r="T176" i="62" s="1"/>
  <c r="U176" i="62" s="1"/>
  <c r="V176" i="62" s="1"/>
  <c r="W176" i="62" s="1"/>
  <c r="X176" i="62" s="1"/>
  <c r="Y176" i="62" s="1"/>
  <c r="Z176" i="62" s="1"/>
  <c r="AA176" i="62" s="1"/>
  <c r="AB176" i="62" s="1"/>
  <c r="AC176" i="62" s="1"/>
  <c r="AD176" i="62" s="1"/>
  <c r="AE176" i="62" s="1"/>
  <c r="AF176" i="62" s="1"/>
  <c r="C176" i="62"/>
  <c r="D175" i="62"/>
  <c r="E175" i="62" s="1"/>
  <c r="F175" i="62" s="1"/>
  <c r="G175" i="62" s="1"/>
  <c r="H175" i="62" s="1"/>
  <c r="I175" i="62" s="1"/>
  <c r="J175" i="62" s="1"/>
  <c r="K175" i="62" s="1"/>
  <c r="L175" i="62" s="1"/>
  <c r="M175" i="62" s="1"/>
  <c r="N175" i="62" s="1"/>
  <c r="O175" i="62" s="1"/>
  <c r="P175" i="62" s="1"/>
  <c r="Q175" i="62" s="1"/>
  <c r="R175" i="62" s="1"/>
  <c r="S175" i="62" s="1"/>
  <c r="T175" i="62" s="1"/>
  <c r="U175" i="62" s="1"/>
  <c r="V175" i="62" s="1"/>
  <c r="W175" i="62" s="1"/>
  <c r="X175" i="62" s="1"/>
  <c r="Y175" i="62" s="1"/>
  <c r="Z175" i="62" s="1"/>
  <c r="AA175" i="62" s="1"/>
  <c r="AB175" i="62" s="1"/>
  <c r="AC175" i="62" s="1"/>
  <c r="AD175" i="62" s="1"/>
  <c r="AE175" i="62" s="1"/>
  <c r="AF175" i="62" s="1"/>
  <c r="C175" i="62"/>
  <c r="E174" i="62"/>
  <c r="F174" i="62" s="1"/>
  <c r="G174" i="62" s="1"/>
  <c r="H174" i="62" s="1"/>
  <c r="I174" i="62" s="1"/>
  <c r="J174" i="62" s="1"/>
  <c r="K174" i="62" s="1"/>
  <c r="L174" i="62" s="1"/>
  <c r="M174" i="62" s="1"/>
  <c r="N174" i="62" s="1"/>
  <c r="O174" i="62" s="1"/>
  <c r="P174" i="62" s="1"/>
  <c r="Q174" i="62" s="1"/>
  <c r="R174" i="62" s="1"/>
  <c r="S174" i="62" s="1"/>
  <c r="T174" i="62" s="1"/>
  <c r="U174" i="62" s="1"/>
  <c r="V174" i="62" s="1"/>
  <c r="W174" i="62" s="1"/>
  <c r="X174" i="62" s="1"/>
  <c r="Y174" i="62" s="1"/>
  <c r="Z174" i="62" s="1"/>
  <c r="AA174" i="62" s="1"/>
  <c r="AB174" i="62" s="1"/>
  <c r="AC174" i="62" s="1"/>
  <c r="AD174" i="62" s="1"/>
  <c r="AE174" i="62" s="1"/>
  <c r="AF174" i="62" s="1"/>
  <c r="C174" i="62"/>
  <c r="D174" i="62" s="1"/>
  <c r="D173" i="62"/>
  <c r="C173" i="62"/>
  <c r="AG171" i="62"/>
  <c r="B171" i="62"/>
  <c r="D170" i="62"/>
  <c r="E170" i="62" s="1"/>
  <c r="F170" i="62" s="1"/>
  <c r="G170" i="62" s="1"/>
  <c r="H170" i="62" s="1"/>
  <c r="I170" i="62" s="1"/>
  <c r="J170" i="62" s="1"/>
  <c r="K170" i="62" s="1"/>
  <c r="L170" i="62" s="1"/>
  <c r="M170" i="62" s="1"/>
  <c r="N170" i="62" s="1"/>
  <c r="O170" i="62" s="1"/>
  <c r="P170" i="62" s="1"/>
  <c r="Q170" i="62" s="1"/>
  <c r="R170" i="62" s="1"/>
  <c r="S170" i="62" s="1"/>
  <c r="T170" i="62" s="1"/>
  <c r="U170" i="62" s="1"/>
  <c r="V170" i="62" s="1"/>
  <c r="W170" i="62" s="1"/>
  <c r="X170" i="62" s="1"/>
  <c r="Y170" i="62" s="1"/>
  <c r="Z170" i="62" s="1"/>
  <c r="AA170" i="62" s="1"/>
  <c r="AB170" i="62" s="1"/>
  <c r="AC170" i="62" s="1"/>
  <c r="AD170" i="62" s="1"/>
  <c r="AE170" i="62" s="1"/>
  <c r="AF170" i="62" s="1"/>
  <c r="C170" i="62"/>
  <c r="D169" i="62"/>
  <c r="E169" i="62" s="1"/>
  <c r="F169" i="62" s="1"/>
  <c r="G169" i="62" s="1"/>
  <c r="H169" i="62" s="1"/>
  <c r="I169" i="62" s="1"/>
  <c r="J169" i="62" s="1"/>
  <c r="K169" i="62" s="1"/>
  <c r="L169" i="62" s="1"/>
  <c r="M169" i="62" s="1"/>
  <c r="N169" i="62" s="1"/>
  <c r="O169" i="62" s="1"/>
  <c r="P169" i="62" s="1"/>
  <c r="Q169" i="62" s="1"/>
  <c r="R169" i="62" s="1"/>
  <c r="S169" i="62" s="1"/>
  <c r="T169" i="62" s="1"/>
  <c r="U169" i="62" s="1"/>
  <c r="V169" i="62" s="1"/>
  <c r="W169" i="62" s="1"/>
  <c r="X169" i="62" s="1"/>
  <c r="Y169" i="62" s="1"/>
  <c r="Z169" i="62" s="1"/>
  <c r="AA169" i="62" s="1"/>
  <c r="AB169" i="62" s="1"/>
  <c r="AC169" i="62" s="1"/>
  <c r="AD169" i="62" s="1"/>
  <c r="AE169" i="62" s="1"/>
  <c r="AF169" i="62" s="1"/>
  <c r="C169" i="62"/>
  <c r="C168" i="62"/>
  <c r="D168" i="62" s="1"/>
  <c r="E168" i="62" s="1"/>
  <c r="F168" i="62" s="1"/>
  <c r="G168" i="62" s="1"/>
  <c r="H168" i="62" s="1"/>
  <c r="I168" i="62" s="1"/>
  <c r="J168" i="62" s="1"/>
  <c r="K168" i="62" s="1"/>
  <c r="L168" i="62" s="1"/>
  <c r="M168" i="62" s="1"/>
  <c r="N168" i="62" s="1"/>
  <c r="O168" i="62" s="1"/>
  <c r="P168" i="62" s="1"/>
  <c r="Q168" i="62" s="1"/>
  <c r="R168" i="62" s="1"/>
  <c r="S168" i="62" s="1"/>
  <c r="T168" i="62" s="1"/>
  <c r="U168" i="62" s="1"/>
  <c r="V168" i="62" s="1"/>
  <c r="W168" i="62" s="1"/>
  <c r="X168" i="62" s="1"/>
  <c r="Y168" i="62" s="1"/>
  <c r="Z168" i="62" s="1"/>
  <c r="AA168" i="62" s="1"/>
  <c r="AB168" i="62" s="1"/>
  <c r="AC168" i="62" s="1"/>
  <c r="AD168" i="62" s="1"/>
  <c r="AE168" i="62" s="1"/>
  <c r="AF168" i="62" s="1"/>
  <c r="D167" i="62"/>
  <c r="E167" i="62" s="1"/>
  <c r="F167" i="62" s="1"/>
  <c r="G167" i="62" s="1"/>
  <c r="H167" i="62" s="1"/>
  <c r="I167" i="62" s="1"/>
  <c r="J167" i="62" s="1"/>
  <c r="K167" i="62" s="1"/>
  <c r="L167" i="62" s="1"/>
  <c r="M167" i="62" s="1"/>
  <c r="N167" i="62" s="1"/>
  <c r="O167" i="62" s="1"/>
  <c r="P167" i="62" s="1"/>
  <c r="Q167" i="62" s="1"/>
  <c r="R167" i="62" s="1"/>
  <c r="S167" i="62" s="1"/>
  <c r="T167" i="62" s="1"/>
  <c r="U167" i="62" s="1"/>
  <c r="V167" i="62" s="1"/>
  <c r="W167" i="62" s="1"/>
  <c r="X167" i="62" s="1"/>
  <c r="Y167" i="62" s="1"/>
  <c r="Z167" i="62" s="1"/>
  <c r="AA167" i="62" s="1"/>
  <c r="AB167" i="62" s="1"/>
  <c r="AC167" i="62" s="1"/>
  <c r="AD167" i="62" s="1"/>
  <c r="AE167" i="62" s="1"/>
  <c r="AF167" i="62" s="1"/>
  <c r="C167" i="62"/>
  <c r="D166" i="62"/>
  <c r="E166" i="62" s="1"/>
  <c r="F166" i="62" s="1"/>
  <c r="G166" i="62" s="1"/>
  <c r="H166" i="62" s="1"/>
  <c r="I166" i="62" s="1"/>
  <c r="J166" i="62" s="1"/>
  <c r="K166" i="62" s="1"/>
  <c r="L166" i="62" s="1"/>
  <c r="M166" i="62" s="1"/>
  <c r="N166" i="62" s="1"/>
  <c r="O166" i="62" s="1"/>
  <c r="P166" i="62" s="1"/>
  <c r="Q166" i="62" s="1"/>
  <c r="R166" i="62" s="1"/>
  <c r="S166" i="62" s="1"/>
  <c r="T166" i="62" s="1"/>
  <c r="U166" i="62" s="1"/>
  <c r="V166" i="62" s="1"/>
  <c r="W166" i="62" s="1"/>
  <c r="X166" i="62" s="1"/>
  <c r="Y166" i="62" s="1"/>
  <c r="Z166" i="62" s="1"/>
  <c r="AA166" i="62" s="1"/>
  <c r="AB166" i="62" s="1"/>
  <c r="AC166" i="62" s="1"/>
  <c r="AD166" i="62" s="1"/>
  <c r="AE166" i="62" s="1"/>
  <c r="AF166" i="62" s="1"/>
  <c r="C166" i="62"/>
  <c r="D165" i="62"/>
  <c r="E165" i="62" s="1"/>
  <c r="F165" i="62" s="1"/>
  <c r="G165" i="62" s="1"/>
  <c r="H165" i="62" s="1"/>
  <c r="I165" i="62" s="1"/>
  <c r="J165" i="62" s="1"/>
  <c r="K165" i="62" s="1"/>
  <c r="L165" i="62" s="1"/>
  <c r="M165" i="62" s="1"/>
  <c r="N165" i="62" s="1"/>
  <c r="O165" i="62" s="1"/>
  <c r="P165" i="62" s="1"/>
  <c r="Q165" i="62" s="1"/>
  <c r="R165" i="62" s="1"/>
  <c r="S165" i="62" s="1"/>
  <c r="T165" i="62" s="1"/>
  <c r="U165" i="62" s="1"/>
  <c r="V165" i="62" s="1"/>
  <c r="W165" i="62" s="1"/>
  <c r="X165" i="62" s="1"/>
  <c r="Y165" i="62" s="1"/>
  <c r="Z165" i="62" s="1"/>
  <c r="AA165" i="62" s="1"/>
  <c r="AB165" i="62" s="1"/>
  <c r="AC165" i="62" s="1"/>
  <c r="AD165" i="62" s="1"/>
  <c r="AE165" i="62" s="1"/>
  <c r="AF165" i="62" s="1"/>
  <c r="C165" i="62"/>
  <c r="H164" i="62"/>
  <c r="I164" i="62" s="1"/>
  <c r="J164" i="62" s="1"/>
  <c r="K164" i="62" s="1"/>
  <c r="L164" i="62" s="1"/>
  <c r="M164" i="62" s="1"/>
  <c r="N164" i="62" s="1"/>
  <c r="O164" i="62" s="1"/>
  <c r="P164" i="62" s="1"/>
  <c r="Q164" i="62" s="1"/>
  <c r="R164" i="62" s="1"/>
  <c r="S164" i="62" s="1"/>
  <c r="T164" i="62" s="1"/>
  <c r="U164" i="62" s="1"/>
  <c r="V164" i="62" s="1"/>
  <c r="W164" i="62" s="1"/>
  <c r="X164" i="62" s="1"/>
  <c r="Y164" i="62" s="1"/>
  <c r="Z164" i="62" s="1"/>
  <c r="AA164" i="62" s="1"/>
  <c r="AB164" i="62" s="1"/>
  <c r="AC164" i="62" s="1"/>
  <c r="AD164" i="62" s="1"/>
  <c r="AE164" i="62" s="1"/>
  <c r="AF164" i="62" s="1"/>
  <c r="C164" i="62"/>
  <c r="D164" i="62" s="1"/>
  <c r="E164" i="62" s="1"/>
  <c r="F164" i="62" s="1"/>
  <c r="G164" i="62" s="1"/>
  <c r="H163" i="62"/>
  <c r="I163" i="62" s="1"/>
  <c r="J163" i="62" s="1"/>
  <c r="K163" i="62" s="1"/>
  <c r="L163" i="62" s="1"/>
  <c r="M163" i="62" s="1"/>
  <c r="N163" i="62" s="1"/>
  <c r="O163" i="62" s="1"/>
  <c r="P163" i="62" s="1"/>
  <c r="Q163" i="62" s="1"/>
  <c r="R163" i="62" s="1"/>
  <c r="S163" i="62" s="1"/>
  <c r="T163" i="62" s="1"/>
  <c r="U163" i="62" s="1"/>
  <c r="V163" i="62" s="1"/>
  <c r="W163" i="62" s="1"/>
  <c r="X163" i="62" s="1"/>
  <c r="Y163" i="62" s="1"/>
  <c r="Z163" i="62" s="1"/>
  <c r="AA163" i="62" s="1"/>
  <c r="AB163" i="62" s="1"/>
  <c r="AC163" i="62" s="1"/>
  <c r="AD163" i="62" s="1"/>
  <c r="AE163" i="62" s="1"/>
  <c r="AF163" i="62" s="1"/>
  <c r="C163" i="62"/>
  <c r="D163" i="62" s="1"/>
  <c r="E163" i="62" s="1"/>
  <c r="F163" i="62" s="1"/>
  <c r="G163" i="62" s="1"/>
  <c r="J162" i="62"/>
  <c r="K162" i="62" s="1"/>
  <c r="L162" i="62" s="1"/>
  <c r="M162" i="62" s="1"/>
  <c r="N162" i="62" s="1"/>
  <c r="O162" i="62" s="1"/>
  <c r="P162" i="62" s="1"/>
  <c r="Q162" i="62" s="1"/>
  <c r="R162" i="62" s="1"/>
  <c r="S162" i="62" s="1"/>
  <c r="T162" i="62" s="1"/>
  <c r="U162" i="62" s="1"/>
  <c r="V162" i="62" s="1"/>
  <c r="W162" i="62" s="1"/>
  <c r="X162" i="62" s="1"/>
  <c r="Y162" i="62" s="1"/>
  <c r="Z162" i="62" s="1"/>
  <c r="AA162" i="62" s="1"/>
  <c r="AB162" i="62" s="1"/>
  <c r="AC162" i="62" s="1"/>
  <c r="AD162" i="62" s="1"/>
  <c r="AE162" i="62" s="1"/>
  <c r="AF162" i="62" s="1"/>
  <c r="E162" i="62"/>
  <c r="F162" i="62" s="1"/>
  <c r="G162" i="62" s="1"/>
  <c r="H162" i="62" s="1"/>
  <c r="I162" i="62" s="1"/>
  <c r="D162" i="62"/>
  <c r="C162" i="62"/>
  <c r="AF161" i="62"/>
  <c r="C161" i="62"/>
  <c r="D161" i="62" s="1"/>
  <c r="E161" i="62" s="1"/>
  <c r="F161" i="62" s="1"/>
  <c r="G161" i="62" s="1"/>
  <c r="H161" i="62" s="1"/>
  <c r="I161" i="62" s="1"/>
  <c r="J161" i="62" s="1"/>
  <c r="K161" i="62" s="1"/>
  <c r="L161" i="62" s="1"/>
  <c r="M161" i="62" s="1"/>
  <c r="N161" i="62" s="1"/>
  <c r="O161" i="62" s="1"/>
  <c r="P161" i="62" s="1"/>
  <c r="Q161" i="62" s="1"/>
  <c r="R161" i="62" s="1"/>
  <c r="S161" i="62" s="1"/>
  <c r="T161" i="62" s="1"/>
  <c r="U161" i="62" s="1"/>
  <c r="V161" i="62" s="1"/>
  <c r="W161" i="62" s="1"/>
  <c r="X161" i="62" s="1"/>
  <c r="Y161" i="62" s="1"/>
  <c r="Z161" i="62" s="1"/>
  <c r="AA161" i="62" s="1"/>
  <c r="AB161" i="62" s="1"/>
  <c r="AC161" i="62" s="1"/>
  <c r="AD161" i="62" s="1"/>
  <c r="AE161" i="62" s="1"/>
  <c r="H160" i="62"/>
  <c r="I160" i="62" s="1"/>
  <c r="J160" i="62" s="1"/>
  <c r="K160" i="62" s="1"/>
  <c r="L160" i="62" s="1"/>
  <c r="M160" i="62" s="1"/>
  <c r="N160" i="62" s="1"/>
  <c r="O160" i="62" s="1"/>
  <c r="P160" i="62" s="1"/>
  <c r="Q160" i="62" s="1"/>
  <c r="R160" i="62" s="1"/>
  <c r="S160" i="62" s="1"/>
  <c r="T160" i="62" s="1"/>
  <c r="U160" i="62" s="1"/>
  <c r="V160" i="62" s="1"/>
  <c r="W160" i="62" s="1"/>
  <c r="X160" i="62" s="1"/>
  <c r="Y160" i="62" s="1"/>
  <c r="Z160" i="62" s="1"/>
  <c r="AA160" i="62" s="1"/>
  <c r="AB160" i="62" s="1"/>
  <c r="AC160" i="62" s="1"/>
  <c r="AD160" i="62" s="1"/>
  <c r="AE160" i="62" s="1"/>
  <c r="AF160" i="62" s="1"/>
  <c r="C160" i="62"/>
  <c r="D160" i="62" s="1"/>
  <c r="E160" i="62" s="1"/>
  <c r="F160" i="62" s="1"/>
  <c r="G160" i="62" s="1"/>
  <c r="D159" i="62"/>
  <c r="E159" i="62" s="1"/>
  <c r="F159" i="62" s="1"/>
  <c r="G159" i="62" s="1"/>
  <c r="H159" i="62" s="1"/>
  <c r="I159" i="62" s="1"/>
  <c r="J159" i="62" s="1"/>
  <c r="K159" i="62" s="1"/>
  <c r="L159" i="62" s="1"/>
  <c r="M159" i="62" s="1"/>
  <c r="N159" i="62" s="1"/>
  <c r="O159" i="62" s="1"/>
  <c r="P159" i="62" s="1"/>
  <c r="Q159" i="62" s="1"/>
  <c r="R159" i="62" s="1"/>
  <c r="S159" i="62" s="1"/>
  <c r="T159" i="62" s="1"/>
  <c r="U159" i="62" s="1"/>
  <c r="V159" i="62" s="1"/>
  <c r="W159" i="62" s="1"/>
  <c r="X159" i="62" s="1"/>
  <c r="Y159" i="62" s="1"/>
  <c r="Z159" i="62" s="1"/>
  <c r="AA159" i="62" s="1"/>
  <c r="AB159" i="62" s="1"/>
  <c r="AC159" i="62" s="1"/>
  <c r="AD159" i="62" s="1"/>
  <c r="AE159" i="62" s="1"/>
  <c r="AF159" i="62" s="1"/>
  <c r="C159" i="62"/>
  <c r="D158" i="62"/>
  <c r="E158" i="62" s="1"/>
  <c r="F158" i="62" s="1"/>
  <c r="G158" i="62" s="1"/>
  <c r="H158" i="62" s="1"/>
  <c r="I158" i="62" s="1"/>
  <c r="J158" i="62" s="1"/>
  <c r="K158" i="62" s="1"/>
  <c r="L158" i="62" s="1"/>
  <c r="M158" i="62" s="1"/>
  <c r="N158" i="62" s="1"/>
  <c r="O158" i="62" s="1"/>
  <c r="P158" i="62" s="1"/>
  <c r="Q158" i="62" s="1"/>
  <c r="R158" i="62" s="1"/>
  <c r="S158" i="62" s="1"/>
  <c r="T158" i="62" s="1"/>
  <c r="U158" i="62" s="1"/>
  <c r="V158" i="62" s="1"/>
  <c r="W158" i="62" s="1"/>
  <c r="X158" i="62" s="1"/>
  <c r="Y158" i="62" s="1"/>
  <c r="Z158" i="62" s="1"/>
  <c r="AA158" i="62" s="1"/>
  <c r="AB158" i="62" s="1"/>
  <c r="AC158" i="62" s="1"/>
  <c r="AD158" i="62" s="1"/>
  <c r="AE158" i="62" s="1"/>
  <c r="AF158" i="62" s="1"/>
  <c r="C158" i="62"/>
  <c r="C157" i="62"/>
  <c r="D157" i="62" s="1"/>
  <c r="E157" i="62" s="1"/>
  <c r="F157" i="62" s="1"/>
  <c r="G157" i="62" s="1"/>
  <c r="H157" i="62" s="1"/>
  <c r="I157" i="62" s="1"/>
  <c r="J157" i="62" s="1"/>
  <c r="K157" i="62" s="1"/>
  <c r="L157" i="62" s="1"/>
  <c r="M157" i="62" s="1"/>
  <c r="N157" i="62" s="1"/>
  <c r="O157" i="62" s="1"/>
  <c r="P157" i="62" s="1"/>
  <c r="Q157" i="62" s="1"/>
  <c r="R157" i="62" s="1"/>
  <c r="S157" i="62" s="1"/>
  <c r="T157" i="62" s="1"/>
  <c r="U157" i="62" s="1"/>
  <c r="V157" i="62" s="1"/>
  <c r="W157" i="62" s="1"/>
  <c r="X157" i="62" s="1"/>
  <c r="Y157" i="62" s="1"/>
  <c r="Z157" i="62" s="1"/>
  <c r="AA157" i="62" s="1"/>
  <c r="AB157" i="62" s="1"/>
  <c r="AC157" i="62" s="1"/>
  <c r="AD157" i="62" s="1"/>
  <c r="AE157" i="62" s="1"/>
  <c r="AF157" i="62" s="1"/>
  <c r="D156" i="62"/>
  <c r="E156" i="62" s="1"/>
  <c r="F156" i="62" s="1"/>
  <c r="G156" i="62" s="1"/>
  <c r="H156" i="62" s="1"/>
  <c r="I156" i="62" s="1"/>
  <c r="J156" i="62" s="1"/>
  <c r="K156" i="62" s="1"/>
  <c r="L156" i="62" s="1"/>
  <c r="M156" i="62" s="1"/>
  <c r="N156" i="62" s="1"/>
  <c r="O156" i="62" s="1"/>
  <c r="P156" i="62" s="1"/>
  <c r="Q156" i="62" s="1"/>
  <c r="R156" i="62" s="1"/>
  <c r="S156" i="62" s="1"/>
  <c r="T156" i="62" s="1"/>
  <c r="U156" i="62" s="1"/>
  <c r="V156" i="62" s="1"/>
  <c r="W156" i="62" s="1"/>
  <c r="X156" i="62" s="1"/>
  <c r="Y156" i="62" s="1"/>
  <c r="Z156" i="62" s="1"/>
  <c r="AA156" i="62" s="1"/>
  <c r="AB156" i="62" s="1"/>
  <c r="AC156" i="62" s="1"/>
  <c r="AD156" i="62" s="1"/>
  <c r="AE156" i="62" s="1"/>
  <c r="AF156" i="62" s="1"/>
  <c r="C156" i="62"/>
  <c r="G155" i="62"/>
  <c r="H155" i="62" s="1"/>
  <c r="I155" i="62" s="1"/>
  <c r="J155" i="62" s="1"/>
  <c r="K155" i="62" s="1"/>
  <c r="L155" i="62" s="1"/>
  <c r="M155" i="62" s="1"/>
  <c r="N155" i="62" s="1"/>
  <c r="O155" i="62" s="1"/>
  <c r="P155" i="62" s="1"/>
  <c r="Q155" i="62" s="1"/>
  <c r="R155" i="62" s="1"/>
  <c r="S155" i="62" s="1"/>
  <c r="T155" i="62" s="1"/>
  <c r="U155" i="62" s="1"/>
  <c r="V155" i="62" s="1"/>
  <c r="W155" i="62" s="1"/>
  <c r="X155" i="62" s="1"/>
  <c r="Y155" i="62" s="1"/>
  <c r="Z155" i="62" s="1"/>
  <c r="AA155" i="62" s="1"/>
  <c r="AB155" i="62" s="1"/>
  <c r="AC155" i="62" s="1"/>
  <c r="AD155" i="62" s="1"/>
  <c r="AE155" i="62" s="1"/>
  <c r="AF155" i="62" s="1"/>
  <c r="D155" i="62"/>
  <c r="E155" i="62" s="1"/>
  <c r="F155" i="62" s="1"/>
  <c r="C155" i="62"/>
  <c r="M154" i="62"/>
  <c r="N154" i="62" s="1"/>
  <c r="O154" i="62" s="1"/>
  <c r="P154" i="62" s="1"/>
  <c r="Q154" i="62" s="1"/>
  <c r="R154" i="62" s="1"/>
  <c r="S154" i="62" s="1"/>
  <c r="T154" i="62" s="1"/>
  <c r="U154" i="62" s="1"/>
  <c r="V154" i="62" s="1"/>
  <c r="W154" i="62" s="1"/>
  <c r="X154" i="62" s="1"/>
  <c r="Y154" i="62" s="1"/>
  <c r="Z154" i="62" s="1"/>
  <c r="AA154" i="62" s="1"/>
  <c r="AB154" i="62" s="1"/>
  <c r="AC154" i="62" s="1"/>
  <c r="AD154" i="62" s="1"/>
  <c r="AE154" i="62" s="1"/>
  <c r="AF154" i="62" s="1"/>
  <c r="D154" i="62"/>
  <c r="E154" i="62" s="1"/>
  <c r="F154" i="62" s="1"/>
  <c r="G154" i="62" s="1"/>
  <c r="H154" i="62" s="1"/>
  <c r="I154" i="62" s="1"/>
  <c r="J154" i="62" s="1"/>
  <c r="K154" i="62" s="1"/>
  <c r="L154" i="62" s="1"/>
  <c r="C154" i="62"/>
  <c r="L153" i="62"/>
  <c r="M153" i="62" s="1"/>
  <c r="N153" i="62" s="1"/>
  <c r="O153" i="62" s="1"/>
  <c r="P153" i="62" s="1"/>
  <c r="Q153" i="62" s="1"/>
  <c r="R153" i="62" s="1"/>
  <c r="S153" i="62" s="1"/>
  <c r="T153" i="62" s="1"/>
  <c r="U153" i="62" s="1"/>
  <c r="V153" i="62" s="1"/>
  <c r="W153" i="62" s="1"/>
  <c r="X153" i="62" s="1"/>
  <c r="Y153" i="62" s="1"/>
  <c r="Z153" i="62" s="1"/>
  <c r="AA153" i="62" s="1"/>
  <c r="AB153" i="62" s="1"/>
  <c r="AC153" i="62" s="1"/>
  <c r="AD153" i="62" s="1"/>
  <c r="AE153" i="62" s="1"/>
  <c r="AF153" i="62" s="1"/>
  <c r="F153" i="62"/>
  <c r="G153" i="62" s="1"/>
  <c r="H153" i="62" s="1"/>
  <c r="I153" i="62" s="1"/>
  <c r="J153" i="62" s="1"/>
  <c r="K153" i="62" s="1"/>
  <c r="D153" i="62"/>
  <c r="E153" i="62" s="1"/>
  <c r="C153" i="62"/>
  <c r="D152" i="62"/>
  <c r="E152" i="62" s="1"/>
  <c r="F152" i="62" s="1"/>
  <c r="G152" i="62" s="1"/>
  <c r="H152" i="62" s="1"/>
  <c r="I152" i="62" s="1"/>
  <c r="J152" i="62" s="1"/>
  <c r="K152" i="62" s="1"/>
  <c r="L152" i="62" s="1"/>
  <c r="M152" i="62" s="1"/>
  <c r="N152" i="62" s="1"/>
  <c r="O152" i="62" s="1"/>
  <c r="P152" i="62" s="1"/>
  <c r="Q152" i="62" s="1"/>
  <c r="R152" i="62" s="1"/>
  <c r="S152" i="62" s="1"/>
  <c r="T152" i="62" s="1"/>
  <c r="U152" i="62" s="1"/>
  <c r="V152" i="62" s="1"/>
  <c r="W152" i="62" s="1"/>
  <c r="X152" i="62" s="1"/>
  <c r="Y152" i="62" s="1"/>
  <c r="Z152" i="62" s="1"/>
  <c r="AA152" i="62" s="1"/>
  <c r="AB152" i="62" s="1"/>
  <c r="AC152" i="62" s="1"/>
  <c r="AD152" i="62" s="1"/>
  <c r="AE152" i="62" s="1"/>
  <c r="AF152" i="62" s="1"/>
  <c r="C152" i="62"/>
  <c r="D151" i="62"/>
  <c r="E151" i="62" s="1"/>
  <c r="F151" i="62" s="1"/>
  <c r="G151" i="62" s="1"/>
  <c r="H151" i="62" s="1"/>
  <c r="I151" i="62" s="1"/>
  <c r="J151" i="62" s="1"/>
  <c r="K151" i="62" s="1"/>
  <c r="L151" i="62" s="1"/>
  <c r="M151" i="62" s="1"/>
  <c r="N151" i="62" s="1"/>
  <c r="O151" i="62" s="1"/>
  <c r="P151" i="62" s="1"/>
  <c r="Q151" i="62" s="1"/>
  <c r="R151" i="62" s="1"/>
  <c r="S151" i="62" s="1"/>
  <c r="T151" i="62" s="1"/>
  <c r="U151" i="62" s="1"/>
  <c r="V151" i="62" s="1"/>
  <c r="W151" i="62" s="1"/>
  <c r="X151" i="62" s="1"/>
  <c r="Y151" i="62" s="1"/>
  <c r="Z151" i="62" s="1"/>
  <c r="AA151" i="62" s="1"/>
  <c r="AB151" i="62" s="1"/>
  <c r="AC151" i="62" s="1"/>
  <c r="AD151" i="62" s="1"/>
  <c r="AE151" i="62" s="1"/>
  <c r="AF151" i="62" s="1"/>
  <c r="C151" i="62"/>
  <c r="D150" i="62"/>
  <c r="E150" i="62" s="1"/>
  <c r="F150" i="62" s="1"/>
  <c r="G150" i="62" s="1"/>
  <c r="H150" i="62" s="1"/>
  <c r="I150" i="62" s="1"/>
  <c r="J150" i="62" s="1"/>
  <c r="K150" i="62" s="1"/>
  <c r="L150" i="62" s="1"/>
  <c r="M150" i="62" s="1"/>
  <c r="N150" i="62" s="1"/>
  <c r="O150" i="62" s="1"/>
  <c r="P150" i="62" s="1"/>
  <c r="Q150" i="62" s="1"/>
  <c r="R150" i="62" s="1"/>
  <c r="S150" i="62" s="1"/>
  <c r="T150" i="62" s="1"/>
  <c r="U150" i="62" s="1"/>
  <c r="V150" i="62" s="1"/>
  <c r="W150" i="62" s="1"/>
  <c r="X150" i="62" s="1"/>
  <c r="Y150" i="62" s="1"/>
  <c r="Z150" i="62" s="1"/>
  <c r="AA150" i="62" s="1"/>
  <c r="AB150" i="62" s="1"/>
  <c r="AC150" i="62" s="1"/>
  <c r="AD150" i="62" s="1"/>
  <c r="AE150" i="62" s="1"/>
  <c r="AF150" i="62" s="1"/>
  <c r="C150" i="62"/>
  <c r="C149" i="62"/>
  <c r="D149" i="62" s="1"/>
  <c r="E149" i="62" s="1"/>
  <c r="F149" i="62" s="1"/>
  <c r="G149" i="62" s="1"/>
  <c r="H149" i="62" s="1"/>
  <c r="I149" i="62" s="1"/>
  <c r="J149" i="62" s="1"/>
  <c r="K149" i="62" s="1"/>
  <c r="L149" i="62" s="1"/>
  <c r="M149" i="62" s="1"/>
  <c r="N149" i="62" s="1"/>
  <c r="O149" i="62" s="1"/>
  <c r="P149" i="62" s="1"/>
  <c r="Q149" i="62" s="1"/>
  <c r="R149" i="62" s="1"/>
  <c r="S149" i="62" s="1"/>
  <c r="T149" i="62" s="1"/>
  <c r="U149" i="62" s="1"/>
  <c r="V149" i="62" s="1"/>
  <c r="W149" i="62" s="1"/>
  <c r="X149" i="62" s="1"/>
  <c r="Y149" i="62" s="1"/>
  <c r="Z149" i="62" s="1"/>
  <c r="AA149" i="62" s="1"/>
  <c r="AB149" i="62" s="1"/>
  <c r="AC149" i="62" s="1"/>
  <c r="AD149" i="62" s="1"/>
  <c r="AE149" i="62" s="1"/>
  <c r="AF149" i="62" s="1"/>
  <c r="O148" i="62"/>
  <c r="P148" i="62" s="1"/>
  <c r="Q148" i="62" s="1"/>
  <c r="R148" i="62" s="1"/>
  <c r="S148" i="62" s="1"/>
  <c r="T148" i="62" s="1"/>
  <c r="U148" i="62" s="1"/>
  <c r="V148" i="62" s="1"/>
  <c r="W148" i="62" s="1"/>
  <c r="X148" i="62" s="1"/>
  <c r="Y148" i="62" s="1"/>
  <c r="Z148" i="62" s="1"/>
  <c r="AA148" i="62" s="1"/>
  <c r="AB148" i="62" s="1"/>
  <c r="AC148" i="62" s="1"/>
  <c r="AD148" i="62" s="1"/>
  <c r="AE148" i="62" s="1"/>
  <c r="AF148" i="62" s="1"/>
  <c r="D148" i="62"/>
  <c r="E148" i="62" s="1"/>
  <c r="F148" i="62" s="1"/>
  <c r="G148" i="62" s="1"/>
  <c r="H148" i="62" s="1"/>
  <c r="I148" i="62" s="1"/>
  <c r="J148" i="62" s="1"/>
  <c r="K148" i="62" s="1"/>
  <c r="L148" i="62" s="1"/>
  <c r="M148" i="62" s="1"/>
  <c r="N148" i="62" s="1"/>
  <c r="C148" i="62"/>
  <c r="N147" i="62"/>
  <c r="O147" i="62" s="1"/>
  <c r="P147" i="62" s="1"/>
  <c r="Q147" i="62" s="1"/>
  <c r="R147" i="62" s="1"/>
  <c r="S147" i="62" s="1"/>
  <c r="T147" i="62" s="1"/>
  <c r="U147" i="62" s="1"/>
  <c r="V147" i="62" s="1"/>
  <c r="W147" i="62" s="1"/>
  <c r="X147" i="62" s="1"/>
  <c r="Y147" i="62" s="1"/>
  <c r="Z147" i="62" s="1"/>
  <c r="AA147" i="62" s="1"/>
  <c r="AB147" i="62" s="1"/>
  <c r="AC147" i="62" s="1"/>
  <c r="AD147" i="62" s="1"/>
  <c r="AE147" i="62" s="1"/>
  <c r="AF147" i="62" s="1"/>
  <c r="D147" i="62"/>
  <c r="E147" i="62" s="1"/>
  <c r="F147" i="62" s="1"/>
  <c r="G147" i="62" s="1"/>
  <c r="H147" i="62" s="1"/>
  <c r="I147" i="62" s="1"/>
  <c r="J147" i="62" s="1"/>
  <c r="K147" i="62" s="1"/>
  <c r="L147" i="62" s="1"/>
  <c r="M147" i="62" s="1"/>
  <c r="C147" i="62"/>
  <c r="C146" i="62"/>
  <c r="D146" i="62" s="1"/>
  <c r="E146" i="62" s="1"/>
  <c r="F146" i="62" s="1"/>
  <c r="G146" i="62" s="1"/>
  <c r="H146" i="62" s="1"/>
  <c r="I146" i="62" s="1"/>
  <c r="J146" i="62" s="1"/>
  <c r="K146" i="62" s="1"/>
  <c r="L146" i="62" s="1"/>
  <c r="M146" i="62" s="1"/>
  <c r="N146" i="62" s="1"/>
  <c r="O146" i="62" s="1"/>
  <c r="P146" i="62" s="1"/>
  <c r="Q146" i="62" s="1"/>
  <c r="R146" i="62" s="1"/>
  <c r="S146" i="62" s="1"/>
  <c r="T146" i="62" s="1"/>
  <c r="U146" i="62" s="1"/>
  <c r="V146" i="62" s="1"/>
  <c r="W146" i="62" s="1"/>
  <c r="X146" i="62" s="1"/>
  <c r="Y146" i="62" s="1"/>
  <c r="Z146" i="62" s="1"/>
  <c r="AA146" i="62" s="1"/>
  <c r="AB146" i="62" s="1"/>
  <c r="AC146" i="62" s="1"/>
  <c r="AD146" i="62" s="1"/>
  <c r="AE146" i="62" s="1"/>
  <c r="AF146" i="62" s="1"/>
  <c r="M145" i="62"/>
  <c r="N145" i="62" s="1"/>
  <c r="O145" i="62" s="1"/>
  <c r="P145" i="62" s="1"/>
  <c r="Q145" i="62" s="1"/>
  <c r="R145" i="62" s="1"/>
  <c r="S145" i="62" s="1"/>
  <c r="T145" i="62" s="1"/>
  <c r="U145" i="62" s="1"/>
  <c r="V145" i="62" s="1"/>
  <c r="W145" i="62" s="1"/>
  <c r="X145" i="62" s="1"/>
  <c r="Y145" i="62" s="1"/>
  <c r="Z145" i="62" s="1"/>
  <c r="AA145" i="62" s="1"/>
  <c r="AB145" i="62" s="1"/>
  <c r="AC145" i="62" s="1"/>
  <c r="AD145" i="62" s="1"/>
  <c r="AE145" i="62" s="1"/>
  <c r="AF145" i="62" s="1"/>
  <c r="E145" i="62"/>
  <c r="F145" i="62" s="1"/>
  <c r="G145" i="62" s="1"/>
  <c r="H145" i="62" s="1"/>
  <c r="I145" i="62" s="1"/>
  <c r="J145" i="62" s="1"/>
  <c r="K145" i="62" s="1"/>
  <c r="L145" i="62" s="1"/>
  <c r="C145" i="62"/>
  <c r="D145" i="62" s="1"/>
  <c r="N144" i="62"/>
  <c r="O144" i="62" s="1"/>
  <c r="P144" i="62" s="1"/>
  <c r="Q144" i="62" s="1"/>
  <c r="R144" i="62" s="1"/>
  <c r="S144" i="62" s="1"/>
  <c r="T144" i="62" s="1"/>
  <c r="U144" i="62" s="1"/>
  <c r="V144" i="62" s="1"/>
  <c r="W144" i="62" s="1"/>
  <c r="X144" i="62" s="1"/>
  <c r="Y144" i="62" s="1"/>
  <c r="Z144" i="62" s="1"/>
  <c r="AA144" i="62" s="1"/>
  <c r="AB144" i="62" s="1"/>
  <c r="AC144" i="62" s="1"/>
  <c r="AD144" i="62" s="1"/>
  <c r="AE144" i="62" s="1"/>
  <c r="AF144" i="62" s="1"/>
  <c r="C144" i="62"/>
  <c r="D144" i="62" s="1"/>
  <c r="E144" i="62" s="1"/>
  <c r="F144" i="62" s="1"/>
  <c r="G144" i="62" s="1"/>
  <c r="H144" i="62" s="1"/>
  <c r="I144" i="62" s="1"/>
  <c r="J144" i="62" s="1"/>
  <c r="K144" i="62" s="1"/>
  <c r="L144" i="62" s="1"/>
  <c r="M144" i="62" s="1"/>
  <c r="U143" i="62"/>
  <c r="V143" i="62" s="1"/>
  <c r="W143" i="62" s="1"/>
  <c r="X143" i="62" s="1"/>
  <c r="Y143" i="62" s="1"/>
  <c r="Z143" i="62" s="1"/>
  <c r="AA143" i="62" s="1"/>
  <c r="AB143" i="62" s="1"/>
  <c r="AC143" i="62" s="1"/>
  <c r="AD143" i="62" s="1"/>
  <c r="AE143" i="62" s="1"/>
  <c r="AF143" i="62" s="1"/>
  <c r="E143" i="62"/>
  <c r="F143" i="62" s="1"/>
  <c r="G143" i="62" s="1"/>
  <c r="H143" i="62" s="1"/>
  <c r="I143" i="62" s="1"/>
  <c r="J143" i="62" s="1"/>
  <c r="K143" i="62" s="1"/>
  <c r="L143" i="62" s="1"/>
  <c r="M143" i="62" s="1"/>
  <c r="N143" i="62" s="1"/>
  <c r="O143" i="62" s="1"/>
  <c r="P143" i="62" s="1"/>
  <c r="Q143" i="62" s="1"/>
  <c r="R143" i="62" s="1"/>
  <c r="S143" i="62" s="1"/>
  <c r="T143" i="62" s="1"/>
  <c r="D143" i="62"/>
  <c r="C143" i="62"/>
  <c r="K142" i="62"/>
  <c r="L142" i="62" s="1"/>
  <c r="M142" i="62" s="1"/>
  <c r="N142" i="62" s="1"/>
  <c r="O142" i="62" s="1"/>
  <c r="P142" i="62" s="1"/>
  <c r="Q142" i="62" s="1"/>
  <c r="R142" i="62" s="1"/>
  <c r="S142" i="62" s="1"/>
  <c r="T142" i="62" s="1"/>
  <c r="U142" i="62" s="1"/>
  <c r="V142" i="62" s="1"/>
  <c r="W142" i="62" s="1"/>
  <c r="X142" i="62" s="1"/>
  <c r="Y142" i="62" s="1"/>
  <c r="Z142" i="62" s="1"/>
  <c r="AA142" i="62" s="1"/>
  <c r="AB142" i="62" s="1"/>
  <c r="AC142" i="62" s="1"/>
  <c r="AD142" i="62" s="1"/>
  <c r="AE142" i="62" s="1"/>
  <c r="AF142" i="62" s="1"/>
  <c r="G142" i="62"/>
  <c r="H142" i="62" s="1"/>
  <c r="I142" i="62" s="1"/>
  <c r="J142" i="62" s="1"/>
  <c r="C142" i="62"/>
  <c r="D142" i="62" s="1"/>
  <c r="E142" i="62" s="1"/>
  <c r="F142" i="62" s="1"/>
  <c r="E141" i="62"/>
  <c r="F141" i="62" s="1"/>
  <c r="G141" i="62" s="1"/>
  <c r="H141" i="62" s="1"/>
  <c r="I141" i="62" s="1"/>
  <c r="J141" i="62" s="1"/>
  <c r="K141" i="62" s="1"/>
  <c r="L141" i="62" s="1"/>
  <c r="M141" i="62" s="1"/>
  <c r="N141" i="62" s="1"/>
  <c r="O141" i="62" s="1"/>
  <c r="P141" i="62" s="1"/>
  <c r="Q141" i="62" s="1"/>
  <c r="R141" i="62" s="1"/>
  <c r="S141" i="62" s="1"/>
  <c r="T141" i="62" s="1"/>
  <c r="U141" i="62" s="1"/>
  <c r="V141" i="62" s="1"/>
  <c r="W141" i="62" s="1"/>
  <c r="X141" i="62" s="1"/>
  <c r="Y141" i="62" s="1"/>
  <c r="Z141" i="62" s="1"/>
  <c r="AA141" i="62" s="1"/>
  <c r="AB141" i="62" s="1"/>
  <c r="AC141" i="62" s="1"/>
  <c r="AD141" i="62" s="1"/>
  <c r="AE141" i="62" s="1"/>
  <c r="AF141" i="62" s="1"/>
  <c r="C141" i="62"/>
  <c r="D141" i="62" s="1"/>
  <c r="O140" i="62"/>
  <c r="P140" i="62" s="1"/>
  <c r="Q140" i="62" s="1"/>
  <c r="R140" i="62" s="1"/>
  <c r="S140" i="62" s="1"/>
  <c r="T140" i="62" s="1"/>
  <c r="U140" i="62" s="1"/>
  <c r="V140" i="62" s="1"/>
  <c r="W140" i="62" s="1"/>
  <c r="X140" i="62" s="1"/>
  <c r="Y140" i="62" s="1"/>
  <c r="Z140" i="62" s="1"/>
  <c r="AA140" i="62" s="1"/>
  <c r="AB140" i="62" s="1"/>
  <c r="AC140" i="62" s="1"/>
  <c r="AD140" i="62" s="1"/>
  <c r="AE140" i="62" s="1"/>
  <c r="AF140" i="62" s="1"/>
  <c r="C140" i="62"/>
  <c r="D140" i="62" s="1"/>
  <c r="E140" i="62" s="1"/>
  <c r="F140" i="62" s="1"/>
  <c r="G140" i="62" s="1"/>
  <c r="H140" i="62" s="1"/>
  <c r="I140" i="62" s="1"/>
  <c r="J140" i="62" s="1"/>
  <c r="K140" i="62" s="1"/>
  <c r="L140" i="62" s="1"/>
  <c r="M140" i="62" s="1"/>
  <c r="N140" i="62" s="1"/>
  <c r="M139" i="62"/>
  <c r="N139" i="62" s="1"/>
  <c r="O139" i="62" s="1"/>
  <c r="P139" i="62" s="1"/>
  <c r="Q139" i="62" s="1"/>
  <c r="R139" i="62" s="1"/>
  <c r="S139" i="62" s="1"/>
  <c r="T139" i="62" s="1"/>
  <c r="U139" i="62" s="1"/>
  <c r="V139" i="62" s="1"/>
  <c r="W139" i="62" s="1"/>
  <c r="X139" i="62" s="1"/>
  <c r="Y139" i="62" s="1"/>
  <c r="Z139" i="62" s="1"/>
  <c r="AA139" i="62" s="1"/>
  <c r="AB139" i="62" s="1"/>
  <c r="AC139" i="62" s="1"/>
  <c r="AD139" i="62" s="1"/>
  <c r="AE139" i="62" s="1"/>
  <c r="AF139" i="62" s="1"/>
  <c r="C139" i="62"/>
  <c r="D139" i="62" s="1"/>
  <c r="E139" i="62" s="1"/>
  <c r="F139" i="62" s="1"/>
  <c r="G139" i="62" s="1"/>
  <c r="H139" i="62" s="1"/>
  <c r="I139" i="62" s="1"/>
  <c r="J139" i="62" s="1"/>
  <c r="K139" i="62" s="1"/>
  <c r="L139" i="62" s="1"/>
  <c r="C138" i="62"/>
  <c r="D138" i="62" s="1"/>
  <c r="E138" i="62" s="1"/>
  <c r="F138" i="62" s="1"/>
  <c r="G138" i="62" s="1"/>
  <c r="H138" i="62" s="1"/>
  <c r="I138" i="62" s="1"/>
  <c r="J138" i="62" s="1"/>
  <c r="K138" i="62" s="1"/>
  <c r="L138" i="62" s="1"/>
  <c r="M138" i="62" s="1"/>
  <c r="N138" i="62" s="1"/>
  <c r="O138" i="62" s="1"/>
  <c r="P138" i="62" s="1"/>
  <c r="Q138" i="62" s="1"/>
  <c r="R138" i="62" s="1"/>
  <c r="S138" i="62" s="1"/>
  <c r="T138" i="62" s="1"/>
  <c r="U138" i="62" s="1"/>
  <c r="V138" i="62" s="1"/>
  <c r="W138" i="62" s="1"/>
  <c r="X138" i="62" s="1"/>
  <c r="Y138" i="62" s="1"/>
  <c r="Z138" i="62" s="1"/>
  <c r="AA138" i="62" s="1"/>
  <c r="AB138" i="62" s="1"/>
  <c r="AC138" i="62" s="1"/>
  <c r="AD138" i="62" s="1"/>
  <c r="AE138" i="62" s="1"/>
  <c r="AF138" i="62" s="1"/>
  <c r="U137" i="62"/>
  <c r="V137" i="62" s="1"/>
  <c r="W137" i="62" s="1"/>
  <c r="X137" i="62" s="1"/>
  <c r="Y137" i="62" s="1"/>
  <c r="Z137" i="62" s="1"/>
  <c r="AA137" i="62" s="1"/>
  <c r="AB137" i="62" s="1"/>
  <c r="AC137" i="62" s="1"/>
  <c r="AD137" i="62" s="1"/>
  <c r="AE137" i="62" s="1"/>
  <c r="AF137" i="62" s="1"/>
  <c r="H137" i="62"/>
  <c r="I137" i="62" s="1"/>
  <c r="J137" i="62" s="1"/>
  <c r="K137" i="62" s="1"/>
  <c r="L137" i="62" s="1"/>
  <c r="M137" i="62" s="1"/>
  <c r="N137" i="62" s="1"/>
  <c r="O137" i="62" s="1"/>
  <c r="P137" i="62" s="1"/>
  <c r="Q137" i="62" s="1"/>
  <c r="R137" i="62" s="1"/>
  <c r="S137" i="62" s="1"/>
  <c r="T137" i="62" s="1"/>
  <c r="E137" i="62"/>
  <c r="F137" i="62" s="1"/>
  <c r="G137" i="62" s="1"/>
  <c r="C137" i="62"/>
  <c r="D137" i="62" s="1"/>
  <c r="C136" i="62"/>
  <c r="D136" i="62" s="1"/>
  <c r="E136" i="62" s="1"/>
  <c r="F136" i="62" s="1"/>
  <c r="G136" i="62" s="1"/>
  <c r="H136" i="62" s="1"/>
  <c r="I136" i="62" s="1"/>
  <c r="J136" i="62" s="1"/>
  <c r="K136" i="62" s="1"/>
  <c r="L136" i="62" s="1"/>
  <c r="M136" i="62" s="1"/>
  <c r="N136" i="62" s="1"/>
  <c r="O136" i="62" s="1"/>
  <c r="P136" i="62" s="1"/>
  <c r="Q136" i="62" s="1"/>
  <c r="R136" i="62" s="1"/>
  <c r="S136" i="62" s="1"/>
  <c r="T136" i="62" s="1"/>
  <c r="U136" i="62" s="1"/>
  <c r="V136" i="62" s="1"/>
  <c r="W136" i="62" s="1"/>
  <c r="X136" i="62" s="1"/>
  <c r="Y136" i="62" s="1"/>
  <c r="Z136" i="62" s="1"/>
  <c r="AA136" i="62" s="1"/>
  <c r="AB136" i="62" s="1"/>
  <c r="AC136" i="62" s="1"/>
  <c r="AD136" i="62" s="1"/>
  <c r="AE136" i="62" s="1"/>
  <c r="AF136" i="62" s="1"/>
  <c r="AA135" i="62"/>
  <c r="AB135" i="62" s="1"/>
  <c r="AC135" i="62" s="1"/>
  <c r="AD135" i="62" s="1"/>
  <c r="AE135" i="62" s="1"/>
  <c r="AF135" i="62" s="1"/>
  <c r="H135" i="62"/>
  <c r="I135" i="62" s="1"/>
  <c r="J135" i="62" s="1"/>
  <c r="K135" i="62" s="1"/>
  <c r="L135" i="62" s="1"/>
  <c r="M135" i="62" s="1"/>
  <c r="N135" i="62" s="1"/>
  <c r="O135" i="62" s="1"/>
  <c r="P135" i="62" s="1"/>
  <c r="Q135" i="62" s="1"/>
  <c r="R135" i="62" s="1"/>
  <c r="S135" i="62" s="1"/>
  <c r="T135" i="62" s="1"/>
  <c r="U135" i="62" s="1"/>
  <c r="V135" i="62" s="1"/>
  <c r="W135" i="62" s="1"/>
  <c r="X135" i="62" s="1"/>
  <c r="Y135" i="62" s="1"/>
  <c r="Z135" i="62" s="1"/>
  <c r="D135" i="62"/>
  <c r="E135" i="62" s="1"/>
  <c r="F135" i="62" s="1"/>
  <c r="G135" i="62" s="1"/>
  <c r="C135" i="62"/>
  <c r="U134" i="62"/>
  <c r="V134" i="62" s="1"/>
  <c r="W134" i="62" s="1"/>
  <c r="X134" i="62" s="1"/>
  <c r="Y134" i="62" s="1"/>
  <c r="Z134" i="62" s="1"/>
  <c r="AA134" i="62" s="1"/>
  <c r="AB134" i="62" s="1"/>
  <c r="AC134" i="62" s="1"/>
  <c r="AD134" i="62" s="1"/>
  <c r="AE134" i="62" s="1"/>
  <c r="AF134" i="62" s="1"/>
  <c r="K134" i="62"/>
  <c r="L134" i="62" s="1"/>
  <c r="M134" i="62" s="1"/>
  <c r="N134" i="62" s="1"/>
  <c r="O134" i="62" s="1"/>
  <c r="P134" i="62" s="1"/>
  <c r="Q134" i="62" s="1"/>
  <c r="R134" i="62" s="1"/>
  <c r="S134" i="62" s="1"/>
  <c r="T134" i="62" s="1"/>
  <c r="C134" i="62"/>
  <c r="D134" i="62" s="1"/>
  <c r="E134" i="62" s="1"/>
  <c r="F134" i="62" s="1"/>
  <c r="G134" i="62" s="1"/>
  <c r="H134" i="62" s="1"/>
  <c r="I134" i="62" s="1"/>
  <c r="J134" i="62" s="1"/>
  <c r="D133" i="62"/>
  <c r="E133" i="62" s="1"/>
  <c r="F133" i="62" s="1"/>
  <c r="G133" i="62" s="1"/>
  <c r="H133" i="62" s="1"/>
  <c r="I133" i="62" s="1"/>
  <c r="J133" i="62" s="1"/>
  <c r="K133" i="62" s="1"/>
  <c r="L133" i="62" s="1"/>
  <c r="M133" i="62" s="1"/>
  <c r="N133" i="62" s="1"/>
  <c r="O133" i="62" s="1"/>
  <c r="P133" i="62" s="1"/>
  <c r="Q133" i="62" s="1"/>
  <c r="R133" i="62" s="1"/>
  <c r="S133" i="62" s="1"/>
  <c r="T133" i="62" s="1"/>
  <c r="U133" i="62" s="1"/>
  <c r="V133" i="62" s="1"/>
  <c r="W133" i="62" s="1"/>
  <c r="X133" i="62" s="1"/>
  <c r="Y133" i="62" s="1"/>
  <c r="Z133" i="62" s="1"/>
  <c r="AA133" i="62" s="1"/>
  <c r="AB133" i="62" s="1"/>
  <c r="AC133" i="62" s="1"/>
  <c r="AD133" i="62" s="1"/>
  <c r="AE133" i="62" s="1"/>
  <c r="AF133" i="62" s="1"/>
  <c r="C133" i="62"/>
  <c r="E132" i="62"/>
  <c r="F132" i="62" s="1"/>
  <c r="G132" i="62" s="1"/>
  <c r="H132" i="62" s="1"/>
  <c r="I132" i="62" s="1"/>
  <c r="J132" i="62" s="1"/>
  <c r="K132" i="62" s="1"/>
  <c r="L132" i="62" s="1"/>
  <c r="M132" i="62" s="1"/>
  <c r="N132" i="62" s="1"/>
  <c r="O132" i="62" s="1"/>
  <c r="P132" i="62" s="1"/>
  <c r="Q132" i="62" s="1"/>
  <c r="R132" i="62" s="1"/>
  <c r="S132" i="62" s="1"/>
  <c r="T132" i="62" s="1"/>
  <c r="U132" i="62" s="1"/>
  <c r="V132" i="62" s="1"/>
  <c r="W132" i="62" s="1"/>
  <c r="X132" i="62" s="1"/>
  <c r="Y132" i="62" s="1"/>
  <c r="Z132" i="62" s="1"/>
  <c r="AA132" i="62" s="1"/>
  <c r="AB132" i="62" s="1"/>
  <c r="AC132" i="62" s="1"/>
  <c r="AD132" i="62" s="1"/>
  <c r="AE132" i="62" s="1"/>
  <c r="AF132" i="62" s="1"/>
  <c r="C132" i="62"/>
  <c r="D132" i="62" s="1"/>
  <c r="D131" i="62"/>
  <c r="E131" i="62" s="1"/>
  <c r="F131" i="62" s="1"/>
  <c r="G131" i="62" s="1"/>
  <c r="H131" i="62" s="1"/>
  <c r="I131" i="62" s="1"/>
  <c r="J131" i="62" s="1"/>
  <c r="K131" i="62" s="1"/>
  <c r="L131" i="62" s="1"/>
  <c r="M131" i="62" s="1"/>
  <c r="N131" i="62" s="1"/>
  <c r="O131" i="62" s="1"/>
  <c r="P131" i="62" s="1"/>
  <c r="Q131" i="62" s="1"/>
  <c r="R131" i="62" s="1"/>
  <c r="S131" i="62" s="1"/>
  <c r="T131" i="62" s="1"/>
  <c r="U131" i="62" s="1"/>
  <c r="V131" i="62" s="1"/>
  <c r="W131" i="62" s="1"/>
  <c r="X131" i="62" s="1"/>
  <c r="Y131" i="62" s="1"/>
  <c r="Z131" i="62" s="1"/>
  <c r="AA131" i="62" s="1"/>
  <c r="AB131" i="62" s="1"/>
  <c r="AC131" i="62" s="1"/>
  <c r="AD131" i="62" s="1"/>
  <c r="AE131" i="62" s="1"/>
  <c r="AF131" i="62" s="1"/>
  <c r="C131" i="62"/>
  <c r="C130" i="62"/>
  <c r="D130" i="62" s="1"/>
  <c r="E130" i="62" s="1"/>
  <c r="F130" i="62" s="1"/>
  <c r="G130" i="62" s="1"/>
  <c r="H130" i="62" s="1"/>
  <c r="I130" i="62" s="1"/>
  <c r="J130" i="62" s="1"/>
  <c r="K130" i="62" s="1"/>
  <c r="L130" i="62" s="1"/>
  <c r="M130" i="62" s="1"/>
  <c r="N130" i="62" s="1"/>
  <c r="O130" i="62" s="1"/>
  <c r="P130" i="62" s="1"/>
  <c r="Q130" i="62" s="1"/>
  <c r="R130" i="62" s="1"/>
  <c r="S130" i="62" s="1"/>
  <c r="T130" i="62" s="1"/>
  <c r="U130" i="62" s="1"/>
  <c r="V130" i="62" s="1"/>
  <c r="W130" i="62" s="1"/>
  <c r="X130" i="62" s="1"/>
  <c r="Y130" i="62" s="1"/>
  <c r="Z130" i="62" s="1"/>
  <c r="AA130" i="62" s="1"/>
  <c r="AB130" i="62" s="1"/>
  <c r="AC130" i="62" s="1"/>
  <c r="AD130" i="62" s="1"/>
  <c r="AE130" i="62" s="1"/>
  <c r="AF130" i="62" s="1"/>
  <c r="C129" i="62"/>
  <c r="D129" i="62" s="1"/>
  <c r="E129" i="62" s="1"/>
  <c r="F129" i="62" s="1"/>
  <c r="G129" i="62" s="1"/>
  <c r="H129" i="62" s="1"/>
  <c r="I129" i="62" s="1"/>
  <c r="J129" i="62" s="1"/>
  <c r="K129" i="62" s="1"/>
  <c r="L129" i="62" s="1"/>
  <c r="M129" i="62" s="1"/>
  <c r="N129" i="62" s="1"/>
  <c r="O129" i="62" s="1"/>
  <c r="P129" i="62" s="1"/>
  <c r="Q129" i="62" s="1"/>
  <c r="R129" i="62" s="1"/>
  <c r="S129" i="62" s="1"/>
  <c r="T129" i="62" s="1"/>
  <c r="U129" i="62" s="1"/>
  <c r="V129" i="62" s="1"/>
  <c r="W129" i="62" s="1"/>
  <c r="X129" i="62" s="1"/>
  <c r="Y129" i="62" s="1"/>
  <c r="Z129" i="62" s="1"/>
  <c r="AA129" i="62" s="1"/>
  <c r="AB129" i="62" s="1"/>
  <c r="AC129" i="62" s="1"/>
  <c r="AD129" i="62" s="1"/>
  <c r="AE129" i="62" s="1"/>
  <c r="AF129" i="62" s="1"/>
  <c r="C128" i="62"/>
  <c r="D128" i="62" s="1"/>
  <c r="E128" i="62" s="1"/>
  <c r="F128" i="62" s="1"/>
  <c r="G128" i="62" s="1"/>
  <c r="H128" i="62" s="1"/>
  <c r="I128" i="62" s="1"/>
  <c r="J128" i="62" s="1"/>
  <c r="K128" i="62" s="1"/>
  <c r="L128" i="62" s="1"/>
  <c r="M128" i="62" s="1"/>
  <c r="N128" i="62" s="1"/>
  <c r="O128" i="62" s="1"/>
  <c r="P128" i="62" s="1"/>
  <c r="Q128" i="62" s="1"/>
  <c r="R128" i="62" s="1"/>
  <c r="S128" i="62" s="1"/>
  <c r="T128" i="62" s="1"/>
  <c r="U128" i="62" s="1"/>
  <c r="V128" i="62" s="1"/>
  <c r="W128" i="62" s="1"/>
  <c r="X128" i="62" s="1"/>
  <c r="Y128" i="62" s="1"/>
  <c r="Z128" i="62" s="1"/>
  <c r="AA128" i="62" s="1"/>
  <c r="AB128" i="62" s="1"/>
  <c r="AC128" i="62" s="1"/>
  <c r="AD128" i="62" s="1"/>
  <c r="AE128" i="62" s="1"/>
  <c r="AF128" i="62" s="1"/>
  <c r="I127" i="62"/>
  <c r="J127" i="62" s="1"/>
  <c r="K127" i="62" s="1"/>
  <c r="L127" i="62" s="1"/>
  <c r="M127" i="62" s="1"/>
  <c r="N127" i="62" s="1"/>
  <c r="O127" i="62" s="1"/>
  <c r="P127" i="62" s="1"/>
  <c r="Q127" i="62" s="1"/>
  <c r="R127" i="62" s="1"/>
  <c r="S127" i="62" s="1"/>
  <c r="T127" i="62" s="1"/>
  <c r="U127" i="62" s="1"/>
  <c r="V127" i="62" s="1"/>
  <c r="W127" i="62" s="1"/>
  <c r="X127" i="62" s="1"/>
  <c r="Y127" i="62" s="1"/>
  <c r="Z127" i="62" s="1"/>
  <c r="AA127" i="62" s="1"/>
  <c r="AB127" i="62" s="1"/>
  <c r="AC127" i="62" s="1"/>
  <c r="AD127" i="62" s="1"/>
  <c r="AE127" i="62" s="1"/>
  <c r="AF127" i="62" s="1"/>
  <c r="D127" i="62"/>
  <c r="E127" i="62" s="1"/>
  <c r="F127" i="62" s="1"/>
  <c r="G127" i="62" s="1"/>
  <c r="H127" i="62" s="1"/>
  <c r="C127" i="62"/>
  <c r="M126" i="62"/>
  <c r="N126" i="62" s="1"/>
  <c r="O126" i="62" s="1"/>
  <c r="P126" i="62" s="1"/>
  <c r="Q126" i="62" s="1"/>
  <c r="R126" i="62" s="1"/>
  <c r="S126" i="62" s="1"/>
  <c r="T126" i="62" s="1"/>
  <c r="U126" i="62" s="1"/>
  <c r="V126" i="62" s="1"/>
  <c r="W126" i="62" s="1"/>
  <c r="X126" i="62" s="1"/>
  <c r="Y126" i="62" s="1"/>
  <c r="Z126" i="62" s="1"/>
  <c r="AA126" i="62" s="1"/>
  <c r="AB126" i="62" s="1"/>
  <c r="AC126" i="62" s="1"/>
  <c r="AD126" i="62" s="1"/>
  <c r="AE126" i="62" s="1"/>
  <c r="AF126" i="62" s="1"/>
  <c r="G126" i="62"/>
  <c r="H126" i="62" s="1"/>
  <c r="I126" i="62" s="1"/>
  <c r="J126" i="62" s="1"/>
  <c r="K126" i="62" s="1"/>
  <c r="L126" i="62" s="1"/>
  <c r="E126" i="62"/>
  <c r="F126" i="62" s="1"/>
  <c r="D126" i="62"/>
  <c r="C126" i="62"/>
  <c r="H125" i="62"/>
  <c r="I125" i="62" s="1"/>
  <c r="J125" i="62" s="1"/>
  <c r="K125" i="62" s="1"/>
  <c r="L125" i="62" s="1"/>
  <c r="M125" i="62" s="1"/>
  <c r="N125" i="62" s="1"/>
  <c r="O125" i="62" s="1"/>
  <c r="P125" i="62" s="1"/>
  <c r="Q125" i="62" s="1"/>
  <c r="R125" i="62" s="1"/>
  <c r="S125" i="62" s="1"/>
  <c r="T125" i="62" s="1"/>
  <c r="U125" i="62" s="1"/>
  <c r="V125" i="62" s="1"/>
  <c r="W125" i="62" s="1"/>
  <c r="X125" i="62" s="1"/>
  <c r="Y125" i="62" s="1"/>
  <c r="Z125" i="62" s="1"/>
  <c r="AA125" i="62" s="1"/>
  <c r="AB125" i="62" s="1"/>
  <c r="AC125" i="62" s="1"/>
  <c r="AD125" i="62" s="1"/>
  <c r="AE125" i="62" s="1"/>
  <c r="AF125" i="62" s="1"/>
  <c r="E125" i="62"/>
  <c r="F125" i="62" s="1"/>
  <c r="G125" i="62" s="1"/>
  <c r="C125" i="62"/>
  <c r="D125" i="62" s="1"/>
  <c r="C124" i="62"/>
  <c r="D124" i="62" s="1"/>
  <c r="E124" i="62" s="1"/>
  <c r="F124" i="62" s="1"/>
  <c r="G124" i="62" s="1"/>
  <c r="H124" i="62" s="1"/>
  <c r="I124" i="62" s="1"/>
  <c r="J124" i="62" s="1"/>
  <c r="K124" i="62" s="1"/>
  <c r="L124" i="62" s="1"/>
  <c r="M124" i="62" s="1"/>
  <c r="N124" i="62" s="1"/>
  <c r="O124" i="62" s="1"/>
  <c r="P124" i="62" s="1"/>
  <c r="Q124" i="62" s="1"/>
  <c r="R124" i="62" s="1"/>
  <c r="S124" i="62" s="1"/>
  <c r="T124" i="62" s="1"/>
  <c r="U124" i="62" s="1"/>
  <c r="V124" i="62" s="1"/>
  <c r="W124" i="62" s="1"/>
  <c r="X124" i="62" s="1"/>
  <c r="Y124" i="62" s="1"/>
  <c r="Z124" i="62" s="1"/>
  <c r="AA124" i="62" s="1"/>
  <c r="AB124" i="62" s="1"/>
  <c r="AC124" i="62" s="1"/>
  <c r="AD124" i="62" s="1"/>
  <c r="AE124" i="62" s="1"/>
  <c r="AF124" i="62" s="1"/>
  <c r="D123" i="62"/>
  <c r="E123" i="62" s="1"/>
  <c r="F123" i="62" s="1"/>
  <c r="G123" i="62" s="1"/>
  <c r="H123" i="62" s="1"/>
  <c r="I123" i="62" s="1"/>
  <c r="J123" i="62" s="1"/>
  <c r="K123" i="62" s="1"/>
  <c r="L123" i="62" s="1"/>
  <c r="M123" i="62" s="1"/>
  <c r="N123" i="62" s="1"/>
  <c r="O123" i="62" s="1"/>
  <c r="P123" i="62" s="1"/>
  <c r="Q123" i="62" s="1"/>
  <c r="R123" i="62" s="1"/>
  <c r="S123" i="62" s="1"/>
  <c r="T123" i="62" s="1"/>
  <c r="U123" i="62" s="1"/>
  <c r="V123" i="62" s="1"/>
  <c r="W123" i="62" s="1"/>
  <c r="X123" i="62" s="1"/>
  <c r="Y123" i="62" s="1"/>
  <c r="Z123" i="62" s="1"/>
  <c r="AA123" i="62" s="1"/>
  <c r="AB123" i="62" s="1"/>
  <c r="AC123" i="62" s="1"/>
  <c r="AD123" i="62" s="1"/>
  <c r="AE123" i="62" s="1"/>
  <c r="AF123" i="62" s="1"/>
  <c r="C123" i="62"/>
  <c r="G122" i="62"/>
  <c r="H122" i="62" s="1"/>
  <c r="I122" i="62" s="1"/>
  <c r="J122" i="62" s="1"/>
  <c r="K122" i="62" s="1"/>
  <c r="L122" i="62" s="1"/>
  <c r="M122" i="62" s="1"/>
  <c r="N122" i="62" s="1"/>
  <c r="O122" i="62" s="1"/>
  <c r="P122" i="62" s="1"/>
  <c r="Q122" i="62" s="1"/>
  <c r="R122" i="62" s="1"/>
  <c r="S122" i="62" s="1"/>
  <c r="T122" i="62" s="1"/>
  <c r="U122" i="62" s="1"/>
  <c r="V122" i="62" s="1"/>
  <c r="W122" i="62" s="1"/>
  <c r="X122" i="62" s="1"/>
  <c r="Y122" i="62" s="1"/>
  <c r="Z122" i="62" s="1"/>
  <c r="AA122" i="62" s="1"/>
  <c r="AB122" i="62" s="1"/>
  <c r="AC122" i="62" s="1"/>
  <c r="AD122" i="62" s="1"/>
  <c r="AE122" i="62" s="1"/>
  <c r="AF122" i="62" s="1"/>
  <c r="E122" i="62"/>
  <c r="F122" i="62" s="1"/>
  <c r="D122" i="62"/>
  <c r="C122" i="62"/>
  <c r="H121" i="62"/>
  <c r="I121" i="62" s="1"/>
  <c r="J121" i="62" s="1"/>
  <c r="K121" i="62" s="1"/>
  <c r="L121" i="62" s="1"/>
  <c r="M121" i="62" s="1"/>
  <c r="N121" i="62" s="1"/>
  <c r="O121" i="62" s="1"/>
  <c r="P121" i="62" s="1"/>
  <c r="Q121" i="62" s="1"/>
  <c r="R121" i="62" s="1"/>
  <c r="S121" i="62" s="1"/>
  <c r="T121" i="62" s="1"/>
  <c r="U121" i="62" s="1"/>
  <c r="V121" i="62" s="1"/>
  <c r="W121" i="62" s="1"/>
  <c r="X121" i="62" s="1"/>
  <c r="Y121" i="62" s="1"/>
  <c r="Z121" i="62" s="1"/>
  <c r="AA121" i="62" s="1"/>
  <c r="AB121" i="62" s="1"/>
  <c r="AC121" i="62" s="1"/>
  <c r="AD121" i="62" s="1"/>
  <c r="AE121" i="62" s="1"/>
  <c r="AF121" i="62" s="1"/>
  <c r="E121" i="62"/>
  <c r="F121" i="62" s="1"/>
  <c r="G121" i="62" s="1"/>
  <c r="C121" i="62"/>
  <c r="D121" i="62" s="1"/>
  <c r="C120" i="62"/>
  <c r="D120" i="62" s="1"/>
  <c r="E120" i="62" s="1"/>
  <c r="F120" i="62" s="1"/>
  <c r="G120" i="62" s="1"/>
  <c r="H120" i="62" s="1"/>
  <c r="I120" i="62" s="1"/>
  <c r="J120" i="62" s="1"/>
  <c r="K120" i="62" s="1"/>
  <c r="L120" i="62" s="1"/>
  <c r="M120" i="62" s="1"/>
  <c r="N120" i="62" s="1"/>
  <c r="O120" i="62" s="1"/>
  <c r="P120" i="62" s="1"/>
  <c r="Q120" i="62" s="1"/>
  <c r="R120" i="62" s="1"/>
  <c r="S120" i="62" s="1"/>
  <c r="T120" i="62" s="1"/>
  <c r="U120" i="62" s="1"/>
  <c r="V120" i="62" s="1"/>
  <c r="W120" i="62" s="1"/>
  <c r="X120" i="62" s="1"/>
  <c r="Y120" i="62" s="1"/>
  <c r="Z120" i="62" s="1"/>
  <c r="AA120" i="62" s="1"/>
  <c r="AB120" i="62" s="1"/>
  <c r="AC120" i="62" s="1"/>
  <c r="AD120" i="62" s="1"/>
  <c r="AE120" i="62" s="1"/>
  <c r="AF120" i="62" s="1"/>
  <c r="K119" i="62"/>
  <c r="L119" i="62" s="1"/>
  <c r="M119" i="62" s="1"/>
  <c r="N119" i="62" s="1"/>
  <c r="O119" i="62" s="1"/>
  <c r="P119" i="62" s="1"/>
  <c r="Q119" i="62" s="1"/>
  <c r="R119" i="62" s="1"/>
  <c r="S119" i="62" s="1"/>
  <c r="T119" i="62" s="1"/>
  <c r="U119" i="62" s="1"/>
  <c r="V119" i="62" s="1"/>
  <c r="W119" i="62" s="1"/>
  <c r="X119" i="62" s="1"/>
  <c r="Y119" i="62" s="1"/>
  <c r="Z119" i="62" s="1"/>
  <c r="AA119" i="62" s="1"/>
  <c r="AB119" i="62" s="1"/>
  <c r="AC119" i="62" s="1"/>
  <c r="AD119" i="62" s="1"/>
  <c r="AE119" i="62" s="1"/>
  <c r="AF119" i="62" s="1"/>
  <c r="G119" i="62"/>
  <c r="H119" i="62" s="1"/>
  <c r="I119" i="62" s="1"/>
  <c r="J119" i="62" s="1"/>
  <c r="D119" i="62"/>
  <c r="E119" i="62" s="1"/>
  <c r="F119" i="62" s="1"/>
  <c r="C119" i="62"/>
  <c r="O118" i="62"/>
  <c r="P118" i="62" s="1"/>
  <c r="Q118" i="62" s="1"/>
  <c r="R118" i="62" s="1"/>
  <c r="S118" i="62" s="1"/>
  <c r="T118" i="62" s="1"/>
  <c r="U118" i="62" s="1"/>
  <c r="V118" i="62" s="1"/>
  <c r="W118" i="62" s="1"/>
  <c r="X118" i="62" s="1"/>
  <c r="Y118" i="62" s="1"/>
  <c r="Z118" i="62" s="1"/>
  <c r="AA118" i="62" s="1"/>
  <c r="AB118" i="62" s="1"/>
  <c r="AC118" i="62" s="1"/>
  <c r="AD118" i="62" s="1"/>
  <c r="AE118" i="62" s="1"/>
  <c r="AF118" i="62" s="1"/>
  <c r="L118" i="62"/>
  <c r="M118" i="62" s="1"/>
  <c r="N118" i="62" s="1"/>
  <c r="D118" i="62"/>
  <c r="E118" i="62" s="1"/>
  <c r="F118" i="62" s="1"/>
  <c r="G118" i="62" s="1"/>
  <c r="H118" i="62" s="1"/>
  <c r="I118" i="62" s="1"/>
  <c r="J118" i="62" s="1"/>
  <c r="K118" i="62" s="1"/>
  <c r="C118" i="62"/>
  <c r="C117" i="62"/>
  <c r="D117" i="62" s="1"/>
  <c r="E117" i="62" s="1"/>
  <c r="F117" i="62" s="1"/>
  <c r="G117" i="62" s="1"/>
  <c r="H117" i="62" s="1"/>
  <c r="I117" i="62" s="1"/>
  <c r="J117" i="62" s="1"/>
  <c r="K117" i="62" s="1"/>
  <c r="L117" i="62" s="1"/>
  <c r="M117" i="62" s="1"/>
  <c r="N117" i="62" s="1"/>
  <c r="O117" i="62" s="1"/>
  <c r="P117" i="62" s="1"/>
  <c r="Q117" i="62" s="1"/>
  <c r="R117" i="62" s="1"/>
  <c r="S117" i="62" s="1"/>
  <c r="T117" i="62" s="1"/>
  <c r="U117" i="62" s="1"/>
  <c r="V117" i="62" s="1"/>
  <c r="W117" i="62" s="1"/>
  <c r="X117" i="62" s="1"/>
  <c r="Y117" i="62" s="1"/>
  <c r="Z117" i="62" s="1"/>
  <c r="AA117" i="62" s="1"/>
  <c r="AB117" i="62" s="1"/>
  <c r="AC117" i="62" s="1"/>
  <c r="AD117" i="62" s="1"/>
  <c r="AE117" i="62" s="1"/>
  <c r="AF117" i="62" s="1"/>
  <c r="C116" i="62"/>
  <c r="D116" i="62" s="1"/>
  <c r="E116" i="62" s="1"/>
  <c r="F116" i="62" s="1"/>
  <c r="G116" i="62" s="1"/>
  <c r="H116" i="62" s="1"/>
  <c r="I116" i="62" s="1"/>
  <c r="J116" i="62" s="1"/>
  <c r="K116" i="62" s="1"/>
  <c r="L116" i="62" s="1"/>
  <c r="M116" i="62" s="1"/>
  <c r="N116" i="62" s="1"/>
  <c r="O116" i="62" s="1"/>
  <c r="P116" i="62" s="1"/>
  <c r="Q116" i="62" s="1"/>
  <c r="R116" i="62" s="1"/>
  <c r="S116" i="62" s="1"/>
  <c r="T116" i="62" s="1"/>
  <c r="U116" i="62" s="1"/>
  <c r="V116" i="62" s="1"/>
  <c r="W116" i="62" s="1"/>
  <c r="X116" i="62" s="1"/>
  <c r="Y116" i="62" s="1"/>
  <c r="Z116" i="62" s="1"/>
  <c r="AA116" i="62" s="1"/>
  <c r="AB116" i="62" s="1"/>
  <c r="AC116" i="62" s="1"/>
  <c r="AD116" i="62" s="1"/>
  <c r="AE116" i="62" s="1"/>
  <c r="AF116" i="62" s="1"/>
  <c r="T115" i="62"/>
  <c r="U115" i="62" s="1"/>
  <c r="V115" i="62" s="1"/>
  <c r="W115" i="62" s="1"/>
  <c r="X115" i="62" s="1"/>
  <c r="Y115" i="62" s="1"/>
  <c r="Z115" i="62" s="1"/>
  <c r="AA115" i="62" s="1"/>
  <c r="AB115" i="62" s="1"/>
  <c r="AC115" i="62" s="1"/>
  <c r="AD115" i="62" s="1"/>
  <c r="AE115" i="62" s="1"/>
  <c r="AF115" i="62" s="1"/>
  <c r="D115" i="62"/>
  <c r="E115" i="62" s="1"/>
  <c r="F115" i="62" s="1"/>
  <c r="G115" i="62" s="1"/>
  <c r="H115" i="62" s="1"/>
  <c r="I115" i="62" s="1"/>
  <c r="J115" i="62" s="1"/>
  <c r="K115" i="62" s="1"/>
  <c r="L115" i="62" s="1"/>
  <c r="M115" i="62" s="1"/>
  <c r="N115" i="62" s="1"/>
  <c r="O115" i="62" s="1"/>
  <c r="P115" i="62" s="1"/>
  <c r="Q115" i="62" s="1"/>
  <c r="R115" i="62" s="1"/>
  <c r="S115" i="62" s="1"/>
  <c r="C115" i="62"/>
  <c r="I114" i="62"/>
  <c r="J114" i="62" s="1"/>
  <c r="K114" i="62" s="1"/>
  <c r="L114" i="62" s="1"/>
  <c r="M114" i="62" s="1"/>
  <c r="N114" i="62" s="1"/>
  <c r="O114" i="62" s="1"/>
  <c r="P114" i="62" s="1"/>
  <c r="Q114" i="62" s="1"/>
  <c r="R114" i="62" s="1"/>
  <c r="S114" i="62" s="1"/>
  <c r="T114" i="62" s="1"/>
  <c r="U114" i="62" s="1"/>
  <c r="V114" i="62" s="1"/>
  <c r="W114" i="62" s="1"/>
  <c r="X114" i="62" s="1"/>
  <c r="Y114" i="62" s="1"/>
  <c r="Z114" i="62" s="1"/>
  <c r="AA114" i="62" s="1"/>
  <c r="AB114" i="62" s="1"/>
  <c r="AC114" i="62" s="1"/>
  <c r="AD114" i="62" s="1"/>
  <c r="AE114" i="62" s="1"/>
  <c r="AF114" i="62" s="1"/>
  <c r="G114" i="62"/>
  <c r="H114" i="62" s="1"/>
  <c r="C114" i="62"/>
  <c r="D114" i="62" s="1"/>
  <c r="E114" i="62" s="1"/>
  <c r="F114" i="62" s="1"/>
  <c r="P113" i="62"/>
  <c r="Q113" i="62" s="1"/>
  <c r="R113" i="62" s="1"/>
  <c r="S113" i="62" s="1"/>
  <c r="T113" i="62" s="1"/>
  <c r="U113" i="62" s="1"/>
  <c r="V113" i="62" s="1"/>
  <c r="W113" i="62" s="1"/>
  <c r="X113" i="62" s="1"/>
  <c r="Y113" i="62" s="1"/>
  <c r="Z113" i="62" s="1"/>
  <c r="AA113" i="62" s="1"/>
  <c r="AB113" i="62" s="1"/>
  <c r="AC113" i="62" s="1"/>
  <c r="AD113" i="62" s="1"/>
  <c r="AE113" i="62" s="1"/>
  <c r="AF113" i="62" s="1"/>
  <c r="G113" i="62"/>
  <c r="H113" i="62" s="1"/>
  <c r="I113" i="62" s="1"/>
  <c r="J113" i="62" s="1"/>
  <c r="K113" i="62" s="1"/>
  <c r="L113" i="62" s="1"/>
  <c r="M113" i="62" s="1"/>
  <c r="N113" i="62" s="1"/>
  <c r="O113" i="62" s="1"/>
  <c r="E113" i="62"/>
  <c r="F113" i="62" s="1"/>
  <c r="C113" i="62"/>
  <c r="D113" i="62" s="1"/>
  <c r="O112" i="62"/>
  <c r="P112" i="62" s="1"/>
  <c r="Q112" i="62" s="1"/>
  <c r="R112" i="62" s="1"/>
  <c r="S112" i="62" s="1"/>
  <c r="T112" i="62" s="1"/>
  <c r="U112" i="62" s="1"/>
  <c r="V112" i="62" s="1"/>
  <c r="W112" i="62" s="1"/>
  <c r="X112" i="62" s="1"/>
  <c r="Y112" i="62" s="1"/>
  <c r="Z112" i="62" s="1"/>
  <c r="AA112" i="62" s="1"/>
  <c r="AB112" i="62" s="1"/>
  <c r="AC112" i="62" s="1"/>
  <c r="AD112" i="62" s="1"/>
  <c r="AE112" i="62" s="1"/>
  <c r="AF112" i="62" s="1"/>
  <c r="F112" i="62"/>
  <c r="G112" i="62" s="1"/>
  <c r="H112" i="62" s="1"/>
  <c r="I112" i="62" s="1"/>
  <c r="J112" i="62" s="1"/>
  <c r="K112" i="62" s="1"/>
  <c r="L112" i="62" s="1"/>
  <c r="M112" i="62" s="1"/>
  <c r="N112" i="62" s="1"/>
  <c r="E112" i="62"/>
  <c r="C112" i="62"/>
  <c r="D112" i="62" s="1"/>
  <c r="O111" i="62"/>
  <c r="P111" i="62" s="1"/>
  <c r="Q111" i="62" s="1"/>
  <c r="R111" i="62" s="1"/>
  <c r="S111" i="62" s="1"/>
  <c r="T111" i="62" s="1"/>
  <c r="U111" i="62" s="1"/>
  <c r="V111" i="62" s="1"/>
  <c r="W111" i="62" s="1"/>
  <c r="X111" i="62" s="1"/>
  <c r="Y111" i="62" s="1"/>
  <c r="Z111" i="62" s="1"/>
  <c r="AA111" i="62" s="1"/>
  <c r="AB111" i="62" s="1"/>
  <c r="AC111" i="62" s="1"/>
  <c r="AD111" i="62" s="1"/>
  <c r="AE111" i="62" s="1"/>
  <c r="AF111" i="62" s="1"/>
  <c r="C111" i="62"/>
  <c r="D111" i="62" s="1"/>
  <c r="E111" i="62" s="1"/>
  <c r="F111" i="62" s="1"/>
  <c r="G111" i="62" s="1"/>
  <c r="H111" i="62" s="1"/>
  <c r="I111" i="62" s="1"/>
  <c r="J111" i="62" s="1"/>
  <c r="K111" i="62" s="1"/>
  <c r="L111" i="62" s="1"/>
  <c r="M111" i="62" s="1"/>
  <c r="N111" i="62" s="1"/>
  <c r="G110" i="62"/>
  <c r="H110" i="62" s="1"/>
  <c r="I110" i="62" s="1"/>
  <c r="J110" i="62" s="1"/>
  <c r="K110" i="62" s="1"/>
  <c r="L110" i="62" s="1"/>
  <c r="M110" i="62" s="1"/>
  <c r="N110" i="62" s="1"/>
  <c r="O110" i="62" s="1"/>
  <c r="P110" i="62" s="1"/>
  <c r="Q110" i="62" s="1"/>
  <c r="R110" i="62" s="1"/>
  <c r="S110" i="62" s="1"/>
  <c r="T110" i="62" s="1"/>
  <c r="U110" i="62" s="1"/>
  <c r="V110" i="62" s="1"/>
  <c r="W110" i="62" s="1"/>
  <c r="X110" i="62" s="1"/>
  <c r="Y110" i="62" s="1"/>
  <c r="Z110" i="62" s="1"/>
  <c r="AA110" i="62" s="1"/>
  <c r="AB110" i="62" s="1"/>
  <c r="AC110" i="62" s="1"/>
  <c r="AD110" i="62" s="1"/>
  <c r="AE110" i="62" s="1"/>
  <c r="AF110" i="62" s="1"/>
  <c r="C110" i="62"/>
  <c r="D110" i="62" s="1"/>
  <c r="E110" i="62" s="1"/>
  <c r="F110" i="62" s="1"/>
  <c r="K109" i="62"/>
  <c r="L109" i="62" s="1"/>
  <c r="M109" i="62" s="1"/>
  <c r="N109" i="62" s="1"/>
  <c r="O109" i="62" s="1"/>
  <c r="P109" i="62" s="1"/>
  <c r="Q109" i="62" s="1"/>
  <c r="R109" i="62" s="1"/>
  <c r="S109" i="62" s="1"/>
  <c r="T109" i="62" s="1"/>
  <c r="U109" i="62" s="1"/>
  <c r="V109" i="62" s="1"/>
  <c r="W109" i="62" s="1"/>
  <c r="X109" i="62" s="1"/>
  <c r="Y109" i="62" s="1"/>
  <c r="Z109" i="62" s="1"/>
  <c r="AA109" i="62" s="1"/>
  <c r="AB109" i="62" s="1"/>
  <c r="AC109" i="62" s="1"/>
  <c r="AD109" i="62" s="1"/>
  <c r="AE109" i="62" s="1"/>
  <c r="AF109" i="62" s="1"/>
  <c r="C109" i="62"/>
  <c r="D109" i="62" s="1"/>
  <c r="E109" i="62" s="1"/>
  <c r="F109" i="62" s="1"/>
  <c r="G109" i="62" s="1"/>
  <c r="H109" i="62" s="1"/>
  <c r="I109" i="62" s="1"/>
  <c r="J109" i="62" s="1"/>
  <c r="C108" i="62"/>
  <c r="D107" i="62"/>
  <c r="E107" i="62" s="1"/>
  <c r="F107" i="62" s="1"/>
  <c r="G107" i="62" s="1"/>
  <c r="H107" i="62" s="1"/>
  <c r="I107" i="62" s="1"/>
  <c r="J107" i="62" s="1"/>
  <c r="K107" i="62" s="1"/>
  <c r="L107" i="62" s="1"/>
  <c r="M107" i="62" s="1"/>
  <c r="N107" i="62" s="1"/>
  <c r="O107" i="62" s="1"/>
  <c r="P107" i="62" s="1"/>
  <c r="Q107" i="62" s="1"/>
  <c r="R107" i="62" s="1"/>
  <c r="S107" i="62" s="1"/>
  <c r="T107" i="62" s="1"/>
  <c r="U107" i="62" s="1"/>
  <c r="V107" i="62" s="1"/>
  <c r="W107" i="62" s="1"/>
  <c r="X107" i="62" s="1"/>
  <c r="Y107" i="62" s="1"/>
  <c r="Z107" i="62" s="1"/>
  <c r="AA107" i="62" s="1"/>
  <c r="AB107" i="62" s="1"/>
  <c r="AC107" i="62" s="1"/>
  <c r="AD107" i="62" s="1"/>
  <c r="AE107" i="62" s="1"/>
  <c r="AF107" i="62" s="1"/>
  <c r="C107" i="62"/>
  <c r="K106" i="62"/>
  <c r="L106" i="62" s="1"/>
  <c r="M106" i="62" s="1"/>
  <c r="N106" i="62" s="1"/>
  <c r="O106" i="62" s="1"/>
  <c r="P106" i="62" s="1"/>
  <c r="Q106" i="62" s="1"/>
  <c r="R106" i="62" s="1"/>
  <c r="S106" i="62" s="1"/>
  <c r="T106" i="62" s="1"/>
  <c r="U106" i="62" s="1"/>
  <c r="V106" i="62" s="1"/>
  <c r="W106" i="62" s="1"/>
  <c r="X106" i="62" s="1"/>
  <c r="Y106" i="62" s="1"/>
  <c r="Z106" i="62" s="1"/>
  <c r="AA106" i="62" s="1"/>
  <c r="AB106" i="62" s="1"/>
  <c r="AC106" i="62" s="1"/>
  <c r="AD106" i="62" s="1"/>
  <c r="AE106" i="62" s="1"/>
  <c r="AF106" i="62" s="1"/>
  <c r="C106" i="62"/>
  <c r="D106" i="62" s="1"/>
  <c r="E106" i="62" s="1"/>
  <c r="F106" i="62" s="1"/>
  <c r="G106" i="62" s="1"/>
  <c r="H106" i="62" s="1"/>
  <c r="I106" i="62" s="1"/>
  <c r="J106" i="62" s="1"/>
  <c r="P105" i="62"/>
  <c r="Q105" i="62" s="1"/>
  <c r="R105" i="62" s="1"/>
  <c r="S105" i="62" s="1"/>
  <c r="T105" i="62" s="1"/>
  <c r="U105" i="62" s="1"/>
  <c r="V105" i="62" s="1"/>
  <c r="W105" i="62" s="1"/>
  <c r="X105" i="62" s="1"/>
  <c r="Y105" i="62" s="1"/>
  <c r="Z105" i="62" s="1"/>
  <c r="AA105" i="62" s="1"/>
  <c r="AB105" i="62" s="1"/>
  <c r="AC105" i="62" s="1"/>
  <c r="AD105" i="62" s="1"/>
  <c r="AE105" i="62" s="1"/>
  <c r="AF105" i="62" s="1"/>
  <c r="C105" i="62"/>
  <c r="D105" i="62" s="1"/>
  <c r="E105" i="62" s="1"/>
  <c r="F105" i="62" s="1"/>
  <c r="G105" i="62" s="1"/>
  <c r="H105" i="62" s="1"/>
  <c r="I105" i="62" s="1"/>
  <c r="J105" i="62" s="1"/>
  <c r="K105" i="62" s="1"/>
  <c r="L105" i="62" s="1"/>
  <c r="M105" i="62" s="1"/>
  <c r="N105" i="62" s="1"/>
  <c r="O105" i="62" s="1"/>
  <c r="G104" i="62"/>
  <c r="H104" i="62" s="1"/>
  <c r="I104" i="62" s="1"/>
  <c r="J104" i="62" s="1"/>
  <c r="K104" i="62" s="1"/>
  <c r="L104" i="62" s="1"/>
  <c r="M104" i="62" s="1"/>
  <c r="N104" i="62" s="1"/>
  <c r="O104" i="62" s="1"/>
  <c r="P104" i="62" s="1"/>
  <c r="Q104" i="62" s="1"/>
  <c r="R104" i="62" s="1"/>
  <c r="S104" i="62" s="1"/>
  <c r="T104" i="62" s="1"/>
  <c r="U104" i="62" s="1"/>
  <c r="V104" i="62" s="1"/>
  <c r="W104" i="62" s="1"/>
  <c r="X104" i="62" s="1"/>
  <c r="Y104" i="62" s="1"/>
  <c r="Z104" i="62" s="1"/>
  <c r="AA104" i="62" s="1"/>
  <c r="AB104" i="62" s="1"/>
  <c r="AC104" i="62" s="1"/>
  <c r="AD104" i="62" s="1"/>
  <c r="AE104" i="62" s="1"/>
  <c r="AF104" i="62" s="1"/>
  <c r="E104" i="62"/>
  <c r="F104" i="62" s="1"/>
  <c r="C104" i="62"/>
  <c r="D104" i="62" s="1"/>
  <c r="D103" i="62"/>
  <c r="E103" i="62" s="1"/>
  <c r="F103" i="62" s="1"/>
  <c r="G103" i="62" s="1"/>
  <c r="H103" i="62" s="1"/>
  <c r="I103" i="62" s="1"/>
  <c r="J103" i="62" s="1"/>
  <c r="K103" i="62" s="1"/>
  <c r="L103" i="62" s="1"/>
  <c r="M103" i="62" s="1"/>
  <c r="N103" i="62" s="1"/>
  <c r="O103" i="62" s="1"/>
  <c r="P103" i="62" s="1"/>
  <c r="Q103" i="62" s="1"/>
  <c r="R103" i="62" s="1"/>
  <c r="S103" i="62" s="1"/>
  <c r="T103" i="62" s="1"/>
  <c r="U103" i="62" s="1"/>
  <c r="V103" i="62" s="1"/>
  <c r="W103" i="62" s="1"/>
  <c r="X103" i="62" s="1"/>
  <c r="Y103" i="62" s="1"/>
  <c r="Z103" i="62" s="1"/>
  <c r="AA103" i="62" s="1"/>
  <c r="AB103" i="62" s="1"/>
  <c r="AC103" i="62" s="1"/>
  <c r="AD103" i="62" s="1"/>
  <c r="AE103" i="62" s="1"/>
  <c r="AF103" i="62" s="1"/>
  <c r="C103" i="62"/>
  <c r="E102" i="62"/>
  <c r="F102" i="62" s="1"/>
  <c r="G102" i="62" s="1"/>
  <c r="H102" i="62" s="1"/>
  <c r="I102" i="62" s="1"/>
  <c r="J102" i="62" s="1"/>
  <c r="K102" i="62" s="1"/>
  <c r="L102" i="62" s="1"/>
  <c r="M102" i="62" s="1"/>
  <c r="N102" i="62" s="1"/>
  <c r="O102" i="62" s="1"/>
  <c r="P102" i="62" s="1"/>
  <c r="Q102" i="62" s="1"/>
  <c r="R102" i="62" s="1"/>
  <c r="S102" i="62" s="1"/>
  <c r="T102" i="62" s="1"/>
  <c r="U102" i="62" s="1"/>
  <c r="V102" i="62" s="1"/>
  <c r="W102" i="62" s="1"/>
  <c r="X102" i="62" s="1"/>
  <c r="Y102" i="62" s="1"/>
  <c r="Z102" i="62" s="1"/>
  <c r="AA102" i="62" s="1"/>
  <c r="AB102" i="62" s="1"/>
  <c r="AC102" i="62" s="1"/>
  <c r="AD102" i="62" s="1"/>
  <c r="AE102" i="62" s="1"/>
  <c r="AF102" i="62" s="1"/>
  <c r="C102" i="62"/>
  <c r="D102" i="62" s="1"/>
  <c r="D101" i="62"/>
  <c r="E101" i="62" s="1"/>
  <c r="F101" i="62" s="1"/>
  <c r="G101" i="62" s="1"/>
  <c r="H101" i="62" s="1"/>
  <c r="I101" i="62" s="1"/>
  <c r="J101" i="62" s="1"/>
  <c r="K101" i="62" s="1"/>
  <c r="L101" i="62" s="1"/>
  <c r="M101" i="62" s="1"/>
  <c r="N101" i="62" s="1"/>
  <c r="O101" i="62" s="1"/>
  <c r="P101" i="62" s="1"/>
  <c r="Q101" i="62" s="1"/>
  <c r="R101" i="62" s="1"/>
  <c r="S101" i="62" s="1"/>
  <c r="T101" i="62" s="1"/>
  <c r="U101" i="62" s="1"/>
  <c r="V101" i="62" s="1"/>
  <c r="W101" i="62" s="1"/>
  <c r="X101" i="62" s="1"/>
  <c r="Y101" i="62" s="1"/>
  <c r="Z101" i="62" s="1"/>
  <c r="AA101" i="62" s="1"/>
  <c r="AB101" i="62" s="1"/>
  <c r="AC101" i="62" s="1"/>
  <c r="AD101" i="62" s="1"/>
  <c r="AE101" i="62" s="1"/>
  <c r="AF101" i="62" s="1"/>
  <c r="C101" i="62"/>
  <c r="G100" i="62"/>
  <c r="H100" i="62" s="1"/>
  <c r="I100" i="62" s="1"/>
  <c r="J100" i="62" s="1"/>
  <c r="K100" i="62" s="1"/>
  <c r="L100" i="62" s="1"/>
  <c r="M100" i="62" s="1"/>
  <c r="N100" i="62" s="1"/>
  <c r="O100" i="62" s="1"/>
  <c r="P100" i="62" s="1"/>
  <c r="Q100" i="62" s="1"/>
  <c r="R100" i="62" s="1"/>
  <c r="S100" i="62" s="1"/>
  <c r="T100" i="62" s="1"/>
  <c r="U100" i="62" s="1"/>
  <c r="V100" i="62" s="1"/>
  <c r="W100" i="62" s="1"/>
  <c r="X100" i="62" s="1"/>
  <c r="Y100" i="62" s="1"/>
  <c r="Z100" i="62" s="1"/>
  <c r="AA100" i="62" s="1"/>
  <c r="AB100" i="62" s="1"/>
  <c r="AC100" i="62" s="1"/>
  <c r="AD100" i="62" s="1"/>
  <c r="AE100" i="62" s="1"/>
  <c r="AF100" i="62" s="1"/>
  <c r="C100" i="62"/>
  <c r="D100" i="62" s="1"/>
  <c r="E100" i="62" s="1"/>
  <c r="F100" i="62" s="1"/>
  <c r="K99" i="62"/>
  <c r="L99" i="62" s="1"/>
  <c r="M99" i="62" s="1"/>
  <c r="N99" i="62" s="1"/>
  <c r="O99" i="62" s="1"/>
  <c r="P99" i="62" s="1"/>
  <c r="Q99" i="62" s="1"/>
  <c r="R99" i="62" s="1"/>
  <c r="S99" i="62" s="1"/>
  <c r="T99" i="62" s="1"/>
  <c r="U99" i="62" s="1"/>
  <c r="V99" i="62" s="1"/>
  <c r="W99" i="62" s="1"/>
  <c r="X99" i="62" s="1"/>
  <c r="Y99" i="62" s="1"/>
  <c r="Z99" i="62" s="1"/>
  <c r="AA99" i="62" s="1"/>
  <c r="AB99" i="62" s="1"/>
  <c r="AC99" i="62" s="1"/>
  <c r="AD99" i="62" s="1"/>
  <c r="AE99" i="62" s="1"/>
  <c r="AF99" i="62" s="1"/>
  <c r="J99" i="62"/>
  <c r="D99" i="62"/>
  <c r="E99" i="62" s="1"/>
  <c r="F99" i="62" s="1"/>
  <c r="G99" i="62" s="1"/>
  <c r="H99" i="62" s="1"/>
  <c r="C99" i="62"/>
  <c r="E98" i="62"/>
  <c r="F98" i="62" s="1"/>
  <c r="G98" i="62" s="1"/>
  <c r="H98" i="62" s="1"/>
  <c r="I98" i="62" s="1"/>
  <c r="J98" i="62" s="1"/>
  <c r="K98" i="62" s="1"/>
  <c r="L98" i="62" s="1"/>
  <c r="M98" i="62" s="1"/>
  <c r="N98" i="62" s="1"/>
  <c r="O98" i="62" s="1"/>
  <c r="P98" i="62" s="1"/>
  <c r="Q98" i="62" s="1"/>
  <c r="R98" i="62" s="1"/>
  <c r="S98" i="62" s="1"/>
  <c r="T98" i="62" s="1"/>
  <c r="U98" i="62" s="1"/>
  <c r="V98" i="62" s="1"/>
  <c r="W98" i="62" s="1"/>
  <c r="X98" i="62" s="1"/>
  <c r="Y98" i="62" s="1"/>
  <c r="Z98" i="62" s="1"/>
  <c r="AA98" i="62" s="1"/>
  <c r="AB98" i="62" s="1"/>
  <c r="AC98" i="62" s="1"/>
  <c r="AD98" i="62" s="1"/>
  <c r="AE98" i="62" s="1"/>
  <c r="AF98" i="62" s="1"/>
  <c r="D98" i="62"/>
  <c r="C98" i="62"/>
  <c r="C97" i="62"/>
  <c r="D97" i="62" s="1"/>
  <c r="E97" i="62" s="1"/>
  <c r="F97" i="62" s="1"/>
  <c r="G97" i="62" s="1"/>
  <c r="H97" i="62" s="1"/>
  <c r="I97" i="62" s="1"/>
  <c r="J97" i="62" s="1"/>
  <c r="K97" i="62" s="1"/>
  <c r="L97" i="62" s="1"/>
  <c r="M97" i="62" s="1"/>
  <c r="N97" i="62" s="1"/>
  <c r="O97" i="62" s="1"/>
  <c r="P97" i="62" s="1"/>
  <c r="Q97" i="62" s="1"/>
  <c r="R97" i="62" s="1"/>
  <c r="S97" i="62" s="1"/>
  <c r="T97" i="62" s="1"/>
  <c r="U97" i="62" s="1"/>
  <c r="V97" i="62" s="1"/>
  <c r="W97" i="62" s="1"/>
  <c r="X97" i="62" s="1"/>
  <c r="Y97" i="62" s="1"/>
  <c r="Z97" i="62" s="1"/>
  <c r="AA97" i="62" s="1"/>
  <c r="AB97" i="62" s="1"/>
  <c r="AC97" i="62" s="1"/>
  <c r="AD97" i="62" s="1"/>
  <c r="AE97" i="62" s="1"/>
  <c r="AF97" i="62" s="1"/>
  <c r="D96" i="62"/>
  <c r="E96" i="62" s="1"/>
  <c r="F96" i="62" s="1"/>
  <c r="G96" i="62" s="1"/>
  <c r="H96" i="62" s="1"/>
  <c r="I96" i="62" s="1"/>
  <c r="J96" i="62" s="1"/>
  <c r="K96" i="62" s="1"/>
  <c r="L96" i="62" s="1"/>
  <c r="M96" i="62" s="1"/>
  <c r="N96" i="62" s="1"/>
  <c r="O96" i="62" s="1"/>
  <c r="P96" i="62" s="1"/>
  <c r="Q96" i="62" s="1"/>
  <c r="R96" i="62" s="1"/>
  <c r="S96" i="62" s="1"/>
  <c r="T96" i="62" s="1"/>
  <c r="U96" i="62" s="1"/>
  <c r="V96" i="62" s="1"/>
  <c r="W96" i="62" s="1"/>
  <c r="X96" i="62" s="1"/>
  <c r="Y96" i="62" s="1"/>
  <c r="Z96" i="62" s="1"/>
  <c r="AA96" i="62" s="1"/>
  <c r="AB96" i="62" s="1"/>
  <c r="AC96" i="62" s="1"/>
  <c r="AD96" i="62" s="1"/>
  <c r="AE96" i="62" s="1"/>
  <c r="AF96" i="62" s="1"/>
  <c r="C96" i="62"/>
  <c r="G95" i="62"/>
  <c r="H95" i="62" s="1"/>
  <c r="I95" i="62" s="1"/>
  <c r="J95" i="62" s="1"/>
  <c r="K95" i="62" s="1"/>
  <c r="L95" i="62" s="1"/>
  <c r="M95" i="62" s="1"/>
  <c r="N95" i="62" s="1"/>
  <c r="O95" i="62" s="1"/>
  <c r="P95" i="62" s="1"/>
  <c r="Q95" i="62" s="1"/>
  <c r="R95" i="62" s="1"/>
  <c r="S95" i="62" s="1"/>
  <c r="T95" i="62" s="1"/>
  <c r="U95" i="62" s="1"/>
  <c r="V95" i="62" s="1"/>
  <c r="W95" i="62" s="1"/>
  <c r="X95" i="62" s="1"/>
  <c r="Y95" i="62" s="1"/>
  <c r="Z95" i="62" s="1"/>
  <c r="AA95" i="62" s="1"/>
  <c r="AB95" i="62" s="1"/>
  <c r="AC95" i="62" s="1"/>
  <c r="AD95" i="62" s="1"/>
  <c r="AE95" i="62" s="1"/>
  <c r="AF95" i="62" s="1"/>
  <c r="D95" i="62"/>
  <c r="E95" i="62" s="1"/>
  <c r="F95" i="62" s="1"/>
  <c r="C95" i="62"/>
  <c r="E94" i="62"/>
  <c r="F94" i="62" s="1"/>
  <c r="D94" i="62"/>
  <c r="C94" i="62"/>
  <c r="C93" i="62"/>
  <c r="D93" i="62" s="1"/>
  <c r="E93" i="62" s="1"/>
  <c r="F93" i="62" s="1"/>
  <c r="G93" i="62" s="1"/>
  <c r="H93" i="62" s="1"/>
  <c r="I93" i="62" s="1"/>
  <c r="J93" i="62" s="1"/>
  <c r="K93" i="62" s="1"/>
  <c r="L93" i="62" s="1"/>
  <c r="M93" i="62" s="1"/>
  <c r="N93" i="62" s="1"/>
  <c r="O93" i="62" s="1"/>
  <c r="P93" i="62" s="1"/>
  <c r="Q93" i="62" s="1"/>
  <c r="R93" i="62" s="1"/>
  <c r="S93" i="62" s="1"/>
  <c r="T93" i="62" s="1"/>
  <c r="U93" i="62" s="1"/>
  <c r="V93" i="62" s="1"/>
  <c r="W93" i="62" s="1"/>
  <c r="X93" i="62" s="1"/>
  <c r="Y93" i="62" s="1"/>
  <c r="Z93" i="62" s="1"/>
  <c r="AA93" i="62" s="1"/>
  <c r="AB93" i="62" s="1"/>
  <c r="AC93" i="62" s="1"/>
  <c r="AD93" i="62" s="1"/>
  <c r="AE93" i="62" s="1"/>
  <c r="AF93" i="62" s="1"/>
  <c r="D92" i="62"/>
  <c r="E92" i="62" s="1"/>
  <c r="F92" i="62" s="1"/>
  <c r="G92" i="62" s="1"/>
  <c r="H92" i="62" s="1"/>
  <c r="I92" i="62" s="1"/>
  <c r="J92" i="62" s="1"/>
  <c r="K92" i="62" s="1"/>
  <c r="L92" i="62" s="1"/>
  <c r="M92" i="62" s="1"/>
  <c r="N92" i="62" s="1"/>
  <c r="O92" i="62" s="1"/>
  <c r="P92" i="62" s="1"/>
  <c r="Q92" i="62" s="1"/>
  <c r="R92" i="62" s="1"/>
  <c r="S92" i="62" s="1"/>
  <c r="T92" i="62" s="1"/>
  <c r="U92" i="62" s="1"/>
  <c r="V92" i="62" s="1"/>
  <c r="W92" i="62" s="1"/>
  <c r="X92" i="62" s="1"/>
  <c r="Y92" i="62" s="1"/>
  <c r="Z92" i="62" s="1"/>
  <c r="AA92" i="62" s="1"/>
  <c r="AB92" i="62" s="1"/>
  <c r="AC92" i="62" s="1"/>
  <c r="AD92" i="62" s="1"/>
  <c r="AE92" i="62" s="1"/>
  <c r="AF92" i="62" s="1"/>
  <c r="C92" i="62"/>
  <c r="G91" i="62"/>
  <c r="H91" i="62" s="1"/>
  <c r="I91" i="62" s="1"/>
  <c r="J91" i="62" s="1"/>
  <c r="K91" i="62" s="1"/>
  <c r="L91" i="62" s="1"/>
  <c r="M91" i="62" s="1"/>
  <c r="N91" i="62" s="1"/>
  <c r="O91" i="62" s="1"/>
  <c r="P91" i="62" s="1"/>
  <c r="Q91" i="62" s="1"/>
  <c r="R91" i="62" s="1"/>
  <c r="S91" i="62" s="1"/>
  <c r="T91" i="62" s="1"/>
  <c r="U91" i="62" s="1"/>
  <c r="V91" i="62" s="1"/>
  <c r="W91" i="62" s="1"/>
  <c r="X91" i="62" s="1"/>
  <c r="Y91" i="62" s="1"/>
  <c r="Z91" i="62" s="1"/>
  <c r="AA91" i="62" s="1"/>
  <c r="AB91" i="62" s="1"/>
  <c r="AC91" i="62" s="1"/>
  <c r="AD91" i="62" s="1"/>
  <c r="AE91" i="62" s="1"/>
  <c r="AF91" i="62" s="1"/>
  <c r="D91" i="62"/>
  <c r="E91" i="62" s="1"/>
  <c r="F91" i="62" s="1"/>
  <c r="C91" i="62"/>
  <c r="J90" i="62"/>
  <c r="K90" i="62" s="1"/>
  <c r="L90" i="62" s="1"/>
  <c r="M90" i="62" s="1"/>
  <c r="N90" i="62" s="1"/>
  <c r="O90" i="62" s="1"/>
  <c r="P90" i="62" s="1"/>
  <c r="Q90" i="62" s="1"/>
  <c r="R90" i="62" s="1"/>
  <c r="S90" i="62" s="1"/>
  <c r="T90" i="62" s="1"/>
  <c r="U90" i="62" s="1"/>
  <c r="V90" i="62" s="1"/>
  <c r="W90" i="62" s="1"/>
  <c r="X90" i="62" s="1"/>
  <c r="Y90" i="62" s="1"/>
  <c r="Z90" i="62" s="1"/>
  <c r="AA90" i="62" s="1"/>
  <c r="AB90" i="62" s="1"/>
  <c r="AC90" i="62" s="1"/>
  <c r="AD90" i="62" s="1"/>
  <c r="AE90" i="62" s="1"/>
  <c r="AF90" i="62" s="1"/>
  <c r="E90" i="62"/>
  <c r="F90" i="62" s="1"/>
  <c r="G90" i="62" s="1"/>
  <c r="H90" i="62" s="1"/>
  <c r="I90" i="62" s="1"/>
  <c r="D90" i="62"/>
  <c r="C90" i="62"/>
  <c r="C89" i="62"/>
  <c r="AH87" i="62"/>
  <c r="AI87" i="62" s="1"/>
  <c r="AH86" i="62"/>
  <c r="AI86" i="62" s="1"/>
  <c r="AH85" i="62"/>
  <c r="AI85" i="62" s="1"/>
  <c r="AH84" i="62"/>
  <c r="AI84" i="62" s="1"/>
  <c r="AH83" i="62"/>
  <c r="AI83" i="62" s="1"/>
  <c r="B82" i="62"/>
  <c r="AF80" i="62"/>
  <c r="AE80" i="62"/>
  <c r="AD80" i="62"/>
  <c r="AC80" i="62"/>
  <c r="Z80" i="62"/>
  <c r="Y80" i="62"/>
  <c r="X80" i="62"/>
  <c r="W80" i="62"/>
  <c r="V80" i="62"/>
  <c r="U80" i="62"/>
  <c r="T80" i="62"/>
  <c r="S80" i="62"/>
  <c r="R80" i="62"/>
  <c r="Q80" i="62"/>
  <c r="P80" i="62"/>
  <c r="O80" i="62"/>
  <c r="N80" i="62"/>
  <c r="M80" i="62"/>
  <c r="L80" i="62"/>
  <c r="K80" i="62"/>
  <c r="J80" i="62"/>
  <c r="I80" i="62"/>
  <c r="H80" i="62"/>
  <c r="G80" i="62"/>
  <c r="F80" i="62"/>
  <c r="E80" i="62"/>
  <c r="D80" i="62"/>
  <c r="C80" i="62"/>
  <c r="B80" i="62"/>
  <c r="AI79" i="62"/>
  <c r="AH79" i="62"/>
  <c r="AI78" i="62"/>
  <c r="AH78" i="62"/>
  <c r="AI77" i="62"/>
  <c r="AH77" i="62"/>
  <c r="AI76" i="62"/>
  <c r="AH76" i="62"/>
  <c r="AI75" i="62"/>
  <c r="AH75" i="62"/>
  <c r="AI74" i="62"/>
  <c r="AH74" i="62"/>
  <c r="AI73" i="62"/>
  <c r="AH73" i="62"/>
  <c r="AI72" i="62"/>
  <c r="AH72" i="62"/>
  <c r="AG71" i="62"/>
  <c r="AI70" i="62"/>
  <c r="AH70" i="62"/>
  <c r="AF69" i="62"/>
  <c r="AE69" i="62"/>
  <c r="AD69" i="62"/>
  <c r="AC69" i="62"/>
  <c r="AB69" i="62"/>
  <c r="AA69" i="62"/>
  <c r="Z69" i="62"/>
  <c r="Y69" i="62"/>
  <c r="X69" i="62"/>
  <c r="W69" i="62"/>
  <c r="V69" i="62"/>
  <c r="U69" i="62"/>
  <c r="T69" i="62"/>
  <c r="S69" i="62"/>
  <c r="R69" i="62"/>
  <c r="Q69" i="62"/>
  <c r="P69" i="62"/>
  <c r="O69" i="62"/>
  <c r="N69" i="62"/>
  <c r="M69" i="62"/>
  <c r="L69" i="62"/>
  <c r="K69" i="62"/>
  <c r="J69" i="62"/>
  <c r="I69" i="62"/>
  <c r="H69" i="62"/>
  <c r="G69" i="62"/>
  <c r="F69" i="62"/>
  <c r="E69" i="62"/>
  <c r="D69" i="62"/>
  <c r="C69" i="62"/>
  <c r="B69" i="62"/>
  <c r="AF68" i="62"/>
  <c r="AE68" i="62"/>
  <c r="AD68" i="62"/>
  <c r="AC68" i="62"/>
  <c r="AB68" i="62"/>
  <c r="AA68" i="62"/>
  <c r="Z68" i="62"/>
  <c r="Y68" i="62"/>
  <c r="X68" i="62"/>
  <c r="W68" i="62"/>
  <c r="V68" i="62"/>
  <c r="U68" i="62"/>
  <c r="T68" i="62"/>
  <c r="S68" i="62"/>
  <c r="R68" i="62"/>
  <c r="Q68" i="62"/>
  <c r="P68" i="62"/>
  <c r="O68" i="62"/>
  <c r="N68" i="62"/>
  <c r="M68" i="62"/>
  <c r="L68" i="62"/>
  <c r="K68" i="62"/>
  <c r="J68" i="62"/>
  <c r="I68" i="62"/>
  <c r="H68" i="62"/>
  <c r="G68" i="62"/>
  <c r="F68" i="62"/>
  <c r="E68" i="62"/>
  <c r="D68" i="62"/>
  <c r="C68" i="62"/>
  <c r="B68" i="62"/>
  <c r="AF67" i="62"/>
  <c r="AE67" i="62"/>
  <c r="AD67" i="62"/>
  <c r="AC67" i="62"/>
  <c r="Z67" i="62"/>
  <c r="Y67" i="62"/>
  <c r="X67" i="62"/>
  <c r="W67" i="62"/>
  <c r="V67" i="62"/>
  <c r="U67" i="62"/>
  <c r="T67" i="62"/>
  <c r="S67" i="62"/>
  <c r="R67" i="62"/>
  <c r="Q67" i="62"/>
  <c r="P67" i="62"/>
  <c r="O67" i="62"/>
  <c r="N67" i="62"/>
  <c r="M67" i="62"/>
  <c r="L67" i="62"/>
  <c r="K67" i="62"/>
  <c r="J67" i="62"/>
  <c r="I67" i="62"/>
  <c r="H67" i="62"/>
  <c r="G67" i="62"/>
  <c r="F67" i="62"/>
  <c r="E67" i="62"/>
  <c r="D67" i="62"/>
  <c r="C67" i="62"/>
  <c r="B67" i="62"/>
  <c r="AF66" i="62"/>
  <c r="AE66" i="62"/>
  <c r="AD66" i="62"/>
  <c r="AC66" i="62"/>
  <c r="AB66" i="62"/>
  <c r="AA66" i="62"/>
  <c r="Z66" i="62"/>
  <c r="Z71" i="62" s="1"/>
  <c r="Y66" i="62"/>
  <c r="X66" i="62"/>
  <c r="W66" i="62"/>
  <c r="V66" i="62"/>
  <c r="U66" i="62"/>
  <c r="T66" i="62"/>
  <c r="S66" i="62"/>
  <c r="R66" i="62"/>
  <c r="R71" i="62" s="1"/>
  <c r="Q66" i="62"/>
  <c r="P66" i="62"/>
  <c r="O66" i="62"/>
  <c r="N66" i="62"/>
  <c r="M66" i="62"/>
  <c r="L66" i="62"/>
  <c r="K66" i="62"/>
  <c r="J66" i="62"/>
  <c r="I66" i="62"/>
  <c r="H66" i="62"/>
  <c r="G66" i="62"/>
  <c r="F66" i="62"/>
  <c r="E66" i="62"/>
  <c r="D66" i="62"/>
  <c r="C66" i="62"/>
  <c r="B66" i="62"/>
  <c r="AI64" i="62"/>
  <c r="AH64" i="62"/>
  <c r="AG63" i="62"/>
  <c r="AG65" i="62" s="1"/>
  <c r="AF63" i="62"/>
  <c r="AE63" i="62"/>
  <c r="AD63" i="62"/>
  <c r="AC63" i="62"/>
  <c r="AB63" i="62"/>
  <c r="AA63" i="62"/>
  <c r="Z63" i="62"/>
  <c r="Y63" i="62"/>
  <c r="X63" i="62"/>
  <c r="W63" i="62"/>
  <c r="V63" i="62"/>
  <c r="U63" i="62"/>
  <c r="T63" i="62"/>
  <c r="S63" i="62"/>
  <c r="R63" i="62"/>
  <c r="Q63" i="62"/>
  <c r="P63" i="62"/>
  <c r="O63" i="62"/>
  <c r="N63" i="62"/>
  <c r="M63" i="62"/>
  <c r="L63" i="62"/>
  <c r="K63" i="62"/>
  <c r="J63" i="62"/>
  <c r="I63" i="62"/>
  <c r="H63" i="62"/>
  <c r="G63" i="62"/>
  <c r="F63" i="62"/>
  <c r="E63" i="62"/>
  <c r="D63" i="62"/>
  <c r="C63" i="62"/>
  <c r="B63" i="62"/>
  <c r="AI62" i="62"/>
  <c r="AH62" i="62"/>
  <c r="AI61" i="62"/>
  <c r="AH61" i="62"/>
  <c r="AI60" i="62"/>
  <c r="AH60" i="62"/>
  <c r="AG59" i="62"/>
  <c r="AF59" i="62"/>
  <c r="AF5" i="62" s="1"/>
  <c r="AE59" i="62"/>
  <c r="AE5" i="62" s="1"/>
  <c r="AD59" i="62"/>
  <c r="AD5" i="62" s="1"/>
  <c r="AC59" i="62"/>
  <c r="AB59" i="62"/>
  <c r="AB5" i="62" s="1"/>
  <c r="Z5" i="62"/>
  <c r="Y59" i="62"/>
  <c r="Y5" i="62" s="1"/>
  <c r="X59" i="62"/>
  <c r="X5" i="62" s="1"/>
  <c r="W59" i="62"/>
  <c r="W5" i="62" s="1"/>
  <c r="V59" i="62"/>
  <c r="V5" i="62" s="1"/>
  <c r="U59" i="62"/>
  <c r="U5" i="62" s="1"/>
  <c r="T59" i="62"/>
  <c r="T5" i="62" s="1"/>
  <c r="S59" i="62"/>
  <c r="R59" i="62"/>
  <c r="R5" i="62" s="1"/>
  <c r="Q59" i="62"/>
  <c r="Q5" i="62" s="1"/>
  <c r="P59" i="62"/>
  <c r="P5" i="62" s="1"/>
  <c r="O59" i="62"/>
  <c r="O5" i="62" s="1"/>
  <c r="N59" i="62"/>
  <c r="N5" i="62" s="1"/>
  <c r="M59" i="62"/>
  <c r="M5" i="62" s="1"/>
  <c r="L59" i="62"/>
  <c r="L5" i="62" s="1"/>
  <c r="K59" i="62"/>
  <c r="K5" i="62" s="1"/>
  <c r="J59" i="62"/>
  <c r="J5" i="62" s="1"/>
  <c r="I59" i="62"/>
  <c r="I5" i="62" s="1"/>
  <c r="H59" i="62"/>
  <c r="H5" i="62" s="1"/>
  <c r="G59" i="62"/>
  <c r="G5" i="62" s="1"/>
  <c r="F59" i="62"/>
  <c r="F5" i="62" s="1"/>
  <c r="E59" i="62"/>
  <c r="E5" i="62" s="1"/>
  <c r="D59" i="62"/>
  <c r="D5" i="62" s="1"/>
  <c r="C59" i="62"/>
  <c r="C5" i="62" s="1"/>
  <c r="B59" i="62"/>
  <c r="B5" i="62" s="1"/>
  <c r="AI58" i="62"/>
  <c r="AH58" i="62"/>
  <c r="AI57" i="62"/>
  <c r="AH57" i="62"/>
  <c r="AI56" i="62"/>
  <c r="AH56" i="62"/>
  <c r="AI55" i="62"/>
  <c r="AH55" i="62"/>
  <c r="AI54" i="62"/>
  <c r="AH54" i="62"/>
  <c r="AI53" i="62"/>
  <c r="AH53" i="62"/>
  <c r="AI52" i="62"/>
  <c r="AH52" i="62"/>
  <c r="AI51" i="62"/>
  <c r="AH51" i="62"/>
  <c r="AI50" i="62"/>
  <c r="AH50" i="62"/>
  <c r="AB80" i="62"/>
  <c r="AA80" i="62"/>
  <c r="AI48" i="62"/>
  <c r="AH48" i="62"/>
  <c r="AG47" i="62"/>
  <c r="AF47" i="62"/>
  <c r="AE47" i="62"/>
  <c r="AD47" i="62"/>
  <c r="AC47" i="62"/>
  <c r="AB47" i="62"/>
  <c r="AA47" i="62"/>
  <c r="Y47" i="62"/>
  <c r="X47" i="62"/>
  <c r="W47" i="62"/>
  <c r="V47" i="62"/>
  <c r="U47" i="62"/>
  <c r="T47" i="62"/>
  <c r="S47" i="62"/>
  <c r="R47" i="62"/>
  <c r="Q47" i="62"/>
  <c r="P47" i="62"/>
  <c r="O47" i="62"/>
  <c r="N47" i="62"/>
  <c r="M47" i="62"/>
  <c r="L47" i="62"/>
  <c r="K47" i="62"/>
  <c r="J47" i="62"/>
  <c r="I47" i="62"/>
  <c r="H47" i="62"/>
  <c r="G47" i="62"/>
  <c r="F47" i="62"/>
  <c r="E47" i="62"/>
  <c r="D47" i="62"/>
  <c r="C47" i="62"/>
  <c r="B47" i="62"/>
  <c r="AI46" i="62"/>
  <c r="AH46" i="62"/>
  <c r="AI45" i="62"/>
  <c r="AH45" i="62"/>
  <c r="AI44" i="62"/>
  <c r="AH44" i="62"/>
  <c r="AG43" i="62"/>
  <c r="C43" i="62"/>
  <c r="AG42" i="62"/>
  <c r="C42" i="62"/>
  <c r="B42" i="62"/>
  <c r="B43" i="62" s="1"/>
  <c r="AI41" i="62"/>
  <c r="AH41" i="62"/>
  <c r="AI40" i="62"/>
  <c r="AH40" i="62"/>
  <c r="AI39" i="62"/>
  <c r="AH39" i="62"/>
  <c r="AI38" i="62"/>
  <c r="AH38" i="62"/>
  <c r="AI37" i="62"/>
  <c r="AH37" i="62"/>
  <c r="AI36" i="62"/>
  <c r="AH36" i="62"/>
  <c r="AI35" i="62"/>
  <c r="AH35" i="62"/>
  <c r="AI34" i="62"/>
  <c r="AH34" i="62"/>
  <c r="AI33" i="62"/>
  <c r="AH33" i="62"/>
  <c r="AI32" i="62"/>
  <c r="AH32" i="62"/>
  <c r="AI31" i="62"/>
  <c r="AH31" i="62"/>
  <c r="AG30" i="62"/>
  <c r="AF30" i="62"/>
  <c r="AE30" i="62"/>
  <c r="AD30" i="62"/>
  <c r="AC30" i="62"/>
  <c r="AB30" i="62"/>
  <c r="AA30" i="62"/>
  <c r="Y30" i="62"/>
  <c r="X30" i="62"/>
  <c r="W30" i="62"/>
  <c r="V30" i="62"/>
  <c r="U30" i="62"/>
  <c r="T30" i="62"/>
  <c r="S30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D30" i="62"/>
  <c r="C30" i="62"/>
  <c r="B30" i="62"/>
  <c r="AI29" i="62"/>
  <c r="AH29" i="62"/>
  <c r="AI28" i="62"/>
  <c r="AH28" i="62"/>
  <c r="AI27" i="62"/>
  <c r="AH27" i="62"/>
  <c r="AI26" i="62"/>
  <c r="AH26" i="62"/>
  <c r="AI25" i="62"/>
  <c r="AH25" i="62"/>
  <c r="AI24" i="62"/>
  <c r="AH24" i="62"/>
  <c r="AI23" i="62"/>
  <c r="AH23" i="62"/>
  <c r="AI22" i="62"/>
  <c r="AH22" i="62"/>
  <c r="AI21" i="62"/>
  <c r="AH21" i="62"/>
  <c r="AI20" i="62"/>
  <c r="AH20" i="62"/>
  <c r="AI19" i="62"/>
  <c r="AH19" i="62"/>
  <c r="AI18" i="62"/>
  <c r="AH18" i="62"/>
  <c r="AI17" i="62"/>
  <c r="AH17" i="62"/>
  <c r="AI16" i="62"/>
  <c r="AH16" i="62"/>
  <c r="AI15" i="62"/>
  <c r="AH15" i="62"/>
  <c r="AI14" i="62"/>
  <c r="AH14" i="62"/>
  <c r="AI13" i="62"/>
  <c r="AH13" i="62"/>
  <c r="AI12" i="62"/>
  <c r="AH12" i="62"/>
  <c r="AI11" i="62"/>
  <c r="AH11" i="62"/>
  <c r="AC5" i="62"/>
  <c r="S5" i="62"/>
  <c r="AG4" i="62"/>
  <c r="K4" i="62"/>
  <c r="C4" i="62"/>
  <c r="D4" i="62" s="1"/>
  <c r="AG3" i="62"/>
  <c r="AG2" i="62"/>
  <c r="AG6" i="62" s="1"/>
  <c r="AB49" i="61"/>
  <c r="AA49" i="61"/>
  <c r="Z59" i="61"/>
  <c r="Z47" i="61"/>
  <c r="Z42" i="61"/>
  <c r="Z43" i="61"/>
  <c r="Z30" i="61"/>
  <c r="AH87" i="61"/>
  <c r="AI87" i="61" s="1"/>
  <c r="AF218" i="61"/>
  <c r="AE218" i="61"/>
  <c r="AD218" i="61"/>
  <c r="AC218" i="61"/>
  <c r="AB218" i="61"/>
  <c r="AA218" i="61"/>
  <c r="Z218" i="61"/>
  <c r="Y218" i="61"/>
  <c r="X218" i="61"/>
  <c r="W218" i="61"/>
  <c r="V218" i="61"/>
  <c r="U218" i="61"/>
  <c r="T218" i="61"/>
  <c r="S218" i="61"/>
  <c r="R218" i="61"/>
  <c r="Q218" i="61"/>
  <c r="P218" i="61"/>
  <c r="O218" i="61"/>
  <c r="N218" i="61"/>
  <c r="M218" i="61"/>
  <c r="L218" i="61"/>
  <c r="K218" i="61"/>
  <c r="J218" i="61"/>
  <c r="I218" i="61"/>
  <c r="H218" i="61"/>
  <c r="G218" i="61"/>
  <c r="F218" i="61"/>
  <c r="E218" i="61"/>
  <c r="D218" i="61"/>
  <c r="C218" i="61"/>
  <c r="B218" i="61"/>
  <c r="A218" i="61"/>
  <c r="AF217" i="61"/>
  <c r="AE217" i="61"/>
  <c r="AD217" i="61"/>
  <c r="AC217" i="61"/>
  <c r="AB217" i="61"/>
  <c r="AA217" i="61"/>
  <c r="Z217" i="61"/>
  <c r="Y217" i="61"/>
  <c r="X217" i="61"/>
  <c r="W217" i="61"/>
  <c r="V217" i="61"/>
  <c r="U217" i="61"/>
  <c r="T217" i="61"/>
  <c r="S217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7" i="61"/>
  <c r="C217" i="61"/>
  <c r="B217" i="61"/>
  <c r="A217" i="61"/>
  <c r="AF216" i="61"/>
  <c r="AE216" i="61"/>
  <c r="AD216" i="61"/>
  <c r="AC216" i="61"/>
  <c r="AB216" i="61"/>
  <c r="AA216" i="61"/>
  <c r="Z216" i="61"/>
  <c r="Y216" i="61"/>
  <c r="X216" i="61"/>
  <c r="W216" i="61"/>
  <c r="V216" i="61"/>
  <c r="U216" i="61"/>
  <c r="T216" i="61"/>
  <c r="S216" i="61"/>
  <c r="R216" i="61"/>
  <c r="Q216" i="61"/>
  <c r="P216" i="61"/>
  <c r="O216" i="61"/>
  <c r="N216" i="61"/>
  <c r="M216" i="61"/>
  <c r="L216" i="61"/>
  <c r="K216" i="61"/>
  <c r="J216" i="61"/>
  <c r="I216" i="61"/>
  <c r="H216" i="61"/>
  <c r="G216" i="61"/>
  <c r="F216" i="61"/>
  <c r="E216" i="61"/>
  <c r="D216" i="61"/>
  <c r="C216" i="61"/>
  <c r="B216" i="61"/>
  <c r="A216" i="61"/>
  <c r="AF215" i="61"/>
  <c r="AE215" i="61"/>
  <c r="AD215" i="61"/>
  <c r="AC215" i="61"/>
  <c r="AB215" i="61"/>
  <c r="AA215" i="61"/>
  <c r="Z215" i="61"/>
  <c r="Y215" i="61"/>
  <c r="X215" i="61"/>
  <c r="W215" i="61"/>
  <c r="V215" i="61"/>
  <c r="U215" i="61"/>
  <c r="T215" i="61"/>
  <c r="S215" i="61"/>
  <c r="R215" i="61"/>
  <c r="Q215" i="61"/>
  <c r="P215" i="61"/>
  <c r="O215" i="61"/>
  <c r="N215" i="61"/>
  <c r="M215" i="61"/>
  <c r="L215" i="61"/>
  <c r="K215" i="61"/>
  <c r="J215" i="61"/>
  <c r="I215" i="61"/>
  <c r="H215" i="61"/>
  <c r="G215" i="61"/>
  <c r="F215" i="61"/>
  <c r="E215" i="61"/>
  <c r="D215" i="61"/>
  <c r="C215" i="61"/>
  <c r="B215" i="61"/>
  <c r="A215" i="61"/>
  <c r="B214" i="61"/>
  <c r="S189" i="61"/>
  <c r="AG179" i="61"/>
  <c r="B179" i="61"/>
  <c r="D178" i="61"/>
  <c r="C178" i="61"/>
  <c r="C214" i="61" s="1"/>
  <c r="E177" i="61"/>
  <c r="F177" i="61" s="1"/>
  <c r="G177" i="61" s="1"/>
  <c r="H177" i="61" s="1"/>
  <c r="I177" i="61" s="1"/>
  <c r="J177" i="61" s="1"/>
  <c r="K177" i="61" s="1"/>
  <c r="L177" i="61" s="1"/>
  <c r="M177" i="61" s="1"/>
  <c r="N177" i="61" s="1"/>
  <c r="O177" i="61" s="1"/>
  <c r="P177" i="61" s="1"/>
  <c r="Q177" i="61" s="1"/>
  <c r="R177" i="61" s="1"/>
  <c r="S177" i="61" s="1"/>
  <c r="T177" i="61" s="1"/>
  <c r="U177" i="61" s="1"/>
  <c r="V177" i="61" s="1"/>
  <c r="W177" i="61" s="1"/>
  <c r="X177" i="61" s="1"/>
  <c r="Y177" i="61" s="1"/>
  <c r="Z177" i="61" s="1"/>
  <c r="AA177" i="61" s="1"/>
  <c r="AB177" i="61" s="1"/>
  <c r="AC177" i="61" s="1"/>
  <c r="AD177" i="61" s="1"/>
  <c r="AE177" i="61" s="1"/>
  <c r="AF177" i="61" s="1"/>
  <c r="D177" i="61"/>
  <c r="C177" i="61"/>
  <c r="C176" i="61"/>
  <c r="D176" i="61" s="1"/>
  <c r="E176" i="61" s="1"/>
  <c r="F176" i="61" s="1"/>
  <c r="G176" i="61" s="1"/>
  <c r="H176" i="61" s="1"/>
  <c r="I176" i="61" s="1"/>
  <c r="J176" i="61" s="1"/>
  <c r="K176" i="61" s="1"/>
  <c r="L176" i="61" s="1"/>
  <c r="M176" i="61" s="1"/>
  <c r="N176" i="61" s="1"/>
  <c r="O176" i="61" s="1"/>
  <c r="P176" i="61" s="1"/>
  <c r="Q176" i="61" s="1"/>
  <c r="R176" i="61" s="1"/>
  <c r="S176" i="61" s="1"/>
  <c r="T176" i="61" s="1"/>
  <c r="U176" i="61" s="1"/>
  <c r="V176" i="61" s="1"/>
  <c r="W176" i="61" s="1"/>
  <c r="X176" i="61" s="1"/>
  <c r="Y176" i="61" s="1"/>
  <c r="Z176" i="61" s="1"/>
  <c r="AA176" i="61" s="1"/>
  <c r="AB176" i="61" s="1"/>
  <c r="AC176" i="61" s="1"/>
  <c r="AD176" i="61" s="1"/>
  <c r="AE176" i="61" s="1"/>
  <c r="AF176" i="61" s="1"/>
  <c r="C175" i="61"/>
  <c r="D175" i="61" s="1"/>
  <c r="E175" i="61" s="1"/>
  <c r="F175" i="61" s="1"/>
  <c r="G175" i="61" s="1"/>
  <c r="H175" i="61" s="1"/>
  <c r="I175" i="61" s="1"/>
  <c r="J175" i="61" s="1"/>
  <c r="K175" i="61" s="1"/>
  <c r="L175" i="61" s="1"/>
  <c r="M175" i="61" s="1"/>
  <c r="N175" i="61" s="1"/>
  <c r="O175" i="61" s="1"/>
  <c r="P175" i="61" s="1"/>
  <c r="Q175" i="61" s="1"/>
  <c r="R175" i="61" s="1"/>
  <c r="S175" i="61" s="1"/>
  <c r="T175" i="61" s="1"/>
  <c r="U175" i="61" s="1"/>
  <c r="V175" i="61" s="1"/>
  <c r="W175" i="61" s="1"/>
  <c r="X175" i="61" s="1"/>
  <c r="Y175" i="61" s="1"/>
  <c r="Z175" i="61" s="1"/>
  <c r="AA175" i="61" s="1"/>
  <c r="AB175" i="61" s="1"/>
  <c r="AC175" i="61" s="1"/>
  <c r="AD175" i="61" s="1"/>
  <c r="AE175" i="61" s="1"/>
  <c r="AF175" i="61" s="1"/>
  <c r="C174" i="61"/>
  <c r="D174" i="61" s="1"/>
  <c r="E173" i="61"/>
  <c r="F173" i="61" s="1"/>
  <c r="D173" i="61"/>
  <c r="C173" i="61"/>
  <c r="C179" i="61" s="1"/>
  <c r="AG171" i="61"/>
  <c r="B171" i="61"/>
  <c r="C170" i="61"/>
  <c r="D170" i="61" s="1"/>
  <c r="E170" i="61" s="1"/>
  <c r="F170" i="61" s="1"/>
  <c r="G170" i="61" s="1"/>
  <c r="H170" i="61" s="1"/>
  <c r="I170" i="61" s="1"/>
  <c r="J170" i="61" s="1"/>
  <c r="K170" i="61" s="1"/>
  <c r="L170" i="61" s="1"/>
  <c r="M170" i="61" s="1"/>
  <c r="N170" i="61" s="1"/>
  <c r="O170" i="61" s="1"/>
  <c r="P170" i="61" s="1"/>
  <c r="Q170" i="61" s="1"/>
  <c r="R170" i="61" s="1"/>
  <c r="S170" i="61" s="1"/>
  <c r="T170" i="61" s="1"/>
  <c r="U170" i="61" s="1"/>
  <c r="V170" i="61" s="1"/>
  <c r="W170" i="61" s="1"/>
  <c r="X170" i="61" s="1"/>
  <c r="Y170" i="61" s="1"/>
  <c r="Z170" i="61" s="1"/>
  <c r="AA170" i="61" s="1"/>
  <c r="AB170" i="61" s="1"/>
  <c r="AC170" i="61" s="1"/>
  <c r="AD170" i="61" s="1"/>
  <c r="AE170" i="61" s="1"/>
  <c r="AF170" i="61" s="1"/>
  <c r="E169" i="61"/>
  <c r="F169" i="61" s="1"/>
  <c r="G169" i="61" s="1"/>
  <c r="H169" i="61" s="1"/>
  <c r="I169" i="61" s="1"/>
  <c r="J169" i="61" s="1"/>
  <c r="K169" i="61" s="1"/>
  <c r="L169" i="61" s="1"/>
  <c r="M169" i="61" s="1"/>
  <c r="N169" i="61" s="1"/>
  <c r="O169" i="61" s="1"/>
  <c r="P169" i="61" s="1"/>
  <c r="Q169" i="61" s="1"/>
  <c r="R169" i="61" s="1"/>
  <c r="S169" i="61" s="1"/>
  <c r="T169" i="61" s="1"/>
  <c r="U169" i="61" s="1"/>
  <c r="V169" i="61" s="1"/>
  <c r="W169" i="61" s="1"/>
  <c r="X169" i="61" s="1"/>
  <c r="Y169" i="61" s="1"/>
  <c r="Z169" i="61" s="1"/>
  <c r="AA169" i="61" s="1"/>
  <c r="AB169" i="61" s="1"/>
  <c r="AC169" i="61" s="1"/>
  <c r="AD169" i="61" s="1"/>
  <c r="AE169" i="61" s="1"/>
  <c r="AF169" i="61" s="1"/>
  <c r="C169" i="61"/>
  <c r="D169" i="61" s="1"/>
  <c r="C168" i="61"/>
  <c r="D168" i="61" s="1"/>
  <c r="E168" i="61" s="1"/>
  <c r="F168" i="61" s="1"/>
  <c r="G168" i="61" s="1"/>
  <c r="H168" i="61" s="1"/>
  <c r="I168" i="61" s="1"/>
  <c r="J168" i="61" s="1"/>
  <c r="K168" i="61" s="1"/>
  <c r="L168" i="61" s="1"/>
  <c r="M168" i="61" s="1"/>
  <c r="N168" i="61" s="1"/>
  <c r="O168" i="61" s="1"/>
  <c r="P168" i="61" s="1"/>
  <c r="Q168" i="61" s="1"/>
  <c r="R168" i="61" s="1"/>
  <c r="S168" i="61" s="1"/>
  <c r="T168" i="61" s="1"/>
  <c r="U168" i="61" s="1"/>
  <c r="V168" i="61" s="1"/>
  <c r="W168" i="61" s="1"/>
  <c r="X168" i="61" s="1"/>
  <c r="Y168" i="61" s="1"/>
  <c r="Z168" i="61" s="1"/>
  <c r="AA168" i="61" s="1"/>
  <c r="AB168" i="61" s="1"/>
  <c r="AC168" i="61" s="1"/>
  <c r="AD168" i="61" s="1"/>
  <c r="AE168" i="61" s="1"/>
  <c r="AF168" i="61" s="1"/>
  <c r="D167" i="61"/>
  <c r="E167" i="61" s="1"/>
  <c r="F167" i="61" s="1"/>
  <c r="G167" i="61" s="1"/>
  <c r="H167" i="61" s="1"/>
  <c r="I167" i="61" s="1"/>
  <c r="J167" i="61" s="1"/>
  <c r="K167" i="61" s="1"/>
  <c r="L167" i="61" s="1"/>
  <c r="M167" i="61" s="1"/>
  <c r="N167" i="61" s="1"/>
  <c r="O167" i="61" s="1"/>
  <c r="P167" i="61" s="1"/>
  <c r="Q167" i="61" s="1"/>
  <c r="R167" i="61" s="1"/>
  <c r="S167" i="61" s="1"/>
  <c r="T167" i="61" s="1"/>
  <c r="U167" i="61" s="1"/>
  <c r="V167" i="61" s="1"/>
  <c r="W167" i="61" s="1"/>
  <c r="X167" i="61" s="1"/>
  <c r="Y167" i="61" s="1"/>
  <c r="Z167" i="61" s="1"/>
  <c r="AA167" i="61" s="1"/>
  <c r="AB167" i="61" s="1"/>
  <c r="AC167" i="61" s="1"/>
  <c r="AD167" i="61" s="1"/>
  <c r="AE167" i="61" s="1"/>
  <c r="AF167" i="61" s="1"/>
  <c r="C167" i="61"/>
  <c r="C166" i="61"/>
  <c r="D166" i="61" s="1"/>
  <c r="E166" i="61" s="1"/>
  <c r="F166" i="61" s="1"/>
  <c r="G166" i="61" s="1"/>
  <c r="H166" i="61" s="1"/>
  <c r="I166" i="61" s="1"/>
  <c r="J166" i="61" s="1"/>
  <c r="K166" i="61" s="1"/>
  <c r="L166" i="61" s="1"/>
  <c r="M166" i="61" s="1"/>
  <c r="N166" i="61" s="1"/>
  <c r="O166" i="61" s="1"/>
  <c r="P166" i="61" s="1"/>
  <c r="Q166" i="61" s="1"/>
  <c r="R166" i="61" s="1"/>
  <c r="S166" i="61" s="1"/>
  <c r="T166" i="61" s="1"/>
  <c r="U166" i="61" s="1"/>
  <c r="V166" i="61" s="1"/>
  <c r="W166" i="61" s="1"/>
  <c r="X166" i="61" s="1"/>
  <c r="Y166" i="61" s="1"/>
  <c r="Z166" i="61" s="1"/>
  <c r="AA166" i="61" s="1"/>
  <c r="AB166" i="61" s="1"/>
  <c r="AC166" i="61" s="1"/>
  <c r="AD166" i="61" s="1"/>
  <c r="AE166" i="61" s="1"/>
  <c r="AF166" i="61" s="1"/>
  <c r="E165" i="61"/>
  <c r="F165" i="61" s="1"/>
  <c r="G165" i="61" s="1"/>
  <c r="H165" i="61" s="1"/>
  <c r="I165" i="61" s="1"/>
  <c r="J165" i="61" s="1"/>
  <c r="K165" i="61" s="1"/>
  <c r="L165" i="61" s="1"/>
  <c r="M165" i="61" s="1"/>
  <c r="N165" i="61" s="1"/>
  <c r="O165" i="61" s="1"/>
  <c r="P165" i="61" s="1"/>
  <c r="Q165" i="61" s="1"/>
  <c r="R165" i="61" s="1"/>
  <c r="S165" i="61" s="1"/>
  <c r="T165" i="61" s="1"/>
  <c r="U165" i="61" s="1"/>
  <c r="V165" i="61" s="1"/>
  <c r="W165" i="61" s="1"/>
  <c r="X165" i="61" s="1"/>
  <c r="Y165" i="61" s="1"/>
  <c r="Z165" i="61" s="1"/>
  <c r="AA165" i="61" s="1"/>
  <c r="AB165" i="61" s="1"/>
  <c r="AC165" i="61" s="1"/>
  <c r="AD165" i="61" s="1"/>
  <c r="AE165" i="61" s="1"/>
  <c r="AF165" i="61" s="1"/>
  <c r="C165" i="61"/>
  <c r="D165" i="61" s="1"/>
  <c r="D164" i="61"/>
  <c r="E164" i="61" s="1"/>
  <c r="F164" i="61" s="1"/>
  <c r="G164" i="61" s="1"/>
  <c r="H164" i="61" s="1"/>
  <c r="I164" i="61" s="1"/>
  <c r="J164" i="61" s="1"/>
  <c r="K164" i="61" s="1"/>
  <c r="L164" i="61" s="1"/>
  <c r="M164" i="61" s="1"/>
  <c r="N164" i="61" s="1"/>
  <c r="O164" i="61" s="1"/>
  <c r="P164" i="61" s="1"/>
  <c r="Q164" i="61" s="1"/>
  <c r="R164" i="61" s="1"/>
  <c r="S164" i="61" s="1"/>
  <c r="T164" i="61" s="1"/>
  <c r="U164" i="61" s="1"/>
  <c r="V164" i="61" s="1"/>
  <c r="W164" i="61" s="1"/>
  <c r="X164" i="61" s="1"/>
  <c r="Y164" i="61" s="1"/>
  <c r="Z164" i="61" s="1"/>
  <c r="AA164" i="61" s="1"/>
  <c r="AB164" i="61" s="1"/>
  <c r="AC164" i="61" s="1"/>
  <c r="AD164" i="61" s="1"/>
  <c r="AE164" i="61" s="1"/>
  <c r="AF164" i="61" s="1"/>
  <c r="C164" i="61"/>
  <c r="D163" i="61"/>
  <c r="E163" i="61" s="1"/>
  <c r="F163" i="61" s="1"/>
  <c r="G163" i="61" s="1"/>
  <c r="H163" i="61" s="1"/>
  <c r="I163" i="61" s="1"/>
  <c r="J163" i="61" s="1"/>
  <c r="K163" i="61" s="1"/>
  <c r="L163" i="61" s="1"/>
  <c r="M163" i="61" s="1"/>
  <c r="N163" i="61" s="1"/>
  <c r="O163" i="61" s="1"/>
  <c r="P163" i="61" s="1"/>
  <c r="Q163" i="61" s="1"/>
  <c r="R163" i="61" s="1"/>
  <c r="S163" i="61" s="1"/>
  <c r="T163" i="61" s="1"/>
  <c r="U163" i="61" s="1"/>
  <c r="V163" i="61" s="1"/>
  <c r="W163" i="61" s="1"/>
  <c r="X163" i="61" s="1"/>
  <c r="Y163" i="61" s="1"/>
  <c r="Z163" i="61" s="1"/>
  <c r="AA163" i="61" s="1"/>
  <c r="AB163" i="61" s="1"/>
  <c r="AC163" i="61" s="1"/>
  <c r="AD163" i="61" s="1"/>
  <c r="AE163" i="61" s="1"/>
  <c r="AF163" i="61" s="1"/>
  <c r="C163" i="61"/>
  <c r="C162" i="61"/>
  <c r="D162" i="61" s="1"/>
  <c r="E162" i="61" s="1"/>
  <c r="F162" i="61" s="1"/>
  <c r="G162" i="61" s="1"/>
  <c r="H162" i="61" s="1"/>
  <c r="I162" i="61" s="1"/>
  <c r="J162" i="61" s="1"/>
  <c r="K162" i="61" s="1"/>
  <c r="L162" i="61" s="1"/>
  <c r="M162" i="61" s="1"/>
  <c r="N162" i="61" s="1"/>
  <c r="O162" i="61" s="1"/>
  <c r="P162" i="61" s="1"/>
  <c r="Q162" i="61" s="1"/>
  <c r="R162" i="61" s="1"/>
  <c r="S162" i="61" s="1"/>
  <c r="T162" i="61" s="1"/>
  <c r="U162" i="61" s="1"/>
  <c r="V162" i="61" s="1"/>
  <c r="W162" i="61" s="1"/>
  <c r="X162" i="61" s="1"/>
  <c r="Y162" i="61" s="1"/>
  <c r="Z162" i="61" s="1"/>
  <c r="AA162" i="61" s="1"/>
  <c r="AB162" i="61" s="1"/>
  <c r="AC162" i="61" s="1"/>
  <c r="AD162" i="61" s="1"/>
  <c r="AE162" i="61" s="1"/>
  <c r="AF162" i="61" s="1"/>
  <c r="E161" i="61"/>
  <c r="F161" i="61" s="1"/>
  <c r="G161" i="61" s="1"/>
  <c r="H161" i="61" s="1"/>
  <c r="I161" i="61" s="1"/>
  <c r="J161" i="61" s="1"/>
  <c r="K161" i="61" s="1"/>
  <c r="L161" i="61" s="1"/>
  <c r="M161" i="61" s="1"/>
  <c r="N161" i="61" s="1"/>
  <c r="O161" i="61" s="1"/>
  <c r="P161" i="61" s="1"/>
  <c r="Q161" i="61" s="1"/>
  <c r="R161" i="61" s="1"/>
  <c r="S161" i="61" s="1"/>
  <c r="T161" i="61" s="1"/>
  <c r="U161" i="61" s="1"/>
  <c r="V161" i="61" s="1"/>
  <c r="W161" i="61" s="1"/>
  <c r="X161" i="61" s="1"/>
  <c r="Y161" i="61" s="1"/>
  <c r="Z161" i="61" s="1"/>
  <c r="AA161" i="61" s="1"/>
  <c r="AB161" i="61" s="1"/>
  <c r="AC161" i="61" s="1"/>
  <c r="AD161" i="61" s="1"/>
  <c r="AE161" i="61" s="1"/>
  <c r="AF161" i="61" s="1"/>
  <c r="C161" i="61"/>
  <c r="D161" i="61" s="1"/>
  <c r="E160" i="61"/>
  <c r="F160" i="61" s="1"/>
  <c r="G160" i="61" s="1"/>
  <c r="H160" i="61" s="1"/>
  <c r="I160" i="61" s="1"/>
  <c r="J160" i="61" s="1"/>
  <c r="K160" i="61" s="1"/>
  <c r="L160" i="61" s="1"/>
  <c r="M160" i="61" s="1"/>
  <c r="N160" i="61" s="1"/>
  <c r="O160" i="61" s="1"/>
  <c r="P160" i="61" s="1"/>
  <c r="Q160" i="61" s="1"/>
  <c r="R160" i="61" s="1"/>
  <c r="S160" i="61" s="1"/>
  <c r="T160" i="61" s="1"/>
  <c r="U160" i="61" s="1"/>
  <c r="V160" i="61" s="1"/>
  <c r="W160" i="61" s="1"/>
  <c r="X160" i="61" s="1"/>
  <c r="Y160" i="61" s="1"/>
  <c r="Z160" i="61" s="1"/>
  <c r="AA160" i="61" s="1"/>
  <c r="AB160" i="61" s="1"/>
  <c r="AC160" i="61" s="1"/>
  <c r="AD160" i="61" s="1"/>
  <c r="AE160" i="61" s="1"/>
  <c r="AF160" i="61" s="1"/>
  <c r="D160" i="61"/>
  <c r="C160" i="61"/>
  <c r="L159" i="61"/>
  <c r="M159" i="61" s="1"/>
  <c r="N159" i="61" s="1"/>
  <c r="O159" i="61" s="1"/>
  <c r="P159" i="61" s="1"/>
  <c r="Q159" i="61" s="1"/>
  <c r="R159" i="61" s="1"/>
  <c r="S159" i="61" s="1"/>
  <c r="T159" i="61" s="1"/>
  <c r="U159" i="61" s="1"/>
  <c r="V159" i="61" s="1"/>
  <c r="W159" i="61" s="1"/>
  <c r="X159" i="61" s="1"/>
  <c r="Y159" i="61" s="1"/>
  <c r="Z159" i="61" s="1"/>
  <c r="AA159" i="61" s="1"/>
  <c r="AB159" i="61" s="1"/>
  <c r="AC159" i="61" s="1"/>
  <c r="AD159" i="61" s="1"/>
  <c r="AE159" i="61" s="1"/>
  <c r="AF159" i="61" s="1"/>
  <c r="C159" i="61"/>
  <c r="D159" i="61" s="1"/>
  <c r="E159" i="61" s="1"/>
  <c r="F159" i="61" s="1"/>
  <c r="G159" i="61" s="1"/>
  <c r="H159" i="61" s="1"/>
  <c r="I159" i="61" s="1"/>
  <c r="J159" i="61" s="1"/>
  <c r="K159" i="61" s="1"/>
  <c r="E158" i="61"/>
  <c r="F158" i="61" s="1"/>
  <c r="G158" i="61" s="1"/>
  <c r="H158" i="61" s="1"/>
  <c r="I158" i="61" s="1"/>
  <c r="J158" i="61" s="1"/>
  <c r="K158" i="61" s="1"/>
  <c r="L158" i="61" s="1"/>
  <c r="M158" i="61" s="1"/>
  <c r="N158" i="61" s="1"/>
  <c r="O158" i="61" s="1"/>
  <c r="P158" i="61" s="1"/>
  <c r="Q158" i="61" s="1"/>
  <c r="R158" i="61" s="1"/>
  <c r="S158" i="61" s="1"/>
  <c r="T158" i="61" s="1"/>
  <c r="U158" i="61" s="1"/>
  <c r="V158" i="61" s="1"/>
  <c r="W158" i="61" s="1"/>
  <c r="X158" i="61" s="1"/>
  <c r="Y158" i="61" s="1"/>
  <c r="Z158" i="61" s="1"/>
  <c r="AA158" i="61" s="1"/>
  <c r="AB158" i="61" s="1"/>
  <c r="AC158" i="61" s="1"/>
  <c r="AD158" i="61" s="1"/>
  <c r="AE158" i="61" s="1"/>
  <c r="AF158" i="61" s="1"/>
  <c r="C158" i="61"/>
  <c r="D158" i="61" s="1"/>
  <c r="D157" i="61"/>
  <c r="E157" i="61" s="1"/>
  <c r="F157" i="61" s="1"/>
  <c r="G157" i="61" s="1"/>
  <c r="H157" i="61" s="1"/>
  <c r="I157" i="61" s="1"/>
  <c r="J157" i="61" s="1"/>
  <c r="K157" i="61" s="1"/>
  <c r="L157" i="61" s="1"/>
  <c r="M157" i="61" s="1"/>
  <c r="N157" i="61" s="1"/>
  <c r="O157" i="61" s="1"/>
  <c r="P157" i="61" s="1"/>
  <c r="Q157" i="61" s="1"/>
  <c r="R157" i="61" s="1"/>
  <c r="S157" i="61" s="1"/>
  <c r="T157" i="61" s="1"/>
  <c r="U157" i="61" s="1"/>
  <c r="V157" i="61" s="1"/>
  <c r="W157" i="61" s="1"/>
  <c r="X157" i="61" s="1"/>
  <c r="Y157" i="61" s="1"/>
  <c r="Z157" i="61" s="1"/>
  <c r="AA157" i="61" s="1"/>
  <c r="AB157" i="61" s="1"/>
  <c r="AC157" i="61" s="1"/>
  <c r="AD157" i="61" s="1"/>
  <c r="AE157" i="61" s="1"/>
  <c r="AF157" i="61" s="1"/>
  <c r="C157" i="61"/>
  <c r="D156" i="61"/>
  <c r="E156" i="61" s="1"/>
  <c r="F156" i="61" s="1"/>
  <c r="G156" i="61" s="1"/>
  <c r="H156" i="61" s="1"/>
  <c r="I156" i="61" s="1"/>
  <c r="J156" i="61" s="1"/>
  <c r="K156" i="61" s="1"/>
  <c r="L156" i="61" s="1"/>
  <c r="M156" i="61" s="1"/>
  <c r="N156" i="61" s="1"/>
  <c r="O156" i="61" s="1"/>
  <c r="P156" i="61" s="1"/>
  <c r="Q156" i="61" s="1"/>
  <c r="R156" i="61" s="1"/>
  <c r="S156" i="61" s="1"/>
  <c r="T156" i="61" s="1"/>
  <c r="U156" i="61" s="1"/>
  <c r="V156" i="61" s="1"/>
  <c r="W156" i="61" s="1"/>
  <c r="X156" i="61" s="1"/>
  <c r="Y156" i="61" s="1"/>
  <c r="Z156" i="61" s="1"/>
  <c r="AA156" i="61" s="1"/>
  <c r="AB156" i="61" s="1"/>
  <c r="AC156" i="61" s="1"/>
  <c r="AD156" i="61" s="1"/>
  <c r="AE156" i="61" s="1"/>
  <c r="AF156" i="61" s="1"/>
  <c r="C156" i="61"/>
  <c r="E155" i="61"/>
  <c r="F155" i="61" s="1"/>
  <c r="G155" i="61" s="1"/>
  <c r="H155" i="61" s="1"/>
  <c r="I155" i="61" s="1"/>
  <c r="J155" i="61" s="1"/>
  <c r="K155" i="61" s="1"/>
  <c r="L155" i="61" s="1"/>
  <c r="M155" i="61" s="1"/>
  <c r="N155" i="61" s="1"/>
  <c r="O155" i="61" s="1"/>
  <c r="P155" i="61" s="1"/>
  <c r="Q155" i="61" s="1"/>
  <c r="R155" i="61" s="1"/>
  <c r="S155" i="61" s="1"/>
  <c r="T155" i="61" s="1"/>
  <c r="U155" i="61" s="1"/>
  <c r="V155" i="61" s="1"/>
  <c r="W155" i="61" s="1"/>
  <c r="X155" i="61" s="1"/>
  <c r="Y155" i="61" s="1"/>
  <c r="Z155" i="61" s="1"/>
  <c r="AA155" i="61" s="1"/>
  <c r="AB155" i="61" s="1"/>
  <c r="AC155" i="61" s="1"/>
  <c r="AD155" i="61" s="1"/>
  <c r="AE155" i="61" s="1"/>
  <c r="AF155" i="61" s="1"/>
  <c r="D155" i="61"/>
  <c r="C155" i="61"/>
  <c r="C154" i="61"/>
  <c r="D154" i="61" s="1"/>
  <c r="E154" i="61" s="1"/>
  <c r="F154" i="61" s="1"/>
  <c r="G154" i="61" s="1"/>
  <c r="H154" i="61" s="1"/>
  <c r="I154" i="61" s="1"/>
  <c r="J154" i="61" s="1"/>
  <c r="K154" i="61" s="1"/>
  <c r="L154" i="61" s="1"/>
  <c r="M154" i="61" s="1"/>
  <c r="N154" i="61" s="1"/>
  <c r="O154" i="61" s="1"/>
  <c r="P154" i="61" s="1"/>
  <c r="Q154" i="61" s="1"/>
  <c r="R154" i="61" s="1"/>
  <c r="S154" i="61" s="1"/>
  <c r="T154" i="61" s="1"/>
  <c r="U154" i="61" s="1"/>
  <c r="V154" i="61" s="1"/>
  <c r="W154" i="61" s="1"/>
  <c r="X154" i="61" s="1"/>
  <c r="Y154" i="61" s="1"/>
  <c r="Z154" i="61" s="1"/>
  <c r="AA154" i="61" s="1"/>
  <c r="AB154" i="61" s="1"/>
  <c r="AC154" i="61" s="1"/>
  <c r="AD154" i="61" s="1"/>
  <c r="AE154" i="61" s="1"/>
  <c r="AF154" i="61" s="1"/>
  <c r="C153" i="61"/>
  <c r="D153" i="61" s="1"/>
  <c r="E153" i="61" s="1"/>
  <c r="F153" i="61" s="1"/>
  <c r="G153" i="61" s="1"/>
  <c r="H153" i="61" s="1"/>
  <c r="I153" i="61" s="1"/>
  <c r="J153" i="61" s="1"/>
  <c r="K153" i="61" s="1"/>
  <c r="L153" i="61" s="1"/>
  <c r="M153" i="61" s="1"/>
  <c r="N153" i="61" s="1"/>
  <c r="O153" i="61" s="1"/>
  <c r="P153" i="61" s="1"/>
  <c r="Q153" i="61" s="1"/>
  <c r="R153" i="61" s="1"/>
  <c r="S153" i="61" s="1"/>
  <c r="T153" i="61" s="1"/>
  <c r="U153" i="61" s="1"/>
  <c r="V153" i="61" s="1"/>
  <c r="W153" i="61" s="1"/>
  <c r="X153" i="61" s="1"/>
  <c r="Y153" i="61" s="1"/>
  <c r="Z153" i="61" s="1"/>
  <c r="AA153" i="61" s="1"/>
  <c r="AB153" i="61" s="1"/>
  <c r="AC153" i="61" s="1"/>
  <c r="AD153" i="61" s="1"/>
  <c r="AE153" i="61" s="1"/>
  <c r="AF153" i="61" s="1"/>
  <c r="AD152" i="61"/>
  <c r="AE152" i="61" s="1"/>
  <c r="AF152" i="61" s="1"/>
  <c r="D152" i="61"/>
  <c r="E152" i="61" s="1"/>
  <c r="F152" i="61" s="1"/>
  <c r="G152" i="61" s="1"/>
  <c r="H152" i="61" s="1"/>
  <c r="I152" i="61" s="1"/>
  <c r="J152" i="61" s="1"/>
  <c r="K152" i="61" s="1"/>
  <c r="L152" i="61" s="1"/>
  <c r="M152" i="61" s="1"/>
  <c r="N152" i="61" s="1"/>
  <c r="O152" i="61" s="1"/>
  <c r="P152" i="61" s="1"/>
  <c r="Q152" i="61" s="1"/>
  <c r="R152" i="61" s="1"/>
  <c r="S152" i="61" s="1"/>
  <c r="T152" i="61" s="1"/>
  <c r="U152" i="61" s="1"/>
  <c r="V152" i="61" s="1"/>
  <c r="W152" i="61" s="1"/>
  <c r="X152" i="61" s="1"/>
  <c r="Y152" i="61" s="1"/>
  <c r="Z152" i="61" s="1"/>
  <c r="AA152" i="61" s="1"/>
  <c r="AB152" i="61" s="1"/>
  <c r="AC152" i="61" s="1"/>
  <c r="C152" i="61"/>
  <c r="J151" i="61"/>
  <c r="K151" i="61" s="1"/>
  <c r="L151" i="61" s="1"/>
  <c r="M151" i="61" s="1"/>
  <c r="N151" i="61" s="1"/>
  <c r="O151" i="61" s="1"/>
  <c r="P151" i="61" s="1"/>
  <c r="Q151" i="61" s="1"/>
  <c r="R151" i="61" s="1"/>
  <c r="S151" i="61" s="1"/>
  <c r="T151" i="61" s="1"/>
  <c r="U151" i="61" s="1"/>
  <c r="V151" i="61" s="1"/>
  <c r="W151" i="61" s="1"/>
  <c r="X151" i="61" s="1"/>
  <c r="Y151" i="61" s="1"/>
  <c r="Z151" i="61" s="1"/>
  <c r="AA151" i="61" s="1"/>
  <c r="AB151" i="61" s="1"/>
  <c r="AC151" i="61" s="1"/>
  <c r="AD151" i="61" s="1"/>
  <c r="AE151" i="61" s="1"/>
  <c r="AF151" i="61" s="1"/>
  <c r="D151" i="61"/>
  <c r="E151" i="61" s="1"/>
  <c r="F151" i="61" s="1"/>
  <c r="G151" i="61" s="1"/>
  <c r="H151" i="61" s="1"/>
  <c r="I151" i="61" s="1"/>
  <c r="C151" i="61"/>
  <c r="E150" i="61"/>
  <c r="F150" i="61" s="1"/>
  <c r="G150" i="61" s="1"/>
  <c r="H150" i="61" s="1"/>
  <c r="I150" i="61" s="1"/>
  <c r="J150" i="61" s="1"/>
  <c r="K150" i="61" s="1"/>
  <c r="L150" i="61" s="1"/>
  <c r="M150" i="61" s="1"/>
  <c r="N150" i="61" s="1"/>
  <c r="O150" i="61" s="1"/>
  <c r="P150" i="61" s="1"/>
  <c r="Q150" i="61" s="1"/>
  <c r="R150" i="61" s="1"/>
  <c r="S150" i="61" s="1"/>
  <c r="T150" i="61" s="1"/>
  <c r="U150" i="61" s="1"/>
  <c r="V150" i="61" s="1"/>
  <c r="W150" i="61" s="1"/>
  <c r="X150" i="61" s="1"/>
  <c r="Y150" i="61" s="1"/>
  <c r="Z150" i="61" s="1"/>
  <c r="AA150" i="61" s="1"/>
  <c r="AB150" i="61" s="1"/>
  <c r="AC150" i="61" s="1"/>
  <c r="AD150" i="61" s="1"/>
  <c r="AE150" i="61" s="1"/>
  <c r="AF150" i="61" s="1"/>
  <c r="C150" i="61"/>
  <c r="D150" i="61" s="1"/>
  <c r="M149" i="61"/>
  <c r="N149" i="61" s="1"/>
  <c r="O149" i="61" s="1"/>
  <c r="P149" i="61" s="1"/>
  <c r="Q149" i="61" s="1"/>
  <c r="R149" i="61" s="1"/>
  <c r="S149" i="61" s="1"/>
  <c r="T149" i="61" s="1"/>
  <c r="U149" i="61" s="1"/>
  <c r="V149" i="61" s="1"/>
  <c r="W149" i="61" s="1"/>
  <c r="X149" i="61" s="1"/>
  <c r="Y149" i="61" s="1"/>
  <c r="Z149" i="61" s="1"/>
  <c r="AA149" i="61" s="1"/>
  <c r="AB149" i="61" s="1"/>
  <c r="AC149" i="61" s="1"/>
  <c r="AD149" i="61" s="1"/>
  <c r="AE149" i="61" s="1"/>
  <c r="AF149" i="61" s="1"/>
  <c r="C149" i="61"/>
  <c r="D149" i="61" s="1"/>
  <c r="E149" i="61" s="1"/>
  <c r="F149" i="61" s="1"/>
  <c r="G149" i="61" s="1"/>
  <c r="H149" i="61" s="1"/>
  <c r="I149" i="61" s="1"/>
  <c r="J149" i="61" s="1"/>
  <c r="K149" i="61" s="1"/>
  <c r="L149" i="61" s="1"/>
  <c r="K148" i="61"/>
  <c r="L148" i="61" s="1"/>
  <c r="M148" i="61" s="1"/>
  <c r="N148" i="61" s="1"/>
  <c r="O148" i="61" s="1"/>
  <c r="P148" i="61" s="1"/>
  <c r="Q148" i="61" s="1"/>
  <c r="R148" i="61" s="1"/>
  <c r="S148" i="61" s="1"/>
  <c r="T148" i="61" s="1"/>
  <c r="U148" i="61" s="1"/>
  <c r="V148" i="61" s="1"/>
  <c r="W148" i="61" s="1"/>
  <c r="X148" i="61" s="1"/>
  <c r="Y148" i="61" s="1"/>
  <c r="Z148" i="61" s="1"/>
  <c r="AA148" i="61" s="1"/>
  <c r="AB148" i="61" s="1"/>
  <c r="AC148" i="61" s="1"/>
  <c r="AD148" i="61" s="1"/>
  <c r="AE148" i="61" s="1"/>
  <c r="AF148" i="61" s="1"/>
  <c r="C148" i="61"/>
  <c r="D148" i="61" s="1"/>
  <c r="E148" i="61" s="1"/>
  <c r="F148" i="61" s="1"/>
  <c r="G148" i="61" s="1"/>
  <c r="H148" i="61" s="1"/>
  <c r="I148" i="61" s="1"/>
  <c r="J148" i="61" s="1"/>
  <c r="D147" i="61"/>
  <c r="E147" i="61" s="1"/>
  <c r="F147" i="61" s="1"/>
  <c r="G147" i="61" s="1"/>
  <c r="H147" i="61" s="1"/>
  <c r="I147" i="61" s="1"/>
  <c r="J147" i="61" s="1"/>
  <c r="K147" i="61" s="1"/>
  <c r="L147" i="61" s="1"/>
  <c r="M147" i="61" s="1"/>
  <c r="N147" i="61" s="1"/>
  <c r="O147" i="61" s="1"/>
  <c r="P147" i="61" s="1"/>
  <c r="Q147" i="61" s="1"/>
  <c r="R147" i="61" s="1"/>
  <c r="S147" i="61" s="1"/>
  <c r="T147" i="61" s="1"/>
  <c r="U147" i="61" s="1"/>
  <c r="V147" i="61" s="1"/>
  <c r="W147" i="61" s="1"/>
  <c r="X147" i="61" s="1"/>
  <c r="Y147" i="61" s="1"/>
  <c r="Z147" i="61" s="1"/>
  <c r="AA147" i="61" s="1"/>
  <c r="AB147" i="61" s="1"/>
  <c r="AC147" i="61" s="1"/>
  <c r="AD147" i="61" s="1"/>
  <c r="AE147" i="61" s="1"/>
  <c r="AF147" i="61" s="1"/>
  <c r="C147" i="61"/>
  <c r="C146" i="61"/>
  <c r="D146" i="61" s="1"/>
  <c r="E146" i="61" s="1"/>
  <c r="F146" i="61" s="1"/>
  <c r="G146" i="61" s="1"/>
  <c r="H146" i="61" s="1"/>
  <c r="I146" i="61" s="1"/>
  <c r="J146" i="61" s="1"/>
  <c r="K146" i="61" s="1"/>
  <c r="L146" i="61" s="1"/>
  <c r="M146" i="61" s="1"/>
  <c r="N146" i="61" s="1"/>
  <c r="O146" i="61" s="1"/>
  <c r="P146" i="61" s="1"/>
  <c r="Q146" i="61" s="1"/>
  <c r="R146" i="61" s="1"/>
  <c r="S146" i="61" s="1"/>
  <c r="T146" i="61" s="1"/>
  <c r="U146" i="61" s="1"/>
  <c r="V146" i="61" s="1"/>
  <c r="W146" i="61" s="1"/>
  <c r="X146" i="61" s="1"/>
  <c r="Y146" i="61" s="1"/>
  <c r="Z146" i="61" s="1"/>
  <c r="AA146" i="61" s="1"/>
  <c r="AB146" i="61" s="1"/>
  <c r="AC146" i="61" s="1"/>
  <c r="AD146" i="61" s="1"/>
  <c r="AE146" i="61" s="1"/>
  <c r="AF146" i="61" s="1"/>
  <c r="H145" i="61"/>
  <c r="I145" i="61" s="1"/>
  <c r="J145" i="61" s="1"/>
  <c r="K145" i="61" s="1"/>
  <c r="L145" i="61" s="1"/>
  <c r="M145" i="61" s="1"/>
  <c r="N145" i="61" s="1"/>
  <c r="O145" i="61" s="1"/>
  <c r="P145" i="61" s="1"/>
  <c r="Q145" i="61" s="1"/>
  <c r="R145" i="61" s="1"/>
  <c r="S145" i="61" s="1"/>
  <c r="T145" i="61" s="1"/>
  <c r="U145" i="61" s="1"/>
  <c r="V145" i="61" s="1"/>
  <c r="W145" i="61" s="1"/>
  <c r="X145" i="61" s="1"/>
  <c r="Y145" i="61" s="1"/>
  <c r="Z145" i="61" s="1"/>
  <c r="AA145" i="61" s="1"/>
  <c r="AB145" i="61" s="1"/>
  <c r="AC145" i="61" s="1"/>
  <c r="AD145" i="61" s="1"/>
  <c r="AE145" i="61" s="1"/>
  <c r="AF145" i="61" s="1"/>
  <c r="C145" i="61"/>
  <c r="D145" i="61" s="1"/>
  <c r="E145" i="61" s="1"/>
  <c r="F145" i="61" s="1"/>
  <c r="G145" i="61" s="1"/>
  <c r="G144" i="61"/>
  <c r="H144" i="61" s="1"/>
  <c r="I144" i="61" s="1"/>
  <c r="J144" i="61" s="1"/>
  <c r="K144" i="61" s="1"/>
  <c r="L144" i="61" s="1"/>
  <c r="M144" i="61" s="1"/>
  <c r="N144" i="61" s="1"/>
  <c r="O144" i="61" s="1"/>
  <c r="P144" i="61" s="1"/>
  <c r="Q144" i="61" s="1"/>
  <c r="R144" i="61" s="1"/>
  <c r="S144" i="61" s="1"/>
  <c r="T144" i="61" s="1"/>
  <c r="U144" i="61" s="1"/>
  <c r="V144" i="61" s="1"/>
  <c r="W144" i="61" s="1"/>
  <c r="X144" i="61" s="1"/>
  <c r="Y144" i="61" s="1"/>
  <c r="Z144" i="61" s="1"/>
  <c r="AA144" i="61" s="1"/>
  <c r="AB144" i="61" s="1"/>
  <c r="AC144" i="61" s="1"/>
  <c r="AD144" i="61" s="1"/>
  <c r="AE144" i="61" s="1"/>
  <c r="AF144" i="61" s="1"/>
  <c r="C144" i="61"/>
  <c r="D144" i="61" s="1"/>
  <c r="E144" i="61" s="1"/>
  <c r="F144" i="61" s="1"/>
  <c r="E143" i="61"/>
  <c r="F143" i="61" s="1"/>
  <c r="G143" i="61" s="1"/>
  <c r="H143" i="61" s="1"/>
  <c r="I143" i="61" s="1"/>
  <c r="J143" i="61" s="1"/>
  <c r="K143" i="61" s="1"/>
  <c r="L143" i="61" s="1"/>
  <c r="M143" i="61" s="1"/>
  <c r="N143" i="61" s="1"/>
  <c r="O143" i="61" s="1"/>
  <c r="P143" i="61" s="1"/>
  <c r="Q143" i="61" s="1"/>
  <c r="R143" i="61" s="1"/>
  <c r="S143" i="61" s="1"/>
  <c r="T143" i="61" s="1"/>
  <c r="U143" i="61" s="1"/>
  <c r="V143" i="61" s="1"/>
  <c r="W143" i="61" s="1"/>
  <c r="X143" i="61" s="1"/>
  <c r="Y143" i="61" s="1"/>
  <c r="Z143" i="61" s="1"/>
  <c r="AA143" i="61" s="1"/>
  <c r="AB143" i="61" s="1"/>
  <c r="AC143" i="61" s="1"/>
  <c r="AD143" i="61" s="1"/>
  <c r="AE143" i="61" s="1"/>
  <c r="AF143" i="61" s="1"/>
  <c r="C143" i="61"/>
  <c r="D143" i="61" s="1"/>
  <c r="E142" i="61"/>
  <c r="F142" i="61" s="1"/>
  <c r="G142" i="61" s="1"/>
  <c r="H142" i="61" s="1"/>
  <c r="I142" i="61" s="1"/>
  <c r="J142" i="61" s="1"/>
  <c r="K142" i="61" s="1"/>
  <c r="L142" i="61" s="1"/>
  <c r="M142" i="61" s="1"/>
  <c r="N142" i="61" s="1"/>
  <c r="O142" i="61" s="1"/>
  <c r="P142" i="61" s="1"/>
  <c r="Q142" i="61" s="1"/>
  <c r="R142" i="61" s="1"/>
  <c r="S142" i="61" s="1"/>
  <c r="T142" i="61" s="1"/>
  <c r="U142" i="61" s="1"/>
  <c r="V142" i="61" s="1"/>
  <c r="W142" i="61" s="1"/>
  <c r="X142" i="61" s="1"/>
  <c r="Y142" i="61" s="1"/>
  <c r="Z142" i="61" s="1"/>
  <c r="AA142" i="61" s="1"/>
  <c r="AB142" i="61" s="1"/>
  <c r="AC142" i="61" s="1"/>
  <c r="AD142" i="61" s="1"/>
  <c r="AE142" i="61" s="1"/>
  <c r="AF142" i="61" s="1"/>
  <c r="C142" i="61"/>
  <c r="D142" i="61" s="1"/>
  <c r="G141" i="61"/>
  <c r="H141" i="61" s="1"/>
  <c r="I141" i="61" s="1"/>
  <c r="J141" i="61" s="1"/>
  <c r="K141" i="61" s="1"/>
  <c r="L141" i="61" s="1"/>
  <c r="M141" i="61" s="1"/>
  <c r="N141" i="61" s="1"/>
  <c r="O141" i="61" s="1"/>
  <c r="P141" i="61" s="1"/>
  <c r="Q141" i="61" s="1"/>
  <c r="R141" i="61" s="1"/>
  <c r="S141" i="61" s="1"/>
  <c r="T141" i="61" s="1"/>
  <c r="U141" i="61" s="1"/>
  <c r="V141" i="61" s="1"/>
  <c r="W141" i="61" s="1"/>
  <c r="X141" i="61" s="1"/>
  <c r="Y141" i="61" s="1"/>
  <c r="Z141" i="61" s="1"/>
  <c r="AA141" i="61" s="1"/>
  <c r="AB141" i="61" s="1"/>
  <c r="AC141" i="61" s="1"/>
  <c r="AD141" i="61" s="1"/>
  <c r="AE141" i="61" s="1"/>
  <c r="AF141" i="61" s="1"/>
  <c r="C141" i="61"/>
  <c r="D141" i="61" s="1"/>
  <c r="E141" i="61" s="1"/>
  <c r="F141" i="61" s="1"/>
  <c r="O140" i="61"/>
  <c r="P140" i="61" s="1"/>
  <c r="Q140" i="61" s="1"/>
  <c r="R140" i="61" s="1"/>
  <c r="S140" i="61" s="1"/>
  <c r="T140" i="61" s="1"/>
  <c r="U140" i="61" s="1"/>
  <c r="V140" i="61" s="1"/>
  <c r="W140" i="61" s="1"/>
  <c r="X140" i="61" s="1"/>
  <c r="Y140" i="61" s="1"/>
  <c r="Z140" i="61" s="1"/>
  <c r="AA140" i="61" s="1"/>
  <c r="AB140" i="61" s="1"/>
  <c r="AC140" i="61" s="1"/>
  <c r="AD140" i="61" s="1"/>
  <c r="AE140" i="61" s="1"/>
  <c r="AF140" i="61" s="1"/>
  <c r="I140" i="61"/>
  <c r="J140" i="61" s="1"/>
  <c r="K140" i="61" s="1"/>
  <c r="L140" i="61" s="1"/>
  <c r="M140" i="61" s="1"/>
  <c r="N140" i="61" s="1"/>
  <c r="C140" i="61"/>
  <c r="D140" i="61" s="1"/>
  <c r="E140" i="61" s="1"/>
  <c r="F140" i="61" s="1"/>
  <c r="G140" i="61" s="1"/>
  <c r="H140" i="61" s="1"/>
  <c r="K139" i="61"/>
  <c r="L139" i="61" s="1"/>
  <c r="M139" i="61" s="1"/>
  <c r="N139" i="61" s="1"/>
  <c r="O139" i="61" s="1"/>
  <c r="P139" i="61" s="1"/>
  <c r="Q139" i="61" s="1"/>
  <c r="R139" i="61" s="1"/>
  <c r="S139" i="61" s="1"/>
  <c r="T139" i="61" s="1"/>
  <c r="U139" i="61" s="1"/>
  <c r="V139" i="61" s="1"/>
  <c r="W139" i="61" s="1"/>
  <c r="X139" i="61" s="1"/>
  <c r="Y139" i="61" s="1"/>
  <c r="Z139" i="61" s="1"/>
  <c r="AA139" i="61" s="1"/>
  <c r="AB139" i="61" s="1"/>
  <c r="AC139" i="61" s="1"/>
  <c r="AD139" i="61" s="1"/>
  <c r="AE139" i="61" s="1"/>
  <c r="AF139" i="61" s="1"/>
  <c r="C139" i="61"/>
  <c r="D139" i="61" s="1"/>
  <c r="E139" i="61" s="1"/>
  <c r="F139" i="61" s="1"/>
  <c r="G139" i="61" s="1"/>
  <c r="H139" i="61" s="1"/>
  <c r="I139" i="61" s="1"/>
  <c r="J139" i="61" s="1"/>
  <c r="E138" i="61"/>
  <c r="F138" i="61" s="1"/>
  <c r="G138" i="61" s="1"/>
  <c r="H138" i="61" s="1"/>
  <c r="I138" i="61" s="1"/>
  <c r="J138" i="61" s="1"/>
  <c r="K138" i="61" s="1"/>
  <c r="L138" i="61" s="1"/>
  <c r="M138" i="61" s="1"/>
  <c r="N138" i="61" s="1"/>
  <c r="O138" i="61" s="1"/>
  <c r="P138" i="61" s="1"/>
  <c r="Q138" i="61" s="1"/>
  <c r="R138" i="61" s="1"/>
  <c r="S138" i="61" s="1"/>
  <c r="T138" i="61" s="1"/>
  <c r="U138" i="61" s="1"/>
  <c r="V138" i="61" s="1"/>
  <c r="W138" i="61" s="1"/>
  <c r="X138" i="61" s="1"/>
  <c r="Y138" i="61" s="1"/>
  <c r="Z138" i="61" s="1"/>
  <c r="AA138" i="61" s="1"/>
  <c r="AB138" i="61" s="1"/>
  <c r="AC138" i="61" s="1"/>
  <c r="AD138" i="61" s="1"/>
  <c r="AE138" i="61" s="1"/>
  <c r="AF138" i="61" s="1"/>
  <c r="C138" i="61"/>
  <c r="D138" i="61" s="1"/>
  <c r="J137" i="61"/>
  <c r="K137" i="61" s="1"/>
  <c r="L137" i="61" s="1"/>
  <c r="M137" i="61" s="1"/>
  <c r="N137" i="61" s="1"/>
  <c r="O137" i="61" s="1"/>
  <c r="P137" i="61" s="1"/>
  <c r="Q137" i="61" s="1"/>
  <c r="R137" i="61" s="1"/>
  <c r="S137" i="61" s="1"/>
  <c r="T137" i="61" s="1"/>
  <c r="U137" i="61" s="1"/>
  <c r="V137" i="61" s="1"/>
  <c r="W137" i="61" s="1"/>
  <c r="X137" i="61" s="1"/>
  <c r="Y137" i="61" s="1"/>
  <c r="Z137" i="61" s="1"/>
  <c r="AA137" i="61" s="1"/>
  <c r="AB137" i="61" s="1"/>
  <c r="AC137" i="61" s="1"/>
  <c r="AD137" i="61" s="1"/>
  <c r="AE137" i="61" s="1"/>
  <c r="AF137" i="61" s="1"/>
  <c r="C137" i="61"/>
  <c r="D137" i="61" s="1"/>
  <c r="E137" i="61" s="1"/>
  <c r="F137" i="61" s="1"/>
  <c r="G137" i="61" s="1"/>
  <c r="H137" i="61" s="1"/>
  <c r="I137" i="61" s="1"/>
  <c r="H136" i="61"/>
  <c r="I136" i="61" s="1"/>
  <c r="J136" i="61" s="1"/>
  <c r="K136" i="61" s="1"/>
  <c r="L136" i="61" s="1"/>
  <c r="M136" i="61" s="1"/>
  <c r="N136" i="61" s="1"/>
  <c r="O136" i="61" s="1"/>
  <c r="P136" i="61" s="1"/>
  <c r="Q136" i="61" s="1"/>
  <c r="R136" i="61" s="1"/>
  <c r="S136" i="61" s="1"/>
  <c r="T136" i="61" s="1"/>
  <c r="U136" i="61" s="1"/>
  <c r="V136" i="61" s="1"/>
  <c r="W136" i="61" s="1"/>
  <c r="X136" i="61" s="1"/>
  <c r="Y136" i="61" s="1"/>
  <c r="Z136" i="61" s="1"/>
  <c r="AA136" i="61" s="1"/>
  <c r="AB136" i="61" s="1"/>
  <c r="AC136" i="61" s="1"/>
  <c r="AD136" i="61" s="1"/>
  <c r="AE136" i="61" s="1"/>
  <c r="AF136" i="61" s="1"/>
  <c r="E136" i="61"/>
  <c r="F136" i="61" s="1"/>
  <c r="G136" i="61" s="1"/>
  <c r="C136" i="61"/>
  <c r="D136" i="61" s="1"/>
  <c r="U135" i="61"/>
  <c r="V135" i="61" s="1"/>
  <c r="W135" i="61" s="1"/>
  <c r="X135" i="61" s="1"/>
  <c r="Y135" i="61" s="1"/>
  <c r="Z135" i="61" s="1"/>
  <c r="AA135" i="61" s="1"/>
  <c r="AB135" i="61" s="1"/>
  <c r="AC135" i="61" s="1"/>
  <c r="AD135" i="61" s="1"/>
  <c r="AE135" i="61" s="1"/>
  <c r="AF135" i="61" s="1"/>
  <c r="C135" i="61"/>
  <c r="D135" i="61" s="1"/>
  <c r="E135" i="61" s="1"/>
  <c r="F135" i="61" s="1"/>
  <c r="G135" i="61" s="1"/>
  <c r="H135" i="61" s="1"/>
  <c r="I135" i="61" s="1"/>
  <c r="J135" i="61" s="1"/>
  <c r="K135" i="61" s="1"/>
  <c r="L135" i="61" s="1"/>
  <c r="M135" i="61" s="1"/>
  <c r="N135" i="61" s="1"/>
  <c r="O135" i="61" s="1"/>
  <c r="P135" i="61" s="1"/>
  <c r="Q135" i="61" s="1"/>
  <c r="R135" i="61" s="1"/>
  <c r="S135" i="61" s="1"/>
  <c r="T135" i="61" s="1"/>
  <c r="F134" i="61"/>
  <c r="G134" i="61" s="1"/>
  <c r="H134" i="61" s="1"/>
  <c r="I134" i="61" s="1"/>
  <c r="J134" i="61" s="1"/>
  <c r="K134" i="61" s="1"/>
  <c r="L134" i="61" s="1"/>
  <c r="M134" i="61" s="1"/>
  <c r="N134" i="61" s="1"/>
  <c r="O134" i="61" s="1"/>
  <c r="P134" i="61" s="1"/>
  <c r="Q134" i="61" s="1"/>
  <c r="R134" i="61" s="1"/>
  <c r="S134" i="61" s="1"/>
  <c r="T134" i="61" s="1"/>
  <c r="U134" i="61" s="1"/>
  <c r="V134" i="61" s="1"/>
  <c r="W134" i="61" s="1"/>
  <c r="X134" i="61" s="1"/>
  <c r="Y134" i="61" s="1"/>
  <c r="Z134" i="61" s="1"/>
  <c r="AA134" i="61" s="1"/>
  <c r="AB134" i="61" s="1"/>
  <c r="AC134" i="61" s="1"/>
  <c r="AD134" i="61" s="1"/>
  <c r="AE134" i="61" s="1"/>
  <c r="AF134" i="61" s="1"/>
  <c r="D134" i="61"/>
  <c r="E134" i="61" s="1"/>
  <c r="C134" i="61"/>
  <c r="F133" i="61"/>
  <c r="G133" i="61" s="1"/>
  <c r="H133" i="61" s="1"/>
  <c r="I133" i="61" s="1"/>
  <c r="J133" i="61" s="1"/>
  <c r="K133" i="61" s="1"/>
  <c r="L133" i="61" s="1"/>
  <c r="M133" i="61" s="1"/>
  <c r="N133" i="61" s="1"/>
  <c r="O133" i="61" s="1"/>
  <c r="P133" i="61" s="1"/>
  <c r="Q133" i="61" s="1"/>
  <c r="R133" i="61" s="1"/>
  <c r="S133" i="61" s="1"/>
  <c r="T133" i="61" s="1"/>
  <c r="U133" i="61" s="1"/>
  <c r="V133" i="61" s="1"/>
  <c r="W133" i="61" s="1"/>
  <c r="X133" i="61" s="1"/>
  <c r="Y133" i="61" s="1"/>
  <c r="Z133" i="61" s="1"/>
  <c r="AA133" i="61" s="1"/>
  <c r="AB133" i="61" s="1"/>
  <c r="AC133" i="61" s="1"/>
  <c r="AD133" i="61" s="1"/>
  <c r="AE133" i="61" s="1"/>
  <c r="AF133" i="61" s="1"/>
  <c r="C133" i="61"/>
  <c r="D133" i="61" s="1"/>
  <c r="E133" i="61" s="1"/>
  <c r="C132" i="61"/>
  <c r="D132" i="61" s="1"/>
  <c r="E132" i="61" s="1"/>
  <c r="F132" i="61" s="1"/>
  <c r="G132" i="61" s="1"/>
  <c r="H132" i="61" s="1"/>
  <c r="I132" i="61" s="1"/>
  <c r="J132" i="61" s="1"/>
  <c r="K132" i="61" s="1"/>
  <c r="L132" i="61" s="1"/>
  <c r="M132" i="61" s="1"/>
  <c r="N132" i="61" s="1"/>
  <c r="O132" i="61" s="1"/>
  <c r="P132" i="61" s="1"/>
  <c r="Q132" i="61" s="1"/>
  <c r="R132" i="61" s="1"/>
  <c r="S132" i="61" s="1"/>
  <c r="T132" i="61" s="1"/>
  <c r="U132" i="61" s="1"/>
  <c r="V132" i="61" s="1"/>
  <c r="W132" i="61" s="1"/>
  <c r="X132" i="61" s="1"/>
  <c r="Y132" i="61" s="1"/>
  <c r="Z132" i="61" s="1"/>
  <c r="AA132" i="61" s="1"/>
  <c r="AB132" i="61" s="1"/>
  <c r="AC132" i="61" s="1"/>
  <c r="AD132" i="61" s="1"/>
  <c r="AE132" i="61" s="1"/>
  <c r="AF132" i="61" s="1"/>
  <c r="AF131" i="61"/>
  <c r="N131" i="61"/>
  <c r="O131" i="61" s="1"/>
  <c r="P131" i="61" s="1"/>
  <c r="Q131" i="61" s="1"/>
  <c r="R131" i="61" s="1"/>
  <c r="S131" i="61" s="1"/>
  <c r="T131" i="61" s="1"/>
  <c r="U131" i="61" s="1"/>
  <c r="V131" i="61" s="1"/>
  <c r="W131" i="61" s="1"/>
  <c r="X131" i="61" s="1"/>
  <c r="Y131" i="61" s="1"/>
  <c r="Z131" i="61" s="1"/>
  <c r="AA131" i="61" s="1"/>
  <c r="AB131" i="61" s="1"/>
  <c r="AC131" i="61" s="1"/>
  <c r="AD131" i="61" s="1"/>
  <c r="AE131" i="61" s="1"/>
  <c r="C131" i="61"/>
  <c r="D131" i="61" s="1"/>
  <c r="E131" i="61" s="1"/>
  <c r="F131" i="61" s="1"/>
  <c r="G131" i="61" s="1"/>
  <c r="H131" i="61" s="1"/>
  <c r="I131" i="61" s="1"/>
  <c r="J131" i="61" s="1"/>
  <c r="K131" i="61" s="1"/>
  <c r="L131" i="61" s="1"/>
  <c r="M131" i="61" s="1"/>
  <c r="L130" i="61"/>
  <c r="M130" i="61" s="1"/>
  <c r="N130" i="61" s="1"/>
  <c r="O130" i="61" s="1"/>
  <c r="P130" i="61" s="1"/>
  <c r="Q130" i="61" s="1"/>
  <c r="R130" i="61" s="1"/>
  <c r="S130" i="61" s="1"/>
  <c r="T130" i="61" s="1"/>
  <c r="U130" i="61" s="1"/>
  <c r="V130" i="61" s="1"/>
  <c r="W130" i="61" s="1"/>
  <c r="X130" i="61" s="1"/>
  <c r="Y130" i="61" s="1"/>
  <c r="Z130" i="61" s="1"/>
  <c r="AA130" i="61" s="1"/>
  <c r="AB130" i="61" s="1"/>
  <c r="AC130" i="61" s="1"/>
  <c r="AD130" i="61" s="1"/>
  <c r="AE130" i="61" s="1"/>
  <c r="AF130" i="61" s="1"/>
  <c r="G130" i="61"/>
  <c r="H130" i="61" s="1"/>
  <c r="I130" i="61" s="1"/>
  <c r="J130" i="61" s="1"/>
  <c r="K130" i="61" s="1"/>
  <c r="F130" i="61"/>
  <c r="D130" i="61"/>
  <c r="E130" i="61" s="1"/>
  <c r="C130" i="61"/>
  <c r="L129" i="61"/>
  <c r="M129" i="61" s="1"/>
  <c r="N129" i="61" s="1"/>
  <c r="O129" i="61" s="1"/>
  <c r="P129" i="61" s="1"/>
  <c r="Q129" i="61" s="1"/>
  <c r="R129" i="61" s="1"/>
  <c r="S129" i="61" s="1"/>
  <c r="T129" i="61" s="1"/>
  <c r="U129" i="61" s="1"/>
  <c r="V129" i="61" s="1"/>
  <c r="W129" i="61" s="1"/>
  <c r="X129" i="61" s="1"/>
  <c r="Y129" i="61" s="1"/>
  <c r="Z129" i="61" s="1"/>
  <c r="AA129" i="61" s="1"/>
  <c r="AB129" i="61" s="1"/>
  <c r="AC129" i="61" s="1"/>
  <c r="AD129" i="61" s="1"/>
  <c r="AE129" i="61" s="1"/>
  <c r="AF129" i="61" s="1"/>
  <c r="G129" i="61"/>
  <c r="H129" i="61" s="1"/>
  <c r="I129" i="61" s="1"/>
  <c r="J129" i="61" s="1"/>
  <c r="K129" i="61" s="1"/>
  <c r="E129" i="61"/>
  <c r="F129" i="61" s="1"/>
  <c r="D129" i="61"/>
  <c r="C129" i="61"/>
  <c r="K128" i="61"/>
  <c r="L128" i="61" s="1"/>
  <c r="M128" i="61" s="1"/>
  <c r="N128" i="61" s="1"/>
  <c r="O128" i="61" s="1"/>
  <c r="P128" i="61" s="1"/>
  <c r="Q128" i="61" s="1"/>
  <c r="R128" i="61" s="1"/>
  <c r="S128" i="61" s="1"/>
  <c r="T128" i="61" s="1"/>
  <c r="U128" i="61" s="1"/>
  <c r="V128" i="61" s="1"/>
  <c r="W128" i="61" s="1"/>
  <c r="X128" i="61" s="1"/>
  <c r="Y128" i="61" s="1"/>
  <c r="Z128" i="61" s="1"/>
  <c r="AA128" i="61" s="1"/>
  <c r="AB128" i="61" s="1"/>
  <c r="AC128" i="61" s="1"/>
  <c r="AD128" i="61" s="1"/>
  <c r="AE128" i="61" s="1"/>
  <c r="AF128" i="61" s="1"/>
  <c r="H128" i="61"/>
  <c r="I128" i="61" s="1"/>
  <c r="J128" i="61" s="1"/>
  <c r="E128" i="61"/>
  <c r="F128" i="61" s="1"/>
  <c r="G128" i="61" s="1"/>
  <c r="C128" i="61"/>
  <c r="D128" i="61" s="1"/>
  <c r="I127" i="61"/>
  <c r="J127" i="61" s="1"/>
  <c r="K127" i="61" s="1"/>
  <c r="L127" i="61" s="1"/>
  <c r="M127" i="61" s="1"/>
  <c r="N127" i="61" s="1"/>
  <c r="O127" i="61" s="1"/>
  <c r="P127" i="61" s="1"/>
  <c r="Q127" i="61" s="1"/>
  <c r="R127" i="61" s="1"/>
  <c r="S127" i="61" s="1"/>
  <c r="T127" i="61" s="1"/>
  <c r="U127" i="61" s="1"/>
  <c r="V127" i="61" s="1"/>
  <c r="W127" i="61" s="1"/>
  <c r="X127" i="61" s="1"/>
  <c r="Y127" i="61" s="1"/>
  <c r="Z127" i="61" s="1"/>
  <c r="AA127" i="61" s="1"/>
  <c r="AB127" i="61" s="1"/>
  <c r="AC127" i="61" s="1"/>
  <c r="AD127" i="61" s="1"/>
  <c r="AE127" i="61" s="1"/>
  <c r="AF127" i="61" s="1"/>
  <c r="F127" i="61"/>
  <c r="G127" i="61" s="1"/>
  <c r="H127" i="61" s="1"/>
  <c r="C127" i="61"/>
  <c r="D127" i="61" s="1"/>
  <c r="E127" i="61" s="1"/>
  <c r="G126" i="61"/>
  <c r="H126" i="61" s="1"/>
  <c r="I126" i="61" s="1"/>
  <c r="J126" i="61" s="1"/>
  <c r="K126" i="61" s="1"/>
  <c r="L126" i="61" s="1"/>
  <c r="M126" i="61" s="1"/>
  <c r="N126" i="61" s="1"/>
  <c r="O126" i="61" s="1"/>
  <c r="P126" i="61" s="1"/>
  <c r="Q126" i="61" s="1"/>
  <c r="R126" i="61" s="1"/>
  <c r="S126" i="61" s="1"/>
  <c r="T126" i="61" s="1"/>
  <c r="U126" i="61" s="1"/>
  <c r="V126" i="61" s="1"/>
  <c r="W126" i="61" s="1"/>
  <c r="X126" i="61" s="1"/>
  <c r="Y126" i="61" s="1"/>
  <c r="Z126" i="61" s="1"/>
  <c r="AA126" i="61" s="1"/>
  <c r="AB126" i="61" s="1"/>
  <c r="AC126" i="61" s="1"/>
  <c r="AD126" i="61" s="1"/>
  <c r="AE126" i="61" s="1"/>
  <c r="AF126" i="61" s="1"/>
  <c r="D126" i="61"/>
  <c r="E126" i="61" s="1"/>
  <c r="F126" i="61" s="1"/>
  <c r="C126" i="61"/>
  <c r="D125" i="61"/>
  <c r="E125" i="61" s="1"/>
  <c r="F125" i="61" s="1"/>
  <c r="G125" i="61" s="1"/>
  <c r="H125" i="61" s="1"/>
  <c r="I125" i="61" s="1"/>
  <c r="J125" i="61" s="1"/>
  <c r="K125" i="61" s="1"/>
  <c r="L125" i="61" s="1"/>
  <c r="M125" i="61" s="1"/>
  <c r="N125" i="61" s="1"/>
  <c r="O125" i="61" s="1"/>
  <c r="P125" i="61" s="1"/>
  <c r="Q125" i="61" s="1"/>
  <c r="R125" i="61" s="1"/>
  <c r="S125" i="61" s="1"/>
  <c r="T125" i="61" s="1"/>
  <c r="U125" i="61" s="1"/>
  <c r="V125" i="61" s="1"/>
  <c r="W125" i="61" s="1"/>
  <c r="X125" i="61" s="1"/>
  <c r="Y125" i="61" s="1"/>
  <c r="Z125" i="61" s="1"/>
  <c r="AA125" i="61" s="1"/>
  <c r="AB125" i="61" s="1"/>
  <c r="AC125" i="61" s="1"/>
  <c r="AD125" i="61" s="1"/>
  <c r="AE125" i="61" s="1"/>
  <c r="AF125" i="61" s="1"/>
  <c r="C125" i="61"/>
  <c r="H124" i="61"/>
  <c r="I124" i="61" s="1"/>
  <c r="J124" i="61" s="1"/>
  <c r="K124" i="61" s="1"/>
  <c r="L124" i="61" s="1"/>
  <c r="M124" i="61" s="1"/>
  <c r="N124" i="61" s="1"/>
  <c r="O124" i="61" s="1"/>
  <c r="P124" i="61" s="1"/>
  <c r="Q124" i="61" s="1"/>
  <c r="R124" i="61" s="1"/>
  <c r="S124" i="61" s="1"/>
  <c r="T124" i="61" s="1"/>
  <c r="U124" i="61" s="1"/>
  <c r="V124" i="61" s="1"/>
  <c r="W124" i="61" s="1"/>
  <c r="X124" i="61" s="1"/>
  <c r="Y124" i="61" s="1"/>
  <c r="Z124" i="61" s="1"/>
  <c r="AA124" i="61" s="1"/>
  <c r="AB124" i="61" s="1"/>
  <c r="AC124" i="61" s="1"/>
  <c r="AD124" i="61" s="1"/>
  <c r="AE124" i="61" s="1"/>
  <c r="AF124" i="61" s="1"/>
  <c r="C124" i="61"/>
  <c r="D124" i="61" s="1"/>
  <c r="E124" i="61" s="1"/>
  <c r="F124" i="61" s="1"/>
  <c r="G124" i="61" s="1"/>
  <c r="V123" i="61"/>
  <c r="W123" i="61" s="1"/>
  <c r="X123" i="61" s="1"/>
  <c r="Y123" i="61" s="1"/>
  <c r="Z123" i="61" s="1"/>
  <c r="AA123" i="61" s="1"/>
  <c r="AB123" i="61" s="1"/>
  <c r="AC123" i="61" s="1"/>
  <c r="AD123" i="61" s="1"/>
  <c r="AE123" i="61" s="1"/>
  <c r="AF123" i="61" s="1"/>
  <c r="F123" i="61"/>
  <c r="G123" i="61" s="1"/>
  <c r="H123" i="61" s="1"/>
  <c r="I123" i="61" s="1"/>
  <c r="J123" i="61" s="1"/>
  <c r="K123" i="61" s="1"/>
  <c r="L123" i="61" s="1"/>
  <c r="M123" i="61" s="1"/>
  <c r="N123" i="61" s="1"/>
  <c r="O123" i="61" s="1"/>
  <c r="P123" i="61" s="1"/>
  <c r="Q123" i="61" s="1"/>
  <c r="R123" i="61" s="1"/>
  <c r="S123" i="61" s="1"/>
  <c r="T123" i="61" s="1"/>
  <c r="U123" i="61" s="1"/>
  <c r="C123" i="61"/>
  <c r="D123" i="61" s="1"/>
  <c r="E123" i="61" s="1"/>
  <c r="D122" i="61"/>
  <c r="E122" i="61" s="1"/>
  <c r="F122" i="61" s="1"/>
  <c r="G122" i="61" s="1"/>
  <c r="H122" i="61" s="1"/>
  <c r="I122" i="61" s="1"/>
  <c r="J122" i="61" s="1"/>
  <c r="K122" i="61" s="1"/>
  <c r="L122" i="61" s="1"/>
  <c r="M122" i="61" s="1"/>
  <c r="N122" i="61" s="1"/>
  <c r="O122" i="61" s="1"/>
  <c r="P122" i="61" s="1"/>
  <c r="Q122" i="61" s="1"/>
  <c r="R122" i="61" s="1"/>
  <c r="S122" i="61" s="1"/>
  <c r="T122" i="61" s="1"/>
  <c r="U122" i="61" s="1"/>
  <c r="V122" i="61" s="1"/>
  <c r="W122" i="61" s="1"/>
  <c r="X122" i="61" s="1"/>
  <c r="Y122" i="61" s="1"/>
  <c r="Z122" i="61" s="1"/>
  <c r="AA122" i="61" s="1"/>
  <c r="AB122" i="61" s="1"/>
  <c r="AC122" i="61" s="1"/>
  <c r="AD122" i="61" s="1"/>
  <c r="AE122" i="61" s="1"/>
  <c r="AF122" i="61" s="1"/>
  <c r="C122" i="61"/>
  <c r="E121" i="61"/>
  <c r="F121" i="61" s="1"/>
  <c r="G121" i="61" s="1"/>
  <c r="H121" i="61" s="1"/>
  <c r="I121" i="61" s="1"/>
  <c r="J121" i="61" s="1"/>
  <c r="K121" i="61" s="1"/>
  <c r="L121" i="61" s="1"/>
  <c r="M121" i="61" s="1"/>
  <c r="N121" i="61" s="1"/>
  <c r="O121" i="61" s="1"/>
  <c r="P121" i="61" s="1"/>
  <c r="Q121" i="61" s="1"/>
  <c r="R121" i="61" s="1"/>
  <c r="S121" i="61" s="1"/>
  <c r="T121" i="61" s="1"/>
  <c r="U121" i="61" s="1"/>
  <c r="V121" i="61" s="1"/>
  <c r="W121" i="61" s="1"/>
  <c r="X121" i="61" s="1"/>
  <c r="Y121" i="61" s="1"/>
  <c r="Z121" i="61" s="1"/>
  <c r="AA121" i="61" s="1"/>
  <c r="AB121" i="61" s="1"/>
  <c r="AC121" i="61" s="1"/>
  <c r="AD121" i="61" s="1"/>
  <c r="AE121" i="61" s="1"/>
  <c r="AF121" i="61" s="1"/>
  <c r="D121" i="61"/>
  <c r="C121" i="61"/>
  <c r="G120" i="61"/>
  <c r="H120" i="61" s="1"/>
  <c r="I120" i="61" s="1"/>
  <c r="J120" i="61" s="1"/>
  <c r="K120" i="61" s="1"/>
  <c r="L120" i="61" s="1"/>
  <c r="M120" i="61" s="1"/>
  <c r="N120" i="61" s="1"/>
  <c r="O120" i="61" s="1"/>
  <c r="P120" i="61" s="1"/>
  <c r="Q120" i="61" s="1"/>
  <c r="R120" i="61" s="1"/>
  <c r="S120" i="61" s="1"/>
  <c r="T120" i="61" s="1"/>
  <c r="U120" i="61" s="1"/>
  <c r="V120" i="61" s="1"/>
  <c r="W120" i="61" s="1"/>
  <c r="X120" i="61" s="1"/>
  <c r="Y120" i="61" s="1"/>
  <c r="Z120" i="61" s="1"/>
  <c r="AA120" i="61" s="1"/>
  <c r="AB120" i="61" s="1"/>
  <c r="AC120" i="61" s="1"/>
  <c r="AD120" i="61" s="1"/>
  <c r="AE120" i="61" s="1"/>
  <c r="AF120" i="61" s="1"/>
  <c r="E120" i="61"/>
  <c r="F120" i="61" s="1"/>
  <c r="C120" i="61"/>
  <c r="D120" i="61" s="1"/>
  <c r="C119" i="61"/>
  <c r="D119" i="61" s="1"/>
  <c r="E119" i="61" s="1"/>
  <c r="F119" i="61" s="1"/>
  <c r="G119" i="61" s="1"/>
  <c r="H119" i="61" s="1"/>
  <c r="I119" i="61" s="1"/>
  <c r="J119" i="61" s="1"/>
  <c r="K119" i="61" s="1"/>
  <c r="L119" i="61" s="1"/>
  <c r="M119" i="61" s="1"/>
  <c r="N119" i="61" s="1"/>
  <c r="O119" i="61" s="1"/>
  <c r="P119" i="61" s="1"/>
  <c r="Q119" i="61" s="1"/>
  <c r="R119" i="61" s="1"/>
  <c r="S119" i="61" s="1"/>
  <c r="T119" i="61" s="1"/>
  <c r="U119" i="61" s="1"/>
  <c r="V119" i="61" s="1"/>
  <c r="W119" i="61" s="1"/>
  <c r="X119" i="61" s="1"/>
  <c r="Y119" i="61" s="1"/>
  <c r="Z119" i="61" s="1"/>
  <c r="AA119" i="61" s="1"/>
  <c r="AB119" i="61" s="1"/>
  <c r="AC119" i="61" s="1"/>
  <c r="AD119" i="61" s="1"/>
  <c r="AE119" i="61" s="1"/>
  <c r="AF119" i="61" s="1"/>
  <c r="E118" i="61"/>
  <c r="F118" i="61" s="1"/>
  <c r="G118" i="61" s="1"/>
  <c r="H118" i="61" s="1"/>
  <c r="I118" i="61" s="1"/>
  <c r="J118" i="61" s="1"/>
  <c r="K118" i="61" s="1"/>
  <c r="L118" i="61" s="1"/>
  <c r="M118" i="61" s="1"/>
  <c r="N118" i="61" s="1"/>
  <c r="O118" i="61" s="1"/>
  <c r="P118" i="61" s="1"/>
  <c r="Q118" i="61" s="1"/>
  <c r="R118" i="61" s="1"/>
  <c r="S118" i="61" s="1"/>
  <c r="T118" i="61" s="1"/>
  <c r="U118" i="61" s="1"/>
  <c r="V118" i="61" s="1"/>
  <c r="W118" i="61" s="1"/>
  <c r="X118" i="61" s="1"/>
  <c r="Y118" i="61" s="1"/>
  <c r="Z118" i="61" s="1"/>
  <c r="AA118" i="61" s="1"/>
  <c r="AB118" i="61" s="1"/>
  <c r="AC118" i="61" s="1"/>
  <c r="AD118" i="61" s="1"/>
  <c r="AE118" i="61" s="1"/>
  <c r="AF118" i="61" s="1"/>
  <c r="D118" i="61"/>
  <c r="C118" i="61"/>
  <c r="N117" i="61"/>
  <c r="O117" i="61" s="1"/>
  <c r="P117" i="61" s="1"/>
  <c r="Q117" i="61" s="1"/>
  <c r="R117" i="61" s="1"/>
  <c r="S117" i="61" s="1"/>
  <c r="T117" i="61" s="1"/>
  <c r="U117" i="61" s="1"/>
  <c r="V117" i="61" s="1"/>
  <c r="W117" i="61" s="1"/>
  <c r="X117" i="61" s="1"/>
  <c r="Y117" i="61" s="1"/>
  <c r="Z117" i="61" s="1"/>
  <c r="AA117" i="61" s="1"/>
  <c r="AB117" i="61" s="1"/>
  <c r="AC117" i="61" s="1"/>
  <c r="AD117" i="61" s="1"/>
  <c r="AE117" i="61" s="1"/>
  <c r="AF117" i="61" s="1"/>
  <c r="E117" i="61"/>
  <c r="F117" i="61" s="1"/>
  <c r="G117" i="61" s="1"/>
  <c r="H117" i="61" s="1"/>
  <c r="I117" i="61" s="1"/>
  <c r="J117" i="61" s="1"/>
  <c r="K117" i="61" s="1"/>
  <c r="L117" i="61" s="1"/>
  <c r="M117" i="61" s="1"/>
  <c r="C117" i="61"/>
  <c r="D117" i="61" s="1"/>
  <c r="L116" i="61"/>
  <c r="M116" i="61" s="1"/>
  <c r="N116" i="61" s="1"/>
  <c r="O116" i="61" s="1"/>
  <c r="P116" i="61" s="1"/>
  <c r="Q116" i="61" s="1"/>
  <c r="R116" i="61" s="1"/>
  <c r="S116" i="61" s="1"/>
  <c r="T116" i="61" s="1"/>
  <c r="U116" i="61" s="1"/>
  <c r="V116" i="61" s="1"/>
  <c r="W116" i="61" s="1"/>
  <c r="X116" i="61" s="1"/>
  <c r="Y116" i="61" s="1"/>
  <c r="Z116" i="61" s="1"/>
  <c r="AA116" i="61" s="1"/>
  <c r="AB116" i="61" s="1"/>
  <c r="AC116" i="61" s="1"/>
  <c r="AD116" i="61" s="1"/>
  <c r="AE116" i="61" s="1"/>
  <c r="AF116" i="61" s="1"/>
  <c r="D116" i="61"/>
  <c r="E116" i="61" s="1"/>
  <c r="F116" i="61" s="1"/>
  <c r="G116" i="61" s="1"/>
  <c r="H116" i="61" s="1"/>
  <c r="I116" i="61" s="1"/>
  <c r="J116" i="61" s="1"/>
  <c r="K116" i="61" s="1"/>
  <c r="C116" i="61"/>
  <c r="C115" i="61"/>
  <c r="D115" i="61" s="1"/>
  <c r="E115" i="61" s="1"/>
  <c r="F115" i="61" s="1"/>
  <c r="G115" i="61" s="1"/>
  <c r="H115" i="61" s="1"/>
  <c r="I115" i="61" s="1"/>
  <c r="J115" i="61" s="1"/>
  <c r="K115" i="61" s="1"/>
  <c r="L115" i="61" s="1"/>
  <c r="M115" i="61" s="1"/>
  <c r="N115" i="61" s="1"/>
  <c r="O115" i="61" s="1"/>
  <c r="P115" i="61" s="1"/>
  <c r="Q115" i="61" s="1"/>
  <c r="R115" i="61" s="1"/>
  <c r="S115" i="61" s="1"/>
  <c r="T115" i="61" s="1"/>
  <c r="U115" i="61" s="1"/>
  <c r="V115" i="61" s="1"/>
  <c r="W115" i="61" s="1"/>
  <c r="X115" i="61" s="1"/>
  <c r="Y115" i="61" s="1"/>
  <c r="Z115" i="61" s="1"/>
  <c r="AA115" i="61" s="1"/>
  <c r="AB115" i="61" s="1"/>
  <c r="AC115" i="61" s="1"/>
  <c r="AD115" i="61" s="1"/>
  <c r="AE115" i="61" s="1"/>
  <c r="AF115" i="61" s="1"/>
  <c r="D114" i="61"/>
  <c r="E114" i="61" s="1"/>
  <c r="F114" i="61" s="1"/>
  <c r="G114" i="61" s="1"/>
  <c r="H114" i="61" s="1"/>
  <c r="I114" i="61" s="1"/>
  <c r="J114" i="61" s="1"/>
  <c r="K114" i="61" s="1"/>
  <c r="L114" i="61" s="1"/>
  <c r="M114" i="61" s="1"/>
  <c r="N114" i="61" s="1"/>
  <c r="O114" i="61" s="1"/>
  <c r="P114" i="61" s="1"/>
  <c r="Q114" i="61" s="1"/>
  <c r="R114" i="61" s="1"/>
  <c r="S114" i="61" s="1"/>
  <c r="T114" i="61" s="1"/>
  <c r="U114" i="61" s="1"/>
  <c r="V114" i="61" s="1"/>
  <c r="W114" i="61" s="1"/>
  <c r="X114" i="61" s="1"/>
  <c r="Y114" i="61" s="1"/>
  <c r="Z114" i="61" s="1"/>
  <c r="AA114" i="61" s="1"/>
  <c r="AB114" i="61" s="1"/>
  <c r="AC114" i="61" s="1"/>
  <c r="AD114" i="61" s="1"/>
  <c r="AE114" i="61" s="1"/>
  <c r="AF114" i="61" s="1"/>
  <c r="C114" i="61"/>
  <c r="N113" i="61"/>
  <c r="O113" i="61" s="1"/>
  <c r="P113" i="61" s="1"/>
  <c r="Q113" i="61" s="1"/>
  <c r="R113" i="61" s="1"/>
  <c r="S113" i="61" s="1"/>
  <c r="T113" i="61" s="1"/>
  <c r="U113" i="61" s="1"/>
  <c r="V113" i="61" s="1"/>
  <c r="W113" i="61" s="1"/>
  <c r="X113" i="61" s="1"/>
  <c r="Y113" i="61" s="1"/>
  <c r="Z113" i="61" s="1"/>
  <c r="AA113" i="61" s="1"/>
  <c r="AB113" i="61" s="1"/>
  <c r="AC113" i="61" s="1"/>
  <c r="AD113" i="61" s="1"/>
  <c r="AE113" i="61" s="1"/>
  <c r="AF113" i="61" s="1"/>
  <c r="C113" i="61"/>
  <c r="D113" i="61" s="1"/>
  <c r="E113" i="61" s="1"/>
  <c r="F113" i="61" s="1"/>
  <c r="G113" i="61" s="1"/>
  <c r="H113" i="61" s="1"/>
  <c r="I113" i="61" s="1"/>
  <c r="J113" i="61" s="1"/>
  <c r="K113" i="61" s="1"/>
  <c r="L113" i="61" s="1"/>
  <c r="M113" i="61" s="1"/>
  <c r="E112" i="61"/>
  <c r="F112" i="61" s="1"/>
  <c r="G112" i="61" s="1"/>
  <c r="H112" i="61" s="1"/>
  <c r="I112" i="61" s="1"/>
  <c r="J112" i="61" s="1"/>
  <c r="K112" i="61" s="1"/>
  <c r="L112" i="61" s="1"/>
  <c r="M112" i="61" s="1"/>
  <c r="N112" i="61" s="1"/>
  <c r="O112" i="61" s="1"/>
  <c r="P112" i="61" s="1"/>
  <c r="Q112" i="61" s="1"/>
  <c r="R112" i="61" s="1"/>
  <c r="S112" i="61" s="1"/>
  <c r="T112" i="61" s="1"/>
  <c r="U112" i="61" s="1"/>
  <c r="V112" i="61" s="1"/>
  <c r="W112" i="61" s="1"/>
  <c r="X112" i="61" s="1"/>
  <c r="Y112" i="61" s="1"/>
  <c r="Z112" i="61" s="1"/>
  <c r="AA112" i="61" s="1"/>
  <c r="AB112" i="61" s="1"/>
  <c r="AC112" i="61" s="1"/>
  <c r="AD112" i="61" s="1"/>
  <c r="AE112" i="61" s="1"/>
  <c r="AF112" i="61" s="1"/>
  <c r="C112" i="61"/>
  <c r="D112" i="61" s="1"/>
  <c r="L111" i="61"/>
  <c r="M111" i="61" s="1"/>
  <c r="N111" i="61" s="1"/>
  <c r="O111" i="61" s="1"/>
  <c r="P111" i="61" s="1"/>
  <c r="Q111" i="61" s="1"/>
  <c r="R111" i="61" s="1"/>
  <c r="S111" i="61" s="1"/>
  <c r="T111" i="61" s="1"/>
  <c r="U111" i="61" s="1"/>
  <c r="V111" i="61" s="1"/>
  <c r="W111" i="61" s="1"/>
  <c r="X111" i="61" s="1"/>
  <c r="Y111" i="61" s="1"/>
  <c r="Z111" i="61" s="1"/>
  <c r="AA111" i="61" s="1"/>
  <c r="AB111" i="61" s="1"/>
  <c r="AC111" i="61" s="1"/>
  <c r="AD111" i="61" s="1"/>
  <c r="AE111" i="61" s="1"/>
  <c r="AF111" i="61" s="1"/>
  <c r="C111" i="61"/>
  <c r="D111" i="61" s="1"/>
  <c r="E111" i="61" s="1"/>
  <c r="F111" i="61" s="1"/>
  <c r="G111" i="61" s="1"/>
  <c r="H111" i="61" s="1"/>
  <c r="I111" i="61" s="1"/>
  <c r="J111" i="61" s="1"/>
  <c r="K111" i="61" s="1"/>
  <c r="D110" i="61"/>
  <c r="E110" i="61" s="1"/>
  <c r="F110" i="61" s="1"/>
  <c r="G110" i="61" s="1"/>
  <c r="H110" i="61" s="1"/>
  <c r="I110" i="61" s="1"/>
  <c r="J110" i="61" s="1"/>
  <c r="K110" i="61" s="1"/>
  <c r="L110" i="61" s="1"/>
  <c r="M110" i="61" s="1"/>
  <c r="N110" i="61" s="1"/>
  <c r="O110" i="61" s="1"/>
  <c r="P110" i="61" s="1"/>
  <c r="Q110" i="61" s="1"/>
  <c r="R110" i="61" s="1"/>
  <c r="S110" i="61" s="1"/>
  <c r="T110" i="61" s="1"/>
  <c r="U110" i="61" s="1"/>
  <c r="V110" i="61" s="1"/>
  <c r="W110" i="61" s="1"/>
  <c r="X110" i="61" s="1"/>
  <c r="Y110" i="61" s="1"/>
  <c r="Z110" i="61" s="1"/>
  <c r="AA110" i="61" s="1"/>
  <c r="AB110" i="61" s="1"/>
  <c r="AC110" i="61" s="1"/>
  <c r="AD110" i="61" s="1"/>
  <c r="AE110" i="61" s="1"/>
  <c r="AF110" i="61" s="1"/>
  <c r="C110" i="61"/>
  <c r="C109" i="61"/>
  <c r="D109" i="61" s="1"/>
  <c r="E109" i="61" s="1"/>
  <c r="F109" i="61" s="1"/>
  <c r="G109" i="61" s="1"/>
  <c r="H109" i="61" s="1"/>
  <c r="I109" i="61" s="1"/>
  <c r="J109" i="61" s="1"/>
  <c r="K109" i="61" s="1"/>
  <c r="L109" i="61" s="1"/>
  <c r="M109" i="61" s="1"/>
  <c r="N109" i="61" s="1"/>
  <c r="O109" i="61" s="1"/>
  <c r="P109" i="61" s="1"/>
  <c r="Q109" i="61" s="1"/>
  <c r="R109" i="61" s="1"/>
  <c r="S109" i="61" s="1"/>
  <c r="T109" i="61" s="1"/>
  <c r="U109" i="61" s="1"/>
  <c r="V109" i="61" s="1"/>
  <c r="W109" i="61" s="1"/>
  <c r="X109" i="61" s="1"/>
  <c r="Y109" i="61" s="1"/>
  <c r="Z109" i="61" s="1"/>
  <c r="AA109" i="61" s="1"/>
  <c r="AB109" i="61" s="1"/>
  <c r="AC109" i="61" s="1"/>
  <c r="AD109" i="61" s="1"/>
  <c r="AE109" i="61" s="1"/>
  <c r="AF109" i="61" s="1"/>
  <c r="H108" i="61"/>
  <c r="I108" i="61" s="1"/>
  <c r="J108" i="61" s="1"/>
  <c r="K108" i="61" s="1"/>
  <c r="L108" i="61" s="1"/>
  <c r="M108" i="61" s="1"/>
  <c r="N108" i="61" s="1"/>
  <c r="O108" i="61" s="1"/>
  <c r="P108" i="61" s="1"/>
  <c r="Q108" i="61" s="1"/>
  <c r="R108" i="61" s="1"/>
  <c r="S108" i="61" s="1"/>
  <c r="T108" i="61" s="1"/>
  <c r="U108" i="61" s="1"/>
  <c r="V108" i="61" s="1"/>
  <c r="W108" i="61" s="1"/>
  <c r="X108" i="61" s="1"/>
  <c r="Y108" i="61" s="1"/>
  <c r="Z108" i="61" s="1"/>
  <c r="AA108" i="61" s="1"/>
  <c r="AB108" i="61" s="1"/>
  <c r="AC108" i="61" s="1"/>
  <c r="AD108" i="61" s="1"/>
  <c r="AE108" i="61" s="1"/>
  <c r="AF108" i="61" s="1"/>
  <c r="D108" i="61"/>
  <c r="E108" i="61" s="1"/>
  <c r="F108" i="61" s="1"/>
  <c r="G108" i="61" s="1"/>
  <c r="C108" i="61"/>
  <c r="F107" i="61"/>
  <c r="G107" i="61" s="1"/>
  <c r="H107" i="61" s="1"/>
  <c r="I107" i="61" s="1"/>
  <c r="J107" i="61" s="1"/>
  <c r="K107" i="61" s="1"/>
  <c r="L107" i="61" s="1"/>
  <c r="M107" i="61" s="1"/>
  <c r="N107" i="61" s="1"/>
  <c r="O107" i="61" s="1"/>
  <c r="P107" i="61" s="1"/>
  <c r="Q107" i="61" s="1"/>
  <c r="R107" i="61" s="1"/>
  <c r="S107" i="61" s="1"/>
  <c r="T107" i="61" s="1"/>
  <c r="U107" i="61" s="1"/>
  <c r="V107" i="61" s="1"/>
  <c r="W107" i="61" s="1"/>
  <c r="X107" i="61" s="1"/>
  <c r="Y107" i="61" s="1"/>
  <c r="Z107" i="61" s="1"/>
  <c r="AA107" i="61" s="1"/>
  <c r="AB107" i="61" s="1"/>
  <c r="AC107" i="61" s="1"/>
  <c r="AD107" i="61" s="1"/>
  <c r="AE107" i="61" s="1"/>
  <c r="AF107" i="61" s="1"/>
  <c r="C107" i="61"/>
  <c r="D107" i="61" s="1"/>
  <c r="E107" i="61" s="1"/>
  <c r="E106" i="61"/>
  <c r="F106" i="61" s="1"/>
  <c r="G106" i="61" s="1"/>
  <c r="H106" i="61" s="1"/>
  <c r="I106" i="61" s="1"/>
  <c r="J106" i="61" s="1"/>
  <c r="K106" i="61" s="1"/>
  <c r="L106" i="61" s="1"/>
  <c r="M106" i="61" s="1"/>
  <c r="N106" i="61" s="1"/>
  <c r="O106" i="61" s="1"/>
  <c r="P106" i="61" s="1"/>
  <c r="Q106" i="61" s="1"/>
  <c r="R106" i="61" s="1"/>
  <c r="S106" i="61" s="1"/>
  <c r="T106" i="61" s="1"/>
  <c r="U106" i="61" s="1"/>
  <c r="V106" i="61" s="1"/>
  <c r="W106" i="61" s="1"/>
  <c r="X106" i="61" s="1"/>
  <c r="Y106" i="61" s="1"/>
  <c r="Z106" i="61" s="1"/>
  <c r="AA106" i="61" s="1"/>
  <c r="AB106" i="61" s="1"/>
  <c r="AC106" i="61" s="1"/>
  <c r="AD106" i="61" s="1"/>
  <c r="AE106" i="61" s="1"/>
  <c r="AF106" i="61" s="1"/>
  <c r="D106" i="61"/>
  <c r="C106" i="61"/>
  <c r="C105" i="61"/>
  <c r="D105" i="61" s="1"/>
  <c r="E105" i="61" s="1"/>
  <c r="F105" i="61" s="1"/>
  <c r="G105" i="61" s="1"/>
  <c r="H105" i="61" s="1"/>
  <c r="I105" i="61" s="1"/>
  <c r="J105" i="61" s="1"/>
  <c r="K105" i="61" s="1"/>
  <c r="L105" i="61" s="1"/>
  <c r="M105" i="61" s="1"/>
  <c r="N105" i="61" s="1"/>
  <c r="O105" i="61" s="1"/>
  <c r="P105" i="61" s="1"/>
  <c r="Q105" i="61" s="1"/>
  <c r="R105" i="61" s="1"/>
  <c r="S105" i="61" s="1"/>
  <c r="T105" i="61" s="1"/>
  <c r="U105" i="61" s="1"/>
  <c r="V105" i="61" s="1"/>
  <c r="W105" i="61" s="1"/>
  <c r="X105" i="61" s="1"/>
  <c r="Y105" i="61" s="1"/>
  <c r="Z105" i="61" s="1"/>
  <c r="AA105" i="61" s="1"/>
  <c r="AB105" i="61" s="1"/>
  <c r="AC105" i="61" s="1"/>
  <c r="AD105" i="61" s="1"/>
  <c r="AE105" i="61" s="1"/>
  <c r="AF105" i="61" s="1"/>
  <c r="C104" i="61"/>
  <c r="D104" i="61" s="1"/>
  <c r="E104" i="61" s="1"/>
  <c r="F104" i="61" s="1"/>
  <c r="G104" i="61" s="1"/>
  <c r="H104" i="61" s="1"/>
  <c r="I104" i="61" s="1"/>
  <c r="J104" i="61" s="1"/>
  <c r="K104" i="61" s="1"/>
  <c r="L104" i="61" s="1"/>
  <c r="M104" i="61" s="1"/>
  <c r="N104" i="61" s="1"/>
  <c r="O104" i="61" s="1"/>
  <c r="P104" i="61" s="1"/>
  <c r="Q104" i="61" s="1"/>
  <c r="R104" i="61" s="1"/>
  <c r="S104" i="61" s="1"/>
  <c r="T104" i="61" s="1"/>
  <c r="U104" i="61" s="1"/>
  <c r="V104" i="61" s="1"/>
  <c r="W104" i="61" s="1"/>
  <c r="X104" i="61" s="1"/>
  <c r="Y104" i="61" s="1"/>
  <c r="Z104" i="61" s="1"/>
  <c r="AA104" i="61" s="1"/>
  <c r="AB104" i="61" s="1"/>
  <c r="AC104" i="61" s="1"/>
  <c r="AD104" i="61" s="1"/>
  <c r="AE104" i="61" s="1"/>
  <c r="AF104" i="61" s="1"/>
  <c r="C103" i="61"/>
  <c r="D103" i="61" s="1"/>
  <c r="E103" i="61" s="1"/>
  <c r="F103" i="61" s="1"/>
  <c r="G103" i="61" s="1"/>
  <c r="H103" i="61" s="1"/>
  <c r="I103" i="61" s="1"/>
  <c r="J103" i="61" s="1"/>
  <c r="K103" i="61" s="1"/>
  <c r="L103" i="61" s="1"/>
  <c r="M103" i="61" s="1"/>
  <c r="N103" i="61" s="1"/>
  <c r="O103" i="61" s="1"/>
  <c r="P103" i="61" s="1"/>
  <c r="Q103" i="61" s="1"/>
  <c r="R103" i="61" s="1"/>
  <c r="S103" i="61" s="1"/>
  <c r="T103" i="61" s="1"/>
  <c r="U103" i="61" s="1"/>
  <c r="V103" i="61" s="1"/>
  <c r="W103" i="61" s="1"/>
  <c r="X103" i="61" s="1"/>
  <c r="Y103" i="61" s="1"/>
  <c r="Z103" i="61" s="1"/>
  <c r="AA103" i="61" s="1"/>
  <c r="AB103" i="61" s="1"/>
  <c r="AC103" i="61" s="1"/>
  <c r="AD103" i="61" s="1"/>
  <c r="AE103" i="61" s="1"/>
  <c r="AF103" i="61" s="1"/>
  <c r="F102" i="61"/>
  <c r="G102" i="61" s="1"/>
  <c r="H102" i="61" s="1"/>
  <c r="I102" i="61" s="1"/>
  <c r="J102" i="61" s="1"/>
  <c r="K102" i="61" s="1"/>
  <c r="L102" i="61" s="1"/>
  <c r="M102" i="61" s="1"/>
  <c r="N102" i="61" s="1"/>
  <c r="O102" i="61" s="1"/>
  <c r="P102" i="61" s="1"/>
  <c r="Q102" i="61" s="1"/>
  <c r="R102" i="61" s="1"/>
  <c r="S102" i="61" s="1"/>
  <c r="T102" i="61" s="1"/>
  <c r="U102" i="61" s="1"/>
  <c r="V102" i="61" s="1"/>
  <c r="W102" i="61" s="1"/>
  <c r="X102" i="61" s="1"/>
  <c r="Y102" i="61" s="1"/>
  <c r="Z102" i="61" s="1"/>
  <c r="AA102" i="61" s="1"/>
  <c r="AB102" i="61" s="1"/>
  <c r="AC102" i="61" s="1"/>
  <c r="AD102" i="61" s="1"/>
  <c r="AE102" i="61" s="1"/>
  <c r="AF102" i="61" s="1"/>
  <c r="C102" i="61"/>
  <c r="D102" i="61" s="1"/>
  <c r="E102" i="61" s="1"/>
  <c r="E101" i="61"/>
  <c r="F101" i="61" s="1"/>
  <c r="G101" i="61" s="1"/>
  <c r="H101" i="61" s="1"/>
  <c r="I101" i="61" s="1"/>
  <c r="J101" i="61" s="1"/>
  <c r="K101" i="61" s="1"/>
  <c r="L101" i="61" s="1"/>
  <c r="M101" i="61" s="1"/>
  <c r="N101" i="61" s="1"/>
  <c r="O101" i="61" s="1"/>
  <c r="P101" i="61" s="1"/>
  <c r="Q101" i="61" s="1"/>
  <c r="R101" i="61" s="1"/>
  <c r="S101" i="61" s="1"/>
  <c r="T101" i="61" s="1"/>
  <c r="U101" i="61" s="1"/>
  <c r="V101" i="61" s="1"/>
  <c r="W101" i="61" s="1"/>
  <c r="X101" i="61" s="1"/>
  <c r="Y101" i="61" s="1"/>
  <c r="Z101" i="61" s="1"/>
  <c r="AA101" i="61" s="1"/>
  <c r="AB101" i="61" s="1"/>
  <c r="AC101" i="61" s="1"/>
  <c r="AD101" i="61" s="1"/>
  <c r="AE101" i="61" s="1"/>
  <c r="AF101" i="61" s="1"/>
  <c r="D101" i="61"/>
  <c r="C101" i="61"/>
  <c r="J100" i="61"/>
  <c r="K100" i="61" s="1"/>
  <c r="L100" i="61" s="1"/>
  <c r="M100" i="61" s="1"/>
  <c r="N100" i="61" s="1"/>
  <c r="O100" i="61" s="1"/>
  <c r="P100" i="61" s="1"/>
  <c r="Q100" i="61" s="1"/>
  <c r="R100" i="61" s="1"/>
  <c r="S100" i="61" s="1"/>
  <c r="T100" i="61" s="1"/>
  <c r="U100" i="61" s="1"/>
  <c r="V100" i="61" s="1"/>
  <c r="W100" i="61" s="1"/>
  <c r="X100" i="61" s="1"/>
  <c r="Y100" i="61" s="1"/>
  <c r="Z100" i="61" s="1"/>
  <c r="AA100" i="61" s="1"/>
  <c r="AB100" i="61" s="1"/>
  <c r="AC100" i="61" s="1"/>
  <c r="AD100" i="61" s="1"/>
  <c r="AE100" i="61" s="1"/>
  <c r="AF100" i="61" s="1"/>
  <c r="C100" i="61"/>
  <c r="D100" i="61" s="1"/>
  <c r="E100" i="61" s="1"/>
  <c r="F100" i="61" s="1"/>
  <c r="G100" i="61" s="1"/>
  <c r="H100" i="61" s="1"/>
  <c r="I100" i="61" s="1"/>
  <c r="K99" i="61"/>
  <c r="L99" i="61" s="1"/>
  <c r="M99" i="61" s="1"/>
  <c r="N99" i="61" s="1"/>
  <c r="O99" i="61" s="1"/>
  <c r="P99" i="61" s="1"/>
  <c r="Q99" i="61" s="1"/>
  <c r="R99" i="61" s="1"/>
  <c r="S99" i="61" s="1"/>
  <c r="T99" i="61" s="1"/>
  <c r="U99" i="61" s="1"/>
  <c r="V99" i="61" s="1"/>
  <c r="W99" i="61" s="1"/>
  <c r="X99" i="61" s="1"/>
  <c r="Y99" i="61" s="1"/>
  <c r="Z99" i="61" s="1"/>
  <c r="AA99" i="61" s="1"/>
  <c r="AB99" i="61" s="1"/>
  <c r="AC99" i="61" s="1"/>
  <c r="AD99" i="61" s="1"/>
  <c r="AE99" i="61" s="1"/>
  <c r="AF99" i="61" s="1"/>
  <c r="J99" i="61"/>
  <c r="E99" i="61"/>
  <c r="F99" i="61" s="1"/>
  <c r="G99" i="61" s="1"/>
  <c r="H99" i="61" s="1"/>
  <c r="D99" i="61"/>
  <c r="C99" i="61"/>
  <c r="E98" i="61"/>
  <c r="F98" i="61" s="1"/>
  <c r="G98" i="61" s="1"/>
  <c r="H98" i="61" s="1"/>
  <c r="I98" i="61" s="1"/>
  <c r="J98" i="61" s="1"/>
  <c r="K98" i="61" s="1"/>
  <c r="L98" i="61" s="1"/>
  <c r="M98" i="61" s="1"/>
  <c r="N98" i="61" s="1"/>
  <c r="O98" i="61" s="1"/>
  <c r="P98" i="61" s="1"/>
  <c r="Q98" i="61" s="1"/>
  <c r="R98" i="61" s="1"/>
  <c r="S98" i="61" s="1"/>
  <c r="T98" i="61" s="1"/>
  <c r="U98" i="61" s="1"/>
  <c r="V98" i="61" s="1"/>
  <c r="W98" i="61" s="1"/>
  <c r="X98" i="61" s="1"/>
  <c r="Y98" i="61" s="1"/>
  <c r="Z98" i="61" s="1"/>
  <c r="AA98" i="61" s="1"/>
  <c r="AB98" i="61" s="1"/>
  <c r="AC98" i="61" s="1"/>
  <c r="AD98" i="61" s="1"/>
  <c r="AE98" i="61" s="1"/>
  <c r="AF98" i="61" s="1"/>
  <c r="C98" i="61"/>
  <c r="D98" i="61" s="1"/>
  <c r="D97" i="61"/>
  <c r="E97" i="61" s="1"/>
  <c r="F97" i="61" s="1"/>
  <c r="G97" i="61" s="1"/>
  <c r="H97" i="61" s="1"/>
  <c r="I97" i="61" s="1"/>
  <c r="J97" i="61" s="1"/>
  <c r="K97" i="61" s="1"/>
  <c r="L97" i="61" s="1"/>
  <c r="M97" i="61" s="1"/>
  <c r="N97" i="61" s="1"/>
  <c r="O97" i="61" s="1"/>
  <c r="P97" i="61" s="1"/>
  <c r="Q97" i="61" s="1"/>
  <c r="R97" i="61" s="1"/>
  <c r="S97" i="61" s="1"/>
  <c r="T97" i="61" s="1"/>
  <c r="U97" i="61" s="1"/>
  <c r="V97" i="61" s="1"/>
  <c r="W97" i="61" s="1"/>
  <c r="X97" i="61" s="1"/>
  <c r="Y97" i="61" s="1"/>
  <c r="Z97" i="61" s="1"/>
  <c r="AA97" i="61" s="1"/>
  <c r="AB97" i="61" s="1"/>
  <c r="AC97" i="61" s="1"/>
  <c r="AD97" i="61" s="1"/>
  <c r="AE97" i="61" s="1"/>
  <c r="AF97" i="61" s="1"/>
  <c r="C97" i="61"/>
  <c r="D96" i="61"/>
  <c r="E96" i="61" s="1"/>
  <c r="F96" i="61" s="1"/>
  <c r="G96" i="61" s="1"/>
  <c r="H96" i="61" s="1"/>
  <c r="I96" i="61" s="1"/>
  <c r="J96" i="61" s="1"/>
  <c r="K96" i="61" s="1"/>
  <c r="L96" i="61" s="1"/>
  <c r="M96" i="61" s="1"/>
  <c r="N96" i="61" s="1"/>
  <c r="O96" i="61" s="1"/>
  <c r="P96" i="61" s="1"/>
  <c r="Q96" i="61" s="1"/>
  <c r="R96" i="61" s="1"/>
  <c r="S96" i="61" s="1"/>
  <c r="T96" i="61" s="1"/>
  <c r="U96" i="61" s="1"/>
  <c r="V96" i="61" s="1"/>
  <c r="W96" i="61" s="1"/>
  <c r="X96" i="61" s="1"/>
  <c r="Y96" i="61" s="1"/>
  <c r="Z96" i="61" s="1"/>
  <c r="AA96" i="61" s="1"/>
  <c r="AB96" i="61" s="1"/>
  <c r="AC96" i="61" s="1"/>
  <c r="AD96" i="61" s="1"/>
  <c r="AE96" i="61" s="1"/>
  <c r="AF96" i="61" s="1"/>
  <c r="C96" i="61"/>
  <c r="G95" i="61"/>
  <c r="H95" i="61" s="1"/>
  <c r="I95" i="61" s="1"/>
  <c r="J95" i="61" s="1"/>
  <c r="K95" i="61" s="1"/>
  <c r="L95" i="61" s="1"/>
  <c r="M95" i="61" s="1"/>
  <c r="N95" i="61" s="1"/>
  <c r="O95" i="61" s="1"/>
  <c r="P95" i="61" s="1"/>
  <c r="Q95" i="61" s="1"/>
  <c r="R95" i="61" s="1"/>
  <c r="S95" i="61" s="1"/>
  <c r="T95" i="61" s="1"/>
  <c r="U95" i="61" s="1"/>
  <c r="V95" i="61" s="1"/>
  <c r="W95" i="61" s="1"/>
  <c r="X95" i="61" s="1"/>
  <c r="Y95" i="61" s="1"/>
  <c r="Z95" i="61" s="1"/>
  <c r="AA95" i="61" s="1"/>
  <c r="AB95" i="61" s="1"/>
  <c r="AC95" i="61" s="1"/>
  <c r="AD95" i="61" s="1"/>
  <c r="AE95" i="61" s="1"/>
  <c r="AF95" i="61" s="1"/>
  <c r="D95" i="61"/>
  <c r="E95" i="61" s="1"/>
  <c r="F95" i="61" s="1"/>
  <c r="C95" i="61"/>
  <c r="C94" i="61"/>
  <c r="D94" i="61" s="1"/>
  <c r="E94" i="61" s="1"/>
  <c r="D93" i="61"/>
  <c r="E93" i="61" s="1"/>
  <c r="F93" i="61" s="1"/>
  <c r="G93" i="61" s="1"/>
  <c r="H93" i="61" s="1"/>
  <c r="I93" i="61" s="1"/>
  <c r="J93" i="61" s="1"/>
  <c r="K93" i="61" s="1"/>
  <c r="L93" i="61" s="1"/>
  <c r="M93" i="61" s="1"/>
  <c r="N93" i="61" s="1"/>
  <c r="O93" i="61" s="1"/>
  <c r="P93" i="61" s="1"/>
  <c r="Q93" i="61" s="1"/>
  <c r="R93" i="61" s="1"/>
  <c r="S93" i="61" s="1"/>
  <c r="T93" i="61" s="1"/>
  <c r="U93" i="61" s="1"/>
  <c r="V93" i="61" s="1"/>
  <c r="W93" i="61" s="1"/>
  <c r="X93" i="61" s="1"/>
  <c r="Y93" i="61" s="1"/>
  <c r="Z93" i="61" s="1"/>
  <c r="AA93" i="61" s="1"/>
  <c r="AB93" i="61" s="1"/>
  <c r="AC93" i="61" s="1"/>
  <c r="AD93" i="61" s="1"/>
  <c r="AE93" i="61" s="1"/>
  <c r="AF93" i="61" s="1"/>
  <c r="C93" i="61"/>
  <c r="D92" i="61"/>
  <c r="E92" i="61" s="1"/>
  <c r="F92" i="61" s="1"/>
  <c r="G92" i="61" s="1"/>
  <c r="H92" i="61" s="1"/>
  <c r="I92" i="61" s="1"/>
  <c r="J92" i="61" s="1"/>
  <c r="K92" i="61" s="1"/>
  <c r="L92" i="61" s="1"/>
  <c r="M92" i="61" s="1"/>
  <c r="N92" i="61" s="1"/>
  <c r="O92" i="61" s="1"/>
  <c r="P92" i="61" s="1"/>
  <c r="Q92" i="61" s="1"/>
  <c r="R92" i="61" s="1"/>
  <c r="S92" i="61" s="1"/>
  <c r="T92" i="61" s="1"/>
  <c r="U92" i="61" s="1"/>
  <c r="V92" i="61" s="1"/>
  <c r="W92" i="61" s="1"/>
  <c r="X92" i="61" s="1"/>
  <c r="Y92" i="61" s="1"/>
  <c r="Z92" i="61" s="1"/>
  <c r="AA92" i="61" s="1"/>
  <c r="AB92" i="61" s="1"/>
  <c r="AC92" i="61" s="1"/>
  <c r="AD92" i="61" s="1"/>
  <c r="AE92" i="61" s="1"/>
  <c r="AF92" i="61" s="1"/>
  <c r="C92" i="61"/>
  <c r="D91" i="61"/>
  <c r="E91" i="61" s="1"/>
  <c r="F91" i="61" s="1"/>
  <c r="G91" i="61" s="1"/>
  <c r="H91" i="61" s="1"/>
  <c r="I91" i="61" s="1"/>
  <c r="J91" i="61" s="1"/>
  <c r="K91" i="61" s="1"/>
  <c r="L91" i="61" s="1"/>
  <c r="M91" i="61" s="1"/>
  <c r="N91" i="61" s="1"/>
  <c r="O91" i="61" s="1"/>
  <c r="P91" i="61" s="1"/>
  <c r="Q91" i="61" s="1"/>
  <c r="R91" i="61" s="1"/>
  <c r="S91" i="61" s="1"/>
  <c r="T91" i="61" s="1"/>
  <c r="U91" i="61" s="1"/>
  <c r="V91" i="61" s="1"/>
  <c r="W91" i="61" s="1"/>
  <c r="X91" i="61" s="1"/>
  <c r="Y91" i="61" s="1"/>
  <c r="Z91" i="61" s="1"/>
  <c r="AA91" i="61" s="1"/>
  <c r="AB91" i="61" s="1"/>
  <c r="AC91" i="61" s="1"/>
  <c r="AD91" i="61" s="1"/>
  <c r="AE91" i="61" s="1"/>
  <c r="AF91" i="61" s="1"/>
  <c r="C91" i="61"/>
  <c r="F90" i="61"/>
  <c r="G90" i="61" s="1"/>
  <c r="H90" i="61" s="1"/>
  <c r="I90" i="61" s="1"/>
  <c r="J90" i="61" s="1"/>
  <c r="K90" i="61" s="1"/>
  <c r="L90" i="61" s="1"/>
  <c r="M90" i="61" s="1"/>
  <c r="N90" i="61" s="1"/>
  <c r="O90" i="61" s="1"/>
  <c r="P90" i="61" s="1"/>
  <c r="Q90" i="61" s="1"/>
  <c r="R90" i="61" s="1"/>
  <c r="S90" i="61" s="1"/>
  <c r="T90" i="61" s="1"/>
  <c r="U90" i="61" s="1"/>
  <c r="V90" i="61" s="1"/>
  <c r="W90" i="61" s="1"/>
  <c r="X90" i="61" s="1"/>
  <c r="Y90" i="61" s="1"/>
  <c r="Z90" i="61" s="1"/>
  <c r="AA90" i="61" s="1"/>
  <c r="AB90" i="61" s="1"/>
  <c r="AC90" i="61" s="1"/>
  <c r="AD90" i="61" s="1"/>
  <c r="AE90" i="61" s="1"/>
  <c r="AF90" i="61" s="1"/>
  <c r="E90" i="61"/>
  <c r="C90" i="61"/>
  <c r="D90" i="61" s="1"/>
  <c r="D89" i="61"/>
  <c r="C89" i="61"/>
  <c r="AH86" i="61"/>
  <c r="AI86" i="61" s="1"/>
  <c r="AH85" i="61"/>
  <c r="AI85" i="61" s="1"/>
  <c r="AH84" i="61"/>
  <c r="AI84" i="61" s="1"/>
  <c r="AH83" i="61"/>
  <c r="AI83" i="61" s="1"/>
  <c r="D82" i="61"/>
  <c r="C82" i="61"/>
  <c r="B82" i="61"/>
  <c r="AF80" i="61"/>
  <c r="AE80" i="61"/>
  <c r="AD80" i="61"/>
  <c r="AC80" i="61"/>
  <c r="AB80" i="61"/>
  <c r="AA80" i="61"/>
  <c r="Z80" i="61"/>
  <c r="Y80" i="61"/>
  <c r="X80" i="61"/>
  <c r="W80" i="61"/>
  <c r="V80" i="61"/>
  <c r="U80" i="61"/>
  <c r="T80" i="61"/>
  <c r="S80" i="61"/>
  <c r="R80" i="61"/>
  <c r="Q80" i="61"/>
  <c r="P80" i="61"/>
  <c r="O80" i="61"/>
  <c r="N80" i="61"/>
  <c r="M80" i="61"/>
  <c r="L80" i="61"/>
  <c r="K80" i="61"/>
  <c r="J80" i="61"/>
  <c r="I80" i="61"/>
  <c r="H80" i="61"/>
  <c r="G80" i="61"/>
  <c r="F80" i="61"/>
  <c r="E80" i="61"/>
  <c r="D80" i="61"/>
  <c r="C80" i="61"/>
  <c r="B80" i="61"/>
  <c r="AI79" i="61"/>
  <c r="AH79" i="61"/>
  <c r="AI78" i="61"/>
  <c r="AH78" i="61"/>
  <c r="AI77" i="61"/>
  <c r="AH77" i="61"/>
  <c r="AI76" i="61"/>
  <c r="AH76" i="61"/>
  <c r="AI75" i="61"/>
  <c r="AH75" i="61"/>
  <c r="AI74" i="61"/>
  <c r="AH74" i="61"/>
  <c r="AI73" i="61"/>
  <c r="AH73" i="61"/>
  <c r="AI72" i="61"/>
  <c r="AH72" i="61"/>
  <c r="AG71" i="61"/>
  <c r="AI70" i="61"/>
  <c r="AH70" i="61"/>
  <c r="AF69" i="61"/>
  <c r="AE69" i="61"/>
  <c r="AD69" i="61"/>
  <c r="AC69" i="61"/>
  <c r="AB69" i="61"/>
  <c r="AA69" i="61"/>
  <c r="Z69" i="61"/>
  <c r="Y69" i="61"/>
  <c r="X69" i="61"/>
  <c r="W69" i="61"/>
  <c r="V69" i="61"/>
  <c r="U69" i="61"/>
  <c r="T69" i="61"/>
  <c r="S69" i="61"/>
  <c r="R69" i="61"/>
  <c r="Q69" i="61"/>
  <c r="P69" i="61"/>
  <c r="O69" i="61"/>
  <c r="N69" i="61"/>
  <c r="M69" i="61"/>
  <c r="L69" i="61"/>
  <c r="K69" i="61"/>
  <c r="J69" i="61"/>
  <c r="I69" i="61"/>
  <c r="H69" i="61"/>
  <c r="G69" i="61"/>
  <c r="F69" i="61"/>
  <c r="E69" i="61"/>
  <c r="D69" i="61"/>
  <c r="C69" i="61"/>
  <c r="B69" i="61"/>
  <c r="AF68" i="61"/>
  <c r="AE68" i="61"/>
  <c r="AD68" i="61"/>
  <c r="AD71" i="61" s="1"/>
  <c r="AC68" i="61"/>
  <c r="AB68" i="61"/>
  <c r="AA68" i="61"/>
  <c r="Z68" i="61"/>
  <c r="Y68" i="61"/>
  <c r="X68" i="61"/>
  <c r="W68" i="61"/>
  <c r="V68" i="61"/>
  <c r="U68" i="61"/>
  <c r="T68" i="61"/>
  <c r="S68" i="61"/>
  <c r="R68" i="61"/>
  <c r="R71" i="61" s="1"/>
  <c r="Q68" i="61"/>
  <c r="P68" i="61"/>
  <c r="O68" i="61"/>
  <c r="N68" i="61"/>
  <c r="M68" i="61"/>
  <c r="L68" i="61"/>
  <c r="K68" i="61"/>
  <c r="J68" i="61"/>
  <c r="I68" i="61"/>
  <c r="H68" i="61"/>
  <c r="G68" i="61"/>
  <c r="F68" i="61"/>
  <c r="E68" i="61"/>
  <c r="D68" i="61"/>
  <c r="C68" i="61"/>
  <c r="B68" i="61"/>
  <c r="AF67" i="61"/>
  <c r="AE67" i="61"/>
  <c r="AD67" i="61"/>
  <c r="AC67" i="61"/>
  <c r="AB67" i="61"/>
  <c r="AA67" i="61"/>
  <c r="Z67" i="61"/>
  <c r="Y67" i="61"/>
  <c r="X67" i="61"/>
  <c r="W67" i="61"/>
  <c r="W71" i="61" s="1"/>
  <c r="V67" i="61"/>
  <c r="U67" i="61"/>
  <c r="T67" i="61"/>
  <c r="S67" i="61"/>
  <c r="R67" i="61"/>
  <c r="Q67" i="61"/>
  <c r="P67" i="61"/>
  <c r="O67" i="61"/>
  <c r="O71" i="61" s="1"/>
  <c r="N67" i="61"/>
  <c r="M67" i="61"/>
  <c r="L67" i="61"/>
  <c r="K67" i="61"/>
  <c r="J67" i="61"/>
  <c r="I67" i="61"/>
  <c r="H67" i="61"/>
  <c r="G67" i="61"/>
  <c r="F67" i="61"/>
  <c r="E67" i="61"/>
  <c r="D67" i="61"/>
  <c r="C67" i="61"/>
  <c r="B67" i="61"/>
  <c r="AF66" i="61"/>
  <c r="AE66" i="61"/>
  <c r="AD66" i="61"/>
  <c r="AC66" i="61"/>
  <c r="AB66" i="61"/>
  <c r="AA66" i="61"/>
  <c r="Z66" i="61"/>
  <c r="Z71" i="61" s="1"/>
  <c r="Y66" i="61"/>
  <c r="X66" i="61"/>
  <c r="W66" i="61"/>
  <c r="V66" i="61"/>
  <c r="U66" i="61"/>
  <c r="T66" i="61"/>
  <c r="S66" i="61"/>
  <c r="R66" i="61"/>
  <c r="Q66" i="61"/>
  <c r="P66" i="61"/>
  <c r="O66" i="61"/>
  <c r="N66" i="61"/>
  <c r="M66" i="61"/>
  <c r="L66" i="61"/>
  <c r="K66" i="61"/>
  <c r="J66" i="61"/>
  <c r="I66" i="61"/>
  <c r="I71" i="61" s="1"/>
  <c r="H66" i="61"/>
  <c r="G66" i="61"/>
  <c r="F66" i="61"/>
  <c r="E66" i="61"/>
  <c r="D66" i="61"/>
  <c r="C66" i="61"/>
  <c r="B66" i="61"/>
  <c r="AI64" i="61"/>
  <c r="AH64" i="61"/>
  <c r="AG63" i="61"/>
  <c r="AF63" i="61"/>
  <c r="AE63" i="61"/>
  <c r="AD63" i="61"/>
  <c r="AC63" i="61"/>
  <c r="AB63" i="61"/>
  <c r="AA63" i="61"/>
  <c r="Z63" i="61"/>
  <c r="Y63" i="61"/>
  <c r="X63" i="61"/>
  <c r="W63" i="61"/>
  <c r="V63" i="61"/>
  <c r="U63" i="61"/>
  <c r="T63" i="61"/>
  <c r="S63" i="61"/>
  <c r="R63" i="61"/>
  <c r="Q63" i="61"/>
  <c r="P63" i="61"/>
  <c r="O63" i="61"/>
  <c r="N63" i="61"/>
  <c r="M63" i="61"/>
  <c r="L63" i="61"/>
  <c r="K63" i="61"/>
  <c r="J63" i="61"/>
  <c r="I63" i="61"/>
  <c r="H63" i="61"/>
  <c r="G63" i="61"/>
  <c r="F63" i="61"/>
  <c r="E63" i="61"/>
  <c r="D63" i="61"/>
  <c r="C63" i="61"/>
  <c r="B63" i="61"/>
  <c r="AI63" i="61" s="1"/>
  <c r="AI62" i="61"/>
  <c r="AH62" i="61"/>
  <c r="AI61" i="61"/>
  <c r="AH61" i="61"/>
  <c r="AI60" i="61"/>
  <c r="AH60" i="61"/>
  <c r="AG59" i="61"/>
  <c r="AF59" i="61"/>
  <c r="AF5" i="61" s="1"/>
  <c r="AE59" i="61"/>
  <c r="AE5" i="61" s="1"/>
  <c r="AD59" i="61"/>
  <c r="AD5" i="61" s="1"/>
  <c r="AC59" i="61"/>
  <c r="AC5" i="61" s="1"/>
  <c r="AB59" i="61"/>
  <c r="AA59" i="61"/>
  <c r="AA5" i="61" s="1"/>
  <c r="Z5" i="61"/>
  <c r="Y59" i="61"/>
  <c r="Y5" i="61" s="1"/>
  <c r="X59" i="61"/>
  <c r="W59" i="61"/>
  <c r="W5" i="61" s="1"/>
  <c r="V59" i="61"/>
  <c r="V5" i="61" s="1"/>
  <c r="U59" i="61"/>
  <c r="U5" i="61" s="1"/>
  <c r="T59" i="61"/>
  <c r="T5" i="61" s="1"/>
  <c r="S59" i="61"/>
  <c r="S5" i="61" s="1"/>
  <c r="R59" i="61"/>
  <c r="R5" i="61" s="1"/>
  <c r="Q59" i="61"/>
  <c r="P59" i="61"/>
  <c r="O59" i="61"/>
  <c r="N59" i="61"/>
  <c r="N5" i="61" s="1"/>
  <c r="M59" i="61"/>
  <c r="M5" i="61" s="1"/>
  <c r="L59" i="61"/>
  <c r="L5" i="61" s="1"/>
  <c r="K59" i="61"/>
  <c r="K5" i="61" s="1"/>
  <c r="J59" i="61"/>
  <c r="J5" i="61" s="1"/>
  <c r="I59" i="61"/>
  <c r="I5" i="61" s="1"/>
  <c r="H59" i="61"/>
  <c r="H5" i="61" s="1"/>
  <c r="G59" i="61"/>
  <c r="G5" i="61" s="1"/>
  <c r="F59" i="61"/>
  <c r="F5" i="61" s="1"/>
  <c r="E59" i="61"/>
  <c r="E5" i="61" s="1"/>
  <c r="D59" i="61"/>
  <c r="D5" i="61" s="1"/>
  <c r="C59" i="61"/>
  <c r="C5" i="61" s="1"/>
  <c r="B59" i="61"/>
  <c r="AI58" i="61"/>
  <c r="AH58" i="61"/>
  <c r="AI57" i="61"/>
  <c r="AH57" i="61"/>
  <c r="AI56" i="61"/>
  <c r="AH56" i="61"/>
  <c r="AI55" i="61"/>
  <c r="AH55" i="61"/>
  <c r="AI54" i="61"/>
  <c r="AH54" i="61"/>
  <c r="AI53" i="61"/>
  <c r="AH53" i="61"/>
  <c r="AI52" i="61"/>
  <c r="AH52" i="61"/>
  <c r="AI51" i="61"/>
  <c r="AH51" i="61"/>
  <c r="AI50" i="61"/>
  <c r="AH50" i="61"/>
  <c r="AI49" i="61"/>
  <c r="AH49" i="61"/>
  <c r="AI48" i="61"/>
  <c r="AH48" i="61"/>
  <c r="AG47" i="61"/>
  <c r="AF47" i="61"/>
  <c r="AE47" i="61"/>
  <c r="AD47" i="61"/>
  <c r="AC47" i="61"/>
  <c r="AB47" i="61"/>
  <c r="AA47" i="61"/>
  <c r="Y47" i="61"/>
  <c r="X47" i="61"/>
  <c r="W47" i="61"/>
  <c r="V47" i="61"/>
  <c r="U47" i="61"/>
  <c r="T47" i="61"/>
  <c r="S47" i="61"/>
  <c r="R47" i="61"/>
  <c r="Q47" i="61"/>
  <c r="P47" i="61"/>
  <c r="O47" i="61"/>
  <c r="N47" i="61"/>
  <c r="M47" i="61"/>
  <c r="L47" i="61"/>
  <c r="K47" i="61"/>
  <c r="J47" i="61"/>
  <c r="I47" i="61"/>
  <c r="H47" i="61"/>
  <c r="G47" i="61"/>
  <c r="F47" i="61"/>
  <c r="E47" i="61"/>
  <c r="D47" i="61"/>
  <c r="C47" i="61"/>
  <c r="B47" i="61"/>
  <c r="AI46" i="61"/>
  <c r="AH46" i="61"/>
  <c r="AI45" i="61"/>
  <c r="AH45" i="61"/>
  <c r="AI44" i="61"/>
  <c r="AH44" i="61"/>
  <c r="C43" i="61"/>
  <c r="B43" i="61"/>
  <c r="AG42" i="61"/>
  <c r="AG43" i="61" s="1"/>
  <c r="AG3" i="61" s="1"/>
  <c r="C42" i="61"/>
  <c r="B42" i="61"/>
  <c r="AI41" i="61"/>
  <c r="AH41" i="61"/>
  <c r="AI40" i="61"/>
  <c r="AH40" i="61"/>
  <c r="AI39" i="61"/>
  <c r="AH39" i="61"/>
  <c r="AI38" i="61"/>
  <c r="AH38" i="61"/>
  <c r="AI37" i="61"/>
  <c r="AH37" i="61"/>
  <c r="AI36" i="61"/>
  <c r="AH36" i="61"/>
  <c r="AI35" i="61"/>
  <c r="AH35" i="61"/>
  <c r="AI34" i="61"/>
  <c r="AH34" i="61"/>
  <c r="AI33" i="61"/>
  <c r="AH33" i="61"/>
  <c r="AI32" i="61"/>
  <c r="AH32" i="61"/>
  <c r="AI31" i="61"/>
  <c r="AH31" i="61"/>
  <c r="AG30" i="61"/>
  <c r="AG2" i="61" s="1"/>
  <c r="AF30" i="61"/>
  <c r="AE30" i="61"/>
  <c r="AD30" i="61"/>
  <c r="AC30" i="61"/>
  <c r="AB30" i="61"/>
  <c r="AA30" i="61"/>
  <c r="Y30" i="61"/>
  <c r="X30" i="61"/>
  <c r="W30" i="61"/>
  <c r="V30" i="61"/>
  <c r="U30" i="61"/>
  <c r="T30" i="61"/>
  <c r="S30" i="61"/>
  <c r="R30" i="61"/>
  <c r="Q30" i="61"/>
  <c r="P30" i="61"/>
  <c r="O30" i="61"/>
  <c r="N30" i="61"/>
  <c r="M30" i="61"/>
  <c r="L30" i="61"/>
  <c r="K30" i="61"/>
  <c r="J30" i="61"/>
  <c r="I30" i="61"/>
  <c r="H30" i="61"/>
  <c r="G30" i="61"/>
  <c r="F30" i="61"/>
  <c r="E30" i="61"/>
  <c r="D30" i="61"/>
  <c r="C30" i="61"/>
  <c r="B30" i="61"/>
  <c r="AI29" i="61"/>
  <c r="AH29" i="61"/>
  <c r="AI28" i="61"/>
  <c r="AH28" i="61"/>
  <c r="AI27" i="61"/>
  <c r="AH27" i="61"/>
  <c r="AI26" i="61"/>
  <c r="AH26" i="61"/>
  <c r="AI25" i="61"/>
  <c r="AH25" i="61"/>
  <c r="AI24" i="61"/>
  <c r="AH24" i="61"/>
  <c r="AI23" i="61"/>
  <c r="AH23" i="61"/>
  <c r="AI22" i="61"/>
  <c r="AH22" i="61"/>
  <c r="AI21" i="61"/>
  <c r="AH21" i="61"/>
  <c r="AI20" i="61"/>
  <c r="AH20" i="61"/>
  <c r="AI19" i="61"/>
  <c r="AH19" i="61"/>
  <c r="AI18" i="61"/>
  <c r="AH18" i="61"/>
  <c r="AI17" i="61"/>
  <c r="AH17" i="61"/>
  <c r="AI16" i="61"/>
  <c r="AH16" i="61"/>
  <c r="AI15" i="61"/>
  <c r="AH15" i="61"/>
  <c r="AI14" i="61"/>
  <c r="AH14" i="61"/>
  <c r="AI13" i="61"/>
  <c r="AH13" i="61"/>
  <c r="AI12" i="61"/>
  <c r="AH12" i="61"/>
  <c r="AI11" i="61"/>
  <c r="AH11" i="61"/>
  <c r="AB5" i="61"/>
  <c r="X5" i="61"/>
  <c r="Q5" i="61"/>
  <c r="P5" i="61"/>
  <c r="O5" i="61"/>
  <c r="AG4" i="61"/>
  <c r="K4" i="61"/>
  <c r="C4" i="61"/>
  <c r="D4" i="61" s="1"/>
  <c r="Y49" i="60"/>
  <c r="AH87" i="60"/>
  <c r="AI87" i="60" s="1"/>
  <c r="AF218" i="60"/>
  <c r="AE218" i="60"/>
  <c r="AD218" i="60"/>
  <c r="AC218" i="60"/>
  <c r="AB218" i="60"/>
  <c r="AA218" i="60"/>
  <c r="Z218" i="60"/>
  <c r="Y218" i="60"/>
  <c r="X218" i="60"/>
  <c r="W218" i="60"/>
  <c r="V218" i="60"/>
  <c r="U218" i="60"/>
  <c r="T218" i="60"/>
  <c r="S218" i="60"/>
  <c r="R218" i="60"/>
  <c r="Q218" i="60"/>
  <c r="P218" i="60"/>
  <c r="O218" i="60"/>
  <c r="N218" i="60"/>
  <c r="M218" i="60"/>
  <c r="L218" i="60"/>
  <c r="K218" i="60"/>
  <c r="J218" i="60"/>
  <c r="I218" i="60"/>
  <c r="H218" i="60"/>
  <c r="G218" i="60"/>
  <c r="F218" i="60"/>
  <c r="E218" i="60"/>
  <c r="D218" i="60"/>
  <c r="C218" i="60"/>
  <c r="B218" i="60"/>
  <c r="A218" i="60"/>
  <c r="AF217" i="60"/>
  <c r="AE217" i="60"/>
  <c r="AD217" i="60"/>
  <c r="AC217" i="60"/>
  <c r="AB217" i="60"/>
  <c r="AA217" i="60"/>
  <c r="Z217" i="60"/>
  <c r="Y217" i="60"/>
  <c r="X217" i="60"/>
  <c r="W217" i="60"/>
  <c r="V217" i="60"/>
  <c r="U217" i="60"/>
  <c r="T217" i="60"/>
  <c r="S217" i="60"/>
  <c r="R217" i="60"/>
  <c r="Q217" i="60"/>
  <c r="P217" i="60"/>
  <c r="O217" i="60"/>
  <c r="N217" i="60"/>
  <c r="M217" i="60"/>
  <c r="L217" i="60"/>
  <c r="K217" i="60"/>
  <c r="J217" i="60"/>
  <c r="I217" i="60"/>
  <c r="H217" i="60"/>
  <c r="G217" i="60"/>
  <c r="F217" i="60"/>
  <c r="E217" i="60"/>
  <c r="D217" i="60"/>
  <c r="C217" i="60"/>
  <c r="B217" i="60"/>
  <c r="A217" i="60"/>
  <c r="AF216" i="60"/>
  <c r="AE216" i="60"/>
  <c r="AD216" i="60"/>
  <c r="AC216" i="60"/>
  <c r="AB216" i="60"/>
  <c r="AA216" i="60"/>
  <c r="Z216" i="60"/>
  <c r="Y216" i="60"/>
  <c r="X216" i="60"/>
  <c r="W216" i="60"/>
  <c r="V216" i="60"/>
  <c r="U216" i="60"/>
  <c r="T216" i="60"/>
  <c r="S216" i="60"/>
  <c r="R216" i="60"/>
  <c r="Q216" i="60"/>
  <c r="P216" i="60"/>
  <c r="O216" i="60"/>
  <c r="N216" i="60"/>
  <c r="M216" i="60"/>
  <c r="L216" i="60"/>
  <c r="K216" i="60"/>
  <c r="J216" i="60"/>
  <c r="I216" i="60"/>
  <c r="H216" i="60"/>
  <c r="G216" i="60"/>
  <c r="F216" i="60"/>
  <c r="E216" i="60"/>
  <c r="D216" i="60"/>
  <c r="C216" i="60"/>
  <c r="B216" i="60"/>
  <c r="A216" i="60"/>
  <c r="AF215" i="60"/>
  <c r="AE215" i="60"/>
  <c r="AD215" i="60"/>
  <c r="AC215" i="60"/>
  <c r="AB215" i="60"/>
  <c r="AA215" i="60"/>
  <c r="Z215" i="60"/>
  <c r="Y215" i="60"/>
  <c r="X215" i="60"/>
  <c r="W215" i="60"/>
  <c r="V215" i="60"/>
  <c r="U215" i="60"/>
  <c r="T215" i="60"/>
  <c r="S215" i="60"/>
  <c r="R215" i="60"/>
  <c r="Q215" i="60"/>
  <c r="P215" i="60"/>
  <c r="O215" i="60"/>
  <c r="N215" i="60"/>
  <c r="M215" i="60"/>
  <c r="L215" i="60"/>
  <c r="K215" i="60"/>
  <c r="J215" i="60"/>
  <c r="I215" i="60"/>
  <c r="H215" i="60"/>
  <c r="G215" i="60"/>
  <c r="F215" i="60"/>
  <c r="E215" i="60"/>
  <c r="D215" i="60"/>
  <c r="C215" i="60"/>
  <c r="B215" i="60"/>
  <c r="A215" i="60"/>
  <c r="B214" i="60"/>
  <c r="S189" i="60"/>
  <c r="AG179" i="60"/>
  <c r="B179" i="60"/>
  <c r="C178" i="60"/>
  <c r="I177" i="60"/>
  <c r="J177" i="60" s="1"/>
  <c r="K177" i="60" s="1"/>
  <c r="L177" i="60" s="1"/>
  <c r="M177" i="60" s="1"/>
  <c r="N177" i="60" s="1"/>
  <c r="O177" i="60" s="1"/>
  <c r="P177" i="60" s="1"/>
  <c r="Q177" i="60" s="1"/>
  <c r="R177" i="60" s="1"/>
  <c r="S177" i="60" s="1"/>
  <c r="T177" i="60" s="1"/>
  <c r="U177" i="60" s="1"/>
  <c r="V177" i="60" s="1"/>
  <c r="W177" i="60" s="1"/>
  <c r="X177" i="60" s="1"/>
  <c r="Y177" i="60" s="1"/>
  <c r="Z177" i="60" s="1"/>
  <c r="AA177" i="60" s="1"/>
  <c r="AB177" i="60" s="1"/>
  <c r="AC177" i="60" s="1"/>
  <c r="AD177" i="60" s="1"/>
  <c r="AE177" i="60" s="1"/>
  <c r="AF177" i="60" s="1"/>
  <c r="C177" i="60"/>
  <c r="D177" i="60" s="1"/>
  <c r="E177" i="60" s="1"/>
  <c r="F177" i="60" s="1"/>
  <c r="G177" i="60" s="1"/>
  <c r="H177" i="60" s="1"/>
  <c r="D176" i="60"/>
  <c r="E176" i="60" s="1"/>
  <c r="F176" i="60" s="1"/>
  <c r="G176" i="60" s="1"/>
  <c r="H176" i="60" s="1"/>
  <c r="I176" i="60" s="1"/>
  <c r="J176" i="60" s="1"/>
  <c r="K176" i="60" s="1"/>
  <c r="L176" i="60" s="1"/>
  <c r="M176" i="60" s="1"/>
  <c r="N176" i="60" s="1"/>
  <c r="O176" i="60" s="1"/>
  <c r="P176" i="60" s="1"/>
  <c r="Q176" i="60" s="1"/>
  <c r="R176" i="60" s="1"/>
  <c r="S176" i="60" s="1"/>
  <c r="T176" i="60" s="1"/>
  <c r="U176" i="60" s="1"/>
  <c r="V176" i="60" s="1"/>
  <c r="W176" i="60" s="1"/>
  <c r="X176" i="60" s="1"/>
  <c r="Y176" i="60" s="1"/>
  <c r="Z176" i="60" s="1"/>
  <c r="AA176" i="60" s="1"/>
  <c r="AB176" i="60" s="1"/>
  <c r="AC176" i="60" s="1"/>
  <c r="AD176" i="60" s="1"/>
  <c r="AE176" i="60" s="1"/>
  <c r="AF176" i="60" s="1"/>
  <c r="C176" i="60"/>
  <c r="Q175" i="60"/>
  <c r="R175" i="60" s="1"/>
  <c r="S175" i="60" s="1"/>
  <c r="T175" i="60" s="1"/>
  <c r="U175" i="60" s="1"/>
  <c r="V175" i="60" s="1"/>
  <c r="W175" i="60" s="1"/>
  <c r="X175" i="60" s="1"/>
  <c r="Y175" i="60" s="1"/>
  <c r="Z175" i="60" s="1"/>
  <c r="AA175" i="60" s="1"/>
  <c r="AB175" i="60" s="1"/>
  <c r="AC175" i="60" s="1"/>
  <c r="AD175" i="60" s="1"/>
  <c r="AE175" i="60" s="1"/>
  <c r="AF175" i="60" s="1"/>
  <c r="E175" i="60"/>
  <c r="F175" i="60" s="1"/>
  <c r="G175" i="60" s="1"/>
  <c r="H175" i="60" s="1"/>
  <c r="I175" i="60" s="1"/>
  <c r="J175" i="60" s="1"/>
  <c r="K175" i="60" s="1"/>
  <c r="L175" i="60" s="1"/>
  <c r="M175" i="60" s="1"/>
  <c r="N175" i="60" s="1"/>
  <c r="O175" i="60" s="1"/>
  <c r="P175" i="60" s="1"/>
  <c r="D175" i="60"/>
  <c r="C175" i="60"/>
  <c r="C174" i="60"/>
  <c r="D174" i="60" s="1"/>
  <c r="E174" i="60" s="1"/>
  <c r="F174" i="60" s="1"/>
  <c r="G174" i="60" s="1"/>
  <c r="H174" i="60" s="1"/>
  <c r="I174" i="60" s="1"/>
  <c r="J174" i="60" s="1"/>
  <c r="K174" i="60" s="1"/>
  <c r="L174" i="60" s="1"/>
  <c r="M174" i="60" s="1"/>
  <c r="N174" i="60" s="1"/>
  <c r="O174" i="60" s="1"/>
  <c r="P174" i="60" s="1"/>
  <c r="Q174" i="60" s="1"/>
  <c r="R174" i="60" s="1"/>
  <c r="S174" i="60" s="1"/>
  <c r="T174" i="60" s="1"/>
  <c r="U174" i="60" s="1"/>
  <c r="V174" i="60" s="1"/>
  <c r="W174" i="60" s="1"/>
  <c r="X174" i="60" s="1"/>
  <c r="Y174" i="60" s="1"/>
  <c r="Z174" i="60" s="1"/>
  <c r="AA174" i="60" s="1"/>
  <c r="AB174" i="60" s="1"/>
  <c r="AC174" i="60" s="1"/>
  <c r="AD174" i="60" s="1"/>
  <c r="AE174" i="60" s="1"/>
  <c r="AF174" i="60" s="1"/>
  <c r="C173" i="60"/>
  <c r="D173" i="60" s="1"/>
  <c r="AG171" i="60"/>
  <c r="B171" i="60"/>
  <c r="C170" i="60"/>
  <c r="D170" i="60" s="1"/>
  <c r="E170" i="60" s="1"/>
  <c r="F170" i="60" s="1"/>
  <c r="G170" i="60" s="1"/>
  <c r="H170" i="60" s="1"/>
  <c r="I170" i="60" s="1"/>
  <c r="J170" i="60" s="1"/>
  <c r="K170" i="60" s="1"/>
  <c r="L170" i="60" s="1"/>
  <c r="M170" i="60" s="1"/>
  <c r="N170" i="60" s="1"/>
  <c r="O170" i="60" s="1"/>
  <c r="P170" i="60" s="1"/>
  <c r="Q170" i="60" s="1"/>
  <c r="R170" i="60" s="1"/>
  <c r="S170" i="60" s="1"/>
  <c r="T170" i="60" s="1"/>
  <c r="U170" i="60" s="1"/>
  <c r="V170" i="60" s="1"/>
  <c r="W170" i="60" s="1"/>
  <c r="X170" i="60" s="1"/>
  <c r="Y170" i="60" s="1"/>
  <c r="Z170" i="60" s="1"/>
  <c r="AA170" i="60" s="1"/>
  <c r="AB170" i="60" s="1"/>
  <c r="AC170" i="60" s="1"/>
  <c r="AD170" i="60" s="1"/>
  <c r="AE170" i="60" s="1"/>
  <c r="AF170" i="60" s="1"/>
  <c r="C169" i="60"/>
  <c r="D169" i="60" s="1"/>
  <c r="E169" i="60" s="1"/>
  <c r="F169" i="60" s="1"/>
  <c r="G169" i="60" s="1"/>
  <c r="H169" i="60" s="1"/>
  <c r="I169" i="60" s="1"/>
  <c r="J169" i="60" s="1"/>
  <c r="K169" i="60" s="1"/>
  <c r="L169" i="60" s="1"/>
  <c r="M169" i="60" s="1"/>
  <c r="N169" i="60" s="1"/>
  <c r="O169" i="60" s="1"/>
  <c r="P169" i="60" s="1"/>
  <c r="Q169" i="60" s="1"/>
  <c r="R169" i="60" s="1"/>
  <c r="S169" i="60" s="1"/>
  <c r="T169" i="60" s="1"/>
  <c r="U169" i="60" s="1"/>
  <c r="V169" i="60" s="1"/>
  <c r="W169" i="60" s="1"/>
  <c r="X169" i="60" s="1"/>
  <c r="Y169" i="60" s="1"/>
  <c r="Z169" i="60" s="1"/>
  <c r="AA169" i="60" s="1"/>
  <c r="AB169" i="60" s="1"/>
  <c r="AC169" i="60" s="1"/>
  <c r="AD169" i="60" s="1"/>
  <c r="AE169" i="60" s="1"/>
  <c r="AF169" i="60" s="1"/>
  <c r="I168" i="60"/>
  <c r="J168" i="60" s="1"/>
  <c r="K168" i="60" s="1"/>
  <c r="L168" i="60" s="1"/>
  <c r="M168" i="60" s="1"/>
  <c r="N168" i="60" s="1"/>
  <c r="O168" i="60" s="1"/>
  <c r="P168" i="60" s="1"/>
  <c r="Q168" i="60" s="1"/>
  <c r="R168" i="60" s="1"/>
  <c r="S168" i="60" s="1"/>
  <c r="T168" i="60" s="1"/>
  <c r="U168" i="60" s="1"/>
  <c r="V168" i="60" s="1"/>
  <c r="W168" i="60" s="1"/>
  <c r="X168" i="60" s="1"/>
  <c r="Y168" i="60" s="1"/>
  <c r="Z168" i="60" s="1"/>
  <c r="AA168" i="60" s="1"/>
  <c r="AB168" i="60" s="1"/>
  <c r="AC168" i="60" s="1"/>
  <c r="AD168" i="60" s="1"/>
  <c r="AE168" i="60" s="1"/>
  <c r="AF168" i="60" s="1"/>
  <c r="H168" i="60"/>
  <c r="C168" i="60"/>
  <c r="D168" i="60" s="1"/>
  <c r="E168" i="60" s="1"/>
  <c r="F168" i="60" s="1"/>
  <c r="G168" i="60" s="1"/>
  <c r="F167" i="60"/>
  <c r="G167" i="60" s="1"/>
  <c r="H167" i="60" s="1"/>
  <c r="I167" i="60" s="1"/>
  <c r="J167" i="60" s="1"/>
  <c r="K167" i="60" s="1"/>
  <c r="L167" i="60" s="1"/>
  <c r="M167" i="60" s="1"/>
  <c r="N167" i="60" s="1"/>
  <c r="O167" i="60" s="1"/>
  <c r="P167" i="60" s="1"/>
  <c r="Q167" i="60" s="1"/>
  <c r="R167" i="60" s="1"/>
  <c r="S167" i="60" s="1"/>
  <c r="T167" i="60" s="1"/>
  <c r="U167" i="60" s="1"/>
  <c r="V167" i="60" s="1"/>
  <c r="W167" i="60" s="1"/>
  <c r="X167" i="60" s="1"/>
  <c r="Y167" i="60" s="1"/>
  <c r="Z167" i="60" s="1"/>
  <c r="AA167" i="60" s="1"/>
  <c r="AB167" i="60" s="1"/>
  <c r="AC167" i="60" s="1"/>
  <c r="AD167" i="60" s="1"/>
  <c r="AE167" i="60" s="1"/>
  <c r="AF167" i="60" s="1"/>
  <c r="E167" i="60"/>
  <c r="C167" i="60"/>
  <c r="D167" i="60" s="1"/>
  <c r="E166" i="60"/>
  <c r="F166" i="60" s="1"/>
  <c r="G166" i="60" s="1"/>
  <c r="H166" i="60" s="1"/>
  <c r="I166" i="60" s="1"/>
  <c r="J166" i="60" s="1"/>
  <c r="K166" i="60" s="1"/>
  <c r="L166" i="60" s="1"/>
  <c r="M166" i="60" s="1"/>
  <c r="N166" i="60" s="1"/>
  <c r="O166" i="60" s="1"/>
  <c r="P166" i="60" s="1"/>
  <c r="Q166" i="60" s="1"/>
  <c r="R166" i="60" s="1"/>
  <c r="S166" i="60" s="1"/>
  <c r="T166" i="60" s="1"/>
  <c r="U166" i="60" s="1"/>
  <c r="V166" i="60" s="1"/>
  <c r="W166" i="60" s="1"/>
  <c r="X166" i="60" s="1"/>
  <c r="Y166" i="60" s="1"/>
  <c r="Z166" i="60" s="1"/>
  <c r="AA166" i="60" s="1"/>
  <c r="AB166" i="60" s="1"/>
  <c r="AC166" i="60" s="1"/>
  <c r="AD166" i="60" s="1"/>
  <c r="AE166" i="60" s="1"/>
  <c r="AF166" i="60" s="1"/>
  <c r="D166" i="60"/>
  <c r="C166" i="60"/>
  <c r="C165" i="60"/>
  <c r="D165" i="60" s="1"/>
  <c r="E165" i="60" s="1"/>
  <c r="F165" i="60" s="1"/>
  <c r="G165" i="60" s="1"/>
  <c r="H165" i="60" s="1"/>
  <c r="I165" i="60" s="1"/>
  <c r="J165" i="60" s="1"/>
  <c r="K165" i="60" s="1"/>
  <c r="L165" i="60" s="1"/>
  <c r="M165" i="60" s="1"/>
  <c r="N165" i="60" s="1"/>
  <c r="O165" i="60" s="1"/>
  <c r="P165" i="60" s="1"/>
  <c r="Q165" i="60" s="1"/>
  <c r="R165" i="60" s="1"/>
  <c r="S165" i="60" s="1"/>
  <c r="T165" i="60" s="1"/>
  <c r="U165" i="60" s="1"/>
  <c r="V165" i="60" s="1"/>
  <c r="W165" i="60" s="1"/>
  <c r="X165" i="60" s="1"/>
  <c r="Y165" i="60" s="1"/>
  <c r="Z165" i="60" s="1"/>
  <c r="AA165" i="60" s="1"/>
  <c r="AB165" i="60" s="1"/>
  <c r="AC165" i="60" s="1"/>
  <c r="AD165" i="60" s="1"/>
  <c r="AE165" i="60" s="1"/>
  <c r="AF165" i="60" s="1"/>
  <c r="W164" i="60"/>
  <c r="X164" i="60" s="1"/>
  <c r="Y164" i="60" s="1"/>
  <c r="Z164" i="60" s="1"/>
  <c r="AA164" i="60" s="1"/>
  <c r="AB164" i="60" s="1"/>
  <c r="AC164" i="60" s="1"/>
  <c r="AD164" i="60" s="1"/>
  <c r="AE164" i="60" s="1"/>
  <c r="AF164" i="60" s="1"/>
  <c r="I164" i="60"/>
  <c r="J164" i="60" s="1"/>
  <c r="K164" i="60" s="1"/>
  <c r="L164" i="60" s="1"/>
  <c r="M164" i="60" s="1"/>
  <c r="N164" i="60" s="1"/>
  <c r="O164" i="60" s="1"/>
  <c r="P164" i="60" s="1"/>
  <c r="Q164" i="60" s="1"/>
  <c r="R164" i="60" s="1"/>
  <c r="S164" i="60" s="1"/>
  <c r="T164" i="60" s="1"/>
  <c r="U164" i="60" s="1"/>
  <c r="V164" i="60" s="1"/>
  <c r="C164" i="60"/>
  <c r="D164" i="60" s="1"/>
  <c r="E164" i="60" s="1"/>
  <c r="F164" i="60" s="1"/>
  <c r="G164" i="60" s="1"/>
  <c r="H164" i="60" s="1"/>
  <c r="E163" i="60"/>
  <c r="F163" i="60" s="1"/>
  <c r="G163" i="60" s="1"/>
  <c r="H163" i="60" s="1"/>
  <c r="I163" i="60" s="1"/>
  <c r="J163" i="60" s="1"/>
  <c r="K163" i="60" s="1"/>
  <c r="L163" i="60" s="1"/>
  <c r="M163" i="60" s="1"/>
  <c r="N163" i="60" s="1"/>
  <c r="O163" i="60" s="1"/>
  <c r="P163" i="60" s="1"/>
  <c r="Q163" i="60" s="1"/>
  <c r="R163" i="60" s="1"/>
  <c r="S163" i="60" s="1"/>
  <c r="T163" i="60" s="1"/>
  <c r="U163" i="60" s="1"/>
  <c r="V163" i="60" s="1"/>
  <c r="W163" i="60" s="1"/>
  <c r="X163" i="60" s="1"/>
  <c r="Y163" i="60" s="1"/>
  <c r="Z163" i="60" s="1"/>
  <c r="AA163" i="60" s="1"/>
  <c r="AB163" i="60" s="1"/>
  <c r="AC163" i="60" s="1"/>
  <c r="AD163" i="60" s="1"/>
  <c r="AE163" i="60" s="1"/>
  <c r="AF163" i="60" s="1"/>
  <c r="C163" i="60"/>
  <c r="D163" i="60" s="1"/>
  <c r="C162" i="60"/>
  <c r="D162" i="60" s="1"/>
  <c r="E162" i="60" s="1"/>
  <c r="F162" i="60" s="1"/>
  <c r="G162" i="60" s="1"/>
  <c r="H162" i="60" s="1"/>
  <c r="I162" i="60" s="1"/>
  <c r="J162" i="60" s="1"/>
  <c r="K162" i="60" s="1"/>
  <c r="L162" i="60" s="1"/>
  <c r="M162" i="60" s="1"/>
  <c r="N162" i="60" s="1"/>
  <c r="O162" i="60" s="1"/>
  <c r="P162" i="60" s="1"/>
  <c r="Q162" i="60" s="1"/>
  <c r="R162" i="60" s="1"/>
  <c r="S162" i="60" s="1"/>
  <c r="T162" i="60" s="1"/>
  <c r="U162" i="60" s="1"/>
  <c r="V162" i="60" s="1"/>
  <c r="W162" i="60" s="1"/>
  <c r="X162" i="60" s="1"/>
  <c r="Y162" i="60" s="1"/>
  <c r="Z162" i="60" s="1"/>
  <c r="AA162" i="60" s="1"/>
  <c r="AB162" i="60" s="1"/>
  <c r="AC162" i="60" s="1"/>
  <c r="AD162" i="60" s="1"/>
  <c r="AE162" i="60" s="1"/>
  <c r="AF162" i="60" s="1"/>
  <c r="D161" i="60"/>
  <c r="E161" i="60" s="1"/>
  <c r="F161" i="60" s="1"/>
  <c r="G161" i="60" s="1"/>
  <c r="H161" i="60" s="1"/>
  <c r="I161" i="60" s="1"/>
  <c r="J161" i="60" s="1"/>
  <c r="K161" i="60" s="1"/>
  <c r="L161" i="60" s="1"/>
  <c r="M161" i="60" s="1"/>
  <c r="N161" i="60" s="1"/>
  <c r="O161" i="60" s="1"/>
  <c r="P161" i="60" s="1"/>
  <c r="Q161" i="60" s="1"/>
  <c r="R161" i="60" s="1"/>
  <c r="S161" i="60" s="1"/>
  <c r="T161" i="60" s="1"/>
  <c r="U161" i="60" s="1"/>
  <c r="V161" i="60" s="1"/>
  <c r="W161" i="60" s="1"/>
  <c r="X161" i="60" s="1"/>
  <c r="Y161" i="60" s="1"/>
  <c r="Z161" i="60" s="1"/>
  <c r="AA161" i="60" s="1"/>
  <c r="AB161" i="60" s="1"/>
  <c r="AC161" i="60" s="1"/>
  <c r="AD161" i="60" s="1"/>
  <c r="AE161" i="60" s="1"/>
  <c r="AF161" i="60" s="1"/>
  <c r="C161" i="60"/>
  <c r="R160" i="60"/>
  <c r="S160" i="60" s="1"/>
  <c r="T160" i="60" s="1"/>
  <c r="U160" i="60" s="1"/>
  <c r="V160" i="60" s="1"/>
  <c r="W160" i="60" s="1"/>
  <c r="X160" i="60" s="1"/>
  <c r="Y160" i="60" s="1"/>
  <c r="Z160" i="60" s="1"/>
  <c r="AA160" i="60" s="1"/>
  <c r="AB160" i="60" s="1"/>
  <c r="AC160" i="60" s="1"/>
  <c r="AD160" i="60" s="1"/>
  <c r="AE160" i="60" s="1"/>
  <c r="AF160" i="60" s="1"/>
  <c r="E160" i="60"/>
  <c r="F160" i="60" s="1"/>
  <c r="G160" i="60" s="1"/>
  <c r="H160" i="60" s="1"/>
  <c r="I160" i="60" s="1"/>
  <c r="J160" i="60" s="1"/>
  <c r="K160" i="60" s="1"/>
  <c r="L160" i="60" s="1"/>
  <c r="M160" i="60" s="1"/>
  <c r="N160" i="60" s="1"/>
  <c r="O160" i="60" s="1"/>
  <c r="P160" i="60" s="1"/>
  <c r="Q160" i="60" s="1"/>
  <c r="C160" i="60"/>
  <c r="D160" i="60" s="1"/>
  <c r="E159" i="60"/>
  <c r="F159" i="60" s="1"/>
  <c r="G159" i="60" s="1"/>
  <c r="H159" i="60" s="1"/>
  <c r="I159" i="60" s="1"/>
  <c r="J159" i="60" s="1"/>
  <c r="K159" i="60" s="1"/>
  <c r="L159" i="60" s="1"/>
  <c r="M159" i="60" s="1"/>
  <c r="N159" i="60" s="1"/>
  <c r="O159" i="60" s="1"/>
  <c r="P159" i="60" s="1"/>
  <c r="Q159" i="60" s="1"/>
  <c r="R159" i="60" s="1"/>
  <c r="S159" i="60" s="1"/>
  <c r="T159" i="60" s="1"/>
  <c r="U159" i="60" s="1"/>
  <c r="V159" i="60" s="1"/>
  <c r="W159" i="60" s="1"/>
  <c r="X159" i="60" s="1"/>
  <c r="Y159" i="60" s="1"/>
  <c r="Z159" i="60" s="1"/>
  <c r="AA159" i="60" s="1"/>
  <c r="AB159" i="60" s="1"/>
  <c r="AC159" i="60" s="1"/>
  <c r="AD159" i="60" s="1"/>
  <c r="AE159" i="60" s="1"/>
  <c r="AF159" i="60" s="1"/>
  <c r="D159" i="60"/>
  <c r="C159" i="60"/>
  <c r="W158" i="60"/>
  <c r="X158" i="60" s="1"/>
  <c r="Y158" i="60" s="1"/>
  <c r="Z158" i="60" s="1"/>
  <c r="AA158" i="60" s="1"/>
  <c r="AB158" i="60" s="1"/>
  <c r="AC158" i="60" s="1"/>
  <c r="AD158" i="60" s="1"/>
  <c r="AE158" i="60" s="1"/>
  <c r="AF158" i="60" s="1"/>
  <c r="D158" i="60"/>
  <c r="E158" i="60" s="1"/>
  <c r="F158" i="60" s="1"/>
  <c r="G158" i="60" s="1"/>
  <c r="H158" i="60" s="1"/>
  <c r="I158" i="60" s="1"/>
  <c r="J158" i="60" s="1"/>
  <c r="K158" i="60" s="1"/>
  <c r="L158" i="60" s="1"/>
  <c r="M158" i="60" s="1"/>
  <c r="N158" i="60" s="1"/>
  <c r="O158" i="60" s="1"/>
  <c r="P158" i="60" s="1"/>
  <c r="Q158" i="60" s="1"/>
  <c r="R158" i="60" s="1"/>
  <c r="S158" i="60" s="1"/>
  <c r="T158" i="60" s="1"/>
  <c r="U158" i="60" s="1"/>
  <c r="V158" i="60" s="1"/>
  <c r="C158" i="60"/>
  <c r="D157" i="60"/>
  <c r="E157" i="60" s="1"/>
  <c r="F157" i="60" s="1"/>
  <c r="G157" i="60" s="1"/>
  <c r="H157" i="60" s="1"/>
  <c r="I157" i="60" s="1"/>
  <c r="J157" i="60" s="1"/>
  <c r="K157" i="60" s="1"/>
  <c r="L157" i="60" s="1"/>
  <c r="M157" i="60" s="1"/>
  <c r="N157" i="60" s="1"/>
  <c r="O157" i="60" s="1"/>
  <c r="P157" i="60" s="1"/>
  <c r="Q157" i="60" s="1"/>
  <c r="R157" i="60" s="1"/>
  <c r="S157" i="60" s="1"/>
  <c r="T157" i="60" s="1"/>
  <c r="U157" i="60" s="1"/>
  <c r="V157" i="60" s="1"/>
  <c r="W157" i="60" s="1"/>
  <c r="X157" i="60" s="1"/>
  <c r="Y157" i="60" s="1"/>
  <c r="Z157" i="60" s="1"/>
  <c r="AA157" i="60" s="1"/>
  <c r="AB157" i="60" s="1"/>
  <c r="AC157" i="60" s="1"/>
  <c r="AD157" i="60" s="1"/>
  <c r="AE157" i="60" s="1"/>
  <c r="AF157" i="60" s="1"/>
  <c r="C157" i="60"/>
  <c r="C156" i="60"/>
  <c r="D156" i="60" s="1"/>
  <c r="E156" i="60" s="1"/>
  <c r="F156" i="60" s="1"/>
  <c r="G156" i="60" s="1"/>
  <c r="H156" i="60" s="1"/>
  <c r="I156" i="60" s="1"/>
  <c r="J156" i="60" s="1"/>
  <c r="K156" i="60" s="1"/>
  <c r="L156" i="60" s="1"/>
  <c r="M156" i="60" s="1"/>
  <c r="N156" i="60" s="1"/>
  <c r="O156" i="60" s="1"/>
  <c r="P156" i="60" s="1"/>
  <c r="Q156" i="60" s="1"/>
  <c r="R156" i="60" s="1"/>
  <c r="S156" i="60" s="1"/>
  <c r="T156" i="60" s="1"/>
  <c r="U156" i="60" s="1"/>
  <c r="V156" i="60" s="1"/>
  <c r="W156" i="60" s="1"/>
  <c r="X156" i="60" s="1"/>
  <c r="Y156" i="60" s="1"/>
  <c r="Z156" i="60" s="1"/>
  <c r="AA156" i="60" s="1"/>
  <c r="AB156" i="60" s="1"/>
  <c r="AC156" i="60" s="1"/>
  <c r="AD156" i="60" s="1"/>
  <c r="AE156" i="60" s="1"/>
  <c r="AF156" i="60" s="1"/>
  <c r="AA155" i="60"/>
  <c r="AB155" i="60" s="1"/>
  <c r="AC155" i="60" s="1"/>
  <c r="AD155" i="60" s="1"/>
  <c r="AE155" i="60" s="1"/>
  <c r="AF155" i="60" s="1"/>
  <c r="K155" i="60"/>
  <c r="L155" i="60" s="1"/>
  <c r="M155" i="60" s="1"/>
  <c r="N155" i="60" s="1"/>
  <c r="O155" i="60" s="1"/>
  <c r="P155" i="60" s="1"/>
  <c r="Q155" i="60" s="1"/>
  <c r="R155" i="60" s="1"/>
  <c r="S155" i="60" s="1"/>
  <c r="T155" i="60" s="1"/>
  <c r="U155" i="60" s="1"/>
  <c r="V155" i="60" s="1"/>
  <c r="W155" i="60" s="1"/>
  <c r="X155" i="60" s="1"/>
  <c r="Y155" i="60" s="1"/>
  <c r="Z155" i="60" s="1"/>
  <c r="I155" i="60"/>
  <c r="J155" i="60" s="1"/>
  <c r="C155" i="60"/>
  <c r="D155" i="60" s="1"/>
  <c r="E155" i="60" s="1"/>
  <c r="F155" i="60" s="1"/>
  <c r="G155" i="60" s="1"/>
  <c r="H155" i="60" s="1"/>
  <c r="F154" i="60"/>
  <c r="G154" i="60" s="1"/>
  <c r="H154" i="60" s="1"/>
  <c r="I154" i="60" s="1"/>
  <c r="J154" i="60" s="1"/>
  <c r="K154" i="60" s="1"/>
  <c r="L154" i="60" s="1"/>
  <c r="M154" i="60" s="1"/>
  <c r="N154" i="60" s="1"/>
  <c r="O154" i="60" s="1"/>
  <c r="P154" i="60" s="1"/>
  <c r="Q154" i="60" s="1"/>
  <c r="R154" i="60" s="1"/>
  <c r="S154" i="60" s="1"/>
  <c r="T154" i="60" s="1"/>
  <c r="U154" i="60" s="1"/>
  <c r="V154" i="60" s="1"/>
  <c r="W154" i="60" s="1"/>
  <c r="X154" i="60" s="1"/>
  <c r="Y154" i="60" s="1"/>
  <c r="Z154" i="60" s="1"/>
  <c r="AA154" i="60" s="1"/>
  <c r="AB154" i="60" s="1"/>
  <c r="AC154" i="60" s="1"/>
  <c r="AD154" i="60" s="1"/>
  <c r="AE154" i="60" s="1"/>
  <c r="AF154" i="60" s="1"/>
  <c r="E154" i="60"/>
  <c r="D154" i="60"/>
  <c r="C154" i="60"/>
  <c r="D153" i="60"/>
  <c r="E153" i="60" s="1"/>
  <c r="F153" i="60" s="1"/>
  <c r="G153" i="60" s="1"/>
  <c r="H153" i="60" s="1"/>
  <c r="I153" i="60" s="1"/>
  <c r="J153" i="60" s="1"/>
  <c r="K153" i="60" s="1"/>
  <c r="L153" i="60" s="1"/>
  <c r="M153" i="60" s="1"/>
  <c r="N153" i="60" s="1"/>
  <c r="O153" i="60" s="1"/>
  <c r="P153" i="60" s="1"/>
  <c r="Q153" i="60" s="1"/>
  <c r="R153" i="60" s="1"/>
  <c r="S153" i="60" s="1"/>
  <c r="T153" i="60" s="1"/>
  <c r="U153" i="60" s="1"/>
  <c r="V153" i="60" s="1"/>
  <c r="W153" i="60" s="1"/>
  <c r="X153" i="60" s="1"/>
  <c r="Y153" i="60" s="1"/>
  <c r="Z153" i="60" s="1"/>
  <c r="AA153" i="60" s="1"/>
  <c r="AB153" i="60" s="1"/>
  <c r="AC153" i="60" s="1"/>
  <c r="AD153" i="60" s="1"/>
  <c r="AE153" i="60" s="1"/>
  <c r="AF153" i="60" s="1"/>
  <c r="C153" i="60"/>
  <c r="C152" i="60"/>
  <c r="D152" i="60" s="1"/>
  <c r="E152" i="60" s="1"/>
  <c r="F152" i="60" s="1"/>
  <c r="G152" i="60" s="1"/>
  <c r="H152" i="60" s="1"/>
  <c r="I152" i="60" s="1"/>
  <c r="J152" i="60" s="1"/>
  <c r="K152" i="60" s="1"/>
  <c r="L152" i="60" s="1"/>
  <c r="M152" i="60" s="1"/>
  <c r="N152" i="60" s="1"/>
  <c r="O152" i="60" s="1"/>
  <c r="P152" i="60" s="1"/>
  <c r="Q152" i="60" s="1"/>
  <c r="R152" i="60" s="1"/>
  <c r="S152" i="60" s="1"/>
  <c r="T152" i="60" s="1"/>
  <c r="U152" i="60" s="1"/>
  <c r="V152" i="60" s="1"/>
  <c r="W152" i="60" s="1"/>
  <c r="X152" i="60" s="1"/>
  <c r="Y152" i="60" s="1"/>
  <c r="Z152" i="60" s="1"/>
  <c r="AA152" i="60" s="1"/>
  <c r="AB152" i="60" s="1"/>
  <c r="AC152" i="60" s="1"/>
  <c r="AD152" i="60" s="1"/>
  <c r="AE152" i="60" s="1"/>
  <c r="AF152" i="60" s="1"/>
  <c r="E151" i="60"/>
  <c r="F151" i="60" s="1"/>
  <c r="G151" i="60" s="1"/>
  <c r="H151" i="60" s="1"/>
  <c r="I151" i="60" s="1"/>
  <c r="J151" i="60" s="1"/>
  <c r="K151" i="60" s="1"/>
  <c r="L151" i="60" s="1"/>
  <c r="M151" i="60" s="1"/>
  <c r="N151" i="60" s="1"/>
  <c r="O151" i="60" s="1"/>
  <c r="P151" i="60" s="1"/>
  <c r="Q151" i="60" s="1"/>
  <c r="R151" i="60" s="1"/>
  <c r="S151" i="60" s="1"/>
  <c r="T151" i="60" s="1"/>
  <c r="U151" i="60" s="1"/>
  <c r="V151" i="60" s="1"/>
  <c r="W151" i="60" s="1"/>
  <c r="X151" i="60" s="1"/>
  <c r="Y151" i="60" s="1"/>
  <c r="Z151" i="60" s="1"/>
  <c r="AA151" i="60" s="1"/>
  <c r="AB151" i="60" s="1"/>
  <c r="AC151" i="60" s="1"/>
  <c r="AD151" i="60" s="1"/>
  <c r="AE151" i="60" s="1"/>
  <c r="AF151" i="60" s="1"/>
  <c r="C151" i="60"/>
  <c r="D151" i="60" s="1"/>
  <c r="D150" i="60"/>
  <c r="E150" i="60" s="1"/>
  <c r="F150" i="60" s="1"/>
  <c r="G150" i="60" s="1"/>
  <c r="H150" i="60" s="1"/>
  <c r="I150" i="60" s="1"/>
  <c r="J150" i="60" s="1"/>
  <c r="K150" i="60" s="1"/>
  <c r="L150" i="60" s="1"/>
  <c r="M150" i="60" s="1"/>
  <c r="N150" i="60" s="1"/>
  <c r="O150" i="60" s="1"/>
  <c r="P150" i="60" s="1"/>
  <c r="Q150" i="60" s="1"/>
  <c r="R150" i="60" s="1"/>
  <c r="S150" i="60" s="1"/>
  <c r="T150" i="60" s="1"/>
  <c r="U150" i="60" s="1"/>
  <c r="V150" i="60" s="1"/>
  <c r="W150" i="60" s="1"/>
  <c r="X150" i="60" s="1"/>
  <c r="Y150" i="60" s="1"/>
  <c r="Z150" i="60" s="1"/>
  <c r="AA150" i="60" s="1"/>
  <c r="AB150" i="60" s="1"/>
  <c r="AC150" i="60" s="1"/>
  <c r="AD150" i="60" s="1"/>
  <c r="AE150" i="60" s="1"/>
  <c r="AF150" i="60" s="1"/>
  <c r="C150" i="60"/>
  <c r="G149" i="60"/>
  <c r="H149" i="60" s="1"/>
  <c r="I149" i="60" s="1"/>
  <c r="J149" i="60" s="1"/>
  <c r="K149" i="60" s="1"/>
  <c r="L149" i="60" s="1"/>
  <c r="M149" i="60" s="1"/>
  <c r="N149" i="60" s="1"/>
  <c r="O149" i="60" s="1"/>
  <c r="P149" i="60" s="1"/>
  <c r="Q149" i="60" s="1"/>
  <c r="R149" i="60" s="1"/>
  <c r="S149" i="60" s="1"/>
  <c r="T149" i="60" s="1"/>
  <c r="U149" i="60" s="1"/>
  <c r="V149" i="60" s="1"/>
  <c r="W149" i="60" s="1"/>
  <c r="X149" i="60" s="1"/>
  <c r="Y149" i="60" s="1"/>
  <c r="Z149" i="60" s="1"/>
  <c r="AA149" i="60" s="1"/>
  <c r="AB149" i="60" s="1"/>
  <c r="AC149" i="60" s="1"/>
  <c r="AD149" i="60" s="1"/>
  <c r="AE149" i="60" s="1"/>
  <c r="AF149" i="60" s="1"/>
  <c r="C149" i="60"/>
  <c r="D149" i="60" s="1"/>
  <c r="E149" i="60" s="1"/>
  <c r="F149" i="60" s="1"/>
  <c r="E148" i="60"/>
  <c r="F148" i="60" s="1"/>
  <c r="G148" i="60" s="1"/>
  <c r="H148" i="60" s="1"/>
  <c r="I148" i="60" s="1"/>
  <c r="J148" i="60" s="1"/>
  <c r="K148" i="60" s="1"/>
  <c r="L148" i="60" s="1"/>
  <c r="M148" i="60" s="1"/>
  <c r="N148" i="60" s="1"/>
  <c r="O148" i="60" s="1"/>
  <c r="P148" i="60" s="1"/>
  <c r="Q148" i="60" s="1"/>
  <c r="R148" i="60" s="1"/>
  <c r="S148" i="60" s="1"/>
  <c r="T148" i="60" s="1"/>
  <c r="U148" i="60" s="1"/>
  <c r="V148" i="60" s="1"/>
  <c r="W148" i="60" s="1"/>
  <c r="X148" i="60" s="1"/>
  <c r="Y148" i="60" s="1"/>
  <c r="Z148" i="60" s="1"/>
  <c r="AA148" i="60" s="1"/>
  <c r="AB148" i="60" s="1"/>
  <c r="AC148" i="60" s="1"/>
  <c r="AD148" i="60" s="1"/>
  <c r="AE148" i="60" s="1"/>
  <c r="AF148" i="60" s="1"/>
  <c r="C148" i="60"/>
  <c r="D148" i="60" s="1"/>
  <c r="C147" i="60"/>
  <c r="D147" i="60" s="1"/>
  <c r="E147" i="60" s="1"/>
  <c r="F147" i="60" s="1"/>
  <c r="G147" i="60" s="1"/>
  <c r="H147" i="60" s="1"/>
  <c r="I147" i="60" s="1"/>
  <c r="J147" i="60" s="1"/>
  <c r="K147" i="60" s="1"/>
  <c r="L147" i="60" s="1"/>
  <c r="M147" i="60" s="1"/>
  <c r="N147" i="60" s="1"/>
  <c r="O147" i="60" s="1"/>
  <c r="P147" i="60" s="1"/>
  <c r="Q147" i="60" s="1"/>
  <c r="R147" i="60" s="1"/>
  <c r="S147" i="60" s="1"/>
  <c r="T147" i="60" s="1"/>
  <c r="U147" i="60" s="1"/>
  <c r="V147" i="60" s="1"/>
  <c r="W147" i="60" s="1"/>
  <c r="X147" i="60" s="1"/>
  <c r="Y147" i="60" s="1"/>
  <c r="Z147" i="60" s="1"/>
  <c r="AA147" i="60" s="1"/>
  <c r="AB147" i="60" s="1"/>
  <c r="AC147" i="60" s="1"/>
  <c r="AD147" i="60" s="1"/>
  <c r="AE147" i="60" s="1"/>
  <c r="AF147" i="60" s="1"/>
  <c r="K146" i="60"/>
  <c r="L146" i="60" s="1"/>
  <c r="M146" i="60" s="1"/>
  <c r="N146" i="60" s="1"/>
  <c r="O146" i="60" s="1"/>
  <c r="P146" i="60" s="1"/>
  <c r="Q146" i="60" s="1"/>
  <c r="R146" i="60" s="1"/>
  <c r="S146" i="60" s="1"/>
  <c r="T146" i="60" s="1"/>
  <c r="U146" i="60" s="1"/>
  <c r="V146" i="60" s="1"/>
  <c r="W146" i="60" s="1"/>
  <c r="X146" i="60" s="1"/>
  <c r="Y146" i="60" s="1"/>
  <c r="Z146" i="60" s="1"/>
  <c r="AA146" i="60" s="1"/>
  <c r="AB146" i="60" s="1"/>
  <c r="AC146" i="60" s="1"/>
  <c r="AD146" i="60" s="1"/>
  <c r="AE146" i="60" s="1"/>
  <c r="AF146" i="60" s="1"/>
  <c r="D146" i="60"/>
  <c r="E146" i="60" s="1"/>
  <c r="F146" i="60" s="1"/>
  <c r="G146" i="60" s="1"/>
  <c r="H146" i="60" s="1"/>
  <c r="I146" i="60" s="1"/>
  <c r="J146" i="60" s="1"/>
  <c r="C146" i="60"/>
  <c r="I145" i="60"/>
  <c r="J145" i="60" s="1"/>
  <c r="K145" i="60" s="1"/>
  <c r="L145" i="60" s="1"/>
  <c r="M145" i="60" s="1"/>
  <c r="N145" i="60" s="1"/>
  <c r="O145" i="60" s="1"/>
  <c r="P145" i="60" s="1"/>
  <c r="Q145" i="60" s="1"/>
  <c r="R145" i="60" s="1"/>
  <c r="S145" i="60" s="1"/>
  <c r="T145" i="60" s="1"/>
  <c r="U145" i="60" s="1"/>
  <c r="V145" i="60" s="1"/>
  <c r="W145" i="60" s="1"/>
  <c r="X145" i="60" s="1"/>
  <c r="Y145" i="60" s="1"/>
  <c r="Z145" i="60" s="1"/>
  <c r="AA145" i="60" s="1"/>
  <c r="AB145" i="60" s="1"/>
  <c r="AC145" i="60" s="1"/>
  <c r="AD145" i="60" s="1"/>
  <c r="AE145" i="60" s="1"/>
  <c r="AF145" i="60" s="1"/>
  <c r="C145" i="60"/>
  <c r="D145" i="60" s="1"/>
  <c r="E145" i="60" s="1"/>
  <c r="F145" i="60" s="1"/>
  <c r="G145" i="60" s="1"/>
  <c r="H145" i="60" s="1"/>
  <c r="C144" i="60"/>
  <c r="D144" i="60" s="1"/>
  <c r="E144" i="60" s="1"/>
  <c r="F144" i="60" s="1"/>
  <c r="G144" i="60" s="1"/>
  <c r="H144" i="60" s="1"/>
  <c r="I144" i="60" s="1"/>
  <c r="J144" i="60" s="1"/>
  <c r="K144" i="60" s="1"/>
  <c r="L144" i="60" s="1"/>
  <c r="M144" i="60" s="1"/>
  <c r="N144" i="60" s="1"/>
  <c r="O144" i="60" s="1"/>
  <c r="P144" i="60" s="1"/>
  <c r="Q144" i="60" s="1"/>
  <c r="R144" i="60" s="1"/>
  <c r="S144" i="60" s="1"/>
  <c r="T144" i="60" s="1"/>
  <c r="U144" i="60" s="1"/>
  <c r="V144" i="60" s="1"/>
  <c r="W144" i="60" s="1"/>
  <c r="X144" i="60" s="1"/>
  <c r="Y144" i="60" s="1"/>
  <c r="Z144" i="60" s="1"/>
  <c r="AA144" i="60" s="1"/>
  <c r="AB144" i="60" s="1"/>
  <c r="AC144" i="60" s="1"/>
  <c r="AD144" i="60" s="1"/>
  <c r="AE144" i="60" s="1"/>
  <c r="AF144" i="60" s="1"/>
  <c r="C143" i="60"/>
  <c r="D143" i="60" s="1"/>
  <c r="E143" i="60" s="1"/>
  <c r="F143" i="60" s="1"/>
  <c r="G143" i="60" s="1"/>
  <c r="H143" i="60" s="1"/>
  <c r="I143" i="60" s="1"/>
  <c r="J143" i="60" s="1"/>
  <c r="K143" i="60" s="1"/>
  <c r="L143" i="60" s="1"/>
  <c r="M143" i="60" s="1"/>
  <c r="N143" i="60" s="1"/>
  <c r="O143" i="60" s="1"/>
  <c r="P143" i="60" s="1"/>
  <c r="Q143" i="60" s="1"/>
  <c r="R143" i="60" s="1"/>
  <c r="S143" i="60" s="1"/>
  <c r="T143" i="60" s="1"/>
  <c r="U143" i="60" s="1"/>
  <c r="V143" i="60" s="1"/>
  <c r="W143" i="60" s="1"/>
  <c r="X143" i="60" s="1"/>
  <c r="Y143" i="60" s="1"/>
  <c r="Z143" i="60" s="1"/>
  <c r="AA143" i="60" s="1"/>
  <c r="AB143" i="60" s="1"/>
  <c r="AC143" i="60" s="1"/>
  <c r="AD143" i="60" s="1"/>
  <c r="AE143" i="60" s="1"/>
  <c r="AF143" i="60" s="1"/>
  <c r="C142" i="60"/>
  <c r="D142" i="60" s="1"/>
  <c r="E142" i="60" s="1"/>
  <c r="F142" i="60" s="1"/>
  <c r="G142" i="60" s="1"/>
  <c r="H142" i="60" s="1"/>
  <c r="I142" i="60" s="1"/>
  <c r="J142" i="60" s="1"/>
  <c r="K142" i="60" s="1"/>
  <c r="L142" i="60" s="1"/>
  <c r="M142" i="60" s="1"/>
  <c r="N142" i="60" s="1"/>
  <c r="O142" i="60" s="1"/>
  <c r="P142" i="60" s="1"/>
  <c r="Q142" i="60" s="1"/>
  <c r="R142" i="60" s="1"/>
  <c r="S142" i="60" s="1"/>
  <c r="T142" i="60" s="1"/>
  <c r="U142" i="60" s="1"/>
  <c r="V142" i="60" s="1"/>
  <c r="W142" i="60" s="1"/>
  <c r="X142" i="60" s="1"/>
  <c r="Y142" i="60" s="1"/>
  <c r="Z142" i="60" s="1"/>
  <c r="AA142" i="60" s="1"/>
  <c r="AB142" i="60" s="1"/>
  <c r="AC142" i="60" s="1"/>
  <c r="AD142" i="60" s="1"/>
  <c r="AE142" i="60" s="1"/>
  <c r="AF142" i="60" s="1"/>
  <c r="N141" i="60"/>
  <c r="O141" i="60" s="1"/>
  <c r="P141" i="60" s="1"/>
  <c r="Q141" i="60" s="1"/>
  <c r="R141" i="60" s="1"/>
  <c r="S141" i="60" s="1"/>
  <c r="T141" i="60" s="1"/>
  <c r="U141" i="60" s="1"/>
  <c r="V141" i="60" s="1"/>
  <c r="W141" i="60" s="1"/>
  <c r="X141" i="60" s="1"/>
  <c r="Y141" i="60" s="1"/>
  <c r="Z141" i="60" s="1"/>
  <c r="AA141" i="60" s="1"/>
  <c r="AB141" i="60" s="1"/>
  <c r="AC141" i="60" s="1"/>
  <c r="AD141" i="60" s="1"/>
  <c r="AE141" i="60" s="1"/>
  <c r="AF141" i="60" s="1"/>
  <c r="C141" i="60"/>
  <c r="D141" i="60" s="1"/>
  <c r="E141" i="60" s="1"/>
  <c r="F141" i="60" s="1"/>
  <c r="G141" i="60" s="1"/>
  <c r="H141" i="60" s="1"/>
  <c r="I141" i="60" s="1"/>
  <c r="J141" i="60" s="1"/>
  <c r="K141" i="60" s="1"/>
  <c r="L141" i="60" s="1"/>
  <c r="M141" i="60" s="1"/>
  <c r="AB140" i="60"/>
  <c r="AC140" i="60" s="1"/>
  <c r="AD140" i="60" s="1"/>
  <c r="AE140" i="60" s="1"/>
  <c r="AF140" i="60" s="1"/>
  <c r="C140" i="60"/>
  <c r="D140" i="60" s="1"/>
  <c r="E140" i="60" s="1"/>
  <c r="F140" i="60" s="1"/>
  <c r="G140" i="60" s="1"/>
  <c r="H140" i="60" s="1"/>
  <c r="I140" i="60" s="1"/>
  <c r="J140" i="60" s="1"/>
  <c r="K140" i="60" s="1"/>
  <c r="L140" i="60" s="1"/>
  <c r="M140" i="60" s="1"/>
  <c r="N140" i="60" s="1"/>
  <c r="O140" i="60" s="1"/>
  <c r="P140" i="60" s="1"/>
  <c r="Q140" i="60" s="1"/>
  <c r="R140" i="60" s="1"/>
  <c r="S140" i="60" s="1"/>
  <c r="T140" i="60" s="1"/>
  <c r="U140" i="60" s="1"/>
  <c r="V140" i="60" s="1"/>
  <c r="W140" i="60" s="1"/>
  <c r="X140" i="60" s="1"/>
  <c r="Y140" i="60" s="1"/>
  <c r="Z140" i="60" s="1"/>
  <c r="AA140" i="60" s="1"/>
  <c r="F139" i="60"/>
  <c r="G139" i="60" s="1"/>
  <c r="H139" i="60" s="1"/>
  <c r="I139" i="60" s="1"/>
  <c r="J139" i="60" s="1"/>
  <c r="K139" i="60" s="1"/>
  <c r="L139" i="60" s="1"/>
  <c r="M139" i="60" s="1"/>
  <c r="N139" i="60" s="1"/>
  <c r="O139" i="60" s="1"/>
  <c r="P139" i="60" s="1"/>
  <c r="Q139" i="60" s="1"/>
  <c r="R139" i="60" s="1"/>
  <c r="S139" i="60" s="1"/>
  <c r="T139" i="60" s="1"/>
  <c r="U139" i="60" s="1"/>
  <c r="V139" i="60" s="1"/>
  <c r="W139" i="60" s="1"/>
  <c r="X139" i="60" s="1"/>
  <c r="Y139" i="60" s="1"/>
  <c r="Z139" i="60" s="1"/>
  <c r="AA139" i="60" s="1"/>
  <c r="AB139" i="60" s="1"/>
  <c r="AC139" i="60" s="1"/>
  <c r="AD139" i="60" s="1"/>
  <c r="AE139" i="60" s="1"/>
  <c r="AF139" i="60" s="1"/>
  <c r="D139" i="60"/>
  <c r="E139" i="60" s="1"/>
  <c r="C139" i="60"/>
  <c r="C138" i="60"/>
  <c r="D138" i="60" s="1"/>
  <c r="E138" i="60" s="1"/>
  <c r="F138" i="60" s="1"/>
  <c r="G138" i="60" s="1"/>
  <c r="H138" i="60" s="1"/>
  <c r="I138" i="60" s="1"/>
  <c r="J138" i="60" s="1"/>
  <c r="K138" i="60" s="1"/>
  <c r="L138" i="60" s="1"/>
  <c r="M138" i="60" s="1"/>
  <c r="N138" i="60" s="1"/>
  <c r="O138" i="60" s="1"/>
  <c r="P138" i="60" s="1"/>
  <c r="Q138" i="60" s="1"/>
  <c r="R138" i="60" s="1"/>
  <c r="S138" i="60" s="1"/>
  <c r="T138" i="60" s="1"/>
  <c r="U138" i="60" s="1"/>
  <c r="V138" i="60" s="1"/>
  <c r="W138" i="60" s="1"/>
  <c r="X138" i="60" s="1"/>
  <c r="Y138" i="60" s="1"/>
  <c r="Z138" i="60" s="1"/>
  <c r="AA138" i="60" s="1"/>
  <c r="AB138" i="60" s="1"/>
  <c r="AC138" i="60" s="1"/>
  <c r="AD138" i="60" s="1"/>
  <c r="AE138" i="60" s="1"/>
  <c r="AF138" i="60" s="1"/>
  <c r="Y137" i="60"/>
  <c r="Z137" i="60" s="1"/>
  <c r="AA137" i="60" s="1"/>
  <c r="AB137" i="60" s="1"/>
  <c r="AC137" i="60" s="1"/>
  <c r="AD137" i="60" s="1"/>
  <c r="AE137" i="60" s="1"/>
  <c r="AF137" i="60" s="1"/>
  <c r="L137" i="60"/>
  <c r="M137" i="60" s="1"/>
  <c r="N137" i="60" s="1"/>
  <c r="O137" i="60" s="1"/>
  <c r="P137" i="60" s="1"/>
  <c r="Q137" i="60" s="1"/>
  <c r="R137" i="60" s="1"/>
  <c r="S137" i="60" s="1"/>
  <c r="T137" i="60" s="1"/>
  <c r="U137" i="60" s="1"/>
  <c r="V137" i="60" s="1"/>
  <c r="W137" i="60" s="1"/>
  <c r="X137" i="60" s="1"/>
  <c r="D137" i="60"/>
  <c r="E137" i="60" s="1"/>
  <c r="F137" i="60" s="1"/>
  <c r="G137" i="60" s="1"/>
  <c r="H137" i="60" s="1"/>
  <c r="I137" i="60" s="1"/>
  <c r="J137" i="60" s="1"/>
  <c r="K137" i="60" s="1"/>
  <c r="C137" i="60"/>
  <c r="C136" i="60"/>
  <c r="D136" i="60" s="1"/>
  <c r="E136" i="60" s="1"/>
  <c r="F136" i="60" s="1"/>
  <c r="G136" i="60" s="1"/>
  <c r="H136" i="60" s="1"/>
  <c r="I136" i="60" s="1"/>
  <c r="J136" i="60" s="1"/>
  <c r="K136" i="60" s="1"/>
  <c r="L136" i="60" s="1"/>
  <c r="M136" i="60" s="1"/>
  <c r="N136" i="60" s="1"/>
  <c r="O136" i="60" s="1"/>
  <c r="P136" i="60" s="1"/>
  <c r="Q136" i="60" s="1"/>
  <c r="R136" i="60" s="1"/>
  <c r="S136" i="60" s="1"/>
  <c r="T136" i="60" s="1"/>
  <c r="U136" i="60" s="1"/>
  <c r="V136" i="60" s="1"/>
  <c r="W136" i="60" s="1"/>
  <c r="X136" i="60" s="1"/>
  <c r="Y136" i="60" s="1"/>
  <c r="Z136" i="60" s="1"/>
  <c r="AA136" i="60" s="1"/>
  <c r="AB136" i="60" s="1"/>
  <c r="AC136" i="60" s="1"/>
  <c r="AD136" i="60" s="1"/>
  <c r="AE136" i="60" s="1"/>
  <c r="AF136" i="60" s="1"/>
  <c r="I135" i="60"/>
  <c r="J135" i="60" s="1"/>
  <c r="K135" i="60" s="1"/>
  <c r="L135" i="60" s="1"/>
  <c r="M135" i="60" s="1"/>
  <c r="N135" i="60" s="1"/>
  <c r="O135" i="60" s="1"/>
  <c r="P135" i="60" s="1"/>
  <c r="Q135" i="60" s="1"/>
  <c r="R135" i="60" s="1"/>
  <c r="S135" i="60" s="1"/>
  <c r="T135" i="60" s="1"/>
  <c r="U135" i="60" s="1"/>
  <c r="V135" i="60" s="1"/>
  <c r="W135" i="60" s="1"/>
  <c r="X135" i="60" s="1"/>
  <c r="Y135" i="60" s="1"/>
  <c r="Z135" i="60" s="1"/>
  <c r="AA135" i="60" s="1"/>
  <c r="AB135" i="60" s="1"/>
  <c r="AC135" i="60" s="1"/>
  <c r="AD135" i="60" s="1"/>
  <c r="AE135" i="60" s="1"/>
  <c r="AF135" i="60" s="1"/>
  <c r="E135" i="60"/>
  <c r="F135" i="60" s="1"/>
  <c r="G135" i="60" s="1"/>
  <c r="H135" i="60" s="1"/>
  <c r="D135" i="60"/>
  <c r="C135" i="60"/>
  <c r="K134" i="60"/>
  <c r="L134" i="60" s="1"/>
  <c r="M134" i="60" s="1"/>
  <c r="N134" i="60" s="1"/>
  <c r="O134" i="60" s="1"/>
  <c r="P134" i="60" s="1"/>
  <c r="Q134" i="60" s="1"/>
  <c r="R134" i="60" s="1"/>
  <c r="S134" i="60" s="1"/>
  <c r="T134" i="60" s="1"/>
  <c r="U134" i="60" s="1"/>
  <c r="V134" i="60" s="1"/>
  <c r="W134" i="60" s="1"/>
  <c r="X134" i="60" s="1"/>
  <c r="Y134" i="60" s="1"/>
  <c r="Z134" i="60" s="1"/>
  <c r="AA134" i="60" s="1"/>
  <c r="AB134" i="60" s="1"/>
  <c r="AC134" i="60" s="1"/>
  <c r="AD134" i="60" s="1"/>
  <c r="AE134" i="60" s="1"/>
  <c r="AF134" i="60" s="1"/>
  <c r="H134" i="60"/>
  <c r="I134" i="60" s="1"/>
  <c r="J134" i="60" s="1"/>
  <c r="D134" i="60"/>
  <c r="E134" i="60" s="1"/>
  <c r="F134" i="60" s="1"/>
  <c r="G134" i="60" s="1"/>
  <c r="C134" i="60"/>
  <c r="I133" i="60"/>
  <c r="J133" i="60" s="1"/>
  <c r="K133" i="60" s="1"/>
  <c r="L133" i="60" s="1"/>
  <c r="M133" i="60" s="1"/>
  <c r="N133" i="60" s="1"/>
  <c r="O133" i="60" s="1"/>
  <c r="P133" i="60" s="1"/>
  <c r="Q133" i="60" s="1"/>
  <c r="R133" i="60" s="1"/>
  <c r="S133" i="60" s="1"/>
  <c r="T133" i="60" s="1"/>
  <c r="U133" i="60" s="1"/>
  <c r="V133" i="60" s="1"/>
  <c r="W133" i="60" s="1"/>
  <c r="X133" i="60" s="1"/>
  <c r="Y133" i="60" s="1"/>
  <c r="Z133" i="60" s="1"/>
  <c r="AA133" i="60" s="1"/>
  <c r="AB133" i="60" s="1"/>
  <c r="AC133" i="60" s="1"/>
  <c r="AD133" i="60" s="1"/>
  <c r="AE133" i="60" s="1"/>
  <c r="AF133" i="60" s="1"/>
  <c r="F133" i="60"/>
  <c r="G133" i="60" s="1"/>
  <c r="H133" i="60" s="1"/>
  <c r="D133" i="60"/>
  <c r="E133" i="60" s="1"/>
  <c r="C133" i="60"/>
  <c r="J132" i="60"/>
  <c r="K132" i="60" s="1"/>
  <c r="L132" i="60" s="1"/>
  <c r="M132" i="60" s="1"/>
  <c r="N132" i="60" s="1"/>
  <c r="O132" i="60" s="1"/>
  <c r="P132" i="60" s="1"/>
  <c r="Q132" i="60" s="1"/>
  <c r="R132" i="60" s="1"/>
  <c r="S132" i="60" s="1"/>
  <c r="T132" i="60" s="1"/>
  <c r="U132" i="60" s="1"/>
  <c r="V132" i="60" s="1"/>
  <c r="W132" i="60" s="1"/>
  <c r="X132" i="60" s="1"/>
  <c r="Y132" i="60" s="1"/>
  <c r="Z132" i="60" s="1"/>
  <c r="AA132" i="60" s="1"/>
  <c r="AB132" i="60" s="1"/>
  <c r="AC132" i="60" s="1"/>
  <c r="AD132" i="60" s="1"/>
  <c r="AE132" i="60" s="1"/>
  <c r="AF132" i="60" s="1"/>
  <c r="C132" i="60"/>
  <c r="D132" i="60" s="1"/>
  <c r="E132" i="60" s="1"/>
  <c r="F132" i="60" s="1"/>
  <c r="G132" i="60" s="1"/>
  <c r="H132" i="60" s="1"/>
  <c r="I132" i="60" s="1"/>
  <c r="F131" i="60"/>
  <c r="G131" i="60" s="1"/>
  <c r="H131" i="60" s="1"/>
  <c r="I131" i="60" s="1"/>
  <c r="J131" i="60" s="1"/>
  <c r="K131" i="60" s="1"/>
  <c r="L131" i="60" s="1"/>
  <c r="M131" i="60" s="1"/>
  <c r="N131" i="60" s="1"/>
  <c r="O131" i="60" s="1"/>
  <c r="P131" i="60" s="1"/>
  <c r="Q131" i="60" s="1"/>
  <c r="R131" i="60" s="1"/>
  <c r="S131" i="60" s="1"/>
  <c r="T131" i="60" s="1"/>
  <c r="U131" i="60" s="1"/>
  <c r="V131" i="60" s="1"/>
  <c r="W131" i="60" s="1"/>
  <c r="X131" i="60" s="1"/>
  <c r="Y131" i="60" s="1"/>
  <c r="Z131" i="60" s="1"/>
  <c r="AA131" i="60" s="1"/>
  <c r="AB131" i="60" s="1"/>
  <c r="AC131" i="60" s="1"/>
  <c r="AD131" i="60" s="1"/>
  <c r="AE131" i="60" s="1"/>
  <c r="AF131" i="60" s="1"/>
  <c r="D131" i="60"/>
  <c r="E131" i="60" s="1"/>
  <c r="C131" i="60"/>
  <c r="F130" i="60"/>
  <c r="G130" i="60" s="1"/>
  <c r="H130" i="60" s="1"/>
  <c r="I130" i="60" s="1"/>
  <c r="J130" i="60" s="1"/>
  <c r="K130" i="60" s="1"/>
  <c r="L130" i="60" s="1"/>
  <c r="M130" i="60" s="1"/>
  <c r="N130" i="60" s="1"/>
  <c r="O130" i="60" s="1"/>
  <c r="P130" i="60" s="1"/>
  <c r="Q130" i="60" s="1"/>
  <c r="R130" i="60" s="1"/>
  <c r="S130" i="60" s="1"/>
  <c r="T130" i="60" s="1"/>
  <c r="U130" i="60" s="1"/>
  <c r="V130" i="60" s="1"/>
  <c r="W130" i="60" s="1"/>
  <c r="X130" i="60" s="1"/>
  <c r="Y130" i="60" s="1"/>
  <c r="Z130" i="60" s="1"/>
  <c r="AA130" i="60" s="1"/>
  <c r="AB130" i="60" s="1"/>
  <c r="AC130" i="60" s="1"/>
  <c r="AD130" i="60" s="1"/>
  <c r="AE130" i="60" s="1"/>
  <c r="AF130" i="60" s="1"/>
  <c r="C130" i="60"/>
  <c r="D130" i="60" s="1"/>
  <c r="E130" i="60" s="1"/>
  <c r="E129" i="60"/>
  <c r="F129" i="60" s="1"/>
  <c r="G129" i="60" s="1"/>
  <c r="H129" i="60" s="1"/>
  <c r="I129" i="60" s="1"/>
  <c r="J129" i="60" s="1"/>
  <c r="K129" i="60" s="1"/>
  <c r="L129" i="60" s="1"/>
  <c r="M129" i="60" s="1"/>
  <c r="N129" i="60" s="1"/>
  <c r="O129" i="60" s="1"/>
  <c r="P129" i="60" s="1"/>
  <c r="Q129" i="60" s="1"/>
  <c r="R129" i="60" s="1"/>
  <c r="S129" i="60" s="1"/>
  <c r="T129" i="60" s="1"/>
  <c r="U129" i="60" s="1"/>
  <c r="V129" i="60" s="1"/>
  <c r="W129" i="60" s="1"/>
  <c r="X129" i="60" s="1"/>
  <c r="Y129" i="60" s="1"/>
  <c r="Z129" i="60" s="1"/>
  <c r="AA129" i="60" s="1"/>
  <c r="AB129" i="60" s="1"/>
  <c r="AC129" i="60" s="1"/>
  <c r="AD129" i="60" s="1"/>
  <c r="AE129" i="60" s="1"/>
  <c r="AF129" i="60" s="1"/>
  <c r="D129" i="60"/>
  <c r="C129" i="60"/>
  <c r="V128" i="60"/>
  <c r="W128" i="60" s="1"/>
  <c r="X128" i="60" s="1"/>
  <c r="Y128" i="60" s="1"/>
  <c r="Z128" i="60" s="1"/>
  <c r="AA128" i="60" s="1"/>
  <c r="AB128" i="60" s="1"/>
  <c r="AC128" i="60" s="1"/>
  <c r="AD128" i="60" s="1"/>
  <c r="AE128" i="60" s="1"/>
  <c r="AF128" i="60" s="1"/>
  <c r="C128" i="60"/>
  <c r="D128" i="60" s="1"/>
  <c r="E128" i="60" s="1"/>
  <c r="F128" i="60" s="1"/>
  <c r="G128" i="60" s="1"/>
  <c r="H128" i="60" s="1"/>
  <c r="I128" i="60" s="1"/>
  <c r="J128" i="60" s="1"/>
  <c r="K128" i="60" s="1"/>
  <c r="L128" i="60" s="1"/>
  <c r="M128" i="60" s="1"/>
  <c r="N128" i="60" s="1"/>
  <c r="O128" i="60" s="1"/>
  <c r="P128" i="60" s="1"/>
  <c r="Q128" i="60" s="1"/>
  <c r="R128" i="60" s="1"/>
  <c r="S128" i="60" s="1"/>
  <c r="T128" i="60" s="1"/>
  <c r="U128" i="60" s="1"/>
  <c r="F127" i="60"/>
  <c r="G127" i="60" s="1"/>
  <c r="H127" i="60" s="1"/>
  <c r="I127" i="60" s="1"/>
  <c r="J127" i="60" s="1"/>
  <c r="K127" i="60" s="1"/>
  <c r="L127" i="60" s="1"/>
  <c r="M127" i="60" s="1"/>
  <c r="N127" i="60" s="1"/>
  <c r="O127" i="60" s="1"/>
  <c r="P127" i="60" s="1"/>
  <c r="Q127" i="60" s="1"/>
  <c r="R127" i="60" s="1"/>
  <c r="S127" i="60" s="1"/>
  <c r="T127" i="60" s="1"/>
  <c r="U127" i="60" s="1"/>
  <c r="V127" i="60" s="1"/>
  <c r="W127" i="60" s="1"/>
  <c r="X127" i="60" s="1"/>
  <c r="Y127" i="60" s="1"/>
  <c r="Z127" i="60" s="1"/>
  <c r="AA127" i="60" s="1"/>
  <c r="AB127" i="60" s="1"/>
  <c r="AC127" i="60" s="1"/>
  <c r="AD127" i="60" s="1"/>
  <c r="AE127" i="60" s="1"/>
  <c r="AF127" i="60" s="1"/>
  <c r="E127" i="60"/>
  <c r="D127" i="60"/>
  <c r="C127" i="60"/>
  <c r="H126" i="60"/>
  <c r="I126" i="60" s="1"/>
  <c r="J126" i="60" s="1"/>
  <c r="K126" i="60" s="1"/>
  <c r="L126" i="60" s="1"/>
  <c r="M126" i="60" s="1"/>
  <c r="N126" i="60" s="1"/>
  <c r="O126" i="60" s="1"/>
  <c r="P126" i="60" s="1"/>
  <c r="Q126" i="60" s="1"/>
  <c r="R126" i="60" s="1"/>
  <c r="S126" i="60" s="1"/>
  <c r="T126" i="60" s="1"/>
  <c r="U126" i="60" s="1"/>
  <c r="V126" i="60" s="1"/>
  <c r="W126" i="60" s="1"/>
  <c r="X126" i="60" s="1"/>
  <c r="Y126" i="60" s="1"/>
  <c r="Z126" i="60" s="1"/>
  <c r="AA126" i="60" s="1"/>
  <c r="AB126" i="60" s="1"/>
  <c r="AC126" i="60" s="1"/>
  <c r="AD126" i="60" s="1"/>
  <c r="AE126" i="60" s="1"/>
  <c r="AF126" i="60" s="1"/>
  <c r="F126" i="60"/>
  <c r="G126" i="60" s="1"/>
  <c r="D126" i="60"/>
  <c r="E126" i="60" s="1"/>
  <c r="C126" i="60"/>
  <c r="D125" i="60"/>
  <c r="E125" i="60" s="1"/>
  <c r="F125" i="60" s="1"/>
  <c r="G125" i="60" s="1"/>
  <c r="H125" i="60" s="1"/>
  <c r="I125" i="60" s="1"/>
  <c r="J125" i="60" s="1"/>
  <c r="K125" i="60" s="1"/>
  <c r="L125" i="60" s="1"/>
  <c r="M125" i="60" s="1"/>
  <c r="N125" i="60" s="1"/>
  <c r="O125" i="60" s="1"/>
  <c r="P125" i="60" s="1"/>
  <c r="Q125" i="60" s="1"/>
  <c r="R125" i="60" s="1"/>
  <c r="S125" i="60" s="1"/>
  <c r="T125" i="60" s="1"/>
  <c r="U125" i="60" s="1"/>
  <c r="V125" i="60" s="1"/>
  <c r="W125" i="60" s="1"/>
  <c r="X125" i="60" s="1"/>
  <c r="Y125" i="60" s="1"/>
  <c r="Z125" i="60" s="1"/>
  <c r="AA125" i="60" s="1"/>
  <c r="AB125" i="60" s="1"/>
  <c r="AC125" i="60" s="1"/>
  <c r="AD125" i="60" s="1"/>
  <c r="AE125" i="60" s="1"/>
  <c r="AF125" i="60" s="1"/>
  <c r="C125" i="60"/>
  <c r="C124" i="60"/>
  <c r="D124" i="60" s="1"/>
  <c r="E124" i="60" s="1"/>
  <c r="F124" i="60" s="1"/>
  <c r="G124" i="60" s="1"/>
  <c r="H124" i="60" s="1"/>
  <c r="I124" i="60" s="1"/>
  <c r="J124" i="60" s="1"/>
  <c r="K124" i="60" s="1"/>
  <c r="L124" i="60" s="1"/>
  <c r="M124" i="60" s="1"/>
  <c r="N124" i="60" s="1"/>
  <c r="O124" i="60" s="1"/>
  <c r="P124" i="60" s="1"/>
  <c r="Q124" i="60" s="1"/>
  <c r="R124" i="60" s="1"/>
  <c r="S124" i="60" s="1"/>
  <c r="T124" i="60" s="1"/>
  <c r="U124" i="60" s="1"/>
  <c r="V124" i="60" s="1"/>
  <c r="W124" i="60" s="1"/>
  <c r="X124" i="60" s="1"/>
  <c r="Y124" i="60" s="1"/>
  <c r="Z124" i="60" s="1"/>
  <c r="AA124" i="60" s="1"/>
  <c r="AB124" i="60" s="1"/>
  <c r="AC124" i="60" s="1"/>
  <c r="AD124" i="60" s="1"/>
  <c r="AE124" i="60" s="1"/>
  <c r="AF124" i="60" s="1"/>
  <c r="D123" i="60"/>
  <c r="E123" i="60" s="1"/>
  <c r="F123" i="60" s="1"/>
  <c r="G123" i="60" s="1"/>
  <c r="H123" i="60" s="1"/>
  <c r="I123" i="60" s="1"/>
  <c r="J123" i="60" s="1"/>
  <c r="K123" i="60" s="1"/>
  <c r="L123" i="60" s="1"/>
  <c r="M123" i="60" s="1"/>
  <c r="N123" i="60" s="1"/>
  <c r="O123" i="60" s="1"/>
  <c r="P123" i="60" s="1"/>
  <c r="Q123" i="60" s="1"/>
  <c r="R123" i="60" s="1"/>
  <c r="S123" i="60" s="1"/>
  <c r="T123" i="60" s="1"/>
  <c r="U123" i="60" s="1"/>
  <c r="V123" i="60" s="1"/>
  <c r="W123" i="60" s="1"/>
  <c r="X123" i="60" s="1"/>
  <c r="Y123" i="60" s="1"/>
  <c r="Z123" i="60" s="1"/>
  <c r="AA123" i="60" s="1"/>
  <c r="AB123" i="60" s="1"/>
  <c r="AC123" i="60" s="1"/>
  <c r="AD123" i="60" s="1"/>
  <c r="AE123" i="60" s="1"/>
  <c r="AF123" i="60" s="1"/>
  <c r="C123" i="60"/>
  <c r="P122" i="60"/>
  <c r="Q122" i="60" s="1"/>
  <c r="R122" i="60" s="1"/>
  <c r="S122" i="60" s="1"/>
  <c r="T122" i="60" s="1"/>
  <c r="U122" i="60" s="1"/>
  <c r="V122" i="60" s="1"/>
  <c r="W122" i="60" s="1"/>
  <c r="X122" i="60" s="1"/>
  <c r="Y122" i="60" s="1"/>
  <c r="Z122" i="60" s="1"/>
  <c r="AA122" i="60" s="1"/>
  <c r="AB122" i="60" s="1"/>
  <c r="AC122" i="60" s="1"/>
  <c r="AD122" i="60" s="1"/>
  <c r="AE122" i="60" s="1"/>
  <c r="AF122" i="60" s="1"/>
  <c r="C122" i="60"/>
  <c r="D122" i="60" s="1"/>
  <c r="E122" i="60" s="1"/>
  <c r="F122" i="60" s="1"/>
  <c r="G122" i="60" s="1"/>
  <c r="H122" i="60" s="1"/>
  <c r="I122" i="60" s="1"/>
  <c r="J122" i="60" s="1"/>
  <c r="K122" i="60" s="1"/>
  <c r="L122" i="60" s="1"/>
  <c r="M122" i="60" s="1"/>
  <c r="N122" i="60" s="1"/>
  <c r="O122" i="60" s="1"/>
  <c r="H121" i="60"/>
  <c r="I121" i="60" s="1"/>
  <c r="J121" i="60" s="1"/>
  <c r="K121" i="60" s="1"/>
  <c r="L121" i="60" s="1"/>
  <c r="M121" i="60" s="1"/>
  <c r="N121" i="60" s="1"/>
  <c r="O121" i="60" s="1"/>
  <c r="P121" i="60" s="1"/>
  <c r="Q121" i="60" s="1"/>
  <c r="R121" i="60" s="1"/>
  <c r="S121" i="60" s="1"/>
  <c r="T121" i="60" s="1"/>
  <c r="U121" i="60" s="1"/>
  <c r="V121" i="60" s="1"/>
  <c r="W121" i="60" s="1"/>
  <c r="X121" i="60" s="1"/>
  <c r="Y121" i="60" s="1"/>
  <c r="Z121" i="60" s="1"/>
  <c r="AA121" i="60" s="1"/>
  <c r="AB121" i="60" s="1"/>
  <c r="AC121" i="60" s="1"/>
  <c r="AD121" i="60" s="1"/>
  <c r="AE121" i="60" s="1"/>
  <c r="AF121" i="60" s="1"/>
  <c r="F121" i="60"/>
  <c r="G121" i="60" s="1"/>
  <c r="D121" i="60"/>
  <c r="E121" i="60" s="1"/>
  <c r="C121" i="60"/>
  <c r="L120" i="60"/>
  <c r="M120" i="60" s="1"/>
  <c r="N120" i="60" s="1"/>
  <c r="O120" i="60" s="1"/>
  <c r="P120" i="60" s="1"/>
  <c r="Q120" i="60" s="1"/>
  <c r="R120" i="60" s="1"/>
  <c r="S120" i="60" s="1"/>
  <c r="T120" i="60" s="1"/>
  <c r="U120" i="60" s="1"/>
  <c r="V120" i="60" s="1"/>
  <c r="W120" i="60" s="1"/>
  <c r="X120" i="60" s="1"/>
  <c r="Y120" i="60" s="1"/>
  <c r="Z120" i="60" s="1"/>
  <c r="AA120" i="60" s="1"/>
  <c r="AB120" i="60" s="1"/>
  <c r="AC120" i="60" s="1"/>
  <c r="AD120" i="60" s="1"/>
  <c r="AE120" i="60" s="1"/>
  <c r="AF120" i="60" s="1"/>
  <c r="E120" i="60"/>
  <c r="F120" i="60" s="1"/>
  <c r="G120" i="60" s="1"/>
  <c r="H120" i="60" s="1"/>
  <c r="I120" i="60" s="1"/>
  <c r="J120" i="60" s="1"/>
  <c r="K120" i="60" s="1"/>
  <c r="D120" i="60"/>
  <c r="C120" i="60"/>
  <c r="J119" i="60"/>
  <c r="K119" i="60" s="1"/>
  <c r="L119" i="60" s="1"/>
  <c r="M119" i="60" s="1"/>
  <c r="N119" i="60" s="1"/>
  <c r="O119" i="60" s="1"/>
  <c r="P119" i="60" s="1"/>
  <c r="Q119" i="60" s="1"/>
  <c r="R119" i="60" s="1"/>
  <c r="S119" i="60" s="1"/>
  <c r="T119" i="60" s="1"/>
  <c r="U119" i="60" s="1"/>
  <c r="V119" i="60" s="1"/>
  <c r="W119" i="60" s="1"/>
  <c r="X119" i="60" s="1"/>
  <c r="Y119" i="60" s="1"/>
  <c r="Z119" i="60" s="1"/>
  <c r="AA119" i="60" s="1"/>
  <c r="AB119" i="60" s="1"/>
  <c r="AC119" i="60" s="1"/>
  <c r="AD119" i="60" s="1"/>
  <c r="AE119" i="60" s="1"/>
  <c r="AF119" i="60" s="1"/>
  <c r="H119" i="60"/>
  <c r="I119" i="60" s="1"/>
  <c r="C119" i="60"/>
  <c r="D119" i="60" s="1"/>
  <c r="E119" i="60" s="1"/>
  <c r="F119" i="60" s="1"/>
  <c r="G119" i="60" s="1"/>
  <c r="F118" i="60"/>
  <c r="G118" i="60" s="1"/>
  <c r="H118" i="60" s="1"/>
  <c r="I118" i="60" s="1"/>
  <c r="J118" i="60" s="1"/>
  <c r="K118" i="60" s="1"/>
  <c r="L118" i="60" s="1"/>
  <c r="M118" i="60" s="1"/>
  <c r="N118" i="60" s="1"/>
  <c r="O118" i="60" s="1"/>
  <c r="P118" i="60" s="1"/>
  <c r="Q118" i="60" s="1"/>
  <c r="R118" i="60" s="1"/>
  <c r="S118" i="60" s="1"/>
  <c r="T118" i="60" s="1"/>
  <c r="U118" i="60" s="1"/>
  <c r="V118" i="60" s="1"/>
  <c r="W118" i="60" s="1"/>
  <c r="X118" i="60" s="1"/>
  <c r="Y118" i="60" s="1"/>
  <c r="Z118" i="60" s="1"/>
  <c r="AA118" i="60" s="1"/>
  <c r="AB118" i="60" s="1"/>
  <c r="AC118" i="60" s="1"/>
  <c r="AD118" i="60" s="1"/>
  <c r="AE118" i="60" s="1"/>
  <c r="AF118" i="60" s="1"/>
  <c r="D118" i="60"/>
  <c r="E118" i="60" s="1"/>
  <c r="C118" i="60"/>
  <c r="D117" i="60"/>
  <c r="E117" i="60" s="1"/>
  <c r="F117" i="60" s="1"/>
  <c r="G117" i="60" s="1"/>
  <c r="H117" i="60" s="1"/>
  <c r="I117" i="60" s="1"/>
  <c r="J117" i="60" s="1"/>
  <c r="K117" i="60" s="1"/>
  <c r="L117" i="60" s="1"/>
  <c r="M117" i="60" s="1"/>
  <c r="N117" i="60" s="1"/>
  <c r="O117" i="60" s="1"/>
  <c r="P117" i="60" s="1"/>
  <c r="Q117" i="60" s="1"/>
  <c r="R117" i="60" s="1"/>
  <c r="S117" i="60" s="1"/>
  <c r="T117" i="60" s="1"/>
  <c r="U117" i="60" s="1"/>
  <c r="V117" i="60" s="1"/>
  <c r="W117" i="60" s="1"/>
  <c r="X117" i="60" s="1"/>
  <c r="Y117" i="60" s="1"/>
  <c r="Z117" i="60" s="1"/>
  <c r="AA117" i="60" s="1"/>
  <c r="AB117" i="60" s="1"/>
  <c r="AC117" i="60" s="1"/>
  <c r="AD117" i="60" s="1"/>
  <c r="AE117" i="60" s="1"/>
  <c r="AF117" i="60" s="1"/>
  <c r="C117" i="60"/>
  <c r="D116" i="60"/>
  <c r="E116" i="60" s="1"/>
  <c r="F116" i="60" s="1"/>
  <c r="G116" i="60" s="1"/>
  <c r="H116" i="60" s="1"/>
  <c r="I116" i="60" s="1"/>
  <c r="J116" i="60" s="1"/>
  <c r="K116" i="60" s="1"/>
  <c r="L116" i="60" s="1"/>
  <c r="M116" i="60" s="1"/>
  <c r="N116" i="60" s="1"/>
  <c r="O116" i="60" s="1"/>
  <c r="P116" i="60" s="1"/>
  <c r="Q116" i="60" s="1"/>
  <c r="R116" i="60" s="1"/>
  <c r="S116" i="60" s="1"/>
  <c r="T116" i="60" s="1"/>
  <c r="U116" i="60" s="1"/>
  <c r="V116" i="60" s="1"/>
  <c r="W116" i="60" s="1"/>
  <c r="X116" i="60" s="1"/>
  <c r="Y116" i="60" s="1"/>
  <c r="Z116" i="60" s="1"/>
  <c r="AA116" i="60" s="1"/>
  <c r="AB116" i="60" s="1"/>
  <c r="AC116" i="60" s="1"/>
  <c r="AD116" i="60" s="1"/>
  <c r="AE116" i="60" s="1"/>
  <c r="AF116" i="60" s="1"/>
  <c r="C116" i="60"/>
  <c r="C115" i="60"/>
  <c r="D115" i="60" s="1"/>
  <c r="E115" i="60" s="1"/>
  <c r="F115" i="60" s="1"/>
  <c r="G115" i="60" s="1"/>
  <c r="H115" i="60" s="1"/>
  <c r="I115" i="60" s="1"/>
  <c r="J115" i="60" s="1"/>
  <c r="K115" i="60" s="1"/>
  <c r="L115" i="60" s="1"/>
  <c r="M115" i="60" s="1"/>
  <c r="N115" i="60" s="1"/>
  <c r="O115" i="60" s="1"/>
  <c r="P115" i="60" s="1"/>
  <c r="Q115" i="60" s="1"/>
  <c r="R115" i="60" s="1"/>
  <c r="S115" i="60" s="1"/>
  <c r="T115" i="60" s="1"/>
  <c r="U115" i="60" s="1"/>
  <c r="V115" i="60" s="1"/>
  <c r="W115" i="60" s="1"/>
  <c r="X115" i="60" s="1"/>
  <c r="Y115" i="60" s="1"/>
  <c r="Z115" i="60" s="1"/>
  <c r="AA115" i="60" s="1"/>
  <c r="AB115" i="60" s="1"/>
  <c r="AC115" i="60" s="1"/>
  <c r="AD115" i="60" s="1"/>
  <c r="AE115" i="60" s="1"/>
  <c r="AF115" i="60" s="1"/>
  <c r="E114" i="60"/>
  <c r="F114" i="60" s="1"/>
  <c r="G114" i="60" s="1"/>
  <c r="H114" i="60" s="1"/>
  <c r="I114" i="60" s="1"/>
  <c r="J114" i="60" s="1"/>
  <c r="K114" i="60" s="1"/>
  <c r="L114" i="60" s="1"/>
  <c r="M114" i="60" s="1"/>
  <c r="N114" i="60" s="1"/>
  <c r="O114" i="60" s="1"/>
  <c r="P114" i="60" s="1"/>
  <c r="Q114" i="60" s="1"/>
  <c r="R114" i="60" s="1"/>
  <c r="S114" i="60" s="1"/>
  <c r="T114" i="60" s="1"/>
  <c r="U114" i="60" s="1"/>
  <c r="V114" i="60" s="1"/>
  <c r="W114" i="60" s="1"/>
  <c r="X114" i="60" s="1"/>
  <c r="Y114" i="60" s="1"/>
  <c r="Z114" i="60" s="1"/>
  <c r="AA114" i="60" s="1"/>
  <c r="AB114" i="60" s="1"/>
  <c r="AC114" i="60" s="1"/>
  <c r="AD114" i="60" s="1"/>
  <c r="AE114" i="60" s="1"/>
  <c r="AF114" i="60" s="1"/>
  <c r="D114" i="60"/>
  <c r="C114" i="60"/>
  <c r="D113" i="60"/>
  <c r="E113" i="60" s="1"/>
  <c r="F113" i="60" s="1"/>
  <c r="G113" i="60" s="1"/>
  <c r="H113" i="60" s="1"/>
  <c r="I113" i="60" s="1"/>
  <c r="J113" i="60" s="1"/>
  <c r="K113" i="60" s="1"/>
  <c r="L113" i="60" s="1"/>
  <c r="M113" i="60" s="1"/>
  <c r="N113" i="60" s="1"/>
  <c r="O113" i="60" s="1"/>
  <c r="P113" i="60" s="1"/>
  <c r="Q113" i="60" s="1"/>
  <c r="R113" i="60" s="1"/>
  <c r="S113" i="60" s="1"/>
  <c r="T113" i="60" s="1"/>
  <c r="U113" i="60" s="1"/>
  <c r="V113" i="60" s="1"/>
  <c r="W113" i="60" s="1"/>
  <c r="X113" i="60" s="1"/>
  <c r="Y113" i="60" s="1"/>
  <c r="Z113" i="60" s="1"/>
  <c r="AA113" i="60" s="1"/>
  <c r="AB113" i="60" s="1"/>
  <c r="AC113" i="60" s="1"/>
  <c r="AD113" i="60" s="1"/>
  <c r="AE113" i="60" s="1"/>
  <c r="AF113" i="60" s="1"/>
  <c r="C113" i="60"/>
  <c r="J112" i="60"/>
  <c r="K112" i="60" s="1"/>
  <c r="L112" i="60" s="1"/>
  <c r="M112" i="60" s="1"/>
  <c r="N112" i="60" s="1"/>
  <c r="O112" i="60" s="1"/>
  <c r="P112" i="60" s="1"/>
  <c r="Q112" i="60" s="1"/>
  <c r="R112" i="60" s="1"/>
  <c r="S112" i="60" s="1"/>
  <c r="T112" i="60" s="1"/>
  <c r="U112" i="60" s="1"/>
  <c r="V112" i="60" s="1"/>
  <c r="W112" i="60" s="1"/>
  <c r="X112" i="60" s="1"/>
  <c r="Y112" i="60" s="1"/>
  <c r="Z112" i="60" s="1"/>
  <c r="AA112" i="60" s="1"/>
  <c r="AB112" i="60" s="1"/>
  <c r="AC112" i="60" s="1"/>
  <c r="AD112" i="60" s="1"/>
  <c r="AE112" i="60" s="1"/>
  <c r="AF112" i="60" s="1"/>
  <c r="F112" i="60"/>
  <c r="G112" i="60" s="1"/>
  <c r="H112" i="60" s="1"/>
  <c r="I112" i="60" s="1"/>
  <c r="E112" i="60"/>
  <c r="D112" i="60"/>
  <c r="C112" i="60"/>
  <c r="F111" i="60"/>
  <c r="G111" i="60" s="1"/>
  <c r="H111" i="60" s="1"/>
  <c r="I111" i="60" s="1"/>
  <c r="J111" i="60" s="1"/>
  <c r="K111" i="60" s="1"/>
  <c r="L111" i="60" s="1"/>
  <c r="M111" i="60" s="1"/>
  <c r="N111" i="60" s="1"/>
  <c r="O111" i="60" s="1"/>
  <c r="P111" i="60" s="1"/>
  <c r="Q111" i="60" s="1"/>
  <c r="R111" i="60" s="1"/>
  <c r="S111" i="60" s="1"/>
  <c r="T111" i="60" s="1"/>
  <c r="U111" i="60" s="1"/>
  <c r="V111" i="60" s="1"/>
  <c r="W111" i="60" s="1"/>
  <c r="X111" i="60" s="1"/>
  <c r="Y111" i="60" s="1"/>
  <c r="Z111" i="60" s="1"/>
  <c r="AA111" i="60" s="1"/>
  <c r="AB111" i="60" s="1"/>
  <c r="AC111" i="60" s="1"/>
  <c r="AD111" i="60" s="1"/>
  <c r="AE111" i="60" s="1"/>
  <c r="AF111" i="60" s="1"/>
  <c r="C111" i="60"/>
  <c r="D111" i="60" s="1"/>
  <c r="E111" i="60" s="1"/>
  <c r="E110" i="60"/>
  <c r="F110" i="60" s="1"/>
  <c r="G110" i="60" s="1"/>
  <c r="H110" i="60" s="1"/>
  <c r="I110" i="60" s="1"/>
  <c r="J110" i="60" s="1"/>
  <c r="K110" i="60" s="1"/>
  <c r="L110" i="60" s="1"/>
  <c r="M110" i="60" s="1"/>
  <c r="N110" i="60" s="1"/>
  <c r="O110" i="60" s="1"/>
  <c r="P110" i="60" s="1"/>
  <c r="Q110" i="60" s="1"/>
  <c r="R110" i="60" s="1"/>
  <c r="S110" i="60" s="1"/>
  <c r="T110" i="60" s="1"/>
  <c r="U110" i="60" s="1"/>
  <c r="V110" i="60" s="1"/>
  <c r="W110" i="60" s="1"/>
  <c r="X110" i="60" s="1"/>
  <c r="Y110" i="60" s="1"/>
  <c r="Z110" i="60" s="1"/>
  <c r="AA110" i="60" s="1"/>
  <c r="AB110" i="60" s="1"/>
  <c r="AC110" i="60" s="1"/>
  <c r="AD110" i="60" s="1"/>
  <c r="AE110" i="60" s="1"/>
  <c r="AF110" i="60" s="1"/>
  <c r="C110" i="60"/>
  <c r="D110" i="60" s="1"/>
  <c r="F109" i="60"/>
  <c r="G109" i="60" s="1"/>
  <c r="H109" i="60" s="1"/>
  <c r="I109" i="60" s="1"/>
  <c r="J109" i="60" s="1"/>
  <c r="K109" i="60" s="1"/>
  <c r="L109" i="60" s="1"/>
  <c r="M109" i="60" s="1"/>
  <c r="N109" i="60" s="1"/>
  <c r="O109" i="60" s="1"/>
  <c r="P109" i="60" s="1"/>
  <c r="Q109" i="60" s="1"/>
  <c r="R109" i="60" s="1"/>
  <c r="S109" i="60" s="1"/>
  <c r="T109" i="60" s="1"/>
  <c r="U109" i="60" s="1"/>
  <c r="V109" i="60" s="1"/>
  <c r="W109" i="60" s="1"/>
  <c r="X109" i="60" s="1"/>
  <c r="Y109" i="60" s="1"/>
  <c r="Z109" i="60" s="1"/>
  <c r="AA109" i="60" s="1"/>
  <c r="AB109" i="60" s="1"/>
  <c r="AC109" i="60" s="1"/>
  <c r="AD109" i="60" s="1"/>
  <c r="AE109" i="60" s="1"/>
  <c r="AF109" i="60" s="1"/>
  <c r="C109" i="60"/>
  <c r="D109" i="60" s="1"/>
  <c r="E109" i="60" s="1"/>
  <c r="E108" i="60"/>
  <c r="F108" i="60" s="1"/>
  <c r="G108" i="60" s="1"/>
  <c r="H108" i="60" s="1"/>
  <c r="I108" i="60" s="1"/>
  <c r="J108" i="60" s="1"/>
  <c r="K108" i="60" s="1"/>
  <c r="L108" i="60" s="1"/>
  <c r="M108" i="60" s="1"/>
  <c r="N108" i="60" s="1"/>
  <c r="O108" i="60" s="1"/>
  <c r="P108" i="60" s="1"/>
  <c r="Q108" i="60" s="1"/>
  <c r="R108" i="60" s="1"/>
  <c r="S108" i="60" s="1"/>
  <c r="T108" i="60" s="1"/>
  <c r="U108" i="60" s="1"/>
  <c r="V108" i="60" s="1"/>
  <c r="W108" i="60" s="1"/>
  <c r="X108" i="60" s="1"/>
  <c r="Y108" i="60" s="1"/>
  <c r="Z108" i="60" s="1"/>
  <c r="AA108" i="60" s="1"/>
  <c r="AB108" i="60" s="1"/>
  <c r="AC108" i="60" s="1"/>
  <c r="AD108" i="60" s="1"/>
  <c r="AE108" i="60" s="1"/>
  <c r="AF108" i="60" s="1"/>
  <c r="D108" i="60"/>
  <c r="C108" i="60"/>
  <c r="C107" i="60"/>
  <c r="D107" i="60" s="1"/>
  <c r="E107" i="60" s="1"/>
  <c r="F107" i="60" s="1"/>
  <c r="G107" i="60" s="1"/>
  <c r="H107" i="60" s="1"/>
  <c r="I107" i="60" s="1"/>
  <c r="J107" i="60" s="1"/>
  <c r="K107" i="60" s="1"/>
  <c r="L107" i="60" s="1"/>
  <c r="M107" i="60" s="1"/>
  <c r="N107" i="60" s="1"/>
  <c r="O107" i="60" s="1"/>
  <c r="P107" i="60" s="1"/>
  <c r="Q107" i="60" s="1"/>
  <c r="R107" i="60" s="1"/>
  <c r="S107" i="60" s="1"/>
  <c r="T107" i="60" s="1"/>
  <c r="U107" i="60" s="1"/>
  <c r="V107" i="60" s="1"/>
  <c r="W107" i="60" s="1"/>
  <c r="X107" i="60" s="1"/>
  <c r="Y107" i="60" s="1"/>
  <c r="Z107" i="60" s="1"/>
  <c r="AA107" i="60" s="1"/>
  <c r="AB107" i="60" s="1"/>
  <c r="AC107" i="60" s="1"/>
  <c r="AD107" i="60" s="1"/>
  <c r="AE107" i="60" s="1"/>
  <c r="AF107" i="60" s="1"/>
  <c r="H106" i="60"/>
  <c r="I106" i="60" s="1"/>
  <c r="J106" i="60" s="1"/>
  <c r="K106" i="60" s="1"/>
  <c r="L106" i="60" s="1"/>
  <c r="M106" i="60" s="1"/>
  <c r="N106" i="60" s="1"/>
  <c r="O106" i="60" s="1"/>
  <c r="P106" i="60" s="1"/>
  <c r="Q106" i="60" s="1"/>
  <c r="R106" i="60" s="1"/>
  <c r="S106" i="60" s="1"/>
  <c r="T106" i="60" s="1"/>
  <c r="U106" i="60" s="1"/>
  <c r="V106" i="60" s="1"/>
  <c r="W106" i="60" s="1"/>
  <c r="X106" i="60" s="1"/>
  <c r="Y106" i="60" s="1"/>
  <c r="Z106" i="60" s="1"/>
  <c r="AA106" i="60" s="1"/>
  <c r="AB106" i="60" s="1"/>
  <c r="AC106" i="60" s="1"/>
  <c r="AD106" i="60" s="1"/>
  <c r="AE106" i="60" s="1"/>
  <c r="AF106" i="60" s="1"/>
  <c r="E106" i="60"/>
  <c r="F106" i="60" s="1"/>
  <c r="G106" i="60" s="1"/>
  <c r="C106" i="60"/>
  <c r="D106" i="60" s="1"/>
  <c r="C105" i="60"/>
  <c r="D105" i="60" s="1"/>
  <c r="E105" i="60" s="1"/>
  <c r="F105" i="60" s="1"/>
  <c r="G105" i="60" s="1"/>
  <c r="H105" i="60" s="1"/>
  <c r="I105" i="60" s="1"/>
  <c r="J105" i="60" s="1"/>
  <c r="K105" i="60" s="1"/>
  <c r="L105" i="60" s="1"/>
  <c r="M105" i="60" s="1"/>
  <c r="N105" i="60" s="1"/>
  <c r="O105" i="60" s="1"/>
  <c r="P105" i="60" s="1"/>
  <c r="Q105" i="60" s="1"/>
  <c r="R105" i="60" s="1"/>
  <c r="S105" i="60" s="1"/>
  <c r="T105" i="60" s="1"/>
  <c r="U105" i="60" s="1"/>
  <c r="V105" i="60" s="1"/>
  <c r="W105" i="60" s="1"/>
  <c r="X105" i="60" s="1"/>
  <c r="Y105" i="60" s="1"/>
  <c r="Z105" i="60" s="1"/>
  <c r="AA105" i="60" s="1"/>
  <c r="AB105" i="60" s="1"/>
  <c r="AC105" i="60" s="1"/>
  <c r="AD105" i="60" s="1"/>
  <c r="AE105" i="60" s="1"/>
  <c r="AF105" i="60" s="1"/>
  <c r="F104" i="60"/>
  <c r="G104" i="60" s="1"/>
  <c r="H104" i="60" s="1"/>
  <c r="I104" i="60" s="1"/>
  <c r="J104" i="60" s="1"/>
  <c r="K104" i="60" s="1"/>
  <c r="L104" i="60" s="1"/>
  <c r="M104" i="60" s="1"/>
  <c r="N104" i="60" s="1"/>
  <c r="O104" i="60" s="1"/>
  <c r="P104" i="60" s="1"/>
  <c r="Q104" i="60" s="1"/>
  <c r="R104" i="60" s="1"/>
  <c r="S104" i="60" s="1"/>
  <c r="T104" i="60" s="1"/>
  <c r="U104" i="60" s="1"/>
  <c r="V104" i="60" s="1"/>
  <c r="W104" i="60" s="1"/>
  <c r="X104" i="60" s="1"/>
  <c r="Y104" i="60" s="1"/>
  <c r="Z104" i="60" s="1"/>
  <c r="AA104" i="60" s="1"/>
  <c r="AB104" i="60" s="1"/>
  <c r="AC104" i="60" s="1"/>
  <c r="AD104" i="60" s="1"/>
  <c r="AE104" i="60" s="1"/>
  <c r="AF104" i="60" s="1"/>
  <c r="C104" i="60"/>
  <c r="D104" i="60" s="1"/>
  <c r="E104" i="60" s="1"/>
  <c r="D103" i="60"/>
  <c r="E103" i="60" s="1"/>
  <c r="F103" i="60" s="1"/>
  <c r="G103" i="60" s="1"/>
  <c r="H103" i="60" s="1"/>
  <c r="I103" i="60" s="1"/>
  <c r="J103" i="60" s="1"/>
  <c r="K103" i="60" s="1"/>
  <c r="L103" i="60" s="1"/>
  <c r="M103" i="60" s="1"/>
  <c r="N103" i="60" s="1"/>
  <c r="O103" i="60" s="1"/>
  <c r="P103" i="60" s="1"/>
  <c r="Q103" i="60" s="1"/>
  <c r="R103" i="60" s="1"/>
  <c r="S103" i="60" s="1"/>
  <c r="T103" i="60" s="1"/>
  <c r="U103" i="60" s="1"/>
  <c r="V103" i="60" s="1"/>
  <c r="W103" i="60" s="1"/>
  <c r="X103" i="60" s="1"/>
  <c r="Y103" i="60" s="1"/>
  <c r="Z103" i="60" s="1"/>
  <c r="AA103" i="60" s="1"/>
  <c r="AB103" i="60" s="1"/>
  <c r="AC103" i="60" s="1"/>
  <c r="AD103" i="60" s="1"/>
  <c r="AE103" i="60" s="1"/>
  <c r="AF103" i="60" s="1"/>
  <c r="C103" i="60"/>
  <c r="E102" i="60"/>
  <c r="F102" i="60" s="1"/>
  <c r="G102" i="60" s="1"/>
  <c r="H102" i="60" s="1"/>
  <c r="I102" i="60" s="1"/>
  <c r="J102" i="60" s="1"/>
  <c r="K102" i="60" s="1"/>
  <c r="L102" i="60" s="1"/>
  <c r="M102" i="60" s="1"/>
  <c r="N102" i="60" s="1"/>
  <c r="O102" i="60" s="1"/>
  <c r="P102" i="60" s="1"/>
  <c r="Q102" i="60" s="1"/>
  <c r="R102" i="60" s="1"/>
  <c r="S102" i="60" s="1"/>
  <c r="T102" i="60" s="1"/>
  <c r="U102" i="60" s="1"/>
  <c r="V102" i="60" s="1"/>
  <c r="W102" i="60" s="1"/>
  <c r="X102" i="60" s="1"/>
  <c r="Y102" i="60" s="1"/>
  <c r="Z102" i="60" s="1"/>
  <c r="AA102" i="60" s="1"/>
  <c r="AB102" i="60" s="1"/>
  <c r="AC102" i="60" s="1"/>
  <c r="AD102" i="60" s="1"/>
  <c r="AE102" i="60" s="1"/>
  <c r="AF102" i="60" s="1"/>
  <c r="C102" i="60"/>
  <c r="D102" i="60" s="1"/>
  <c r="E101" i="60"/>
  <c r="F101" i="60" s="1"/>
  <c r="G101" i="60" s="1"/>
  <c r="H101" i="60" s="1"/>
  <c r="I101" i="60" s="1"/>
  <c r="J101" i="60" s="1"/>
  <c r="K101" i="60" s="1"/>
  <c r="L101" i="60" s="1"/>
  <c r="M101" i="60" s="1"/>
  <c r="N101" i="60" s="1"/>
  <c r="O101" i="60" s="1"/>
  <c r="P101" i="60" s="1"/>
  <c r="Q101" i="60" s="1"/>
  <c r="R101" i="60" s="1"/>
  <c r="S101" i="60" s="1"/>
  <c r="T101" i="60" s="1"/>
  <c r="U101" i="60" s="1"/>
  <c r="V101" i="60" s="1"/>
  <c r="W101" i="60" s="1"/>
  <c r="X101" i="60" s="1"/>
  <c r="Y101" i="60" s="1"/>
  <c r="Z101" i="60" s="1"/>
  <c r="AA101" i="60" s="1"/>
  <c r="AB101" i="60" s="1"/>
  <c r="AC101" i="60" s="1"/>
  <c r="AD101" i="60" s="1"/>
  <c r="AE101" i="60" s="1"/>
  <c r="AF101" i="60" s="1"/>
  <c r="C101" i="60"/>
  <c r="D101" i="60" s="1"/>
  <c r="C100" i="60"/>
  <c r="D100" i="60" s="1"/>
  <c r="E100" i="60" s="1"/>
  <c r="F100" i="60" s="1"/>
  <c r="G100" i="60" s="1"/>
  <c r="H100" i="60" s="1"/>
  <c r="I100" i="60" s="1"/>
  <c r="J100" i="60" s="1"/>
  <c r="K100" i="60" s="1"/>
  <c r="L100" i="60" s="1"/>
  <c r="M100" i="60" s="1"/>
  <c r="N100" i="60" s="1"/>
  <c r="O100" i="60" s="1"/>
  <c r="P100" i="60" s="1"/>
  <c r="Q100" i="60" s="1"/>
  <c r="R100" i="60" s="1"/>
  <c r="S100" i="60" s="1"/>
  <c r="T100" i="60" s="1"/>
  <c r="U100" i="60" s="1"/>
  <c r="V100" i="60" s="1"/>
  <c r="W100" i="60" s="1"/>
  <c r="X100" i="60" s="1"/>
  <c r="Y100" i="60" s="1"/>
  <c r="Z100" i="60" s="1"/>
  <c r="AA100" i="60" s="1"/>
  <c r="AB100" i="60" s="1"/>
  <c r="AC100" i="60" s="1"/>
  <c r="AD100" i="60" s="1"/>
  <c r="AE100" i="60" s="1"/>
  <c r="AF100" i="60" s="1"/>
  <c r="L99" i="60"/>
  <c r="M99" i="60" s="1"/>
  <c r="N99" i="60" s="1"/>
  <c r="O99" i="60" s="1"/>
  <c r="P99" i="60" s="1"/>
  <c r="Q99" i="60" s="1"/>
  <c r="R99" i="60" s="1"/>
  <c r="S99" i="60" s="1"/>
  <c r="T99" i="60" s="1"/>
  <c r="U99" i="60" s="1"/>
  <c r="V99" i="60" s="1"/>
  <c r="W99" i="60" s="1"/>
  <c r="X99" i="60" s="1"/>
  <c r="Y99" i="60" s="1"/>
  <c r="Z99" i="60" s="1"/>
  <c r="AA99" i="60" s="1"/>
  <c r="AB99" i="60" s="1"/>
  <c r="AC99" i="60" s="1"/>
  <c r="AD99" i="60" s="1"/>
  <c r="AE99" i="60" s="1"/>
  <c r="AF99" i="60" s="1"/>
  <c r="K99" i="60"/>
  <c r="J99" i="60"/>
  <c r="F99" i="60"/>
  <c r="G99" i="60" s="1"/>
  <c r="H99" i="60" s="1"/>
  <c r="C99" i="60"/>
  <c r="D99" i="60" s="1"/>
  <c r="E99" i="60" s="1"/>
  <c r="D98" i="60"/>
  <c r="E98" i="60" s="1"/>
  <c r="F98" i="60" s="1"/>
  <c r="G98" i="60" s="1"/>
  <c r="H98" i="60" s="1"/>
  <c r="I98" i="60" s="1"/>
  <c r="J98" i="60" s="1"/>
  <c r="K98" i="60" s="1"/>
  <c r="L98" i="60" s="1"/>
  <c r="M98" i="60" s="1"/>
  <c r="N98" i="60" s="1"/>
  <c r="O98" i="60" s="1"/>
  <c r="P98" i="60" s="1"/>
  <c r="Q98" i="60" s="1"/>
  <c r="R98" i="60" s="1"/>
  <c r="S98" i="60" s="1"/>
  <c r="T98" i="60" s="1"/>
  <c r="U98" i="60" s="1"/>
  <c r="V98" i="60" s="1"/>
  <c r="W98" i="60" s="1"/>
  <c r="X98" i="60" s="1"/>
  <c r="Y98" i="60" s="1"/>
  <c r="Z98" i="60" s="1"/>
  <c r="AA98" i="60" s="1"/>
  <c r="AB98" i="60" s="1"/>
  <c r="AC98" i="60" s="1"/>
  <c r="AD98" i="60" s="1"/>
  <c r="AE98" i="60" s="1"/>
  <c r="AF98" i="60" s="1"/>
  <c r="C98" i="60"/>
  <c r="D97" i="60"/>
  <c r="E97" i="60" s="1"/>
  <c r="F97" i="60" s="1"/>
  <c r="G97" i="60" s="1"/>
  <c r="H97" i="60" s="1"/>
  <c r="I97" i="60" s="1"/>
  <c r="J97" i="60" s="1"/>
  <c r="K97" i="60" s="1"/>
  <c r="L97" i="60" s="1"/>
  <c r="M97" i="60" s="1"/>
  <c r="N97" i="60" s="1"/>
  <c r="O97" i="60" s="1"/>
  <c r="P97" i="60" s="1"/>
  <c r="Q97" i="60" s="1"/>
  <c r="R97" i="60" s="1"/>
  <c r="S97" i="60" s="1"/>
  <c r="T97" i="60" s="1"/>
  <c r="U97" i="60" s="1"/>
  <c r="V97" i="60" s="1"/>
  <c r="W97" i="60" s="1"/>
  <c r="X97" i="60" s="1"/>
  <c r="Y97" i="60" s="1"/>
  <c r="Z97" i="60" s="1"/>
  <c r="AA97" i="60" s="1"/>
  <c r="AB97" i="60" s="1"/>
  <c r="AC97" i="60" s="1"/>
  <c r="AD97" i="60" s="1"/>
  <c r="AE97" i="60" s="1"/>
  <c r="AF97" i="60" s="1"/>
  <c r="C97" i="60"/>
  <c r="E96" i="60"/>
  <c r="F96" i="60" s="1"/>
  <c r="G96" i="60" s="1"/>
  <c r="H96" i="60" s="1"/>
  <c r="I96" i="60" s="1"/>
  <c r="J96" i="60" s="1"/>
  <c r="K96" i="60" s="1"/>
  <c r="L96" i="60" s="1"/>
  <c r="M96" i="60" s="1"/>
  <c r="N96" i="60" s="1"/>
  <c r="O96" i="60" s="1"/>
  <c r="P96" i="60" s="1"/>
  <c r="Q96" i="60" s="1"/>
  <c r="R96" i="60" s="1"/>
  <c r="S96" i="60" s="1"/>
  <c r="T96" i="60" s="1"/>
  <c r="U96" i="60" s="1"/>
  <c r="V96" i="60" s="1"/>
  <c r="W96" i="60" s="1"/>
  <c r="X96" i="60" s="1"/>
  <c r="Y96" i="60" s="1"/>
  <c r="Z96" i="60" s="1"/>
  <c r="AA96" i="60" s="1"/>
  <c r="AB96" i="60" s="1"/>
  <c r="AC96" i="60" s="1"/>
  <c r="AD96" i="60" s="1"/>
  <c r="AE96" i="60" s="1"/>
  <c r="AF96" i="60" s="1"/>
  <c r="D96" i="60"/>
  <c r="C96" i="60"/>
  <c r="F95" i="60"/>
  <c r="G95" i="60" s="1"/>
  <c r="H95" i="60" s="1"/>
  <c r="I95" i="60" s="1"/>
  <c r="J95" i="60" s="1"/>
  <c r="K95" i="60" s="1"/>
  <c r="L95" i="60" s="1"/>
  <c r="M95" i="60" s="1"/>
  <c r="N95" i="60" s="1"/>
  <c r="O95" i="60" s="1"/>
  <c r="P95" i="60" s="1"/>
  <c r="Q95" i="60" s="1"/>
  <c r="R95" i="60" s="1"/>
  <c r="S95" i="60" s="1"/>
  <c r="T95" i="60" s="1"/>
  <c r="U95" i="60" s="1"/>
  <c r="V95" i="60" s="1"/>
  <c r="W95" i="60" s="1"/>
  <c r="X95" i="60" s="1"/>
  <c r="Y95" i="60" s="1"/>
  <c r="Z95" i="60" s="1"/>
  <c r="AA95" i="60" s="1"/>
  <c r="AB95" i="60" s="1"/>
  <c r="AC95" i="60" s="1"/>
  <c r="AD95" i="60" s="1"/>
  <c r="AE95" i="60" s="1"/>
  <c r="AF95" i="60" s="1"/>
  <c r="C95" i="60"/>
  <c r="D95" i="60" s="1"/>
  <c r="E95" i="60" s="1"/>
  <c r="D94" i="60"/>
  <c r="E94" i="60" s="1"/>
  <c r="C94" i="60"/>
  <c r="D93" i="60"/>
  <c r="E93" i="60" s="1"/>
  <c r="F93" i="60" s="1"/>
  <c r="G93" i="60" s="1"/>
  <c r="H93" i="60" s="1"/>
  <c r="I93" i="60" s="1"/>
  <c r="J93" i="60" s="1"/>
  <c r="K93" i="60" s="1"/>
  <c r="L93" i="60" s="1"/>
  <c r="M93" i="60" s="1"/>
  <c r="N93" i="60" s="1"/>
  <c r="O93" i="60" s="1"/>
  <c r="P93" i="60" s="1"/>
  <c r="Q93" i="60" s="1"/>
  <c r="R93" i="60" s="1"/>
  <c r="S93" i="60" s="1"/>
  <c r="T93" i="60" s="1"/>
  <c r="U93" i="60" s="1"/>
  <c r="V93" i="60" s="1"/>
  <c r="W93" i="60" s="1"/>
  <c r="X93" i="60" s="1"/>
  <c r="Y93" i="60" s="1"/>
  <c r="Z93" i="60" s="1"/>
  <c r="AA93" i="60" s="1"/>
  <c r="AB93" i="60" s="1"/>
  <c r="AC93" i="60" s="1"/>
  <c r="AD93" i="60" s="1"/>
  <c r="AE93" i="60" s="1"/>
  <c r="AF93" i="60" s="1"/>
  <c r="C93" i="60"/>
  <c r="E92" i="60"/>
  <c r="F92" i="60" s="1"/>
  <c r="G92" i="60" s="1"/>
  <c r="H92" i="60" s="1"/>
  <c r="I92" i="60" s="1"/>
  <c r="J92" i="60" s="1"/>
  <c r="K92" i="60" s="1"/>
  <c r="L92" i="60" s="1"/>
  <c r="M92" i="60" s="1"/>
  <c r="N92" i="60" s="1"/>
  <c r="O92" i="60" s="1"/>
  <c r="P92" i="60" s="1"/>
  <c r="Q92" i="60" s="1"/>
  <c r="R92" i="60" s="1"/>
  <c r="S92" i="60" s="1"/>
  <c r="T92" i="60" s="1"/>
  <c r="U92" i="60" s="1"/>
  <c r="V92" i="60" s="1"/>
  <c r="W92" i="60" s="1"/>
  <c r="X92" i="60" s="1"/>
  <c r="Y92" i="60" s="1"/>
  <c r="Z92" i="60" s="1"/>
  <c r="AA92" i="60" s="1"/>
  <c r="AB92" i="60" s="1"/>
  <c r="AC92" i="60" s="1"/>
  <c r="AD92" i="60" s="1"/>
  <c r="AE92" i="60" s="1"/>
  <c r="AF92" i="60" s="1"/>
  <c r="D92" i="60"/>
  <c r="C92" i="60"/>
  <c r="F91" i="60"/>
  <c r="G91" i="60" s="1"/>
  <c r="H91" i="60" s="1"/>
  <c r="I91" i="60" s="1"/>
  <c r="J91" i="60" s="1"/>
  <c r="K91" i="60" s="1"/>
  <c r="L91" i="60" s="1"/>
  <c r="M91" i="60" s="1"/>
  <c r="N91" i="60" s="1"/>
  <c r="O91" i="60" s="1"/>
  <c r="P91" i="60" s="1"/>
  <c r="Q91" i="60" s="1"/>
  <c r="R91" i="60" s="1"/>
  <c r="S91" i="60" s="1"/>
  <c r="T91" i="60" s="1"/>
  <c r="U91" i="60" s="1"/>
  <c r="V91" i="60" s="1"/>
  <c r="W91" i="60" s="1"/>
  <c r="X91" i="60" s="1"/>
  <c r="Y91" i="60" s="1"/>
  <c r="Z91" i="60" s="1"/>
  <c r="AA91" i="60" s="1"/>
  <c r="AB91" i="60" s="1"/>
  <c r="AC91" i="60" s="1"/>
  <c r="AD91" i="60" s="1"/>
  <c r="AE91" i="60" s="1"/>
  <c r="AF91" i="60" s="1"/>
  <c r="C91" i="60"/>
  <c r="D91" i="60" s="1"/>
  <c r="E91" i="60" s="1"/>
  <c r="D90" i="60"/>
  <c r="E90" i="60" s="1"/>
  <c r="F90" i="60" s="1"/>
  <c r="G90" i="60" s="1"/>
  <c r="H90" i="60" s="1"/>
  <c r="I90" i="60" s="1"/>
  <c r="J90" i="60" s="1"/>
  <c r="K90" i="60" s="1"/>
  <c r="L90" i="60" s="1"/>
  <c r="M90" i="60" s="1"/>
  <c r="N90" i="60" s="1"/>
  <c r="O90" i="60" s="1"/>
  <c r="P90" i="60" s="1"/>
  <c r="Q90" i="60" s="1"/>
  <c r="R90" i="60" s="1"/>
  <c r="S90" i="60" s="1"/>
  <c r="T90" i="60" s="1"/>
  <c r="U90" i="60" s="1"/>
  <c r="V90" i="60" s="1"/>
  <c r="W90" i="60" s="1"/>
  <c r="X90" i="60" s="1"/>
  <c r="Y90" i="60" s="1"/>
  <c r="Z90" i="60" s="1"/>
  <c r="AA90" i="60" s="1"/>
  <c r="AB90" i="60" s="1"/>
  <c r="AC90" i="60" s="1"/>
  <c r="AD90" i="60" s="1"/>
  <c r="AE90" i="60" s="1"/>
  <c r="AF90" i="60" s="1"/>
  <c r="C90" i="60"/>
  <c r="D89" i="60"/>
  <c r="C89" i="60"/>
  <c r="AH86" i="60"/>
  <c r="AI86" i="60" s="1"/>
  <c r="AH85" i="60"/>
  <c r="AI85" i="60" s="1"/>
  <c r="AH84" i="60"/>
  <c r="AI84" i="60" s="1"/>
  <c r="AH83" i="60"/>
  <c r="AI83" i="60" s="1"/>
  <c r="D82" i="60"/>
  <c r="C82" i="60"/>
  <c r="B82" i="60"/>
  <c r="AF80" i="60"/>
  <c r="AE80" i="60"/>
  <c r="AD80" i="60"/>
  <c r="AC80" i="60"/>
  <c r="AB80" i="60"/>
  <c r="AA80" i="60"/>
  <c r="Z80" i="60"/>
  <c r="Y80" i="60"/>
  <c r="X80" i="60"/>
  <c r="W80" i="60"/>
  <c r="V80" i="60"/>
  <c r="U80" i="60"/>
  <c r="T80" i="60"/>
  <c r="S80" i="60"/>
  <c r="R80" i="60"/>
  <c r="Q80" i="60"/>
  <c r="P80" i="60"/>
  <c r="O80" i="60"/>
  <c r="N80" i="60"/>
  <c r="M80" i="60"/>
  <c r="L80" i="60"/>
  <c r="K80" i="60"/>
  <c r="J80" i="60"/>
  <c r="I80" i="60"/>
  <c r="H80" i="60"/>
  <c r="G80" i="60"/>
  <c r="F80" i="60"/>
  <c r="E80" i="60"/>
  <c r="D80" i="60"/>
  <c r="C80" i="60"/>
  <c r="B80" i="60"/>
  <c r="AI79" i="60"/>
  <c r="AH79" i="60"/>
  <c r="AI78" i="60"/>
  <c r="AH78" i="60"/>
  <c r="AI77" i="60"/>
  <c r="AH77" i="60"/>
  <c r="AI76" i="60"/>
  <c r="AH76" i="60"/>
  <c r="AI75" i="60"/>
  <c r="AH75" i="60"/>
  <c r="AI74" i="60"/>
  <c r="AH74" i="60"/>
  <c r="AI73" i="60"/>
  <c r="AH73" i="60"/>
  <c r="AI72" i="60"/>
  <c r="AH72" i="60"/>
  <c r="AG71" i="60"/>
  <c r="AI70" i="60"/>
  <c r="AH70" i="60"/>
  <c r="AF69" i="60"/>
  <c r="AE69" i="60"/>
  <c r="AD69" i="60"/>
  <c r="AC69" i="60"/>
  <c r="AB69" i="60"/>
  <c r="AA69" i="60"/>
  <c r="Z69" i="60"/>
  <c r="Y69" i="60"/>
  <c r="X69" i="60"/>
  <c r="W69" i="60"/>
  <c r="V69" i="60"/>
  <c r="U69" i="60"/>
  <c r="T69" i="60"/>
  <c r="S69" i="60"/>
  <c r="R69" i="60"/>
  <c r="Q69" i="60"/>
  <c r="P69" i="60"/>
  <c r="P71" i="60" s="1"/>
  <c r="O69" i="60"/>
  <c r="N69" i="60"/>
  <c r="M69" i="60"/>
  <c r="L69" i="60"/>
  <c r="K69" i="60"/>
  <c r="J69" i="60"/>
  <c r="I69" i="60"/>
  <c r="H69" i="60"/>
  <c r="G69" i="60"/>
  <c r="F69" i="60"/>
  <c r="E69" i="60"/>
  <c r="D69" i="60"/>
  <c r="C69" i="60"/>
  <c r="B69" i="60"/>
  <c r="AF68" i="60"/>
  <c r="AE68" i="60"/>
  <c r="AD68" i="60"/>
  <c r="AC68" i="60"/>
  <c r="AB68" i="60"/>
  <c r="AA68" i="60"/>
  <c r="Z68" i="60"/>
  <c r="Y68" i="60"/>
  <c r="X68" i="60"/>
  <c r="W68" i="60"/>
  <c r="V68" i="60"/>
  <c r="U68" i="60"/>
  <c r="T68" i="60"/>
  <c r="S68" i="60"/>
  <c r="R68" i="60"/>
  <c r="Q68" i="60"/>
  <c r="P68" i="60"/>
  <c r="O68" i="60"/>
  <c r="N68" i="60"/>
  <c r="M68" i="60"/>
  <c r="L68" i="60"/>
  <c r="K68" i="60"/>
  <c r="J68" i="60"/>
  <c r="I68" i="60"/>
  <c r="H68" i="60"/>
  <c r="G68" i="60"/>
  <c r="F68" i="60"/>
  <c r="E68" i="60"/>
  <c r="D68" i="60"/>
  <c r="C68" i="60"/>
  <c r="C71" i="60" s="1"/>
  <c r="B68" i="60"/>
  <c r="AF67" i="60"/>
  <c r="AE67" i="60"/>
  <c r="AD67" i="60"/>
  <c r="AC67" i="60"/>
  <c r="AB67" i="60"/>
  <c r="AA67" i="60"/>
  <c r="Z67" i="60"/>
  <c r="Y67" i="60"/>
  <c r="X67" i="60"/>
  <c r="W67" i="60"/>
  <c r="V67" i="60"/>
  <c r="U67" i="60"/>
  <c r="T67" i="60"/>
  <c r="S67" i="60"/>
  <c r="R67" i="60"/>
  <c r="Q67" i="60"/>
  <c r="P67" i="60"/>
  <c r="O67" i="60"/>
  <c r="N67" i="60"/>
  <c r="M67" i="60"/>
  <c r="L67" i="60"/>
  <c r="K67" i="60"/>
  <c r="J67" i="60"/>
  <c r="I67" i="60"/>
  <c r="H67" i="60"/>
  <c r="G67" i="60"/>
  <c r="F67" i="60"/>
  <c r="E67" i="60"/>
  <c r="D67" i="60"/>
  <c r="C67" i="60"/>
  <c r="B67" i="60"/>
  <c r="AF66" i="60"/>
  <c r="AF71" i="60" s="1"/>
  <c r="AE66" i="60"/>
  <c r="AD66" i="60"/>
  <c r="AD71" i="60" s="1"/>
  <c r="AC66" i="60"/>
  <c r="AB66" i="60"/>
  <c r="AA66" i="60"/>
  <c r="Z66" i="60"/>
  <c r="Z71" i="60" s="1"/>
  <c r="Y66" i="60"/>
  <c r="Y71" i="60" s="1"/>
  <c r="X66" i="60"/>
  <c r="W66" i="60"/>
  <c r="V66" i="60"/>
  <c r="U66" i="60"/>
  <c r="T66" i="60"/>
  <c r="S66" i="60"/>
  <c r="R66" i="60"/>
  <c r="Q66" i="60"/>
  <c r="P66" i="60"/>
  <c r="O66" i="60"/>
  <c r="N66" i="60"/>
  <c r="M66" i="60"/>
  <c r="M71" i="60" s="1"/>
  <c r="L66" i="60"/>
  <c r="L71" i="60" s="1"/>
  <c r="K66" i="60"/>
  <c r="J66" i="60"/>
  <c r="I66" i="60"/>
  <c r="H66" i="60"/>
  <c r="G66" i="60"/>
  <c r="F66" i="60"/>
  <c r="E66" i="60"/>
  <c r="D66" i="60"/>
  <c r="C66" i="60"/>
  <c r="B66" i="60"/>
  <c r="AI64" i="60"/>
  <c r="AH64" i="60"/>
  <c r="AG63" i="60"/>
  <c r="AG65" i="60" s="1"/>
  <c r="AF63" i="60"/>
  <c r="AE63" i="60"/>
  <c r="AD63" i="60"/>
  <c r="AC63" i="60"/>
  <c r="AB63" i="60"/>
  <c r="AA63" i="60"/>
  <c r="Z63" i="60"/>
  <c r="Y63" i="60"/>
  <c r="X63" i="60"/>
  <c r="W63" i="60"/>
  <c r="V63" i="60"/>
  <c r="U63" i="60"/>
  <c r="T63" i="60"/>
  <c r="S63" i="60"/>
  <c r="R63" i="60"/>
  <c r="Q63" i="60"/>
  <c r="P63" i="60"/>
  <c r="O63" i="60"/>
  <c r="N63" i="60"/>
  <c r="M63" i="60"/>
  <c r="L63" i="60"/>
  <c r="K63" i="60"/>
  <c r="J63" i="60"/>
  <c r="I63" i="60"/>
  <c r="H63" i="60"/>
  <c r="G63" i="60"/>
  <c r="F63" i="60"/>
  <c r="E63" i="60"/>
  <c r="D63" i="60"/>
  <c r="C63" i="60"/>
  <c r="AI63" i="60" s="1"/>
  <c r="B63" i="60"/>
  <c r="AH63" i="60" s="1"/>
  <c r="AI62" i="60"/>
  <c r="AH62" i="60"/>
  <c r="AI61" i="60"/>
  <c r="AH61" i="60"/>
  <c r="AI60" i="60"/>
  <c r="AH60" i="60"/>
  <c r="AG59" i="60"/>
  <c r="AF59" i="60"/>
  <c r="AF5" i="60" s="1"/>
  <c r="AE59" i="60"/>
  <c r="AE5" i="60" s="1"/>
  <c r="AD59" i="60"/>
  <c r="AD5" i="60" s="1"/>
  <c r="AC59" i="60"/>
  <c r="AB59" i="60"/>
  <c r="AB5" i="60" s="1"/>
  <c r="AA59" i="60"/>
  <c r="AA5" i="60" s="1"/>
  <c r="Z59" i="60"/>
  <c r="Z5" i="60" s="1"/>
  <c r="Y59" i="60"/>
  <c r="X59" i="60"/>
  <c r="W59" i="60"/>
  <c r="W5" i="60" s="1"/>
  <c r="V59" i="60"/>
  <c r="V5" i="60" s="1"/>
  <c r="U59" i="60"/>
  <c r="T59" i="60"/>
  <c r="T5" i="60" s="1"/>
  <c r="S59" i="60"/>
  <c r="S5" i="60" s="1"/>
  <c r="R59" i="60"/>
  <c r="R5" i="60" s="1"/>
  <c r="Q59" i="60"/>
  <c r="Q5" i="60" s="1"/>
  <c r="P59" i="60"/>
  <c r="P5" i="60" s="1"/>
  <c r="O59" i="60"/>
  <c r="O5" i="60" s="1"/>
  <c r="N59" i="60"/>
  <c r="N5" i="60" s="1"/>
  <c r="M59" i="60"/>
  <c r="M5" i="60" s="1"/>
  <c r="L59" i="60"/>
  <c r="L5" i="60" s="1"/>
  <c r="K59" i="60"/>
  <c r="K5" i="60" s="1"/>
  <c r="J59" i="60"/>
  <c r="J5" i="60" s="1"/>
  <c r="I59" i="60"/>
  <c r="I5" i="60" s="1"/>
  <c r="H59" i="60"/>
  <c r="H5" i="60" s="1"/>
  <c r="G59" i="60"/>
  <c r="G5" i="60" s="1"/>
  <c r="F59" i="60"/>
  <c r="F5" i="60" s="1"/>
  <c r="E59" i="60"/>
  <c r="E5" i="60" s="1"/>
  <c r="D59" i="60"/>
  <c r="D5" i="60" s="1"/>
  <c r="C59" i="60"/>
  <c r="C5" i="60" s="1"/>
  <c r="B59" i="60"/>
  <c r="AI58" i="60"/>
  <c r="AH58" i="60"/>
  <c r="AI57" i="60"/>
  <c r="AH57" i="60"/>
  <c r="AI56" i="60"/>
  <c r="AH56" i="60"/>
  <c r="AI55" i="60"/>
  <c r="AH55" i="60"/>
  <c r="AI54" i="60"/>
  <c r="AH54" i="60"/>
  <c r="AI53" i="60"/>
  <c r="AH53" i="60"/>
  <c r="AI52" i="60"/>
  <c r="AH52" i="60"/>
  <c r="AI51" i="60"/>
  <c r="AH51" i="60"/>
  <c r="AI50" i="60"/>
  <c r="AH50" i="60"/>
  <c r="AI49" i="60"/>
  <c r="AH49" i="60"/>
  <c r="AI48" i="60"/>
  <c r="AH48" i="60"/>
  <c r="AG47" i="60"/>
  <c r="AF47" i="60"/>
  <c r="AE47" i="60"/>
  <c r="AD47" i="60"/>
  <c r="AC47" i="60"/>
  <c r="AB47" i="60"/>
  <c r="AA47" i="60"/>
  <c r="Z47" i="60"/>
  <c r="Y47" i="60"/>
  <c r="X47" i="60"/>
  <c r="W47" i="60"/>
  <c r="V47" i="60"/>
  <c r="U47" i="60"/>
  <c r="T47" i="60"/>
  <c r="S47" i="60"/>
  <c r="R47" i="60"/>
  <c r="Q47" i="60"/>
  <c r="P47" i="60"/>
  <c r="O47" i="60"/>
  <c r="N47" i="60"/>
  <c r="M47" i="60"/>
  <c r="L47" i="60"/>
  <c r="K47" i="60"/>
  <c r="J47" i="60"/>
  <c r="I47" i="60"/>
  <c r="H47" i="60"/>
  <c r="G47" i="60"/>
  <c r="F47" i="60"/>
  <c r="E47" i="60"/>
  <c r="D47" i="60"/>
  <c r="C47" i="60"/>
  <c r="B47" i="60"/>
  <c r="AI46" i="60"/>
  <c r="AH46" i="60"/>
  <c r="AI45" i="60"/>
  <c r="AH45" i="60"/>
  <c r="AI44" i="60"/>
  <c r="AH44" i="60"/>
  <c r="AG42" i="60"/>
  <c r="AG43" i="60" s="1"/>
  <c r="AG3" i="60" s="1"/>
  <c r="B42" i="60"/>
  <c r="B43" i="60" s="1"/>
  <c r="AI41" i="60"/>
  <c r="AH41" i="60"/>
  <c r="AI40" i="60"/>
  <c r="AH40" i="60"/>
  <c r="AI39" i="60"/>
  <c r="AH39" i="60"/>
  <c r="AI38" i="60"/>
  <c r="AH38" i="60"/>
  <c r="AI37" i="60"/>
  <c r="AH37" i="60"/>
  <c r="AI36" i="60"/>
  <c r="AH36" i="60"/>
  <c r="AI35" i="60"/>
  <c r="AH35" i="60"/>
  <c r="AI34" i="60"/>
  <c r="AH34" i="60"/>
  <c r="AI33" i="60"/>
  <c r="AH33" i="60"/>
  <c r="AI32" i="60"/>
  <c r="AH32" i="60"/>
  <c r="AI31" i="60"/>
  <c r="AH31" i="60"/>
  <c r="AG30" i="60"/>
  <c r="AF30" i="60"/>
  <c r="AE30" i="60"/>
  <c r="AD30" i="60"/>
  <c r="AC30" i="60"/>
  <c r="AB30" i="60"/>
  <c r="AA30" i="60"/>
  <c r="Z30" i="60"/>
  <c r="Y30" i="60"/>
  <c r="X30" i="60"/>
  <c r="W30" i="60"/>
  <c r="V30" i="60"/>
  <c r="U30" i="60"/>
  <c r="T30" i="60"/>
  <c r="S30" i="60"/>
  <c r="R30" i="60"/>
  <c r="Q30" i="60"/>
  <c r="P30" i="60"/>
  <c r="O30" i="60"/>
  <c r="N30" i="60"/>
  <c r="M30" i="60"/>
  <c r="L30" i="60"/>
  <c r="K30" i="60"/>
  <c r="J30" i="60"/>
  <c r="I30" i="60"/>
  <c r="H30" i="60"/>
  <c r="G30" i="60"/>
  <c r="F30" i="60"/>
  <c r="E30" i="60"/>
  <c r="D30" i="60"/>
  <c r="C30" i="60"/>
  <c r="B30" i="60"/>
  <c r="AI29" i="60"/>
  <c r="AH29" i="60"/>
  <c r="AI28" i="60"/>
  <c r="AH28" i="60"/>
  <c r="AI27" i="60"/>
  <c r="AH27" i="60"/>
  <c r="AI26" i="60"/>
  <c r="AH26" i="60"/>
  <c r="AI25" i="60"/>
  <c r="AH25" i="60"/>
  <c r="AI24" i="60"/>
  <c r="AH24" i="60"/>
  <c r="AI23" i="60"/>
  <c r="AH23" i="60"/>
  <c r="AI22" i="60"/>
  <c r="AH22" i="60"/>
  <c r="AI21" i="60"/>
  <c r="AH21" i="60"/>
  <c r="AI20" i="60"/>
  <c r="AH20" i="60"/>
  <c r="AI19" i="60"/>
  <c r="AH19" i="60"/>
  <c r="AI18" i="60"/>
  <c r="AH18" i="60"/>
  <c r="AI17" i="60"/>
  <c r="AH17" i="60"/>
  <c r="AI16" i="60"/>
  <c r="AH16" i="60"/>
  <c r="AI15" i="60"/>
  <c r="AH15" i="60"/>
  <c r="AI14" i="60"/>
  <c r="AH14" i="60"/>
  <c r="AI13" i="60"/>
  <c r="AH13" i="60"/>
  <c r="AI12" i="60"/>
  <c r="AH12" i="60"/>
  <c r="AI11" i="60"/>
  <c r="AH11" i="60"/>
  <c r="AC5" i="60"/>
  <c r="Y5" i="60"/>
  <c r="X5" i="60"/>
  <c r="U5" i="60"/>
  <c r="AG4" i="60"/>
  <c r="K4" i="60"/>
  <c r="C4" i="60"/>
  <c r="D4" i="60" s="1"/>
  <c r="AG2" i="60"/>
  <c r="AG6" i="60" s="1"/>
  <c r="Z47" i="59"/>
  <c r="O49" i="59"/>
  <c r="N49" i="59"/>
  <c r="M49" i="59"/>
  <c r="AH87" i="59"/>
  <c r="AI87" i="59" s="1"/>
  <c r="B59" i="59"/>
  <c r="B47" i="59"/>
  <c r="B30" i="59"/>
  <c r="AF218" i="59"/>
  <c r="AE218" i="59"/>
  <c r="AD218" i="59"/>
  <c r="AC218" i="59"/>
  <c r="AB218" i="59"/>
  <c r="AA218" i="59"/>
  <c r="Z218" i="59"/>
  <c r="Y218" i="59"/>
  <c r="X218" i="59"/>
  <c r="W218" i="59"/>
  <c r="V218" i="59"/>
  <c r="U218" i="59"/>
  <c r="T218" i="59"/>
  <c r="S218" i="59"/>
  <c r="R218" i="59"/>
  <c r="Q218" i="59"/>
  <c r="P218" i="59"/>
  <c r="O218" i="59"/>
  <c r="N218" i="59"/>
  <c r="M218" i="59"/>
  <c r="L218" i="59"/>
  <c r="K218" i="59"/>
  <c r="J218" i="59"/>
  <c r="I218" i="59"/>
  <c r="H218" i="59"/>
  <c r="G218" i="59"/>
  <c r="F218" i="59"/>
  <c r="E218" i="59"/>
  <c r="D218" i="59"/>
  <c r="C218" i="59"/>
  <c r="B218" i="59"/>
  <c r="A218" i="59"/>
  <c r="AF217" i="59"/>
  <c r="AE217" i="59"/>
  <c r="AD217" i="59"/>
  <c r="AC217" i="59"/>
  <c r="AB217" i="59"/>
  <c r="AA217" i="59"/>
  <c r="Z217" i="59"/>
  <c r="Y217" i="59"/>
  <c r="X217" i="59"/>
  <c r="W217" i="59"/>
  <c r="V217" i="59"/>
  <c r="U217" i="59"/>
  <c r="T217" i="59"/>
  <c r="S217" i="59"/>
  <c r="R217" i="59"/>
  <c r="Q217" i="59"/>
  <c r="P217" i="59"/>
  <c r="O217" i="59"/>
  <c r="N217" i="59"/>
  <c r="M217" i="59"/>
  <c r="L217" i="59"/>
  <c r="K217" i="59"/>
  <c r="J217" i="59"/>
  <c r="I217" i="59"/>
  <c r="H217" i="59"/>
  <c r="G217" i="59"/>
  <c r="F217" i="59"/>
  <c r="E217" i="59"/>
  <c r="D217" i="59"/>
  <c r="C217" i="59"/>
  <c r="B217" i="59"/>
  <c r="A217" i="59"/>
  <c r="AF216" i="59"/>
  <c r="AE216" i="59"/>
  <c r="AD216" i="59"/>
  <c r="AC216" i="59"/>
  <c r="AB216" i="59"/>
  <c r="AA216" i="59"/>
  <c r="Z216" i="59"/>
  <c r="Y216" i="59"/>
  <c r="X216" i="59"/>
  <c r="W216" i="59"/>
  <c r="V216" i="59"/>
  <c r="U216" i="59"/>
  <c r="T216" i="59"/>
  <c r="S216" i="59"/>
  <c r="R216" i="59"/>
  <c r="Q216" i="59"/>
  <c r="P216" i="59"/>
  <c r="O216" i="59"/>
  <c r="N216" i="59"/>
  <c r="M216" i="59"/>
  <c r="L216" i="59"/>
  <c r="K216" i="59"/>
  <c r="J216" i="59"/>
  <c r="I216" i="59"/>
  <c r="H216" i="59"/>
  <c r="G216" i="59"/>
  <c r="F216" i="59"/>
  <c r="E216" i="59"/>
  <c r="D216" i="59"/>
  <c r="C216" i="59"/>
  <c r="B216" i="59"/>
  <c r="A216" i="59"/>
  <c r="AF215" i="59"/>
  <c r="AE215" i="59"/>
  <c r="AD215" i="59"/>
  <c r="AC215" i="59"/>
  <c r="AB215" i="59"/>
  <c r="AA215" i="59"/>
  <c r="Z215" i="59"/>
  <c r="Y215" i="59"/>
  <c r="X215" i="59"/>
  <c r="W215" i="59"/>
  <c r="V215" i="59"/>
  <c r="U215" i="59"/>
  <c r="T215" i="59"/>
  <c r="S215" i="59"/>
  <c r="R215" i="59"/>
  <c r="Q215" i="59"/>
  <c r="P215" i="59"/>
  <c r="O215" i="59"/>
  <c r="N215" i="59"/>
  <c r="M215" i="59"/>
  <c r="L215" i="59"/>
  <c r="K215" i="59"/>
  <c r="J215" i="59"/>
  <c r="I215" i="59"/>
  <c r="H215" i="59"/>
  <c r="G215" i="59"/>
  <c r="F215" i="59"/>
  <c r="E215" i="59"/>
  <c r="D215" i="59"/>
  <c r="C215" i="59"/>
  <c r="B215" i="59"/>
  <c r="A215" i="59"/>
  <c r="B214" i="59"/>
  <c r="S189" i="59"/>
  <c r="AG179" i="59"/>
  <c r="B179" i="59"/>
  <c r="D178" i="59"/>
  <c r="C178" i="59"/>
  <c r="C214" i="59" s="1"/>
  <c r="D177" i="59"/>
  <c r="E177" i="59" s="1"/>
  <c r="F177" i="59" s="1"/>
  <c r="G177" i="59" s="1"/>
  <c r="H177" i="59" s="1"/>
  <c r="I177" i="59" s="1"/>
  <c r="J177" i="59" s="1"/>
  <c r="K177" i="59" s="1"/>
  <c r="L177" i="59" s="1"/>
  <c r="M177" i="59" s="1"/>
  <c r="N177" i="59" s="1"/>
  <c r="O177" i="59" s="1"/>
  <c r="P177" i="59" s="1"/>
  <c r="Q177" i="59" s="1"/>
  <c r="R177" i="59" s="1"/>
  <c r="S177" i="59" s="1"/>
  <c r="T177" i="59" s="1"/>
  <c r="U177" i="59" s="1"/>
  <c r="V177" i="59" s="1"/>
  <c r="W177" i="59" s="1"/>
  <c r="X177" i="59" s="1"/>
  <c r="Y177" i="59" s="1"/>
  <c r="Z177" i="59" s="1"/>
  <c r="AA177" i="59" s="1"/>
  <c r="AB177" i="59" s="1"/>
  <c r="AC177" i="59" s="1"/>
  <c r="AD177" i="59" s="1"/>
  <c r="AE177" i="59" s="1"/>
  <c r="AF177" i="59" s="1"/>
  <c r="C177" i="59"/>
  <c r="E176" i="59"/>
  <c r="F176" i="59" s="1"/>
  <c r="G176" i="59" s="1"/>
  <c r="H176" i="59" s="1"/>
  <c r="I176" i="59" s="1"/>
  <c r="J176" i="59" s="1"/>
  <c r="K176" i="59" s="1"/>
  <c r="L176" i="59" s="1"/>
  <c r="M176" i="59" s="1"/>
  <c r="N176" i="59" s="1"/>
  <c r="O176" i="59" s="1"/>
  <c r="P176" i="59" s="1"/>
  <c r="Q176" i="59" s="1"/>
  <c r="R176" i="59" s="1"/>
  <c r="S176" i="59" s="1"/>
  <c r="T176" i="59" s="1"/>
  <c r="U176" i="59" s="1"/>
  <c r="V176" i="59" s="1"/>
  <c r="W176" i="59" s="1"/>
  <c r="X176" i="59" s="1"/>
  <c r="Y176" i="59" s="1"/>
  <c r="Z176" i="59" s="1"/>
  <c r="AA176" i="59" s="1"/>
  <c r="AB176" i="59" s="1"/>
  <c r="AC176" i="59" s="1"/>
  <c r="AD176" i="59" s="1"/>
  <c r="AE176" i="59" s="1"/>
  <c r="AF176" i="59" s="1"/>
  <c r="D176" i="59"/>
  <c r="C176" i="59"/>
  <c r="C175" i="59"/>
  <c r="D175" i="59" s="1"/>
  <c r="E175" i="59" s="1"/>
  <c r="F175" i="59" s="1"/>
  <c r="G175" i="59" s="1"/>
  <c r="H175" i="59" s="1"/>
  <c r="I175" i="59" s="1"/>
  <c r="J175" i="59" s="1"/>
  <c r="K175" i="59" s="1"/>
  <c r="L175" i="59" s="1"/>
  <c r="M175" i="59" s="1"/>
  <c r="N175" i="59" s="1"/>
  <c r="O175" i="59" s="1"/>
  <c r="P175" i="59" s="1"/>
  <c r="Q175" i="59" s="1"/>
  <c r="R175" i="59" s="1"/>
  <c r="S175" i="59" s="1"/>
  <c r="T175" i="59" s="1"/>
  <c r="U175" i="59" s="1"/>
  <c r="V175" i="59" s="1"/>
  <c r="W175" i="59" s="1"/>
  <c r="X175" i="59" s="1"/>
  <c r="Y175" i="59" s="1"/>
  <c r="Z175" i="59" s="1"/>
  <c r="AA175" i="59" s="1"/>
  <c r="AB175" i="59" s="1"/>
  <c r="AC175" i="59" s="1"/>
  <c r="AD175" i="59" s="1"/>
  <c r="AE175" i="59" s="1"/>
  <c r="AF175" i="59" s="1"/>
  <c r="Q174" i="59"/>
  <c r="R174" i="59" s="1"/>
  <c r="S174" i="59" s="1"/>
  <c r="T174" i="59" s="1"/>
  <c r="U174" i="59" s="1"/>
  <c r="V174" i="59" s="1"/>
  <c r="W174" i="59" s="1"/>
  <c r="X174" i="59" s="1"/>
  <c r="Y174" i="59" s="1"/>
  <c r="Z174" i="59" s="1"/>
  <c r="AA174" i="59" s="1"/>
  <c r="AB174" i="59" s="1"/>
  <c r="AC174" i="59" s="1"/>
  <c r="AD174" i="59" s="1"/>
  <c r="AE174" i="59" s="1"/>
  <c r="AF174" i="59" s="1"/>
  <c r="D174" i="59"/>
  <c r="E174" i="59" s="1"/>
  <c r="F174" i="59" s="1"/>
  <c r="G174" i="59" s="1"/>
  <c r="H174" i="59" s="1"/>
  <c r="I174" i="59" s="1"/>
  <c r="J174" i="59" s="1"/>
  <c r="K174" i="59" s="1"/>
  <c r="L174" i="59" s="1"/>
  <c r="M174" i="59" s="1"/>
  <c r="N174" i="59" s="1"/>
  <c r="O174" i="59" s="1"/>
  <c r="P174" i="59" s="1"/>
  <c r="C174" i="59"/>
  <c r="D173" i="59"/>
  <c r="E173" i="59" s="1"/>
  <c r="F173" i="59" s="1"/>
  <c r="C173" i="59"/>
  <c r="AG171" i="59"/>
  <c r="B171" i="59"/>
  <c r="D170" i="59"/>
  <c r="E170" i="59" s="1"/>
  <c r="F170" i="59" s="1"/>
  <c r="G170" i="59" s="1"/>
  <c r="H170" i="59" s="1"/>
  <c r="I170" i="59" s="1"/>
  <c r="J170" i="59" s="1"/>
  <c r="K170" i="59" s="1"/>
  <c r="L170" i="59" s="1"/>
  <c r="M170" i="59" s="1"/>
  <c r="N170" i="59" s="1"/>
  <c r="O170" i="59" s="1"/>
  <c r="P170" i="59" s="1"/>
  <c r="Q170" i="59" s="1"/>
  <c r="R170" i="59" s="1"/>
  <c r="S170" i="59" s="1"/>
  <c r="T170" i="59" s="1"/>
  <c r="U170" i="59" s="1"/>
  <c r="V170" i="59" s="1"/>
  <c r="W170" i="59" s="1"/>
  <c r="X170" i="59" s="1"/>
  <c r="Y170" i="59" s="1"/>
  <c r="Z170" i="59" s="1"/>
  <c r="AA170" i="59" s="1"/>
  <c r="AB170" i="59" s="1"/>
  <c r="AC170" i="59" s="1"/>
  <c r="AD170" i="59" s="1"/>
  <c r="AE170" i="59" s="1"/>
  <c r="AF170" i="59" s="1"/>
  <c r="C170" i="59"/>
  <c r="E169" i="59"/>
  <c r="F169" i="59" s="1"/>
  <c r="G169" i="59" s="1"/>
  <c r="H169" i="59" s="1"/>
  <c r="I169" i="59" s="1"/>
  <c r="J169" i="59" s="1"/>
  <c r="K169" i="59" s="1"/>
  <c r="L169" i="59" s="1"/>
  <c r="M169" i="59" s="1"/>
  <c r="N169" i="59" s="1"/>
  <c r="O169" i="59" s="1"/>
  <c r="P169" i="59" s="1"/>
  <c r="Q169" i="59" s="1"/>
  <c r="R169" i="59" s="1"/>
  <c r="S169" i="59" s="1"/>
  <c r="T169" i="59" s="1"/>
  <c r="U169" i="59" s="1"/>
  <c r="V169" i="59" s="1"/>
  <c r="W169" i="59" s="1"/>
  <c r="X169" i="59" s="1"/>
  <c r="Y169" i="59" s="1"/>
  <c r="Z169" i="59" s="1"/>
  <c r="AA169" i="59" s="1"/>
  <c r="AB169" i="59" s="1"/>
  <c r="AC169" i="59" s="1"/>
  <c r="AD169" i="59" s="1"/>
  <c r="AE169" i="59" s="1"/>
  <c r="AF169" i="59" s="1"/>
  <c r="C169" i="59"/>
  <c r="D169" i="59" s="1"/>
  <c r="C168" i="59"/>
  <c r="D168" i="59" s="1"/>
  <c r="E168" i="59" s="1"/>
  <c r="F168" i="59" s="1"/>
  <c r="G168" i="59" s="1"/>
  <c r="H168" i="59" s="1"/>
  <c r="I168" i="59" s="1"/>
  <c r="J168" i="59" s="1"/>
  <c r="K168" i="59" s="1"/>
  <c r="L168" i="59" s="1"/>
  <c r="M168" i="59" s="1"/>
  <c r="N168" i="59" s="1"/>
  <c r="O168" i="59" s="1"/>
  <c r="P168" i="59" s="1"/>
  <c r="Q168" i="59" s="1"/>
  <c r="R168" i="59" s="1"/>
  <c r="S168" i="59" s="1"/>
  <c r="T168" i="59" s="1"/>
  <c r="U168" i="59" s="1"/>
  <c r="V168" i="59" s="1"/>
  <c r="W168" i="59" s="1"/>
  <c r="X168" i="59" s="1"/>
  <c r="Y168" i="59" s="1"/>
  <c r="Z168" i="59" s="1"/>
  <c r="AA168" i="59" s="1"/>
  <c r="AB168" i="59" s="1"/>
  <c r="AC168" i="59" s="1"/>
  <c r="AD168" i="59" s="1"/>
  <c r="AE168" i="59" s="1"/>
  <c r="AF168" i="59" s="1"/>
  <c r="D167" i="59"/>
  <c r="E167" i="59" s="1"/>
  <c r="F167" i="59" s="1"/>
  <c r="G167" i="59" s="1"/>
  <c r="H167" i="59" s="1"/>
  <c r="I167" i="59" s="1"/>
  <c r="J167" i="59" s="1"/>
  <c r="K167" i="59" s="1"/>
  <c r="L167" i="59" s="1"/>
  <c r="M167" i="59" s="1"/>
  <c r="N167" i="59" s="1"/>
  <c r="O167" i="59" s="1"/>
  <c r="P167" i="59" s="1"/>
  <c r="Q167" i="59" s="1"/>
  <c r="R167" i="59" s="1"/>
  <c r="S167" i="59" s="1"/>
  <c r="T167" i="59" s="1"/>
  <c r="U167" i="59" s="1"/>
  <c r="V167" i="59" s="1"/>
  <c r="W167" i="59" s="1"/>
  <c r="X167" i="59" s="1"/>
  <c r="Y167" i="59" s="1"/>
  <c r="Z167" i="59" s="1"/>
  <c r="AA167" i="59" s="1"/>
  <c r="AB167" i="59" s="1"/>
  <c r="AC167" i="59" s="1"/>
  <c r="AD167" i="59" s="1"/>
  <c r="AE167" i="59" s="1"/>
  <c r="AF167" i="59" s="1"/>
  <c r="C167" i="59"/>
  <c r="D166" i="59"/>
  <c r="E166" i="59" s="1"/>
  <c r="F166" i="59" s="1"/>
  <c r="G166" i="59" s="1"/>
  <c r="H166" i="59" s="1"/>
  <c r="I166" i="59" s="1"/>
  <c r="J166" i="59" s="1"/>
  <c r="K166" i="59" s="1"/>
  <c r="L166" i="59" s="1"/>
  <c r="M166" i="59" s="1"/>
  <c r="N166" i="59" s="1"/>
  <c r="O166" i="59" s="1"/>
  <c r="P166" i="59" s="1"/>
  <c r="Q166" i="59" s="1"/>
  <c r="R166" i="59" s="1"/>
  <c r="S166" i="59" s="1"/>
  <c r="T166" i="59" s="1"/>
  <c r="U166" i="59" s="1"/>
  <c r="V166" i="59" s="1"/>
  <c r="W166" i="59" s="1"/>
  <c r="X166" i="59" s="1"/>
  <c r="Y166" i="59" s="1"/>
  <c r="Z166" i="59" s="1"/>
  <c r="AA166" i="59" s="1"/>
  <c r="AB166" i="59" s="1"/>
  <c r="AC166" i="59" s="1"/>
  <c r="AD166" i="59" s="1"/>
  <c r="AE166" i="59" s="1"/>
  <c r="AF166" i="59" s="1"/>
  <c r="C166" i="59"/>
  <c r="C165" i="59"/>
  <c r="D165" i="59" s="1"/>
  <c r="E165" i="59" s="1"/>
  <c r="F165" i="59" s="1"/>
  <c r="G165" i="59" s="1"/>
  <c r="H165" i="59" s="1"/>
  <c r="I165" i="59" s="1"/>
  <c r="J165" i="59" s="1"/>
  <c r="K165" i="59" s="1"/>
  <c r="L165" i="59" s="1"/>
  <c r="M165" i="59" s="1"/>
  <c r="N165" i="59" s="1"/>
  <c r="O165" i="59" s="1"/>
  <c r="P165" i="59" s="1"/>
  <c r="Q165" i="59" s="1"/>
  <c r="R165" i="59" s="1"/>
  <c r="S165" i="59" s="1"/>
  <c r="T165" i="59" s="1"/>
  <c r="U165" i="59" s="1"/>
  <c r="V165" i="59" s="1"/>
  <c r="W165" i="59" s="1"/>
  <c r="X165" i="59" s="1"/>
  <c r="Y165" i="59" s="1"/>
  <c r="Z165" i="59" s="1"/>
  <c r="AA165" i="59" s="1"/>
  <c r="AB165" i="59" s="1"/>
  <c r="AC165" i="59" s="1"/>
  <c r="AD165" i="59" s="1"/>
  <c r="AE165" i="59" s="1"/>
  <c r="AF165" i="59" s="1"/>
  <c r="F164" i="59"/>
  <c r="G164" i="59" s="1"/>
  <c r="H164" i="59" s="1"/>
  <c r="I164" i="59" s="1"/>
  <c r="J164" i="59" s="1"/>
  <c r="K164" i="59" s="1"/>
  <c r="L164" i="59" s="1"/>
  <c r="M164" i="59" s="1"/>
  <c r="N164" i="59" s="1"/>
  <c r="O164" i="59" s="1"/>
  <c r="P164" i="59" s="1"/>
  <c r="Q164" i="59" s="1"/>
  <c r="R164" i="59" s="1"/>
  <c r="S164" i="59" s="1"/>
  <c r="T164" i="59" s="1"/>
  <c r="U164" i="59" s="1"/>
  <c r="V164" i="59" s="1"/>
  <c r="W164" i="59" s="1"/>
  <c r="X164" i="59" s="1"/>
  <c r="Y164" i="59" s="1"/>
  <c r="Z164" i="59" s="1"/>
  <c r="AA164" i="59" s="1"/>
  <c r="AB164" i="59" s="1"/>
  <c r="AC164" i="59" s="1"/>
  <c r="AD164" i="59" s="1"/>
  <c r="AE164" i="59" s="1"/>
  <c r="AF164" i="59" s="1"/>
  <c r="D164" i="59"/>
  <c r="E164" i="59" s="1"/>
  <c r="C164" i="59"/>
  <c r="I163" i="59"/>
  <c r="J163" i="59" s="1"/>
  <c r="K163" i="59" s="1"/>
  <c r="L163" i="59" s="1"/>
  <c r="M163" i="59" s="1"/>
  <c r="N163" i="59" s="1"/>
  <c r="O163" i="59" s="1"/>
  <c r="P163" i="59" s="1"/>
  <c r="Q163" i="59" s="1"/>
  <c r="R163" i="59" s="1"/>
  <c r="S163" i="59" s="1"/>
  <c r="T163" i="59" s="1"/>
  <c r="U163" i="59" s="1"/>
  <c r="V163" i="59" s="1"/>
  <c r="W163" i="59" s="1"/>
  <c r="X163" i="59" s="1"/>
  <c r="Y163" i="59" s="1"/>
  <c r="Z163" i="59" s="1"/>
  <c r="AA163" i="59" s="1"/>
  <c r="AB163" i="59" s="1"/>
  <c r="AC163" i="59" s="1"/>
  <c r="AD163" i="59" s="1"/>
  <c r="AE163" i="59" s="1"/>
  <c r="AF163" i="59" s="1"/>
  <c r="D163" i="59"/>
  <c r="E163" i="59" s="1"/>
  <c r="F163" i="59" s="1"/>
  <c r="G163" i="59" s="1"/>
  <c r="H163" i="59" s="1"/>
  <c r="C163" i="59"/>
  <c r="F162" i="59"/>
  <c r="G162" i="59" s="1"/>
  <c r="H162" i="59" s="1"/>
  <c r="I162" i="59" s="1"/>
  <c r="J162" i="59" s="1"/>
  <c r="K162" i="59" s="1"/>
  <c r="L162" i="59" s="1"/>
  <c r="M162" i="59" s="1"/>
  <c r="N162" i="59" s="1"/>
  <c r="O162" i="59" s="1"/>
  <c r="P162" i="59" s="1"/>
  <c r="Q162" i="59" s="1"/>
  <c r="R162" i="59" s="1"/>
  <c r="S162" i="59" s="1"/>
  <c r="T162" i="59" s="1"/>
  <c r="U162" i="59" s="1"/>
  <c r="V162" i="59" s="1"/>
  <c r="W162" i="59" s="1"/>
  <c r="X162" i="59" s="1"/>
  <c r="Y162" i="59" s="1"/>
  <c r="Z162" i="59" s="1"/>
  <c r="AA162" i="59" s="1"/>
  <c r="AB162" i="59" s="1"/>
  <c r="AC162" i="59" s="1"/>
  <c r="AD162" i="59" s="1"/>
  <c r="AE162" i="59" s="1"/>
  <c r="AF162" i="59" s="1"/>
  <c r="D162" i="59"/>
  <c r="E162" i="59" s="1"/>
  <c r="C162" i="59"/>
  <c r="D161" i="59"/>
  <c r="E161" i="59" s="1"/>
  <c r="F161" i="59" s="1"/>
  <c r="G161" i="59" s="1"/>
  <c r="H161" i="59" s="1"/>
  <c r="I161" i="59" s="1"/>
  <c r="J161" i="59" s="1"/>
  <c r="K161" i="59" s="1"/>
  <c r="L161" i="59" s="1"/>
  <c r="M161" i="59" s="1"/>
  <c r="N161" i="59" s="1"/>
  <c r="O161" i="59" s="1"/>
  <c r="P161" i="59" s="1"/>
  <c r="Q161" i="59" s="1"/>
  <c r="R161" i="59" s="1"/>
  <c r="S161" i="59" s="1"/>
  <c r="T161" i="59" s="1"/>
  <c r="U161" i="59" s="1"/>
  <c r="V161" i="59" s="1"/>
  <c r="W161" i="59" s="1"/>
  <c r="X161" i="59" s="1"/>
  <c r="Y161" i="59" s="1"/>
  <c r="Z161" i="59" s="1"/>
  <c r="AA161" i="59" s="1"/>
  <c r="AB161" i="59" s="1"/>
  <c r="AC161" i="59" s="1"/>
  <c r="AD161" i="59" s="1"/>
  <c r="AE161" i="59" s="1"/>
  <c r="AF161" i="59" s="1"/>
  <c r="C161" i="59"/>
  <c r="C160" i="59"/>
  <c r="D160" i="59" s="1"/>
  <c r="E160" i="59" s="1"/>
  <c r="F160" i="59" s="1"/>
  <c r="G160" i="59" s="1"/>
  <c r="H160" i="59" s="1"/>
  <c r="I160" i="59" s="1"/>
  <c r="J160" i="59" s="1"/>
  <c r="K160" i="59" s="1"/>
  <c r="L160" i="59" s="1"/>
  <c r="M160" i="59" s="1"/>
  <c r="N160" i="59" s="1"/>
  <c r="O160" i="59" s="1"/>
  <c r="P160" i="59" s="1"/>
  <c r="Q160" i="59" s="1"/>
  <c r="R160" i="59" s="1"/>
  <c r="S160" i="59" s="1"/>
  <c r="T160" i="59" s="1"/>
  <c r="U160" i="59" s="1"/>
  <c r="V160" i="59" s="1"/>
  <c r="W160" i="59" s="1"/>
  <c r="X160" i="59" s="1"/>
  <c r="Y160" i="59" s="1"/>
  <c r="Z160" i="59" s="1"/>
  <c r="AA160" i="59" s="1"/>
  <c r="AB160" i="59" s="1"/>
  <c r="AC160" i="59" s="1"/>
  <c r="AD160" i="59" s="1"/>
  <c r="AE160" i="59" s="1"/>
  <c r="AF160" i="59" s="1"/>
  <c r="E159" i="59"/>
  <c r="F159" i="59" s="1"/>
  <c r="G159" i="59" s="1"/>
  <c r="H159" i="59" s="1"/>
  <c r="I159" i="59" s="1"/>
  <c r="J159" i="59" s="1"/>
  <c r="K159" i="59" s="1"/>
  <c r="L159" i="59" s="1"/>
  <c r="M159" i="59" s="1"/>
  <c r="N159" i="59" s="1"/>
  <c r="O159" i="59" s="1"/>
  <c r="P159" i="59" s="1"/>
  <c r="Q159" i="59" s="1"/>
  <c r="R159" i="59" s="1"/>
  <c r="S159" i="59" s="1"/>
  <c r="T159" i="59" s="1"/>
  <c r="U159" i="59" s="1"/>
  <c r="V159" i="59" s="1"/>
  <c r="W159" i="59" s="1"/>
  <c r="X159" i="59" s="1"/>
  <c r="Y159" i="59" s="1"/>
  <c r="Z159" i="59" s="1"/>
  <c r="AA159" i="59" s="1"/>
  <c r="AB159" i="59" s="1"/>
  <c r="AC159" i="59" s="1"/>
  <c r="AD159" i="59" s="1"/>
  <c r="AE159" i="59" s="1"/>
  <c r="AF159" i="59" s="1"/>
  <c r="D159" i="59"/>
  <c r="C159" i="59"/>
  <c r="D158" i="59"/>
  <c r="E158" i="59" s="1"/>
  <c r="F158" i="59" s="1"/>
  <c r="G158" i="59" s="1"/>
  <c r="H158" i="59" s="1"/>
  <c r="I158" i="59" s="1"/>
  <c r="J158" i="59" s="1"/>
  <c r="K158" i="59" s="1"/>
  <c r="L158" i="59" s="1"/>
  <c r="M158" i="59" s="1"/>
  <c r="N158" i="59" s="1"/>
  <c r="O158" i="59" s="1"/>
  <c r="P158" i="59" s="1"/>
  <c r="Q158" i="59" s="1"/>
  <c r="R158" i="59" s="1"/>
  <c r="S158" i="59" s="1"/>
  <c r="T158" i="59" s="1"/>
  <c r="U158" i="59" s="1"/>
  <c r="V158" i="59" s="1"/>
  <c r="W158" i="59" s="1"/>
  <c r="X158" i="59" s="1"/>
  <c r="Y158" i="59" s="1"/>
  <c r="Z158" i="59" s="1"/>
  <c r="AA158" i="59" s="1"/>
  <c r="AB158" i="59" s="1"/>
  <c r="AC158" i="59" s="1"/>
  <c r="AD158" i="59" s="1"/>
  <c r="AE158" i="59" s="1"/>
  <c r="AF158" i="59" s="1"/>
  <c r="C158" i="59"/>
  <c r="I157" i="59"/>
  <c r="J157" i="59" s="1"/>
  <c r="K157" i="59" s="1"/>
  <c r="L157" i="59" s="1"/>
  <c r="M157" i="59" s="1"/>
  <c r="N157" i="59" s="1"/>
  <c r="O157" i="59" s="1"/>
  <c r="P157" i="59" s="1"/>
  <c r="Q157" i="59" s="1"/>
  <c r="R157" i="59" s="1"/>
  <c r="S157" i="59" s="1"/>
  <c r="T157" i="59" s="1"/>
  <c r="U157" i="59" s="1"/>
  <c r="V157" i="59" s="1"/>
  <c r="W157" i="59" s="1"/>
  <c r="X157" i="59" s="1"/>
  <c r="Y157" i="59" s="1"/>
  <c r="Z157" i="59" s="1"/>
  <c r="AA157" i="59" s="1"/>
  <c r="AB157" i="59" s="1"/>
  <c r="AC157" i="59" s="1"/>
  <c r="AD157" i="59" s="1"/>
  <c r="AE157" i="59" s="1"/>
  <c r="AF157" i="59" s="1"/>
  <c r="C157" i="59"/>
  <c r="D157" i="59" s="1"/>
  <c r="E157" i="59" s="1"/>
  <c r="F157" i="59" s="1"/>
  <c r="G157" i="59" s="1"/>
  <c r="H157" i="59" s="1"/>
  <c r="E156" i="59"/>
  <c r="F156" i="59" s="1"/>
  <c r="G156" i="59" s="1"/>
  <c r="H156" i="59" s="1"/>
  <c r="I156" i="59" s="1"/>
  <c r="J156" i="59" s="1"/>
  <c r="K156" i="59" s="1"/>
  <c r="L156" i="59" s="1"/>
  <c r="M156" i="59" s="1"/>
  <c r="N156" i="59" s="1"/>
  <c r="O156" i="59" s="1"/>
  <c r="P156" i="59" s="1"/>
  <c r="Q156" i="59" s="1"/>
  <c r="R156" i="59" s="1"/>
  <c r="S156" i="59" s="1"/>
  <c r="T156" i="59" s="1"/>
  <c r="U156" i="59" s="1"/>
  <c r="V156" i="59" s="1"/>
  <c r="W156" i="59" s="1"/>
  <c r="X156" i="59" s="1"/>
  <c r="Y156" i="59" s="1"/>
  <c r="Z156" i="59" s="1"/>
  <c r="AA156" i="59" s="1"/>
  <c r="AB156" i="59" s="1"/>
  <c r="AC156" i="59" s="1"/>
  <c r="AD156" i="59" s="1"/>
  <c r="AE156" i="59" s="1"/>
  <c r="AF156" i="59" s="1"/>
  <c r="C156" i="59"/>
  <c r="D156" i="59" s="1"/>
  <c r="E155" i="59"/>
  <c r="F155" i="59" s="1"/>
  <c r="G155" i="59" s="1"/>
  <c r="H155" i="59" s="1"/>
  <c r="I155" i="59" s="1"/>
  <c r="J155" i="59" s="1"/>
  <c r="K155" i="59" s="1"/>
  <c r="L155" i="59" s="1"/>
  <c r="M155" i="59" s="1"/>
  <c r="N155" i="59" s="1"/>
  <c r="O155" i="59" s="1"/>
  <c r="P155" i="59" s="1"/>
  <c r="Q155" i="59" s="1"/>
  <c r="R155" i="59" s="1"/>
  <c r="S155" i="59" s="1"/>
  <c r="T155" i="59" s="1"/>
  <c r="U155" i="59" s="1"/>
  <c r="V155" i="59" s="1"/>
  <c r="W155" i="59" s="1"/>
  <c r="X155" i="59" s="1"/>
  <c r="Y155" i="59" s="1"/>
  <c r="Z155" i="59" s="1"/>
  <c r="AA155" i="59" s="1"/>
  <c r="AB155" i="59" s="1"/>
  <c r="AC155" i="59" s="1"/>
  <c r="AD155" i="59" s="1"/>
  <c r="AE155" i="59" s="1"/>
  <c r="AF155" i="59" s="1"/>
  <c r="C155" i="59"/>
  <c r="D155" i="59" s="1"/>
  <c r="D154" i="59"/>
  <c r="E154" i="59" s="1"/>
  <c r="F154" i="59" s="1"/>
  <c r="G154" i="59" s="1"/>
  <c r="H154" i="59" s="1"/>
  <c r="I154" i="59" s="1"/>
  <c r="J154" i="59" s="1"/>
  <c r="K154" i="59" s="1"/>
  <c r="L154" i="59" s="1"/>
  <c r="M154" i="59" s="1"/>
  <c r="N154" i="59" s="1"/>
  <c r="O154" i="59" s="1"/>
  <c r="P154" i="59" s="1"/>
  <c r="Q154" i="59" s="1"/>
  <c r="R154" i="59" s="1"/>
  <c r="S154" i="59" s="1"/>
  <c r="T154" i="59" s="1"/>
  <c r="U154" i="59" s="1"/>
  <c r="V154" i="59" s="1"/>
  <c r="W154" i="59" s="1"/>
  <c r="X154" i="59" s="1"/>
  <c r="Y154" i="59" s="1"/>
  <c r="Z154" i="59" s="1"/>
  <c r="AA154" i="59" s="1"/>
  <c r="AB154" i="59" s="1"/>
  <c r="AC154" i="59" s="1"/>
  <c r="AD154" i="59" s="1"/>
  <c r="AE154" i="59" s="1"/>
  <c r="AF154" i="59" s="1"/>
  <c r="C154" i="59"/>
  <c r="D153" i="59"/>
  <c r="E153" i="59" s="1"/>
  <c r="F153" i="59" s="1"/>
  <c r="G153" i="59" s="1"/>
  <c r="H153" i="59" s="1"/>
  <c r="I153" i="59" s="1"/>
  <c r="J153" i="59" s="1"/>
  <c r="K153" i="59" s="1"/>
  <c r="L153" i="59" s="1"/>
  <c r="M153" i="59" s="1"/>
  <c r="N153" i="59" s="1"/>
  <c r="O153" i="59" s="1"/>
  <c r="P153" i="59" s="1"/>
  <c r="Q153" i="59" s="1"/>
  <c r="R153" i="59" s="1"/>
  <c r="S153" i="59" s="1"/>
  <c r="T153" i="59" s="1"/>
  <c r="U153" i="59" s="1"/>
  <c r="V153" i="59" s="1"/>
  <c r="W153" i="59" s="1"/>
  <c r="X153" i="59" s="1"/>
  <c r="Y153" i="59" s="1"/>
  <c r="Z153" i="59" s="1"/>
  <c r="AA153" i="59" s="1"/>
  <c r="AB153" i="59" s="1"/>
  <c r="AC153" i="59" s="1"/>
  <c r="AD153" i="59" s="1"/>
  <c r="AE153" i="59" s="1"/>
  <c r="AF153" i="59" s="1"/>
  <c r="C153" i="59"/>
  <c r="C152" i="59"/>
  <c r="D152" i="59" s="1"/>
  <c r="E152" i="59" s="1"/>
  <c r="F152" i="59" s="1"/>
  <c r="G152" i="59" s="1"/>
  <c r="H152" i="59" s="1"/>
  <c r="I152" i="59" s="1"/>
  <c r="J152" i="59" s="1"/>
  <c r="K152" i="59" s="1"/>
  <c r="L152" i="59" s="1"/>
  <c r="M152" i="59" s="1"/>
  <c r="N152" i="59" s="1"/>
  <c r="O152" i="59" s="1"/>
  <c r="P152" i="59" s="1"/>
  <c r="Q152" i="59" s="1"/>
  <c r="R152" i="59" s="1"/>
  <c r="S152" i="59" s="1"/>
  <c r="T152" i="59" s="1"/>
  <c r="U152" i="59" s="1"/>
  <c r="V152" i="59" s="1"/>
  <c r="W152" i="59" s="1"/>
  <c r="X152" i="59" s="1"/>
  <c r="Y152" i="59" s="1"/>
  <c r="Z152" i="59" s="1"/>
  <c r="AA152" i="59" s="1"/>
  <c r="AB152" i="59" s="1"/>
  <c r="AC152" i="59" s="1"/>
  <c r="AD152" i="59" s="1"/>
  <c r="AE152" i="59" s="1"/>
  <c r="AF152" i="59" s="1"/>
  <c r="C151" i="59"/>
  <c r="D151" i="59" s="1"/>
  <c r="E151" i="59" s="1"/>
  <c r="F151" i="59" s="1"/>
  <c r="G151" i="59" s="1"/>
  <c r="H151" i="59" s="1"/>
  <c r="I151" i="59" s="1"/>
  <c r="J151" i="59" s="1"/>
  <c r="K151" i="59" s="1"/>
  <c r="L151" i="59" s="1"/>
  <c r="M151" i="59" s="1"/>
  <c r="N151" i="59" s="1"/>
  <c r="O151" i="59" s="1"/>
  <c r="P151" i="59" s="1"/>
  <c r="Q151" i="59" s="1"/>
  <c r="R151" i="59" s="1"/>
  <c r="S151" i="59" s="1"/>
  <c r="T151" i="59" s="1"/>
  <c r="U151" i="59" s="1"/>
  <c r="V151" i="59" s="1"/>
  <c r="W151" i="59" s="1"/>
  <c r="X151" i="59" s="1"/>
  <c r="Y151" i="59" s="1"/>
  <c r="Z151" i="59" s="1"/>
  <c r="AA151" i="59" s="1"/>
  <c r="AB151" i="59" s="1"/>
  <c r="AC151" i="59" s="1"/>
  <c r="AD151" i="59" s="1"/>
  <c r="AE151" i="59" s="1"/>
  <c r="AF151" i="59" s="1"/>
  <c r="G150" i="59"/>
  <c r="H150" i="59" s="1"/>
  <c r="I150" i="59" s="1"/>
  <c r="J150" i="59" s="1"/>
  <c r="K150" i="59" s="1"/>
  <c r="L150" i="59" s="1"/>
  <c r="M150" i="59" s="1"/>
  <c r="N150" i="59" s="1"/>
  <c r="O150" i="59" s="1"/>
  <c r="P150" i="59" s="1"/>
  <c r="Q150" i="59" s="1"/>
  <c r="R150" i="59" s="1"/>
  <c r="S150" i="59" s="1"/>
  <c r="T150" i="59" s="1"/>
  <c r="U150" i="59" s="1"/>
  <c r="V150" i="59" s="1"/>
  <c r="W150" i="59" s="1"/>
  <c r="X150" i="59" s="1"/>
  <c r="Y150" i="59" s="1"/>
  <c r="Z150" i="59" s="1"/>
  <c r="AA150" i="59" s="1"/>
  <c r="AB150" i="59" s="1"/>
  <c r="AC150" i="59" s="1"/>
  <c r="AD150" i="59" s="1"/>
  <c r="AE150" i="59" s="1"/>
  <c r="AF150" i="59" s="1"/>
  <c r="C150" i="59"/>
  <c r="D150" i="59" s="1"/>
  <c r="E150" i="59" s="1"/>
  <c r="F150" i="59" s="1"/>
  <c r="AD149" i="59"/>
  <c r="AE149" i="59" s="1"/>
  <c r="AF149" i="59" s="1"/>
  <c r="J149" i="59"/>
  <c r="K149" i="59" s="1"/>
  <c r="L149" i="59" s="1"/>
  <c r="M149" i="59" s="1"/>
  <c r="N149" i="59" s="1"/>
  <c r="O149" i="59" s="1"/>
  <c r="P149" i="59" s="1"/>
  <c r="Q149" i="59" s="1"/>
  <c r="R149" i="59" s="1"/>
  <c r="S149" i="59" s="1"/>
  <c r="T149" i="59" s="1"/>
  <c r="U149" i="59" s="1"/>
  <c r="V149" i="59" s="1"/>
  <c r="W149" i="59" s="1"/>
  <c r="X149" i="59" s="1"/>
  <c r="Y149" i="59" s="1"/>
  <c r="Z149" i="59" s="1"/>
  <c r="AA149" i="59" s="1"/>
  <c r="AB149" i="59" s="1"/>
  <c r="AC149" i="59" s="1"/>
  <c r="F149" i="59"/>
  <c r="G149" i="59" s="1"/>
  <c r="H149" i="59" s="1"/>
  <c r="I149" i="59" s="1"/>
  <c r="C149" i="59"/>
  <c r="D149" i="59" s="1"/>
  <c r="E149" i="59" s="1"/>
  <c r="L148" i="59"/>
  <c r="M148" i="59" s="1"/>
  <c r="N148" i="59" s="1"/>
  <c r="O148" i="59" s="1"/>
  <c r="P148" i="59" s="1"/>
  <c r="Q148" i="59" s="1"/>
  <c r="R148" i="59" s="1"/>
  <c r="S148" i="59" s="1"/>
  <c r="T148" i="59" s="1"/>
  <c r="U148" i="59" s="1"/>
  <c r="V148" i="59" s="1"/>
  <c r="W148" i="59" s="1"/>
  <c r="X148" i="59" s="1"/>
  <c r="Y148" i="59" s="1"/>
  <c r="Z148" i="59" s="1"/>
  <c r="AA148" i="59" s="1"/>
  <c r="AB148" i="59" s="1"/>
  <c r="AC148" i="59" s="1"/>
  <c r="AD148" i="59" s="1"/>
  <c r="AE148" i="59" s="1"/>
  <c r="AF148" i="59" s="1"/>
  <c r="C148" i="59"/>
  <c r="D148" i="59" s="1"/>
  <c r="E148" i="59" s="1"/>
  <c r="F148" i="59" s="1"/>
  <c r="G148" i="59" s="1"/>
  <c r="H148" i="59" s="1"/>
  <c r="I148" i="59" s="1"/>
  <c r="J148" i="59" s="1"/>
  <c r="K148" i="59" s="1"/>
  <c r="U147" i="59"/>
  <c r="V147" i="59" s="1"/>
  <c r="W147" i="59" s="1"/>
  <c r="X147" i="59" s="1"/>
  <c r="Y147" i="59" s="1"/>
  <c r="Z147" i="59" s="1"/>
  <c r="AA147" i="59" s="1"/>
  <c r="AB147" i="59" s="1"/>
  <c r="AC147" i="59" s="1"/>
  <c r="AD147" i="59" s="1"/>
  <c r="AE147" i="59" s="1"/>
  <c r="AF147" i="59" s="1"/>
  <c r="F147" i="59"/>
  <c r="G147" i="59" s="1"/>
  <c r="H147" i="59" s="1"/>
  <c r="I147" i="59" s="1"/>
  <c r="J147" i="59" s="1"/>
  <c r="K147" i="59" s="1"/>
  <c r="L147" i="59" s="1"/>
  <c r="M147" i="59" s="1"/>
  <c r="N147" i="59" s="1"/>
  <c r="O147" i="59" s="1"/>
  <c r="P147" i="59" s="1"/>
  <c r="Q147" i="59" s="1"/>
  <c r="R147" i="59" s="1"/>
  <c r="S147" i="59" s="1"/>
  <c r="T147" i="59" s="1"/>
  <c r="E147" i="59"/>
  <c r="C147" i="59"/>
  <c r="D147" i="59" s="1"/>
  <c r="N146" i="59"/>
  <c r="O146" i="59" s="1"/>
  <c r="P146" i="59" s="1"/>
  <c r="Q146" i="59" s="1"/>
  <c r="R146" i="59" s="1"/>
  <c r="S146" i="59" s="1"/>
  <c r="T146" i="59" s="1"/>
  <c r="U146" i="59" s="1"/>
  <c r="V146" i="59" s="1"/>
  <c r="W146" i="59" s="1"/>
  <c r="X146" i="59" s="1"/>
  <c r="Y146" i="59" s="1"/>
  <c r="Z146" i="59" s="1"/>
  <c r="AA146" i="59" s="1"/>
  <c r="AB146" i="59" s="1"/>
  <c r="AC146" i="59" s="1"/>
  <c r="AD146" i="59" s="1"/>
  <c r="AE146" i="59" s="1"/>
  <c r="AF146" i="59" s="1"/>
  <c r="H146" i="59"/>
  <c r="I146" i="59" s="1"/>
  <c r="J146" i="59" s="1"/>
  <c r="K146" i="59" s="1"/>
  <c r="L146" i="59" s="1"/>
  <c r="M146" i="59" s="1"/>
  <c r="C146" i="59"/>
  <c r="D146" i="59" s="1"/>
  <c r="E146" i="59" s="1"/>
  <c r="F146" i="59" s="1"/>
  <c r="G146" i="59" s="1"/>
  <c r="AB145" i="59"/>
  <c r="AC145" i="59" s="1"/>
  <c r="AD145" i="59" s="1"/>
  <c r="AE145" i="59" s="1"/>
  <c r="AF145" i="59" s="1"/>
  <c r="D145" i="59"/>
  <c r="E145" i="59" s="1"/>
  <c r="F145" i="59" s="1"/>
  <c r="G145" i="59" s="1"/>
  <c r="H145" i="59" s="1"/>
  <c r="I145" i="59" s="1"/>
  <c r="J145" i="59" s="1"/>
  <c r="K145" i="59" s="1"/>
  <c r="L145" i="59" s="1"/>
  <c r="M145" i="59" s="1"/>
  <c r="N145" i="59" s="1"/>
  <c r="O145" i="59" s="1"/>
  <c r="P145" i="59" s="1"/>
  <c r="Q145" i="59" s="1"/>
  <c r="R145" i="59" s="1"/>
  <c r="S145" i="59" s="1"/>
  <c r="T145" i="59" s="1"/>
  <c r="U145" i="59" s="1"/>
  <c r="V145" i="59" s="1"/>
  <c r="W145" i="59" s="1"/>
  <c r="X145" i="59" s="1"/>
  <c r="Y145" i="59" s="1"/>
  <c r="Z145" i="59" s="1"/>
  <c r="AA145" i="59" s="1"/>
  <c r="C145" i="59"/>
  <c r="R144" i="59"/>
  <c r="S144" i="59" s="1"/>
  <c r="T144" i="59" s="1"/>
  <c r="U144" i="59" s="1"/>
  <c r="V144" i="59" s="1"/>
  <c r="W144" i="59" s="1"/>
  <c r="X144" i="59" s="1"/>
  <c r="Y144" i="59" s="1"/>
  <c r="Z144" i="59" s="1"/>
  <c r="AA144" i="59" s="1"/>
  <c r="AB144" i="59" s="1"/>
  <c r="AC144" i="59" s="1"/>
  <c r="AD144" i="59" s="1"/>
  <c r="AE144" i="59" s="1"/>
  <c r="AF144" i="59" s="1"/>
  <c r="O144" i="59"/>
  <c r="P144" i="59" s="1"/>
  <c r="Q144" i="59" s="1"/>
  <c r="E144" i="59"/>
  <c r="F144" i="59" s="1"/>
  <c r="G144" i="59" s="1"/>
  <c r="H144" i="59" s="1"/>
  <c r="I144" i="59" s="1"/>
  <c r="J144" i="59" s="1"/>
  <c r="K144" i="59" s="1"/>
  <c r="L144" i="59" s="1"/>
  <c r="M144" i="59" s="1"/>
  <c r="N144" i="59" s="1"/>
  <c r="D144" i="59"/>
  <c r="C144" i="59"/>
  <c r="H143" i="59"/>
  <c r="I143" i="59" s="1"/>
  <c r="J143" i="59" s="1"/>
  <c r="K143" i="59" s="1"/>
  <c r="L143" i="59" s="1"/>
  <c r="M143" i="59" s="1"/>
  <c r="N143" i="59" s="1"/>
  <c r="O143" i="59" s="1"/>
  <c r="P143" i="59" s="1"/>
  <c r="Q143" i="59" s="1"/>
  <c r="R143" i="59" s="1"/>
  <c r="S143" i="59" s="1"/>
  <c r="T143" i="59" s="1"/>
  <c r="U143" i="59" s="1"/>
  <c r="V143" i="59" s="1"/>
  <c r="W143" i="59" s="1"/>
  <c r="X143" i="59" s="1"/>
  <c r="Y143" i="59" s="1"/>
  <c r="Z143" i="59" s="1"/>
  <c r="AA143" i="59" s="1"/>
  <c r="AB143" i="59" s="1"/>
  <c r="AC143" i="59" s="1"/>
  <c r="AD143" i="59" s="1"/>
  <c r="AE143" i="59" s="1"/>
  <c r="AF143" i="59" s="1"/>
  <c r="C143" i="59"/>
  <c r="D143" i="59" s="1"/>
  <c r="E143" i="59" s="1"/>
  <c r="F143" i="59" s="1"/>
  <c r="G143" i="59" s="1"/>
  <c r="M142" i="59"/>
  <c r="N142" i="59" s="1"/>
  <c r="O142" i="59" s="1"/>
  <c r="P142" i="59" s="1"/>
  <c r="Q142" i="59" s="1"/>
  <c r="R142" i="59" s="1"/>
  <c r="S142" i="59" s="1"/>
  <c r="T142" i="59" s="1"/>
  <c r="U142" i="59" s="1"/>
  <c r="V142" i="59" s="1"/>
  <c r="W142" i="59" s="1"/>
  <c r="X142" i="59" s="1"/>
  <c r="Y142" i="59" s="1"/>
  <c r="Z142" i="59" s="1"/>
  <c r="AA142" i="59" s="1"/>
  <c r="AB142" i="59" s="1"/>
  <c r="AC142" i="59" s="1"/>
  <c r="AD142" i="59" s="1"/>
  <c r="AE142" i="59" s="1"/>
  <c r="AF142" i="59" s="1"/>
  <c r="C142" i="59"/>
  <c r="D142" i="59" s="1"/>
  <c r="E142" i="59" s="1"/>
  <c r="F142" i="59" s="1"/>
  <c r="G142" i="59" s="1"/>
  <c r="H142" i="59" s="1"/>
  <c r="I142" i="59" s="1"/>
  <c r="J142" i="59" s="1"/>
  <c r="K142" i="59" s="1"/>
  <c r="L142" i="59" s="1"/>
  <c r="D141" i="59"/>
  <c r="E141" i="59" s="1"/>
  <c r="F141" i="59" s="1"/>
  <c r="G141" i="59" s="1"/>
  <c r="H141" i="59" s="1"/>
  <c r="I141" i="59" s="1"/>
  <c r="J141" i="59" s="1"/>
  <c r="K141" i="59" s="1"/>
  <c r="L141" i="59" s="1"/>
  <c r="M141" i="59" s="1"/>
  <c r="N141" i="59" s="1"/>
  <c r="O141" i="59" s="1"/>
  <c r="P141" i="59" s="1"/>
  <c r="Q141" i="59" s="1"/>
  <c r="R141" i="59" s="1"/>
  <c r="S141" i="59" s="1"/>
  <c r="T141" i="59" s="1"/>
  <c r="U141" i="59" s="1"/>
  <c r="V141" i="59" s="1"/>
  <c r="W141" i="59" s="1"/>
  <c r="X141" i="59" s="1"/>
  <c r="Y141" i="59" s="1"/>
  <c r="Z141" i="59" s="1"/>
  <c r="AA141" i="59" s="1"/>
  <c r="AB141" i="59" s="1"/>
  <c r="AC141" i="59" s="1"/>
  <c r="AD141" i="59" s="1"/>
  <c r="AE141" i="59" s="1"/>
  <c r="AF141" i="59" s="1"/>
  <c r="C141" i="59"/>
  <c r="D140" i="59"/>
  <c r="E140" i="59" s="1"/>
  <c r="F140" i="59" s="1"/>
  <c r="G140" i="59" s="1"/>
  <c r="H140" i="59" s="1"/>
  <c r="I140" i="59" s="1"/>
  <c r="J140" i="59" s="1"/>
  <c r="K140" i="59" s="1"/>
  <c r="L140" i="59" s="1"/>
  <c r="M140" i="59" s="1"/>
  <c r="N140" i="59" s="1"/>
  <c r="O140" i="59" s="1"/>
  <c r="P140" i="59" s="1"/>
  <c r="Q140" i="59" s="1"/>
  <c r="R140" i="59" s="1"/>
  <c r="S140" i="59" s="1"/>
  <c r="T140" i="59" s="1"/>
  <c r="U140" i="59" s="1"/>
  <c r="V140" i="59" s="1"/>
  <c r="W140" i="59" s="1"/>
  <c r="X140" i="59" s="1"/>
  <c r="Y140" i="59" s="1"/>
  <c r="Z140" i="59" s="1"/>
  <c r="AA140" i="59" s="1"/>
  <c r="AB140" i="59" s="1"/>
  <c r="AC140" i="59" s="1"/>
  <c r="AD140" i="59" s="1"/>
  <c r="AE140" i="59" s="1"/>
  <c r="AF140" i="59" s="1"/>
  <c r="C140" i="59"/>
  <c r="E139" i="59"/>
  <c r="F139" i="59" s="1"/>
  <c r="G139" i="59" s="1"/>
  <c r="H139" i="59" s="1"/>
  <c r="I139" i="59" s="1"/>
  <c r="J139" i="59" s="1"/>
  <c r="K139" i="59" s="1"/>
  <c r="L139" i="59" s="1"/>
  <c r="M139" i="59" s="1"/>
  <c r="N139" i="59" s="1"/>
  <c r="O139" i="59" s="1"/>
  <c r="P139" i="59" s="1"/>
  <c r="Q139" i="59" s="1"/>
  <c r="R139" i="59" s="1"/>
  <c r="S139" i="59" s="1"/>
  <c r="T139" i="59" s="1"/>
  <c r="U139" i="59" s="1"/>
  <c r="V139" i="59" s="1"/>
  <c r="W139" i="59" s="1"/>
  <c r="X139" i="59" s="1"/>
  <c r="Y139" i="59" s="1"/>
  <c r="Z139" i="59" s="1"/>
  <c r="AA139" i="59" s="1"/>
  <c r="AB139" i="59" s="1"/>
  <c r="AC139" i="59" s="1"/>
  <c r="AD139" i="59" s="1"/>
  <c r="AE139" i="59" s="1"/>
  <c r="AF139" i="59" s="1"/>
  <c r="C139" i="59"/>
  <c r="D139" i="59" s="1"/>
  <c r="M138" i="59"/>
  <c r="N138" i="59" s="1"/>
  <c r="O138" i="59" s="1"/>
  <c r="P138" i="59" s="1"/>
  <c r="Q138" i="59" s="1"/>
  <c r="R138" i="59" s="1"/>
  <c r="S138" i="59" s="1"/>
  <c r="T138" i="59" s="1"/>
  <c r="U138" i="59" s="1"/>
  <c r="V138" i="59" s="1"/>
  <c r="W138" i="59" s="1"/>
  <c r="X138" i="59" s="1"/>
  <c r="Y138" i="59" s="1"/>
  <c r="Z138" i="59" s="1"/>
  <c r="AA138" i="59" s="1"/>
  <c r="AB138" i="59" s="1"/>
  <c r="AC138" i="59" s="1"/>
  <c r="AD138" i="59" s="1"/>
  <c r="AE138" i="59" s="1"/>
  <c r="AF138" i="59" s="1"/>
  <c r="C138" i="59"/>
  <c r="D138" i="59" s="1"/>
  <c r="E138" i="59" s="1"/>
  <c r="F138" i="59" s="1"/>
  <c r="G138" i="59" s="1"/>
  <c r="H138" i="59" s="1"/>
  <c r="I138" i="59" s="1"/>
  <c r="J138" i="59" s="1"/>
  <c r="K138" i="59" s="1"/>
  <c r="L138" i="59" s="1"/>
  <c r="S137" i="59"/>
  <c r="T137" i="59" s="1"/>
  <c r="U137" i="59" s="1"/>
  <c r="V137" i="59" s="1"/>
  <c r="W137" i="59" s="1"/>
  <c r="X137" i="59" s="1"/>
  <c r="Y137" i="59" s="1"/>
  <c r="Z137" i="59" s="1"/>
  <c r="AA137" i="59" s="1"/>
  <c r="AB137" i="59" s="1"/>
  <c r="AC137" i="59" s="1"/>
  <c r="AD137" i="59" s="1"/>
  <c r="AE137" i="59" s="1"/>
  <c r="AF137" i="59" s="1"/>
  <c r="K137" i="59"/>
  <c r="L137" i="59" s="1"/>
  <c r="M137" i="59" s="1"/>
  <c r="N137" i="59" s="1"/>
  <c r="O137" i="59" s="1"/>
  <c r="P137" i="59" s="1"/>
  <c r="Q137" i="59" s="1"/>
  <c r="R137" i="59" s="1"/>
  <c r="F137" i="59"/>
  <c r="G137" i="59" s="1"/>
  <c r="H137" i="59" s="1"/>
  <c r="I137" i="59" s="1"/>
  <c r="J137" i="59" s="1"/>
  <c r="D137" i="59"/>
  <c r="E137" i="59" s="1"/>
  <c r="C137" i="59"/>
  <c r="R136" i="59"/>
  <c r="S136" i="59" s="1"/>
  <c r="T136" i="59" s="1"/>
  <c r="U136" i="59" s="1"/>
  <c r="V136" i="59" s="1"/>
  <c r="W136" i="59" s="1"/>
  <c r="X136" i="59" s="1"/>
  <c r="Y136" i="59" s="1"/>
  <c r="Z136" i="59" s="1"/>
  <c r="AA136" i="59" s="1"/>
  <c r="AB136" i="59" s="1"/>
  <c r="AC136" i="59" s="1"/>
  <c r="AD136" i="59" s="1"/>
  <c r="AE136" i="59" s="1"/>
  <c r="AF136" i="59" s="1"/>
  <c r="E136" i="59"/>
  <c r="F136" i="59" s="1"/>
  <c r="G136" i="59" s="1"/>
  <c r="H136" i="59" s="1"/>
  <c r="I136" i="59" s="1"/>
  <c r="J136" i="59" s="1"/>
  <c r="K136" i="59" s="1"/>
  <c r="L136" i="59" s="1"/>
  <c r="M136" i="59" s="1"/>
  <c r="N136" i="59" s="1"/>
  <c r="O136" i="59" s="1"/>
  <c r="P136" i="59" s="1"/>
  <c r="Q136" i="59" s="1"/>
  <c r="D136" i="59"/>
  <c r="C136" i="59"/>
  <c r="K135" i="59"/>
  <c r="L135" i="59" s="1"/>
  <c r="M135" i="59" s="1"/>
  <c r="N135" i="59" s="1"/>
  <c r="O135" i="59" s="1"/>
  <c r="P135" i="59" s="1"/>
  <c r="Q135" i="59" s="1"/>
  <c r="R135" i="59" s="1"/>
  <c r="S135" i="59" s="1"/>
  <c r="T135" i="59" s="1"/>
  <c r="U135" i="59" s="1"/>
  <c r="V135" i="59" s="1"/>
  <c r="W135" i="59" s="1"/>
  <c r="X135" i="59" s="1"/>
  <c r="Y135" i="59" s="1"/>
  <c r="Z135" i="59" s="1"/>
  <c r="AA135" i="59" s="1"/>
  <c r="AB135" i="59" s="1"/>
  <c r="AC135" i="59" s="1"/>
  <c r="AD135" i="59" s="1"/>
  <c r="AE135" i="59" s="1"/>
  <c r="AF135" i="59" s="1"/>
  <c r="H135" i="59"/>
  <c r="I135" i="59" s="1"/>
  <c r="J135" i="59" s="1"/>
  <c r="C135" i="59"/>
  <c r="D135" i="59" s="1"/>
  <c r="E135" i="59" s="1"/>
  <c r="F135" i="59" s="1"/>
  <c r="G135" i="59" s="1"/>
  <c r="I134" i="59"/>
  <c r="J134" i="59" s="1"/>
  <c r="K134" i="59" s="1"/>
  <c r="L134" i="59" s="1"/>
  <c r="M134" i="59" s="1"/>
  <c r="N134" i="59" s="1"/>
  <c r="O134" i="59" s="1"/>
  <c r="P134" i="59" s="1"/>
  <c r="Q134" i="59" s="1"/>
  <c r="R134" i="59" s="1"/>
  <c r="S134" i="59" s="1"/>
  <c r="T134" i="59" s="1"/>
  <c r="U134" i="59" s="1"/>
  <c r="V134" i="59" s="1"/>
  <c r="W134" i="59" s="1"/>
  <c r="X134" i="59" s="1"/>
  <c r="Y134" i="59" s="1"/>
  <c r="Z134" i="59" s="1"/>
  <c r="AA134" i="59" s="1"/>
  <c r="AB134" i="59" s="1"/>
  <c r="AC134" i="59" s="1"/>
  <c r="AD134" i="59" s="1"/>
  <c r="AE134" i="59" s="1"/>
  <c r="AF134" i="59" s="1"/>
  <c r="F134" i="59"/>
  <c r="G134" i="59" s="1"/>
  <c r="H134" i="59" s="1"/>
  <c r="C134" i="59"/>
  <c r="D134" i="59" s="1"/>
  <c r="E134" i="59" s="1"/>
  <c r="D133" i="59"/>
  <c r="E133" i="59" s="1"/>
  <c r="F133" i="59" s="1"/>
  <c r="G133" i="59" s="1"/>
  <c r="H133" i="59" s="1"/>
  <c r="I133" i="59" s="1"/>
  <c r="J133" i="59" s="1"/>
  <c r="K133" i="59" s="1"/>
  <c r="L133" i="59" s="1"/>
  <c r="M133" i="59" s="1"/>
  <c r="N133" i="59" s="1"/>
  <c r="O133" i="59" s="1"/>
  <c r="P133" i="59" s="1"/>
  <c r="Q133" i="59" s="1"/>
  <c r="R133" i="59" s="1"/>
  <c r="S133" i="59" s="1"/>
  <c r="T133" i="59" s="1"/>
  <c r="U133" i="59" s="1"/>
  <c r="V133" i="59" s="1"/>
  <c r="W133" i="59" s="1"/>
  <c r="X133" i="59" s="1"/>
  <c r="Y133" i="59" s="1"/>
  <c r="Z133" i="59" s="1"/>
  <c r="AA133" i="59" s="1"/>
  <c r="AB133" i="59" s="1"/>
  <c r="AC133" i="59" s="1"/>
  <c r="AD133" i="59" s="1"/>
  <c r="AE133" i="59" s="1"/>
  <c r="AF133" i="59" s="1"/>
  <c r="C133" i="59"/>
  <c r="Q132" i="59"/>
  <c r="R132" i="59" s="1"/>
  <c r="S132" i="59" s="1"/>
  <c r="T132" i="59" s="1"/>
  <c r="U132" i="59" s="1"/>
  <c r="V132" i="59" s="1"/>
  <c r="W132" i="59" s="1"/>
  <c r="X132" i="59" s="1"/>
  <c r="Y132" i="59" s="1"/>
  <c r="Z132" i="59" s="1"/>
  <c r="AA132" i="59" s="1"/>
  <c r="AB132" i="59" s="1"/>
  <c r="AC132" i="59" s="1"/>
  <c r="AD132" i="59" s="1"/>
  <c r="AE132" i="59" s="1"/>
  <c r="AF132" i="59" s="1"/>
  <c r="I132" i="59"/>
  <c r="J132" i="59" s="1"/>
  <c r="K132" i="59" s="1"/>
  <c r="L132" i="59" s="1"/>
  <c r="M132" i="59" s="1"/>
  <c r="N132" i="59" s="1"/>
  <c r="O132" i="59" s="1"/>
  <c r="P132" i="59" s="1"/>
  <c r="G132" i="59"/>
  <c r="H132" i="59" s="1"/>
  <c r="E132" i="59"/>
  <c r="F132" i="59" s="1"/>
  <c r="C132" i="59"/>
  <c r="D132" i="59" s="1"/>
  <c r="C131" i="59"/>
  <c r="D131" i="59" s="1"/>
  <c r="E131" i="59" s="1"/>
  <c r="F131" i="59" s="1"/>
  <c r="G131" i="59" s="1"/>
  <c r="H131" i="59" s="1"/>
  <c r="I131" i="59" s="1"/>
  <c r="J131" i="59" s="1"/>
  <c r="K131" i="59" s="1"/>
  <c r="L131" i="59" s="1"/>
  <c r="M131" i="59" s="1"/>
  <c r="N131" i="59" s="1"/>
  <c r="O131" i="59" s="1"/>
  <c r="P131" i="59" s="1"/>
  <c r="Q131" i="59" s="1"/>
  <c r="R131" i="59" s="1"/>
  <c r="S131" i="59" s="1"/>
  <c r="T131" i="59" s="1"/>
  <c r="U131" i="59" s="1"/>
  <c r="V131" i="59" s="1"/>
  <c r="W131" i="59" s="1"/>
  <c r="X131" i="59" s="1"/>
  <c r="Y131" i="59" s="1"/>
  <c r="Z131" i="59" s="1"/>
  <c r="AA131" i="59" s="1"/>
  <c r="AB131" i="59" s="1"/>
  <c r="AC131" i="59" s="1"/>
  <c r="AD131" i="59" s="1"/>
  <c r="AE131" i="59" s="1"/>
  <c r="AF131" i="59" s="1"/>
  <c r="C130" i="59"/>
  <c r="D130" i="59" s="1"/>
  <c r="E130" i="59" s="1"/>
  <c r="F130" i="59" s="1"/>
  <c r="G130" i="59" s="1"/>
  <c r="H130" i="59" s="1"/>
  <c r="I130" i="59" s="1"/>
  <c r="J130" i="59" s="1"/>
  <c r="K130" i="59" s="1"/>
  <c r="L130" i="59" s="1"/>
  <c r="M130" i="59" s="1"/>
  <c r="N130" i="59" s="1"/>
  <c r="O130" i="59" s="1"/>
  <c r="P130" i="59" s="1"/>
  <c r="Q130" i="59" s="1"/>
  <c r="R130" i="59" s="1"/>
  <c r="S130" i="59" s="1"/>
  <c r="T130" i="59" s="1"/>
  <c r="U130" i="59" s="1"/>
  <c r="V130" i="59" s="1"/>
  <c r="W130" i="59" s="1"/>
  <c r="X130" i="59" s="1"/>
  <c r="Y130" i="59" s="1"/>
  <c r="Z130" i="59" s="1"/>
  <c r="AA130" i="59" s="1"/>
  <c r="AB130" i="59" s="1"/>
  <c r="AC130" i="59" s="1"/>
  <c r="AD130" i="59" s="1"/>
  <c r="AE130" i="59" s="1"/>
  <c r="AF130" i="59" s="1"/>
  <c r="AC129" i="59"/>
  <c r="AD129" i="59" s="1"/>
  <c r="AE129" i="59" s="1"/>
  <c r="AF129" i="59" s="1"/>
  <c r="O129" i="59"/>
  <c r="P129" i="59" s="1"/>
  <c r="Q129" i="59" s="1"/>
  <c r="R129" i="59" s="1"/>
  <c r="S129" i="59" s="1"/>
  <c r="T129" i="59" s="1"/>
  <c r="U129" i="59" s="1"/>
  <c r="V129" i="59" s="1"/>
  <c r="W129" i="59" s="1"/>
  <c r="X129" i="59" s="1"/>
  <c r="Y129" i="59" s="1"/>
  <c r="Z129" i="59" s="1"/>
  <c r="AA129" i="59" s="1"/>
  <c r="AB129" i="59" s="1"/>
  <c r="K129" i="59"/>
  <c r="L129" i="59" s="1"/>
  <c r="M129" i="59" s="1"/>
  <c r="N129" i="59" s="1"/>
  <c r="C129" i="59"/>
  <c r="D129" i="59" s="1"/>
  <c r="E129" i="59" s="1"/>
  <c r="F129" i="59" s="1"/>
  <c r="G129" i="59" s="1"/>
  <c r="H129" i="59" s="1"/>
  <c r="I129" i="59" s="1"/>
  <c r="J129" i="59" s="1"/>
  <c r="I128" i="59"/>
  <c r="J128" i="59" s="1"/>
  <c r="K128" i="59" s="1"/>
  <c r="L128" i="59" s="1"/>
  <c r="M128" i="59" s="1"/>
  <c r="N128" i="59" s="1"/>
  <c r="O128" i="59" s="1"/>
  <c r="P128" i="59" s="1"/>
  <c r="Q128" i="59" s="1"/>
  <c r="R128" i="59" s="1"/>
  <c r="S128" i="59" s="1"/>
  <c r="T128" i="59" s="1"/>
  <c r="U128" i="59" s="1"/>
  <c r="V128" i="59" s="1"/>
  <c r="W128" i="59" s="1"/>
  <c r="X128" i="59" s="1"/>
  <c r="Y128" i="59" s="1"/>
  <c r="Z128" i="59" s="1"/>
  <c r="AA128" i="59" s="1"/>
  <c r="AB128" i="59" s="1"/>
  <c r="AC128" i="59" s="1"/>
  <c r="AD128" i="59" s="1"/>
  <c r="AE128" i="59" s="1"/>
  <c r="AF128" i="59" s="1"/>
  <c r="F128" i="59"/>
  <c r="G128" i="59" s="1"/>
  <c r="H128" i="59" s="1"/>
  <c r="E128" i="59"/>
  <c r="C128" i="59"/>
  <c r="D128" i="59" s="1"/>
  <c r="K127" i="59"/>
  <c r="L127" i="59" s="1"/>
  <c r="M127" i="59" s="1"/>
  <c r="N127" i="59" s="1"/>
  <c r="O127" i="59" s="1"/>
  <c r="P127" i="59" s="1"/>
  <c r="Q127" i="59" s="1"/>
  <c r="R127" i="59" s="1"/>
  <c r="S127" i="59" s="1"/>
  <c r="T127" i="59" s="1"/>
  <c r="U127" i="59" s="1"/>
  <c r="V127" i="59" s="1"/>
  <c r="W127" i="59" s="1"/>
  <c r="X127" i="59" s="1"/>
  <c r="Y127" i="59" s="1"/>
  <c r="Z127" i="59" s="1"/>
  <c r="AA127" i="59" s="1"/>
  <c r="AB127" i="59" s="1"/>
  <c r="AC127" i="59" s="1"/>
  <c r="AD127" i="59" s="1"/>
  <c r="AE127" i="59" s="1"/>
  <c r="AF127" i="59" s="1"/>
  <c r="G127" i="59"/>
  <c r="H127" i="59" s="1"/>
  <c r="I127" i="59" s="1"/>
  <c r="J127" i="59" s="1"/>
  <c r="D127" i="59"/>
  <c r="E127" i="59" s="1"/>
  <c r="F127" i="59" s="1"/>
  <c r="C127" i="59"/>
  <c r="U126" i="59"/>
  <c r="V126" i="59" s="1"/>
  <c r="W126" i="59" s="1"/>
  <c r="X126" i="59" s="1"/>
  <c r="Y126" i="59" s="1"/>
  <c r="Z126" i="59" s="1"/>
  <c r="AA126" i="59" s="1"/>
  <c r="AB126" i="59" s="1"/>
  <c r="AC126" i="59" s="1"/>
  <c r="AD126" i="59" s="1"/>
  <c r="AE126" i="59" s="1"/>
  <c r="AF126" i="59" s="1"/>
  <c r="I126" i="59"/>
  <c r="J126" i="59" s="1"/>
  <c r="K126" i="59" s="1"/>
  <c r="L126" i="59" s="1"/>
  <c r="M126" i="59" s="1"/>
  <c r="N126" i="59" s="1"/>
  <c r="O126" i="59" s="1"/>
  <c r="P126" i="59" s="1"/>
  <c r="Q126" i="59" s="1"/>
  <c r="R126" i="59" s="1"/>
  <c r="S126" i="59" s="1"/>
  <c r="T126" i="59" s="1"/>
  <c r="E126" i="59"/>
  <c r="F126" i="59" s="1"/>
  <c r="G126" i="59" s="1"/>
  <c r="H126" i="59" s="1"/>
  <c r="C126" i="59"/>
  <c r="D126" i="59" s="1"/>
  <c r="C125" i="59"/>
  <c r="D125" i="59" s="1"/>
  <c r="E125" i="59" s="1"/>
  <c r="F125" i="59" s="1"/>
  <c r="G125" i="59" s="1"/>
  <c r="H125" i="59" s="1"/>
  <c r="I125" i="59" s="1"/>
  <c r="J125" i="59" s="1"/>
  <c r="K125" i="59" s="1"/>
  <c r="L125" i="59" s="1"/>
  <c r="M125" i="59" s="1"/>
  <c r="N125" i="59" s="1"/>
  <c r="O125" i="59" s="1"/>
  <c r="P125" i="59" s="1"/>
  <c r="Q125" i="59" s="1"/>
  <c r="R125" i="59" s="1"/>
  <c r="S125" i="59" s="1"/>
  <c r="T125" i="59" s="1"/>
  <c r="U125" i="59" s="1"/>
  <c r="V125" i="59" s="1"/>
  <c r="W125" i="59" s="1"/>
  <c r="X125" i="59" s="1"/>
  <c r="Y125" i="59" s="1"/>
  <c r="Z125" i="59" s="1"/>
  <c r="AA125" i="59" s="1"/>
  <c r="AB125" i="59" s="1"/>
  <c r="AC125" i="59" s="1"/>
  <c r="AD125" i="59" s="1"/>
  <c r="AE125" i="59" s="1"/>
  <c r="AF125" i="59" s="1"/>
  <c r="C124" i="59"/>
  <c r="D124" i="59" s="1"/>
  <c r="E124" i="59" s="1"/>
  <c r="F124" i="59" s="1"/>
  <c r="G124" i="59" s="1"/>
  <c r="H124" i="59" s="1"/>
  <c r="I124" i="59" s="1"/>
  <c r="J124" i="59" s="1"/>
  <c r="K124" i="59" s="1"/>
  <c r="L124" i="59" s="1"/>
  <c r="M124" i="59" s="1"/>
  <c r="N124" i="59" s="1"/>
  <c r="O124" i="59" s="1"/>
  <c r="P124" i="59" s="1"/>
  <c r="Q124" i="59" s="1"/>
  <c r="R124" i="59" s="1"/>
  <c r="S124" i="59" s="1"/>
  <c r="T124" i="59" s="1"/>
  <c r="U124" i="59" s="1"/>
  <c r="V124" i="59" s="1"/>
  <c r="W124" i="59" s="1"/>
  <c r="X124" i="59" s="1"/>
  <c r="Y124" i="59" s="1"/>
  <c r="Z124" i="59" s="1"/>
  <c r="AA124" i="59" s="1"/>
  <c r="AB124" i="59" s="1"/>
  <c r="AC124" i="59" s="1"/>
  <c r="AD124" i="59" s="1"/>
  <c r="AE124" i="59" s="1"/>
  <c r="AF124" i="59" s="1"/>
  <c r="W123" i="59"/>
  <c r="X123" i="59" s="1"/>
  <c r="Y123" i="59" s="1"/>
  <c r="Z123" i="59" s="1"/>
  <c r="AA123" i="59" s="1"/>
  <c r="AB123" i="59" s="1"/>
  <c r="AC123" i="59" s="1"/>
  <c r="AD123" i="59" s="1"/>
  <c r="AE123" i="59" s="1"/>
  <c r="AF123" i="59" s="1"/>
  <c r="C123" i="59"/>
  <c r="D123" i="59" s="1"/>
  <c r="E123" i="59" s="1"/>
  <c r="F123" i="59" s="1"/>
  <c r="G123" i="59" s="1"/>
  <c r="H123" i="59" s="1"/>
  <c r="I123" i="59" s="1"/>
  <c r="J123" i="59" s="1"/>
  <c r="K123" i="59" s="1"/>
  <c r="L123" i="59" s="1"/>
  <c r="M123" i="59" s="1"/>
  <c r="N123" i="59" s="1"/>
  <c r="O123" i="59" s="1"/>
  <c r="P123" i="59" s="1"/>
  <c r="Q123" i="59" s="1"/>
  <c r="R123" i="59" s="1"/>
  <c r="S123" i="59" s="1"/>
  <c r="T123" i="59" s="1"/>
  <c r="U123" i="59" s="1"/>
  <c r="V123" i="59" s="1"/>
  <c r="V122" i="59"/>
  <c r="W122" i="59" s="1"/>
  <c r="X122" i="59" s="1"/>
  <c r="Y122" i="59" s="1"/>
  <c r="Z122" i="59" s="1"/>
  <c r="AA122" i="59" s="1"/>
  <c r="AB122" i="59" s="1"/>
  <c r="AC122" i="59" s="1"/>
  <c r="AD122" i="59" s="1"/>
  <c r="AE122" i="59" s="1"/>
  <c r="AF122" i="59" s="1"/>
  <c r="G122" i="59"/>
  <c r="H122" i="59" s="1"/>
  <c r="I122" i="59" s="1"/>
  <c r="J122" i="59" s="1"/>
  <c r="K122" i="59" s="1"/>
  <c r="L122" i="59" s="1"/>
  <c r="M122" i="59" s="1"/>
  <c r="N122" i="59" s="1"/>
  <c r="O122" i="59" s="1"/>
  <c r="P122" i="59" s="1"/>
  <c r="Q122" i="59" s="1"/>
  <c r="R122" i="59" s="1"/>
  <c r="S122" i="59" s="1"/>
  <c r="T122" i="59" s="1"/>
  <c r="U122" i="59" s="1"/>
  <c r="F122" i="59"/>
  <c r="E122" i="59"/>
  <c r="C122" i="59"/>
  <c r="D122" i="59" s="1"/>
  <c r="H121" i="59"/>
  <c r="I121" i="59" s="1"/>
  <c r="J121" i="59" s="1"/>
  <c r="K121" i="59" s="1"/>
  <c r="L121" i="59" s="1"/>
  <c r="M121" i="59" s="1"/>
  <c r="N121" i="59" s="1"/>
  <c r="O121" i="59" s="1"/>
  <c r="P121" i="59" s="1"/>
  <c r="Q121" i="59" s="1"/>
  <c r="R121" i="59" s="1"/>
  <c r="S121" i="59" s="1"/>
  <c r="T121" i="59" s="1"/>
  <c r="U121" i="59" s="1"/>
  <c r="V121" i="59" s="1"/>
  <c r="W121" i="59" s="1"/>
  <c r="X121" i="59" s="1"/>
  <c r="Y121" i="59" s="1"/>
  <c r="Z121" i="59" s="1"/>
  <c r="AA121" i="59" s="1"/>
  <c r="AB121" i="59" s="1"/>
  <c r="AC121" i="59" s="1"/>
  <c r="AD121" i="59" s="1"/>
  <c r="AE121" i="59" s="1"/>
  <c r="AF121" i="59" s="1"/>
  <c r="E121" i="59"/>
  <c r="F121" i="59" s="1"/>
  <c r="G121" i="59" s="1"/>
  <c r="D121" i="59"/>
  <c r="C121" i="59"/>
  <c r="I120" i="59"/>
  <c r="J120" i="59" s="1"/>
  <c r="K120" i="59" s="1"/>
  <c r="L120" i="59" s="1"/>
  <c r="M120" i="59" s="1"/>
  <c r="N120" i="59" s="1"/>
  <c r="O120" i="59" s="1"/>
  <c r="P120" i="59" s="1"/>
  <c r="Q120" i="59" s="1"/>
  <c r="R120" i="59" s="1"/>
  <c r="S120" i="59" s="1"/>
  <c r="T120" i="59" s="1"/>
  <c r="U120" i="59" s="1"/>
  <c r="V120" i="59" s="1"/>
  <c r="W120" i="59" s="1"/>
  <c r="X120" i="59" s="1"/>
  <c r="Y120" i="59" s="1"/>
  <c r="Z120" i="59" s="1"/>
  <c r="AA120" i="59" s="1"/>
  <c r="AB120" i="59" s="1"/>
  <c r="AC120" i="59" s="1"/>
  <c r="AD120" i="59" s="1"/>
  <c r="AE120" i="59" s="1"/>
  <c r="AF120" i="59" s="1"/>
  <c r="H120" i="59"/>
  <c r="F120" i="59"/>
  <c r="G120" i="59" s="1"/>
  <c r="E120" i="59"/>
  <c r="C120" i="59"/>
  <c r="D120" i="59" s="1"/>
  <c r="C119" i="59"/>
  <c r="D119" i="59" s="1"/>
  <c r="E119" i="59" s="1"/>
  <c r="F119" i="59" s="1"/>
  <c r="G119" i="59" s="1"/>
  <c r="H119" i="59" s="1"/>
  <c r="I119" i="59" s="1"/>
  <c r="J119" i="59" s="1"/>
  <c r="K119" i="59" s="1"/>
  <c r="L119" i="59" s="1"/>
  <c r="M119" i="59" s="1"/>
  <c r="N119" i="59" s="1"/>
  <c r="O119" i="59" s="1"/>
  <c r="P119" i="59" s="1"/>
  <c r="Q119" i="59" s="1"/>
  <c r="R119" i="59" s="1"/>
  <c r="S119" i="59" s="1"/>
  <c r="T119" i="59" s="1"/>
  <c r="U119" i="59" s="1"/>
  <c r="V119" i="59" s="1"/>
  <c r="W119" i="59" s="1"/>
  <c r="X119" i="59" s="1"/>
  <c r="Y119" i="59" s="1"/>
  <c r="Z119" i="59" s="1"/>
  <c r="AA119" i="59" s="1"/>
  <c r="AB119" i="59" s="1"/>
  <c r="AC119" i="59" s="1"/>
  <c r="AD119" i="59" s="1"/>
  <c r="AE119" i="59" s="1"/>
  <c r="AF119" i="59" s="1"/>
  <c r="D118" i="59"/>
  <c r="E118" i="59" s="1"/>
  <c r="F118" i="59" s="1"/>
  <c r="G118" i="59" s="1"/>
  <c r="H118" i="59" s="1"/>
  <c r="I118" i="59" s="1"/>
  <c r="J118" i="59" s="1"/>
  <c r="K118" i="59" s="1"/>
  <c r="L118" i="59" s="1"/>
  <c r="M118" i="59" s="1"/>
  <c r="N118" i="59" s="1"/>
  <c r="O118" i="59" s="1"/>
  <c r="P118" i="59" s="1"/>
  <c r="Q118" i="59" s="1"/>
  <c r="R118" i="59" s="1"/>
  <c r="S118" i="59" s="1"/>
  <c r="T118" i="59" s="1"/>
  <c r="U118" i="59" s="1"/>
  <c r="V118" i="59" s="1"/>
  <c r="W118" i="59" s="1"/>
  <c r="X118" i="59" s="1"/>
  <c r="Y118" i="59" s="1"/>
  <c r="Z118" i="59" s="1"/>
  <c r="AA118" i="59" s="1"/>
  <c r="AB118" i="59" s="1"/>
  <c r="AC118" i="59" s="1"/>
  <c r="AD118" i="59" s="1"/>
  <c r="AE118" i="59" s="1"/>
  <c r="AF118" i="59" s="1"/>
  <c r="C118" i="59"/>
  <c r="D117" i="59"/>
  <c r="E117" i="59" s="1"/>
  <c r="F117" i="59" s="1"/>
  <c r="G117" i="59" s="1"/>
  <c r="H117" i="59" s="1"/>
  <c r="I117" i="59" s="1"/>
  <c r="J117" i="59" s="1"/>
  <c r="K117" i="59" s="1"/>
  <c r="L117" i="59" s="1"/>
  <c r="M117" i="59" s="1"/>
  <c r="N117" i="59" s="1"/>
  <c r="O117" i="59" s="1"/>
  <c r="P117" i="59" s="1"/>
  <c r="Q117" i="59" s="1"/>
  <c r="R117" i="59" s="1"/>
  <c r="S117" i="59" s="1"/>
  <c r="T117" i="59" s="1"/>
  <c r="U117" i="59" s="1"/>
  <c r="V117" i="59" s="1"/>
  <c r="W117" i="59" s="1"/>
  <c r="X117" i="59" s="1"/>
  <c r="Y117" i="59" s="1"/>
  <c r="Z117" i="59" s="1"/>
  <c r="AA117" i="59" s="1"/>
  <c r="AB117" i="59" s="1"/>
  <c r="AC117" i="59" s="1"/>
  <c r="AD117" i="59" s="1"/>
  <c r="AE117" i="59" s="1"/>
  <c r="AF117" i="59" s="1"/>
  <c r="C117" i="59"/>
  <c r="G116" i="59"/>
  <c r="H116" i="59" s="1"/>
  <c r="I116" i="59" s="1"/>
  <c r="J116" i="59" s="1"/>
  <c r="K116" i="59" s="1"/>
  <c r="L116" i="59" s="1"/>
  <c r="M116" i="59" s="1"/>
  <c r="N116" i="59" s="1"/>
  <c r="O116" i="59" s="1"/>
  <c r="P116" i="59" s="1"/>
  <c r="Q116" i="59" s="1"/>
  <c r="R116" i="59" s="1"/>
  <c r="S116" i="59" s="1"/>
  <c r="T116" i="59" s="1"/>
  <c r="U116" i="59" s="1"/>
  <c r="V116" i="59" s="1"/>
  <c r="W116" i="59" s="1"/>
  <c r="X116" i="59" s="1"/>
  <c r="Y116" i="59" s="1"/>
  <c r="Z116" i="59" s="1"/>
  <c r="AA116" i="59" s="1"/>
  <c r="AB116" i="59" s="1"/>
  <c r="AC116" i="59" s="1"/>
  <c r="AD116" i="59" s="1"/>
  <c r="AE116" i="59" s="1"/>
  <c r="AF116" i="59" s="1"/>
  <c r="F116" i="59"/>
  <c r="E116" i="59"/>
  <c r="C116" i="59"/>
  <c r="D116" i="59" s="1"/>
  <c r="D115" i="59"/>
  <c r="E115" i="59" s="1"/>
  <c r="F115" i="59" s="1"/>
  <c r="G115" i="59" s="1"/>
  <c r="H115" i="59" s="1"/>
  <c r="I115" i="59" s="1"/>
  <c r="J115" i="59" s="1"/>
  <c r="K115" i="59" s="1"/>
  <c r="L115" i="59" s="1"/>
  <c r="M115" i="59" s="1"/>
  <c r="N115" i="59" s="1"/>
  <c r="O115" i="59" s="1"/>
  <c r="P115" i="59" s="1"/>
  <c r="Q115" i="59" s="1"/>
  <c r="R115" i="59" s="1"/>
  <c r="S115" i="59" s="1"/>
  <c r="T115" i="59" s="1"/>
  <c r="U115" i="59" s="1"/>
  <c r="V115" i="59" s="1"/>
  <c r="W115" i="59" s="1"/>
  <c r="X115" i="59" s="1"/>
  <c r="Y115" i="59" s="1"/>
  <c r="Z115" i="59" s="1"/>
  <c r="AA115" i="59" s="1"/>
  <c r="AB115" i="59" s="1"/>
  <c r="AC115" i="59" s="1"/>
  <c r="AD115" i="59" s="1"/>
  <c r="AE115" i="59" s="1"/>
  <c r="AF115" i="59" s="1"/>
  <c r="C115" i="59"/>
  <c r="E114" i="59"/>
  <c r="F114" i="59" s="1"/>
  <c r="G114" i="59" s="1"/>
  <c r="H114" i="59" s="1"/>
  <c r="I114" i="59" s="1"/>
  <c r="J114" i="59" s="1"/>
  <c r="K114" i="59" s="1"/>
  <c r="L114" i="59" s="1"/>
  <c r="M114" i="59" s="1"/>
  <c r="N114" i="59" s="1"/>
  <c r="O114" i="59" s="1"/>
  <c r="P114" i="59" s="1"/>
  <c r="Q114" i="59" s="1"/>
  <c r="R114" i="59" s="1"/>
  <c r="S114" i="59" s="1"/>
  <c r="T114" i="59" s="1"/>
  <c r="U114" i="59" s="1"/>
  <c r="V114" i="59" s="1"/>
  <c r="W114" i="59" s="1"/>
  <c r="X114" i="59" s="1"/>
  <c r="Y114" i="59" s="1"/>
  <c r="Z114" i="59" s="1"/>
  <c r="AA114" i="59" s="1"/>
  <c r="AB114" i="59" s="1"/>
  <c r="AC114" i="59" s="1"/>
  <c r="AD114" i="59" s="1"/>
  <c r="AE114" i="59" s="1"/>
  <c r="AF114" i="59" s="1"/>
  <c r="C114" i="59"/>
  <c r="D114" i="59" s="1"/>
  <c r="I113" i="59"/>
  <c r="J113" i="59" s="1"/>
  <c r="K113" i="59" s="1"/>
  <c r="L113" i="59" s="1"/>
  <c r="M113" i="59" s="1"/>
  <c r="N113" i="59" s="1"/>
  <c r="O113" i="59" s="1"/>
  <c r="P113" i="59" s="1"/>
  <c r="Q113" i="59" s="1"/>
  <c r="R113" i="59" s="1"/>
  <c r="S113" i="59" s="1"/>
  <c r="T113" i="59" s="1"/>
  <c r="U113" i="59" s="1"/>
  <c r="V113" i="59" s="1"/>
  <c r="W113" i="59" s="1"/>
  <c r="X113" i="59" s="1"/>
  <c r="Y113" i="59" s="1"/>
  <c r="Z113" i="59" s="1"/>
  <c r="AA113" i="59" s="1"/>
  <c r="AB113" i="59" s="1"/>
  <c r="AC113" i="59" s="1"/>
  <c r="AD113" i="59" s="1"/>
  <c r="AE113" i="59" s="1"/>
  <c r="AF113" i="59" s="1"/>
  <c r="E113" i="59"/>
  <c r="F113" i="59" s="1"/>
  <c r="G113" i="59" s="1"/>
  <c r="H113" i="59" s="1"/>
  <c r="D113" i="59"/>
  <c r="C113" i="59"/>
  <c r="J112" i="59"/>
  <c r="K112" i="59" s="1"/>
  <c r="L112" i="59" s="1"/>
  <c r="M112" i="59" s="1"/>
  <c r="N112" i="59" s="1"/>
  <c r="O112" i="59" s="1"/>
  <c r="P112" i="59" s="1"/>
  <c r="Q112" i="59" s="1"/>
  <c r="R112" i="59" s="1"/>
  <c r="S112" i="59" s="1"/>
  <c r="T112" i="59" s="1"/>
  <c r="U112" i="59" s="1"/>
  <c r="V112" i="59" s="1"/>
  <c r="W112" i="59" s="1"/>
  <c r="X112" i="59" s="1"/>
  <c r="Y112" i="59" s="1"/>
  <c r="Z112" i="59" s="1"/>
  <c r="AA112" i="59" s="1"/>
  <c r="AB112" i="59" s="1"/>
  <c r="AC112" i="59" s="1"/>
  <c r="AD112" i="59" s="1"/>
  <c r="AE112" i="59" s="1"/>
  <c r="AF112" i="59" s="1"/>
  <c r="E112" i="59"/>
  <c r="F112" i="59" s="1"/>
  <c r="G112" i="59" s="1"/>
  <c r="H112" i="59" s="1"/>
  <c r="I112" i="59" s="1"/>
  <c r="C112" i="59"/>
  <c r="D112" i="59" s="1"/>
  <c r="H111" i="59"/>
  <c r="I111" i="59" s="1"/>
  <c r="J111" i="59" s="1"/>
  <c r="K111" i="59" s="1"/>
  <c r="L111" i="59" s="1"/>
  <c r="M111" i="59" s="1"/>
  <c r="N111" i="59" s="1"/>
  <c r="O111" i="59" s="1"/>
  <c r="P111" i="59" s="1"/>
  <c r="Q111" i="59" s="1"/>
  <c r="R111" i="59" s="1"/>
  <c r="S111" i="59" s="1"/>
  <c r="T111" i="59" s="1"/>
  <c r="U111" i="59" s="1"/>
  <c r="V111" i="59" s="1"/>
  <c r="W111" i="59" s="1"/>
  <c r="X111" i="59" s="1"/>
  <c r="Y111" i="59" s="1"/>
  <c r="Z111" i="59" s="1"/>
  <c r="AA111" i="59" s="1"/>
  <c r="AB111" i="59" s="1"/>
  <c r="AC111" i="59" s="1"/>
  <c r="AD111" i="59" s="1"/>
  <c r="AE111" i="59" s="1"/>
  <c r="AF111" i="59" s="1"/>
  <c r="C111" i="59"/>
  <c r="D111" i="59" s="1"/>
  <c r="E111" i="59" s="1"/>
  <c r="F111" i="59" s="1"/>
  <c r="G111" i="59" s="1"/>
  <c r="Q110" i="59"/>
  <c r="R110" i="59" s="1"/>
  <c r="S110" i="59" s="1"/>
  <c r="T110" i="59" s="1"/>
  <c r="U110" i="59" s="1"/>
  <c r="V110" i="59" s="1"/>
  <c r="W110" i="59" s="1"/>
  <c r="X110" i="59" s="1"/>
  <c r="Y110" i="59" s="1"/>
  <c r="Z110" i="59" s="1"/>
  <c r="AA110" i="59" s="1"/>
  <c r="AB110" i="59" s="1"/>
  <c r="AC110" i="59" s="1"/>
  <c r="AD110" i="59" s="1"/>
  <c r="AE110" i="59" s="1"/>
  <c r="AF110" i="59" s="1"/>
  <c r="F110" i="59"/>
  <c r="G110" i="59" s="1"/>
  <c r="H110" i="59" s="1"/>
  <c r="I110" i="59" s="1"/>
  <c r="J110" i="59" s="1"/>
  <c r="K110" i="59" s="1"/>
  <c r="L110" i="59" s="1"/>
  <c r="M110" i="59" s="1"/>
  <c r="N110" i="59" s="1"/>
  <c r="O110" i="59" s="1"/>
  <c r="P110" i="59" s="1"/>
  <c r="C110" i="59"/>
  <c r="D110" i="59" s="1"/>
  <c r="E110" i="59" s="1"/>
  <c r="P109" i="59"/>
  <c r="Q109" i="59" s="1"/>
  <c r="R109" i="59" s="1"/>
  <c r="S109" i="59" s="1"/>
  <c r="T109" i="59" s="1"/>
  <c r="U109" i="59" s="1"/>
  <c r="V109" i="59" s="1"/>
  <c r="W109" i="59" s="1"/>
  <c r="X109" i="59" s="1"/>
  <c r="Y109" i="59" s="1"/>
  <c r="Z109" i="59" s="1"/>
  <c r="AA109" i="59" s="1"/>
  <c r="AB109" i="59" s="1"/>
  <c r="AC109" i="59" s="1"/>
  <c r="AD109" i="59" s="1"/>
  <c r="AE109" i="59" s="1"/>
  <c r="AF109" i="59" s="1"/>
  <c r="E109" i="59"/>
  <c r="F109" i="59" s="1"/>
  <c r="G109" i="59" s="1"/>
  <c r="H109" i="59" s="1"/>
  <c r="I109" i="59" s="1"/>
  <c r="J109" i="59" s="1"/>
  <c r="K109" i="59" s="1"/>
  <c r="L109" i="59" s="1"/>
  <c r="M109" i="59" s="1"/>
  <c r="N109" i="59" s="1"/>
  <c r="O109" i="59" s="1"/>
  <c r="D109" i="59"/>
  <c r="C109" i="59"/>
  <c r="E108" i="59"/>
  <c r="F108" i="59" s="1"/>
  <c r="G108" i="59" s="1"/>
  <c r="H108" i="59" s="1"/>
  <c r="I108" i="59" s="1"/>
  <c r="J108" i="59" s="1"/>
  <c r="K108" i="59" s="1"/>
  <c r="L108" i="59" s="1"/>
  <c r="M108" i="59" s="1"/>
  <c r="N108" i="59" s="1"/>
  <c r="O108" i="59" s="1"/>
  <c r="P108" i="59" s="1"/>
  <c r="Q108" i="59" s="1"/>
  <c r="R108" i="59" s="1"/>
  <c r="S108" i="59" s="1"/>
  <c r="T108" i="59" s="1"/>
  <c r="U108" i="59" s="1"/>
  <c r="V108" i="59" s="1"/>
  <c r="W108" i="59" s="1"/>
  <c r="X108" i="59" s="1"/>
  <c r="Y108" i="59" s="1"/>
  <c r="Z108" i="59" s="1"/>
  <c r="AA108" i="59" s="1"/>
  <c r="AB108" i="59" s="1"/>
  <c r="AC108" i="59" s="1"/>
  <c r="AD108" i="59" s="1"/>
  <c r="AE108" i="59" s="1"/>
  <c r="AF108" i="59" s="1"/>
  <c r="C108" i="59"/>
  <c r="D108" i="59" s="1"/>
  <c r="C107" i="59"/>
  <c r="D107" i="59" s="1"/>
  <c r="E107" i="59" s="1"/>
  <c r="F107" i="59" s="1"/>
  <c r="G107" i="59" s="1"/>
  <c r="H107" i="59" s="1"/>
  <c r="I107" i="59" s="1"/>
  <c r="J107" i="59" s="1"/>
  <c r="K107" i="59" s="1"/>
  <c r="L107" i="59" s="1"/>
  <c r="M107" i="59" s="1"/>
  <c r="N107" i="59" s="1"/>
  <c r="O107" i="59" s="1"/>
  <c r="P107" i="59" s="1"/>
  <c r="Q107" i="59" s="1"/>
  <c r="R107" i="59" s="1"/>
  <c r="S107" i="59" s="1"/>
  <c r="T107" i="59" s="1"/>
  <c r="U107" i="59" s="1"/>
  <c r="V107" i="59" s="1"/>
  <c r="W107" i="59" s="1"/>
  <c r="X107" i="59" s="1"/>
  <c r="Y107" i="59" s="1"/>
  <c r="Z107" i="59" s="1"/>
  <c r="AA107" i="59" s="1"/>
  <c r="AB107" i="59" s="1"/>
  <c r="AC107" i="59" s="1"/>
  <c r="AD107" i="59" s="1"/>
  <c r="AE107" i="59" s="1"/>
  <c r="AF107" i="59" s="1"/>
  <c r="N106" i="59"/>
  <c r="O106" i="59" s="1"/>
  <c r="P106" i="59" s="1"/>
  <c r="Q106" i="59" s="1"/>
  <c r="R106" i="59" s="1"/>
  <c r="S106" i="59" s="1"/>
  <c r="T106" i="59" s="1"/>
  <c r="U106" i="59" s="1"/>
  <c r="V106" i="59" s="1"/>
  <c r="W106" i="59" s="1"/>
  <c r="X106" i="59" s="1"/>
  <c r="Y106" i="59" s="1"/>
  <c r="Z106" i="59" s="1"/>
  <c r="AA106" i="59" s="1"/>
  <c r="AB106" i="59" s="1"/>
  <c r="AC106" i="59" s="1"/>
  <c r="AD106" i="59" s="1"/>
  <c r="AE106" i="59" s="1"/>
  <c r="AF106" i="59" s="1"/>
  <c r="G106" i="59"/>
  <c r="H106" i="59" s="1"/>
  <c r="I106" i="59" s="1"/>
  <c r="J106" i="59" s="1"/>
  <c r="K106" i="59" s="1"/>
  <c r="L106" i="59" s="1"/>
  <c r="M106" i="59" s="1"/>
  <c r="F106" i="59"/>
  <c r="C106" i="59"/>
  <c r="D106" i="59" s="1"/>
  <c r="E106" i="59" s="1"/>
  <c r="C105" i="59"/>
  <c r="D105" i="59" s="1"/>
  <c r="E105" i="59" s="1"/>
  <c r="F105" i="59" s="1"/>
  <c r="G105" i="59" s="1"/>
  <c r="H105" i="59" s="1"/>
  <c r="I105" i="59" s="1"/>
  <c r="J105" i="59" s="1"/>
  <c r="K105" i="59" s="1"/>
  <c r="L105" i="59" s="1"/>
  <c r="M105" i="59" s="1"/>
  <c r="N105" i="59" s="1"/>
  <c r="O105" i="59" s="1"/>
  <c r="P105" i="59" s="1"/>
  <c r="Q105" i="59" s="1"/>
  <c r="R105" i="59" s="1"/>
  <c r="S105" i="59" s="1"/>
  <c r="T105" i="59" s="1"/>
  <c r="U105" i="59" s="1"/>
  <c r="V105" i="59" s="1"/>
  <c r="W105" i="59" s="1"/>
  <c r="X105" i="59" s="1"/>
  <c r="Y105" i="59" s="1"/>
  <c r="Z105" i="59" s="1"/>
  <c r="AA105" i="59" s="1"/>
  <c r="AB105" i="59" s="1"/>
  <c r="AC105" i="59" s="1"/>
  <c r="AD105" i="59" s="1"/>
  <c r="AE105" i="59" s="1"/>
  <c r="AF105" i="59" s="1"/>
  <c r="C104" i="59"/>
  <c r="D104" i="59" s="1"/>
  <c r="E104" i="59" s="1"/>
  <c r="F104" i="59" s="1"/>
  <c r="G104" i="59" s="1"/>
  <c r="H104" i="59" s="1"/>
  <c r="I104" i="59" s="1"/>
  <c r="J104" i="59" s="1"/>
  <c r="K104" i="59" s="1"/>
  <c r="L104" i="59" s="1"/>
  <c r="M104" i="59" s="1"/>
  <c r="N104" i="59" s="1"/>
  <c r="O104" i="59" s="1"/>
  <c r="P104" i="59" s="1"/>
  <c r="Q104" i="59" s="1"/>
  <c r="R104" i="59" s="1"/>
  <c r="S104" i="59" s="1"/>
  <c r="T104" i="59" s="1"/>
  <c r="U104" i="59" s="1"/>
  <c r="V104" i="59" s="1"/>
  <c r="W104" i="59" s="1"/>
  <c r="X104" i="59" s="1"/>
  <c r="Y104" i="59" s="1"/>
  <c r="Z104" i="59" s="1"/>
  <c r="AA104" i="59" s="1"/>
  <c r="AB104" i="59" s="1"/>
  <c r="AC104" i="59" s="1"/>
  <c r="AD104" i="59" s="1"/>
  <c r="AE104" i="59" s="1"/>
  <c r="AF104" i="59" s="1"/>
  <c r="D103" i="59"/>
  <c r="E103" i="59" s="1"/>
  <c r="F103" i="59" s="1"/>
  <c r="G103" i="59" s="1"/>
  <c r="H103" i="59" s="1"/>
  <c r="I103" i="59" s="1"/>
  <c r="J103" i="59" s="1"/>
  <c r="K103" i="59" s="1"/>
  <c r="L103" i="59" s="1"/>
  <c r="M103" i="59" s="1"/>
  <c r="N103" i="59" s="1"/>
  <c r="O103" i="59" s="1"/>
  <c r="P103" i="59" s="1"/>
  <c r="Q103" i="59" s="1"/>
  <c r="R103" i="59" s="1"/>
  <c r="S103" i="59" s="1"/>
  <c r="T103" i="59" s="1"/>
  <c r="U103" i="59" s="1"/>
  <c r="V103" i="59" s="1"/>
  <c r="W103" i="59" s="1"/>
  <c r="X103" i="59" s="1"/>
  <c r="Y103" i="59" s="1"/>
  <c r="Z103" i="59" s="1"/>
  <c r="AA103" i="59" s="1"/>
  <c r="AB103" i="59" s="1"/>
  <c r="AC103" i="59" s="1"/>
  <c r="AD103" i="59" s="1"/>
  <c r="AE103" i="59" s="1"/>
  <c r="AF103" i="59" s="1"/>
  <c r="C103" i="59"/>
  <c r="I102" i="59"/>
  <c r="J102" i="59" s="1"/>
  <c r="K102" i="59" s="1"/>
  <c r="L102" i="59" s="1"/>
  <c r="M102" i="59" s="1"/>
  <c r="N102" i="59" s="1"/>
  <c r="O102" i="59" s="1"/>
  <c r="P102" i="59" s="1"/>
  <c r="Q102" i="59" s="1"/>
  <c r="R102" i="59" s="1"/>
  <c r="S102" i="59" s="1"/>
  <c r="T102" i="59" s="1"/>
  <c r="U102" i="59" s="1"/>
  <c r="V102" i="59" s="1"/>
  <c r="W102" i="59" s="1"/>
  <c r="X102" i="59" s="1"/>
  <c r="Y102" i="59" s="1"/>
  <c r="Z102" i="59" s="1"/>
  <c r="AA102" i="59" s="1"/>
  <c r="AB102" i="59" s="1"/>
  <c r="AC102" i="59" s="1"/>
  <c r="AD102" i="59" s="1"/>
  <c r="AE102" i="59" s="1"/>
  <c r="AF102" i="59" s="1"/>
  <c r="F102" i="59"/>
  <c r="G102" i="59" s="1"/>
  <c r="H102" i="59" s="1"/>
  <c r="E102" i="59"/>
  <c r="C102" i="59"/>
  <c r="D102" i="59" s="1"/>
  <c r="G101" i="59"/>
  <c r="H101" i="59" s="1"/>
  <c r="I101" i="59" s="1"/>
  <c r="J101" i="59" s="1"/>
  <c r="K101" i="59" s="1"/>
  <c r="L101" i="59" s="1"/>
  <c r="M101" i="59" s="1"/>
  <c r="N101" i="59" s="1"/>
  <c r="O101" i="59" s="1"/>
  <c r="P101" i="59" s="1"/>
  <c r="Q101" i="59" s="1"/>
  <c r="R101" i="59" s="1"/>
  <c r="S101" i="59" s="1"/>
  <c r="T101" i="59" s="1"/>
  <c r="U101" i="59" s="1"/>
  <c r="V101" i="59" s="1"/>
  <c r="W101" i="59" s="1"/>
  <c r="X101" i="59" s="1"/>
  <c r="Y101" i="59" s="1"/>
  <c r="Z101" i="59" s="1"/>
  <c r="AA101" i="59" s="1"/>
  <c r="AB101" i="59" s="1"/>
  <c r="AC101" i="59" s="1"/>
  <c r="AD101" i="59" s="1"/>
  <c r="AE101" i="59" s="1"/>
  <c r="AF101" i="59" s="1"/>
  <c r="D101" i="59"/>
  <c r="E101" i="59" s="1"/>
  <c r="F101" i="59" s="1"/>
  <c r="C101" i="59"/>
  <c r="E100" i="59"/>
  <c r="F100" i="59" s="1"/>
  <c r="G100" i="59" s="1"/>
  <c r="H100" i="59" s="1"/>
  <c r="I100" i="59" s="1"/>
  <c r="J100" i="59" s="1"/>
  <c r="K100" i="59" s="1"/>
  <c r="L100" i="59" s="1"/>
  <c r="M100" i="59" s="1"/>
  <c r="N100" i="59" s="1"/>
  <c r="O100" i="59" s="1"/>
  <c r="P100" i="59" s="1"/>
  <c r="Q100" i="59" s="1"/>
  <c r="R100" i="59" s="1"/>
  <c r="S100" i="59" s="1"/>
  <c r="T100" i="59" s="1"/>
  <c r="U100" i="59" s="1"/>
  <c r="V100" i="59" s="1"/>
  <c r="W100" i="59" s="1"/>
  <c r="X100" i="59" s="1"/>
  <c r="Y100" i="59" s="1"/>
  <c r="Z100" i="59" s="1"/>
  <c r="AA100" i="59" s="1"/>
  <c r="AB100" i="59" s="1"/>
  <c r="AC100" i="59" s="1"/>
  <c r="AD100" i="59" s="1"/>
  <c r="AE100" i="59" s="1"/>
  <c r="AF100" i="59" s="1"/>
  <c r="C100" i="59"/>
  <c r="D100" i="59" s="1"/>
  <c r="K99" i="59"/>
  <c r="L99" i="59" s="1"/>
  <c r="M99" i="59" s="1"/>
  <c r="N99" i="59" s="1"/>
  <c r="O99" i="59" s="1"/>
  <c r="P99" i="59" s="1"/>
  <c r="Q99" i="59" s="1"/>
  <c r="R99" i="59" s="1"/>
  <c r="S99" i="59" s="1"/>
  <c r="T99" i="59" s="1"/>
  <c r="U99" i="59" s="1"/>
  <c r="V99" i="59" s="1"/>
  <c r="W99" i="59" s="1"/>
  <c r="X99" i="59" s="1"/>
  <c r="Y99" i="59" s="1"/>
  <c r="Z99" i="59" s="1"/>
  <c r="AA99" i="59" s="1"/>
  <c r="AB99" i="59" s="1"/>
  <c r="AC99" i="59" s="1"/>
  <c r="AD99" i="59" s="1"/>
  <c r="AE99" i="59" s="1"/>
  <c r="AF99" i="59" s="1"/>
  <c r="J99" i="59"/>
  <c r="C99" i="59"/>
  <c r="D99" i="59" s="1"/>
  <c r="E99" i="59" s="1"/>
  <c r="F99" i="59" s="1"/>
  <c r="G99" i="59" s="1"/>
  <c r="H99" i="59" s="1"/>
  <c r="E98" i="59"/>
  <c r="F98" i="59" s="1"/>
  <c r="G98" i="59" s="1"/>
  <c r="H98" i="59" s="1"/>
  <c r="I98" i="59" s="1"/>
  <c r="J98" i="59" s="1"/>
  <c r="K98" i="59" s="1"/>
  <c r="L98" i="59" s="1"/>
  <c r="M98" i="59" s="1"/>
  <c r="N98" i="59" s="1"/>
  <c r="O98" i="59" s="1"/>
  <c r="P98" i="59" s="1"/>
  <c r="Q98" i="59" s="1"/>
  <c r="R98" i="59" s="1"/>
  <c r="S98" i="59" s="1"/>
  <c r="T98" i="59" s="1"/>
  <c r="U98" i="59" s="1"/>
  <c r="V98" i="59" s="1"/>
  <c r="W98" i="59" s="1"/>
  <c r="X98" i="59" s="1"/>
  <c r="Y98" i="59" s="1"/>
  <c r="Z98" i="59" s="1"/>
  <c r="AA98" i="59" s="1"/>
  <c r="AB98" i="59" s="1"/>
  <c r="AC98" i="59" s="1"/>
  <c r="AD98" i="59" s="1"/>
  <c r="AE98" i="59" s="1"/>
  <c r="AF98" i="59" s="1"/>
  <c r="D98" i="59"/>
  <c r="C98" i="59"/>
  <c r="H97" i="59"/>
  <c r="I97" i="59" s="1"/>
  <c r="J97" i="59" s="1"/>
  <c r="K97" i="59" s="1"/>
  <c r="L97" i="59" s="1"/>
  <c r="M97" i="59" s="1"/>
  <c r="N97" i="59" s="1"/>
  <c r="O97" i="59" s="1"/>
  <c r="P97" i="59" s="1"/>
  <c r="Q97" i="59" s="1"/>
  <c r="R97" i="59" s="1"/>
  <c r="S97" i="59" s="1"/>
  <c r="T97" i="59" s="1"/>
  <c r="U97" i="59" s="1"/>
  <c r="V97" i="59" s="1"/>
  <c r="W97" i="59" s="1"/>
  <c r="X97" i="59" s="1"/>
  <c r="Y97" i="59" s="1"/>
  <c r="Z97" i="59" s="1"/>
  <c r="AA97" i="59" s="1"/>
  <c r="AB97" i="59" s="1"/>
  <c r="AC97" i="59" s="1"/>
  <c r="AD97" i="59" s="1"/>
  <c r="AE97" i="59" s="1"/>
  <c r="AF97" i="59" s="1"/>
  <c r="D97" i="59"/>
  <c r="E97" i="59" s="1"/>
  <c r="F97" i="59" s="1"/>
  <c r="G97" i="59" s="1"/>
  <c r="C97" i="59"/>
  <c r="F96" i="59"/>
  <c r="G96" i="59" s="1"/>
  <c r="H96" i="59" s="1"/>
  <c r="I96" i="59" s="1"/>
  <c r="J96" i="59" s="1"/>
  <c r="K96" i="59" s="1"/>
  <c r="L96" i="59" s="1"/>
  <c r="M96" i="59" s="1"/>
  <c r="N96" i="59" s="1"/>
  <c r="O96" i="59" s="1"/>
  <c r="P96" i="59" s="1"/>
  <c r="Q96" i="59" s="1"/>
  <c r="R96" i="59" s="1"/>
  <c r="S96" i="59" s="1"/>
  <c r="T96" i="59" s="1"/>
  <c r="U96" i="59" s="1"/>
  <c r="V96" i="59" s="1"/>
  <c r="W96" i="59" s="1"/>
  <c r="X96" i="59" s="1"/>
  <c r="Y96" i="59" s="1"/>
  <c r="Z96" i="59" s="1"/>
  <c r="AA96" i="59" s="1"/>
  <c r="AB96" i="59" s="1"/>
  <c r="AC96" i="59" s="1"/>
  <c r="AD96" i="59" s="1"/>
  <c r="AE96" i="59" s="1"/>
  <c r="AF96" i="59" s="1"/>
  <c r="E96" i="59"/>
  <c r="D96" i="59"/>
  <c r="C96" i="59"/>
  <c r="D95" i="59"/>
  <c r="E95" i="59" s="1"/>
  <c r="F95" i="59" s="1"/>
  <c r="G95" i="59" s="1"/>
  <c r="H95" i="59" s="1"/>
  <c r="I95" i="59" s="1"/>
  <c r="J95" i="59" s="1"/>
  <c r="K95" i="59" s="1"/>
  <c r="L95" i="59" s="1"/>
  <c r="M95" i="59" s="1"/>
  <c r="N95" i="59" s="1"/>
  <c r="O95" i="59" s="1"/>
  <c r="P95" i="59" s="1"/>
  <c r="Q95" i="59" s="1"/>
  <c r="R95" i="59" s="1"/>
  <c r="S95" i="59" s="1"/>
  <c r="T95" i="59" s="1"/>
  <c r="U95" i="59" s="1"/>
  <c r="V95" i="59" s="1"/>
  <c r="W95" i="59" s="1"/>
  <c r="X95" i="59" s="1"/>
  <c r="Y95" i="59" s="1"/>
  <c r="Z95" i="59" s="1"/>
  <c r="AA95" i="59" s="1"/>
  <c r="AB95" i="59" s="1"/>
  <c r="AC95" i="59" s="1"/>
  <c r="AD95" i="59" s="1"/>
  <c r="AE95" i="59" s="1"/>
  <c r="AF95" i="59" s="1"/>
  <c r="C95" i="59"/>
  <c r="D94" i="59"/>
  <c r="C94" i="59"/>
  <c r="C82" i="59" s="1"/>
  <c r="E93" i="59"/>
  <c r="F93" i="59" s="1"/>
  <c r="G93" i="59" s="1"/>
  <c r="H93" i="59" s="1"/>
  <c r="I93" i="59" s="1"/>
  <c r="J93" i="59" s="1"/>
  <c r="K93" i="59" s="1"/>
  <c r="L93" i="59" s="1"/>
  <c r="M93" i="59" s="1"/>
  <c r="N93" i="59" s="1"/>
  <c r="O93" i="59" s="1"/>
  <c r="P93" i="59" s="1"/>
  <c r="Q93" i="59" s="1"/>
  <c r="R93" i="59" s="1"/>
  <c r="S93" i="59" s="1"/>
  <c r="T93" i="59" s="1"/>
  <c r="U93" i="59" s="1"/>
  <c r="V93" i="59" s="1"/>
  <c r="W93" i="59" s="1"/>
  <c r="X93" i="59" s="1"/>
  <c r="Y93" i="59" s="1"/>
  <c r="Z93" i="59" s="1"/>
  <c r="AA93" i="59" s="1"/>
  <c r="AB93" i="59" s="1"/>
  <c r="AC93" i="59" s="1"/>
  <c r="AD93" i="59" s="1"/>
  <c r="AE93" i="59" s="1"/>
  <c r="AF93" i="59" s="1"/>
  <c r="D93" i="59"/>
  <c r="C93" i="59"/>
  <c r="F92" i="59"/>
  <c r="G92" i="59" s="1"/>
  <c r="H92" i="59" s="1"/>
  <c r="I92" i="59" s="1"/>
  <c r="J92" i="59" s="1"/>
  <c r="K92" i="59" s="1"/>
  <c r="L92" i="59" s="1"/>
  <c r="M92" i="59" s="1"/>
  <c r="N92" i="59" s="1"/>
  <c r="O92" i="59" s="1"/>
  <c r="P92" i="59" s="1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AC92" i="59" s="1"/>
  <c r="AD92" i="59" s="1"/>
  <c r="AE92" i="59" s="1"/>
  <c r="AF92" i="59" s="1"/>
  <c r="C92" i="59"/>
  <c r="D92" i="59" s="1"/>
  <c r="E92" i="59" s="1"/>
  <c r="F91" i="59"/>
  <c r="G91" i="59" s="1"/>
  <c r="H91" i="59" s="1"/>
  <c r="I91" i="59" s="1"/>
  <c r="J91" i="59" s="1"/>
  <c r="K91" i="59" s="1"/>
  <c r="L91" i="59" s="1"/>
  <c r="M91" i="59" s="1"/>
  <c r="N91" i="59" s="1"/>
  <c r="O91" i="59" s="1"/>
  <c r="P91" i="59" s="1"/>
  <c r="Q91" i="59" s="1"/>
  <c r="R91" i="59" s="1"/>
  <c r="S91" i="59" s="1"/>
  <c r="T91" i="59" s="1"/>
  <c r="U91" i="59" s="1"/>
  <c r="V91" i="59" s="1"/>
  <c r="W91" i="59" s="1"/>
  <c r="X91" i="59" s="1"/>
  <c r="Y91" i="59" s="1"/>
  <c r="Z91" i="59" s="1"/>
  <c r="AA91" i="59" s="1"/>
  <c r="AB91" i="59" s="1"/>
  <c r="AC91" i="59" s="1"/>
  <c r="AD91" i="59" s="1"/>
  <c r="AE91" i="59" s="1"/>
  <c r="AF91" i="59" s="1"/>
  <c r="D91" i="59"/>
  <c r="E91" i="59" s="1"/>
  <c r="C91" i="59"/>
  <c r="J90" i="59"/>
  <c r="K90" i="59" s="1"/>
  <c r="L90" i="59" s="1"/>
  <c r="M90" i="59" s="1"/>
  <c r="N90" i="59" s="1"/>
  <c r="O90" i="59" s="1"/>
  <c r="P90" i="59" s="1"/>
  <c r="Q90" i="59" s="1"/>
  <c r="R90" i="59" s="1"/>
  <c r="S90" i="59" s="1"/>
  <c r="T90" i="59" s="1"/>
  <c r="U90" i="59" s="1"/>
  <c r="V90" i="59" s="1"/>
  <c r="W90" i="59" s="1"/>
  <c r="X90" i="59" s="1"/>
  <c r="Y90" i="59" s="1"/>
  <c r="Z90" i="59" s="1"/>
  <c r="AA90" i="59" s="1"/>
  <c r="AB90" i="59" s="1"/>
  <c r="AC90" i="59" s="1"/>
  <c r="AD90" i="59" s="1"/>
  <c r="AE90" i="59" s="1"/>
  <c r="AF90" i="59" s="1"/>
  <c r="D90" i="59"/>
  <c r="E90" i="59" s="1"/>
  <c r="F90" i="59" s="1"/>
  <c r="G90" i="59" s="1"/>
  <c r="H90" i="59" s="1"/>
  <c r="I90" i="59" s="1"/>
  <c r="C90" i="59"/>
  <c r="E89" i="59"/>
  <c r="D89" i="59"/>
  <c r="C89" i="59"/>
  <c r="AH86" i="59"/>
  <c r="AI86" i="59" s="1"/>
  <c r="AH85" i="59"/>
  <c r="AI85" i="59" s="1"/>
  <c r="AH84" i="59"/>
  <c r="AI84" i="59" s="1"/>
  <c r="AH83" i="59"/>
  <c r="AI83" i="59" s="1"/>
  <c r="B82" i="59"/>
  <c r="AF80" i="59"/>
  <c r="AE80" i="59"/>
  <c r="AD80" i="59"/>
  <c r="AC80" i="59"/>
  <c r="AB80" i="59"/>
  <c r="AA80" i="59"/>
  <c r="Z80" i="59"/>
  <c r="Y80" i="59"/>
  <c r="X80" i="59"/>
  <c r="W80" i="59"/>
  <c r="V80" i="59"/>
  <c r="U80" i="59"/>
  <c r="T80" i="59"/>
  <c r="S80" i="59"/>
  <c r="R80" i="59"/>
  <c r="Q80" i="59"/>
  <c r="P80" i="59"/>
  <c r="O80" i="59"/>
  <c r="N80" i="59"/>
  <c r="M80" i="59"/>
  <c r="L80" i="59"/>
  <c r="K80" i="59"/>
  <c r="J80" i="59"/>
  <c r="I80" i="59"/>
  <c r="H80" i="59"/>
  <c r="G80" i="59"/>
  <c r="F80" i="59"/>
  <c r="E80" i="59"/>
  <c r="D80" i="59"/>
  <c r="C80" i="59"/>
  <c r="B80" i="59"/>
  <c r="AI79" i="59"/>
  <c r="AH79" i="59"/>
  <c r="AI78" i="59"/>
  <c r="AH78" i="59"/>
  <c r="AI77" i="59"/>
  <c r="AH77" i="59"/>
  <c r="AI76" i="59"/>
  <c r="AH76" i="59"/>
  <c r="AI75" i="59"/>
  <c r="AH75" i="59"/>
  <c r="AI74" i="59"/>
  <c r="AH74" i="59"/>
  <c r="AI73" i="59"/>
  <c r="AH73" i="59"/>
  <c r="AI72" i="59"/>
  <c r="AH72" i="59"/>
  <c r="AG71" i="59"/>
  <c r="AI70" i="59"/>
  <c r="AH70" i="59"/>
  <c r="AF69" i="59"/>
  <c r="AE69" i="59"/>
  <c r="AD69" i="59"/>
  <c r="AC69" i="59"/>
  <c r="AB69" i="59"/>
  <c r="AA69" i="59"/>
  <c r="Z69" i="59"/>
  <c r="Y69" i="59"/>
  <c r="X69" i="59"/>
  <c r="W69" i="59"/>
  <c r="V69" i="59"/>
  <c r="U69" i="59"/>
  <c r="T69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D69" i="59"/>
  <c r="C69" i="59"/>
  <c r="B69" i="59"/>
  <c r="AF68" i="59"/>
  <c r="AE68" i="59"/>
  <c r="AD68" i="59"/>
  <c r="AC68" i="59"/>
  <c r="AB68" i="59"/>
  <c r="AA68" i="59"/>
  <c r="Z68" i="59"/>
  <c r="Y68" i="59"/>
  <c r="X68" i="59"/>
  <c r="W68" i="59"/>
  <c r="V68" i="59"/>
  <c r="U68" i="59"/>
  <c r="T68" i="59"/>
  <c r="S68" i="59"/>
  <c r="R68" i="59"/>
  <c r="Q68" i="59"/>
  <c r="P68" i="59"/>
  <c r="O68" i="59"/>
  <c r="N68" i="59"/>
  <c r="M68" i="59"/>
  <c r="L68" i="59"/>
  <c r="K68" i="59"/>
  <c r="J68" i="59"/>
  <c r="I68" i="59"/>
  <c r="H68" i="59"/>
  <c r="G68" i="59"/>
  <c r="F68" i="59"/>
  <c r="E68" i="59"/>
  <c r="D68" i="59"/>
  <c r="C68" i="59"/>
  <c r="B68" i="59"/>
  <c r="AF67" i="59"/>
  <c r="AE67" i="59"/>
  <c r="AD67" i="59"/>
  <c r="AC67" i="59"/>
  <c r="AB67" i="59"/>
  <c r="AA67" i="59"/>
  <c r="Z67" i="59"/>
  <c r="Y67" i="59"/>
  <c r="X67" i="59"/>
  <c r="W67" i="59"/>
  <c r="V67" i="59"/>
  <c r="U67" i="59"/>
  <c r="T67" i="59"/>
  <c r="S67" i="59"/>
  <c r="R67" i="59"/>
  <c r="Q67" i="59"/>
  <c r="P67" i="59"/>
  <c r="O67" i="59"/>
  <c r="N67" i="59"/>
  <c r="M67" i="59"/>
  <c r="L67" i="59"/>
  <c r="K67" i="59"/>
  <c r="J67" i="59"/>
  <c r="I67" i="59"/>
  <c r="H67" i="59"/>
  <c r="G67" i="59"/>
  <c r="F67" i="59"/>
  <c r="E67" i="59"/>
  <c r="D67" i="59"/>
  <c r="C67" i="59"/>
  <c r="B67" i="59"/>
  <c r="AF66" i="59"/>
  <c r="AE66" i="59"/>
  <c r="AD66" i="59"/>
  <c r="AD71" i="59" s="1"/>
  <c r="AC66" i="59"/>
  <c r="AB66" i="59"/>
  <c r="AA66" i="59"/>
  <c r="Z66" i="59"/>
  <c r="Y66" i="59"/>
  <c r="X66" i="59"/>
  <c r="X71" i="59" s="1"/>
  <c r="W66" i="59"/>
  <c r="V66" i="59"/>
  <c r="U66" i="59"/>
  <c r="U71" i="59" s="1"/>
  <c r="T66" i="59"/>
  <c r="S66" i="59"/>
  <c r="R66" i="59"/>
  <c r="Q66" i="59"/>
  <c r="P66" i="59"/>
  <c r="O66" i="59"/>
  <c r="N66" i="59"/>
  <c r="M66" i="59"/>
  <c r="L66" i="59"/>
  <c r="K66" i="59"/>
  <c r="J66" i="59"/>
  <c r="I66" i="59"/>
  <c r="H66" i="59"/>
  <c r="H71" i="59" s="1"/>
  <c r="G66" i="59"/>
  <c r="F66" i="59"/>
  <c r="E66" i="59"/>
  <c r="D66" i="59"/>
  <c r="C66" i="59"/>
  <c r="B66" i="59"/>
  <c r="AI64" i="59"/>
  <c r="AH64" i="59"/>
  <c r="AG63" i="59"/>
  <c r="AF63" i="59"/>
  <c r="AE63" i="59"/>
  <c r="AD63" i="59"/>
  <c r="AC63" i="59"/>
  <c r="AB63" i="59"/>
  <c r="AA63" i="59"/>
  <c r="Z63" i="59"/>
  <c r="Y63" i="59"/>
  <c r="X63" i="59"/>
  <c r="W63" i="59"/>
  <c r="V63" i="59"/>
  <c r="U63" i="59"/>
  <c r="T63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AI63" i="59" s="1"/>
  <c r="F63" i="59"/>
  <c r="E63" i="59"/>
  <c r="D63" i="59"/>
  <c r="C63" i="59"/>
  <c r="B63" i="59"/>
  <c r="AI62" i="59"/>
  <c r="AH62" i="59"/>
  <c r="AI61" i="59"/>
  <c r="AH61" i="59"/>
  <c r="AI60" i="59"/>
  <c r="AH60" i="59"/>
  <c r="AG59" i="59"/>
  <c r="AF59" i="59"/>
  <c r="AF5" i="59" s="1"/>
  <c r="AE59" i="59"/>
  <c r="AE5" i="59" s="1"/>
  <c r="AD59" i="59"/>
  <c r="AD5" i="59" s="1"/>
  <c r="AC59" i="59"/>
  <c r="AB59" i="59"/>
  <c r="AB5" i="59" s="1"/>
  <c r="AA59" i="59"/>
  <c r="AA5" i="59" s="1"/>
  <c r="Z59" i="59"/>
  <c r="Z5" i="59" s="1"/>
  <c r="Y59" i="59"/>
  <c r="Y5" i="59" s="1"/>
  <c r="X59" i="59"/>
  <c r="X5" i="59" s="1"/>
  <c r="W59" i="59"/>
  <c r="W5" i="59" s="1"/>
  <c r="V59" i="59"/>
  <c r="V5" i="59" s="1"/>
  <c r="U59" i="59"/>
  <c r="U5" i="59" s="1"/>
  <c r="T59" i="59"/>
  <c r="T5" i="59" s="1"/>
  <c r="S59" i="59"/>
  <c r="R59" i="59"/>
  <c r="R5" i="59" s="1"/>
  <c r="Q59" i="59"/>
  <c r="Q5" i="59" s="1"/>
  <c r="P59" i="59"/>
  <c r="P5" i="59" s="1"/>
  <c r="O59" i="59"/>
  <c r="O5" i="59" s="1"/>
  <c r="N59" i="59"/>
  <c r="M59" i="59"/>
  <c r="M5" i="59" s="1"/>
  <c r="L59" i="59"/>
  <c r="L5" i="59" s="1"/>
  <c r="K59" i="59"/>
  <c r="J59" i="59"/>
  <c r="J5" i="59" s="1"/>
  <c r="I59" i="59"/>
  <c r="I5" i="59" s="1"/>
  <c r="H59" i="59"/>
  <c r="H5" i="59" s="1"/>
  <c r="G59" i="59"/>
  <c r="G5" i="59" s="1"/>
  <c r="F59" i="59"/>
  <c r="F5" i="59" s="1"/>
  <c r="E59" i="59"/>
  <c r="E5" i="59" s="1"/>
  <c r="D59" i="59"/>
  <c r="D5" i="59" s="1"/>
  <c r="C59" i="59"/>
  <c r="C5" i="59" s="1"/>
  <c r="AI58" i="59"/>
  <c r="AH58" i="59"/>
  <c r="AI57" i="59"/>
  <c r="AH57" i="59"/>
  <c r="AI56" i="59"/>
  <c r="AH56" i="59"/>
  <c r="AI55" i="59"/>
  <c r="AH55" i="59"/>
  <c r="AI54" i="59"/>
  <c r="AH54" i="59"/>
  <c r="AI53" i="59"/>
  <c r="AH53" i="59"/>
  <c r="AI52" i="59"/>
  <c r="AH52" i="59"/>
  <c r="AI51" i="59"/>
  <c r="AH51" i="59"/>
  <c r="AI50" i="59"/>
  <c r="AH50" i="59"/>
  <c r="AI49" i="59"/>
  <c r="AH49" i="59"/>
  <c r="AI48" i="59"/>
  <c r="AH48" i="59"/>
  <c r="AG47" i="59"/>
  <c r="AF47" i="59"/>
  <c r="AE47" i="59"/>
  <c r="AD47" i="59"/>
  <c r="AC47" i="59"/>
  <c r="AB47" i="59"/>
  <c r="AA47" i="59"/>
  <c r="Y47" i="59"/>
  <c r="X47" i="59"/>
  <c r="W47" i="59"/>
  <c r="V47" i="59"/>
  <c r="U47" i="59"/>
  <c r="T47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F47" i="59"/>
  <c r="E47" i="59"/>
  <c r="D47" i="59"/>
  <c r="C47" i="59"/>
  <c r="AI46" i="59"/>
  <c r="AH46" i="59"/>
  <c r="AI45" i="59"/>
  <c r="AH45" i="59"/>
  <c r="AI44" i="59"/>
  <c r="AH44" i="59"/>
  <c r="AG42" i="59"/>
  <c r="AG43" i="59" s="1"/>
  <c r="AG3" i="59" s="1"/>
  <c r="AI41" i="59"/>
  <c r="AH41" i="59"/>
  <c r="AI40" i="59"/>
  <c r="AH40" i="59"/>
  <c r="AI39" i="59"/>
  <c r="AH39" i="59"/>
  <c r="AI38" i="59"/>
  <c r="AH38" i="59"/>
  <c r="AI37" i="59"/>
  <c r="AH37" i="59"/>
  <c r="AI36" i="59"/>
  <c r="AH36" i="59"/>
  <c r="AI35" i="59"/>
  <c r="AH35" i="59"/>
  <c r="AI34" i="59"/>
  <c r="AH34" i="59"/>
  <c r="AI33" i="59"/>
  <c r="AH33" i="59"/>
  <c r="AI32" i="59"/>
  <c r="AH32" i="59"/>
  <c r="AI31" i="59"/>
  <c r="AH31" i="59"/>
  <c r="AG30" i="59"/>
  <c r="AF30" i="59"/>
  <c r="AE30" i="59"/>
  <c r="AD30" i="59"/>
  <c r="AC30" i="59"/>
  <c r="AB30" i="59"/>
  <c r="AA30" i="59"/>
  <c r="Z30" i="59"/>
  <c r="Y30" i="59"/>
  <c r="X30" i="59"/>
  <c r="W30" i="59"/>
  <c r="V30" i="59"/>
  <c r="U30" i="59"/>
  <c r="T30" i="59"/>
  <c r="S30" i="59"/>
  <c r="R30" i="59"/>
  <c r="Q30" i="59"/>
  <c r="P30" i="59"/>
  <c r="O30" i="59"/>
  <c r="N30" i="59"/>
  <c r="M30" i="59"/>
  <c r="L30" i="59"/>
  <c r="K30" i="59"/>
  <c r="J30" i="59"/>
  <c r="I30" i="59"/>
  <c r="H30" i="59"/>
  <c r="G30" i="59"/>
  <c r="F30" i="59"/>
  <c r="E30" i="59"/>
  <c r="D30" i="59"/>
  <c r="C30" i="59"/>
  <c r="AI29" i="59"/>
  <c r="AH29" i="59"/>
  <c r="AI28" i="59"/>
  <c r="AH28" i="59"/>
  <c r="AI27" i="59"/>
  <c r="AH27" i="59"/>
  <c r="AI26" i="59"/>
  <c r="AH26" i="59"/>
  <c r="AI25" i="59"/>
  <c r="AH25" i="59"/>
  <c r="AI24" i="59"/>
  <c r="AH24" i="59"/>
  <c r="AI23" i="59"/>
  <c r="AH23" i="59"/>
  <c r="AI22" i="59"/>
  <c r="AH22" i="59"/>
  <c r="AI21" i="59"/>
  <c r="AH21" i="59"/>
  <c r="AI20" i="59"/>
  <c r="AH20" i="59"/>
  <c r="AI19" i="59"/>
  <c r="AH19" i="59"/>
  <c r="AI18" i="59"/>
  <c r="AH18" i="59"/>
  <c r="AI17" i="59"/>
  <c r="AH17" i="59"/>
  <c r="AI16" i="59"/>
  <c r="AH16" i="59"/>
  <c r="AI15" i="59"/>
  <c r="AH15" i="59"/>
  <c r="AI14" i="59"/>
  <c r="AH14" i="59"/>
  <c r="AI13" i="59"/>
  <c r="AH13" i="59"/>
  <c r="AI12" i="59"/>
  <c r="AH12" i="59"/>
  <c r="AI11" i="59"/>
  <c r="AH11" i="59"/>
  <c r="S5" i="59"/>
  <c r="N5" i="59"/>
  <c r="K5" i="59"/>
  <c r="B5" i="59"/>
  <c r="AG4" i="59"/>
  <c r="K4" i="59"/>
  <c r="C4" i="59"/>
  <c r="D4" i="59" s="1"/>
  <c r="AG2" i="59"/>
  <c r="R63" i="58"/>
  <c r="R30" i="58"/>
  <c r="R65" i="58" s="1"/>
  <c r="M65" i="58"/>
  <c r="D65" i="67" l="1"/>
  <c r="H173" i="67"/>
  <c r="C65" i="67"/>
  <c r="AI71" i="67"/>
  <c r="AH71" i="67"/>
  <c r="D214" i="67"/>
  <c r="E178" i="67"/>
  <c r="F171" i="67"/>
  <c r="G89" i="67"/>
  <c r="T193" i="67"/>
  <c r="B7" i="67"/>
  <c r="F94" i="67"/>
  <c r="E82" i="67"/>
  <c r="G173" i="66"/>
  <c r="C43" i="66"/>
  <c r="H94" i="66"/>
  <c r="G82" i="66"/>
  <c r="D214" i="66"/>
  <c r="E178" i="66"/>
  <c r="E171" i="66"/>
  <c r="F89" i="66"/>
  <c r="AI71" i="66"/>
  <c r="D179" i="66"/>
  <c r="D42" i="66" s="1"/>
  <c r="D43" i="66" s="1"/>
  <c r="D65" i="66" s="1"/>
  <c r="AH71" i="66"/>
  <c r="D179" i="65"/>
  <c r="D42" i="65" s="1"/>
  <c r="D43" i="65" s="1"/>
  <c r="D65" i="65" s="1"/>
  <c r="E173" i="65"/>
  <c r="C43" i="65"/>
  <c r="F214" i="65"/>
  <c r="G178" i="65"/>
  <c r="E94" i="65"/>
  <c r="E171" i="65" s="1"/>
  <c r="D82" i="65"/>
  <c r="AI71" i="65"/>
  <c r="AH71" i="65"/>
  <c r="T193" i="65"/>
  <c r="B7" i="65"/>
  <c r="F89" i="65"/>
  <c r="AI71" i="64"/>
  <c r="AH71" i="64"/>
  <c r="G214" i="64"/>
  <c r="H178" i="64"/>
  <c r="D65" i="64"/>
  <c r="F173" i="64"/>
  <c r="E179" i="64"/>
  <c r="E42" i="64" s="1"/>
  <c r="E43" i="64" s="1"/>
  <c r="E65" i="64" s="1"/>
  <c r="T193" i="64"/>
  <c r="B7" i="64"/>
  <c r="D82" i="64"/>
  <c r="E94" i="64"/>
  <c r="D171" i="64"/>
  <c r="E89" i="64"/>
  <c r="U193" i="64"/>
  <c r="C7" i="64"/>
  <c r="AF71" i="62"/>
  <c r="C7" i="63"/>
  <c r="H173" i="63"/>
  <c r="D171" i="63"/>
  <c r="E89" i="63"/>
  <c r="V193" i="63"/>
  <c r="D7" i="63"/>
  <c r="AH71" i="63"/>
  <c r="AI71" i="63"/>
  <c r="D214" i="63"/>
  <c r="E178" i="63"/>
  <c r="T193" i="63"/>
  <c r="B7" i="63"/>
  <c r="F82" i="63"/>
  <c r="G94" i="63"/>
  <c r="AC71" i="62"/>
  <c r="X71" i="62"/>
  <c r="P71" i="62"/>
  <c r="K71" i="62"/>
  <c r="I71" i="62"/>
  <c r="H71" i="62"/>
  <c r="G71" i="62"/>
  <c r="D71" i="62"/>
  <c r="C71" i="62"/>
  <c r="AF71" i="61"/>
  <c r="AE71" i="61"/>
  <c r="AI30" i="62"/>
  <c r="AI66" i="62"/>
  <c r="J71" i="62"/>
  <c r="E71" i="62"/>
  <c r="F71" i="62"/>
  <c r="L71" i="62"/>
  <c r="T71" i="62"/>
  <c r="M71" i="62"/>
  <c r="U71" i="62"/>
  <c r="AI69" i="62"/>
  <c r="N71" i="62"/>
  <c r="V71" i="62"/>
  <c r="AD71" i="62"/>
  <c r="AH68" i="62"/>
  <c r="AH69" i="62"/>
  <c r="O71" i="62"/>
  <c r="W71" i="62"/>
  <c r="AE71" i="62"/>
  <c r="Q71" i="62"/>
  <c r="Y71" i="62"/>
  <c r="S71" i="62"/>
  <c r="AH47" i="62"/>
  <c r="AI47" i="62"/>
  <c r="B65" i="62"/>
  <c r="AH59" i="62"/>
  <c r="AH63" i="62"/>
  <c r="AA67" i="62"/>
  <c r="AI68" i="62"/>
  <c r="S190" i="62"/>
  <c r="D190" i="62"/>
  <c r="AA59" i="62"/>
  <c r="AI59" i="62" s="1"/>
  <c r="AI63" i="62"/>
  <c r="AB67" i="62"/>
  <c r="AB71" i="62" s="1"/>
  <c r="AH30" i="62"/>
  <c r="AH49" i="62"/>
  <c r="B71" i="62"/>
  <c r="AI49" i="62"/>
  <c r="C65" i="62"/>
  <c r="AH66" i="62"/>
  <c r="C171" i="62"/>
  <c r="D89" i="62"/>
  <c r="AI80" i="62"/>
  <c r="AH80" i="62"/>
  <c r="D108" i="62"/>
  <c r="C82" i="62"/>
  <c r="G94" i="62"/>
  <c r="E173" i="62"/>
  <c r="D178" i="62"/>
  <c r="AC71" i="61"/>
  <c r="AB71" i="61"/>
  <c r="AA71" i="61"/>
  <c r="Y71" i="61"/>
  <c r="X71" i="61"/>
  <c r="V71" i="61"/>
  <c r="U71" i="61"/>
  <c r="T71" i="61"/>
  <c r="S71" i="61"/>
  <c r="Q71" i="61"/>
  <c r="P71" i="61"/>
  <c r="N71" i="61"/>
  <c r="AI67" i="61"/>
  <c r="M71" i="61"/>
  <c r="L71" i="61"/>
  <c r="K71" i="61"/>
  <c r="J71" i="61"/>
  <c r="H71" i="61"/>
  <c r="G71" i="61"/>
  <c r="F71" i="61"/>
  <c r="E71" i="61"/>
  <c r="AI68" i="61"/>
  <c r="D71" i="61"/>
  <c r="C71" i="61"/>
  <c r="AI66" i="61"/>
  <c r="AI69" i="61"/>
  <c r="AI80" i="61"/>
  <c r="AI59" i="61"/>
  <c r="AI47" i="61"/>
  <c r="C65" i="61"/>
  <c r="U193" i="61" s="1"/>
  <c r="AH30" i="61"/>
  <c r="AH69" i="61"/>
  <c r="AH80" i="61"/>
  <c r="B71" i="61"/>
  <c r="B65" i="61"/>
  <c r="T193" i="61" s="1"/>
  <c r="AI30" i="61"/>
  <c r="AG6" i="61"/>
  <c r="E82" i="61"/>
  <c r="F94" i="61"/>
  <c r="AG65" i="61"/>
  <c r="AH67" i="61"/>
  <c r="AH66" i="61"/>
  <c r="B5" i="61"/>
  <c r="AH68" i="61"/>
  <c r="C171" i="61"/>
  <c r="AH47" i="61"/>
  <c r="AH59" i="61"/>
  <c r="AH63" i="61"/>
  <c r="D171" i="61"/>
  <c r="E89" i="61"/>
  <c r="S190" i="61"/>
  <c r="D190" i="61"/>
  <c r="E174" i="61"/>
  <c r="D179" i="61"/>
  <c r="D42" i="61" s="1"/>
  <c r="D43" i="61" s="1"/>
  <c r="G173" i="61"/>
  <c r="D214" i="61"/>
  <c r="E178" i="61"/>
  <c r="AE71" i="60"/>
  <c r="AC71" i="60"/>
  <c r="AB71" i="60"/>
  <c r="AA71" i="60"/>
  <c r="V71" i="60"/>
  <c r="U71" i="60"/>
  <c r="W71" i="60"/>
  <c r="X71" i="60"/>
  <c r="T71" i="60"/>
  <c r="S71" i="60"/>
  <c r="R71" i="60"/>
  <c r="Q71" i="60"/>
  <c r="N71" i="60"/>
  <c r="O71" i="60"/>
  <c r="K71" i="60"/>
  <c r="J71" i="60"/>
  <c r="H71" i="60"/>
  <c r="I71" i="60"/>
  <c r="AI66" i="60"/>
  <c r="G71" i="60"/>
  <c r="F71" i="60"/>
  <c r="E71" i="60"/>
  <c r="AI47" i="60"/>
  <c r="AI69" i="60"/>
  <c r="AI67" i="60"/>
  <c r="D71" i="60"/>
  <c r="AH59" i="60"/>
  <c r="AI68" i="60"/>
  <c r="AH47" i="60"/>
  <c r="AI30" i="60"/>
  <c r="AH67" i="60"/>
  <c r="B71" i="60"/>
  <c r="AI59" i="60"/>
  <c r="B5" i="60"/>
  <c r="AH80" i="60"/>
  <c r="B65" i="60"/>
  <c r="E82" i="60"/>
  <c r="F94" i="60"/>
  <c r="D190" i="60"/>
  <c r="S190" i="60"/>
  <c r="C171" i="60"/>
  <c r="AH66" i="60"/>
  <c r="D171" i="60"/>
  <c r="E89" i="60"/>
  <c r="AH30" i="60"/>
  <c r="AI80" i="60"/>
  <c r="AH68" i="60"/>
  <c r="AH69" i="60"/>
  <c r="C179" i="60"/>
  <c r="C42" i="60" s="1"/>
  <c r="C43" i="60" s="1"/>
  <c r="E173" i="60"/>
  <c r="C214" i="60"/>
  <c r="D178" i="60"/>
  <c r="AF71" i="59"/>
  <c r="AC71" i="59"/>
  <c r="AB71" i="59"/>
  <c r="AA71" i="59"/>
  <c r="Z71" i="59"/>
  <c r="W71" i="59"/>
  <c r="V71" i="59"/>
  <c r="T71" i="59"/>
  <c r="S71" i="59"/>
  <c r="R71" i="59"/>
  <c r="P71" i="59"/>
  <c r="O71" i="59"/>
  <c r="N71" i="59"/>
  <c r="M71" i="59"/>
  <c r="AI67" i="59"/>
  <c r="L71" i="59"/>
  <c r="K71" i="59"/>
  <c r="J71" i="59"/>
  <c r="AI69" i="59"/>
  <c r="G71" i="59"/>
  <c r="F71" i="59"/>
  <c r="AI30" i="59"/>
  <c r="E71" i="59"/>
  <c r="AH69" i="59"/>
  <c r="D71" i="59"/>
  <c r="AH30" i="59"/>
  <c r="AI47" i="59"/>
  <c r="C71" i="59"/>
  <c r="B65" i="59"/>
  <c r="AH80" i="59"/>
  <c r="AH68" i="59"/>
  <c r="B71" i="59"/>
  <c r="AI59" i="59"/>
  <c r="AG65" i="59"/>
  <c r="AG6" i="59"/>
  <c r="AI66" i="59"/>
  <c r="AC5" i="59"/>
  <c r="AH67" i="59"/>
  <c r="AI68" i="59"/>
  <c r="S190" i="59"/>
  <c r="D190" i="59"/>
  <c r="E171" i="59"/>
  <c r="AH63" i="59"/>
  <c r="AI80" i="59"/>
  <c r="AH59" i="59"/>
  <c r="AE71" i="59"/>
  <c r="AH47" i="59"/>
  <c r="I71" i="59"/>
  <c r="Q71" i="59"/>
  <c r="Y71" i="59"/>
  <c r="AH66" i="59"/>
  <c r="D82" i="59"/>
  <c r="E94" i="59"/>
  <c r="C171" i="59"/>
  <c r="D171" i="59"/>
  <c r="F89" i="59"/>
  <c r="D214" i="59"/>
  <c r="E178" i="59"/>
  <c r="C179" i="59"/>
  <c r="C42" i="59" s="1"/>
  <c r="G173" i="59"/>
  <c r="D179" i="59"/>
  <c r="D42" i="59" s="1"/>
  <c r="D43" i="59" s="1"/>
  <c r="D65" i="59" s="1"/>
  <c r="E179" i="59"/>
  <c r="E42" i="59" s="1"/>
  <c r="E43" i="59" s="1"/>
  <c r="E65" i="59" s="1"/>
  <c r="R7" i="58"/>
  <c r="U193" i="67" l="1"/>
  <c r="C7" i="67"/>
  <c r="H89" i="67"/>
  <c r="F82" i="67"/>
  <c r="G94" i="67"/>
  <c r="E214" i="67"/>
  <c r="F178" i="67"/>
  <c r="E179" i="67"/>
  <c r="E42" i="67" s="1"/>
  <c r="I173" i="67"/>
  <c r="V193" i="67"/>
  <c r="D7" i="67"/>
  <c r="V193" i="66"/>
  <c r="D7" i="66"/>
  <c r="I94" i="66"/>
  <c r="H82" i="66"/>
  <c r="F171" i="66"/>
  <c r="G89" i="66"/>
  <c r="C65" i="66"/>
  <c r="H173" i="66"/>
  <c r="E214" i="66"/>
  <c r="F178" i="66"/>
  <c r="E179" i="66"/>
  <c r="E42" i="66" s="1"/>
  <c r="E43" i="66" s="1"/>
  <c r="E65" i="66" s="1"/>
  <c r="G214" i="65"/>
  <c r="H178" i="65"/>
  <c r="C65" i="65"/>
  <c r="E179" i="65"/>
  <c r="E42" i="65" s="1"/>
  <c r="F173" i="65"/>
  <c r="F94" i="65"/>
  <c r="E82" i="65"/>
  <c r="V193" i="65"/>
  <c r="D7" i="65"/>
  <c r="F171" i="65"/>
  <c r="G89" i="65"/>
  <c r="W193" i="64"/>
  <c r="E7" i="64"/>
  <c r="E82" i="64"/>
  <c r="F94" i="64"/>
  <c r="G173" i="64"/>
  <c r="F179" i="64"/>
  <c r="F42" i="64" s="1"/>
  <c r="V193" i="64"/>
  <c r="D7" i="64"/>
  <c r="H214" i="64"/>
  <c r="I178" i="64"/>
  <c r="E171" i="64"/>
  <c r="F89" i="64"/>
  <c r="E171" i="63"/>
  <c r="F89" i="63"/>
  <c r="F178" i="63"/>
  <c r="E214" i="63"/>
  <c r="E179" i="63"/>
  <c r="E42" i="63" s="1"/>
  <c r="G82" i="63"/>
  <c r="H94" i="63"/>
  <c r="I173" i="63"/>
  <c r="AH67" i="62"/>
  <c r="E108" i="62"/>
  <c r="D82" i="62"/>
  <c r="U193" i="62"/>
  <c r="C7" i="62"/>
  <c r="D214" i="62"/>
  <c r="E178" i="62"/>
  <c r="AA71" i="62"/>
  <c r="AI71" i="62" s="1"/>
  <c r="AI67" i="62"/>
  <c r="T193" i="62"/>
  <c r="B7" i="62"/>
  <c r="F173" i="62"/>
  <c r="AA5" i="62"/>
  <c r="D179" i="62"/>
  <c r="D42" i="62" s="1"/>
  <c r="D171" i="62"/>
  <c r="E89" i="62"/>
  <c r="H94" i="62"/>
  <c r="AH71" i="61"/>
  <c r="AI71" i="61"/>
  <c r="C7" i="61"/>
  <c r="B7" i="61"/>
  <c r="E214" i="61"/>
  <c r="F178" i="61"/>
  <c r="G94" i="61"/>
  <c r="F82" i="61"/>
  <c r="D65" i="61"/>
  <c r="H173" i="61"/>
  <c r="E171" i="61"/>
  <c r="F89" i="61"/>
  <c r="F174" i="61"/>
  <c r="E179" i="61"/>
  <c r="E42" i="61" s="1"/>
  <c r="AH71" i="60"/>
  <c r="AI71" i="60"/>
  <c r="D214" i="60"/>
  <c r="E178" i="60"/>
  <c r="G94" i="60"/>
  <c r="F82" i="60"/>
  <c r="E179" i="60"/>
  <c r="E42" i="60" s="1"/>
  <c r="E43" i="60" s="1"/>
  <c r="E65" i="60" s="1"/>
  <c r="F173" i="60"/>
  <c r="D179" i="60"/>
  <c r="D42" i="60" s="1"/>
  <c r="E171" i="60"/>
  <c r="F89" i="60"/>
  <c r="T193" i="60"/>
  <c r="B7" i="60"/>
  <c r="C65" i="60"/>
  <c r="AI71" i="59"/>
  <c r="AH71" i="59"/>
  <c r="W193" i="59"/>
  <c r="E7" i="59"/>
  <c r="V193" i="59"/>
  <c r="D7" i="59"/>
  <c r="C43" i="59"/>
  <c r="E214" i="59"/>
  <c r="F178" i="59"/>
  <c r="G89" i="59"/>
  <c r="T193" i="59"/>
  <c r="B7" i="59"/>
  <c r="H173" i="59"/>
  <c r="F94" i="59"/>
  <c r="E82" i="59"/>
  <c r="G82" i="67" l="1"/>
  <c r="H94" i="67"/>
  <c r="H171" i="67"/>
  <c r="I89" i="67"/>
  <c r="J173" i="67"/>
  <c r="G171" i="67"/>
  <c r="E43" i="67"/>
  <c r="F214" i="67"/>
  <c r="G178" i="67"/>
  <c r="F179" i="67"/>
  <c r="F42" i="67" s="1"/>
  <c r="F43" i="67" s="1"/>
  <c r="F65" i="67" s="1"/>
  <c r="G178" i="66"/>
  <c r="F214" i="66"/>
  <c r="F179" i="66"/>
  <c r="F42" i="66" s="1"/>
  <c r="G171" i="66"/>
  <c r="H89" i="66"/>
  <c r="I173" i="66"/>
  <c r="J94" i="66"/>
  <c r="I82" i="66"/>
  <c r="W193" i="66"/>
  <c r="E7" i="66"/>
  <c r="U193" i="66"/>
  <c r="C7" i="66"/>
  <c r="E43" i="65"/>
  <c r="G173" i="65"/>
  <c r="F179" i="65"/>
  <c r="F42" i="65" s="1"/>
  <c r="F43" i="65" s="1"/>
  <c r="F65" i="65" s="1"/>
  <c r="U193" i="65"/>
  <c r="C7" i="65"/>
  <c r="H214" i="65"/>
  <c r="I178" i="65"/>
  <c r="H89" i="65"/>
  <c r="G94" i="65"/>
  <c r="F82" i="65"/>
  <c r="F43" i="64"/>
  <c r="I214" i="64"/>
  <c r="J178" i="64"/>
  <c r="F82" i="64"/>
  <c r="G94" i="64"/>
  <c r="H173" i="64"/>
  <c r="G179" i="64"/>
  <c r="G42" i="64" s="1"/>
  <c r="G43" i="64" s="1"/>
  <c r="G65" i="64" s="1"/>
  <c r="F171" i="64"/>
  <c r="G89" i="64"/>
  <c r="H82" i="63"/>
  <c r="I94" i="63"/>
  <c r="E43" i="63"/>
  <c r="F214" i="63"/>
  <c r="G178" i="63"/>
  <c r="F179" i="63"/>
  <c r="F42" i="63" s="1"/>
  <c r="F43" i="63" s="1"/>
  <c r="F65" i="63" s="1"/>
  <c r="F171" i="63"/>
  <c r="G89" i="63"/>
  <c r="J173" i="63"/>
  <c r="I94" i="62"/>
  <c r="AH71" i="62"/>
  <c r="G173" i="62"/>
  <c r="E214" i="62"/>
  <c r="F178" i="62"/>
  <c r="E179" i="62"/>
  <c r="E42" i="62" s="1"/>
  <c r="E43" i="62" s="1"/>
  <c r="E65" i="62" s="1"/>
  <c r="E171" i="62"/>
  <c r="F89" i="62"/>
  <c r="D43" i="62"/>
  <c r="F108" i="62"/>
  <c r="E82" i="62"/>
  <c r="E43" i="61"/>
  <c r="G174" i="61"/>
  <c r="F179" i="61"/>
  <c r="F42" i="61" s="1"/>
  <c r="F43" i="61" s="1"/>
  <c r="F65" i="61" s="1"/>
  <c r="V193" i="61"/>
  <c r="D7" i="61"/>
  <c r="I173" i="61"/>
  <c r="G82" i="61"/>
  <c r="H94" i="61"/>
  <c r="F214" i="61"/>
  <c r="G178" i="61"/>
  <c r="F171" i="61"/>
  <c r="G89" i="61"/>
  <c r="U193" i="60"/>
  <c r="C7" i="60"/>
  <c r="W193" i="60"/>
  <c r="E7" i="60"/>
  <c r="H94" i="60"/>
  <c r="G82" i="60"/>
  <c r="F171" i="60"/>
  <c r="G89" i="60"/>
  <c r="F178" i="60"/>
  <c r="E214" i="60"/>
  <c r="D43" i="60"/>
  <c r="G173" i="60"/>
  <c r="C65" i="59"/>
  <c r="F82" i="59"/>
  <c r="G94" i="59"/>
  <c r="H89" i="59"/>
  <c r="F171" i="59"/>
  <c r="I173" i="59"/>
  <c r="F214" i="59"/>
  <c r="G178" i="59"/>
  <c r="F179" i="59"/>
  <c r="F42" i="59" s="1"/>
  <c r="X193" i="67" l="1"/>
  <c r="F7" i="67"/>
  <c r="G214" i="67"/>
  <c r="H178" i="67"/>
  <c r="G179" i="67"/>
  <c r="G42" i="67" s="1"/>
  <c r="G43" i="67" s="1"/>
  <c r="G65" i="67" s="1"/>
  <c r="I171" i="67"/>
  <c r="J89" i="67"/>
  <c r="K173" i="67"/>
  <c r="I94" i="67"/>
  <c r="H82" i="67"/>
  <c r="E65" i="67"/>
  <c r="J173" i="66"/>
  <c r="H171" i="66"/>
  <c r="I89" i="66"/>
  <c r="F43" i="66"/>
  <c r="J82" i="66"/>
  <c r="K94" i="66"/>
  <c r="G214" i="66"/>
  <c r="H178" i="66"/>
  <c r="G179" i="66"/>
  <c r="G42" i="66" s="1"/>
  <c r="G43" i="66" s="1"/>
  <c r="G65" i="66" s="1"/>
  <c r="H94" i="65"/>
  <c r="G82" i="65"/>
  <c r="H171" i="65"/>
  <c r="I89" i="65"/>
  <c r="X193" i="65"/>
  <c r="F7" i="65"/>
  <c r="G171" i="65"/>
  <c r="H173" i="65"/>
  <c r="G179" i="65"/>
  <c r="G42" i="65" s="1"/>
  <c r="G43" i="65" s="1"/>
  <c r="G65" i="65" s="1"/>
  <c r="J178" i="65"/>
  <c r="I214" i="65"/>
  <c r="E65" i="65"/>
  <c r="J214" i="64"/>
  <c r="K178" i="64"/>
  <c r="G171" i="64"/>
  <c r="H89" i="64"/>
  <c r="G82" i="64"/>
  <c r="H94" i="64"/>
  <c r="Y193" i="64"/>
  <c r="G7" i="64"/>
  <c r="F65" i="64"/>
  <c r="I173" i="64"/>
  <c r="H179" i="64"/>
  <c r="H42" i="64" s="1"/>
  <c r="E65" i="63"/>
  <c r="G171" i="63"/>
  <c r="H89" i="63"/>
  <c r="I82" i="63"/>
  <c r="J94" i="63"/>
  <c r="K173" i="63"/>
  <c r="X193" i="63"/>
  <c r="F7" i="63"/>
  <c r="G214" i="63"/>
  <c r="H178" i="63"/>
  <c r="G179" i="63"/>
  <c r="G42" i="63" s="1"/>
  <c r="W193" i="62"/>
  <c r="E7" i="62"/>
  <c r="G108" i="62"/>
  <c r="F82" i="62"/>
  <c r="F214" i="62"/>
  <c r="G178" i="62"/>
  <c r="F179" i="62"/>
  <c r="F42" i="62" s="1"/>
  <c r="F43" i="62" s="1"/>
  <c r="F65" i="62" s="1"/>
  <c r="H173" i="62"/>
  <c r="D65" i="62"/>
  <c r="F171" i="62"/>
  <c r="G89" i="62"/>
  <c r="J94" i="62"/>
  <c r="I94" i="61"/>
  <c r="H82" i="61"/>
  <c r="X193" i="61"/>
  <c r="F7" i="61"/>
  <c r="H174" i="61"/>
  <c r="G179" i="61"/>
  <c r="G42" i="61" s="1"/>
  <c r="G171" i="61"/>
  <c r="H89" i="61"/>
  <c r="J173" i="61"/>
  <c r="E65" i="61"/>
  <c r="G214" i="61"/>
  <c r="H178" i="61"/>
  <c r="F214" i="60"/>
  <c r="G178" i="60"/>
  <c r="G171" i="60"/>
  <c r="H89" i="60"/>
  <c r="F179" i="60"/>
  <c r="F42" i="60" s="1"/>
  <c r="G179" i="60"/>
  <c r="G42" i="60" s="1"/>
  <c r="G43" i="60" s="1"/>
  <c r="G65" i="60" s="1"/>
  <c r="H173" i="60"/>
  <c r="I94" i="60"/>
  <c r="H82" i="60"/>
  <c r="D65" i="60"/>
  <c r="F43" i="59"/>
  <c r="G82" i="59"/>
  <c r="H94" i="59"/>
  <c r="G214" i="59"/>
  <c r="H178" i="59"/>
  <c r="G179" i="59"/>
  <c r="G42" i="59" s="1"/>
  <c r="G43" i="59" s="1"/>
  <c r="G65" i="59" s="1"/>
  <c r="J173" i="59"/>
  <c r="U193" i="59"/>
  <c r="C7" i="59"/>
  <c r="I89" i="59"/>
  <c r="G171" i="59"/>
  <c r="Y193" i="67" l="1"/>
  <c r="G7" i="67"/>
  <c r="W193" i="67"/>
  <c r="E7" i="67"/>
  <c r="J94" i="67"/>
  <c r="I82" i="67"/>
  <c r="H214" i="67"/>
  <c r="I178" i="67"/>
  <c r="H179" i="67"/>
  <c r="H42" i="67" s="1"/>
  <c r="H43" i="67" s="1"/>
  <c r="H65" i="67" s="1"/>
  <c r="L173" i="67"/>
  <c r="K89" i="67"/>
  <c r="Y193" i="66"/>
  <c r="G7" i="66"/>
  <c r="I171" i="66"/>
  <c r="J89" i="66"/>
  <c r="K173" i="66"/>
  <c r="K82" i="66"/>
  <c r="L94" i="66"/>
  <c r="F65" i="66"/>
  <c r="I178" i="66"/>
  <c r="H214" i="66"/>
  <c r="H179" i="66"/>
  <c r="H42" i="66" s="1"/>
  <c r="J89" i="65"/>
  <c r="H179" i="65"/>
  <c r="H42" i="65" s="1"/>
  <c r="H43" i="65" s="1"/>
  <c r="H65" i="65" s="1"/>
  <c r="I173" i="65"/>
  <c r="Y193" i="65"/>
  <c r="G7" i="65"/>
  <c r="H82" i="65"/>
  <c r="I94" i="65"/>
  <c r="W193" i="65"/>
  <c r="E7" i="65"/>
  <c r="J214" i="65"/>
  <c r="K178" i="65"/>
  <c r="H43" i="64"/>
  <c r="H171" i="64"/>
  <c r="I89" i="64"/>
  <c r="H82" i="64"/>
  <c r="I94" i="64"/>
  <c r="I179" i="64"/>
  <c r="I42" i="64" s="1"/>
  <c r="I43" i="64" s="1"/>
  <c r="I65" i="64" s="1"/>
  <c r="J173" i="64"/>
  <c r="L178" i="64"/>
  <c r="K214" i="64"/>
  <c r="X193" i="64"/>
  <c r="F7" i="64"/>
  <c r="K94" i="63"/>
  <c r="J82" i="63"/>
  <c r="H171" i="63"/>
  <c r="I89" i="63"/>
  <c r="L173" i="63"/>
  <c r="W193" i="63"/>
  <c r="E7" i="63"/>
  <c r="H214" i="63"/>
  <c r="I178" i="63"/>
  <c r="H179" i="63"/>
  <c r="H42" i="63" s="1"/>
  <c r="H43" i="63" s="1"/>
  <c r="H65" i="63" s="1"/>
  <c r="G43" i="63"/>
  <c r="G214" i="62"/>
  <c r="H178" i="62"/>
  <c r="V193" i="62"/>
  <c r="D7" i="62"/>
  <c r="I173" i="62"/>
  <c r="H108" i="62"/>
  <c r="G82" i="62"/>
  <c r="K94" i="62"/>
  <c r="G179" i="62"/>
  <c r="G42" i="62" s="1"/>
  <c r="G171" i="62"/>
  <c r="H89" i="62"/>
  <c r="X193" i="62"/>
  <c r="F7" i="62"/>
  <c r="W193" i="61"/>
  <c r="E7" i="61"/>
  <c r="K173" i="61"/>
  <c r="H214" i="61"/>
  <c r="I178" i="61"/>
  <c r="H171" i="61"/>
  <c r="I89" i="61"/>
  <c r="J94" i="61"/>
  <c r="I82" i="61"/>
  <c r="G43" i="61"/>
  <c r="I174" i="61"/>
  <c r="H179" i="61"/>
  <c r="H42" i="61" s="1"/>
  <c r="I173" i="60"/>
  <c r="Y193" i="60"/>
  <c r="G7" i="60"/>
  <c r="F43" i="60"/>
  <c r="H171" i="60"/>
  <c r="I89" i="60"/>
  <c r="V193" i="60"/>
  <c r="D7" i="60"/>
  <c r="G214" i="60"/>
  <c r="H178" i="60"/>
  <c r="I82" i="60"/>
  <c r="J94" i="60"/>
  <c r="I94" i="59"/>
  <c r="H82" i="59"/>
  <c r="K173" i="59"/>
  <c r="I171" i="59"/>
  <c r="J89" i="59"/>
  <c r="Y193" i="59"/>
  <c r="G7" i="59"/>
  <c r="F65" i="59"/>
  <c r="H171" i="59"/>
  <c r="I178" i="59"/>
  <c r="H214" i="59"/>
  <c r="H179" i="59"/>
  <c r="H42" i="59" s="1"/>
  <c r="H43" i="59" s="1"/>
  <c r="H65" i="59" s="1"/>
  <c r="J82" i="67" l="1"/>
  <c r="K94" i="67"/>
  <c r="Z193" i="67"/>
  <c r="H7" i="67"/>
  <c r="M173" i="67"/>
  <c r="K171" i="67"/>
  <c r="L89" i="67"/>
  <c r="J178" i="67"/>
  <c r="I214" i="67"/>
  <c r="I179" i="67"/>
  <c r="I42" i="67" s="1"/>
  <c r="I43" i="67" s="1"/>
  <c r="I65" i="67" s="1"/>
  <c r="J171" i="67"/>
  <c r="L82" i="66"/>
  <c r="M94" i="66"/>
  <c r="L173" i="66"/>
  <c r="I214" i="66"/>
  <c r="J178" i="66"/>
  <c r="I179" i="66"/>
  <c r="I42" i="66" s="1"/>
  <c r="I43" i="66" s="1"/>
  <c r="I65" i="66" s="1"/>
  <c r="J171" i="66"/>
  <c r="K89" i="66"/>
  <c r="H43" i="66"/>
  <c r="X193" i="66"/>
  <c r="F7" i="66"/>
  <c r="J173" i="65"/>
  <c r="I179" i="65"/>
  <c r="I42" i="65" s="1"/>
  <c r="Z193" i="65"/>
  <c r="H7" i="65"/>
  <c r="J171" i="65"/>
  <c r="K89" i="65"/>
  <c r="L178" i="65"/>
  <c r="K214" i="65"/>
  <c r="J94" i="65"/>
  <c r="I82" i="65"/>
  <c r="I171" i="65"/>
  <c r="AA193" i="64"/>
  <c r="I7" i="64"/>
  <c r="J94" i="64"/>
  <c r="I82" i="64"/>
  <c r="I171" i="64"/>
  <c r="J89" i="64"/>
  <c r="M178" i="64"/>
  <c r="L214" i="64"/>
  <c r="J179" i="64"/>
  <c r="J42" i="64" s="1"/>
  <c r="J43" i="64" s="1"/>
  <c r="J65" i="64" s="1"/>
  <c r="K173" i="64"/>
  <c r="H65" i="64"/>
  <c r="G65" i="63"/>
  <c r="M173" i="63"/>
  <c r="I171" i="63"/>
  <c r="J89" i="63"/>
  <c r="Z193" i="63"/>
  <c r="H7" i="63"/>
  <c r="J178" i="63"/>
  <c r="I214" i="63"/>
  <c r="I179" i="63"/>
  <c r="I42" i="63" s="1"/>
  <c r="L94" i="63"/>
  <c r="K82" i="63"/>
  <c r="J173" i="62"/>
  <c r="H171" i="62"/>
  <c r="I89" i="62"/>
  <c r="G43" i="62"/>
  <c r="L94" i="62"/>
  <c r="H214" i="62"/>
  <c r="I178" i="62"/>
  <c r="I108" i="62"/>
  <c r="H82" i="62"/>
  <c r="H179" i="62"/>
  <c r="H42" i="62" s="1"/>
  <c r="H43" i="61"/>
  <c r="H65" i="61" s="1"/>
  <c r="J178" i="61"/>
  <c r="I214" i="61"/>
  <c r="J174" i="61"/>
  <c r="I179" i="61"/>
  <c r="I42" i="61" s="1"/>
  <c r="I43" i="61" s="1"/>
  <c r="I65" i="61" s="1"/>
  <c r="L173" i="61"/>
  <c r="G65" i="61"/>
  <c r="J82" i="61"/>
  <c r="K94" i="61"/>
  <c r="I171" i="61"/>
  <c r="J89" i="61"/>
  <c r="H214" i="60"/>
  <c r="I178" i="60"/>
  <c r="F65" i="60"/>
  <c r="K94" i="60"/>
  <c r="J82" i="60"/>
  <c r="H179" i="60"/>
  <c r="H42" i="60" s="1"/>
  <c r="I171" i="60"/>
  <c r="J89" i="60"/>
  <c r="J173" i="60"/>
  <c r="I179" i="60"/>
  <c r="I42" i="60" s="1"/>
  <c r="I43" i="60" s="1"/>
  <c r="I65" i="60" s="1"/>
  <c r="J178" i="59"/>
  <c r="I214" i="59"/>
  <c r="I179" i="59"/>
  <c r="I42" i="59" s="1"/>
  <c r="L173" i="59"/>
  <c r="X193" i="59"/>
  <c r="F7" i="59"/>
  <c r="Z193" i="59"/>
  <c r="H7" i="59"/>
  <c r="I82" i="59"/>
  <c r="J94" i="59"/>
  <c r="J171" i="59" s="1"/>
  <c r="K89" i="59"/>
  <c r="AA193" i="67" l="1"/>
  <c r="I7" i="67"/>
  <c r="K178" i="67"/>
  <c r="J214" i="67"/>
  <c r="J179" i="67"/>
  <c r="J42" i="67" s="1"/>
  <c r="J43" i="67" s="1"/>
  <c r="J65" i="67" s="1"/>
  <c r="K82" i="67"/>
  <c r="L94" i="67"/>
  <c r="N173" i="67"/>
  <c r="L171" i="67"/>
  <c r="M89" i="67"/>
  <c r="AA193" i="66"/>
  <c r="I7" i="66"/>
  <c r="K178" i="66"/>
  <c r="J214" i="66"/>
  <c r="J179" i="66"/>
  <c r="J42" i="66" s="1"/>
  <c r="J43" i="66" s="1"/>
  <c r="J65" i="66" s="1"/>
  <c r="M173" i="66"/>
  <c r="H65" i="66"/>
  <c r="N94" i="66"/>
  <c r="M82" i="66"/>
  <c r="K171" i="66"/>
  <c r="L89" i="66"/>
  <c r="L89" i="65"/>
  <c r="I43" i="65"/>
  <c r="I65" i="65" s="1"/>
  <c r="J179" i="65"/>
  <c r="J42" i="65" s="1"/>
  <c r="J43" i="65" s="1"/>
  <c r="J65" i="65" s="1"/>
  <c r="K173" i="65"/>
  <c r="J82" i="65"/>
  <c r="K94" i="65"/>
  <c r="L214" i="65"/>
  <c r="M178" i="65"/>
  <c r="J171" i="64"/>
  <c r="K89" i="64"/>
  <c r="Z193" i="64"/>
  <c r="H7" i="64"/>
  <c r="K179" i="64"/>
  <c r="K42" i="64" s="1"/>
  <c r="K43" i="64" s="1"/>
  <c r="K65" i="64" s="1"/>
  <c r="L173" i="64"/>
  <c r="AB193" i="64"/>
  <c r="J7" i="64"/>
  <c r="M214" i="64"/>
  <c r="N178" i="64"/>
  <c r="J82" i="64"/>
  <c r="K94" i="64"/>
  <c r="J171" i="63"/>
  <c r="K89" i="63"/>
  <c r="I43" i="63"/>
  <c r="L82" i="63"/>
  <c r="M94" i="63"/>
  <c r="N173" i="63"/>
  <c r="J214" i="63"/>
  <c r="K178" i="63"/>
  <c r="J179" i="63"/>
  <c r="J42" i="63" s="1"/>
  <c r="J43" i="63" s="1"/>
  <c r="J65" i="63" s="1"/>
  <c r="Y193" i="63"/>
  <c r="G7" i="63"/>
  <c r="M94" i="62"/>
  <c r="H43" i="62"/>
  <c r="H65" i="62" s="1"/>
  <c r="G65" i="62"/>
  <c r="J108" i="62"/>
  <c r="I82" i="62"/>
  <c r="I171" i="62"/>
  <c r="J89" i="62"/>
  <c r="I214" i="62"/>
  <c r="J178" i="62"/>
  <c r="J179" i="62"/>
  <c r="J42" i="62" s="1"/>
  <c r="J43" i="62" s="1"/>
  <c r="J65" i="62" s="1"/>
  <c r="K173" i="62"/>
  <c r="I179" i="62"/>
  <c r="I42" i="62" s="1"/>
  <c r="I43" i="62" s="1"/>
  <c r="I65" i="62" s="1"/>
  <c r="J171" i="61"/>
  <c r="K89" i="61"/>
  <c r="AA193" i="61"/>
  <c r="I7" i="61"/>
  <c r="K174" i="61"/>
  <c r="J179" i="61"/>
  <c r="J42" i="61" s="1"/>
  <c r="J43" i="61" s="1"/>
  <c r="J65" i="61" s="1"/>
  <c r="L94" i="61"/>
  <c r="K82" i="61"/>
  <c r="M173" i="61"/>
  <c r="J214" i="61"/>
  <c r="K178" i="61"/>
  <c r="Y193" i="61"/>
  <c r="G7" i="61"/>
  <c r="Z193" i="61"/>
  <c r="H7" i="61"/>
  <c r="K82" i="60"/>
  <c r="L94" i="60"/>
  <c r="AA193" i="60"/>
  <c r="I7" i="60"/>
  <c r="K173" i="60"/>
  <c r="J171" i="60"/>
  <c r="K89" i="60"/>
  <c r="X193" i="60"/>
  <c r="F7" i="60"/>
  <c r="I214" i="60"/>
  <c r="J178" i="60"/>
  <c r="H43" i="60"/>
  <c r="M173" i="59"/>
  <c r="K94" i="59"/>
  <c r="J82" i="59"/>
  <c r="I43" i="59"/>
  <c r="K171" i="59"/>
  <c r="L89" i="59"/>
  <c r="J214" i="59"/>
  <c r="K178" i="59"/>
  <c r="J179" i="59"/>
  <c r="J42" i="59" s="1"/>
  <c r="J43" i="59" s="1"/>
  <c r="J65" i="59" s="1"/>
  <c r="K214" i="67" l="1"/>
  <c r="L178" i="67"/>
  <c r="K179" i="67"/>
  <c r="K42" i="67" s="1"/>
  <c r="K43" i="67" s="1"/>
  <c r="K65" i="67" s="1"/>
  <c r="M94" i="67"/>
  <c r="L82" i="67"/>
  <c r="M171" i="67"/>
  <c r="N89" i="67"/>
  <c r="AB193" i="67"/>
  <c r="J7" i="67"/>
  <c r="O173" i="67"/>
  <c r="N173" i="66"/>
  <c r="L178" i="66"/>
  <c r="K214" i="66"/>
  <c r="K179" i="66"/>
  <c r="K42" i="66" s="1"/>
  <c r="K43" i="66" s="1"/>
  <c r="K65" i="66" s="1"/>
  <c r="AB193" i="66"/>
  <c r="J7" i="66"/>
  <c r="L171" i="66"/>
  <c r="M89" i="66"/>
  <c r="N82" i="66"/>
  <c r="O94" i="66"/>
  <c r="Z193" i="66"/>
  <c r="H7" i="66"/>
  <c r="K179" i="65"/>
  <c r="K42" i="65" s="1"/>
  <c r="K43" i="65" s="1"/>
  <c r="K65" i="65" s="1"/>
  <c r="L173" i="65"/>
  <c r="K82" i="65"/>
  <c r="L94" i="65"/>
  <c r="AA193" i="65"/>
  <c r="I7" i="65"/>
  <c r="AB193" i="65"/>
  <c r="J7" i="65"/>
  <c r="M214" i="65"/>
  <c r="N178" i="65"/>
  <c r="L171" i="65"/>
  <c r="M89" i="65"/>
  <c r="K171" i="65"/>
  <c r="K82" i="64"/>
  <c r="L94" i="64"/>
  <c r="N214" i="64"/>
  <c r="O178" i="64"/>
  <c r="L179" i="64"/>
  <c r="L42" i="64" s="1"/>
  <c r="L43" i="64" s="1"/>
  <c r="L65" i="64" s="1"/>
  <c r="M173" i="64"/>
  <c r="K171" i="64"/>
  <c r="L89" i="64"/>
  <c r="AC193" i="64"/>
  <c r="K7" i="64"/>
  <c r="AB193" i="63"/>
  <c r="J7" i="63"/>
  <c r="I65" i="63"/>
  <c r="K214" i="63"/>
  <c r="L178" i="63"/>
  <c r="K179" i="63"/>
  <c r="K42" i="63" s="1"/>
  <c r="K43" i="63" s="1"/>
  <c r="K65" i="63" s="1"/>
  <c r="K171" i="63"/>
  <c r="L89" i="63"/>
  <c r="O173" i="63"/>
  <c r="M82" i="63"/>
  <c r="N94" i="63"/>
  <c r="L173" i="62"/>
  <c r="Y193" i="62"/>
  <c r="G7" i="62"/>
  <c r="J171" i="62"/>
  <c r="K89" i="62"/>
  <c r="AB193" i="62"/>
  <c r="J7" i="62"/>
  <c r="Z193" i="62"/>
  <c r="H7" i="62"/>
  <c r="K178" i="62"/>
  <c r="J214" i="62"/>
  <c r="AA193" i="62"/>
  <c r="I7" i="62"/>
  <c r="K108" i="62"/>
  <c r="J82" i="62"/>
  <c r="N94" i="62"/>
  <c r="M94" i="61"/>
  <c r="L82" i="61"/>
  <c r="K214" i="61"/>
  <c r="L178" i="61"/>
  <c r="L174" i="61"/>
  <c r="K179" i="61"/>
  <c r="K42" i="61" s="1"/>
  <c r="K43" i="61" s="1"/>
  <c r="K65" i="61" s="1"/>
  <c r="AB193" i="61"/>
  <c r="J7" i="61"/>
  <c r="K171" i="61"/>
  <c r="L89" i="61"/>
  <c r="N173" i="61"/>
  <c r="J214" i="60"/>
  <c r="K178" i="60"/>
  <c r="K171" i="60"/>
  <c r="L89" i="60"/>
  <c r="L173" i="60"/>
  <c r="K179" i="60"/>
  <c r="K42" i="60" s="1"/>
  <c r="K43" i="60" s="1"/>
  <c r="K65" i="60" s="1"/>
  <c r="L82" i="60"/>
  <c r="M94" i="60"/>
  <c r="J179" i="60"/>
  <c r="J42" i="60" s="1"/>
  <c r="H65" i="60"/>
  <c r="I65" i="59"/>
  <c r="L94" i="59"/>
  <c r="L171" i="59" s="1"/>
  <c r="K82" i="59"/>
  <c r="AB193" i="59"/>
  <c r="J7" i="59"/>
  <c r="K214" i="59"/>
  <c r="L178" i="59"/>
  <c r="K179" i="59"/>
  <c r="K42" i="59" s="1"/>
  <c r="M89" i="59"/>
  <c r="N173" i="59"/>
  <c r="N94" i="67" l="1"/>
  <c r="M82" i="67"/>
  <c r="AC193" i="67"/>
  <c r="K7" i="67"/>
  <c r="P173" i="67"/>
  <c r="L214" i="67"/>
  <c r="M178" i="67"/>
  <c r="L179" i="67"/>
  <c r="L42" i="67" s="1"/>
  <c r="L43" i="67" s="1"/>
  <c r="L65" i="67" s="1"/>
  <c r="N171" i="67"/>
  <c r="O89" i="67"/>
  <c r="AC193" i="66"/>
  <c r="K7" i="66"/>
  <c r="P94" i="66"/>
  <c r="O82" i="66"/>
  <c r="M178" i="66"/>
  <c r="L214" i="66"/>
  <c r="L179" i="66"/>
  <c r="L42" i="66" s="1"/>
  <c r="L43" i="66" s="1"/>
  <c r="L65" i="66" s="1"/>
  <c r="M171" i="66"/>
  <c r="N89" i="66"/>
  <c r="O173" i="66"/>
  <c r="N89" i="65"/>
  <c r="N214" i="65"/>
  <c r="O178" i="65"/>
  <c r="M94" i="65"/>
  <c r="L82" i="65"/>
  <c r="M173" i="65"/>
  <c r="L179" i="65"/>
  <c r="L42" i="65" s="1"/>
  <c r="L43" i="65" s="1"/>
  <c r="L65" i="65" s="1"/>
  <c r="AC193" i="65"/>
  <c r="K7" i="65"/>
  <c r="N173" i="64"/>
  <c r="M179" i="64"/>
  <c r="M42" i="64" s="1"/>
  <c r="M43" i="64" s="1"/>
  <c r="M65" i="64" s="1"/>
  <c r="B188" i="64" s="1"/>
  <c r="AD193" i="64"/>
  <c r="L7" i="64"/>
  <c r="L82" i="64"/>
  <c r="M94" i="64"/>
  <c r="O214" i="64"/>
  <c r="P178" i="64"/>
  <c r="L171" i="64"/>
  <c r="M89" i="64"/>
  <c r="N82" i="63"/>
  <c r="O94" i="63"/>
  <c r="AA193" i="63"/>
  <c r="I7" i="63"/>
  <c r="P173" i="63"/>
  <c r="AC193" i="63"/>
  <c r="K7" i="63"/>
  <c r="L171" i="63"/>
  <c r="M89" i="63"/>
  <c r="L214" i="63"/>
  <c r="M178" i="63"/>
  <c r="L179" i="63"/>
  <c r="L42" i="63" s="1"/>
  <c r="L43" i="63" s="1"/>
  <c r="L65" i="63" s="1"/>
  <c r="K214" i="62"/>
  <c r="L178" i="62"/>
  <c r="L108" i="62"/>
  <c r="K82" i="62"/>
  <c r="O94" i="62"/>
  <c r="K171" i="62"/>
  <c r="L89" i="62"/>
  <c r="K179" i="62"/>
  <c r="K42" i="62" s="1"/>
  <c r="K43" i="62" s="1"/>
  <c r="L179" i="62"/>
  <c r="L42" i="62" s="1"/>
  <c r="L43" i="62" s="1"/>
  <c r="L65" i="62" s="1"/>
  <c r="M173" i="62"/>
  <c r="M174" i="61"/>
  <c r="L179" i="61"/>
  <c r="L42" i="61" s="1"/>
  <c r="L43" i="61" s="1"/>
  <c r="L65" i="61" s="1"/>
  <c r="AC193" i="61"/>
  <c r="K7" i="61"/>
  <c r="L214" i="61"/>
  <c r="M178" i="61"/>
  <c r="L171" i="61"/>
  <c r="M89" i="61"/>
  <c r="N94" i="61"/>
  <c r="M82" i="61"/>
  <c r="O173" i="61"/>
  <c r="M173" i="60"/>
  <c r="AC193" i="60"/>
  <c r="K7" i="60"/>
  <c r="L171" i="60"/>
  <c r="M89" i="60"/>
  <c r="M82" i="60"/>
  <c r="N94" i="60"/>
  <c r="Z193" i="60"/>
  <c r="H7" i="60"/>
  <c r="K214" i="60"/>
  <c r="L178" i="60"/>
  <c r="J43" i="60"/>
  <c r="J65" i="60" s="1"/>
  <c r="O173" i="59"/>
  <c r="N89" i="59"/>
  <c r="K43" i="59"/>
  <c r="L82" i="59"/>
  <c r="M94" i="59"/>
  <c r="L214" i="59"/>
  <c r="M178" i="59"/>
  <c r="L179" i="59"/>
  <c r="L42" i="59" s="1"/>
  <c r="L43" i="59" s="1"/>
  <c r="L65" i="59" s="1"/>
  <c r="AA193" i="59"/>
  <c r="I7" i="59"/>
  <c r="P89" i="67" l="1"/>
  <c r="M214" i="67"/>
  <c r="N178" i="67"/>
  <c r="M179" i="67"/>
  <c r="M42" i="67" s="1"/>
  <c r="M43" i="67" s="1"/>
  <c r="M65" i="67" s="1"/>
  <c r="AD193" i="67"/>
  <c r="L7" i="67"/>
  <c r="Q173" i="67"/>
  <c r="O94" i="67"/>
  <c r="N82" i="67"/>
  <c r="AD193" i="66"/>
  <c r="L7" i="66"/>
  <c r="B188" i="66"/>
  <c r="P173" i="66"/>
  <c r="M214" i="66"/>
  <c r="N178" i="66"/>
  <c r="M179" i="66"/>
  <c r="M42" i="66" s="1"/>
  <c r="M43" i="66" s="1"/>
  <c r="M65" i="66" s="1"/>
  <c r="N171" i="66"/>
  <c r="O89" i="66"/>
  <c r="P82" i="66"/>
  <c r="Q94" i="66"/>
  <c r="C188" i="66"/>
  <c r="N94" i="65"/>
  <c r="M82" i="65"/>
  <c r="O214" i="65"/>
  <c r="P178" i="65"/>
  <c r="N171" i="65"/>
  <c r="O89" i="65"/>
  <c r="AD193" i="65"/>
  <c r="L7" i="65"/>
  <c r="M179" i="65"/>
  <c r="M42" i="65" s="1"/>
  <c r="M43" i="65" s="1"/>
  <c r="M65" i="65" s="1"/>
  <c r="N173" i="65"/>
  <c r="M171" i="65"/>
  <c r="C188" i="64"/>
  <c r="K6" i="64"/>
  <c r="M171" i="64"/>
  <c r="N89" i="64"/>
  <c r="P214" i="64"/>
  <c r="Q178" i="64"/>
  <c r="M82" i="64"/>
  <c r="N94" i="64"/>
  <c r="AE193" i="64"/>
  <c r="M7" i="64"/>
  <c r="O173" i="64"/>
  <c r="N179" i="64"/>
  <c r="N42" i="64" s="1"/>
  <c r="N43" i="64" s="1"/>
  <c r="N65" i="64" s="1"/>
  <c r="AD193" i="63"/>
  <c r="L7" i="63"/>
  <c r="O82" i="63"/>
  <c r="P94" i="63"/>
  <c r="M171" i="63"/>
  <c r="N89" i="63"/>
  <c r="N178" i="63"/>
  <c r="M214" i="63"/>
  <c r="M179" i="63"/>
  <c r="M42" i="63" s="1"/>
  <c r="M43" i="63" s="1"/>
  <c r="M65" i="63" s="1"/>
  <c r="Q173" i="63"/>
  <c r="N173" i="62"/>
  <c r="M108" i="62"/>
  <c r="L82" i="62"/>
  <c r="L214" i="62"/>
  <c r="M178" i="62"/>
  <c r="P94" i="62"/>
  <c r="K65" i="62"/>
  <c r="AD193" i="62"/>
  <c r="L7" i="62"/>
  <c r="L171" i="62"/>
  <c r="M89" i="62"/>
  <c r="P173" i="61"/>
  <c r="AD193" i="61"/>
  <c r="L7" i="61"/>
  <c r="M214" i="61"/>
  <c r="N178" i="61"/>
  <c r="O94" i="61"/>
  <c r="N82" i="61"/>
  <c r="M171" i="61"/>
  <c r="N89" i="61"/>
  <c r="N174" i="61"/>
  <c r="M179" i="61"/>
  <c r="M42" i="61" s="1"/>
  <c r="M43" i="61" s="1"/>
  <c r="M65" i="61" s="1"/>
  <c r="O94" i="60"/>
  <c r="N82" i="60"/>
  <c r="M171" i="60"/>
  <c r="N89" i="60"/>
  <c r="N173" i="60"/>
  <c r="L214" i="60"/>
  <c r="M178" i="60"/>
  <c r="M179" i="60" s="1"/>
  <c r="M42" i="60" s="1"/>
  <c r="M43" i="60" s="1"/>
  <c r="M65" i="60" s="1"/>
  <c r="AB193" i="60"/>
  <c r="J7" i="60"/>
  <c r="L179" i="60"/>
  <c r="L42" i="60" s="1"/>
  <c r="L43" i="60" s="1"/>
  <c r="L65" i="60" s="1"/>
  <c r="N94" i="59"/>
  <c r="M82" i="59"/>
  <c r="M171" i="59"/>
  <c r="K65" i="59"/>
  <c r="AD193" i="59"/>
  <c r="L7" i="59"/>
  <c r="M214" i="59"/>
  <c r="N178" i="59"/>
  <c r="M179" i="59"/>
  <c r="M42" i="59" s="1"/>
  <c r="M43" i="59" s="1"/>
  <c r="M65" i="59" s="1"/>
  <c r="P173" i="59"/>
  <c r="N171" i="59"/>
  <c r="O89" i="59"/>
  <c r="N214" i="67" l="1"/>
  <c r="O178" i="67"/>
  <c r="N179" i="67"/>
  <c r="N42" i="67" s="1"/>
  <c r="N43" i="67" s="1"/>
  <c r="N65" i="67" s="1"/>
  <c r="P94" i="67"/>
  <c r="O82" i="67"/>
  <c r="P171" i="67"/>
  <c r="Q89" i="67"/>
  <c r="R173" i="67"/>
  <c r="O171" i="67"/>
  <c r="AE193" i="67"/>
  <c r="M7" i="67"/>
  <c r="C188" i="67"/>
  <c r="B188" i="67"/>
  <c r="Q173" i="66"/>
  <c r="N214" i="66"/>
  <c r="O178" i="66"/>
  <c r="N179" i="66"/>
  <c r="N42" i="66" s="1"/>
  <c r="N43" i="66" s="1"/>
  <c r="N65" i="66" s="1"/>
  <c r="K6" i="66"/>
  <c r="O171" i="66"/>
  <c r="P89" i="66"/>
  <c r="R94" i="66"/>
  <c r="Q82" i="66"/>
  <c r="AE193" i="66"/>
  <c r="M7" i="66"/>
  <c r="O173" i="65"/>
  <c r="N179" i="65"/>
  <c r="N42" i="65" s="1"/>
  <c r="N43" i="65" s="1"/>
  <c r="N65" i="65" s="1"/>
  <c r="P214" i="65"/>
  <c r="Q178" i="65"/>
  <c r="O171" i="65"/>
  <c r="P89" i="65"/>
  <c r="AE193" i="65"/>
  <c r="M7" i="65"/>
  <c r="C188" i="65"/>
  <c r="B188" i="65"/>
  <c r="O94" i="65"/>
  <c r="N82" i="65"/>
  <c r="N82" i="64"/>
  <c r="O94" i="64"/>
  <c r="Q214" i="64"/>
  <c r="R178" i="64"/>
  <c r="AF193" i="64"/>
  <c r="N7" i="64"/>
  <c r="N171" i="64"/>
  <c r="O89" i="64"/>
  <c r="O179" i="64"/>
  <c r="O42" i="64" s="1"/>
  <c r="O43" i="64" s="1"/>
  <c r="O65" i="64" s="1"/>
  <c r="P173" i="64"/>
  <c r="N214" i="63"/>
  <c r="O178" i="63"/>
  <c r="N179" i="63"/>
  <c r="N42" i="63" s="1"/>
  <c r="N43" i="63" s="1"/>
  <c r="N65" i="63" s="1"/>
  <c r="N171" i="63"/>
  <c r="O89" i="63"/>
  <c r="P82" i="63"/>
  <c r="Q94" i="63"/>
  <c r="R173" i="63"/>
  <c r="AE193" i="63"/>
  <c r="M7" i="63"/>
  <c r="B188" i="63"/>
  <c r="C188" i="63"/>
  <c r="M171" i="62"/>
  <c r="N89" i="62"/>
  <c r="M214" i="62"/>
  <c r="N178" i="62"/>
  <c r="Q94" i="62"/>
  <c r="N108" i="62"/>
  <c r="M82" i="62"/>
  <c r="O173" i="62"/>
  <c r="AC193" i="62"/>
  <c r="K7" i="62"/>
  <c r="M179" i="62"/>
  <c r="M42" i="62" s="1"/>
  <c r="M43" i="62" s="1"/>
  <c r="N214" i="61"/>
  <c r="O178" i="61"/>
  <c r="O82" i="61"/>
  <c r="P94" i="61"/>
  <c r="O174" i="61"/>
  <c r="N179" i="61"/>
  <c r="N42" i="61" s="1"/>
  <c r="N43" i="61" s="1"/>
  <c r="N65" i="61" s="1"/>
  <c r="AE193" i="61"/>
  <c r="M7" i="61"/>
  <c r="C188" i="61"/>
  <c r="B188" i="61"/>
  <c r="N171" i="61"/>
  <c r="O89" i="61"/>
  <c r="Q173" i="61"/>
  <c r="AE193" i="60"/>
  <c r="M7" i="60"/>
  <c r="N171" i="60"/>
  <c r="O89" i="60"/>
  <c r="N178" i="60"/>
  <c r="M214" i="60"/>
  <c r="O173" i="60"/>
  <c r="N179" i="60"/>
  <c r="N42" i="60" s="1"/>
  <c r="N43" i="60" s="1"/>
  <c r="N65" i="60" s="1"/>
  <c r="AD193" i="60"/>
  <c r="L7" i="60"/>
  <c r="C188" i="60"/>
  <c r="B188" i="60"/>
  <c r="O82" i="60"/>
  <c r="P94" i="60"/>
  <c r="P89" i="59"/>
  <c r="AC193" i="59"/>
  <c r="K7" i="59"/>
  <c r="B188" i="59"/>
  <c r="C188" i="59"/>
  <c r="AE193" i="59"/>
  <c r="M7" i="59"/>
  <c r="Q173" i="59"/>
  <c r="N214" i="59"/>
  <c r="O178" i="59"/>
  <c r="N179" i="59"/>
  <c r="N42" i="59" s="1"/>
  <c r="N43" i="59" s="1"/>
  <c r="N65" i="59" s="1"/>
  <c r="N82" i="59"/>
  <c r="O94" i="59"/>
  <c r="K6" i="67" l="1"/>
  <c r="R89" i="67"/>
  <c r="Q94" i="67"/>
  <c r="P82" i="67"/>
  <c r="AF193" i="67"/>
  <c r="N7" i="67"/>
  <c r="O214" i="67"/>
  <c r="P178" i="67"/>
  <c r="O179" i="67"/>
  <c r="O42" i="67" s="1"/>
  <c r="O43" i="67" s="1"/>
  <c r="O65" i="67" s="1"/>
  <c r="S173" i="67"/>
  <c r="AF193" i="66"/>
  <c r="N7" i="66"/>
  <c r="P171" i="66"/>
  <c r="Q89" i="66"/>
  <c r="O214" i="66"/>
  <c r="P178" i="66"/>
  <c r="O179" i="66"/>
  <c r="O42" i="66" s="1"/>
  <c r="O43" i="66" s="1"/>
  <c r="O65" i="66" s="1"/>
  <c r="S94" i="66"/>
  <c r="R82" i="66"/>
  <c r="R173" i="66"/>
  <c r="R178" i="65"/>
  <c r="Q214" i="65"/>
  <c r="P94" i="65"/>
  <c r="O82" i="65"/>
  <c r="K6" i="65"/>
  <c r="AF193" i="65"/>
  <c r="N7" i="65"/>
  <c r="P171" i="65"/>
  <c r="Q89" i="65"/>
  <c r="P173" i="65"/>
  <c r="O179" i="65"/>
  <c r="O42" i="65" s="1"/>
  <c r="O43" i="65" s="1"/>
  <c r="O65" i="65" s="1"/>
  <c r="S178" i="64"/>
  <c r="R214" i="64"/>
  <c r="O171" i="64"/>
  <c r="P89" i="64"/>
  <c r="P179" i="64"/>
  <c r="P42" i="64" s="1"/>
  <c r="P43" i="64" s="1"/>
  <c r="P65" i="64" s="1"/>
  <c r="Q173" i="64"/>
  <c r="O82" i="64"/>
  <c r="P94" i="64"/>
  <c r="AG193" i="64"/>
  <c r="O7" i="64"/>
  <c r="Q82" i="63"/>
  <c r="R94" i="63"/>
  <c r="AF193" i="63"/>
  <c r="N7" i="63"/>
  <c r="K6" i="63"/>
  <c r="O214" i="63"/>
  <c r="P178" i="63"/>
  <c r="O179" i="63"/>
  <c r="O42" i="63" s="1"/>
  <c r="O43" i="63" s="1"/>
  <c r="O65" i="63" s="1"/>
  <c r="S173" i="63"/>
  <c r="O171" i="63"/>
  <c r="P89" i="63"/>
  <c r="O108" i="62"/>
  <c r="N82" i="62"/>
  <c r="N214" i="62"/>
  <c r="O178" i="62"/>
  <c r="N179" i="62"/>
  <c r="N42" i="62" s="1"/>
  <c r="N43" i="62" s="1"/>
  <c r="N65" i="62" s="1"/>
  <c r="N171" i="62"/>
  <c r="O89" i="62"/>
  <c r="R94" i="62"/>
  <c r="M65" i="62"/>
  <c r="O179" i="62"/>
  <c r="O42" i="62" s="1"/>
  <c r="O43" i="62" s="1"/>
  <c r="O65" i="62" s="1"/>
  <c r="P173" i="62"/>
  <c r="R173" i="61"/>
  <c r="P174" i="61"/>
  <c r="O179" i="61"/>
  <c r="O42" i="61" s="1"/>
  <c r="O43" i="61" s="1"/>
  <c r="O65" i="61" s="1"/>
  <c r="O171" i="61"/>
  <c r="P89" i="61"/>
  <c r="Q94" i="61"/>
  <c r="P82" i="61"/>
  <c r="AF193" i="61"/>
  <c r="N7" i="61"/>
  <c r="K6" i="61"/>
  <c r="O214" i="61"/>
  <c r="P178" i="61"/>
  <c r="K6" i="60"/>
  <c r="O171" i="60"/>
  <c r="P89" i="60"/>
  <c r="AF193" i="60"/>
  <c r="N7" i="60"/>
  <c r="O179" i="60"/>
  <c r="O42" i="60" s="1"/>
  <c r="O43" i="60" s="1"/>
  <c r="O65" i="60" s="1"/>
  <c r="P173" i="60"/>
  <c r="P82" i="60"/>
  <c r="Q94" i="60"/>
  <c r="N214" i="60"/>
  <c r="O178" i="60"/>
  <c r="O214" i="59"/>
  <c r="P178" i="59"/>
  <c r="O179" i="59"/>
  <c r="O42" i="59" s="1"/>
  <c r="O43" i="59" s="1"/>
  <c r="O65" i="59" s="1"/>
  <c r="AF193" i="59"/>
  <c r="N7" i="59"/>
  <c r="K6" i="59"/>
  <c r="R173" i="59"/>
  <c r="Q89" i="59"/>
  <c r="O82" i="59"/>
  <c r="P94" i="59"/>
  <c r="O171" i="59"/>
  <c r="P214" i="67" l="1"/>
  <c r="Q178" i="67"/>
  <c r="P179" i="67"/>
  <c r="P42" i="67" s="1"/>
  <c r="P43" i="67" s="1"/>
  <c r="P65" i="67" s="1"/>
  <c r="T173" i="67"/>
  <c r="R94" i="67"/>
  <c r="Q82" i="67"/>
  <c r="R171" i="67"/>
  <c r="S89" i="67"/>
  <c r="AG193" i="67"/>
  <c r="O7" i="67"/>
  <c r="Q171" i="67"/>
  <c r="T94" i="66"/>
  <c r="S82" i="66"/>
  <c r="S173" i="66"/>
  <c r="AG193" i="66"/>
  <c r="O7" i="66"/>
  <c r="P214" i="66"/>
  <c r="Q178" i="66"/>
  <c r="P179" i="66"/>
  <c r="P42" i="66" s="1"/>
  <c r="P43" i="66" s="1"/>
  <c r="P65" i="66" s="1"/>
  <c r="Q171" i="66"/>
  <c r="R89" i="66"/>
  <c r="Q173" i="65"/>
  <c r="P179" i="65"/>
  <c r="P42" i="65" s="1"/>
  <c r="P43" i="65" s="1"/>
  <c r="P65" i="65" s="1"/>
  <c r="AG193" i="65"/>
  <c r="O7" i="65"/>
  <c r="Q94" i="65"/>
  <c r="P82" i="65"/>
  <c r="Q171" i="65"/>
  <c r="R89" i="65"/>
  <c r="R214" i="65"/>
  <c r="S178" i="65"/>
  <c r="P82" i="64"/>
  <c r="Q94" i="64"/>
  <c r="Q179" i="64"/>
  <c r="Q42" i="64" s="1"/>
  <c r="Q43" i="64" s="1"/>
  <c r="Q65" i="64" s="1"/>
  <c r="R173" i="64"/>
  <c r="AH193" i="64"/>
  <c r="P7" i="64"/>
  <c r="P171" i="64"/>
  <c r="Q89" i="64"/>
  <c r="T178" i="64"/>
  <c r="S214" i="64"/>
  <c r="AG193" i="63"/>
  <c r="O7" i="63"/>
  <c r="P171" i="63"/>
  <c r="Q89" i="63"/>
  <c r="T173" i="63"/>
  <c r="S94" i="63"/>
  <c r="R82" i="63"/>
  <c r="P214" i="63"/>
  <c r="Q178" i="63"/>
  <c r="P179" i="63"/>
  <c r="P42" i="63" s="1"/>
  <c r="P43" i="63" s="1"/>
  <c r="P65" i="63" s="1"/>
  <c r="AF193" i="62"/>
  <c r="N7" i="62"/>
  <c r="O171" i="62"/>
  <c r="P89" i="62"/>
  <c r="AG193" i="62"/>
  <c r="O7" i="62"/>
  <c r="O214" i="62"/>
  <c r="P178" i="62"/>
  <c r="Q173" i="62"/>
  <c r="AE193" i="62"/>
  <c r="M7" i="62"/>
  <c r="B188" i="62"/>
  <c r="C188" i="62"/>
  <c r="S94" i="62"/>
  <c r="P108" i="62"/>
  <c r="O82" i="62"/>
  <c r="R94" i="61"/>
  <c r="Q82" i="61"/>
  <c r="P214" i="61"/>
  <c r="Q178" i="61"/>
  <c r="S173" i="61"/>
  <c r="P171" i="61"/>
  <c r="Q89" i="61"/>
  <c r="AG193" i="61"/>
  <c r="O7" i="61"/>
  <c r="Q174" i="61"/>
  <c r="P179" i="61"/>
  <c r="P42" i="61" s="1"/>
  <c r="P43" i="61" s="1"/>
  <c r="P65" i="61" s="1"/>
  <c r="Q173" i="60"/>
  <c r="O214" i="60"/>
  <c r="P178" i="60"/>
  <c r="P171" i="60"/>
  <c r="Q89" i="60"/>
  <c r="Q82" i="60"/>
  <c r="R94" i="60"/>
  <c r="AG193" i="60"/>
  <c r="O7" i="60"/>
  <c r="Q94" i="59"/>
  <c r="P82" i="59"/>
  <c r="Q178" i="59"/>
  <c r="P214" i="59"/>
  <c r="P179" i="59"/>
  <c r="P42" i="59" s="1"/>
  <c r="P43" i="59" s="1"/>
  <c r="P65" i="59" s="1"/>
  <c r="S173" i="59"/>
  <c r="AG193" i="59"/>
  <c r="O7" i="59"/>
  <c r="Q171" i="59"/>
  <c r="R89" i="59"/>
  <c r="P171" i="59"/>
  <c r="R82" i="67" l="1"/>
  <c r="S94" i="67"/>
  <c r="AH193" i="67"/>
  <c r="P7" i="67"/>
  <c r="U173" i="67"/>
  <c r="R178" i="67"/>
  <c r="Q214" i="67"/>
  <c r="Q179" i="67"/>
  <c r="Q42" i="67" s="1"/>
  <c r="Q43" i="67" s="1"/>
  <c r="Q65" i="67" s="1"/>
  <c r="S171" i="67"/>
  <c r="T89" i="67"/>
  <c r="R171" i="66"/>
  <c r="S89" i="66"/>
  <c r="T173" i="66"/>
  <c r="Q214" i="66"/>
  <c r="R178" i="66"/>
  <c r="Q179" i="66"/>
  <c r="Q42" i="66" s="1"/>
  <c r="Q43" i="66" s="1"/>
  <c r="Q65" i="66" s="1"/>
  <c r="AH193" i="66"/>
  <c r="P7" i="66"/>
  <c r="T82" i="66"/>
  <c r="U94" i="66"/>
  <c r="S89" i="65"/>
  <c r="AH193" i="65"/>
  <c r="P7" i="65"/>
  <c r="R94" i="65"/>
  <c r="Q82" i="65"/>
  <c r="T178" i="65"/>
  <c r="S214" i="65"/>
  <c r="R173" i="65"/>
  <c r="Q179" i="65"/>
  <c r="Q42" i="65" s="1"/>
  <c r="Q43" i="65" s="1"/>
  <c r="Q65" i="65" s="1"/>
  <c r="R179" i="64"/>
  <c r="R42" i="64" s="1"/>
  <c r="R43" i="64" s="1"/>
  <c r="R65" i="64" s="1"/>
  <c r="S173" i="64"/>
  <c r="Q171" i="64"/>
  <c r="R89" i="64"/>
  <c r="AI193" i="64"/>
  <c r="Q7" i="64"/>
  <c r="R94" i="64"/>
  <c r="Q82" i="64"/>
  <c r="T214" i="64"/>
  <c r="U178" i="64"/>
  <c r="U173" i="63"/>
  <c r="AH193" i="63"/>
  <c r="P7" i="63"/>
  <c r="S82" i="63"/>
  <c r="T94" i="63"/>
  <c r="Q171" i="63"/>
  <c r="R89" i="63"/>
  <c r="R178" i="63"/>
  <c r="Q214" i="63"/>
  <c r="Q179" i="63"/>
  <c r="Q42" i="63" s="1"/>
  <c r="Q65" i="63" s="1"/>
  <c r="P171" i="62"/>
  <c r="Q89" i="62"/>
  <c r="P214" i="62"/>
  <c r="Q178" i="62"/>
  <c r="Q108" i="62"/>
  <c r="P82" i="62"/>
  <c r="K6" i="62"/>
  <c r="P179" i="62"/>
  <c r="P42" i="62" s="1"/>
  <c r="P43" i="62" s="1"/>
  <c r="P65" i="62" s="1"/>
  <c r="T94" i="62"/>
  <c r="Q179" i="62"/>
  <c r="Q42" i="62" s="1"/>
  <c r="Q43" i="62" s="1"/>
  <c r="Q65" i="62" s="1"/>
  <c r="R173" i="62"/>
  <c r="AH193" i="61"/>
  <c r="P7" i="61"/>
  <c r="R178" i="61"/>
  <c r="Q214" i="61"/>
  <c r="R174" i="61"/>
  <c r="Q179" i="61"/>
  <c r="Q42" i="61" s="1"/>
  <c r="Q43" i="61" s="1"/>
  <c r="Q65" i="61" s="1"/>
  <c r="Q171" i="61"/>
  <c r="R89" i="61"/>
  <c r="T173" i="61"/>
  <c r="R82" i="61"/>
  <c r="S94" i="61"/>
  <c r="Q178" i="60"/>
  <c r="P214" i="60"/>
  <c r="P179" i="60"/>
  <c r="P42" i="60" s="1"/>
  <c r="P43" i="60" s="1"/>
  <c r="P65" i="60" s="1"/>
  <c r="S94" i="60"/>
  <c r="R82" i="60"/>
  <c r="Q171" i="60"/>
  <c r="R89" i="60"/>
  <c r="R173" i="60"/>
  <c r="Q179" i="60"/>
  <c r="Q42" i="60" s="1"/>
  <c r="Q43" i="60" s="1"/>
  <c r="Q65" i="60" s="1"/>
  <c r="T173" i="59"/>
  <c r="R171" i="59"/>
  <c r="S89" i="59"/>
  <c r="R178" i="59"/>
  <c r="Q214" i="59"/>
  <c r="Q179" i="59"/>
  <c r="Q42" i="59" s="1"/>
  <c r="Q43" i="59" s="1"/>
  <c r="Q65" i="59" s="1"/>
  <c r="AH193" i="59"/>
  <c r="P7" i="59"/>
  <c r="Q82" i="59"/>
  <c r="R94" i="59"/>
  <c r="S178" i="67" l="1"/>
  <c r="R214" i="67"/>
  <c r="R179" i="67"/>
  <c r="R42" i="67" s="1"/>
  <c r="R43" i="67" s="1"/>
  <c r="R65" i="67" s="1"/>
  <c r="V173" i="67"/>
  <c r="T171" i="67"/>
  <c r="U89" i="67"/>
  <c r="S82" i="67"/>
  <c r="T94" i="67"/>
  <c r="AI193" i="67"/>
  <c r="Q7" i="67"/>
  <c r="R214" i="66"/>
  <c r="S178" i="66"/>
  <c r="R179" i="66"/>
  <c r="R42" i="66" s="1"/>
  <c r="R43" i="66" s="1"/>
  <c r="R65" i="66" s="1"/>
  <c r="V94" i="66"/>
  <c r="U82" i="66"/>
  <c r="U173" i="66"/>
  <c r="AI193" i="66"/>
  <c r="Q7" i="66"/>
  <c r="S171" i="66"/>
  <c r="T89" i="66"/>
  <c r="AI193" i="65"/>
  <c r="Q7" i="65"/>
  <c r="T89" i="65"/>
  <c r="T214" i="65"/>
  <c r="U178" i="65"/>
  <c r="R82" i="65"/>
  <c r="S94" i="65"/>
  <c r="R179" i="65"/>
  <c r="R42" i="65" s="1"/>
  <c r="R43" i="65" s="1"/>
  <c r="R65" i="65" s="1"/>
  <c r="S173" i="65"/>
  <c r="R171" i="65"/>
  <c r="R82" i="64"/>
  <c r="S94" i="64"/>
  <c r="U214" i="64"/>
  <c r="V178" i="64"/>
  <c r="S179" i="64"/>
  <c r="S42" i="64" s="1"/>
  <c r="S43" i="64" s="1"/>
  <c r="S65" i="64" s="1"/>
  <c r="T173" i="64"/>
  <c r="R171" i="64"/>
  <c r="S89" i="64"/>
  <c r="AJ193" i="64"/>
  <c r="R7" i="64"/>
  <c r="AI193" i="63"/>
  <c r="Q7" i="63"/>
  <c r="R171" i="63"/>
  <c r="S89" i="63"/>
  <c r="T82" i="63"/>
  <c r="U94" i="63"/>
  <c r="R214" i="63"/>
  <c r="S178" i="63"/>
  <c r="R179" i="63"/>
  <c r="R42" i="63" s="1"/>
  <c r="R43" i="63" s="1"/>
  <c r="R65" i="63" s="1"/>
  <c r="V173" i="63"/>
  <c r="S173" i="62"/>
  <c r="Q214" i="62"/>
  <c r="R178" i="62"/>
  <c r="AI193" i="62"/>
  <c r="Q7" i="62"/>
  <c r="R108" i="62"/>
  <c r="Q82" i="62"/>
  <c r="Q171" i="62"/>
  <c r="R89" i="62"/>
  <c r="AH193" i="62"/>
  <c r="P7" i="62"/>
  <c r="U94" i="62"/>
  <c r="R171" i="61"/>
  <c r="S89" i="61"/>
  <c r="R214" i="61"/>
  <c r="S178" i="61"/>
  <c r="AI193" i="61"/>
  <c r="Q7" i="61"/>
  <c r="T94" i="61"/>
  <c r="S82" i="61"/>
  <c r="U173" i="61"/>
  <c r="S174" i="61"/>
  <c r="R179" i="61"/>
  <c r="R42" i="61" s="1"/>
  <c r="R43" i="61" s="1"/>
  <c r="R65" i="61" s="1"/>
  <c r="R171" i="60"/>
  <c r="S89" i="60"/>
  <c r="AH193" i="60"/>
  <c r="P7" i="60"/>
  <c r="S173" i="60"/>
  <c r="R179" i="60"/>
  <c r="R42" i="60" s="1"/>
  <c r="R43" i="60" s="1"/>
  <c r="R65" i="60" s="1"/>
  <c r="T94" i="60"/>
  <c r="S82" i="60"/>
  <c r="AI193" i="60"/>
  <c r="Q7" i="60"/>
  <c r="Q214" i="60"/>
  <c r="R178" i="60"/>
  <c r="AI193" i="59"/>
  <c r="Q7" i="59"/>
  <c r="R214" i="59"/>
  <c r="S178" i="59"/>
  <c r="R179" i="59"/>
  <c r="R42" i="59" s="1"/>
  <c r="R43" i="59" s="1"/>
  <c r="R65" i="59" s="1"/>
  <c r="T89" i="59"/>
  <c r="S94" i="59"/>
  <c r="R82" i="59"/>
  <c r="U173" i="59"/>
  <c r="W173" i="67" l="1"/>
  <c r="AJ193" i="67"/>
  <c r="R7" i="67"/>
  <c r="V89" i="67"/>
  <c r="T82" i="67"/>
  <c r="U94" i="67"/>
  <c r="U171" i="67" s="1"/>
  <c r="S214" i="67"/>
  <c r="T178" i="67"/>
  <c r="S179" i="67"/>
  <c r="S42" i="67" s="1"/>
  <c r="S43" i="67" s="1"/>
  <c r="S65" i="67" s="1"/>
  <c r="T171" i="66"/>
  <c r="U89" i="66"/>
  <c r="V173" i="66"/>
  <c r="V82" i="66"/>
  <c r="W94" i="66"/>
  <c r="AJ193" i="66"/>
  <c r="R7" i="66"/>
  <c r="T178" i="66"/>
  <c r="S214" i="66"/>
  <c r="S179" i="66"/>
  <c r="S42" i="66" s="1"/>
  <c r="S43" i="66" s="1"/>
  <c r="S65" i="66" s="1"/>
  <c r="U89" i="65"/>
  <c r="S82" i="65"/>
  <c r="T94" i="65"/>
  <c r="S171" i="65"/>
  <c r="S179" i="65"/>
  <c r="S42" i="65" s="1"/>
  <c r="S43" i="65" s="1"/>
  <c r="S65" i="65" s="1"/>
  <c r="T173" i="65"/>
  <c r="U214" i="65"/>
  <c r="V178" i="65"/>
  <c r="AJ193" i="65"/>
  <c r="R7" i="65"/>
  <c r="S171" i="64"/>
  <c r="T89" i="64"/>
  <c r="V214" i="64"/>
  <c r="W178" i="64"/>
  <c r="T179" i="64"/>
  <c r="T42" i="64" s="1"/>
  <c r="T43" i="64" s="1"/>
  <c r="T65" i="64" s="1"/>
  <c r="U173" i="64"/>
  <c r="S82" i="64"/>
  <c r="T94" i="64"/>
  <c r="AK193" i="64"/>
  <c r="S7" i="64"/>
  <c r="U82" i="63"/>
  <c r="V94" i="63"/>
  <c r="S214" i="63"/>
  <c r="T178" i="63"/>
  <c r="S179" i="63"/>
  <c r="S42" i="63" s="1"/>
  <c r="S43" i="63" s="1"/>
  <c r="S65" i="63" s="1"/>
  <c r="S171" i="63"/>
  <c r="T89" i="63"/>
  <c r="W173" i="63"/>
  <c r="AJ193" i="63"/>
  <c r="R7" i="63"/>
  <c r="S108" i="62"/>
  <c r="R82" i="62"/>
  <c r="S178" i="62"/>
  <c r="R214" i="62"/>
  <c r="R171" i="62"/>
  <c r="S89" i="62"/>
  <c r="S179" i="62"/>
  <c r="S42" i="62" s="1"/>
  <c r="S43" i="62" s="1"/>
  <c r="S65" i="62" s="1"/>
  <c r="T173" i="62"/>
  <c r="V94" i="62"/>
  <c r="R179" i="62"/>
  <c r="R42" i="62" s="1"/>
  <c r="R43" i="62" s="1"/>
  <c r="R65" i="62" s="1"/>
  <c r="AJ193" i="61"/>
  <c r="R7" i="61"/>
  <c r="S214" i="61"/>
  <c r="T178" i="61"/>
  <c r="T174" i="61"/>
  <c r="S179" i="61"/>
  <c r="S42" i="61" s="1"/>
  <c r="S43" i="61" s="1"/>
  <c r="S65" i="61" s="1"/>
  <c r="S171" i="61"/>
  <c r="T89" i="61"/>
  <c r="U94" i="61"/>
  <c r="T82" i="61"/>
  <c r="V173" i="61"/>
  <c r="T173" i="60"/>
  <c r="AJ193" i="60"/>
  <c r="R7" i="60"/>
  <c r="R214" i="60"/>
  <c r="S178" i="60"/>
  <c r="S171" i="60"/>
  <c r="T89" i="60"/>
  <c r="U94" i="60"/>
  <c r="T82" i="60"/>
  <c r="S82" i="59"/>
  <c r="T94" i="59"/>
  <c r="T171" i="59" s="1"/>
  <c r="U89" i="59"/>
  <c r="S171" i="59"/>
  <c r="AJ193" i="59"/>
  <c r="R7" i="59"/>
  <c r="V173" i="59"/>
  <c r="S214" i="59"/>
  <c r="T178" i="59"/>
  <c r="S179" i="59"/>
  <c r="S42" i="59" s="1"/>
  <c r="S43" i="59" s="1"/>
  <c r="S65" i="59" s="1"/>
  <c r="W89" i="67" l="1"/>
  <c r="AK193" i="67"/>
  <c r="S7" i="67"/>
  <c r="T214" i="67"/>
  <c r="U178" i="67"/>
  <c r="T179" i="67"/>
  <c r="T42" i="67" s="1"/>
  <c r="T43" i="67" s="1"/>
  <c r="T65" i="67" s="1"/>
  <c r="V94" i="67"/>
  <c r="U82" i="67"/>
  <c r="X173" i="67"/>
  <c r="X94" i="66"/>
  <c r="W82" i="66"/>
  <c r="W173" i="66"/>
  <c r="AK193" i="66"/>
  <c r="S7" i="66"/>
  <c r="U171" i="66"/>
  <c r="V89" i="66"/>
  <c r="U178" i="66"/>
  <c r="T214" i="66"/>
  <c r="T179" i="66"/>
  <c r="T42" i="66" s="1"/>
  <c r="T43" i="66" s="1"/>
  <c r="T65" i="66" s="1"/>
  <c r="AK193" i="65"/>
  <c r="S7" i="65"/>
  <c r="U94" i="65"/>
  <c r="T82" i="65"/>
  <c r="U171" i="65"/>
  <c r="V89" i="65"/>
  <c r="T179" i="65"/>
  <c r="T42" i="65" s="1"/>
  <c r="T43" i="65" s="1"/>
  <c r="T65" i="65" s="1"/>
  <c r="U173" i="65"/>
  <c r="V214" i="65"/>
  <c r="W178" i="65"/>
  <c r="T171" i="65"/>
  <c r="AL193" i="64"/>
  <c r="T7" i="64"/>
  <c r="W214" i="64"/>
  <c r="X178" i="64"/>
  <c r="T171" i="64"/>
  <c r="U89" i="64"/>
  <c r="T82" i="64"/>
  <c r="U94" i="64"/>
  <c r="V173" i="64"/>
  <c r="U179" i="64"/>
  <c r="U42" i="64" s="1"/>
  <c r="U43" i="64" s="1"/>
  <c r="U65" i="64" s="1"/>
  <c r="X173" i="63"/>
  <c r="T214" i="63"/>
  <c r="U178" i="63"/>
  <c r="T179" i="63"/>
  <c r="T42" i="63" s="1"/>
  <c r="T43" i="63" s="1"/>
  <c r="T65" i="63" s="1"/>
  <c r="AK193" i="63"/>
  <c r="S7" i="63"/>
  <c r="V82" i="63"/>
  <c r="W94" i="63"/>
  <c r="T171" i="63"/>
  <c r="U89" i="63"/>
  <c r="AK193" i="62"/>
  <c r="S7" i="62"/>
  <c r="AJ193" i="62"/>
  <c r="R7" i="62"/>
  <c r="S214" i="62"/>
  <c r="T178" i="62"/>
  <c r="T179" i="62"/>
  <c r="T42" i="62" s="1"/>
  <c r="T43" i="62" s="1"/>
  <c r="T65" i="62" s="1"/>
  <c r="U173" i="62"/>
  <c r="S171" i="62"/>
  <c r="T89" i="62"/>
  <c r="W94" i="62"/>
  <c r="T108" i="62"/>
  <c r="S82" i="62"/>
  <c r="T171" i="61"/>
  <c r="U89" i="61"/>
  <c r="U174" i="61"/>
  <c r="T179" i="61"/>
  <c r="T42" i="61" s="1"/>
  <c r="T43" i="61" s="1"/>
  <c r="T65" i="61" s="1"/>
  <c r="AK193" i="61"/>
  <c r="S7" i="61"/>
  <c r="T214" i="61"/>
  <c r="U178" i="61"/>
  <c r="W173" i="61"/>
  <c r="V94" i="61"/>
  <c r="U82" i="61"/>
  <c r="T171" i="60"/>
  <c r="U89" i="60"/>
  <c r="S214" i="60"/>
  <c r="T178" i="60"/>
  <c r="S179" i="60"/>
  <c r="S42" i="60" s="1"/>
  <c r="S43" i="60" s="1"/>
  <c r="S65" i="60" s="1"/>
  <c r="U82" i="60"/>
  <c r="V94" i="60"/>
  <c r="T179" i="60"/>
  <c r="T42" i="60" s="1"/>
  <c r="T43" i="60" s="1"/>
  <c r="T65" i="60" s="1"/>
  <c r="U173" i="60"/>
  <c r="W173" i="59"/>
  <c r="T214" i="59"/>
  <c r="U178" i="59"/>
  <c r="T179" i="59"/>
  <c r="T42" i="59" s="1"/>
  <c r="T43" i="59" s="1"/>
  <c r="T65" i="59" s="1"/>
  <c r="AK193" i="59"/>
  <c r="S7" i="59"/>
  <c r="U171" i="59"/>
  <c r="V89" i="59"/>
  <c r="U94" i="59"/>
  <c r="T82" i="59"/>
  <c r="AL193" i="67" l="1"/>
  <c r="T7" i="67"/>
  <c r="W94" i="67"/>
  <c r="V82" i="67"/>
  <c r="U214" i="67"/>
  <c r="V178" i="67"/>
  <c r="U179" i="67"/>
  <c r="U42" i="67" s="1"/>
  <c r="U43" i="67" s="1"/>
  <c r="U65" i="67" s="1"/>
  <c r="Y173" i="67"/>
  <c r="X89" i="67"/>
  <c r="V171" i="67"/>
  <c r="V171" i="66"/>
  <c r="W89" i="66"/>
  <c r="X173" i="66"/>
  <c r="AL193" i="66"/>
  <c r="T7" i="66"/>
  <c r="U214" i="66"/>
  <c r="V178" i="66"/>
  <c r="U179" i="66"/>
  <c r="U42" i="66" s="1"/>
  <c r="U43" i="66" s="1"/>
  <c r="U65" i="66" s="1"/>
  <c r="X82" i="66"/>
  <c r="Y94" i="66"/>
  <c r="U179" i="65"/>
  <c r="U42" i="65" s="1"/>
  <c r="U43" i="65" s="1"/>
  <c r="U65" i="65" s="1"/>
  <c r="V173" i="65"/>
  <c r="V94" i="65"/>
  <c r="U82" i="65"/>
  <c r="AL193" i="65"/>
  <c r="T7" i="65"/>
  <c r="V171" i="65"/>
  <c r="W89" i="65"/>
  <c r="W214" i="65"/>
  <c r="X178" i="65"/>
  <c r="U82" i="64"/>
  <c r="V94" i="64"/>
  <c r="U171" i="64"/>
  <c r="V89" i="64"/>
  <c r="X214" i="64"/>
  <c r="Y178" i="64"/>
  <c r="AM193" i="64"/>
  <c r="U7" i="64"/>
  <c r="W173" i="64"/>
  <c r="V179" i="64"/>
  <c r="V42" i="64" s="1"/>
  <c r="V43" i="64" s="1"/>
  <c r="V65" i="64" s="1"/>
  <c r="U171" i="63"/>
  <c r="V89" i="63"/>
  <c r="AL193" i="63"/>
  <c r="T7" i="63"/>
  <c r="V178" i="63"/>
  <c r="U214" i="63"/>
  <c r="U179" i="63"/>
  <c r="U42" i="63" s="1"/>
  <c r="U43" i="63" s="1"/>
  <c r="U65" i="63" s="1"/>
  <c r="W82" i="63"/>
  <c r="X94" i="63"/>
  <c r="Y173" i="63"/>
  <c r="V173" i="62"/>
  <c r="T214" i="62"/>
  <c r="U178" i="62"/>
  <c r="U108" i="62"/>
  <c r="T82" i="62"/>
  <c r="X94" i="62"/>
  <c r="T171" i="62"/>
  <c r="U89" i="62"/>
  <c r="AL193" i="62"/>
  <c r="T7" i="62"/>
  <c r="W94" i="61"/>
  <c r="V82" i="61"/>
  <c r="V174" i="61"/>
  <c r="U179" i="61"/>
  <c r="U42" i="61" s="1"/>
  <c r="U43" i="61" s="1"/>
  <c r="U65" i="61" s="1"/>
  <c r="U171" i="61"/>
  <c r="V89" i="61"/>
  <c r="U214" i="61"/>
  <c r="V178" i="61"/>
  <c r="AL193" i="61"/>
  <c r="T7" i="61"/>
  <c r="X173" i="61"/>
  <c r="AL193" i="60"/>
  <c r="T7" i="60"/>
  <c r="AK193" i="60"/>
  <c r="S7" i="60"/>
  <c r="T214" i="60"/>
  <c r="U178" i="60"/>
  <c r="U179" i="60" s="1"/>
  <c r="U42" i="60" s="1"/>
  <c r="U43" i="60" s="1"/>
  <c r="U65" i="60" s="1"/>
  <c r="U171" i="60"/>
  <c r="V89" i="60"/>
  <c r="W94" i="60"/>
  <c r="V82" i="60"/>
  <c r="V173" i="60"/>
  <c r="AL193" i="59"/>
  <c r="T7" i="59"/>
  <c r="U214" i="59"/>
  <c r="V178" i="59"/>
  <c r="U179" i="59"/>
  <c r="U42" i="59" s="1"/>
  <c r="U43" i="59" s="1"/>
  <c r="U65" i="59" s="1"/>
  <c r="X173" i="59"/>
  <c r="V94" i="59"/>
  <c r="U82" i="59"/>
  <c r="W89" i="59"/>
  <c r="AM193" i="67" l="1"/>
  <c r="U7" i="67"/>
  <c r="V214" i="67"/>
  <c r="W178" i="67"/>
  <c r="V179" i="67"/>
  <c r="V42" i="67" s="1"/>
  <c r="V43" i="67" s="1"/>
  <c r="V65" i="67" s="1"/>
  <c r="Y89" i="67"/>
  <c r="X94" i="67"/>
  <c r="W82" i="67"/>
  <c r="W171" i="67"/>
  <c r="Z173" i="67"/>
  <c r="Y82" i="66"/>
  <c r="Z94" i="66"/>
  <c r="Y173" i="66"/>
  <c r="W178" i="66"/>
  <c r="V214" i="66"/>
  <c r="V179" i="66"/>
  <c r="V42" i="66" s="1"/>
  <c r="V43" i="66" s="1"/>
  <c r="V65" i="66" s="1"/>
  <c r="W171" i="66"/>
  <c r="X89" i="66"/>
  <c r="AM193" i="66"/>
  <c r="U7" i="66"/>
  <c r="X89" i="65"/>
  <c r="W94" i="65"/>
  <c r="V82" i="65"/>
  <c r="X214" i="65"/>
  <c r="Y178" i="65"/>
  <c r="W173" i="65"/>
  <c r="V179" i="65"/>
  <c r="V42" i="65" s="1"/>
  <c r="V43" i="65" s="1"/>
  <c r="V65" i="65" s="1"/>
  <c r="AM193" i="65"/>
  <c r="U7" i="65"/>
  <c r="Y214" i="64"/>
  <c r="Z178" i="64"/>
  <c r="AN193" i="64"/>
  <c r="V7" i="64"/>
  <c r="V82" i="64"/>
  <c r="W94" i="64"/>
  <c r="V171" i="64"/>
  <c r="W89" i="64"/>
  <c r="X173" i="64"/>
  <c r="W179" i="64"/>
  <c r="W42" i="64" s="1"/>
  <c r="W43" i="64" s="1"/>
  <c r="W65" i="64" s="1"/>
  <c r="Z173" i="63"/>
  <c r="V171" i="63"/>
  <c r="W89" i="63"/>
  <c r="AM193" i="63"/>
  <c r="U7" i="63"/>
  <c r="V214" i="63"/>
  <c r="W178" i="63"/>
  <c r="V179" i="63"/>
  <c r="V42" i="63" s="1"/>
  <c r="V43" i="63" s="1"/>
  <c r="V65" i="63" s="1"/>
  <c r="X82" i="63"/>
  <c r="Y94" i="63"/>
  <c r="Y94" i="62"/>
  <c r="U214" i="62"/>
  <c r="V178" i="62"/>
  <c r="V108" i="62"/>
  <c r="U82" i="62"/>
  <c r="U171" i="62"/>
  <c r="V89" i="62"/>
  <c r="W173" i="62"/>
  <c r="U179" i="62"/>
  <c r="U42" i="62" s="1"/>
  <c r="U43" i="62" s="1"/>
  <c r="U65" i="62" s="1"/>
  <c r="V214" i="61"/>
  <c r="W178" i="61"/>
  <c r="V171" i="61"/>
  <c r="W89" i="61"/>
  <c r="Y173" i="61"/>
  <c r="AM193" i="61"/>
  <c r="U7" i="61"/>
  <c r="W174" i="61"/>
  <c r="V179" i="61"/>
  <c r="V42" i="61" s="1"/>
  <c r="V43" i="61" s="1"/>
  <c r="V65" i="61" s="1"/>
  <c r="W82" i="61"/>
  <c r="X94" i="61"/>
  <c r="AM193" i="60"/>
  <c r="U7" i="60"/>
  <c r="V171" i="60"/>
  <c r="W89" i="60"/>
  <c r="U214" i="60"/>
  <c r="V178" i="60"/>
  <c r="V179" i="60"/>
  <c r="V42" i="60" s="1"/>
  <c r="V43" i="60" s="1"/>
  <c r="V65" i="60" s="1"/>
  <c r="W173" i="60"/>
  <c r="X94" i="60"/>
  <c r="W82" i="60"/>
  <c r="V82" i="59"/>
  <c r="W94" i="59"/>
  <c r="Y173" i="59"/>
  <c r="V214" i="59"/>
  <c r="W178" i="59"/>
  <c r="V179" i="59"/>
  <c r="V42" i="59" s="1"/>
  <c r="V43" i="59" s="1"/>
  <c r="V65" i="59" s="1"/>
  <c r="W171" i="59"/>
  <c r="X89" i="59"/>
  <c r="V171" i="59"/>
  <c r="AM193" i="59"/>
  <c r="U7" i="59"/>
  <c r="Y94" i="67" l="1"/>
  <c r="X82" i="67"/>
  <c r="AN193" i="67"/>
  <c r="V7" i="67"/>
  <c r="X171" i="67"/>
  <c r="AA173" i="67"/>
  <c r="W214" i="67"/>
  <c r="X178" i="67"/>
  <c r="W179" i="67"/>
  <c r="W42" i="67" s="1"/>
  <c r="W43" i="67" s="1"/>
  <c r="W65" i="67" s="1"/>
  <c r="Y171" i="67"/>
  <c r="Z89" i="67"/>
  <c r="AN193" i="66"/>
  <c r="V7" i="66"/>
  <c r="W214" i="66"/>
  <c r="X178" i="66"/>
  <c r="W179" i="66"/>
  <c r="W42" i="66" s="1"/>
  <c r="W43" i="66" s="1"/>
  <c r="W65" i="66" s="1"/>
  <c r="Z173" i="66"/>
  <c r="AA94" i="66"/>
  <c r="Z82" i="66"/>
  <c r="X171" i="66"/>
  <c r="Y89" i="66"/>
  <c r="AN193" i="65"/>
  <c r="V7" i="65"/>
  <c r="X173" i="65"/>
  <c r="W179" i="65"/>
  <c r="W42" i="65" s="1"/>
  <c r="W43" i="65" s="1"/>
  <c r="W65" i="65" s="1"/>
  <c r="X94" i="65"/>
  <c r="W82" i="65"/>
  <c r="X171" i="65"/>
  <c r="Y89" i="65"/>
  <c r="Z178" i="65"/>
  <c r="Y214" i="65"/>
  <c r="W171" i="65"/>
  <c r="W171" i="64"/>
  <c r="X89" i="64"/>
  <c r="W82" i="64"/>
  <c r="X94" i="64"/>
  <c r="AO193" i="64"/>
  <c r="W7" i="64"/>
  <c r="Z214" i="64"/>
  <c r="AA178" i="64"/>
  <c r="X179" i="64"/>
  <c r="X42" i="64" s="1"/>
  <c r="X43" i="64" s="1"/>
  <c r="X65" i="64" s="1"/>
  <c r="Y173" i="64"/>
  <c r="W214" i="63"/>
  <c r="X178" i="63"/>
  <c r="W179" i="63"/>
  <c r="W42" i="63" s="1"/>
  <c r="W43" i="63" s="1"/>
  <c r="W65" i="63" s="1"/>
  <c r="W171" i="63"/>
  <c r="X89" i="63"/>
  <c r="Y82" i="63"/>
  <c r="Z94" i="63"/>
  <c r="AN193" i="63"/>
  <c r="V7" i="63"/>
  <c r="AA173" i="63"/>
  <c r="V214" i="62"/>
  <c r="W178" i="62"/>
  <c r="V171" i="62"/>
  <c r="W89" i="62"/>
  <c r="W108" i="62"/>
  <c r="V82" i="62"/>
  <c r="V179" i="62"/>
  <c r="V42" i="62" s="1"/>
  <c r="V43" i="62" s="1"/>
  <c r="V65" i="62" s="1"/>
  <c r="AM193" i="62"/>
  <c r="U7" i="62"/>
  <c r="W179" i="62"/>
  <c r="W42" i="62" s="1"/>
  <c r="W43" i="62" s="1"/>
  <c r="W65" i="62" s="1"/>
  <c r="X173" i="62"/>
  <c r="Z94" i="62"/>
  <c r="Y94" i="61"/>
  <c r="X82" i="61"/>
  <c r="W171" i="61"/>
  <c r="X89" i="61"/>
  <c r="Z173" i="61"/>
  <c r="W214" i="61"/>
  <c r="X178" i="61"/>
  <c r="AN193" i="61"/>
  <c r="V7" i="61"/>
  <c r="X174" i="61"/>
  <c r="W179" i="61"/>
  <c r="W42" i="61" s="1"/>
  <c r="W43" i="61" s="1"/>
  <c r="W65" i="61" s="1"/>
  <c r="X173" i="60"/>
  <c r="W171" i="60"/>
  <c r="X89" i="60"/>
  <c r="AN193" i="60"/>
  <c r="V7" i="60"/>
  <c r="V214" i="60"/>
  <c r="W178" i="60"/>
  <c r="X82" i="60"/>
  <c r="Y94" i="60"/>
  <c r="Z173" i="59"/>
  <c r="AN193" i="59"/>
  <c r="V7" i="59"/>
  <c r="W214" i="59"/>
  <c r="X178" i="59"/>
  <c r="W179" i="59"/>
  <c r="W42" i="59" s="1"/>
  <c r="W43" i="59" s="1"/>
  <c r="W65" i="59" s="1"/>
  <c r="W82" i="59"/>
  <c r="X94" i="59"/>
  <c r="X171" i="59"/>
  <c r="Y89" i="59"/>
  <c r="AB173" i="67" l="1"/>
  <c r="Z171" i="67"/>
  <c r="AA89" i="67"/>
  <c r="AO193" i="67"/>
  <c r="W7" i="67"/>
  <c r="X214" i="67"/>
  <c r="Y178" i="67"/>
  <c r="X179" i="67"/>
  <c r="X42" i="67" s="1"/>
  <c r="X43" i="67" s="1"/>
  <c r="X65" i="67" s="1"/>
  <c r="Z94" i="67"/>
  <c r="Y82" i="67"/>
  <c r="AA173" i="66"/>
  <c r="X214" i="66"/>
  <c r="Y178" i="66"/>
  <c r="X179" i="66"/>
  <c r="X42" i="66" s="1"/>
  <c r="X43" i="66" s="1"/>
  <c r="X65" i="66" s="1"/>
  <c r="Y171" i="66"/>
  <c r="Z89" i="66"/>
  <c r="AO193" i="66"/>
  <c r="W7" i="66"/>
  <c r="AB94" i="66"/>
  <c r="AA82" i="66"/>
  <c r="AO193" i="65"/>
  <c r="W7" i="65"/>
  <c r="Z89" i="65"/>
  <c r="Y173" i="65"/>
  <c r="X179" i="65"/>
  <c r="X42" i="65" s="1"/>
  <c r="X43" i="65" s="1"/>
  <c r="X65" i="65" s="1"/>
  <c r="Y94" i="65"/>
  <c r="X82" i="65"/>
  <c r="AA178" i="65"/>
  <c r="Z214" i="65"/>
  <c r="X82" i="64"/>
  <c r="Y94" i="64"/>
  <c r="Y179" i="64"/>
  <c r="Y42" i="64" s="1"/>
  <c r="Y43" i="64" s="1"/>
  <c r="Y65" i="64" s="1"/>
  <c r="Z173" i="64"/>
  <c r="X171" i="64"/>
  <c r="Y89" i="64"/>
  <c r="AB178" i="64"/>
  <c r="AA214" i="64"/>
  <c r="AP193" i="64"/>
  <c r="X7" i="64"/>
  <c r="AA94" i="63"/>
  <c r="Z82" i="63"/>
  <c r="X171" i="63"/>
  <c r="Y89" i="63"/>
  <c r="AB173" i="63"/>
  <c r="X214" i="63"/>
  <c r="Y178" i="63"/>
  <c r="X179" i="63"/>
  <c r="X42" i="63" s="1"/>
  <c r="X43" i="63" s="1"/>
  <c r="X65" i="63" s="1"/>
  <c r="AO193" i="63"/>
  <c r="W7" i="63"/>
  <c r="AN193" i="62"/>
  <c r="V7" i="62"/>
  <c r="W171" i="62"/>
  <c r="X89" i="62"/>
  <c r="X108" i="62"/>
  <c r="W82" i="62"/>
  <c r="Y173" i="62"/>
  <c r="X179" i="62"/>
  <c r="X42" i="62" s="1"/>
  <c r="X43" i="62" s="1"/>
  <c r="X65" i="62" s="1"/>
  <c r="AA94" i="62"/>
  <c r="AO193" i="62"/>
  <c r="W7" i="62"/>
  <c r="W214" i="62"/>
  <c r="X178" i="62"/>
  <c r="AO193" i="61"/>
  <c r="W7" i="61"/>
  <c r="X171" i="61"/>
  <c r="Y89" i="61"/>
  <c r="Y174" i="61"/>
  <c r="X179" i="61"/>
  <c r="X42" i="61" s="1"/>
  <c r="X43" i="61" s="1"/>
  <c r="X65" i="61" s="1"/>
  <c r="X214" i="61"/>
  <c r="Y178" i="61"/>
  <c r="AA173" i="61"/>
  <c r="Z94" i="61"/>
  <c r="Y82" i="61"/>
  <c r="Y82" i="60"/>
  <c r="Z94" i="60"/>
  <c r="Y173" i="60"/>
  <c r="W214" i="60"/>
  <c r="X178" i="60"/>
  <c r="X171" i="60"/>
  <c r="Y89" i="60"/>
  <c r="W179" i="60"/>
  <c r="W42" i="60" s="1"/>
  <c r="W43" i="60" s="1"/>
  <c r="W65" i="60" s="1"/>
  <c r="X214" i="59"/>
  <c r="Y178" i="59"/>
  <c r="X179" i="59"/>
  <c r="X42" i="59" s="1"/>
  <c r="X43" i="59" s="1"/>
  <c r="X65" i="59" s="1"/>
  <c r="Y171" i="59"/>
  <c r="Z89" i="59"/>
  <c r="AA173" i="59"/>
  <c r="AO193" i="59"/>
  <c r="W7" i="59"/>
  <c r="Y94" i="59"/>
  <c r="X82" i="59"/>
  <c r="Z178" i="67" l="1"/>
  <c r="Y214" i="67"/>
  <c r="Y179" i="67"/>
  <c r="Y42" i="67" s="1"/>
  <c r="Y43" i="67" s="1"/>
  <c r="Y65" i="67" s="1"/>
  <c r="AB89" i="67"/>
  <c r="AA94" i="67"/>
  <c r="Z82" i="67"/>
  <c r="AC173" i="67"/>
  <c r="AP193" i="67"/>
  <c r="X7" i="67"/>
  <c r="Z171" i="66"/>
  <c r="AA89" i="66"/>
  <c r="AP193" i="66"/>
  <c r="X7" i="66"/>
  <c r="Y214" i="66"/>
  <c r="Z178" i="66"/>
  <c r="Y179" i="66"/>
  <c r="Y42" i="66" s="1"/>
  <c r="Y43" i="66" s="1"/>
  <c r="Y65" i="66" s="1"/>
  <c r="AC94" i="66"/>
  <c r="AB82" i="66"/>
  <c r="AB173" i="66"/>
  <c r="Z94" i="65"/>
  <c r="Y82" i="65"/>
  <c r="AP193" i="65"/>
  <c r="X7" i="65"/>
  <c r="Z173" i="65"/>
  <c r="Y179" i="65"/>
  <c r="Y42" i="65" s="1"/>
  <c r="Y43" i="65" s="1"/>
  <c r="Y65" i="65" s="1"/>
  <c r="Z171" i="65"/>
  <c r="AA89" i="65"/>
  <c r="Y171" i="65"/>
  <c r="AB178" i="65"/>
  <c r="AA214" i="65"/>
  <c r="AB214" i="64"/>
  <c r="AC178" i="64"/>
  <c r="AQ193" i="64"/>
  <c r="Y7" i="64"/>
  <c r="Y171" i="64"/>
  <c r="Z89" i="64"/>
  <c r="Z179" i="64"/>
  <c r="Z42" i="64" s="1"/>
  <c r="Z43" i="64" s="1"/>
  <c r="Z65" i="64" s="1"/>
  <c r="AA173" i="64"/>
  <c r="Z94" i="64"/>
  <c r="Y82" i="64"/>
  <c r="Z178" i="63"/>
  <c r="Y214" i="63"/>
  <c r="Y179" i="63"/>
  <c r="Y42" i="63" s="1"/>
  <c r="Y43" i="63" s="1"/>
  <c r="Y65" i="63" s="1"/>
  <c r="AC173" i="63"/>
  <c r="Y171" i="63"/>
  <c r="Z89" i="63"/>
  <c r="AP193" i="63"/>
  <c r="X7" i="63"/>
  <c r="AB94" i="63"/>
  <c r="AA82" i="63"/>
  <c r="AP193" i="62"/>
  <c r="X7" i="62"/>
  <c r="Z173" i="62"/>
  <c r="X171" i="62"/>
  <c r="Y89" i="62"/>
  <c r="X214" i="62"/>
  <c r="Y178" i="62"/>
  <c r="Y108" i="62"/>
  <c r="X82" i="62"/>
  <c r="AB94" i="62"/>
  <c r="AP193" i="61"/>
  <c r="X7" i="61"/>
  <c r="Z82" i="61"/>
  <c r="AA94" i="61"/>
  <c r="AB173" i="61"/>
  <c r="Z178" i="61"/>
  <c r="Y214" i="61"/>
  <c r="Z174" i="61"/>
  <c r="Y179" i="61"/>
  <c r="Y42" i="61" s="1"/>
  <c r="Y43" i="61" s="1"/>
  <c r="Y65" i="61" s="1"/>
  <c r="Y171" i="61"/>
  <c r="Z89" i="61"/>
  <c r="Y171" i="60"/>
  <c r="Z89" i="60"/>
  <c r="X214" i="60"/>
  <c r="Y178" i="60"/>
  <c r="X179" i="60"/>
  <c r="X42" i="60" s="1"/>
  <c r="X43" i="60" s="1"/>
  <c r="X65" i="60" s="1"/>
  <c r="Z173" i="60"/>
  <c r="Y179" i="60"/>
  <c r="Y42" i="60" s="1"/>
  <c r="Y43" i="60" s="1"/>
  <c r="Y65" i="60" s="1"/>
  <c r="AA94" i="60"/>
  <c r="Z82" i="60"/>
  <c r="AO193" i="60"/>
  <c r="W7" i="60"/>
  <c r="AB173" i="59"/>
  <c r="AA89" i="59"/>
  <c r="AP193" i="59"/>
  <c r="X7" i="59"/>
  <c r="Y82" i="59"/>
  <c r="Z94" i="59"/>
  <c r="Z171" i="59" s="1"/>
  <c r="Z178" i="59"/>
  <c r="Y214" i="59"/>
  <c r="Y179" i="59"/>
  <c r="Y42" i="59" s="1"/>
  <c r="Y43" i="59" s="1"/>
  <c r="Y65" i="59" s="1"/>
  <c r="AA82" i="67" l="1"/>
  <c r="AB94" i="67"/>
  <c r="AA171" i="67"/>
  <c r="AQ193" i="67"/>
  <c r="Y7" i="67"/>
  <c r="AB171" i="67"/>
  <c r="AC89" i="67"/>
  <c r="AD173" i="67"/>
  <c r="AA178" i="67"/>
  <c r="Z214" i="67"/>
  <c r="Z179" i="67"/>
  <c r="AD94" i="66"/>
  <c r="AC82" i="66"/>
  <c r="AQ193" i="66"/>
  <c r="Y7" i="66"/>
  <c r="Z214" i="66"/>
  <c r="AA178" i="66"/>
  <c r="Z179" i="66"/>
  <c r="Z65" i="66" s="1"/>
  <c r="AC173" i="66"/>
  <c r="AA171" i="66"/>
  <c r="AB89" i="66"/>
  <c r="Z179" i="65"/>
  <c r="Z43" i="65" s="1"/>
  <c r="Z65" i="65" s="1"/>
  <c r="AA173" i="65"/>
  <c r="AQ193" i="65"/>
  <c r="Y7" i="65"/>
  <c r="AB214" i="65"/>
  <c r="AC178" i="65"/>
  <c r="AA171" i="65"/>
  <c r="AB89" i="65"/>
  <c r="AA94" i="65"/>
  <c r="Z82" i="65"/>
  <c r="AA179" i="64"/>
  <c r="AA42" i="64" s="1"/>
  <c r="AA43" i="64" s="1"/>
  <c r="AA65" i="64" s="1"/>
  <c r="AB173" i="64"/>
  <c r="AR193" i="64"/>
  <c r="Z7" i="64"/>
  <c r="Z171" i="64"/>
  <c r="AA89" i="64"/>
  <c r="AC214" i="64"/>
  <c r="AD178" i="64"/>
  <c r="Z82" i="64"/>
  <c r="AA94" i="64"/>
  <c r="Z171" i="63"/>
  <c r="AA89" i="63"/>
  <c r="AD173" i="63"/>
  <c r="AQ193" i="63"/>
  <c r="Y7" i="63"/>
  <c r="AB82" i="63"/>
  <c r="AC94" i="63"/>
  <c r="Z214" i="63"/>
  <c r="AA178" i="63"/>
  <c r="Z179" i="63"/>
  <c r="Z42" i="63" s="1"/>
  <c r="Z43" i="63" s="1"/>
  <c r="Z65" i="63" s="1"/>
  <c r="Z108" i="62"/>
  <c r="Y82" i="62"/>
  <c r="Y214" i="62"/>
  <c r="Z178" i="62"/>
  <c r="Y171" i="62"/>
  <c r="Z89" i="62"/>
  <c r="Z179" i="62"/>
  <c r="Z65" i="62" s="1"/>
  <c r="AA173" i="62"/>
  <c r="AC94" i="62"/>
  <c r="Y179" i="62"/>
  <c r="Y42" i="62" s="1"/>
  <c r="Y43" i="62" s="1"/>
  <c r="Y65" i="62" s="1"/>
  <c r="AC173" i="61"/>
  <c r="AB94" i="61"/>
  <c r="AA82" i="61"/>
  <c r="Z214" i="61"/>
  <c r="AA178" i="61"/>
  <c r="Z171" i="61"/>
  <c r="AA89" i="61"/>
  <c r="AQ193" i="61"/>
  <c r="Y7" i="61"/>
  <c r="AA174" i="61"/>
  <c r="Z179" i="61"/>
  <c r="Z65" i="61" s="1"/>
  <c r="AA82" i="60"/>
  <c r="AB94" i="60"/>
  <c r="AQ193" i="60"/>
  <c r="Y7" i="60"/>
  <c r="AA173" i="60"/>
  <c r="Y214" i="60"/>
  <c r="Z178" i="60"/>
  <c r="AP193" i="60"/>
  <c r="X7" i="60"/>
  <c r="Z171" i="60"/>
  <c r="AA89" i="60"/>
  <c r="AQ193" i="59"/>
  <c r="Y7" i="59"/>
  <c r="AC173" i="59"/>
  <c r="AA94" i="59"/>
  <c r="Z82" i="59"/>
  <c r="AA171" i="59"/>
  <c r="AB89" i="59"/>
  <c r="Z214" i="59"/>
  <c r="AA178" i="59"/>
  <c r="Z179" i="59"/>
  <c r="Z42" i="59" s="1"/>
  <c r="Z43" i="59" s="1"/>
  <c r="Z65" i="59" s="1"/>
  <c r="AD89" i="67" l="1"/>
  <c r="AE173" i="67"/>
  <c r="AA214" i="67"/>
  <c r="AB178" i="67"/>
  <c r="AA179" i="67"/>
  <c r="AA42" i="67" s="1"/>
  <c r="AA43" i="67" s="1"/>
  <c r="AA65" i="67" s="1"/>
  <c r="AB82" i="67"/>
  <c r="AC94" i="67"/>
  <c r="AD173" i="66"/>
  <c r="AB171" i="66"/>
  <c r="AC89" i="66"/>
  <c r="AB178" i="66"/>
  <c r="AA214" i="66"/>
  <c r="AA179" i="66"/>
  <c r="AA42" i="66" s="1"/>
  <c r="AA43" i="66" s="1"/>
  <c r="AA65" i="66" s="1"/>
  <c r="AR193" i="66"/>
  <c r="Z7" i="66"/>
  <c r="AD82" i="66"/>
  <c r="AE94" i="66"/>
  <c r="AC89" i="65"/>
  <c r="AA179" i="65"/>
  <c r="AA42" i="65" s="1"/>
  <c r="AA43" i="65" s="1"/>
  <c r="AA65" i="65" s="1"/>
  <c r="AB173" i="65"/>
  <c r="AC214" i="65"/>
  <c r="AD178" i="65"/>
  <c r="AA82" i="65"/>
  <c r="AB94" i="65"/>
  <c r="AR193" i="65"/>
  <c r="Z7" i="65"/>
  <c r="AD214" i="64"/>
  <c r="AE178" i="64"/>
  <c r="AA82" i="64"/>
  <c r="AB94" i="64"/>
  <c r="AC173" i="64"/>
  <c r="AB179" i="64"/>
  <c r="AB42" i="64" s="1"/>
  <c r="AB43" i="64" s="1"/>
  <c r="AB65" i="64" s="1"/>
  <c r="AA171" i="64"/>
  <c r="AB89" i="64"/>
  <c r="AS193" i="64"/>
  <c r="AA7" i="64"/>
  <c r="AR193" i="63"/>
  <c r="Z7" i="63"/>
  <c r="AC82" i="63"/>
  <c r="AD94" i="63"/>
  <c r="AA214" i="63"/>
  <c r="AB178" i="63"/>
  <c r="AA179" i="63"/>
  <c r="AA42" i="63" s="1"/>
  <c r="AA43" i="63" s="1"/>
  <c r="AA65" i="63" s="1"/>
  <c r="AA171" i="63"/>
  <c r="AB89" i="63"/>
  <c r="AE173" i="63"/>
  <c r="AR193" i="62"/>
  <c r="Z7" i="62"/>
  <c r="Z171" i="62"/>
  <c r="AA89" i="62"/>
  <c r="AA178" i="62"/>
  <c r="Z214" i="62"/>
  <c r="AB173" i="62"/>
  <c r="AA179" i="62"/>
  <c r="AA42" i="62" s="1"/>
  <c r="AA43" i="62" s="1"/>
  <c r="AA65" i="62" s="1"/>
  <c r="AQ193" i="62"/>
  <c r="Y7" i="62"/>
  <c r="AD94" i="62"/>
  <c r="AA108" i="62"/>
  <c r="Z82" i="62"/>
  <c r="AR193" i="61"/>
  <c r="Z7" i="61"/>
  <c r="AA171" i="61"/>
  <c r="AB89" i="61"/>
  <c r="AA214" i="61"/>
  <c r="AB178" i="61"/>
  <c r="AB174" i="61"/>
  <c r="AA179" i="61"/>
  <c r="AA42" i="61" s="1"/>
  <c r="AA43" i="61" s="1"/>
  <c r="AA65" i="61" s="1"/>
  <c r="AB82" i="61"/>
  <c r="AC94" i="61"/>
  <c r="AD173" i="61"/>
  <c r="Z214" i="60"/>
  <c r="AA178" i="60"/>
  <c r="Z179" i="60"/>
  <c r="Z43" i="60" s="1"/>
  <c r="Z65" i="60" s="1"/>
  <c r="AB173" i="60"/>
  <c r="AA179" i="60"/>
  <c r="AA42" i="60" s="1"/>
  <c r="AA43" i="60" s="1"/>
  <c r="AA65" i="60" s="1"/>
  <c r="AA171" i="60"/>
  <c r="AB89" i="60"/>
  <c r="AC94" i="60"/>
  <c r="AB82" i="60"/>
  <c r="AB94" i="59"/>
  <c r="AA82" i="59"/>
  <c r="AB171" i="59"/>
  <c r="AC89" i="59"/>
  <c r="AR193" i="59"/>
  <c r="Z7" i="59"/>
  <c r="AD173" i="59"/>
  <c r="AA214" i="59"/>
  <c r="AB178" i="59"/>
  <c r="AA179" i="59"/>
  <c r="AA42" i="59" s="1"/>
  <c r="AA43" i="59" s="1"/>
  <c r="AA65" i="59" s="1"/>
  <c r="AF173" i="67" l="1"/>
  <c r="AS193" i="67"/>
  <c r="AA7" i="67"/>
  <c r="AB214" i="67"/>
  <c r="AC178" i="67"/>
  <c r="AB179" i="67"/>
  <c r="AB42" i="67" s="1"/>
  <c r="AB43" i="67" s="1"/>
  <c r="AB65" i="67" s="1"/>
  <c r="AD171" i="67"/>
  <c r="AE89" i="67"/>
  <c r="AD94" i="67"/>
  <c r="AC82" i="67"/>
  <c r="AC171" i="67"/>
  <c r="AB214" i="66"/>
  <c r="AC178" i="66"/>
  <c r="AB179" i="66"/>
  <c r="AB42" i="66" s="1"/>
  <c r="AB43" i="66" s="1"/>
  <c r="AB65" i="66" s="1"/>
  <c r="AF94" i="66"/>
  <c r="AF82" i="66" s="1"/>
  <c r="AE82" i="66"/>
  <c r="AC171" i="66"/>
  <c r="AD89" i="66"/>
  <c r="AS193" i="66"/>
  <c r="AA7" i="66"/>
  <c r="AE173" i="66"/>
  <c r="AC94" i="65"/>
  <c r="AB82" i="65"/>
  <c r="AC173" i="65"/>
  <c r="AB179" i="65"/>
  <c r="AB42" i="65" s="1"/>
  <c r="AB43" i="65" s="1"/>
  <c r="AB65" i="65" s="1"/>
  <c r="AC171" i="65"/>
  <c r="AD89" i="65"/>
  <c r="AD214" i="65"/>
  <c r="AE178" i="65"/>
  <c r="AS193" i="65"/>
  <c r="AA7" i="65"/>
  <c r="AB171" i="65"/>
  <c r="AT193" i="64"/>
  <c r="AB7" i="64"/>
  <c r="AB82" i="64"/>
  <c r="AC94" i="64"/>
  <c r="AB171" i="64"/>
  <c r="AC89" i="64"/>
  <c r="AD173" i="64"/>
  <c r="AC179" i="64"/>
  <c r="AC42" i="64" s="1"/>
  <c r="AC43" i="64" s="1"/>
  <c r="AC65" i="64" s="1"/>
  <c r="AE214" i="64"/>
  <c r="AF178" i="64"/>
  <c r="AF214" i="64" s="1"/>
  <c r="AS193" i="63"/>
  <c r="AA7" i="63"/>
  <c r="AD82" i="63"/>
  <c r="AE94" i="63"/>
  <c r="AB214" i="63"/>
  <c r="AC178" i="63"/>
  <c r="AB179" i="63"/>
  <c r="AB42" i="63" s="1"/>
  <c r="AB43" i="63" s="1"/>
  <c r="AB65" i="63" s="1"/>
  <c r="AF173" i="63"/>
  <c r="AB171" i="63"/>
  <c r="AC89" i="63"/>
  <c r="AA171" i="62"/>
  <c r="AB89" i="62"/>
  <c r="AB108" i="62"/>
  <c r="AA82" i="62"/>
  <c r="AS193" i="62"/>
  <c r="AA7" i="62"/>
  <c r="AB179" i="62"/>
  <c r="AB42" i="62" s="1"/>
  <c r="AB43" i="62" s="1"/>
  <c r="AB65" i="62" s="1"/>
  <c r="AC173" i="62"/>
  <c r="AA214" i="62"/>
  <c r="AB178" i="62"/>
  <c r="AE94" i="62"/>
  <c r="AS193" i="61"/>
  <c r="AA7" i="61"/>
  <c r="AB214" i="61"/>
  <c r="AC178" i="61"/>
  <c r="AB171" i="61"/>
  <c r="AC89" i="61"/>
  <c r="AE173" i="61"/>
  <c r="AC82" i="61"/>
  <c r="AD94" i="61"/>
  <c r="AC174" i="61"/>
  <c r="AB179" i="61"/>
  <c r="AB42" i="61" s="1"/>
  <c r="AB43" i="61" s="1"/>
  <c r="AB65" i="61" s="1"/>
  <c r="AB171" i="60"/>
  <c r="AC89" i="60"/>
  <c r="AR193" i="60"/>
  <c r="Z7" i="60"/>
  <c r="AC82" i="60"/>
  <c r="AD94" i="60"/>
  <c r="AS193" i="60"/>
  <c r="AA7" i="60"/>
  <c r="AC173" i="60"/>
  <c r="AA214" i="60"/>
  <c r="AB178" i="60"/>
  <c r="AD89" i="59"/>
  <c r="AS193" i="59"/>
  <c r="AA7" i="59"/>
  <c r="AB214" i="59"/>
  <c r="AC178" i="59"/>
  <c r="AB179" i="59"/>
  <c r="AB42" i="59" s="1"/>
  <c r="AB43" i="59" s="1"/>
  <c r="AB65" i="59" s="1"/>
  <c r="AE173" i="59"/>
  <c r="AB82" i="59"/>
  <c r="AC94" i="59"/>
  <c r="AT193" i="67" l="1"/>
  <c r="AB7" i="67"/>
  <c r="AC214" i="67"/>
  <c r="AD178" i="67"/>
  <c r="AC179" i="67"/>
  <c r="AC42" i="67" s="1"/>
  <c r="AC43" i="67" s="1"/>
  <c r="AC65" i="67" s="1"/>
  <c r="AE94" i="67"/>
  <c r="AD82" i="67"/>
  <c r="AE171" i="67"/>
  <c r="AF89" i="67"/>
  <c r="AD171" i="66"/>
  <c r="AE89" i="66"/>
  <c r="AH82" i="66"/>
  <c r="AI82" i="66"/>
  <c r="AT193" i="66"/>
  <c r="AB7" i="66"/>
  <c r="AF173" i="66"/>
  <c r="AC214" i="66"/>
  <c r="AD178" i="66"/>
  <c r="AC179" i="66"/>
  <c r="AC42" i="66" s="1"/>
  <c r="AC43" i="66" s="1"/>
  <c r="AC65" i="66" s="1"/>
  <c r="AT193" i="65"/>
  <c r="AB7" i="65"/>
  <c r="AC179" i="65"/>
  <c r="AC42" i="65" s="1"/>
  <c r="AC43" i="65" s="1"/>
  <c r="AC65" i="65" s="1"/>
  <c r="AD173" i="65"/>
  <c r="AD171" i="65"/>
  <c r="AE89" i="65"/>
  <c r="AE214" i="65"/>
  <c r="AF178" i="65"/>
  <c r="AF214" i="65" s="1"/>
  <c r="AD94" i="65"/>
  <c r="AC82" i="65"/>
  <c r="AC82" i="64"/>
  <c r="AD94" i="64"/>
  <c r="AU193" i="64"/>
  <c r="AC7" i="64"/>
  <c r="AE173" i="64"/>
  <c r="AD179" i="64"/>
  <c r="AD42" i="64" s="1"/>
  <c r="AD43" i="64" s="1"/>
  <c r="AD65" i="64" s="1"/>
  <c r="AC171" i="64"/>
  <c r="AD89" i="64"/>
  <c r="AD178" i="63"/>
  <c r="AC214" i="63"/>
  <c r="AC179" i="63"/>
  <c r="AC42" i="63" s="1"/>
  <c r="AC43" i="63" s="1"/>
  <c r="AC65" i="63" s="1"/>
  <c r="AE82" i="63"/>
  <c r="AF94" i="63"/>
  <c r="AF82" i="63" s="1"/>
  <c r="AT193" i="63"/>
  <c r="AB7" i="63"/>
  <c r="AC171" i="63"/>
  <c r="AD89" i="63"/>
  <c r="AD173" i="62"/>
  <c r="AC108" i="62"/>
  <c r="AB82" i="62"/>
  <c r="AB214" i="62"/>
  <c r="AC178" i="62"/>
  <c r="AB171" i="62"/>
  <c r="AC89" i="62"/>
  <c r="AT193" i="62"/>
  <c r="AB7" i="62"/>
  <c r="AF94" i="62"/>
  <c r="AD174" i="61"/>
  <c r="AC179" i="61"/>
  <c r="AC42" i="61" s="1"/>
  <c r="AC43" i="61" s="1"/>
  <c r="AC65" i="61" s="1"/>
  <c r="AC171" i="61"/>
  <c r="AD89" i="61"/>
  <c r="AE94" i="61"/>
  <c r="AD82" i="61"/>
  <c r="AF173" i="61"/>
  <c r="AT193" i="61"/>
  <c r="AB7" i="61"/>
  <c r="AC214" i="61"/>
  <c r="AD178" i="61"/>
  <c r="AE94" i="60"/>
  <c r="AD82" i="60"/>
  <c r="AB214" i="60"/>
  <c r="AC178" i="60"/>
  <c r="AC179" i="60"/>
  <c r="AC42" i="60" s="1"/>
  <c r="AC43" i="60" s="1"/>
  <c r="AC65" i="60" s="1"/>
  <c r="AD173" i="60"/>
  <c r="AC171" i="60"/>
  <c r="AD89" i="60"/>
  <c r="AB179" i="60"/>
  <c r="AB42" i="60" s="1"/>
  <c r="AB43" i="60" s="1"/>
  <c r="AB65" i="60" s="1"/>
  <c r="AT193" i="59"/>
  <c r="AB7" i="59"/>
  <c r="AC214" i="59"/>
  <c r="AD178" i="59"/>
  <c r="AC179" i="59"/>
  <c r="AC42" i="59" s="1"/>
  <c r="AC43" i="59" s="1"/>
  <c r="AC65" i="59" s="1"/>
  <c r="AD94" i="59"/>
  <c r="AC82" i="59"/>
  <c r="AD171" i="59"/>
  <c r="AE89" i="59"/>
  <c r="AF173" i="59"/>
  <c r="AC171" i="59"/>
  <c r="AF94" i="67" l="1"/>
  <c r="AF82" i="67" s="1"/>
  <c r="AE82" i="67"/>
  <c r="AU193" i="67"/>
  <c r="AC7" i="67"/>
  <c r="AD214" i="67"/>
  <c r="AE178" i="67"/>
  <c r="AD179" i="67"/>
  <c r="AD42" i="67" s="1"/>
  <c r="AD43" i="67" s="1"/>
  <c r="AD65" i="67" s="1"/>
  <c r="AF171" i="67"/>
  <c r="AU193" i="66"/>
  <c r="AC7" i="66"/>
  <c r="AD214" i="66"/>
  <c r="AE178" i="66"/>
  <c r="AD179" i="66"/>
  <c r="AD42" i="66" s="1"/>
  <c r="AD43" i="66" s="1"/>
  <c r="AD65" i="66" s="1"/>
  <c r="AE171" i="66"/>
  <c r="AF89" i="66"/>
  <c r="AF171" i="66" s="1"/>
  <c r="AE173" i="65"/>
  <c r="AD179" i="65"/>
  <c r="AD42" i="65" s="1"/>
  <c r="AD43" i="65" s="1"/>
  <c r="AD65" i="65" s="1"/>
  <c r="AU193" i="65"/>
  <c r="AC7" i="65"/>
  <c r="AF89" i="65"/>
  <c r="AE94" i="65"/>
  <c r="AD82" i="65"/>
  <c r="AD171" i="64"/>
  <c r="AE89" i="64"/>
  <c r="AD82" i="64"/>
  <c r="AE94" i="64"/>
  <c r="AV193" i="64"/>
  <c r="AD7" i="64"/>
  <c r="AE179" i="64"/>
  <c r="AE42" i="64" s="1"/>
  <c r="AE43" i="64" s="1"/>
  <c r="AE65" i="64" s="1"/>
  <c r="AF173" i="64"/>
  <c r="AF179" i="64" s="1"/>
  <c r="AF42" i="64" s="1"/>
  <c r="AI82" i="63"/>
  <c r="AH82" i="63"/>
  <c r="AD171" i="63"/>
  <c r="AE89" i="63"/>
  <c r="AD214" i="63"/>
  <c r="AE178" i="63"/>
  <c r="AD179" i="63"/>
  <c r="AD42" i="63" s="1"/>
  <c r="AD43" i="63" s="1"/>
  <c r="AD65" i="63" s="1"/>
  <c r="AU193" i="63"/>
  <c r="AC7" i="63"/>
  <c r="AC171" i="62"/>
  <c r="AD89" i="62"/>
  <c r="AE173" i="62"/>
  <c r="AC214" i="62"/>
  <c r="AD178" i="62"/>
  <c r="AD108" i="62"/>
  <c r="AC82" i="62"/>
  <c r="AC179" i="62"/>
  <c r="AC42" i="62" s="1"/>
  <c r="AC43" i="62" s="1"/>
  <c r="AC65" i="62" s="1"/>
  <c r="AE82" i="61"/>
  <c r="AF94" i="61"/>
  <c r="AF82" i="61" s="1"/>
  <c r="AD214" i="61"/>
  <c r="AE178" i="61"/>
  <c r="AD171" i="61"/>
  <c r="AE89" i="61"/>
  <c r="AU193" i="61"/>
  <c r="AC7" i="61"/>
  <c r="AE174" i="61"/>
  <c r="AD179" i="61"/>
  <c r="AD42" i="61" s="1"/>
  <c r="AD43" i="61" s="1"/>
  <c r="AD65" i="61" s="1"/>
  <c r="AD171" i="60"/>
  <c r="AE89" i="60"/>
  <c r="AC214" i="60"/>
  <c r="AD178" i="60"/>
  <c r="AE173" i="60"/>
  <c r="AD179" i="60"/>
  <c r="AD42" i="60" s="1"/>
  <c r="AD43" i="60" s="1"/>
  <c r="AD65" i="60" s="1"/>
  <c r="AU193" i="60"/>
  <c r="AC7" i="60"/>
  <c r="AT193" i="60"/>
  <c r="AB7" i="60"/>
  <c r="AF94" i="60"/>
  <c r="AF82" i="60" s="1"/>
  <c r="AE82" i="60"/>
  <c r="AD82" i="59"/>
  <c r="AE94" i="59"/>
  <c r="AU193" i="59"/>
  <c r="AC7" i="59"/>
  <c r="AD214" i="59"/>
  <c r="AE178" i="59"/>
  <c r="AD179" i="59"/>
  <c r="AD42" i="59" s="1"/>
  <c r="AD43" i="59" s="1"/>
  <c r="AD65" i="59" s="1"/>
  <c r="AE171" i="59"/>
  <c r="AF89" i="59"/>
  <c r="AE214" i="67" l="1"/>
  <c r="AF178" i="67"/>
  <c r="AE179" i="67"/>
  <c r="AE42" i="67" s="1"/>
  <c r="AE43" i="67" s="1"/>
  <c r="AE65" i="67" s="1"/>
  <c r="AV193" i="67"/>
  <c r="AD7" i="67"/>
  <c r="AH82" i="67"/>
  <c r="AI82" i="67"/>
  <c r="AV193" i="66"/>
  <c r="AD7" i="66"/>
  <c r="AE214" i="66"/>
  <c r="AF178" i="66"/>
  <c r="AE179" i="66"/>
  <c r="AE42" i="66" s="1"/>
  <c r="AE43" i="66" s="1"/>
  <c r="AE65" i="66" s="1"/>
  <c r="AV193" i="65"/>
  <c r="AD7" i="65"/>
  <c r="AF94" i="65"/>
  <c r="AF82" i="65" s="1"/>
  <c r="AE82" i="65"/>
  <c r="AF171" i="65"/>
  <c r="AE171" i="65"/>
  <c r="AF173" i="65"/>
  <c r="AF179" i="65" s="1"/>
  <c r="AF42" i="65" s="1"/>
  <c r="AE179" i="65"/>
  <c r="AE42" i="65" s="1"/>
  <c r="AE43" i="65" s="1"/>
  <c r="AE65" i="65" s="1"/>
  <c r="AW193" i="64"/>
  <c r="AE7" i="64"/>
  <c r="AE82" i="64"/>
  <c r="AF94" i="64"/>
  <c r="AF82" i="64" s="1"/>
  <c r="AF43" i="64"/>
  <c r="AI42" i="64"/>
  <c r="AH42" i="64"/>
  <c r="AE171" i="64"/>
  <c r="AF89" i="64"/>
  <c r="AV193" i="63"/>
  <c r="AD7" i="63"/>
  <c r="AE214" i="63"/>
  <c r="AF178" i="63"/>
  <c r="AE179" i="63"/>
  <c r="AE42" i="63" s="1"/>
  <c r="AE43" i="63" s="1"/>
  <c r="AE65" i="63" s="1"/>
  <c r="AE171" i="63"/>
  <c r="AF89" i="63"/>
  <c r="AF171" i="63" s="1"/>
  <c r="AE108" i="62"/>
  <c r="AD82" i="62"/>
  <c r="AF173" i="62"/>
  <c r="AD171" i="62"/>
  <c r="AE89" i="62"/>
  <c r="AD214" i="62"/>
  <c r="AE178" i="62"/>
  <c r="AU193" i="62"/>
  <c r="AC7" i="62"/>
  <c r="AD179" i="62"/>
  <c r="AD42" i="62" s="1"/>
  <c r="AD43" i="62" s="1"/>
  <c r="AD65" i="62" s="1"/>
  <c r="AV193" i="61"/>
  <c r="AD7" i="61"/>
  <c r="AE171" i="61"/>
  <c r="AF89" i="61"/>
  <c r="AF171" i="61" s="1"/>
  <c r="AE214" i="61"/>
  <c r="AF178" i="61"/>
  <c r="AF214" i="61" s="1"/>
  <c r="AH82" i="61"/>
  <c r="AI82" i="61"/>
  <c r="AF174" i="61"/>
  <c r="AE179" i="61"/>
  <c r="AE42" i="61" s="1"/>
  <c r="AE43" i="61" s="1"/>
  <c r="AE65" i="61" s="1"/>
  <c r="AV193" i="60"/>
  <c r="AD7" i="60"/>
  <c r="AF173" i="60"/>
  <c r="AD214" i="60"/>
  <c r="AE178" i="60"/>
  <c r="AE171" i="60"/>
  <c r="AF89" i="60"/>
  <c r="AF171" i="60" s="1"/>
  <c r="AH82" i="60"/>
  <c r="AI82" i="60"/>
  <c r="AV193" i="59"/>
  <c r="AD7" i="59"/>
  <c r="AE82" i="59"/>
  <c r="AF94" i="59"/>
  <c r="AF82" i="59" s="1"/>
  <c r="AE214" i="59"/>
  <c r="AF178" i="59"/>
  <c r="AE179" i="59"/>
  <c r="AE42" i="59" s="1"/>
  <c r="AE43" i="59" s="1"/>
  <c r="AE65" i="59" s="1"/>
  <c r="AW193" i="67" l="1"/>
  <c r="AE7" i="67"/>
  <c r="AF214" i="67"/>
  <c r="AF179" i="67"/>
  <c r="AF42" i="67" s="1"/>
  <c r="AF214" i="66"/>
  <c r="AF179" i="66"/>
  <c r="AF42" i="66" s="1"/>
  <c r="AW193" i="66"/>
  <c r="AE7" i="66"/>
  <c r="AW193" i="65"/>
  <c r="AE7" i="65"/>
  <c r="AF43" i="65"/>
  <c r="AH42" i="65"/>
  <c r="AI42" i="65"/>
  <c r="AH82" i="65"/>
  <c r="AI82" i="65"/>
  <c r="AF65" i="64"/>
  <c r="AH43" i="64"/>
  <c r="AI43" i="64"/>
  <c r="AH82" i="64"/>
  <c r="AI82" i="64"/>
  <c r="AF171" i="64"/>
  <c r="AW193" i="63"/>
  <c r="AE7" i="63"/>
  <c r="AF214" i="63"/>
  <c r="AF179" i="63"/>
  <c r="AF42" i="63" s="1"/>
  <c r="AE171" i="62"/>
  <c r="AF89" i="62"/>
  <c r="AF171" i="62" s="1"/>
  <c r="AE214" i="62"/>
  <c r="AF178" i="62"/>
  <c r="AF214" i="62" s="1"/>
  <c r="AF179" i="62"/>
  <c r="AF42" i="62" s="1"/>
  <c r="AV193" i="62"/>
  <c r="AD7" i="62"/>
  <c r="AE179" i="62"/>
  <c r="AE42" i="62" s="1"/>
  <c r="AE43" i="62" s="1"/>
  <c r="AE65" i="62" s="1"/>
  <c r="AF108" i="62"/>
  <c r="AF82" i="62" s="1"/>
  <c r="AE82" i="62"/>
  <c r="AW193" i="61"/>
  <c r="AE7" i="61"/>
  <c r="AF179" i="61"/>
  <c r="AF42" i="61" s="1"/>
  <c r="AE214" i="60"/>
  <c r="AF178" i="60"/>
  <c r="AF214" i="60" s="1"/>
  <c r="AE179" i="60"/>
  <c r="AE42" i="60" s="1"/>
  <c r="AE43" i="60" s="1"/>
  <c r="AE65" i="60" s="1"/>
  <c r="AF179" i="60"/>
  <c r="AF42" i="60" s="1"/>
  <c r="AI82" i="59"/>
  <c r="AH82" i="59"/>
  <c r="AW193" i="59"/>
  <c r="AE7" i="59"/>
  <c r="AF214" i="59"/>
  <c r="AF179" i="59"/>
  <c r="AF42" i="59" s="1"/>
  <c r="AF171" i="59"/>
  <c r="AF43" i="67" l="1"/>
  <c r="AH42" i="67"/>
  <c r="AI42" i="67"/>
  <c r="AF43" i="66"/>
  <c r="AH42" i="66"/>
  <c r="AI42" i="66"/>
  <c r="AF65" i="65"/>
  <c r="AH43" i="65"/>
  <c r="AI43" i="65"/>
  <c r="AX193" i="64"/>
  <c r="AF7" i="64"/>
  <c r="A7" i="64" s="1"/>
  <c r="AH65" i="64"/>
  <c r="AI65" i="64"/>
  <c r="AF43" i="63"/>
  <c r="AH42" i="63"/>
  <c r="AI42" i="63"/>
  <c r="AW193" i="62"/>
  <c r="AE7" i="62"/>
  <c r="AF43" i="62"/>
  <c r="AI42" i="62"/>
  <c r="AH42" i="62"/>
  <c r="AI82" i="62"/>
  <c r="AH82" i="62"/>
  <c r="AF43" i="61"/>
  <c r="AI42" i="61"/>
  <c r="AH42" i="61"/>
  <c r="AF43" i="60"/>
  <c r="AI42" i="60"/>
  <c r="AH42" i="60"/>
  <c r="AW193" i="60"/>
  <c r="AE7" i="60"/>
  <c r="AF43" i="59"/>
  <c r="AI42" i="59"/>
  <c r="AH42" i="59"/>
  <c r="AF65" i="67" l="1"/>
  <c r="AH43" i="67"/>
  <c r="AI43" i="67"/>
  <c r="AF65" i="66"/>
  <c r="AI43" i="66"/>
  <c r="AH43" i="66"/>
  <c r="AX193" i="65"/>
  <c r="AF7" i="65"/>
  <c r="A7" i="65" s="1"/>
  <c r="AI65" i="65"/>
  <c r="AH65" i="65"/>
  <c r="AF65" i="63"/>
  <c r="AI43" i="63"/>
  <c r="AH43" i="63"/>
  <c r="AF65" i="62"/>
  <c r="AH43" i="62"/>
  <c r="AI43" i="62"/>
  <c r="AF65" i="61"/>
  <c r="AI43" i="61"/>
  <c r="AH43" i="61"/>
  <c r="AF65" i="60"/>
  <c r="AI43" i="60"/>
  <c r="AH43" i="60"/>
  <c r="AF65" i="59"/>
  <c r="AI43" i="59"/>
  <c r="AH43" i="59"/>
  <c r="AX193" i="67" l="1"/>
  <c r="AF7" i="67"/>
  <c r="A7" i="67" s="1"/>
  <c r="AI65" i="67"/>
  <c r="AH65" i="67"/>
  <c r="AX193" i="66"/>
  <c r="AF7" i="66"/>
  <c r="A7" i="66" s="1"/>
  <c r="AH65" i="66"/>
  <c r="AI65" i="66"/>
  <c r="AX193" i="63"/>
  <c r="AF7" i="63"/>
  <c r="A7" i="63" s="1"/>
  <c r="AI65" i="63"/>
  <c r="AH65" i="63"/>
  <c r="AX193" i="62"/>
  <c r="AF7" i="62"/>
  <c r="A7" i="62" s="1"/>
  <c r="AI65" i="62"/>
  <c r="AH65" i="62"/>
  <c r="AX193" i="61"/>
  <c r="AF7" i="61"/>
  <c r="A7" i="61" s="1"/>
  <c r="AI65" i="61"/>
  <c r="AH65" i="61"/>
  <c r="AX193" i="60"/>
  <c r="AF7" i="60"/>
  <c r="A7" i="60" s="1"/>
  <c r="AI65" i="60"/>
  <c r="AH65" i="60"/>
  <c r="AX193" i="59"/>
  <c r="AF7" i="59"/>
  <c r="A7" i="59" s="1"/>
  <c r="AI65" i="59"/>
  <c r="AH65" i="59"/>
  <c r="K49" i="58" l="1"/>
  <c r="J49" i="58"/>
  <c r="I49" i="58"/>
  <c r="I47" i="58"/>
  <c r="H49" i="58"/>
  <c r="G49" i="58"/>
  <c r="F49" i="58"/>
  <c r="E49" i="58"/>
  <c r="D49" i="58"/>
  <c r="AH87" i="58"/>
  <c r="AI87" i="58" s="1"/>
  <c r="AF218" i="58"/>
  <c r="AE218" i="58"/>
  <c r="AD218" i="58"/>
  <c r="AC218" i="58"/>
  <c r="AB218" i="58"/>
  <c r="AA218" i="58"/>
  <c r="Z218" i="58"/>
  <c r="Y218" i="58"/>
  <c r="X218" i="58"/>
  <c r="W218" i="58"/>
  <c r="V218" i="58"/>
  <c r="U218" i="58"/>
  <c r="T218" i="58"/>
  <c r="S218" i="58"/>
  <c r="R218" i="58"/>
  <c r="Q218" i="58"/>
  <c r="P218" i="58"/>
  <c r="O218" i="58"/>
  <c r="N218" i="58"/>
  <c r="M218" i="58"/>
  <c r="L218" i="58"/>
  <c r="K218" i="58"/>
  <c r="J218" i="58"/>
  <c r="I218" i="58"/>
  <c r="H218" i="58"/>
  <c r="G218" i="58"/>
  <c r="F218" i="58"/>
  <c r="E218" i="58"/>
  <c r="D218" i="58"/>
  <c r="C218" i="58"/>
  <c r="B218" i="58"/>
  <c r="A218" i="58"/>
  <c r="AF217" i="58"/>
  <c r="AE217" i="58"/>
  <c r="AD217" i="58"/>
  <c r="AC217" i="58"/>
  <c r="AB217" i="58"/>
  <c r="AA217" i="58"/>
  <c r="Z217" i="58"/>
  <c r="Y217" i="58"/>
  <c r="X217" i="58"/>
  <c r="W217" i="58"/>
  <c r="V217" i="58"/>
  <c r="U217" i="58"/>
  <c r="T217" i="58"/>
  <c r="S217" i="58"/>
  <c r="R217" i="58"/>
  <c r="Q217" i="58"/>
  <c r="P217" i="58"/>
  <c r="O217" i="58"/>
  <c r="N217" i="58"/>
  <c r="M217" i="58"/>
  <c r="L217" i="58"/>
  <c r="K217" i="58"/>
  <c r="J217" i="58"/>
  <c r="I217" i="58"/>
  <c r="H217" i="58"/>
  <c r="G217" i="58"/>
  <c r="F217" i="58"/>
  <c r="E217" i="58"/>
  <c r="D217" i="58"/>
  <c r="C217" i="58"/>
  <c r="B217" i="58"/>
  <c r="A217" i="58"/>
  <c r="AF216" i="58"/>
  <c r="AE216" i="58"/>
  <c r="AD216" i="58"/>
  <c r="AC216" i="58"/>
  <c r="AB216" i="58"/>
  <c r="AA216" i="58"/>
  <c r="Z216" i="58"/>
  <c r="Y216" i="58"/>
  <c r="X216" i="58"/>
  <c r="W216" i="58"/>
  <c r="V216" i="58"/>
  <c r="U216" i="58"/>
  <c r="T216" i="58"/>
  <c r="S216" i="58"/>
  <c r="R216" i="58"/>
  <c r="Q216" i="58"/>
  <c r="P216" i="58"/>
  <c r="O216" i="58"/>
  <c r="N216" i="58"/>
  <c r="M216" i="58"/>
  <c r="L216" i="58"/>
  <c r="K216" i="58"/>
  <c r="J216" i="58"/>
  <c r="I216" i="58"/>
  <c r="H216" i="58"/>
  <c r="G216" i="58"/>
  <c r="F216" i="58"/>
  <c r="E216" i="58"/>
  <c r="D216" i="58"/>
  <c r="C216" i="58"/>
  <c r="B216" i="58"/>
  <c r="A216" i="58"/>
  <c r="AF215" i="58"/>
  <c r="AE215" i="58"/>
  <c r="AD215" i="58"/>
  <c r="AC215" i="58"/>
  <c r="AB215" i="58"/>
  <c r="AA215" i="58"/>
  <c r="Z215" i="58"/>
  <c r="Y215" i="58"/>
  <c r="X215" i="58"/>
  <c r="W215" i="58"/>
  <c r="V215" i="58"/>
  <c r="U215" i="58"/>
  <c r="T215" i="58"/>
  <c r="S215" i="58"/>
  <c r="R215" i="58"/>
  <c r="Q215" i="58"/>
  <c r="P215" i="58"/>
  <c r="O215" i="58"/>
  <c r="N215" i="58"/>
  <c r="M215" i="58"/>
  <c r="L215" i="58"/>
  <c r="K215" i="58"/>
  <c r="J215" i="58"/>
  <c r="I215" i="58"/>
  <c r="H215" i="58"/>
  <c r="G215" i="58"/>
  <c r="F215" i="58"/>
  <c r="E215" i="58"/>
  <c r="D215" i="58"/>
  <c r="C215" i="58"/>
  <c r="B215" i="58"/>
  <c r="A215" i="58"/>
  <c r="B214" i="58"/>
  <c r="S189" i="58"/>
  <c r="AG179" i="58"/>
  <c r="B179" i="58"/>
  <c r="C178" i="58"/>
  <c r="E177" i="58"/>
  <c r="F177" i="58" s="1"/>
  <c r="G177" i="58" s="1"/>
  <c r="H177" i="58" s="1"/>
  <c r="I177" i="58" s="1"/>
  <c r="J177" i="58" s="1"/>
  <c r="K177" i="58" s="1"/>
  <c r="L177" i="58" s="1"/>
  <c r="M177" i="58" s="1"/>
  <c r="N177" i="58" s="1"/>
  <c r="O177" i="58" s="1"/>
  <c r="P177" i="58" s="1"/>
  <c r="Q177" i="58" s="1"/>
  <c r="R177" i="58" s="1"/>
  <c r="S177" i="58" s="1"/>
  <c r="T177" i="58" s="1"/>
  <c r="U177" i="58" s="1"/>
  <c r="V177" i="58" s="1"/>
  <c r="W177" i="58" s="1"/>
  <c r="X177" i="58" s="1"/>
  <c r="Y177" i="58" s="1"/>
  <c r="Z177" i="58" s="1"/>
  <c r="AA177" i="58" s="1"/>
  <c r="AB177" i="58" s="1"/>
  <c r="AC177" i="58" s="1"/>
  <c r="AD177" i="58" s="1"/>
  <c r="AE177" i="58" s="1"/>
  <c r="AF177" i="58" s="1"/>
  <c r="D177" i="58"/>
  <c r="C177" i="58"/>
  <c r="D176" i="58"/>
  <c r="E176" i="58" s="1"/>
  <c r="F176" i="58" s="1"/>
  <c r="G176" i="58" s="1"/>
  <c r="H176" i="58" s="1"/>
  <c r="I176" i="58" s="1"/>
  <c r="J176" i="58" s="1"/>
  <c r="K176" i="58" s="1"/>
  <c r="L176" i="58" s="1"/>
  <c r="M176" i="58" s="1"/>
  <c r="N176" i="58" s="1"/>
  <c r="O176" i="58" s="1"/>
  <c r="P176" i="58" s="1"/>
  <c r="Q176" i="58" s="1"/>
  <c r="R176" i="58" s="1"/>
  <c r="S176" i="58" s="1"/>
  <c r="T176" i="58" s="1"/>
  <c r="U176" i="58" s="1"/>
  <c r="V176" i="58" s="1"/>
  <c r="W176" i="58" s="1"/>
  <c r="X176" i="58" s="1"/>
  <c r="Y176" i="58" s="1"/>
  <c r="Z176" i="58" s="1"/>
  <c r="AA176" i="58" s="1"/>
  <c r="AB176" i="58" s="1"/>
  <c r="AC176" i="58" s="1"/>
  <c r="AD176" i="58" s="1"/>
  <c r="AE176" i="58" s="1"/>
  <c r="AF176" i="58" s="1"/>
  <c r="C176" i="58"/>
  <c r="R175" i="58"/>
  <c r="S175" i="58" s="1"/>
  <c r="T175" i="58" s="1"/>
  <c r="U175" i="58" s="1"/>
  <c r="V175" i="58" s="1"/>
  <c r="W175" i="58" s="1"/>
  <c r="X175" i="58" s="1"/>
  <c r="Y175" i="58" s="1"/>
  <c r="Z175" i="58" s="1"/>
  <c r="AA175" i="58" s="1"/>
  <c r="AB175" i="58" s="1"/>
  <c r="AC175" i="58" s="1"/>
  <c r="AD175" i="58" s="1"/>
  <c r="AE175" i="58" s="1"/>
  <c r="AF175" i="58" s="1"/>
  <c r="E175" i="58"/>
  <c r="F175" i="58" s="1"/>
  <c r="G175" i="58" s="1"/>
  <c r="H175" i="58" s="1"/>
  <c r="I175" i="58" s="1"/>
  <c r="J175" i="58" s="1"/>
  <c r="K175" i="58" s="1"/>
  <c r="L175" i="58" s="1"/>
  <c r="M175" i="58" s="1"/>
  <c r="N175" i="58" s="1"/>
  <c r="O175" i="58" s="1"/>
  <c r="P175" i="58" s="1"/>
  <c r="Q175" i="58" s="1"/>
  <c r="D175" i="58"/>
  <c r="C175" i="58"/>
  <c r="F174" i="58"/>
  <c r="G174" i="58" s="1"/>
  <c r="H174" i="58" s="1"/>
  <c r="I174" i="58" s="1"/>
  <c r="J174" i="58" s="1"/>
  <c r="K174" i="58" s="1"/>
  <c r="L174" i="58" s="1"/>
  <c r="M174" i="58" s="1"/>
  <c r="N174" i="58" s="1"/>
  <c r="O174" i="58" s="1"/>
  <c r="P174" i="58" s="1"/>
  <c r="Q174" i="58" s="1"/>
  <c r="R174" i="58" s="1"/>
  <c r="S174" i="58" s="1"/>
  <c r="T174" i="58" s="1"/>
  <c r="U174" i="58" s="1"/>
  <c r="V174" i="58" s="1"/>
  <c r="W174" i="58" s="1"/>
  <c r="X174" i="58" s="1"/>
  <c r="Y174" i="58" s="1"/>
  <c r="Z174" i="58" s="1"/>
  <c r="AA174" i="58" s="1"/>
  <c r="AB174" i="58" s="1"/>
  <c r="AC174" i="58" s="1"/>
  <c r="AD174" i="58" s="1"/>
  <c r="AE174" i="58" s="1"/>
  <c r="AF174" i="58" s="1"/>
  <c r="C174" i="58"/>
  <c r="D174" i="58" s="1"/>
  <c r="E174" i="58" s="1"/>
  <c r="E173" i="58"/>
  <c r="D173" i="58"/>
  <c r="C173" i="58"/>
  <c r="AG171" i="58"/>
  <c r="B171" i="58"/>
  <c r="D170" i="58"/>
  <c r="E170" i="58" s="1"/>
  <c r="F170" i="58" s="1"/>
  <c r="G170" i="58" s="1"/>
  <c r="H170" i="58" s="1"/>
  <c r="I170" i="58" s="1"/>
  <c r="J170" i="58" s="1"/>
  <c r="K170" i="58" s="1"/>
  <c r="L170" i="58" s="1"/>
  <c r="M170" i="58" s="1"/>
  <c r="N170" i="58" s="1"/>
  <c r="O170" i="58" s="1"/>
  <c r="P170" i="58" s="1"/>
  <c r="Q170" i="58" s="1"/>
  <c r="R170" i="58" s="1"/>
  <c r="S170" i="58" s="1"/>
  <c r="T170" i="58" s="1"/>
  <c r="U170" i="58" s="1"/>
  <c r="V170" i="58" s="1"/>
  <c r="W170" i="58" s="1"/>
  <c r="X170" i="58" s="1"/>
  <c r="Y170" i="58" s="1"/>
  <c r="Z170" i="58" s="1"/>
  <c r="AA170" i="58" s="1"/>
  <c r="AB170" i="58" s="1"/>
  <c r="AC170" i="58" s="1"/>
  <c r="AD170" i="58" s="1"/>
  <c r="AE170" i="58" s="1"/>
  <c r="AF170" i="58" s="1"/>
  <c r="C170" i="58"/>
  <c r="G169" i="58"/>
  <c r="H169" i="58" s="1"/>
  <c r="I169" i="58" s="1"/>
  <c r="J169" i="58" s="1"/>
  <c r="K169" i="58" s="1"/>
  <c r="L169" i="58" s="1"/>
  <c r="M169" i="58" s="1"/>
  <c r="N169" i="58" s="1"/>
  <c r="O169" i="58" s="1"/>
  <c r="P169" i="58" s="1"/>
  <c r="Q169" i="58" s="1"/>
  <c r="R169" i="58" s="1"/>
  <c r="S169" i="58" s="1"/>
  <c r="T169" i="58" s="1"/>
  <c r="U169" i="58" s="1"/>
  <c r="V169" i="58" s="1"/>
  <c r="W169" i="58" s="1"/>
  <c r="X169" i="58" s="1"/>
  <c r="Y169" i="58" s="1"/>
  <c r="Z169" i="58" s="1"/>
  <c r="AA169" i="58" s="1"/>
  <c r="AB169" i="58" s="1"/>
  <c r="AC169" i="58" s="1"/>
  <c r="AD169" i="58" s="1"/>
  <c r="AE169" i="58" s="1"/>
  <c r="AF169" i="58" s="1"/>
  <c r="E169" i="58"/>
  <c r="F169" i="58" s="1"/>
  <c r="D169" i="58"/>
  <c r="C169" i="58"/>
  <c r="P168" i="58"/>
  <c r="Q168" i="58" s="1"/>
  <c r="R168" i="58" s="1"/>
  <c r="S168" i="58" s="1"/>
  <c r="T168" i="58" s="1"/>
  <c r="U168" i="58" s="1"/>
  <c r="V168" i="58" s="1"/>
  <c r="W168" i="58" s="1"/>
  <c r="X168" i="58" s="1"/>
  <c r="Y168" i="58" s="1"/>
  <c r="Z168" i="58" s="1"/>
  <c r="AA168" i="58" s="1"/>
  <c r="AB168" i="58" s="1"/>
  <c r="AC168" i="58" s="1"/>
  <c r="AD168" i="58" s="1"/>
  <c r="AE168" i="58" s="1"/>
  <c r="AF168" i="58" s="1"/>
  <c r="H168" i="58"/>
  <c r="I168" i="58" s="1"/>
  <c r="J168" i="58" s="1"/>
  <c r="K168" i="58" s="1"/>
  <c r="L168" i="58" s="1"/>
  <c r="M168" i="58" s="1"/>
  <c r="N168" i="58" s="1"/>
  <c r="O168" i="58" s="1"/>
  <c r="G168" i="58"/>
  <c r="E168" i="58"/>
  <c r="F168" i="58" s="1"/>
  <c r="C168" i="58"/>
  <c r="D168" i="58" s="1"/>
  <c r="M167" i="58"/>
  <c r="N167" i="58" s="1"/>
  <c r="O167" i="58" s="1"/>
  <c r="P167" i="58" s="1"/>
  <c r="Q167" i="58" s="1"/>
  <c r="R167" i="58" s="1"/>
  <c r="S167" i="58" s="1"/>
  <c r="T167" i="58" s="1"/>
  <c r="U167" i="58" s="1"/>
  <c r="V167" i="58" s="1"/>
  <c r="W167" i="58" s="1"/>
  <c r="X167" i="58" s="1"/>
  <c r="Y167" i="58" s="1"/>
  <c r="Z167" i="58" s="1"/>
  <c r="AA167" i="58" s="1"/>
  <c r="AB167" i="58" s="1"/>
  <c r="AC167" i="58" s="1"/>
  <c r="AD167" i="58" s="1"/>
  <c r="AE167" i="58" s="1"/>
  <c r="AF167" i="58" s="1"/>
  <c r="L167" i="58"/>
  <c r="I167" i="58"/>
  <c r="J167" i="58" s="1"/>
  <c r="K167" i="58" s="1"/>
  <c r="C167" i="58"/>
  <c r="D167" i="58" s="1"/>
  <c r="E167" i="58" s="1"/>
  <c r="F167" i="58" s="1"/>
  <c r="G167" i="58" s="1"/>
  <c r="H167" i="58" s="1"/>
  <c r="C166" i="58"/>
  <c r="D166" i="58" s="1"/>
  <c r="E166" i="58" s="1"/>
  <c r="F166" i="58" s="1"/>
  <c r="G166" i="58" s="1"/>
  <c r="H166" i="58" s="1"/>
  <c r="I166" i="58" s="1"/>
  <c r="J166" i="58" s="1"/>
  <c r="K166" i="58" s="1"/>
  <c r="L166" i="58" s="1"/>
  <c r="M166" i="58" s="1"/>
  <c r="N166" i="58" s="1"/>
  <c r="O166" i="58" s="1"/>
  <c r="P166" i="58" s="1"/>
  <c r="Q166" i="58" s="1"/>
  <c r="R166" i="58" s="1"/>
  <c r="S166" i="58" s="1"/>
  <c r="T166" i="58" s="1"/>
  <c r="U166" i="58" s="1"/>
  <c r="V166" i="58" s="1"/>
  <c r="W166" i="58" s="1"/>
  <c r="X166" i="58" s="1"/>
  <c r="Y166" i="58" s="1"/>
  <c r="Z166" i="58" s="1"/>
  <c r="AA166" i="58" s="1"/>
  <c r="AB166" i="58" s="1"/>
  <c r="AC166" i="58" s="1"/>
  <c r="AD166" i="58" s="1"/>
  <c r="AE166" i="58" s="1"/>
  <c r="AF166" i="58" s="1"/>
  <c r="D165" i="58"/>
  <c r="E165" i="58" s="1"/>
  <c r="F165" i="58" s="1"/>
  <c r="G165" i="58" s="1"/>
  <c r="H165" i="58" s="1"/>
  <c r="I165" i="58" s="1"/>
  <c r="J165" i="58" s="1"/>
  <c r="K165" i="58" s="1"/>
  <c r="L165" i="58" s="1"/>
  <c r="M165" i="58" s="1"/>
  <c r="N165" i="58" s="1"/>
  <c r="O165" i="58" s="1"/>
  <c r="P165" i="58" s="1"/>
  <c r="Q165" i="58" s="1"/>
  <c r="R165" i="58" s="1"/>
  <c r="S165" i="58" s="1"/>
  <c r="T165" i="58" s="1"/>
  <c r="U165" i="58" s="1"/>
  <c r="V165" i="58" s="1"/>
  <c r="W165" i="58" s="1"/>
  <c r="X165" i="58" s="1"/>
  <c r="Y165" i="58" s="1"/>
  <c r="Z165" i="58" s="1"/>
  <c r="AA165" i="58" s="1"/>
  <c r="AB165" i="58" s="1"/>
  <c r="AC165" i="58" s="1"/>
  <c r="AD165" i="58" s="1"/>
  <c r="AE165" i="58" s="1"/>
  <c r="AF165" i="58" s="1"/>
  <c r="C165" i="58"/>
  <c r="C164" i="58"/>
  <c r="D164" i="58" s="1"/>
  <c r="E164" i="58" s="1"/>
  <c r="F164" i="58" s="1"/>
  <c r="G164" i="58" s="1"/>
  <c r="H164" i="58" s="1"/>
  <c r="I164" i="58" s="1"/>
  <c r="J164" i="58" s="1"/>
  <c r="K164" i="58" s="1"/>
  <c r="L164" i="58" s="1"/>
  <c r="M164" i="58" s="1"/>
  <c r="N164" i="58" s="1"/>
  <c r="O164" i="58" s="1"/>
  <c r="P164" i="58" s="1"/>
  <c r="Q164" i="58" s="1"/>
  <c r="R164" i="58" s="1"/>
  <c r="S164" i="58" s="1"/>
  <c r="T164" i="58" s="1"/>
  <c r="U164" i="58" s="1"/>
  <c r="V164" i="58" s="1"/>
  <c r="W164" i="58" s="1"/>
  <c r="X164" i="58" s="1"/>
  <c r="Y164" i="58" s="1"/>
  <c r="Z164" i="58" s="1"/>
  <c r="AA164" i="58" s="1"/>
  <c r="AB164" i="58" s="1"/>
  <c r="AC164" i="58" s="1"/>
  <c r="AD164" i="58" s="1"/>
  <c r="AE164" i="58" s="1"/>
  <c r="AF164" i="58" s="1"/>
  <c r="J163" i="58"/>
  <c r="K163" i="58" s="1"/>
  <c r="L163" i="58" s="1"/>
  <c r="M163" i="58" s="1"/>
  <c r="N163" i="58" s="1"/>
  <c r="O163" i="58" s="1"/>
  <c r="P163" i="58" s="1"/>
  <c r="Q163" i="58" s="1"/>
  <c r="R163" i="58" s="1"/>
  <c r="S163" i="58" s="1"/>
  <c r="T163" i="58" s="1"/>
  <c r="U163" i="58" s="1"/>
  <c r="V163" i="58" s="1"/>
  <c r="W163" i="58" s="1"/>
  <c r="X163" i="58" s="1"/>
  <c r="Y163" i="58" s="1"/>
  <c r="Z163" i="58" s="1"/>
  <c r="AA163" i="58" s="1"/>
  <c r="AB163" i="58" s="1"/>
  <c r="AC163" i="58" s="1"/>
  <c r="AD163" i="58" s="1"/>
  <c r="AE163" i="58" s="1"/>
  <c r="AF163" i="58" s="1"/>
  <c r="E163" i="58"/>
  <c r="F163" i="58" s="1"/>
  <c r="G163" i="58" s="1"/>
  <c r="H163" i="58" s="1"/>
  <c r="I163" i="58" s="1"/>
  <c r="D163" i="58"/>
  <c r="C163" i="58"/>
  <c r="V162" i="58"/>
  <c r="W162" i="58" s="1"/>
  <c r="X162" i="58" s="1"/>
  <c r="Y162" i="58" s="1"/>
  <c r="Z162" i="58" s="1"/>
  <c r="AA162" i="58" s="1"/>
  <c r="AB162" i="58" s="1"/>
  <c r="AC162" i="58" s="1"/>
  <c r="AD162" i="58" s="1"/>
  <c r="AE162" i="58" s="1"/>
  <c r="AF162" i="58" s="1"/>
  <c r="C162" i="58"/>
  <c r="D162" i="58" s="1"/>
  <c r="E162" i="58" s="1"/>
  <c r="F162" i="58" s="1"/>
  <c r="G162" i="58" s="1"/>
  <c r="H162" i="58" s="1"/>
  <c r="I162" i="58" s="1"/>
  <c r="J162" i="58" s="1"/>
  <c r="K162" i="58" s="1"/>
  <c r="L162" i="58" s="1"/>
  <c r="M162" i="58" s="1"/>
  <c r="N162" i="58" s="1"/>
  <c r="O162" i="58" s="1"/>
  <c r="P162" i="58" s="1"/>
  <c r="Q162" i="58" s="1"/>
  <c r="R162" i="58" s="1"/>
  <c r="S162" i="58" s="1"/>
  <c r="T162" i="58" s="1"/>
  <c r="U162" i="58" s="1"/>
  <c r="O161" i="58"/>
  <c r="P161" i="58" s="1"/>
  <c r="Q161" i="58" s="1"/>
  <c r="R161" i="58" s="1"/>
  <c r="S161" i="58" s="1"/>
  <c r="T161" i="58" s="1"/>
  <c r="U161" i="58" s="1"/>
  <c r="V161" i="58" s="1"/>
  <c r="W161" i="58" s="1"/>
  <c r="X161" i="58" s="1"/>
  <c r="Y161" i="58" s="1"/>
  <c r="Z161" i="58" s="1"/>
  <c r="AA161" i="58" s="1"/>
  <c r="AB161" i="58" s="1"/>
  <c r="AC161" i="58" s="1"/>
  <c r="AD161" i="58" s="1"/>
  <c r="AE161" i="58" s="1"/>
  <c r="AF161" i="58" s="1"/>
  <c r="F161" i="58"/>
  <c r="G161" i="58" s="1"/>
  <c r="H161" i="58" s="1"/>
  <c r="I161" i="58" s="1"/>
  <c r="J161" i="58" s="1"/>
  <c r="K161" i="58" s="1"/>
  <c r="L161" i="58" s="1"/>
  <c r="M161" i="58" s="1"/>
  <c r="N161" i="58" s="1"/>
  <c r="D161" i="58"/>
  <c r="E161" i="58" s="1"/>
  <c r="C161" i="58"/>
  <c r="D160" i="58"/>
  <c r="E160" i="58" s="1"/>
  <c r="F160" i="58" s="1"/>
  <c r="G160" i="58" s="1"/>
  <c r="H160" i="58" s="1"/>
  <c r="I160" i="58" s="1"/>
  <c r="J160" i="58" s="1"/>
  <c r="K160" i="58" s="1"/>
  <c r="L160" i="58" s="1"/>
  <c r="M160" i="58" s="1"/>
  <c r="N160" i="58" s="1"/>
  <c r="O160" i="58" s="1"/>
  <c r="P160" i="58" s="1"/>
  <c r="Q160" i="58" s="1"/>
  <c r="R160" i="58" s="1"/>
  <c r="S160" i="58" s="1"/>
  <c r="T160" i="58" s="1"/>
  <c r="U160" i="58" s="1"/>
  <c r="V160" i="58" s="1"/>
  <c r="W160" i="58" s="1"/>
  <c r="X160" i="58" s="1"/>
  <c r="Y160" i="58" s="1"/>
  <c r="Z160" i="58" s="1"/>
  <c r="AA160" i="58" s="1"/>
  <c r="AB160" i="58" s="1"/>
  <c r="AC160" i="58" s="1"/>
  <c r="AD160" i="58" s="1"/>
  <c r="AE160" i="58" s="1"/>
  <c r="AF160" i="58" s="1"/>
  <c r="C160" i="58"/>
  <c r="E159" i="58"/>
  <c r="F159" i="58" s="1"/>
  <c r="G159" i="58" s="1"/>
  <c r="H159" i="58" s="1"/>
  <c r="I159" i="58" s="1"/>
  <c r="J159" i="58" s="1"/>
  <c r="K159" i="58" s="1"/>
  <c r="L159" i="58" s="1"/>
  <c r="M159" i="58" s="1"/>
  <c r="N159" i="58" s="1"/>
  <c r="O159" i="58" s="1"/>
  <c r="P159" i="58" s="1"/>
  <c r="Q159" i="58" s="1"/>
  <c r="R159" i="58" s="1"/>
  <c r="S159" i="58" s="1"/>
  <c r="T159" i="58" s="1"/>
  <c r="U159" i="58" s="1"/>
  <c r="V159" i="58" s="1"/>
  <c r="W159" i="58" s="1"/>
  <c r="X159" i="58" s="1"/>
  <c r="Y159" i="58" s="1"/>
  <c r="Z159" i="58" s="1"/>
  <c r="AA159" i="58" s="1"/>
  <c r="AB159" i="58" s="1"/>
  <c r="AC159" i="58" s="1"/>
  <c r="AD159" i="58" s="1"/>
  <c r="AE159" i="58" s="1"/>
  <c r="AF159" i="58" s="1"/>
  <c r="C159" i="58"/>
  <c r="D159" i="58" s="1"/>
  <c r="F158" i="58"/>
  <c r="G158" i="58" s="1"/>
  <c r="H158" i="58" s="1"/>
  <c r="I158" i="58" s="1"/>
  <c r="J158" i="58" s="1"/>
  <c r="K158" i="58" s="1"/>
  <c r="L158" i="58" s="1"/>
  <c r="M158" i="58" s="1"/>
  <c r="N158" i="58" s="1"/>
  <c r="O158" i="58" s="1"/>
  <c r="P158" i="58" s="1"/>
  <c r="Q158" i="58" s="1"/>
  <c r="R158" i="58" s="1"/>
  <c r="S158" i="58" s="1"/>
  <c r="T158" i="58" s="1"/>
  <c r="U158" i="58" s="1"/>
  <c r="V158" i="58" s="1"/>
  <c r="W158" i="58" s="1"/>
  <c r="X158" i="58" s="1"/>
  <c r="Y158" i="58" s="1"/>
  <c r="Z158" i="58" s="1"/>
  <c r="AA158" i="58" s="1"/>
  <c r="AB158" i="58" s="1"/>
  <c r="AC158" i="58" s="1"/>
  <c r="AD158" i="58" s="1"/>
  <c r="AE158" i="58" s="1"/>
  <c r="AF158" i="58" s="1"/>
  <c r="C158" i="58"/>
  <c r="D158" i="58" s="1"/>
  <c r="E158" i="58" s="1"/>
  <c r="C157" i="58"/>
  <c r="D157" i="58" s="1"/>
  <c r="E157" i="58" s="1"/>
  <c r="F157" i="58" s="1"/>
  <c r="G157" i="58" s="1"/>
  <c r="H157" i="58" s="1"/>
  <c r="I157" i="58" s="1"/>
  <c r="J157" i="58" s="1"/>
  <c r="K157" i="58" s="1"/>
  <c r="L157" i="58" s="1"/>
  <c r="M157" i="58" s="1"/>
  <c r="N157" i="58" s="1"/>
  <c r="O157" i="58" s="1"/>
  <c r="P157" i="58" s="1"/>
  <c r="Q157" i="58" s="1"/>
  <c r="R157" i="58" s="1"/>
  <c r="S157" i="58" s="1"/>
  <c r="T157" i="58" s="1"/>
  <c r="U157" i="58" s="1"/>
  <c r="V157" i="58" s="1"/>
  <c r="W157" i="58" s="1"/>
  <c r="X157" i="58" s="1"/>
  <c r="Y157" i="58" s="1"/>
  <c r="Z157" i="58" s="1"/>
  <c r="AA157" i="58" s="1"/>
  <c r="AB157" i="58" s="1"/>
  <c r="AC157" i="58" s="1"/>
  <c r="AD157" i="58" s="1"/>
  <c r="AE157" i="58" s="1"/>
  <c r="AF157" i="58" s="1"/>
  <c r="E156" i="58"/>
  <c r="F156" i="58" s="1"/>
  <c r="G156" i="58" s="1"/>
  <c r="H156" i="58" s="1"/>
  <c r="I156" i="58" s="1"/>
  <c r="J156" i="58" s="1"/>
  <c r="K156" i="58" s="1"/>
  <c r="L156" i="58" s="1"/>
  <c r="M156" i="58" s="1"/>
  <c r="N156" i="58" s="1"/>
  <c r="O156" i="58" s="1"/>
  <c r="P156" i="58" s="1"/>
  <c r="Q156" i="58" s="1"/>
  <c r="R156" i="58" s="1"/>
  <c r="S156" i="58" s="1"/>
  <c r="T156" i="58" s="1"/>
  <c r="U156" i="58" s="1"/>
  <c r="V156" i="58" s="1"/>
  <c r="W156" i="58" s="1"/>
  <c r="X156" i="58" s="1"/>
  <c r="Y156" i="58" s="1"/>
  <c r="Z156" i="58" s="1"/>
  <c r="AA156" i="58" s="1"/>
  <c r="AB156" i="58" s="1"/>
  <c r="AC156" i="58" s="1"/>
  <c r="AD156" i="58" s="1"/>
  <c r="AE156" i="58" s="1"/>
  <c r="AF156" i="58" s="1"/>
  <c r="C156" i="58"/>
  <c r="D156" i="58" s="1"/>
  <c r="I155" i="58"/>
  <c r="J155" i="58" s="1"/>
  <c r="K155" i="58" s="1"/>
  <c r="L155" i="58" s="1"/>
  <c r="M155" i="58" s="1"/>
  <c r="N155" i="58" s="1"/>
  <c r="O155" i="58" s="1"/>
  <c r="P155" i="58" s="1"/>
  <c r="Q155" i="58" s="1"/>
  <c r="R155" i="58" s="1"/>
  <c r="S155" i="58" s="1"/>
  <c r="T155" i="58" s="1"/>
  <c r="U155" i="58" s="1"/>
  <c r="V155" i="58" s="1"/>
  <c r="W155" i="58" s="1"/>
  <c r="X155" i="58" s="1"/>
  <c r="Y155" i="58" s="1"/>
  <c r="Z155" i="58" s="1"/>
  <c r="AA155" i="58" s="1"/>
  <c r="AB155" i="58" s="1"/>
  <c r="AC155" i="58" s="1"/>
  <c r="AD155" i="58" s="1"/>
  <c r="AE155" i="58" s="1"/>
  <c r="AF155" i="58" s="1"/>
  <c r="C155" i="58"/>
  <c r="D155" i="58" s="1"/>
  <c r="E155" i="58" s="1"/>
  <c r="F155" i="58" s="1"/>
  <c r="G155" i="58" s="1"/>
  <c r="H155" i="58" s="1"/>
  <c r="N154" i="58"/>
  <c r="O154" i="58" s="1"/>
  <c r="P154" i="58" s="1"/>
  <c r="Q154" i="58" s="1"/>
  <c r="R154" i="58" s="1"/>
  <c r="S154" i="58" s="1"/>
  <c r="T154" i="58" s="1"/>
  <c r="U154" i="58" s="1"/>
  <c r="V154" i="58" s="1"/>
  <c r="W154" i="58" s="1"/>
  <c r="X154" i="58" s="1"/>
  <c r="Y154" i="58" s="1"/>
  <c r="Z154" i="58" s="1"/>
  <c r="AA154" i="58" s="1"/>
  <c r="AB154" i="58" s="1"/>
  <c r="AC154" i="58" s="1"/>
  <c r="AD154" i="58" s="1"/>
  <c r="AE154" i="58" s="1"/>
  <c r="AF154" i="58" s="1"/>
  <c r="C154" i="58"/>
  <c r="D154" i="58" s="1"/>
  <c r="E154" i="58" s="1"/>
  <c r="F154" i="58" s="1"/>
  <c r="G154" i="58" s="1"/>
  <c r="H154" i="58" s="1"/>
  <c r="I154" i="58" s="1"/>
  <c r="J154" i="58" s="1"/>
  <c r="K154" i="58" s="1"/>
  <c r="L154" i="58" s="1"/>
  <c r="M154" i="58" s="1"/>
  <c r="S153" i="58"/>
  <c r="T153" i="58" s="1"/>
  <c r="U153" i="58" s="1"/>
  <c r="V153" i="58" s="1"/>
  <c r="W153" i="58" s="1"/>
  <c r="X153" i="58" s="1"/>
  <c r="Y153" i="58" s="1"/>
  <c r="Z153" i="58" s="1"/>
  <c r="AA153" i="58" s="1"/>
  <c r="AB153" i="58" s="1"/>
  <c r="AC153" i="58" s="1"/>
  <c r="AD153" i="58" s="1"/>
  <c r="AE153" i="58" s="1"/>
  <c r="AF153" i="58" s="1"/>
  <c r="C153" i="58"/>
  <c r="D153" i="58" s="1"/>
  <c r="E153" i="58" s="1"/>
  <c r="F153" i="58" s="1"/>
  <c r="G153" i="58" s="1"/>
  <c r="H153" i="58" s="1"/>
  <c r="I153" i="58" s="1"/>
  <c r="J153" i="58" s="1"/>
  <c r="K153" i="58" s="1"/>
  <c r="L153" i="58" s="1"/>
  <c r="M153" i="58" s="1"/>
  <c r="N153" i="58" s="1"/>
  <c r="O153" i="58" s="1"/>
  <c r="P153" i="58" s="1"/>
  <c r="Q153" i="58" s="1"/>
  <c r="R153" i="58" s="1"/>
  <c r="C152" i="58"/>
  <c r="D152" i="58" s="1"/>
  <c r="E152" i="58" s="1"/>
  <c r="F152" i="58" s="1"/>
  <c r="G152" i="58" s="1"/>
  <c r="H152" i="58" s="1"/>
  <c r="I152" i="58" s="1"/>
  <c r="J152" i="58" s="1"/>
  <c r="K152" i="58" s="1"/>
  <c r="L152" i="58" s="1"/>
  <c r="M152" i="58" s="1"/>
  <c r="N152" i="58" s="1"/>
  <c r="O152" i="58" s="1"/>
  <c r="P152" i="58" s="1"/>
  <c r="Q152" i="58" s="1"/>
  <c r="R152" i="58" s="1"/>
  <c r="S152" i="58" s="1"/>
  <c r="T152" i="58" s="1"/>
  <c r="U152" i="58" s="1"/>
  <c r="V152" i="58" s="1"/>
  <c r="W152" i="58" s="1"/>
  <c r="X152" i="58" s="1"/>
  <c r="Y152" i="58" s="1"/>
  <c r="Z152" i="58" s="1"/>
  <c r="AA152" i="58" s="1"/>
  <c r="AB152" i="58" s="1"/>
  <c r="AC152" i="58" s="1"/>
  <c r="AD152" i="58" s="1"/>
  <c r="AE152" i="58" s="1"/>
  <c r="AF152" i="58" s="1"/>
  <c r="C151" i="58"/>
  <c r="D151" i="58" s="1"/>
  <c r="E151" i="58" s="1"/>
  <c r="F151" i="58" s="1"/>
  <c r="G151" i="58" s="1"/>
  <c r="H151" i="58" s="1"/>
  <c r="I151" i="58" s="1"/>
  <c r="J151" i="58" s="1"/>
  <c r="K151" i="58" s="1"/>
  <c r="L151" i="58" s="1"/>
  <c r="M151" i="58" s="1"/>
  <c r="N151" i="58" s="1"/>
  <c r="O151" i="58" s="1"/>
  <c r="P151" i="58" s="1"/>
  <c r="Q151" i="58" s="1"/>
  <c r="R151" i="58" s="1"/>
  <c r="S151" i="58" s="1"/>
  <c r="T151" i="58" s="1"/>
  <c r="U151" i="58" s="1"/>
  <c r="V151" i="58" s="1"/>
  <c r="W151" i="58" s="1"/>
  <c r="X151" i="58" s="1"/>
  <c r="Y151" i="58" s="1"/>
  <c r="Z151" i="58" s="1"/>
  <c r="AA151" i="58" s="1"/>
  <c r="AB151" i="58" s="1"/>
  <c r="AC151" i="58" s="1"/>
  <c r="AD151" i="58" s="1"/>
  <c r="AE151" i="58" s="1"/>
  <c r="AF151" i="58" s="1"/>
  <c r="C150" i="58"/>
  <c r="D150" i="58" s="1"/>
  <c r="E150" i="58" s="1"/>
  <c r="F150" i="58" s="1"/>
  <c r="G150" i="58" s="1"/>
  <c r="H150" i="58" s="1"/>
  <c r="I150" i="58" s="1"/>
  <c r="J150" i="58" s="1"/>
  <c r="K150" i="58" s="1"/>
  <c r="L150" i="58" s="1"/>
  <c r="M150" i="58" s="1"/>
  <c r="N150" i="58" s="1"/>
  <c r="O150" i="58" s="1"/>
  <c r="P150" i="58" s="1"/>
  <c r="Q150" i="58" s="1"/>
  <c r="R150" i="58" s="1"/>
  <c r="S150" i="58" s="1"/>
  <c r="T150" i="58" s="1"/>
  <c r="U150" i="58" s="1"/>
  <c r="V150" i="58" s="1"/>
  <c r="W150" i="58" s="1"/>
  <c r="X150" i="58" s="1"/>
  <c r="Y150" i="58" s="1"/>
  <c r="Z150" i="58" s="1"/>
  <c r="AA150" i="58" s="1"/>
  <c r="AB150" i="58" s="1"/>
  <c r="AC150" i="58" s="1"/>
  <c r="AD150" i="58" s="1"/>
  <c r="AE150" i="58" s="1"/>
  <c r="AF150" i="58" s="1"/>
  <c r="F149" i="58"/>
  <c r="G149" i="58" s="1"/>
  <c r="H149" i="58" s="1"/>
  <c r="I149" i="58" s="1"/>
  <c r="J149" i="58" s="1"/>
  <c r="K149" i="58" s="1"/>
  <c r="L149" i="58" s="1"/>
  <c r="M149" i="58" s="1"/>
  <c r="N149" i="58" s="1"/>
  <c r="O149" i="58" s="1"/>
  <c r="P149" i="58" s="1"/>
  <c r="Q149" i="58" s="1"/>
  <c r="R149" i="58" s="1"/>
  <c r="S149" i="58" s="1"/>
  <c r="T149" i="58" s="1"/>
  <c r="U149" i="58" s="1"/>
  <c r="V149" i="58" s="1"/>
  <c r="W149" i="58" s="1"/>
  <c r="X149" i="58" s="1"/>
  <c r="Y149" i="58" s="1"/>
  <c r="Z149" i="58" s="1"/>
  <c r="AA149" i="58" s="1"/>
  <c r="AB149" i="58" s="1"/>
  <c r="AC149" i="58" s="1"/>
  <c r="AD149" i="58" s="1"/>
  <c r="AE149" i="58" s="1"/>
  <c r="AF149" i="58" s="1"/>
  <c r="D149" i="58"/>
  <c r="E149" i="58" s="1"/>
  <c r="C149" i="58"/>
  <c r="E148" i="58"/>
  <c r="F148" i="58" s="1"/>
  <c r="G148" i="58" s="1"/>
  <c r="H148" i="58" s="1"/>
  <c r="I148" i="58" s="1"/>
  <c r="J148" i="58" s="1"/>
  <c r="K148" i="58" s="1"/>
  <c r="L148" i="58" s="1"/>
  <c r="M148" i="58" s="1"/>
  <c r="N148" i="58" s="1"/>
  <c r="O148" i="58" s="1"/>
  <c r="P148" i="58" s="1"/>
  <c r="Q148" i="58" s="1"/>
  <c r="R148" i="58" s="1"/>
  <c r="S148" i="58" s="1"/>
  <c r="T148" i="58" s="1"/>
  <c r="U148" i="58" s="1"/>
  <c r="V148" i="58" s="1"/>
  <c r="W148" i="58" s="1"/>
  <c r="X148" i="58" s="1"/>
  <c r="Y148" i="58" s="1"/>
  <c r="Z148" i="58" s="1"/>
  <c r="AA148" i="58" s="1"/>
  <c r="AB148" i="58" s="1"/>
  <c r="AC148" i="58" s="1"/>
  <c r="AD148" i="58" s="1"/>
  <c r="AE148" i="58" s="1"/>
  <c r="AF148" i="58" s="1"/>
  <c r="D148" i="58"/>
  <c r="C148" i="58"/>
  <c r="V147" i="58"/>
  <c r="W147" i="58" s="1"/>
  <c r="X147" i="58" s="1"/>
  <c r="Y147" i="58" s="1"/>
  <c r="Z147" i="58" s="1"/>
  <c r="AA147" i="58" s="1"/>
  <c r="AB147" i="58" s="1"/>
  <c r="AC147" i="58" s="1"/>
  <c r="AD147" i="58" s="1"/>
  <c r="AE147" i="58" s="1"/>
  <c r="AF147" i="58" s="1"/>
  <c r="K147" i="58"/>
  <c r="L147" i="58" s="1"/>
  <c r="M147" i="58" s="1"/>
  <c r="N147" i="58" s="1"/>
  <c r="O147" i="58" s="1"/>
  <c r="P147" i="58" s="1"/>
  <c r="Q147" i="58" s="1"/>
  <c r="R147" i="58" s="1"/>
  <c r="S147" i="58" s="1"/>
  <c r="T147" i="58" s="1"/>
  <c r="U147" i="58" s="1"/>
  <c r="F147" i="58"/>
  <c r="G147" i="58" s="1"/>
  <c r="H147" i="58" s="1"/>
  <c r="I147" i="58" s="1"/>
  <c r="J147" i="58" s="1"/>
  <c r="E147" i="58"/>
  <c r="C147" i="58"/>
  <c r="D147" i="58" s="1"/>
  <c r="D146" i="58"/>
  <c r="E146" i="58" s="1"/>
  <c r="F146" i="58" s="1"/>
  <c r="G146" i="58" s="1"/>
  <c r="H146" i="58" s="1"/>
  <c r="I146" i="58" s="1"/>
  <c r="J146" i="58" s="1"/>
  <c r="K146" i="58" s="1"/>
  <c r="L146" i="58" s="1"/>
  <c r="M146" i="58" s="1"/>
  <c r="N146" i="58" s="1"/>
  <c r="O146" i="58" s="1"/>
  <c r="P146" i="58" s="1"/>
  <c r="Q146" i="58" s="1"/>
  <c r="R146" i="58" s="1"/>
  <c r="S146" i="58" s="1"/>
  <c r="T146" i="58" s="1"/>
  <c r="U146" i="58" s="1"/>
  <c r="V146" i="58" s="1"/>
  <c r="W146" i="58" s="1"/>
  <c r="X146" i="58" s="1"/>
  <c r="Y146" i="58" s="1"/>
  <c r="Z146" i="58" s="1"/>
  <c r="AA146" i="58" s="1"/>
  <c r="AB146" i="58" s="1"/>
  <c r="AC146" i="58" s="1"/>
  <c r="AD146" i="58" s="1"/>
  <c r="AE146" i="58" s="1"/>
  <c r="AF146" i="58" s="1"/>
  <c r="C146" i="58"/>
  <c r="E145" i="58"/>
  <c r="F145" i="58" s="1"/>
  <c r="G145" i="58" s="1"/>
  <c r="H145" i="58" s="1"/>
  <c r="I145" i="58" s="1"/>
  <c r="J145" i="58" s="1"/>
  <c r="K145" i="58" s="1"/>
  <c r="L145" i="58" s="1"/>
  <c r="M145" i="58" s="1"/>
  <c r="N145" i="58" s="1"/>
  <c r="O145" i="58" s="1"/>
  <c r="P145" i="58" s="1"/>
  <c r="Q145" i="58" s="1"/>
  <c r="R145" i="58" s="1"/>
  <c r="S145" i="58" s="1"/>
  <c r="T145" i="58" s="1"/>
  <c r="U145" i="58" s="1"/>
  <c r="V145" i="58" s="1"/>
  <c r="W145" i="58" s="1"/>
  <c r="X145" i="58" s="1"/>
  <c r="Y145" i="58" s="1"/>
  <c r="Z145" i="58" s="1"/>
  <c r="AA145" i="58" s="1"/>
  <c r="AB145" i="58" s="1"/>
  <c r="AC145" i="58" s="1"/>
  <c r="AD145" i="58" s="1"/>
  <c r="AE145" i="58" s="1"/>
  <c r="AF145" i="58" s="1"/>
  <c r="D145" i="58"/>
  <c r="C145" i="58"/>
  <c r="AB144" i="58"/>
  <c r="AC144" i="58" s="1"/>
  <c r="AD144" i="58" s="1"/>
  <c r="AE144" i="58" s="1"/>
  <c r="AF144" i="58" s="1"/>
  <c r="R144" i="58"/>
  <c r="S144" i="58" s="1"/>
  <c r="T144" i="58" s="1"/>
  <c r="U144" i="58" s="1"/>
  <c r="V144" i="58" s="1"/>
  <c r="W144" i="58" s="1"/>
  <c r="X144" i="58" s="1"/>
  <c r="Y144" i="58" s="1"/>
  <c r="Z144" i="58" s="1"/>
  <c r="AA144" i="58" s="1"/>
  <c r="G144" i="58"/>
  <c r="H144" i="58" s="1"/>
  <c r="I144" i="58" s="1"/>
  <c r="J144" i="58" s="1"/>
  <c r="K144" i="58" s="1"/>
  <c r="L144" i="58" s="1"/>
  <c r="M144" i="58" s="1"/>
  <c r="N144" i="58" s="1"/>
  <c r="O144" i="58" s="1"/>
  <c r="P144" i="58" s="1"/>
  <c r="Q144" i="58" s="1"/>
  <c r="D144" i="58"/>
  <c r="E144" i="58" s="1"/>
  <c r="F144" i="58" s="1"/>
  <c r="C144" i="58"/>
  <c r="E143" i="58"/>
  <c r="F143" i="58" s="1"/>
  <c r="G143" i="58" s="1"/>
  <c r="H143" i="58" s="1"/>
  <c r="I143" i="58" s="1"/>
  <c r="J143" i="58" s="1"/>
  <c r="K143" i="58" s="1"/>
  <c r="L143" i="58" s="1"/>
  <c r="M143" i="58" s="1"/>
  <c r="N143" i="58" s="1"/>
  <c r="O143" i="58" s="1"/>
  <c r="P143" i="58" s="1"/>
  <c r="Q143" i="58" s="1"/>
  <c r="R143" i="58" s="1"/>
  <c r="S143" i="58" s="1"/>
  <c r="T143" i="58" s="1"/>
  <c r="U143" i="58" s="1"/>
  <c r="V143" i="58" s="1"/>
  <c r="W143" i="58" s="1"/>
  <c r="X143" i="58" s="1"/>
  <c r="Y143" i="58" s="1"/>
  <c r="Z143" i="58" s="1"/>
  <c r="AA143" i="58" s="1"/>
  <c r="AB143" i="58" s="1"/>
  <c r="AC143" i="58" s="1"/>
  <c r="AD143" i="58" s="1"/>
  <c r="AE143" i="58" s="1"/>
  <c r="AF143" i="58" s="1"/>
  <c r="C143" i="58"/>
  <c r="D143" i="58" s="1"/>
  <c r="X142" i="58"/>
  <c r="Y142" i="58" s="1"/>
  <c r="Z142" i="58" s="1"/>
  <c r="AA142" i="58" s="1"/>
  <c r="AB142" i="58" s="1"/>
  <c r="AC142" i="58" s="1"/>
  <c r="AD142" i="58" s="1"/>
  <c r="AE142" i="58" s="1"/>
  <c r="AF142" i="58" s="1"/>
  <c r="N142" i="58"/>
  <c r="O142" i="58" s="1"/>
  <c r="P142" i="58" s="1"/>
  <c r="Q142" i="58" s="1"/>
  <c r="R142" i="58" s="1"/>
  <c r="S142" i="58" s="1"/>
  <c r="T142" i="58" s="1"/>
  <c r="U142" i="58" s="1"/>
  <c r="V142" i="58" s="1"/>
  <c r="W142" i="58" s="1"/>
  <c r="C142" i="58"/>
  <c r="D142" i="58" s="1"/>
  <c r="E142" i="58" s="1"/>
  <c r="F142" i="58" s="1"/>
  <c r="G142" i="58" s="1"/>
  <c r="H142" i="58" s="1"/>
  <c r="I142" i="58" s="1"/>
  <c r="J142" i="58" s="1"/>
  <c r="K142" i="58" s="1"/>
  <c r="L142" i="58" s="1"/>
  <c r="M142" i="58" s="1"/>
  <c r="L141" i="58"/>
  <c r="M141" i="58" s="1"/>
  <c r="N141" i="58" s="1"/>
  <c r="O141" i="58" s="1"/>
  <c r="P141" i="58" s="1"/>
  <c r="Q141" i="58" s="1"/>
  <c r="R141" i="58" s="1"/>
  <c r="S141" i="58" s="1"/>
  <c r="T141" i="58" s="1"/>
  <c r="U141" i="58" s="1"/>
  <c r="V141" i="58" s="1"/>
  <c r="W141" i="58" s="1"/>
  <c r="X141" i="58" s="1"/>
  <c r="Y141" i="58" s="1"/>
  <c r="Z141" i="58" s="1"/>
  <c r="AA141" i="58" s="1"/>
  <c r="AB141" i="58" s="1"/>
  <c r="AC141" i="58" s="1"/>
  <c r="AD141" i="58" s="1"/>
  <c r="AE141" i="58" s="1"/>
  <c r="AF141" i="58" s="1"/>
  <c r="F141" i="58"/>
  <c r="G141" i="58" s="1"/>
  <c r="H141" i="58" s="1"/>
  <c r="I141" i="58" s="1"/>
  <c r="J141" i="58" s="1"/>
  <c r="K141" i="58" s="1"/>
  <c r="E141" i="58"/>
  <c r="D141" i="58"/>
  <c r="C141" i="58"/>
  <c r="E140" i="58"/>
  <c r="F140" i="58" s="1"/>
  <c r="G140" i="58" s="1"/>
  <c r="H140" i="58" s="1"/>
  <c r="I140" i="58" s="1"/>
  <c r="J140" i="58" s="1"/>
  <c r="K140" i="58" s="1"/>
  <c r="L140" i="58" s="1"/>
  <c r="M140" i="58" s="1"/>
  <c r="N140" i="58" s="1"/>
  <c r="O140" i="58" s="1"/>
  <c r="P140" i="58" s="1"/>
  <c r="Q140" i="58" s="1"/>
  <c r="R140" i="58" s="1"/>
  <c r="S140" i="58" s="1"/>
  <c r="T140" i="58" s="1"/>
  <c r="U140" i="58" s="1"/>
  <c r="V140" i="58" s="1"/>
  <c r="W140" i="58" s="1"/>
  <c r="X140" i="58" s="1"/>
  <c r="Y140" i="58" s="1"/>
  <c r="Z140" i="58" s="1"/>
  <c r="AA140" i="58" s="1"/>
  <c r="AB140" i="58" s="1"/>
  <c r="AC140" i="58" s="1"/>
  <c r="AD140" i="58" s="1"/>
  <c r="AE140" i="58" s="1"/>
  <c r="AF140" i="58" s="1"/>
  <c r="D140" i="58"/>
  <c r="C140" i="58"/>
  <c r="C139" i="58"/>
  <c r="D139" i="58" s="1"/>
  <c r="E139" i="58" s="1"/>
  <c r="F139" i="58" s="1"/>
  <c r="G139" i="58" s="1"/>
  <c r="H139" i="58" s="1"/>
  <c r="I139" i="58" s="1"/>
  <c r="J139" i="58" s="1"/>
  <c r="K139" i="58" s="1"/>
  <c r="L139" i="58" s="1"/>
  <c r="M139" i="58" s="1"/>
  <c r="N139" i="58" s="1"/>
  <c r="O139" i="58" s="1"/>
  <c r="P139" i="58" s="1"/>
  <c r="Q139" i="58" s="1"/>
  <c r="R139" i="58" s="1"/>
  <c r="S139" i="58" s="1"/>
  <c r="T139" i="58" s="1"/>
  <c r="U139" i="58" s="1"/>
  <c r="V139" i="58" s="1"/>
  <c r="W139" i="58" s="1"/>
  <c r="X139" i="58" s="1"/>
  <c r="Y139" i="58" s="1"/>
  <c r="Z139" i="58" s="1"/>
  <c r="AA139" i="58" s="1"/>
  <c r="AB139" i="58" s="1"/>
  <c r="AC139" i="58" s="1"/>
  <c r="AD139" i="58" s="1"/>
  <c r="AE139" i="58" s="1"/>
  <c r="AF139" i="58" s="1"/>
  <c r="D138" i="58"/>
  <c r="E138" i="58" s="1"/>
  <c r="F138" i="58" s="1"/>
  <c r="G138" i="58" s="1"/>
  <c r="H138" i="58" s="1"/>
  <c r="I138" i="58" s="1"/>
  <c r="J138" i="58" s="1"/>
  <c r="K138" i="58" s="1"/>
  <c r="L138" i="58" s="1"/>
  <c r="M138" i="58" s="1"/>
  <c r="N138" i="58" s="1"/>
  <c r="O138" i="58" s="1"/>
  <c r="P138" i="58" s="1"/>
  <c r="Q138" i="58" s="1"/>
  <c r="R138" i="58" s="1"/>
  <c r="S138" i="58" s="1"/>
  <c r="T138" i="58" s="1"/>
  <c r="U138" i="58" s="1"/>
  <c r="V138" i="58" s="1"/>
  <c r="W138" i="58" s="1"/>
  <c r="X138" i="58" s="1"/>
  <c r="Y138" i="58" s="1"/>
  <c r="Z138" i="58" s="1"/>
  <c r="AA138" i="58" s="1"/>
  <c r="AB138" i="58" s="1"/>
  <c r="AC138" i="58" s="1"/>
  <c r="AD138" i="58" s="1"/>
  <c r="AE138" i="58" s="1"/>
  <c r="AF138" i="58" s="1"/>
  <c r="C138" i="58"/>
  <c r="F137" i="58"/>
  <c r="G137" i="58" s="1"/>
  <c r="H137" i="58" s="1"/>
  <c r="I137" i="58" s="1"/>
  <c r="J137" i="58" s="1"/>
  <c r="K137" i="58" s="1"/>
  <c r="L137" i="58" s="1"/>
  <c r="M137" i="58" s="1"/>
  <c r="N137" i="58" s="1"/>
  <c r="O137" i="58" s="1"/>
  <c r="P137" i="58" s="1"/>
  <c r="Q137" i="58" s="1"/>
  <c r="R137" i="58" s="1"/>
  <c r="S137" i="58" s="1"/>
  <c r="T137" i="58" s="1"/>
  <c r="U137" i="58" s="1"/>
  <c r="V137" i="58" s="1"/>
  <c r="W137" i="58" s="1"/>
  <c r="X137" i="58" s="1"/>
  <c r="Y137" i="58" s="1"/>
  <c r="Z137" i="58" s="1"/>
  <c r="AA137" i="58" s="1"/>
  <c r="AB137" i="58" s="1"/>
  <c r="AC137" i="58" s="1"/>
  <c r="AD137" i="58" s="1"/>
  <c r="AE137" i="58" s="1"/>
  <c r="AF137" i="58" s="1"/>
  <c r="D137" i="58"/>
  <c r="E137" i="58" s="1"/>
  <c r="C137" i="58"/>
  <c r="AF136" i="58"/>
  <c r="D136" i="58"/>
  <c r="E136" i="58" s="1"/>
  <c r="F136" i="58" s="1"/>
  <c r="G136" i="58" s="1"/>
  <c r="H136" i="58" s="1"/>
  <c r="I136" i="58" s="1"/>
  <c r="J136" i="58" s="1"/>
  <c r="K136" i="58" s="1"/>
  <c r="L136" i="58" s="1"/>
  <c r="M136" i="58" s="1"/>
  <c r="N136" i="58" s="1"/>
  <c r="O136" i="58" s="1"/>
  <c r="P136" i="58" s="1"/>
  <c r="Q136" i="58" s="1"/>
  <c r="R136" i="58" s="1"/>
  <c r="S136" i="58" s="1"/>
  <c r="T136" i="58" s="1"/>
  <c r="U136" i="58" s="1"/>
  <c r="V136" i="58" s="1"/>
  <c r="W136" i="58" s="1"/>
  <c r="X136" i="58" s="1"/>
  <c r="Y136" i="58" s="1"/>
  <c r="Z136" i="58" s="1"/>
  <c r="AA136" i="58" s="1"/>
  <c r="AB136" i="58" s="1"/>
  <c r="AC136" i="58" s="1"/>
  <c r="AD136" i="58" s="1"/>
  <c r="AE136" i="58" s="1"/>
  <c r="C136" i="58"/>
  <c r="C135" i="58"/>
  <c r="D135" i="58" s="1"/>
  <c r="E135" i="58" s="1"/>
  <c r="F135" i="58" s="1"/>
  <c r="G135" i="58" s="1"/>
  <c r="H135" i="58" s="1"/>
  <c r="I135" i="58" s="1"/>
  <c r="J135" i="58" s="1"/>
  <c r="K135" i="58" s="1"/>
  <c r="L135" i="58" s="1"/>
  <c r="M135" i="58" s="1"/>
  <c r="N135" i="58" s="1"/>
  <c r="O135" i="58" s="1"/>
  <c r="P135" i="58" s="1"/>
  <c r="Q135" i="58" s="1"/>
  <c r="R135" i="58" s="1"/>
  <c r="S135" i="58" s="1"/>
  <c r="T135" i="58" s="1"/>
  <c r="U135" i="58" s="1"/>
  <c r="V135" i="58" s="1"/>
  <c r="W135" i="58" s="1"/>
  <c r="X135" i="58" s="1"/>
  <c r="Y135" i="58" s="1"/>
  <c r="Z135" i="58" s="1"/>
  <c r="AA135" i="58" s="1"/>
  <c r="AB135" i="58" s="1"/>
  <c r="AC135" i="58" s="1"/>
  <c r="AD135" i="58" s="1"/>
  <c r="AE135" i="58" s="1"/>
  <c r="AF135" i="58" s="1"/>
  <c r="H134" i="58"/>
  <c r="I134" i="58" s="1"/>
  <c r="J134" i="58" s="1"/>
  <c r="K134" i="58" s="1"/>
  <c r="L134" i="58" s="1"/>
  <c r="M134" i="58" s="1"/>
  <c r="N134" i="58" s="1"/>
  <c r="O134" i="58" s="1"/>
  <c r="P134" i="58" s="1"/>
  <c r="Q134" i="58" s="1"/>
  <c r="R134" i="58" s="1"/>
  <c r="S134" i="58" s="1"/>
  <c r="T134" i="58" s="1"/>
  <c r="U134" i="58" s="1"/>
  <c r="V134" i="58" s="1"/>
  <c r="W134" i="58" s="1"/>
  <c r="X134" i="58" s="1"/>
  <c r="Y134" i="58" s="1"/>
  <c r="Z134" i="58" s="1"/>
  <c r="AA134" i="58" s="1"/>
  <c r="AB134" i="58" s="1"/>
  <c r="AC134" i="58" s="1"/>
  <c r="AD134" i="58" s="1"/>
  <c r="AE134" i="58" s="1"/>
  <c r="AF134" i="58" s="1"/>
  <c r="F134" i="58"/>
  <c r="G134" i="58" s="1"/>
  <c r="D134" i="58"/>
  <c r="E134" i="58" s="1"/>
  <c r="C134" i="58"/>
  <c r="V133" i="58"/>
  <c r="W133" i="58" s="1"/>
  <c r="X133" i="58" s="1"/>
  <c r="Y133" i="58" s="1"/>
  <c r="Z133" i="58" s="1"/>
  <c r="AA133" i="58" s="1"/>
  <c r="AB133" i="58" s="1"/>
  <c r="AC133" i="58" s="1"/>
  <c r="AD133" i="58" s="1"/>
  <c r="AE133" i="58" s="1"/>
  <c r="AF133" i="58" s="1"/>
  <c r="F133" i="58"/>
  <c r="G133" i="58" s="1"/>
  <c r="H133" i="58" s="1"/>
  <c r="I133" i="58" s="1"/>
  <c r="J133" i="58" s="1"/>
  <c r="K133" i="58" s="1"/>
  <c r="L133" i="58" s="1"/>
  <c r="M133" i="58" s="1"/>
  <c r="N133" i="58" s="1"/>
  <c r="O133" i="58" s="1"/>
  <c r="P133" i="58" s="1"/>
  <c r="Q133" i="58" s="1"/>
  <c r="R133" i="58" s="1"/>
  <c r="S133" i="58" s="1"/>
  <c r="T133" i="58" s="1"/>
  <c r="U133" i="58" s="1"/>
  <c r="D133" i="58"/>
  <c r="E133" i="58" s="1"/>
  <c r="C133" i="58"/>
  <c r="E132" i="58"/>
  <c r="F132" i="58" s="1"/>
  <c r="G132" i="58" s="1"/>
  <c r="H132" i="58" s="1"/>
  <c r="I132" i="58" s="1"/>
  <c r="J132" i="58" s="1"/>
  <c r="K132" i="58" s="1"/>
  <c r="L132" i="58" s="1"/>
  <c r="M132" i="58" s="1"/>
  <c r="N132" i="58" s="1"/>
  <c r="O132" i="58" s="1"/>
  <c r="P132" i="58" s="1"/>
  <c r="Q132" i="58" s="1"/>
  <c r="R132" i="58" s="1"/>
  <c r="S132" i="58" s="1"/>
  <c r="T132" i="58" s="1"/>
  <c r="U132" i="58" s="1"/>
  <c r="V132" i="58" s="1"/>
  <c r="W132" i="58" s="1"/>
  <c r="X132" i="58" s="1"/>
  <c r="Y132" i="58" s="1"/>
  <c r="Z132" i="58" s="1"/>
  <c r="AA132" i="58" s="1"/>
  <c r="AB132" i="58" s="1"/>
  <c r="AC132" i="58" s="1"/>
  <c r="AD132" i="58" s="1"/>
  <c r="AE132" i="58" s="1"/>
  <c r="AF132" i="58" s="1"/>
  <c r="D132" i="58"/>
  <c r="C132" i="58"/>
  <c r="V131" i="58"/>
  <c r="W131" i="58" s="1"/>
  <c r="X131" i="58" s="1"/>
  <c r="Y131" i="58" s="1"/>
  <c r="Z131" i="58" s="1"/>
  <c r="AA131" i="58" s="1"/>
  <c r="AB131" i="58" s="1"/>
  <c r="AC131" i="58" s="1"/>
  <c r="AD131" i="58" s="1"/>
  <c r="AE131" i="58" s="1"/>
  <c r="AF131" i="58" s="1"/>
  <c r="F131" i="58"/>
  <c r="G131" i="58" s="1"/>
  <c r="H131" i="58" s="1"/>
  <c r="I131" i="58" s="1"/>
  <c r="J131" i="58" s="1"/>
  <c r="K131" i="58" s="1"/>
  <c r="L131" i="58" s="1"/>
  <c r="M131" i="58" s="1"/>
  <c r="N131" i="58" s="1"/>
  <c r="O131" i="58" s="1"/>
  <c r="P131" i="58" s="1"/>
  <c r="Q131" i="58" s="1"/>
  <c r="R131" i="58" s="1"/>
  <c r="S131" i="58" s="1"/>
  <c r="T131" i="58" s="1"/>
  <c r="U131" i="58" s="1"/>
  <c r="C131" i="58"/>
  <c r="D131" i="58" s="1"/>
  <c r="E131" i="58" s="1"/>
  <c r="D130" i="58"/>
  <c r="E130" i="58" s="1"/>
  <c r="F130" i="58" s="1"/>
  <c r="G130" i="58" s="1"/>
  <c r="H130" i="58" s="1"/>
  <c r="I130" i="58" s="1"/>
  <c r="J130" i="58" s="1"/>
  <c r="K130" i="58" s="1"/>
  <c r="L130" i="58" s="1"/>
  <c r="M130" i="58" s="1"/>
  <c r="N130" i="58" s="1"/>
  <c r="O130" i="58" s="1"/>
  <c r="P130" i="58" s="1"/>
  <c r="Q130" i="58" s="1"/>
  <c r="R130" i="58" s="1"/>
  <c r="S130" i="58" s="1"/>
  <c r="T130" i="58" s="1"/>
  <c r="U130" i="58" s="1"/>
  <c r="V130" i="58" s="1"/>
  <c r="W130" i="58" s="1"/>
  <c r="X130" i="58" s="1"/>
  <c r="Y130" i="58" s="1"/>
  <c r="Z130" i="58" s="1"/>
  <c r="AA130" i="58" s="1"/>
  <c r="AB130" i="58" s="1"/>
  <c r="AC130" i="58" s="1"/>
  <c r="AD130" i="58" s="1"/>
  <c r="AE130" i="58" s="1"/>
  <c r="AF130" i="58" s="1"/>
  <c r="C130" i="58"/>
  <c r="V129" i="58"/>
  <c r="W129" i="58" s="1"/>
  <c r="X129" i="58" s="1"/>
  <c r="Y129" i="58" s="1"/>
  <c r="Z129" i="58" s="1"/>
  <c r="AA129" i="58" s="1"/>
  <c r="AB129" i="58" s="1"/>
  <c r="AC129" i="58" s="1"/>
  <c r="AD129" i="58" s="1"/>
  <c r="AE129" i="58" s="1"/>
  <c r="AF129" i="58" s="1"/>
  <c r="I129" i="58"/>
  <c r="J129" i="58" s="1"/>
  <c r="K129" i="58" s="1"/>
  <c r="L129" i="58" s="1"/>
  <c r="M129" i="58" s="1"/>
  <c r="N129" i="58" s="1"/>
  <c r="O129" i="58" s="1"/>
  <c r="P129" i="58" s="1"/>
  <c r="Q129" i="58" s="1"/>
  <c r="R129" i="58" s="1"/>
  <c r="S129" i="58" s="1"/>
  <c r="T129" i="58" s="1"/>
  <c r="U129" i="58" s="1"/>
  <c r="G129" i="58"/>
  <c r="H129" i="58" s="1"/>
  <c r="F129" i="58"/>
  <c r="D129" i="58"/>
  <c r="E129" i="58" s="1"/>
  <c r="C129" i="58"/>
  <c r="D128" i="58"/>
  <c r="E128" i="58" s="1"/>
  <c r="F128" i="58" s="1"/>
  <c r="G128" i="58" s="1"/>
  <c r="H128" i="58" s="1"/>
  <c r="I128" i="58" s="1"/>
  <c r="J128" i="58" s="1"/>
  <c r="K128" i="58" s="1"/>
  <c r="L128" i="58" s="1"/>
  <c r="M128" i="58" s="1"/>
  <c r="N128" i="58" s="1"/>
  <c r="O128" i="58" s="1"/>
  <c r="P128" i="58" s="1"/>
  <c r="Q128" i="58" s="1"/>
  <c r="R128" i="58" s="1"/>
  <c r="S128" i="58" s="1"/>
  <c r="T128" i="58" s="1"/>
  <c r="U128" i="58" s="1"/>
  <c r="V128" i="58" s="1"/>
  <c r="W128" i="58" s="1"/>
  <c r="X128" i="58" s="1"/>
  <c r="Y128" i="58" s="1"/>
  <c r="Z128" i="58" s="1"/>
  <c r="AA128" i="58" s="1"/>
  <c r="AB128" i="58" s="1"/>
  <c r="AC128" i="58" s="1"/>
  <c r="AD128" i="58" s="1"/>
  <c r="AE128" i="58" s="1"/>
  <c r="AF128" i="58" s="1"/>
  <c r="C128" i="58"/>
  <c r="U127" i="58"/>
  <c r="V127" i="58" s="1"/>
  <c r="W127" i="58" s="1"/>
  <c r="X127" i="58" s="1"/>
  <c r="Y127" i="58" s="1"/>
  <c r="Z127" i="58" s="1"/>
  <c r="AA127" i="58" s="1"/>
  <c r="AB127" i="58" s="1"/>
  <c r="AC127" i="58" s="1"/>
  <c r="AD127" i="58" s="1"/>
  <c r="AE127" i="58" s="1"/>
  <c r="AF127" i="58" s="1"/>
  <c r="H127" i="58"/>
  <c r="I127" i="58" s="1"/>
  <c r="J127" i="58" s="1"/>
  <c r="K127" i="58" s="1"/>
  <c r="L127" i="58" s="1"/>
  <c r="M127" i="58" s="1"/>
  <c r="N127" i="58" s="1"/>
  <c r="O127" i="58" s="1"/>
  <c r="P127" i="58" s="1"/>
  <c r="Q127" i="58" s="1"/>
  <c r="R127" i="58" s="1"/>
  <c r="S127" i="58" s="1"/>
  <c r="T127" i="58" s="1"/>
  <c r="F127" i="58"/>
  <c r="G127" i="58" s="1"/>
  <c r="E127" i="58"/>
  <c r="C127" i="58"/>
  <c r="D127" i="58" s="1"/>
  <c r="L126" i="58"/>
  <c r="M126" i="58" s="1"/>
  <c r="N126" i="58" s="1"/>
  <c r="O126" i="58" s="1"/>
  <c r="P126" i="58" s="1"/>
  <c r="Q126" i="58" s="1"/>
  <c r="R126" i="58" s="1"/>
  <c r="S126" i="58" s="1"/>
  <c r="T126" i="58" s="1"/>
  <c r="U126" i="58" s="1"/>
  <c r="V126" i="58" s="1"/>
  <c r="W126" i="58" s="1"/>
  <c r="X126" i="58" s="1"/>
  <c r="Y126" i="58" s="1"/>
  <c r="Z126" i="58" s="1"/>
  <c r="AA126" i="58" s="1"/>
  <c r="AB126" i="58" s="1"/>
  <c r="AC126" i="58" s="1"/>
  <c r="AD126" i="58" s="1"/>
  <c r="AE126" i="58" s="1"/>
  <c r="AF126" i="58" s="1"/>
  <c r="D126" i="58"/>
  <c r="E126" i="58" s="1"/>
  <c r="F126" i="58" s="1"/>
  <c r="G126" i="58" s="1"/>
  <c r="H126" i="58" s="1"/>
  <c r="I126" i="58" s="1"/>
  <c r="J126" i="58" s="1"/>
  <c r="K126" i="58" s="1"/>
  <c r="C126" i="58"/>
  <c r="Q125" i="58"/>
  <c r="R125" i="58" s="1"/>
  <c r="S125" i="58" s="1"/>
  <c r="T125" i="58" s="1"/>
  <c r="U125" i="58" s="1"/>
  <c r="V125" i="58" s="1"/>
  <c r="W125" i="58" s="1"/>
  <c r="X125" i="58" s="1"/>
  <c r="Y125" i="58" s="1"/>
  <c r="Z125" i="58" s="1"/>
  <c r="AA125" i="58" s="1"/>
  <c r="AB125" i="58" s="1"/>
  <c r="AC125" i="58" s="1"/>
  <c r="AD125" i="58" s="1"/>
  <c r="AE125" i="58" s="1"/>
  <c r="AF125" i="58" s="1"/>
  <c r="D125" i="58"/>
  <c r="E125" i="58" s="1"/>
  <c r="F125" i="58" s="1"/>
  <c r="G125" i="58" s="1"/>
  <c r="H125" i="58" s="1"/>
  <c r="I125" i="58" s="1"/>
  <c r="J125" i="58" s="1"/>
  <c r="K125" i="58" s="1"/>
  <c r="L125" i="58" s="1"/>
  <c r="M125" i="58" s="1"/>
  <c r="N125" i="58" s="1"/>
  <c r="O125" i="58" s="1"/>
  <c r="P125" i="58" s="1"/>
  <c r="C125" i="58"/>
  <c r="J124" i="58"/>
  <c r="K124" i="58" s="1"/>
  <c r="L124" i="58" s="1"/>
  <c r="M124" i="58" s="1"/>
  <c r="N124" i="58" s="1"/>
  <c r="O124" i="58" s="1"/>
  <c r="P124" i="58" s="1"/>
  <c r="Q124" i="58" s="1"/>
  <c r="R124" i="58" s="1"/>
  <c r="S124" i="58" s="1"/>
  <c r="T124" i="58" s="1"/>
  <c r="U124" i="58" s="1"/>
  <c r="V124" i="58" s="1"/>
  <c r="W124" i="58" s="1"/>
  <c r="X124" i="58" s="1"/>
  <c r="Y124" i="58" s="1"/>
  <c r="Z124" i="58" s="1"/>
  <c r="AA124" i="58" s="1"/>
  <c r="AB124" i="58" s="1"/>
  <c r="AC124" i="58" s="1"/>
  <c r="AD124" i="58" s="1"/>
  <c r="AE124" i="58" s="1"/>
  <c r="AF124" i="58" s="1"/>
  <c r="D124" i="58"/>
  <c r="E124" i="58" s="1"/>
  <c r="F124" i="58" s="1"/>
  <c r="G124" i="58" s="1"/>
  <c r="H124" i="58" s="1"/>
  <c r="I124" i="58" s="1"/>
  <c r="C124" i="58"/>
  <c r="P123" i="58"/>
  <c r="Q123" i="58" s="1"/>
  <c r="R123" i="58" s="1"/>
  <c r="S123" i="58" s="1"/>
  <c r="T123" i="58" s="1"/>
  <c r="U123" i="58" s="1"/>
  <c r="V123" i="58" s="1"/>
  <c r="W123" i="58" s="1"/>
  <c r="X123" i="58" s="1"/>
  <c r="Y123" i="58" s="1"/>
  <c r="Z123" i="58" s="1"/>
  <c r="AA123" i="58" s="1"/>
  <c r="AB123" i="58" s="1"/>
  <c r="AC123" i="58" s="1"/>
  <c r="AD123" i="58" s="1"/>
  <c r="AE123" i="58" s="1"/>
  <c r="AF123" i="58" s="1"/>
  <c r="E123" i="58"/>
  <c r="F123" i="58" s="1"/>
  <c r="G123" i="58" s="1"/>
  <c r="H123" i="58" s="1"/>
  <c r="I123" i="58" s="1"/>
  <c r="J123" i="58" s="1"/>
  <c r="K123" i="58" s="1"/>
  <c r="L123" i="58" s="1"/>
  <c r="M123" i="58" s="1"/>
  <c r="N123" i="58" s="1"/>
  <c r="O123" i="58" s="1"/>
  <c r="C123" i="58"/>
  <c r="D123" i="58" s="1"/>
  <c r="N122" i="58"/>
  <c r="O122" i="58" s="1"/>
  <c r="P122" i="58" s="1"/>
  <c r="Q122" i="58" s="1"/>
  <c r="R122" i="58" s="1"/>
  <c r="S122" i="58" s="1"/>
  <c r="T122" i="58" s="1"/>
  <c r="U122" i="58" s="1"/>
  <c r="V122" i="58" s="1"/>
  <c r="W122" i="58" s="1"/>
  <c r="X122" i="58" s="1"/>
  <c r="Y122" i="58" s="1"/>
  <c r="Z122" i="58" s="1"/>
  <c r="AA122" i="58" s="1"/>
  <c r="AB122" i="58" s="1"/>
  <c r="AC122" i="58" s="1"/>
  <c r="AD122" i="58" s="1"/>
  <c r="AE122" i="58" s="1"/>
  <c r="AF122" i="58" s="1"/>
  <c r="C122" i="58"/>
  <c r="D122" i="58" s="1"/>
  <c r="E122" i="58" s="1"/>
  <c r="F122" i="58" s="1"/>
  <c r="G122" i="58" s="1"/>
  <c r="H122" i="58" s="1"/>
  <c r="I122" i="58" s="1"/>
  <c r="J122" i="58" s="1"/>
  <c r="K122" i="58" s="1"/>
  <c r="L122" i="58" s="1"/>
  <c r="M122" i="58" s="1"/>
  <c r="E121" i="58"/>
  <c r="F121" i="58" s="1"/>
  <c r="G121" i="58" s="1"/>
  <c r="H121" i="58" s="1"/>
  <c r="I121" i="58" s="1"/>
  <c r="J121" i="58" s="1"/>
  <c r="K121" i="58" s="1"/>
  <c r="L121" i="58" s="1"/>
  <c r="M121" i="58" s="1"/>
  <c r="N121" i="58" s="1"/>
  <c r="O121" i="58" s="1"/>
  <c r="P121" i="58" s="1"/>
  <c r="Q121" i="58" s="1"/>
  <c r="R121" i="58" s="1"/>
  <c r="S121" i="58" s="1"/>
  <c r="T121" i="58" s="1"/>
  <c r="U121" i="58" s="1"/>
  <c r="V121" i="58" s="1"/>
  <c r="W121" i="58" s="1"/>
  <c r="X121" i="58" s="1"/>
  <c r="Y121" i="58" s="1"/>
  <c r="Z121" i="58" s="1"/>
  <c r="AA121" i="58" s="1"/>
  <c r="AB121" i="58" s="1"/>
  <c r="AC121" i="58" s="1"/>
  <c r="AD121" i="58" s="1"/>
  <c r="AE121" i="58" s="1"/>
  <c r="AF121" i="58" s="1"/>
  <c r="D121" i="58"/>
  <c r="C121" i="58"/>
  <c r="U120" i="58"/>
  <c r="V120" i="58" s="1"/>
  <c r="W120" i="58" s="1"/>
  <c r="X120" i="58" s="1"/>
  <c r="Y120" i="58" s="1"/>
  <c r="Z120" i="58" s="1"/>
  <c r="AA120" i="58" s="1"/>
  <c r="AB120" i="58" s="1"/>
  <c r="AC120" i="58" s="1"/>
  <c r="AD120" i="58" s="1"/>
  <c r="AE120" i="58" s="1"/>
  <c r="AF120" i="58" s="1"/>
  <c r="D120" i="58"/>
  <c r="E120" i="58" s="1"/>
  <c r="F120" i="58" s="1"/>
  <c r="G120" i="58" s="1"/>
  <c r="H120" i="58" s="1"/>
  <c r="I120" i="58" s="1"/>
  <c r="J120" i="58" s="1"/>
  <c r="K120" i="58" s="1"/>
  <c r="L120" i="58" s="1"/>
  <c r="M120" i="58" s="1"/>
  <c r="N120" i="58" s="1"/>
  <c r="O120" i="58" s="1"/>
  <c r="P120" i="58" s="1"/>
  <c r="Q120" i="58" s="1"/>
  <c r="R120" i="58" s="1"/>
  <c r="S120" i="58" s="1"/>
  <c r="T120" i="58" s="1"/>
  <c r="C120" i="58"/>
  <c r="I119" i="58"/>
  <c r="J119" i="58" s="1"/>
  <c r="K119" i="58" s="1"/>
  <c r="L119" i="58" s="1"/>
  <c r="M119" i="58" s="1"/>
  <c r="N119" i="58" s="1"/>
  <c r="O119" i="58" s="1"/>
  <c r="P119" i="58" s="1"/>
  <c r="Q119" i="58" s="1"/>
  <c r="R119" i="58" s="1"/>
  <c r="S119" i="58" s="1"/>
  <c r="T119" i="58" s="1"/>
  <c r="U119" i="58" s="1"/>
  <c r="V119" i="58" s="1"/>
  <c r="W119" i="58" s="1"/>
  <c r="X119" i="58" s="1"/>
  <c r="Y119" i="58" s="1"/>
  <c r="Z119" i="58" s="1"/>
  <c r="AA119" i="58" s="1"/>
  <c r="AB119" i="58" s="1"/>
  <c r="AC119" i="58" s="1"/>
  <c r="AD119" i="58" s="1"/>
  <c r="AE119" i="58" s="1"/>
  <c r="AF119" i="58" s="1"/>
  <c r="C119" i="58"/>
  <c r="D119" i="58" s="1"/>
  <c r="E119" i="58" s="1"/>
  <c r="F119" i="58" s="1"/>
  <c r="G119" i="58" s="1"/>
  <c r="H119" i="58" s="1"/>
  <c r="F118" i="58"/>
  <c r="G118" i="58" s="1"/>
  <c r="H118" i="58" s="1"/>
  <c r="I118" i="58" s="1"/>
  <c r="J118" i="58" s="1"/>
  <c r="K118" i="58" s="1"/>
  <c r="L118" i="58" s="1"/>
  <c r="M118" i="58" s="1"/>
  <c r="N118" i="58" s="1"/>
  <c r="O118" i="58" s="1"/>
  <c r="P118" i="58" s="1"/>
  <c r="Q118" i="58" s="1"/>
  <c r="R118" i="58" s="1"/>
  <c r="S118" i="58" s="1"/>
  <c r="T118" i="58" s="1"/>
  <c r="U118" i="58" s="1"/>
  <c r="V118" i="58" s="1"/>
  <c r="W118" i="58" s="1"/>
  <c r="X118" i="58" s="1"/>
  <c r="Y118" i="58" s="1"/>
  <c r="Z118" i="58" s="1"/>
  <c r="AA118" i="58" s="1"/>
  <c r="AB118" i="58" s="1"/>
  <c r="AC118" i="58" s="1"/>
  <c r="AD118" i="58" s="1"/>
  <c r="AE118" i="58" s="1"/>
  <c r="AF118" i="58" s="1"/>
  <c r="D118" i="58"/>
  <c r="E118" i="58" s="1"/>
  <c r="C118" i="58"/>
  <c r="O117" i="58"/>
  <c r="P117" i="58" s="1"/>
  <c r="Q117" i="58" s="1"/>
  <c r="R117" i="58" s="1"/>
  <c r="S117" i="58" s="1"/>
  <c r="T117" i="58" s="1"/>
  <c r="U117" i="58" s="1"/>
  <c r="V117" i="58" s="1"/>
  <c r="W117" i="58" s="1"/>
  <c r="X117" i="58" s="1"/>
  <c r="Y117" i="58" s="1"/>
  <c r="Z117" i="58" s="1"/>
  <c r="AA117" i="58" s="1"/>
  <c r="AB117" i="58" s="1"/>
  <c r="AC117" i="58" s="1"/>
  <c r="AD117" i="58" s="1"/>
  <c r="AE117" i="58" s="1"/>
  <c r="AF117" i="58" s="1"/>
  <c r="E117" i="58"/>
  <c r="F117" i="58" s="1"/>
  <c r="G117" i="58" s="1"/>
  <c r="H117" i="58" s="1"/>
  <c r="I117" i="58" s="1"/>
  <c r="J117" i="58" s="1"/>
  <c r="K117" i="58" s="1"/>
  <c r="L117" i="58" s="1"/>
  <c r="M117" i="58" s="1"/>
  <c r="N117" i="58" s="1"/>
  <c r="D117" i="58"/>
  <c r="C117" i="58"/>
  <c r="E116" i="58"/>
  <c r="F116" i="58" s="1"/>
  <c r="G116" i="58" s="1"/>
  <c r="H116" i="58" s="1"/>
  <c r="I116" i="58" s="1"/>
  <c r="J116" i="58" s="1"/>
  <c r="K116" i="58" s="1"/>
  <c r="L116" i="58" s="1"/>
  <c r="M116" i="58" s="1"/>
  <c r="N116" i="58" s="1"/>
  <c r="O116" i="58" s="1"/>
  <c r="P116" i="58" s="1"/>
  <c r="Q116" i="58" s="1"/>
  <c r="R116" i="58" s="1"/>
  <c r="S116" i="58" s="1"/>
  <c r="T116" i="58" s="1"/>
  <c r="U116" i="58" s="1"/>
  <c r="V116" i="58" s="1"/>
  <c r="W116" i="58" s="1"/>
  <c r="X116" i="58" s="1"/>
  <c r="Y116" i="58" s="1"/>
  <c r="Z116" i="58" s="1"/>
  <c r="AA116" i="58" s="1"/>
  <c r="AB116" i="58" s="1"/>
  <c r="AC116" i="58" s="1"/>
  <c r="AD116" i="58" s="1"/>
  <c r="AE116" i="58" s="1"/>
  <c r="AF116" i="58" s="1"/>
  <c r="C116" i="58"/>
  <c r="D116" i="58" s="1"/>
  <c r="W115" i="58"/>
  <c r="X115" i="58" s="1"/>
  <c r="Y115" i="58" s="1"/>
  <c r="Z115" i="58" s="1"/>
  <c r="AA115" i="58" s="1"/>
  <c r="AB115" i="58" s="1"/>
  <c r="AC115" i="58" s="1"/>
  <c r="AD115" i="58" s="1"/>
  <c r="AE115" i="58" s="1"/>
  <c r="AF115" i="58" s="1"/>
  <c r="I115" i="58"/>
  <c r="J115" i="58" s="1"/>
  <c r="K115" i="58" s="1"/>
  <c r="L115" i="58" s="1"/>
  <c r="M115" i="58" s="1"/>
  <c r="N115" i="58" s="1"/>
  <c r="O115" i="58" s="1"/>
  <c r="P115" i="58" s="1"/>
  <c r="Q115" i="58" s="1"/>
  <c r="R115" i="58" s="1"/>
  <c r="S115" i="58" s="1"/>
  <c r="T115" i="58" s="1"/>
  <c r="U115" i="58" s="1"/>
  <c r="V115" i="58" s="1"/>
  <c r="E115" i="58"/>
  <c r="F115" i="58" s="1"/>
  <c r="G115" i="58" s="1"/>
  <c r="H115" i="58" s="1"/>
  <c r="C115" i="58"/>
  <c r="D115" i="58" s="1"/>
  <c r="C114" i="58"/>
  <c r="D114" i="58" s="1"/>
  <c r="E114" i="58" s="1"/>
  <c r="F114" i="58" s="1"/>
  <c r="G114" i="58" s="1"/>
  <c r="H114" i="58" s="1"/>
  <c r="I114" i="58" s="1"/>
  <c r="J114" i="58" s="1"/>
  <c r="K114" i="58" s="1"/>
  <c r="L114" i="58" s="1"/>
  <c r="M114" i="58" s="1"/>
  <c r="N114" i="58" s="1"/>
  <c r="O114" i="58" s="1"/>
  <c r="P114" i="58" s="1"/>
  <c r="Q114" i="58" s="1"/>
  <c r="R114" i="58" s="1"/>
  <c r="S114" i="58" s="1"/>
  <c r="T114" i="58" s="1"/>
  <c r="U114" i="58" s="1"/>
  <c r="V114" i="58" s="1"/>
  <c r="W114" i="58" s="1"/>
  <c r="X114" i="58" s="1"/>
  <c r="Y114" i="58" s="1"/>
  <c r="Z114" i="58" s="1"/>
  <c r="AA114" i="58" s="1"/>
  <c r="AB114" i="58" s="1"/>
  <c r="AC114" i="58" s="1"/>
  <c r="AD114" i="58" s="1"/>
  <c r="AE114" i="58" s="1"/>
  <c r="AF114" i="58" s="1"/>
  <c r="AD113" i="58"/>
  <c r="AE113" i="58" s="1"/>
  <c r="AF113" i="58" s="1"/>
  <c r="Q113" i="58"/>
  <c r="R113" i="58" s="1"/>
  <c r="S113" i="58" s="1"/>
  <c r="T113" i="58" s="1"/>
  <c r="U113" i="58" s="1"/>
  <c r="V113" i="58" s="1"/>
  <c r="W113" i="58" s="1"/>
  <c r="X113" i="58" s="1"/>
  <c r="Y113" i="58" s="1"/>
  <c r="Z113" i="58" s="1"/>
  <c r="AA113" i="58" s="1"/>
  <c r="AB113" i="58" s="1"/>
  <c r="AC113" i="58" s="1"/>
  <c r="E113" i="58"/>
  <c r="F113" i="58" s="1"/>
  <c r="G113" i="58" s="1"/>
  <c r="H113" i="58" s="1"/>
  <c r="I113" i="58" s="1"/>
  <c r="J113" i="58" s="1"/>
  <c r="K113" i="58" s="1"/>
  <c r="L113" i="58" s="1"/>
  <c r="M113" i="58" s="1"/>
  <c r="N113" i="58" s="1"/>
  <c r="O113" i="58" s="1"/>
  <c r="P113" i="58" s="1"/>
  <c r="D113" i="58"/>
  <c r="C113" i="58"/>
  <c r="D112" i="58"/>
  <c r="E112" i="58" s="1"/>
  <c r="F112" i="58" s="1"/>
  <c r="G112" i="58" s="1"/>
  <c r="H112" i="58" s="1"/>
  <c r="I112" i="58" s="1"/>
  <c r="J112" i="58" s="1"/>
  <c r="K112" i="58" s="1"/>
  <c r="L112" i="58" s="1"/>
  <c r="M112" i="58" s="1"/>
  <c r="N112" i="58" s="1"/>
  <c r="O112" i="58" s="1"/>
  <c r="P112" i="58" s="1"/>
  <c r="Q112" i="58" s="1"/>
  <c r="R112" i="58" s="1"/>
  <c r="S112" i="58" s="1"/>
  <c r="T112" i="58" s="1"/>
  <c r="U112" i="58" s="1"/>
  <c r="V112" i="58" s="1"/>
  <c r="W112" i="58" s="1"/>
  <c r="X112" i="58" s="1"/>
  <c r="Y112" i="58" s="1"/>
  <c r="Z112" i="58" s="1"/>
  <c r="AA112" i="58" s="1"/>
  <c r="AB112" i="58" s="1"/>
  <c r="AC112" i="58" s="1"/>
  <c r="AD112" i="58" s="1"/>
  <c r="AE112" i="58" s="1"/>
  <c r="AF112" i="58" s="1"/>
  <c r="C112" i="58"/>
  <c r="AA111" i="58"/>
  <c r="AB111" i="58" s="1"/>
  <c r="AC111" i="58" s="1"/>
  <c r="AD111" i="58" s="1"/>
  <c r="AE111" i="58" s="1"/>
  <c r="AF111" i="58" s="1"/>
  <c r="P111" i="58"/>
  <c r="Q111" i="58" s="1"/>
  <c r="R111" i="58" s="1"/>
  <c r="S111" i="58" s="1"/>
  <c r="T111" i="58" s="1"/>
  <c r="U111" i="58" s="1"/>
  <c r="V111" i="58" s="1"/>
  <c r="W111" i="58" s="1"/>
  <c r="X111" i="58" s="1"/>
  <c r="Y111" i="58" s="1"/>
  <c r="Z111" i="58" s="1"/>
  <c r="E111" i="58"/>
  <c r="F111" i="58" s="1"/>
  <c r="G111" i="58" s="1"/>
  <c r="H111" i="58" s="1"/>
  <c r="I111" i="58" s="1"/>
  <c r="J111" i="58" s="1"/>
  <c r="K111" i="58" s="1"/>
  <c r="L111" i="58" s="1"/>
  <c r="M111" i="58" s="1"/>
  <c r="N111" i="58" s="1"/>
  <c r="O111" i="58" s="1"/>
  <c r="C111" i="58"/>
  <c r="D111" i="58" s="1"/>
  <c r="C110" i="58"/>
  <c r="D110" i="58" s="1"/>
  <c r="E110" i="58" s="1"/>
  <c r="F110" i="58" s="1"/>
  <c r="G110" i="58" s="1"/>
  <c r="H110" i="58" s="1"/>
  <c r="I110" i="58" s="1"/>
  <c r="J110" i="58" s="1"/>
  <c r="K110" i="58" s="1"/>
  <c r="L110" i="58" s="1"/>
  <c r="M110" i="58" s="1"/>
  <c r="N110" i="58" s="1"/>
  <c r="O110" i="58" s="1"/>
  <c r="P110" i="58" s="1"/>
  <c r="Q110" i="58" s="1"/>
  <c r="R110" i="58" s="1"/>
  <c r="S110" i="58" s="1"/>
  <c r="T110" i="58" s="1"/>
  <c r="U110" i="58" s="1"/>
  <c r="V110" i="58" s="1"/>
  <c r="W110" i="58" s="1"/>
  <c r="X110" i="58" s="1"/>
  <c r="Y110" i="58" s="1"/>
  <c r="Z110" i="58" s="1"/>
  <c r="AA110" i="58" s="1"/>
  <c r="AB110" i="58" s="1"/>
  <c r="AC110" i="58" s="1"/>
  <c r="AD110" i="58" s="1"/>
  <c r="AE110" i="58" s="1"/>
  <c r="AF110" i="58" s="1"/>
  <c r="W109" i="58"/>
  <c r="X109" i="58" s="1"/>
  <c r="Y109" i="58" s="1"/>
  <c r="Z109" i="58" s="1"/>
  <c r="AA109" i="58" s="1"/>
  <c r="AB109" i="58" s="1"/>
  <c r="AC109" i="58" s="1"/>
  <c r="AD109" i="58" s="1"/>
  <c r="AE109" i="58" s="1"/>
  <c r="AF109" i="58" s="1"/>
  <c r="L109" i="58"/>
  <c r="M109" i="58" s="1"/>
  <c r="N109" i="58" s="1"/>
  <c r="O109" i="58" s="1"/>
  <c r="P109" i="58" s="1"/>
  <c r="Q109" i="58" s="1"/>
  <c r="R109" i="58" s="1"/>
  <c r="S109" i="58" s="1"/>
  <c r="T109" i="58" s="1"/>
  <c r="U109" i="58" s="1"/>
  <c r="V109" i="58" s="1"/>
  <c r="E109" i="58"/>
  <c r="F109" i="58" s="1"/>
  <c r="G109" i="58" s="1"/>
  <c r="H109" i="58" s="1"/>
  <c r="I109" i="58" s="1"/>
  <c r="J109" i="58" s="1"/>
  <c r="K109" i="58" s="1"/>
  <c r="D109" i="58"/>
  <c r="C109" i="58"/>
  <c r="K108" i="58"/>
  <c r="L108" i="58" s="1"/>
  <c r="M108" i="58" s="1"/>
  <c r="N108" i="58" s="1"/>
  <c r="O108" i="58" s="1"/>
  <c r="P108" i="58" s="1"/>
  <c r="Q108" i="58" s="1"/>
  <c r="R108" i="58" s="1"/>
  <c r="S108" i="58" s="1"/>
  <c r="T108" i="58" s="1"/>
  <c r="U108" i="58" s="1"/>
  <c r="V108" i="58" s="1"/>
  <c r="W108" i="58" s="1"/>
  <c r="X108" i="58" s="1"/>
  <c r="Y108" i="58" s="1"/>
  <c r="Z108" i="58" s="1"/>
  <c r="AA108" i="58" s="1"/>
  <c r="AB108" i="58" s="1"/>
  <c r="AC108" i="58" s="1"/>
  <c r="AD108" i="58" s="1"/>
  <c r="AE108" i="58" s="1"/>
  <c r="AF108" i="58" s="1"/>
  <c r="D108" i="58"/>
  <c r="E108" i="58" s="1"/>
  <c r="F108" i="58" s="1"/>
  <c r="G108" i="58" s="1"/>
  <c r="H108" i="58" s="1"/>
  <c r="I108" i="58" s="1"/>
  <c r="J108" i="58" s="1"/>
  <c r="C108" i="58"/>
  <c r="E107" i="58"/>
  <c r="F107" i="58" s="1"/>
  <c r="G107" i="58" s="1"/>
  <c r="H107" i="58" s="1"/>
  <c r="I107" i="58" s="1"/>
  <c r="J107" i="58" s="1"/>
  <c r="K107" i="58" s="1"/>
  <c r="L107" i="58" s="1"/>
  <c r="M107" i="58" s="1"/>
  <c r="N107" i="58" s="1"/>
  <c r="O107" i="58" s="1"/>
  <c r="P107" i="58" s="1"/>
  <c r="Q107" i="58" s="1"/>
  <c r="R107" i="58" s="1"/>
  <c r="S107" i="58" s="1"/>
  <c r="T107" i="58" s="1"/>
  <c r="U107" i="58" s="1"/>
  <c r="V107" i="58" s="1"/>
  <c r="W107" i="58" s="1"/>
  <c r="X107" i="58" s="1"/>
  <c r="Y107" i="58" s="1"/>
  <c r="Z107" i="58" s="1"/>
  <c r="AA107" i="58" s="1"/>
  <c r="AB107" i="58" s="1"/>
  <c r="AC107" i="58" s="1"/>
  <c r="AD107" i="58" s="1"/>
  <c r="AE107" i="58" s="1"/>
  <c r="AF107" i="58" s="1"/>
  <c r="C107" i="58"/>
  <c r="D107" i="58" s="1"/>
  <c r="C106" i="58"/>
  <c r="D106" i="58" s="1"/>
  <c r="E106" i="58" s="1"/>
  <c r="F106" i="58" s="1"/>
  <c r="G106" i="58" s="1"/>
  <c r="H106" i="58" s="1"/>
  <c r="I106" i="58" s="1"/>
  <c r="J106" i="58" s="1"/>
  <c r="K106" i="58" s="1"/>
  <c r="L106" i="58" s="1"/>
  <c r="M106" i="58" s="1"/>
  <c r="N106" i="58" s="1"/>
  <c r="O106" i="58" s="1"/>
  <c r="P106" i="58" s="1"/>
  <c r="Q106" i="58" s="1"/>
  <c r="R106" i="58" s="1"/>
  <c r="S106" i="58" s="1"/>
  <c r="T106" i="58" s="1"/>
  <c r="U106" i="58" s="1"/>
  <c r="V106" i="58" s="1"/>
  <c r="W106" i="58" s="1"/>
  <c r="X106" i="58" s="1"/>
  <c r="Y106" i="58" s="1"/>
  <c r="Z106" i="58" s="1"/>
  <c r="AA106" i="58" s="1"/>
  <c r="AB106" i="58" s="1"/>
  <c r="AC106" i="58" s="1"/>
  <c r="AD106" i="58" s="1"/>
  <c r="AE106" i="58" s="1"/>
  <c r="AF106" i="58" s="1"/>
  <c r="C105" i="58"/>
  <c r="D105" i="58" s="1"/>
  <c r="E105" i="58" s="1"/>
  <c r="F105" i="58" s="1"/>
  <c r="G105" i="58" s="1"/>
  <c r="H105" i="58" s="1"/>
  <c r="I105" i="58" s="1"/>
  <c r="J105" i="58" s="1"/>
  <c r="K105" i="58" s="1"/>
  <c r="L105" i="58" s="1"/>
  <c r="M105" i="58" s="1"/>
  <c r="N105" i="58" s="1"/>
  <c r="O105" i="58" s="1"/>
  <c r="P105" i="58" s="1"/>
  <c r="Q105" i="58" s="1"/>
  <c r="R105" i="58" s="1"/>
  <c r="S105" i="58" s="1"/>
  <c r="T105" i="58" s="1"/>
  <c r="U105" i="58" s="1"/>
  <c r="V105" i="58" s="1"/>
  <c r="W105" i="58" s="1"/>
  <c r="X105" i="58" s="1"/>
  <c r="Y105" i="58" s="1"/>
  <c r="Z105" i="58" s="1"/>
  <c r="AA105" i="58" s="1"/>
  <c r="AB105" i="58" s="1"/>
  <c r="AC105" i="58" s="1"/>
  <c r="AD105" i="58" s="1"/>
  <c r="AE105" i="58" s="1"/>
  <c r="AF105" i="58" s="1"/>
  <c r="E104" i="58"/>
  <c r="F104" i="58" s="1"/>
  <c r="G104" i="58" s="1"/>
  <c r="H104" i="58" s="1"/>
  <c r="I104" i="58" s="1"/>
  <c r="J104" i="58" s="1"/>
  <c r="K104" i="58" s="1"/>
  <c r="L104" i="58" s="1"/>
  <c r="M104" i="58" s="1"/>
  <c r="N104" i="58" s="1"/>
  <c r="O104" i="58" s="1"/>
  <c r="P104" i="58" s="1"/>
  <c r="Q104" i="58" s="1"/>
  <c r="R104" i="58" s="1"/>
  <c r="S104" i="58" s="1"/>
  <c r="T104" i="58" s="1"/>
  <c r="U104" i="58" s="1"/>
  <c r="V104" i="58" s="1"/>
  <c r="W104" i="58" s="1"/>
  <c r="X104" i="58" s="1"/>
  <c r="Y104" i="58" s="1"/>
  <c r="Z104" i="58" s="1"/>
  <c r="AA104" i="58" s="1"/>
  <c r="AB104" i="58" s="1"/>
  <c r="AC104" i="58" s="1"/>
  <c r="AD104" i="58" s="1"/>
  <c r="AE104" i="58" s="1"/>
  <c r="AF104" i="58" s="1"/>
  <c r="C104" i="58"/>
  <c r="D104" i="58" s="1"/>
  <c r="J103" i="58"/>
  <c r="K103" i="58" s="1"/>
  <c r="L103" i="58" s="1"/>
  <c r="M103" i="58" s="1"/>
  <c r="N103" i="58" s="1"/>
  <c r="O103" i="58" s="1"/>
  <c r="P103" i="58" s="1"/>
  <c r="Q103" i="58" s="1"/>
  <c r="R103" i="58" s="1"/>
  <c r="S103" i="58" s="1"/>
  <c r="T103" i="58" s="1"/>
  <c r="U103" i="58" s="1"/>
  <c r="V103" i="58" s="1"/>
  <c r="W103" i="58" s="1"/>
  <c r="X103" i="58" s="1"/>
  <c r="Y103" i="58" s="1"/>
  <c r="Z103" i="58" s="1"/>
  <c r="AA103" i="58" s="1"/>
  <c r="AB103" i="58" s="1"/>
  <c r="AC103" i="58" s="1"/>
  <c r="AD103" i="58" s="1"/>
  <c r="AE103" i="58" s="1"/>
  <c r="AF103" i="58" s="1"/>
  <c r="H103" i="58"/>
  <c r="I103" i="58" s="1"/>
  <c r="F103" i="58"/>
  <c r="G103" i="58" s="1"/>
  <c r="E103" i="58"/>
  <c r="D103" i="58"/>
  <c r="C103" i="58"/>
  <c r="F102" i="58"/>
  <c r="G102" i="58" s="1"/>
  <c r="H102" i="58" s="1"/>
  <c r="I102" i="58" s="1"/>
  <c r="J102" i="58" s="1"/>
  <c r="K102" i="58" s="1"/>
  <c r="L102" i="58" s="1"/>
  <c r="M102" i="58" s="1"/>
  <c r="N102" i="58" s="1"/>
  <c r="O102" i="58" s="1"/>
  <c r="P102" i="58" s="1"/>
  <c r="Q102" i="58" s="1"/>
  <c r="R102" i="58" s="1"/>
  <c r="S102" i="58" s="1"/>
  <c r="T102" i="58" s="1"/>
  <c r="U102" i="58" s="1"/>
  <c r="V102" i="58" s="1"/>
  <c r="W102" i="58" s="1"/>
  <c r="X102" i="58" s="1"/>
  <c r="Y102" i="58" s="1"/>
  <c r="Z102" i="58" s="1"/>
  <c r="AA102" i="58" s="1"/>
  <c r="AB102" i="58" s="1"/>
  <c r="AC102" i="58" s="1"/>
  <c r="AD102" i="58" s="1"/>
  <c r="AE102" i="58" s="1"/>
  <c r="AF102" i="58" s="1"/>
  <c r="D102" i="58"/>
  <c r="E102" i="58" s="1"/>
  <c r="C102" i="58"/>
  <c r="F101" i="58"/>
  <c r="G101" i="58" s="1"/>
  <c r="H101" i="58" s="1"/>
  <c r="I101" i="58" s="1"/>
  <c r="J101" i="58" s="1"/>
  <c r="K101" i="58" s="1"/>
  <c r="L101" i="58" s="1"/>
  <c r="M101" i="58" s="1"/>
  <c r="N101" i="58" s="1"/>
  <c r="O101" i="58" s="1"/>
  <c r="P101" i="58" s="1"/>
  <c r="Q101" i="58" s="1"/>
  <c r="R101" i="58" s="1"/>
  <c r="S101" i="58" s="1"/>
  <c r="T101" i="58" s="1"/>
  <c r="U101" i="58" s="1"/>
  <c r="V101" i="58" s="1"/>
  <c r="W101" i="58" s="1"/>
  <c r="X101" i="58" s="1"/>
  <c r="Y101" i="58" s="1"/>
  <c r="Z101" i="58" s="1"/>
  <c r="AA101" i="58" s="1"/>
  <c r="AB101" i="58" s="1"/>
  <c r="AC101" i="58" s="1"/>
  <c r="AD101" i="58" s="1"/>
  <c r="AE101" i="58" s="1"/>
  <c r="AF101" i="58" s="1"/>
  <c r="D101" i="58"/>
  <c r="E101" i="58" s="1"/>
  <c r="C101" i="58"/>
  <c r="H100" i="58"/>
  <c r="I100" i="58" s="1"/>
  <c r="J100" i="58" s="1"/>
  <c r="K100" i="58" s="1"/>
  <c r="L100" i="58" s="1"/>
  <c r="M100" i="58" s="1"/>
  <c r="N100" i="58" s="1"/>
  <c r="O100" i="58" s="1"/>
  <c r="P100" i="58" s="1"/>
  <c r="Q100" i="58" s="1"/>
  <c r="R100" i="58" s="1"/>
  <c r="S100" i="58" s="1"/>
  <c r="T100" i="58" s="1"/>
  <c r="U100" i="58" s="1"/>
  <c r="V100" i="58" s="1"/>
  <c r="W100" i="58" s="1"/>
  <c r="X100" i="58" s="1"/>
  <c r="Y100" i="58" s="1"/>
  <c r="Z100" i="58" s="1"/>
  <c r="AA100" i="58" s="1"/>
  <c r="AB100" i="58" s="1"/>
  <c r="AC100" i="58" s="1"/>
  <c r="AD100" i="58" s="1"/>
  <c r="AE100" i="58" s="1"/>
  <c r="AF100" i="58" s="1"/>
  <c r="D100" i="58"/>
  <c r="E100" i="58" s="1"/>
  <c r="F100" i="58" s="1"/>
  <c r="G100" i="58" s="1"/>
  <c r="C100" i="58"/>
  <c r="R99" i="58"/>
  <c r="S99" i="58" s="1"/>
  <c r="T99" i="58" s="1"/>
  <c r="U99" i="58" s="1"/>
  <c r="V99" i="58" s="1"/>
  <c r="W99" i="58" s="1"/>
  <c r="X99" i="58" s="1"/>
  <c r="Y99" i="58" s="1"/>
  <c r="Z99" i="58" s="1"/>
  <c r="AA99" i="58" s="1"/>
  <c r="AB99" i="58" s="1"/>
  <c r="AC99" i="58" s="1"/>
  <c r="AD99" i="58" s="1"/>
  <c r="AE99" i="58" s="1"/>
  <c r="AF99" i="58" s="1"/>
  <c r="P99" i="58"/>
  <c r="Q99" i="58" s="1"/>
  <c r="N99" i="58"/>
  <c r="O99" i="58" s="1"/>
  <c r="J99" i="58"/>
  <c r="K99" i="58" s="1"/>
  <c r="L99" i="58" s="1"/>
  <c r="M99" i="58" s="1"/>
  <c r="G99" i="58"/>
  <c r="H99" i="58" s="1"/>
  <c r="E99" i="58"/>
  <c r="F99" i="58" s="1"/>
  <c r="D99" i="58"/>
  <c r="C99" i="58"/>
  <c r="K98" i="58"/>
  <c r="L98" i="58" s="1"/>
  <c r="M98" i="58" s="1"/>
  <c r="N98" i="58" s="1"/>
  <c r="O98" i="58" s="1"/>
  <c r="P98" i="58" s="1"/>
  <c r="Q98" i="58" s="1"/>
  <c r="R98" i="58" s="1"/>
  <c r="S98" i="58" s="1"/>
  <c r="T98" i="58" s="1"/>
  <c r="U98" i="58" s="1"/>
  <c r="V98" i="58" s="1"/>
  <c r="W98" i="58" s="1"/>
  <c r="X98" i="58" s="1"/>
  <c r="Y98" i="58" s="1"/>
  <c r="Z98" i="58" s="1"/>
  <c r="AA98" i="58" s="1"/>
  <c r="AB98" i="58" s="1"/>
  <c r="AC98" i="58" s="1"/>
  <c r="AD98" i="58" s="1"/>
  <c r="AE98" i="58" s="1"/>
  <c r="AF98" i="58" s="1"/>
  <c r="G98" i="58"/>
  <c r="H98" i="58" s="1"/>
  <c r="I98" i="58" s="1"/>
  <c r="J98" i="58" s="1"/>
  <c r="E98" i="58"/>
  <c r="F98" i="58" s="1"/>
  <c r="C98" i="58"/>
  <c r="D98" i="58" s="1"/>
  <c r="C97" i="58"/>
  <c r="D97" i="58" s="1"/>
  <c r="E97" i="58" s="1"/>
  <c r="F97" i="58" s="1"/>
  <c r="G97" i="58" s="1"/>
  <c r="H97" i="58" s="1"/>
  <c r="I97" i="58" s="1"/>
  <c r="J97" i="58" s="1"/>
  <c r="K97" i="58" s="1"/>
  <c r="L97" i="58" s="1"/>
  <c r="M97" i="58" s="1"/>
  <c r="N97" i="58" s="1"/>
  <c r="O97" i="58" s="1"/>
  <c r="P97" i="58" s="1"/>
  <c r="Q97" i="58" s="1"/>
  <c r="R97" i="58" s="1"/>
  <c r="S97" i="58" s="1"/>
  <c r="T97" i="58" s="1"/>
  <c r="U97" i="58" s="1"/>
  <c r="V97" i="58" s="1"/>
  <c r="W97" i="58" s="1"/>
  <c r="X97" i="58" s="1"/>
  <c r="Y97" i="58" s="1"/>
  <c r="Z97" i="58" s="1"/>
  <c r="AA97" i="58" s="1"/>
  <c r="AB97" i="58" s="1"/>
  <c r="AC97" i="58" s="1"/>
  <c r="AD97" i="58" s="1"/>
  <c r="AE97" i="58" s="1"/>
  <c r="AF97" i="58" s="1"/>
  <c r="C96" i="58"/>
  <c r="D96" i="58" s="1"/>
  <c r="E96" i="58" s="1"/>
  <c r="F96" i="58" s="1"/>
  <c r="G96" i="58" s="1"/>
  <c r="H96" i="58" s="1"/>
  <c r="I96" i="58" s="1"/>
  <c r="J96" i="58" s="1"/>
  <c r="K96" i="58" s="1"/>
  <c r="L96" i="58" s="1"/>
  <c r="M96" i="58" s="1"/>
  <c r="N96" i="58" s="1"/>
  <c r="O96" i="58" s="1"/>
  <c r="P96" i="58" s="1"/>
  <c r="Q96" i="58" s="1"/>
  <c r="R96" i="58" s="1"/>
  <c r="S96" i="58" s="1"/>
  <c r="T96" i="58" s="1"/>
  <c r="U96" i="58" s="1"/>
  <c r="V96" i="58" s="1"/>
  <c r="W96" i="58" s="1"/>
  <c r="X96" i="58" s="1"/>
  <c r="Y96" i="58" s="1"/>
  <c r="Z96" i="58" s="1"/>
  <c r="AA96" i="58" s="1"/>
  <c r="AB96" i="58" s="1"/>
  <c r="AC96" i="58" s="1"/>
  <c r="AD96" i="58" s="1"/>
  <c r="AE96" i="58" s="1"/>
  <c r="AF96" i="58" s="1"/>
  <c r="C95" i="58"/>
  <c r="D95" i="58" s="1"/>
  <c r="E95" i="58" s="1"/>
  <c r="F95" i="58" s="1"/>
  <c r="G95" i="58" s="1"/>
  <c r="H95" i="58" s="1"/>
  <c r="I95" i="58" s="1"/>
  <c r="J95" i="58" s="1"/>
  <c r="K95" i="58" s="1"/>
  <c r="L95" i="58" s="1"/>
  <c r="M95" i="58" s="1"/>
  <c r="N95" i="58" s="1"/>
  <c r="O95" i="58" s="1"/>
  <c r="P95" i="58" s="1"/>
  <c r="Q95" i="58" s="1"/>
  <c r="R95" i="58" s="1"/>
  <c r="S95" i="58" s="1"/>
  <c r="T95" i="58" s="1"/>
  <c r="U95" i="58" s="1"/>
  <c r="V95" i="58" s="1"/>
  <c r="W95" i="58" s="1"/>
  <c r="X95" i="58" s="1"/>
  <c r="Y95" i="58" s="1"/>
  <c r="Z95" i="58" s="1"/>
  <c r="AA95" i="58" s="1"/>
  <c r="AB95" i="58" s="1"/>
  <c r="AC95" i="58" s="1"/>
  <c r="AD95" i="58" s="1"/>
  <c r="AE95" i="58" s="1"/>
  <c r="AF95" i="58" s="1"/>
  <c r="C94" i="58"/>
  <c r="D94" i="58" s="1"/>
  <c r="E94" i="58" s="1"/>
  <c r="C93" i="58"/>
  <c r="D93" i="58" s="1"/>
  <c r="E93" i="58" s="1"/>
  <c r="F93" i="58" s="1"/>
  <c r="G93" i="58" s="1"/>
  <c r="H93" i="58" s="1"/>
  <c r="I93" i="58" s="1"/>
  <c r="J93" i="58" s="1"/>
  <c r="K93" i="58" s="1"/>
  <c r="L93" i="58" s="1"/>
  <c r="M93" i="58" s="1"/>
  <c r="N93" i="58" s="1"/>
  <c r="O93" i="58" s="1"/>
  <c r="P93" i="58" s="1"/>
  <c r="Q93" i="58" s="1"/>
  <c r="R93" i="58" s="1"/>
  <c r="S93" i="58" s="1"/>
  <c r="T93" i="58" s="1"/>
  <c r="U93" i="58" s="1"/>
  <c r="V93" i="58" s="1"/>
  <c r="W93" i="58" s="1"/>
  <c r="X93" i="58" s="1"/>
  <c r="Y93" i="58" s="1"/>
  <c r="Z93" i="58" s="1"/>
  <c r="AA93" i="58" s="1"/>
  <c r="AB93" i="58" s="1"/>
  <c r="AC93" i="58" s="1"/>
  <c r="AD93" i="58" s="1"/>
  <c r="AE93" i="58" s="1"/>
  <c r="AF93" i="58" s="1"/>
  <c r="E92" i="58"/>
  <c r="F92" i="58" s="1"/>
  <c r="G92" i="58" s="1"/>
  <c r="H92" i="58" s="1"/>
  <c r="I92" i="58" s="1"/>
  <c r="J92" i="58" s="1"/>
  <c r="K92" i="58" s="1"/>
  <c r="L92" i="58" s="1"/>
  <c r="M92" i="58" s="1"/>
  <c r="N92" i="58" s="1"/>
  <c r="O92" i="58" s="1"/>
  <c r="P92" i="58" s="1"/>
  <c r="Q92" i="58" s="1"/>
  <c r="R92" i="58" s="1"/>
  <c r="S92" i="58" s="1"/>
  <c r="T92" i="58" s="1"/>
  <c r="U92" i="58" s="1"/>
  <c r="V92" i="58" s="1"/>
  <c r="W92" i="58" s="1"/>
  <c r="X92" i="58" s="1"/>
  <c r="Y92" i="58" s="1"/>
  <c r="Z92" i="58" s="1"/>
  <c r="AA92" i="58" s="1"/>
  <c r="AB92" i="58" s="1"/>
  <c r="AC92" i="58" s="1"/>
  <c r="AD92" i="58" s="1"/>
  <c r="AE92" i="58" s="1"/>
  <c r="AF92" i="58" s="1"/>
  <c r="C92" i="58"/>
  <c r="D92" i="58" s="1"/>
  <c r="C91" i="58"/>
  <c r="D91" i="58" s="1"/>
  <c r="E91" i="58" s="1"/>
  <c r="F91" i="58" s="1"/>
  <c r="G91" i="58" s="1"/>
  <c r="H91" i="58" s="1"/>
  <c r="I91" i="58" s="1"/>
  <c r="J91" i="58" s="1"/>
  <c r="K91" i="58" s="1"/>
  <c r="L91" i="58" s="1"/>
  <c r="M91" i="58" s="1"/>
  <c r="N91" i="58" s="1"/>
  <c r="O91" i="58" s="1"/>
  <c r="P91" i="58" s="1"/>
  <c r="Q91" i="58" s="1"/>
  <c r="R91" i="58" s="1"/>
  <c r="S91" i="58" s="1"/>
  <c r="T91" i="58" s="1"/>
  <c r="U91" i="58" s="1"/>
  <c r="V91" i="58" s="1"/>
  <c r="W91" i="58" s="1"/>
  <c r="X91" i="58" s="1"/>
  <c r="Y91" i="58" s="1"/>
  <c r="Z91" i="58" s="1"/>
  <c r="AA91" i="58" s="1"/>
  <c r="AB91" i="58" s="1"/>
  <c r="AC91" i="58" s="1"/>
  <c r="AD91" i="58" s="1"/>
  <c r="AE91" i="58" s="1"/>
  <c r="AF91" i="58" s="1"/>
  <c r="C90" i="58"/>
  <c r="D90" i="58" s="1"/>
  <c r="E90" i="58" s="1"/>
  <c r="F90" i="58" s="1"/>
  <c r="G90" i="58" s="1"/>
  <c r="H90" i="58" s="1"/>
  <c r="I90" i="58" s="1"/>
  <c r="J90" i="58" s="1"/>
  <c r="K90" i="58" s="1"/>
  <c r="L90" i="58" s="1"/>
  <c r="M90" i="58" s="1"/>
  <c r="N90" i="58" s="1"/>
  <c r="O90" i="58" s="1"/>
  <c r="P90" i="58" s="1"/>
  <c r="Q90" i="58" s="1"/>
  <c r="R90" i="58" s="1"/>
  <c r="S90" i="58" s="1"/>
  <c r="T90" i="58" s="1"/>
  <c r="U90" i="58" s="1"/>
  <c r="V90" i="58" s="1"/>
  <c r="W90" i="58" s="1"/>
  <c r="X90" i="58" s="1"/>
  <c r="Y90" i="58" s="1"/>
  <c r="Z90" i="58" s="1"/>
  <c r="AA90" i="58" s="1"/>
  <c r="AB90" i="58" s="1"/>
  <c r="AC90" i="58" s="1"/>
  <c r="AD90" i="58" s="1"/>
  <c r="AE90" i="58" s="1"/>
  <c r="AF90" i="58" s="1"/>
  <c r="E89" i="58"/>
  <c r="D89" i="58"/>
  <c r="C89" i="58"/>
  <c r="AH86" i="58"/>
  <c r="AI86" i="58" s="1"/>
  <c r="AH85" i="58"/>
  <c r="AI85" i="58" s="1"/>
  <c r="AH84" i="58"/>
  <c r="AI84" i="58" s="1"/>
  <c r="AH83" i="58"/>
  <c r="AI83" i="58" s="1"/>
  <c r="B82" i="58"/>
  <c r="AF80" i="58"/>
  <c r="AE80" i="58"/>
  <c r="AD80" i="58"/>
  <c r="AC80" i="58"/>
  <c r="AB80" i="58"/>
  <c r="AA80" i="58"/>
  <c r="Z80" i="58"/>
  <c r="Y80" i="58"/>
  <c r="X80" i="58"/>
  <c r="W80" i="58"/>
  <c r="V80" i="58"/>
  <c r="U80" i="58"/>
  <c r="T80" i="58"/>
  <c r="S80" i="58"/>
  <c r="R80" i="58"/>
  <c r="Q80" i="58"/>
  <c r="P80" i="58"/>
  <c r="O80" i="58"/>
  <c r="N80" i="58"/>
  <c r="M80" i="58"/>
  <c r="L80" i="58"/>
  <c r="K80" i="58"/>
  <c r="J80" i="58"/>
  <c r="I80" i="58"/>
  <c r="H80" i="58"/>
  <c r="G80" i="58"/>
  <c r="F80" i="58"/>
  <c r="E80" i="58"/>
  <c r="D80" i="58"/>
  <c r="C80" i="58"/>
  <c r="B80" i="58"/>
  <c r="AI79" i="58"/>
  <c r="AH79" i="58"/>
  <c r="AI78" i="58"/>
  <c r="AH78" i="58"/>
  <c r="AI77" i="58"/>
  <c r="AH77" i="58"/>
  <c r="AI76" i="58"/>
  <c r="AH76" i="58"/>
  <c r="AI75" i="58"/>
  <c r="AH75" i="58"/>
  <c r="AI74" i="58"/>
  <c r="AH74" i="58"/>
  <c r="AI73" i="58"/>
  <c r="AH73" i="58"/>
  <c r="AI72" i="58"/>
  <c r="AH72" i="58"/>
  <c r="AG71" i="58"/>
  <c r="AI70" i="58"/>
  <c r="AH70" i="58"/>
  <c r="AF69" i="58"/>
  <c r="AE69" i="58"/>
  <c r="AD69" i="58"/>
  <c r="AC69" i="58"/>
  <c r="AB69" i="58"/>
  <c r="AA69" i="58"/>
  <c r="Z69" i="58"/>
  <c r="Y69" i="58"/>
  <c r="X69" i="58"/>
  <c r="W69" i="58"/>
  <c r="V69" i="58"/>
  <c r="U69" i="58"/>
  <c r="T69" i="58"/>
  <c r="S69" i="58"/>
  <c r="R69" i="58"/>
  <c r="Q69" i="58"/>
  <c r="P69" i="58"/>
  <c r="O69" i="58"/>
  <c r="N69" i="58"/>
  <c r="M69" i="58"/>
  <c r="L69" i="58"/>
  <c r="K69" i="58"/>
  <c r="J69" i="58"/>
  <c r="I69" i="58"/>
  <c r="H69" i="58"/>
  <c r="G69" i="58"/>
  <c r="F69" i="58"/>
  <c r="E69" i="58"/>
  <c r="D69" i="58"/>
  <c r="C69" i="58"/>
  <c r="B69" i="58"/>
  <c r="AF68" i="58"/>
  <c r="AE68" i="58"/>
  <c r="AD68" i="58"/>
  <c r="AC68" i="58"/>
  <c r="AB68" i="58"/>
  <c r="AA68" i="58"/>
  <c r="Z68" i="58"/>
  <c r="Y68" i="58"/>
  <c r="X68" i="58"/>
  <c r="W68" i="58"/>
  <c r="V68" i="58"/>
  <c r="U68" i="58"/>
  <c r="T68" i="58"/>
  <c r="S68" i="58"/>
  <c r="R68" i="58"/>
  <c r="Q68" i="58"/>
  <c r="P68" i="58"/>
  <c r="O68" i="58"/>
  <c r="N68" i="58"/>
  <c r="M68" i="58"/>
  <c r="L68" i="58"/>
  <c r="K68" i="58"/>
  <c r="J68" i="58"/>
  <c r="I68" i="58"/>
  <c r="H68" i="58"/>
  <c r="G68" i="58"/>
  <c r="F68" i="58"/>
  <c r="E68" i="58"/>
  <c r="D68" i="58"/>
  <c r="C68" i="58"/>
  <c r="B68" i="58"/>
  <c r="AF67" i="58"/>
  <c r="AE67" i="58"/>
  <c r="AD67" i="58"/>
  <c r="AC67" i="58"/>
  <c r="AB67" i="58"/>
  <c r="AA67" i="58"/>
  <c r="Z67" i="58"/>
  <c r="Y67" i="58"/>
  <c r="X67" i="58"/>
  <c r="W67" i="58"/>
  <c r="V67" i="58"/>
  <c r="U67" i="58"/>
  <c r="T67" i="58"/>
  <c r="S67" i="58"/>
  <c r="R67" i="58"/>
  <c r="Q67" i="58"/>
  <c r="P67" i="58"/>
  <c r="O67" i="58"/>
  <c r="N67" i="58"/>
  <c r="M67" i="58"/>
  <c r="L67" i="58"/>
  <c r="K67" i="58"/>
  <c r="J67" i="58"/>
  <c r="I67" i="58"/>
  <c r="H67" i="58"/>
  <c r="G67" i="58"/>
  <c r="F67" i="58"/>
  <c r="E67" i="58"/>
  <c r="D67" i="58"/>
  <c r="C67" i="58"/>
  <c r="B67" i="58"/>
  <c r="AF66" i="58"/>
  <c r="AE66" i="58"/>
  <c r="AE71" i="58" s="1"/>
  <c r="AD66" i="58"/>
  <c r="AC66" i="58"/>
  <c r="AB66" i="58"/>
  <c r="AA66" i="58"/>
  <c r="Z66" i="58"/>
  <c r="Y66" i="58"/>
  <c r="Y71" i="58" s="1"/>
  <c r="X66" i="58"/>
  <c r="W66" i="58"/>
  <c r="V66" i="58"/>
  <c r="U66" i="58"/>
  <c r="T66" i="58"/>
  <c r="T71" i="58" s="1"/>
  <c r="S66" i="58"/>
  <c r="S71" i="58" s="1"/>
  <c r="R66" i="58"/>
  <c r="Q66" i="58"/>
  <c r="Q71" i="58" s="1"/>
  <c r="P66" i="58"/>
  <c r="O66" i="58"/>
  <c r="N66" i="58"/>
  <c r="M66" i="58"/>
  <c r="L66" i="58"/>
  <c r="K66" i="58"/>
  <c r="J66" i="58"/>
  <c r="I66" i="58"/>
  <c r="H66" i="58"/>
  <c r="G66" i="58"/>
  <c r="F66" i="58"/>
  <c r="E66" i="58"/>
  <c r="D66" i="58"/>
  <c r="C66" i="58"/>
  <c r="B66" i="58"/>
  <c r="AI64" i="58"/>
  <c r="AH64" i="58"/>
  <c r="AG63" i="58"/>
  <c r="AF63" i="58"/>
  <c r="AE63" i="58"/>
  <c r="AD63" i="58"/>
  <c r="AC63" i="58"/>
  <c r="AB63" i="58"/>
  <c r="AA63" i="58"/>
  <c r="Z63" i="58"/>
  <c r="Y63" i="58"/>
  <c r="X63" i="58"/>
  <c r="W63" i="58"/>
  <c r="V63" i="58"/>
  <c r="U63" i="58"/>
  <c r="T63" i="58"/>
  <c r="S63" i="58"/>
  <c r="Q63" i="58"/>
  <c r="P63" i="58"/>
  <c r="O63" i="58"/>
  <c r="N63" i="58"/>
  <c r="M63" i="58"/>
  <c r="L63" i="58"/>
  <c r="K63" i="58"/>
  <c r="J63" i="58"/>
  <c r="I63" i="58"/>
  <c r="H63" i="58"/>
  <c r="G63" i="58"/>
  <c r="F63" i="58"/>
  <c r="E63" i="58"/>
  <c r="D63" i="58"/>
  <c r="C63" i="58"/>
  <c r="B63" i="58"/>
  <c r="AH63" i="58" s="1"/>
  <c r="AI62" i="58"/>
  <c r="AH62" i="58"/>
  <c r="AI61" i="58"/>
  <c r="AH61" i="58"/>
  <c r="AI60" i="58"/>
  <c r="AH60" i="58"/>
  <c r="AG59" i="58"/>
  <c r="AF59" i="58"/>
  <c r="AF5" i="58" s="1"/>
  <c r="AE59" i="58"/>
  <c r="AE5" i="58" s="1"/>
  <c r="AD59" i="58"/>
  <c r="AD5" i="58" s="1"/>
  <c r="AC59" i="58"/>
  <c r="AC5" i="58" s="1"/>
  <c r="AB59" i="58"/>
  <c r="AB5" i="58" s="1"/>
  <c r="AA59" i="58"/>
  <c r="AA5" i="58" s="1"/>
  <c r="Z59" i="58"/>
  <c r="Z5" i="58" s="1"/>
  <c r="Y59" i="58"/>
  <c r="Y5" i="58" s="1"/>
  <c r="X59" i="58"/>
  <c r="W59" i="58"/>
  <c r="W5" i="58" s="1"/>
  <c r="V59" i="58"/>
  <c r="U59" i="58"/>
  <c r="U5" i="58" s="1"/>
  <c r="T59" i="58"/>
  <c r="S59" i="58"/>
  <c r="R59" i="58"/>
  <c r="R5" i="58" s="1"/>
  <c r="Q59" i="58"/>
  <c r="Q5" i="58" s="1"/>
  <c r="P59" i="58"/>
  <c r="O59" i="58"/>
  <c r="O5" i="58" s="1"/>
  <c r="N59" i="58"/>
  <c r="N5" i="58" s="1"/>
  <c r="M59" i="58"/>
  <c r="M5" i="58" s="1"/>
  <c r="L59" i="58"/>
  <c r="L5" i="58" s="1"/>
  <c r="K59" i="58"/>
  <c r="K5" i="58" s="1"/>
  <c r="J59" i="58"/>
  <c r="J5" i="58" s="1"/>
  <c r="I59" i="58"/>
  <c r="I5" i="58" s="1"/>
  <c r="H59" i="58"/>
  <c r="H5" i="58" s="1"/>
  <c r="G59" i="58"/>
  <c r="G5" i="58" s="1"/>
  <c r="F59" i="58"/>
  <c r="F5" i="58" s="1"/>
  <c r="E59" i="58"/>
  <c r="E5" i="58" s="1"/>
  <c r="D59" i="58"/>
  <c r="D5" i="58" s="1"/>
  <c r="C59" i="58"/>
  <c r="B59" i="58"/>
  <c r="AI58" i="58"/>
  <c r="AH58" i="58"/>
  <c r="AI57" i="58"/>
  <c r="AH57" i="58"/>
  <c r="AI56" i="58"/>
  <c r="AH56" i="58"/>
  <c r="AI55" i="58"/>
  <c r="AH55" i="58"/>
  <c r="AI54" i="58"/>
  <c r="AH54" i="58"/>
  <c r="AI53" i="58"/>
  <c r="AH53" i="58"/>
  <c r="AI52" i="58"/>
  <c r="AH52" i="58"/>
  <c r="AI51" i="58"/>
  <c r="AH51" i="58"/>
  <c r="AI50" i="58"/>
  <c r="AH50" i="58"/>
  <c r="AI49" i="58"/>
  <c r="AH49" i="58"/>
  <c r="AI48" i="58"/>
  <c r="AH48" i="58"/>
  <c r="AG47" i="58"/>
  <c r="AF47" i="58"/>
  <c r="AE47" i="58"/>
  <c r="AD47" i="58"/>
  <c r="AC47" i="58"/>
  <c r="AB47" i="58"/>
  <c r="AA47" i="58"/>
  <c r="Z47" i="58"/>
  <c r="Y47" i="58"/>
  <c r="X47" i="58"/>
  <c r="W47" i="58"/>
  <c r="V47" i="58"/>
  <c r="U47" i="58"/>
  <c r="T47" i="58"/>
  <c r="S47" i="58"/>
  <c r="R47" i="58"/>
  <c r="Q47" i="58"/>
  <c r="P47" i="58"/>
  <c r="O47" i="58"/>
  <c r="N47" i="58"/>
  <c r="M47" i="58"/>
  <c r="L47" i="58"/>
  <c r="K47" i="58"/>
  <c r="J47" i="58"/>
  <c r="H47" i="58"/>
  <c r="G47" i="58"/>
  <c r="F47" i="58"/>
  <c r="E47" i="58"/>
  <c r="D47" i="58"/>
  <c r="C47" i="58"/>
  <c r="B47" i="58"/>
  <c r="AI46" i="58"/>
  <c r="AH46" i="58"/>
  <c r="AI45" i="58"/>
  <c r="AH45" i="58"/>
  <c r="AI44" i="58"/>
  <c r="AH44" i="58"/>
  <c r="AG42" i="58"/>
  <c r="AG43" i="58" s="1"/>
  <c r="AG3" i="58" s="1"/>
  <c r="B42" i="58"/>
  <c r="AI41" i="58"/>
  <c r="AH41" i="58"/>
  <c r="AI40" i="58"/>
  <c r="AH40" i="58"/>
  <c r="AI39" i="58"/>
  <c r="AH39" i="58"/>
  <c r="AI38" i="58"/>
  <c r="AH38" i="58"/>
  <c r="AI37" i="58"/>
  <c r="AH37" i="58"/>
  <c r="AI36" i="58"/>
  <c r="AH36" i="58"/>
  <c r="AI35" i="58"/>
  <c r="AH35" i="58"/>
  <c r="AI34" i="58"/>
  <c r="AH34" i="58"/>
  <c r="AI33" i="58"/>
  <c r="AH33" i="58"/>
  <c r="AI32" i="58"/>
  <c r="AH32" i="58"/>
  <c r="AI31" i="58"/>
  <c r="AH31" i="58"/>
  <c r="AG30" i="58"/>
  <c r="AF30" i="58"/>
  <c r="AE30" i="58"/>
  <c r="AD30" i="58"/>
  <c r="AC30" i="58"/>
  <c r="AB30" i="58"/>
  <c r="AA30" i="58"/>
  <c r="Z30" i="58"/>
  <c r="Y30" i="58"/>
  <c r="X30" i="58"/>
  <c r="W30" i="58"/>
  <c r="V30" i="58"/>
  <c r="U30" i="58"/>
  <c r="T30" i="58"/>
  <c r="S30" i="58"/>
  <c r="Q30" i="58"/>
  <c r="P30" i="58"/>
  <c r="O30" i="58"/>
  <c r="N30" i="58"/>
  <c r="M30" i="58"/>
  <c r="L30" i="58"/>
  <c r="K30" i="58"/>
  <c r="J30" i="58"/>
  <c r="I30" i="58"/>
  <c r="H30" i="58"/>
  <c r="G30" i="58"/>
  <c r="F30" i="58"/>
  <c r="E30" i="58"/>
  <c r="D30" i="58"/>
  <c r="C30" i="58"/>
  <c r="B30" i="58"/>
  <c r="AI29" i="58"/>
  <c r="AH29" i="58"/>
  <c r="AI28" i="58"/>
  <c r="AH28" i="58"/>
  <c r="AI27" i="58"/>
  <c r="AH27" i="58"/>
  <c r="AI26" i="58"/>
  <c r="AH26" i="58"/>
  <c r="AI25" i="58"/>
  <c r="AH25" i="58"/>
  <c r="AI24" i="58"/>
  <c r="AH24" i="58"/>
  <c r="AI23" i="58"/>
  <c r="AH23" i="58"/>
  <c r="AI22" i="58"/>
  <c r="AH22" i="58"/>
  <c r="AI21" i="58"/>
  <c r="AH21" i="58"/>
  <c r="AI20" i="58"/>
  <c r="AH20" i="58"/>
  <c r="AI19" i="58"/>
  <c r="AH19" i="58"/>
  <c r="AI18" i="58"/>
  <c r="AH18" i="58"/>
  <c r="AI17" i="58"/>
  <c r="AH17" i="58"/>
  <c r="AI16" i="58"/>
  <c r="AH16" i="58"/>
  <c r="AI15" i="58"/>
  <c r="AH15" i="58"/>
  <c r="AI14" i="58"/>
  <c r="AH14" i="58"/>
  <c r="AI13" i="58"/>
  <c r="AH13" i="58"/>
  <c r="AI12" i="58"/>
  <c r="AH12" i="58"/>
  <c r="AI11" i="58"/>
  <c r="AH11" i="58"/>
  <c r="V5" i="58"/>
  <c r="P5" i="58"/>
  <c r="B5" i="58"/>
  <c r="AG4" i="58"/>
  <c r="K4" i="58"/>
  <c r="C4" i="58"/>
  <c r="D4" i="58" s="1"/>
  <c r="AG2" i="58"/>
  <c r="AG6" i="58" s="1"/>
  <c r="AE47" i="57"/>
  <c r="AD49" i="57"/>
  <c r="AC49" i="57"/>
  <c r="AB49" i="57"/>
  <c r="AA49" i="57"/>
  <c r="Z59" i="57"/>
  <c r="Z47" i="57"/>
  <c r="Z42" i="57"/>
  <c r="Z43" i="57" s="1"/>
  <c r="Z30" i="57"/>
  <c r="K49" i="57"/>
  <c r="I49" i="57"/>
  <c r="H49" i="57"/>
  <c r="D49" i="57"/>
  <c r="E49" i="57"/>
  <c r="F49" i="57"/>
  <c r="G49" i="57"/>
  <c r="L8" i="43"/>
  <c r="K8" i="43"/>
  <c r="C49" i="57"/>
  <c r="AF218" i="57"/>
  <c r="AE218" i="57"/>
  <c r="AD218" i="57"/>
  <c r="AC218" i="57"/>
  <c r="AB218" i="57"/>
  <c r="AA218" i="57"/>
  <c r="Z218" i="57"/>
  <c r="Y218" i="57"/>
  <c r="X218" i="57"/>
  <c r="W218" i="57"/>
  <c r="V218" i="57"/>
  <c r="U218" i="57"/>
  <c r="T218" i="57"/>
  <c r="S218" i="57"/>
  <c r="R218" i="57"/>
  <c r="Q218" i="57"/>
  <c r="P218" i="57"/>
  <c r="O218" i="57"/>
  <c r="N218" i="57"/>
  <c r="M218" i="57"/>
  <c r="L218" i="57"/>
  <c r="K218" i="57"/>
  <c r="J218" i="57"/>
  <c r="I218" i="57"/>
  <c r="H218" i="57"/>
  <c r="G218" i="57"/>
  <c r="F218" i="57"/>
  <c r="E218" i="57"/>
  <c r="D218" i="57"/>
  <c r="C218" i="57"/>
  <c r="B218" i="57"/>
  <c r="A218" i="57"/>
  <c r="AF217" i="57"/>
  <c r="AE217" i="57"/>
  <c r="AD217" i="57"/>
  <c r="AC217" i="57"/>
  <c r="AB217" i="57"/>
  <c r="AA217" i="57"/>
  <c r="Z217" i="57"/>
  <c r="Y217" i="57"/>
  <c r="X217" i="57"/>
  <c r="W217" i="57"/>
  <c r="V217" i="57"/>
  <c r="U217" i="57"/>
  <c r="T217" i="57"/>
  <c r="S217" i="57"/>
  <c r="R217" i="57"/>
  <c r="Q217" i="57"/>
  <c r="P217" i="57"/>
  <c r="O217" i="57"/>
  <c r="N217" i="57"/>
  <c r="M217" i="57"/>
  <c r="L217" i="57"/>
  <c r="K217" i="57"/>
  <c r="J217" i="57"/>
  <c r="I217" i="57"/>
  <c r="H217" i="57"/>
  <c r="G217" i="57"/>
  <c r="F217" i="57"/>
  <c r="E217" i="57"/>
  <c r="D217" i="57"/>
  <c r="C217" i="57"/>
  <c r="B217" i="57"/>
  <c r="A217" i="57"/>
  <c r="AF216" i="57"/>
  <c r="AE216" i="57"/>
  <c r="AD216" i="57"/>
  <c r="AC216" i="57"/>
  <c r="AB216" i="57"/>
  <c r="AA216" i="57"/>
  <c r="Z216" i="57"/>
  <c r="Y216" i="57"/>
  <c r="X216" i="57"/>
  <c r="W216" i="57"/>
  <c r="V216" i="57"/>
  <c r="U216" i="57"/>
  <c r="T216" i="57"/>
  <c r="S216" i="57"/>
  <c r="R216" i="57"/>
  <c r="Q216" i="57"/>
  <c r="P216" i="57"/>
  <c r="O216" i="57"/>
  <c r="N216" i="57"/>
  <c r="M216" i="57"/>
  <c r="L216" i="57"/>
  <c r="K216" i="57"/>
  <c r="J216" i="57"/>
  <c r="I216" i="57"/>
  <c r="H216" i="57"/>
  <c r="G216" i="57"/>
  <c r="F216" i="57"/>
  <c r="E216" i="57"/>
  <c r="D216" i="57"/>
  <c r="C216" i="57"/>
  <c r="B216" i="57"/>
  <c r="A216" i="57"/>
  <c r="AF215" i="57"/>
  <c r="AE215" i="57"/>
  <c r="AD215" i="57"/>
  <c r="AC215" i="57"/>
  <c r="AB215" i="57"/>
  <c r="AA215" i="57"/>
  <c r="Z215" i="57"/>
  <c r="Y215" i="57"/>
  <c r="X215" i="57"/>
  <c r="W215" i="57"/>
  <c r="V215" i="57"/>
  <c r="U215" i="57"/>
  <c r="T215" i="57"/>
  <c r="S215" i="57"/>
  <c r="R215" i="57"/>
  <c r="Q215" i="57"/>
  <c r="P215" i="57"/>
  <c r="O215" i="57"/>
  <c r="N215" i="57"/>
  <c r="M215" i="57"/>
  <c r="L215" i="57"/>
  <c r="K215" i="57"/>
  <c r="J215" i="57"/>
  <c r="I215" i="57"/>
  <c r="H215" i="57"/>
  <c r="G215" i="57"/>
  <c r="F215" i="57"/>
  <c r="E215" i="57"/>
  <c r="D215" i="57"/>
  <c r="C215" i="57"/>
  <c r="B215" i="57"/>
  <c r="A215" i="57"/>
  <c r="B214" i="57"/>
  <c r="S189" i="57"/>
  <c r="AG179" i="57"/>
  <c r="B179" i="57"/>
  <c r="C178" i="57"/>
  <c r="C214" i="57" s="1"/>
  <c r="C177" i="57"/>
  <c r="D177" i="57" s="1"/>
  <c r="E177" i="57" s="1"/>
  <c r="F177" i="57" s="1"/>
  <c r="G177" i="57" s="1"/>
  <c r="H177" i="57" s="1"/>
  <c r="I177" i="57" s="1"/>
  <c r="J177" i="57" s="1"/>
  <c r="K177" i="57" s="1"/>
  <c r="L177" i="57" s="1"/>
  <c r="M177" i="57" s="1"/>
  <c r="N177" i="57" s="1"/>
  <c r="O177" i="57" s="1"/>
  <c r="P177" i="57" s="1"/>
  <c r="Q177" i="57" s="1"/>
  <c r="R177" i="57" s="1"/>
  <c r="S177" i="57" s="1"/>
  <c r="T177" i="57" s="1"/>
  <c r="U177" i="57" s="1"/>
  <c r="V177" i="57" s="1"/>
  <c r="W177" i="57" s="1"/>
  <c r="X177" i="57" s="1"/>
  <c r="Y177" i="57" s="1"/>
  <c r="Z177" i="57" s="1"/>
  <c r="AA177" i="57" s="1"/>
  <c r="AB177" i="57" s="1"/>
  <c r="AC177" i="57" s="1"/>
  <c r="AD177" i="57" s="1"/>
  <c r="AE177" i="57" s="1"/>
  <c r="AF177" i="57" s="1"/>
  <c r="C176" i="57"/>
  <c r="D176" i="57" s="1"/>
  <c r="E176" i="57" s="1"/>
  <c r="F176" i="57" s="1"/>
  <c r="G176" i="57" s="1"/>
  <c r="H176" i="57" s="1"/>
  <c r="I176" i="57" s="1"/>
  <c r="J176" i="57" s="1"/>
  <c r="K176" i="57" s="1"/>
  <c r="L176" i="57" s="1"/>
  <c r="M176" i="57" s="1"/>
  <c r="N176" i="57" s="1"/>
  <c r="O176" i="57" s="1"/>
  <c r="P176" i="57" s="1"/>
  <c r="Q176" i="57" s="1"/>
  <c r="R176" i="57" s="1"/>
  <c r="S176" i="57" s="1"/>
  <c r="T176" i="57" s="1"/>
  <c r="U176" i="57" s="1"/>
  <c r="V176" i="57" s="1"/>
  <c r="W176" i="57" s="1"/>
  <c r="X176" i="57" s="1"/>
  <c r="Y176" i="57" s="1"/>
  <c r="Z176" i="57" s="1"/>
  <c r="AA176" i="57" s="1"/>
  <c r="AB176" i="57" s="1"/>
  <c r="AC176" i="57" s="1"/>
  <c r="AD176" i="57" s="1"/>
  <c r="AE176" i="57" s="1"/>
  <c r="AF176" i="57" s="1"/>
  <c r="C175" i="57"/>
  <c r="D175" i="57" s="1"/>
  <c r="E175" i="57" s="1"/>
  <c r="F175" i="57" s="1"/>
  <c r="G175" i="57" s="1"/>
  <c r="H175" i="57" s="1"/>
  <c r="I175" i="57" s="1"/>
  <c r="J175" i="57" s="1"/>
  <c r="K175" i="57" s="1"/>
  <c r="L175" i="57" s="1"/>
  <c r="M175" i="57" s="1"/>
  <c r="N175" i="57" s="1"/>
  <c r="O175" i="57" s="1"/>
  <c r="P175" i="57" s="1"/>
  <c r="Q175" i="57" s="1"/>
  <c r="R175" i="57" s="1"/>
  <c r="S175" i="57" s="1"/>
  <c r="T175" i="57" s="1"/>
  <c r="U175" i="57" s="1"/>
  <c r="V175" i="57" s="1"/>
  <c r="W175" i="57" s="1"/>
  <c r="X175" i="57" s="1"/>
  <c r="Y175" i="57" s="1"/>
  <c r="Z175" i="57" s="1"/>
  <c r="AA175" i="57" s="1"/>
  <c r="AB175" i="57" s="1"/>
  <c r="AC175" i="57" s="1"/>
  <c r="AD175" i="57" s="1"/>
  <c r="AE175" i="57" s="1"/>
  <c r="AF175" i="57" s="1"/>
  <c r="G174" i="57"/>
  <c r="H174" i="57" s="1"/>
  <c r="I174" i="57" s="1"/>
  <c r="J174" i="57" s="1"/>
  <c r="K174" i="57" s="1"/>
  <c r="L174" i="57" s="1"/>
  <c r="M174" i="57" s="1"/>
  <c r="N174" i="57" s="1"/>
  <c r="O174" i="57" s="1"/>
  <c r="P174" i="57" s="1"/>
  <c r="Q174" i="57" s="1"/>
  <c r="R174" i="57" s="1"/>
  <c r="S174" i="57" s="1"/>
  <c r="T174" i="57" s="1"/>
  <c r="U174" i="57" s="1"/>
  <c r="V174" i="57" s="1"/>
  <c r="W174" i="57" s="1"/>
  <c r="X174" i="57" s="1"/>
  <c r="Y174" i="57" s="1"/>
  <c r="Z174" i="57" s="1"/>
  <c r="AA174" i="57" s="1"/>
  <c r="AB174" i="57" s="1"/>
  <c r="AC174" i="57" s="1"/>
  <c r="AD174" i="57" s="1"/>
  <c r="AE174" i="57" s="1"/>
  <c r="AF174" i="57" s="1"/>
  <c r="D174" i="57"/>
  <c r="E174" i="57" s="1"/>
  <c r="F174" i="57" s="1"/>
  <c r="C174" i="57"/>
  <c r="C173" i="57"/>
  <c r="C179" i="57" s="1"/>
  <c r="C42" i="57" s="1"/>
  <c r="C43" i="57" s="1"/>
  <c r="AG171" i="57"/>
  <c r="B171" i="57"/>
  <c r="O170" i="57"/>
  <c r="P170" i="57" s="1"/>
  <c r="Q170" i="57" s="1"/>
  <c r="R170" i="57" s="1"/>
  <c r="S170" i="57" s="1"/>
  <c r="T170" i="57" s="1"/>
  <c r="U170" i="57" s="1"/>
  <c r="V170" i="57" s="1"/>
  <c r="W170" i="57" s="1"/>
  <c r="X170" i="57" s="1"/>
  <c r="Y170" i="57" s="1"/>
  <c r="Z170" i="57" s="1"/>
  <c r="AA170" i="57" s="1"/>
  <c r="AB170" i="57" s="1"/>
  <c r="AC170" i="57" s="1"/>
  <c r="AD170" i="57" s="1"/>
  <c r="AE170" i="57" s="1"/>
  <c r="AF170" i="57" s="1"/>
  <c r="C170" i="57"/>
  <c r="D170" i="57" s="1"/>
  <c r="E170" i="57" s="1"/>
  <c r="F170" i="57" s="1"/>
  <c r="G170" i="57" s="1"/>
  <c r="H170" i="57" s="1"/>
  <c r="I170" i="57" s="1"/>
  <c r="J170" i="57" s="1"/>
  <c r="K170" i="57" s="1"/>
  <c r="L170" i="57" s="1"/>
  <c r="M170" i="57" s="1"/>
  <c r="N170" i="57" s="1"/>
  <c r="C169" i="57"/>
  <c r="D169" i="57" s="1"/>
  <c r="E169" i="57" s="1"/>
  <c r="F169" i="57" s="1"/>
  <c r="G169" i="57" s="1"/>
  <c r="H169" i="57" s="1"/>
  <c r="I169" i="57" s="1"/>
  <c r="J169" i="57" s="1"/>
  <c r="K169" i="57" s="1"/>
  <c r="L169" i="57" s="1"/>
  <c r="M169" i="57" s="1"/>
  <c r="N169" i="57" s="1"/>
  <c r="O169" i="57" s="1"/>
  <c r="P169" i="57" s="1"/>
  <c r="Q169" i="57" s="1"/>
  <c r="R169" i="57" s="1"/>
  <c r="S169" i="57" s="1"/>
  <c r="T169" i="57" s="1"/>
  <c r="U169" i="57" s="1"/>
  <c r="V169" i="57" s="1"/>
  <c r="W169" i="57" s="1"/>
  <c r="X169" i="57" s="1"/>
  <c r="Y169" i="57" s="1"/>
  <c r="Z169" i="57" s="1"/>
  <c r="AA169" i="57" s="1"/>
  <c r="AB169" i="57" s="1"/>
  <c r="AC169" i="57" s="1"/>
  <c r="AD169" i="57" s="1"/>
  <c r="AE169" i="57" s="1"/>
  <c r="AF169" i="57" s="1"/>
  <c r="C168" i="57"/>
  <c r="D168" i="57" s="1"/>
  <c r="E168" i="57" s="1"/>
  <c r="F168" i="57" s="1"/>
  <c r="G168" i="57" s="1"/>
  <c r="H168" i="57" s="1"/>
  <c r="I168" i="57" s="1"/>
  <c r="J168" i="57" s="1"/>
  <c r="K168" i="57" s="1"/>
  <c r="L168" i="57" s="1"/>
  <c r="M168" i="57" s="1"/>
  <c r="N168" i="57" s="1"/>
  <c r="O168" i="57" s="1"/>
  <c r="P168" i="57" s="1"/>
  <c r="Q168" i="57" s="1"/>
  <c r="R168" i="57" s="1"/>
  <c r="S168" i="57" s="1"/>
  <c r="T168" i="57" s="1"/>
  <c r="U168" i="57" s="1"/>
  <c r="V168" i="57" s="1"/>
  <c r="W168" i="57" s="1"/>
  <c r="X168" i="57" s="1"/>
  <c r="Y168" i="57" s="1"/>
  <c r="Z168" i="57" s="1"/>
  <c r="AA168" i="57" s="1"/>
  <c r="AB168" i="57" s="1"/>
  <c r="AC168" i="57" s="1"/>
  <c r="AD168" i="57" s="1"/>
  <c r="AE168" i="57" s="1"/>
  <c r="AF168" i="57" s="1"/>
  <c r="C167" i="57"/>
  <c r="D167" i="57" s="1"/>
  <c r="E167" i="57" s="1"/>
  <c r="F167" i="57" s="1"/>
  <c r="G167" i="57" s="1"/>
  <c r="H167" i="57" s="1"/>
  <c r="I167" i="57" s="1"/>
  <c r="J167" i="57" s="1"/>
  <c r="K167" i="57" s="1"/>
  <c r="L167" i="57" s="1"/>
  <c r="M167" i="57" s="1"/>
  <c r="N167" i="57" s="1"/>
  <c r="O167" i="57" s="1"/>
  <c r="P167" i="57" s="1"/>
  <c r="Q167" i="57" s="1"/>
  <c r="R167" i="57" s="1"/>
  <c r="S167" i="57" s="1"/>
  <c r="T167" i="57" s="1"/>
  <c r="U167" i="57" s="1"/>
  <c r="V167" i="57" s="1"/>
  <c r="W167" i="57" s="1"/>
  <c r="X167" i="57" s="1"/>
  <c r="Y167" i="57" s="1"/>
  <c r="Z167" i="57" s="1"/>
  <c r="AA167" i="57" s="1"/>
  <c r="AB167" i="57" s="1"/>
  <c r="AC167" i="57" s="1"/>
  <c r="AD167" i="57" s="1"/>
  <c r="AE167" i="57" s="1"/>
  <c r="AF167" i="57" s="1"/>
  <c r="E166" i="57"/>
  <c r="F166" i="57" s="1"/>
  <c r="G166" i="57" s="1"/>
  <c r="H166" i="57" s="1"/>
  <c r="I166" i="57" s="1"/>
  <c r="J166" i="57" s="1"/>
  <c r="K166" i="57" s="1"/>
  <c r="L166" i="57" s="1"/>
  <c r="M166" i="57" s="1"/>
  <c r="N166" i="57" s="1"/>
  <c r="O166" i="57" s="1"/>
  <c r="P166" i="57" s="1"/>
  <c r="Q166" i="57" s="1"/>
  <c r="R166" i="57" s="1"/>
  <c r="S166" i="57" s="1"/>
  <c r="T166" i="57" s="1"/>
  <c r="U166" i="57" s="1"/>
  <c r="V166" i="57" s="1"/>
  <c r="W166" i="57" s="1"/>
  <c r="X166" i="57" s="1"/>
  <c r="Y166" i="57" s="1"/>
  <c r="Z166" i="57" s="1"/>
  <c r="AA166" i="57" s="1"/>
  <c r="AB166" i="57" s="1"/>
  <c r="AC166" i="57" s="1"/>
  <c r="AD166" i="57" s="1"/>
  <c r="AE166" i="57" s="1"/>
  <c r="AF166" i="57" s="1"/>
  <c r="C166" i="57"/>
  <c r="D166" i="57" s="1"/>
  <c r="C165" i="57"/>
  <c r="D165" i="57" s="1"/>
  <c r="E165" i="57" s="1"/>
  <c r="F165" i="57" s="1"/>
  <c r="G165" i="57" s="1"/>
  <c r="H165" i="57" s="1"/>
  <c r="I165" i="57" s="1"/>
  <c r="J165" i="57" s="1"/>
  <c r="K165" i="57" s="1"/>
  <c r="L165" i="57" s="1"/>
  <c r="M165" i="57" s="1"/>
  <c r="N165" i="57" s="1"/>
  <c r="O165" i="57" s="1"/>
  <c r="P165" i="57" s="1"/>
  <c r="Q165" i="57" s="1"/>
  <c r="R165" i="57" s="1"/>
  <c r="S165" i="57" s="1"/>
  <c r="T165" i="57" s="1"/>
  <c r="U165" i="57" s="1"/>
  <c r="V165" i="57" s="1"/>
  <c r="W165" i="57" s="1"/>
  <c r="X165" i="57" s="1"/>
  <c r="Y165" i="57" s="1"/>
  <c r="Z165" i="57" s="1"/>
  <c r="AA165" i="57" s="1"/>
  <c r="AB165" i="57" s="1"/>
  <c r="AC165" i="57" s="1"/>
  <c r="AD165" i="57" s="1"/>
  <c r="AE165" i="57" s="1"/>
  <c r="AF165" i="57" s="1"/>
  <c r="D164" i="57"/>
  <c r="E164" i="57" s="1"/>
  <c r="F164" i="57" s="1"/>
  <c r="G164" i="57" s="1"/>
  <c r="H164" i="57" s="1"/>
  <c r="I164" i="57" s="1"/>
  <c r="J164" i="57" s="1"/>
  <c r="K164" i="57" s="1"/>
  <c r="L164" i="57" s="1"/>
  <c r="M164" i="57" s="1"/>
  <c r="N164" i="57" s="1"/>
  <c r="O164" i="57" s="1"/>
  <c r="P164" i="57" s="1"/>
  <c r="Q164" i="57" s="1"/>
  <c r="R164" i="57" s="1"/>
  <c r="S164" i="57" s="1"/>
  <c r="T164" i="57" s="1"/>
  <c r="U164" i="57" s="1"/>
  <c r="V164" i="57" s="1"/>
  <c r="W164" i="57" s="1"/>
  <c r="X164" i="57" s="1"/>
  <c r="Y164" i="57" s="1"/>
  <c r="Z164" i="57" s="1"/>
  <c r="AA164" i="57" s="1"/>
  <c r="AB164" i="57" s="1"/>
  <c r="AC164" i="57" s="1"/>
  <c r="AD164" i="57" s="1"/>
  <c r="AE164" i="57" s="1"/>
  <c r="AF164" i="57" s="1"/>
  <c r="C164" i="57"/>
  <c r="O163" i="57"/>
  <c r="P163" i="57" s="1"/>
  <c r="Q163" i="57" s="1"/>
  <c r="R163" i="57" s="1"/>
  <c r="S163" i="57" s="1"/>
  <c r="T163" i="57" s="1"/>
  <c r="U163" i="57" s="1"/>
  <c r="V163" i="57" s="1"/>
  <c r="W163" i="57" s="1"/>
  <c r="X163" i="57" s="1"/>
  <c r="Y163" i="57" s="1"/>
  <c r="Z163" i="57" s="1"/>
  <c r="AA163" i="57" s="1"/>
  <c r="AB163" i="57" s="1"/>
  <c r="AC163" i="57" s="1"/>
  <c r="AD163" i="57" s="1"/>
  <c r="AE163" i="57" s="1"/>
  <c r="AF163" i="57" s="1"/>
  <c r="D163" i="57"/>
  <c r="E163" i="57" s="1"/>
  <c r="F163" i="57" s="1"/>
  <c r="G163" i="57" s="1"/>
  <c r="H163" i="57" s="1"/>
  <c r="I163" i="57" s="1"/>
  <c r="J163" i="57" s="1"/>
  <c r="K163" i="57" s="1"/>
  <c r="L163" i="57" s="1"/>
  <c r="M163" i="57" s="1"/>
  <c r="N163" i="57" s="1"/>
  <c r="C163" i="57"/>
  <c r="E162" i="57"/>
  <c r="F162" i="57" s="1"/>
  <c r="G162" i="57" s="1"/>
  <c r="H162" i="57" s="1"/>
  <c r="I162" i="57" s="1"/>
  <c r="J162" i="57" s="1"/>
  <c r="K162" i="57" s="1"/>
  <c r="L162" i="57" s="1"/>
  <c r="M162" i="57" s="1"/>
  <c r="N162" i="57" s="1"/>
  <c r="O162" i="57" s="1"/>
  <c r="P162" i="57" s="1"/>
  <c r="Q162" i="57" s="1"/>
  <c r="R162" i="57" s="1"/>
  <c r="S162" i="57" s="1"/>
  <c r="T162" i="57" s="1"/>
  <c r="U162" i="57" s="1"/>
  <c r="V162" i="57" s="1"/>
  <c r="W162" i="57" s="1"/>
  <c r="X162" i="57" s="1"/>
  <c r="Y162" i="57" s="1"/>
  <c r="Z162" i="57" s="1"/>
  <c r="AA162" i="57" s="1"/>
  <c r="AB162" i="57" s="1"/>
  <c r="AC162" i="57" s="1"/>
  <c r="AD162" i="57" s="1"/>
  <c r="AE162" i="57" s="1"/>
  <c r="AF162" i="57" s="1"/>
  <c r="C162" i="57"/>
  <c r="D162" i="57" s="1"/>
  <c r="C161" i="57"/>
  <c r="D161" i="57" s="1"/>
  <c r="E161" i="57" s="1"/>
  <c r="F161" i="57" s="1"/>
  <c r="G161" i="57" s="1"/>
  <c r="H161" i="57" s="1"/>
  <c r="I161" i="57" s="1"/>
  <c r="J161" i="57" s="1"/>
  <c r="K161" i="57" s="1"/>
  <c r="L161" i="57" s="1"/>
  <c r="M161" i="57" s="1"/>
  <c r="N161" i="57" s="1"/>
  <c r="O161" i="57" s="1"/>
  <c r="P161" i="57" s="1"/>
  <c r="Q161" i="57" s="1"/>
  <c r="R161" i="57" s="1"/>
  <c r="S161" i="57" s="1"/>
  <c r="T161" i="57" s="1"/>
  <c r="U161" i="57" s="1"/>
  <c r="V161" i="57" s="1"/>
  <c r="W161" i="57" s="1"/>
  <c r="X161" i="57" s="1"/>
  <c r="Y161" i="57" s="1"/>
  <c r="Z161" i="57" s="1"/>
  <c r="AA161" i="57" s="1"/>
  <c r="AB161" i="57" s="1"/>
  <c r="AC161" i="57" s="1"/>
  <c r="AD161" i="57" s="1"/>
  <c r="AE161" i="57" s="1"/>
  <c r="AF161" i="57" s="1"/>
  <c r="C160" i="57"/>
  <c r="D160" i="57" s="1"/>
  <c r="E160" i="57" s="1"/>
  <c r="F160" i="57" s="1"/>
  <c r="G160" i="57" s="1"/>
  <c r="H160" i="57" s="1"/>
  <c r="I160" i="57" s="1"/>
  <c r="J160" i="57" s="1"/>
  <c r="K160" i="57" s="1"/>
  <c r="L160" i="57" s="1"/>
  <c r="M160" i="57" s="1"/>
  <c r="N160" i="57" s="1"/>
  <c r="O160" i="57" s="1"/>
  <c r="P160" i="57" s="1"/>
  <c r="Q160" i="57" s="1"/>
  <c r="R160" i="57" s="1"/>
  <c r="S160" i="57" s="1"/>
  <c r="T160" i="57" s="1"/>
  <c r="U160" i="57" s="1"/>
  <c r="V160" i="57" s="1"/>
  <c r="W160" i="57" s="1"/>
  <c r="X160" i="57" s="1"/>
  <c r="Y160" i="57" s="1"/>
  <c r="Z160" i="57" s="1"/>
  <c r="AA160" i="57" s="1"/>
  <c r="AB160" i="57" s="1"/>
  <c r="AC160" i="57" s="1"/>
  <c r="AD160" i="57" s="1"/>
  <c r="AE160" i="57" s="1"/>
  <c r="AF160" i="57" s="1"/>
  <c r="C159" i="57"/>
  <c r="D159" i="57" s="1"/>
  <c r="E159" i="57" s="1"/>
  <c r="F159" i="57" s="1"/>
  <c r="G159" i="57" s="1"/>
  <c r="H159" i="57" s="1"/>
  <c r="I159" i="57" s="1"/>
  <c r="J159" i="57" s="1"/>
  <c r="K159" i="57" s="1"/>
  <c r="L159" i="57" s="1"/>
  <c r="M159" i="57" s="1"/>
  <c r="N159" i="57" s="1"/>
  <c r="O159" i="57" s="1"/>
  <c r="P159" i="57" s="1"/>
  <c r="Q159" i="57" s="1"/>
  <c r="R159" i="57" s="1"/>
  <c r="S159" i="57" s="1"/>
  <c r="T159" i="57" s="1"/>
  <c r="U159" i="57" s="1"/>
  <c r="V159" i="57" s="1"/>
  <c r="W159" i="57" s="1"/>
  <c r="X159" i="57" s="1"/>
  <c r="Y159" i="57" s="1"/>
  <c r="Z159" i="57" s="1"/>
  <c r="AA159" i="57" s="1"/>
  <c r="AB159" i="57" s="1"/>
  <c r="AC159" i="57" s="1"/>
  <c r="AD159" i="57" s="1"/>
  <c r="AE159" i="57" s="1"/>
  <c r="AF159" i="57" s="1"/>
  <c r="C158" i="57"/>
  <c r="D158" i="57" s="1"/>
  <c r="E158" i="57" s="1"/>
  <c r="F158" i="57" s="1"/>
  <c r="G158" i="57" s="1"/>
  <c r="H158" i="57" s="1"/>
  <c r="I158" i="57" s="1"/>
  <c r="J158" i="57" s="1"/>
  <c r="K158" i="57" s="1"/>
  <c r="L158" i="57" s="1"/>
  <c r="M158" i="57" s="1"/>
  <c r="N158" i="57" s="1"/>
  <c r="O158" i="57" s="1"/>
  <c r="P158" i="57" s="1"/>
  <c r="Q158" i="57" s="1"/>
  <c r="R158" i="57" s="1"/>
  <c r="S158" i="57" s="1"/>
  <c r="T158" i="57" s="1"/>
  <c r="U158" i="57" s="1"/>
  <c r="V158" i="57" s="1"/>
  <c r="W158" i="57" s="1"/>
  <c r="X158" i="57" s="1"/>
  <c r="Y158" i="57" s="1"/>
  <c r="Z158" i="57" s="1"/>
  <c r="AA158" i="57" s="1"/>
  <c r="AB158" i="57" s="1"/>
  <c r="AC158" i="57" s="1"/>
  <c r="AD158" i="57" s="1"/>
  <c r="AE158" i="57" s="1"/>
  <c r="AF158" i="57" s="1"/>
  <c r="E157" i="57"/>
  <c r="F157" i="57" s="1"/>
  <c r="G157" i="57" s="1"/>
  <c r="H157" i="57" s="1"/>
  <c r="I157" i="57" s="1"/>
  <c r="J157" i="57" s="1"/>
  <c r="K157" i="57" s="1"/>
  <c r="L157" i="57" s="1"/>
  <c r="M157" i="57" s="1"/>
  <c r="N157" i="57" s="1"/>
  <c r="O157" i="57" s="1"/>
  <c r="P157" i="57" s="1"/>
  <c r="Q157" i="57" s="1"/>
  <c r="R157" i="57" s="1"/>
  <c r="S157" i="57" s="1"/>
  <c r="T157" i="57" s="1"/>
  <c r="U157" i="57" s="1"/>
  <c r="V157" i="57" s="1"/>
  <c r="W157" i="57" s="1"/>
  <c r="X157" i="57" s="1"/>
  <c r="Y157" i="57" s="1"/>
  <c r="Z157" i="57" s="1"/>
  <c r="AA157" i="57" s="1"/>
  <c r="AB157" i="57" s="1"/>
  <c r="AC157" i="57" s="1"/>
  <c r="AD157" i="57" s="1"/>
  <c r="AE157" i="57" s="1"/>
  <c r="AF157" i="57" s="1"/>
  <c r="C157" i="57"/>
  <c r="D157" i="57" s="1"/>
  <c r="S156" i="57"/>
  <c r="T156" i="57" s="1"/>
  <c r="U156" i="57" s="1"/>
  <c r="V156" i="57" s="1"/>
  <c r="W156" i="57" s="1"/>
  <c r="X156" i="57" s="1"/>
  <c r="Y156" i="57" s="1"/>
  <c r="Z156" i="57" s="1"/>
  <c r="AA156" i="57" s="1"/>
  <c r="AB156" i="57" s="1"/>
  <c r="AC156" i="57" s="1"/>
  <c r="AD156" i="57" s="1"/>
  <c r="AE156" i="57" s="1"/>
  <c r="AF156" i="57" s="1"/>
  <c r="C156" i="57"/>
  <c r="D156" i="57" s="1"/>
  <c r="E156" i="57" s="1"/>
  <c r="F156" i="57" s="1"/>
  <c r="G156" i="57" s="1"/>
  <c r="H156" i="57" s="1"/>
  <c r="I156" i="57" s="1"/>
  <c r="J156" i="57" s="1"/>
  <c r="K156" i="57" s="1"/>
  <c r="L156" i="57" s="1"/>
  <c r="M156" i="57" s="1"/>
  <c r="N156" i="57" s="1"/>
  <c r="O156" i="57" s="1"/>
  <c r="P156" i="57" s="1"/>
  <c r="Q156" i="57" s="1"/>
  <c r="R156" i="57" s="1"/>
  <c r="C155" i="57"/>
  <c r="D155" i="57" s="1"/>
  <c r="E155" i="57" s="1"/>
  <c r="F155" i="57" s="1"/>
  <c r="G155" i="57" s="1"/>
  <c r="H155" i="57" s="1"/>
  <c r="I155" i="57" s="1"/>
  <c r="J155" i="57" s="1"/>
  <c r="K155" i="57" s="1"/>
  <c r="L155" i="57" s="1"/>
  <c r="M155" i="57" s="1"/>
  <c r="N155" i="57" s="1"/>
  <c r="O155" i="57" s="1"/>
  <c r="P155" i="57" s="1"/>
  <c r="Q155" i="57" s="1"/>
  <c r="R155" i="57" s="1"/>
  <c r="S155" i="57" s="1"/>
  <c r="T155" i="57" s="1"/>
  <c r="U155" i="57" s="1"/>
  <c r="V155" i="57" s="1"/>
  <c r="W155" i="57" s="1"/>
  <c r="X155" i="57" s="1"/>
  <c r="Y155" i="57" s="1"/>
  <c r="Z155" i="57" s="1"/>
  <c r="AA155" i="57" s="1"/>
  <c r="AB155" i="57" s="1"/>
  <c r="AC155" i="57" s="1"/>
  <c r="AD155" i="57" s="1"/>
  <c r="AE155" i="57" s="1"/>
  <c r="AF155" i="57" s="1"/>
  <c r="C154" i="57"/>
  <c r="D154" i="57" s="1"/>
  <c r="E154" i="57" s="1"/>
  <c r="F154" i="57" s="1"/>
  <c r="G154" i="57" s="1"/>
  <c r="H154" i="57" s="1"/>
  <c r="I154" i="57" s="1"/>
  <c r="J154" i="57" s="1"/>
  <c r="K154" i="57" s="1"/>
  <c r="L154" i="57" s="1"/>
  <c r="M154" i="57" s="1"/>
  <c r="N154" i="57" s="1"/>
  <c r="O154" i="57" s="1"/>
  <c r="P154" i="57" s="1"/>
  <c r="Q154" i="57" s="1"/>
  <c r="R154" i="57" s="1"/>
  <c r="S154" i="57" s="1"/>
  <c r="T154" i="57" s="1"/>
  <c r="U154" i="57" s="1"/>
  <c r="V154" i="57" s="1"/>
  <c r="W154" i="57" s="1"/>
  <c r="X154" i="57" s="1"/>
  <c r="Y154" i="57" s="1"/>
  <c r="Z154" i="57" s="1"/>
  <c r="AA154" i="57" s="1"/>
  <c r="AB154" i="57" s="1"/>
  <c r="AC154" i="57" s="1"/>
  <c r="AD154" i="57" s="1"/>
  <c r="AE154" i="57" s="1"/>
  <c r="AF154" i="57" s="1"/>
  <c r="K153" i="57"/>
  <c r="L153" i="57" s="1"/>
  <c r="M153" i="57" s="1"/>
  <c r="N153" i="57" s="1"/>
  <c r="O153" i="57" s="1"/>
  <c r="P153" i="57" s="1"/>
  <c r="Q153" i="57" s="1"/>
  <c r="R153" i="57" s="1"/>
  <c r="S153" i="57" s="1"/>
  <c r="T153" i="57" s="1"/>
  <c r="U153" i="57" s="1"/>
  <c r="V153" i="57" s="1"/>
  <c r="W153" i="57" s="1"/>
  <c r="X153" i="57" s="1"/>
  <c r="Y153" i="57" s="1"/>
  <c r="Z153" i="57" s="1"/>
  <c r="AA153" i="57" s="1"/>
  <c r="AB153" i="57" s="1"/>
  <c r="AC153" i="57" s="1"/>
  <c r="AD153" i="57" s="1"/>
  <c r="AE153" i="57" s="1"/>
  <c r="AF153" i="57" s="1"/>
  <c r="E153" i="57"/>
  <c r="F153" i="57" s="1"/>
  <c r="G153" i="57" s="1"/>
  <c r="H153" i="57" s="1"/>
  <c r="I153" i="57" s="1"/>
  <c r="J153" i="57" s="1"/>
  <c r="C153" i="57"/>
  <c r="D153" i="57" s="1"/>
  <c r="C152" i="57"/>
  <c r="D152" i="57" s="1"/>
  <c r="E152" i="57" s="1"/>
  <c r="F152" i="57" s="1"/>
  <c r="G152" i="57" s="1"/>
  <c r="H152" i="57" s="1"/>
  <c r="I152" i="57" s="1"/>
  <c r="J152" i="57" s="1"/>
  <c r="K152" i="57" s="1"/>
  <c r="L152" i="57" s="1"/>
  <c r="M152" i="57" s="1"/>
  <c r="N152" i="57" s="1"/>
  <c r="O152" i="57" s="1"/>
  <c r="P152" i="57" s="1"/>
  <c r="Q152" i="57" s="1"/>
  <c r="R152" i="57" s="1"/>
  <c r="S152" i="57" s="1"/>
  <c r="T152" i="57" s="1"/>
  <c r="U152" i="57" s="1"/>
  <c r="V152" i="57" s="1"/>
  <c r="W152" i="57" s="1"/>
  <c r="X152" i="57" s="1"/>
  <c r="Y152" i="57" s="1"/>
  <c r="Z152" i="57" s="1"/>
  <c r="AA152" i="57" s="1"/>
  <c r="AB152" i="57" s="1"/>
  <c r="AC152" i="57" s="1"/>
  <c r="AD152" i="57" s="1"/>
  <c r="AE152" i="57" s="1"/>
  <c r="AF152" i="57" s="1"/>
  <c r="C151" i="57"/>
  <c r="D151" i="57" s="1"/>
  <c r="E151" i="57" s="1"/>
  <c r="F151" i="57" s="1"/>
  <c r="G151" i="57" s="1"/>
  <c r="H151" i="57" s="1"/>
  <c r="I151" i="57" s="1"/>
  <c r="J151" i="57" s="1"/>
  <c r="K151" i="57" s="1"/>
  <c r="L151" i="57" s="1"/>
  <c r="M151" i="57" s="1"/>
  <c r="N151" i="57" s="1"/>
  <c r="O151" i="57" s="1"/>
  <c r="P151" i="57" s="1"/>
  <c r="Q151" i="57" s="1"/>
  <c r="R151" i="57" s="1"/>
  <c r="S151" i="57" s="1"/>
  <c r="T151" i="57" s="1"/>
  <c r="U151" i="57" s="1"/>
  <c r="V151" i="57" s="1"/>
  <c r="W151" i="57" s="1"/>
  <c r="X151" i="57" s="1"/>
  <c r="Y151" i="57" s="1"/>
  <c r="Z151" i="57" s="1"/>
  <c r="AA151" i="57" s="1"/>
  <c r="AB151" i="57" s="1"/>
  <c r="AC151" i="57" s="1"/>
  <c r="AD151" i="57" s="1"/>
  <c r="AE151" i="57" s="1"/>
  <c r="AF151" i="57" s="1"/>
  <c r="C150" i="57"/>
  <c r="D150" i="57" s="1"/>
  <c r="E150" i="57" s="1"/>
  <c r="F150" i="57" s="1"/>
  <c r="G150" i="57" s="1"/>
  <c r="H150" i="57" s="1"/>
  <c r="I150" i="57" s="1"/>
  <c r="J150" i="57" s="1"/>
  <c r="K150" i="57" s="1"/>
  <c r="L150" i="57" s="1"/>
  <c r="M150" i="57" s="1"/>
  <c r="N150" i="57" s="1"/>
  <c r="O150" i="57" s="1"/>
  <c r="P150" i="57" s="1"/>
  <c r="Q150" i="57" s="1"/>
  <c r="R150" i="57" s="1"/>
  <c r="S150" i="57" s="1"/>
  <c r="T150" i="57" s="1"/>
  <c r="U150" i="57" s="1"/>
  <c r="V150" i="57" s="1"/>
  <c r="W150" i="57" s="1"/>
  <c r="X150" i="57" s="1"/>
  <c r="Y150" i="57" s="1"/>
  <c r="Z150" i="57" s="1"/>
  <c r="AA150" i="57" s="1"/>
  <c r="AB150" i="57" s="1"/>
  <c r="AC150" i="57" s="1"/>
  <c r="AD150" i="57" s="1"/>
  <c r="AE150" i="57" s="1"/>
  <c r="AF150" i="57" s="1"/>
  <c r="D149" i="57"/>
  <c r="E149" i="57" s="1"/>
  <c r="F149" i="57" s="1"/>
  <c r="G149" i="57" s="1"/>
  <c r="H149" i="57" s="1"/>
  <c r="I149" i="57" s="1"/>
  <c r="J149" i="57" s="1"/>
  <c r="K149" i="57" s="1"/>
  <c r="L149" i="57" s="1"/>
  <c r="M149" i="57" s="1"/>
  <c r="N149" i="57" s="1"/>
  <c r="O149" i="57" s="1"/>
  <c r="P149" i="57" s="1"/>
  <c r="Q149" i="57" s="1"/>
  <c r="R149" i="57" s="1"/>
  <c r="S149" i="57" s="1"/>
  <c r="T149" i="57" s="1"/>
  <c r="U149" i="57" s="1"/>
  <c r="V149" i="57" s="1"/>
  <c r="W149" i="57" s="1"/>
  <c r="X149" i="57" s="1"/>
  <c r="Y149" i="57" s="1"/>
  <c r="Z149" i="57" s="1"/>
  <c r="AA149" i="57" s="1"/>
  <c r="AB149" i="57" s="1"/>
  <c r="AC149" i="57" s="1"/>
  <c r="AD149" i="57" s="1"/>
  <c r="AE149" i="57" s="1"/>
  <c r="AF149" i="57" s="1"/>
  <c r="C149" i="57"/>
  <c r="C148" i="57"/>
  <c r="D148" i="57" s="1"/>
  <c r="E148" i="57" s="1"/>
  <c r="F148" i="57" s="1"/>
  <c r="G148" i="57" s="1"/>
  <c r="H148" i="57" s="1"/>
  <c r="I148" i="57" s="1"/>
  <c r="J148" i="57" s="1"/>
  <c r="K148" i="57" s="1"/>
  <c r="L148" i="57" s="1"/>
  <c r="M148" i="57" s="1"/>
  <c r="N148" i="57" s="1"/>
  <c r="O148" i="57" s="1"/>
  <c r="P148" i="57" s="1"/>
  <c r="Q148" i="57" s="1"/>
  <c r="R148" i="57" s="1"/>
  <c r="S148" i="57" s="1"/>
  <c r="T148" i="57" s="1"/>
  <c r="U148" i="57" s="1"/>
  <c r="V148" i="57" s="1"/>
  <c r="W148" i="57" s="1"/>
  <c r="X148" i="57" s="1"/>
  <c r="Y148" i="57" s="1"/>
  <c r="Z148" i="57" s="1"/>
  <c r="AA148" i="57" s="1"/>
  <c r="AB148" i="57" s="1"/>
  <c r="AC148" i="57" s="1"/>
  <c r="AD148" i="57" s="1"/>
  <c r="AE148" i="57" s="1"/>
  <c r="AF148" i="57" s="1"/>
  <c r="C147" i="57"/>
  <c r="D147" i="57" s="1"/>
  <c r="E147" i="57" s="1"/>
  <c r="F147" i="57" s="1"/>
  <c r="G147" i="57" s="1"/>
  <c r="H147" i="57" s="1"/>
  <c r="I147" i="57" s="1"/>
  <c r="J147" i="57" s="1"/>
  <c r="K147" i="57" s="1"/>
  <c r="L147" i="57" s="1"/>
  <c r="M147" i="57" s="1"/>
  <c r="N147" i="57" s="1"/>
  <c r="O147" i="57" s="1"/>
  <c r="P147" i="57" s="1"/>
  <c r="Q147" i="57" s="1"/>
  <c r="R147" i="57" s="1"/>
  <c r="S147" i="57" s="1"/>
  <c r="T147" i="57" s="1"/>
  <c r="U147" i="57" s="1"/>
  <c r="V147" i="57" s="1"/>
  <c r="W147" i="57" s="1"/>
  <c r="X147" i="57" s="1"/>
  <c r="Y147" i="57" s="1"/>
  <c r="Z147" i="57" s="1"/>
  <c r="AA147" i="57" s="1"/>
  <c r="AB147" i="57" s="1"/>
  <c r="AC147" i="57" s="1"/>
  <c r="AD147" i="57" s="1"/>
  <c r="AE147" i="57" s="1"/>
  <c r="AF147" i="57" s="1"/>
  <c r="C146" i="57"/>
  <c r="D146" i="57" s="1"/>
  <c r="E146" i="57" s="1"/>
  <c r="F146" i="57" s="1"/>
  <c r="G146" i="57" s="1"/>
  <c r="H146" i="57" s="1"/>
  <c r="I146" i="57" s="1"/>
  <c r="J146" i="57" s="1"/>
  <c r="K146" i="57" s="1"/>
  <c r="L146" i="57" s="1"/>
  <c r="M146" i="57" s="1"/>
  <c r="N146" i="57" s="1"/>
  <c r="O146" i="57" s="1"/>
  <c r="P146" i="57" s="1"/>
  <c r="Q146" i="57" s="1"/>
  <c r="R146" i="57" s="1"/>
  <c r="S146" i="57" s="1"/>
  <c r="T146" i="57" s="1"/>
  <c r="U146" i="57" s="1"/>
  <c r="V146" i="57" s="1"/>
  <c r="W146" i="57" s="1"/>
  <c r="X146" i="57" s="1"/>
  <c r="Y146" i="57" s="1"/>
  <c r="Z146" i="57" s="1"/>
  <c r="AA146" i="57" s="1"/>
  <c r="AB146" i="57" s="1"/>
  <c r="AC146" i="57" s="1"/>
  <c r="AD146" i="57" s="1"/>
  <c r="AE146" i="57" s="1"/>
  <c r="AF146" i="57" s="1"/>
  <c r="C145" i="57"/>
  <c r="D145" i="57" s="1"/>
  <c r="E145" i="57" s="1"/>
  <c r="F145" i="57" s="1"/>
  <c r="G145" i="57" s="1"/>
  <c r="H145" i="57" s="1"/>
  <c r="I145" i="57" s="1"/>
  <c r="J145" i="57" s="1"/>
  <c r="K145" i="57" s="1"/>
  <c r="L145" i="57" s="1"/>
  <c r="M145" i="57" s="1"/>
  <c r="N145" i="57" s="1"/>
  <c r="O145" i="57" s="1"/>
  <c r="P145" i="57" s="1"/>
  <c r="Q145" i="57" s="1"/>
  <c r="R145" i="57" s="1"/>
  <c r="S145" i="57" s="1"/>
  <c r="T145" i="57" s="1"/>
  <c r="U145" i="57" s="1"/>
  <c r="V145" i="57" s="1"/>
  <c r="W145" i="57" s="1"/>
  <c r="X145" i="57" s="1"/>
  <c r="Y145" i="57" s="1"/>
  <c r="Z145" i="57" s="1"/>
  <c r="AA145" i="57" s="1"/>
  <c r="AB145" i="57" s="1"/>
  <c r="AC145" i="57" s="1"/>
  <c r="AD145" i="57" s="1"/>
  <c r="AE145" i="57" s="1"/>
  <c r="AF145" i="57" s="1"/>
  <c r="M144" i="57"/>
  <c r="N144" i="57" s="1"/>
  <c r="O144" i="57" s="1"/>
  <c r="P144" i="57" s="1"/>
  <c r="Q144" i="57" s="1"/>
  <c r="R144" i="57" s="1"/>
  <c r="S144" i="57" s="1"/>
  <c r="T144" i="57" s="1"/>
  <c r="U144" i="57" s="1"/>
  <c r="V144" i="57" s="1"/>
  <c r="W144" i="57" s="1"/>
  <c r="X144" i="57" s="1"/>
  <c r="Y144" i="57" s="1"/>
  <c r="Z144" i="57" s="1"/>
  <c r="AA144" i="57" s="1"/>
  <c r="AB144" i="57" s="1"/>
  <c r="AC144" i="57" s="1"/>
  <c r="AD144" i="57" s="1"/>
  <c r="AE144" i="57" s="1"/>
  <c r="AF144" i="57" s="1"/>
  <c r="C144" i="57"/>
  <c r="D144" i="57" s="1"/>
  <c r="E144" i="57" s="1"/>
  <c r="F144" i="57" s="1"/>
  <c r="G144" i="57" s="1"/>
  <c r="H144" i="57" s="1"/>
  <c r="I144" i="57" s="1"/>
  <c r="J144" i="57" s="1"/>
  <c r="K144" i="57" s="1"/>
  <c r="L144" i="57" s="1"/>
  <c r="C143" i="57"/>
  <c r="D143" i="57" s="1"/>
  <c r="E143" i="57" s="1"/>
  <c r="F143" i="57" s="1"/>
  <c r="G143" i="57" s="1"/>
  <c r="H143" i="57" s="1"/>
  <c r="I143" i="57" s="1"/>
  <c r="J143" i="57" s="1"/>
  <c r="K143" i="57" s="1"/>
  <c r="L143" i="57" s="1"/>
  <c r="M143" i="57" s="1"/>
  <c r="N143" i="57" s="1"/>
  <c r="O143" i="57" s="1"/>
  <c r="P143" i="57" s="1"/>
  <c r="Q143" i="57" s="1"/>
  <c r="R143" i="57" s="1"/>
  <c r="S143" i="57" s="1"/>
  <c r="T143" i="57" s="1"/>
  <c r="U143" i="57" s="1"/>
  <c r="V143" i="57" s="1"/>
  <c r="W143" i="57" s="1"/>
  <c r="X143" i="57" s="1"/>
  <c r="Y143" i="57" s="1"/>
  <c r="Z143" i="57" s="1"/>
  <c r="AA143" i="57" s="1"/>
  <c r="AB143" i="57" s="1"/>
  <c r="AC143" i="57" s="1"/>
  <c r="AD143" i="57" s="1"/>
  <c r="AE143" i="57" s="1"/>
  <c r="AF143" i="57" s="1"/>
  <c r="C142" i="57"/>
  <c r="D142" i="57" s="1"/>
  <c r="E142" i="57" s="1"/>
  <c r="F142" i="57" s="1"/>
  <c r="G142" i="57" s="1"/>
  <c r="H142" i="57" s="1"/>
  <c r="I142" i="57" s="1"/>
  <c r="J142" i="57" s="1"/>
  <c r="K142" i="57" s="1"/>
  <c r="L142" i="57" s="1"/>
  <c r="M142" i="57" s="1"/>
  <c r="N142" i="57" s="1"/>
  <c r="O142" i="57" s="1"/>
  <c r="P142" i="57" s="1"/>
  <c r="Q142" i="57" s="1"/>
  <c r="R142" i="57" s="1"/>
  <c r="S142" i="57" s="1"/>
  <c r="T142" i="57" s="1"/>
  <c r="U142" i="57" s="1"/>
  <c r="V142" i="57" s="1"/>
  <c r="W142" i="57" s="1"/>
  <c r="X142" i="57" s="1"/>
  <c r="Y142" i="57" s="1"/>
  <c r="Z142" i="57" s="1"/>
  <c r="AA142" i="57" s="1"/>
  <c r="AB142" i="57" s="1"/>
  <c r="AC142" i="57" s="1"/>
  <c r="AD142" i="57" s="1"/>
  <c r="AE142" i="57" s="1"/>
  <c r="AF142" i="57" s="1"/>
  <c r="U141" i="57"/>
  <c r="V141" i="57" s="1"/>
  <c r="W141" i="57" s="1"/>
  <c r="X141" i="57" s="1"/>
  <c r="Y141" i="57" s="1"/>
  <c r="Z141" i="57" s="1"/>
  <c r="AA141" i="57" s="1"/>
  <c r="AB141" i="57" s="1"/>
  <c r="AC141" i="57" s="1"/>
  <c r="AD141" i="57" s="1"/>
  <c r="AE141" i="57" s="1"/>
  <c r="AF141" i="57" s="1"/>
  <c r="E141" i="57"/>
  <c r="F141" i="57" s="1"/>
  <c r="G141" i="57" s="1"/>
  <c r="H141" i="57" s="1"/>
  <c r="I141" i="57" s="1"/>
  <c r="J141" i="57" s="1"/>
  <c r="K141" i="57" s="1"/>
  <c r="L141" i="57" s="1"/>
  <c r="M141" i="57" s="1"/>
  <c r="N141" i="57" s="1"/>
  <c r="O141" i="57" s="1"/>
  <c r="P141" i="57" s="1"/>
  <c r="Q141" i="57" s="1"/>
  <c r="R141" i="57" s="1"/>
  <c r="S141" i="57" s="1"/>
  <c r="T141" i="57" s="1"/>
  <c r="C141" i="57"/>
  <c r="D141" i="57" s="1"/>
  <c r="C140" i="57"/>
  <c r="D140" i="57" s="1"/>
  <c r="E140" i="57" s="1"/>
  <c r="F140" i="57" s="1"/>
  <c r="G140" i="57" s="1"/>
  <c r="H140" i="57" s="1"/>
  <c r="I140" i="57" s="1"/>
  <c r="J140" i="57" s="1"/>
  <c r="K140" i="57" s="1"/>
  <c r="L140" i="57" s="1"/>
  <c r="M140" i="57" s="1"/>
  <c r="N140" i="57" s="1"/>
  <c r="O140" i="57" s="1"/>
  <c r="P140" i="57" s="1"/>
  <c r="Q140" i="57" s="1"/>
  <c r="R140" i="57" s="1"/>
  <c r="S140" i="57" s="1"/>
  <c r="T140" i="57" s="1"/>
  <c r="U140" i="57" s="1"/>
  <c r="V140" i="57" s="1"/>
  <c r="W140" i="57" s="1"/>
  <c r="X140" i="57" s="1"/>
  <c r="Y140" i="57" s="1"/>
  <c r="Z140" i="57" s="1"/>
  <c r="AA140" i="57" s="1"/>
  <c r="AB140" i="57" s="1"/>
  <c r="AC140" i="57" s="1"/>
  <c r="AD140" i="57" s="1"/>
  <c r="AE140" i="57" s="1"/>
  <c r="AF140" i="57" s="1"/>
  <c r="C139" i="57"/>
  <c r="D139" i="57" s="1"/>
  <c r="E139" i="57" s="1"/>
  <c r="F139" i="57" s="1"/>
  <c r="G139" i="57" s="1"/>
  <c r="H139" i="57" s="1"/>
  <c r="I139" i="57" s="1"/>
  <c r="J139" i="57" s="1"/>
  <c r="K139" i="57" s="1"/>
  <c r="L139" i="57" s="1"/>
  <c r="M139" i="57" s="1"/>
  <c r="N139" i="57" s="1"/>
  <c r="O139" i="57" s="1"/>
  <c r="P139" i="57" s="1"/>
  <c r="Q139" i="57" s="1"/>
  <c r="R139" i="57" s="1"/>
  <c r="S139" i="57" s="1"/>
  <c r="T139" i="57" s="1"/>
  <c r="U139" i="57" s="1"/>
  <c r="V139" i="57" s="1"/>
  <c r="W139" i="57" s="1"/>
  <c r="X139" i="57" s="1"/>
  <c r="Y139" i="57" s="1"/>
  <c r="Z139" i="57" s="1"/>
  <c r="AA139" i="57" s="1"/>
  <c r="AB139" i="57" s="1"/>
  <c r="AC139" i="57" s="1"/>
  <c r="AD139" i="57" s="1"/>
  <c r="AE139" i="57" s="1"/>
  <c r="AF139" i="57" s="1"/>
  <c r="C138" i="57"/>
  <c r="D138" i="57" s="1"/>
  <c r="E138" i="57" s="1"/>
  <c r="F138" i="57" s="1"/>
  <c r="G138" i="57" s="1"/>
  <c r="H138" i="57" s="1"/>
  <c r="I138" i="57" s="1"/>
  <c r="J138" i="57" s="1"/>
  <c r="K138" i="57" s="1"/>
  <c r="L138" i="57" s="1"/>
  <c r="M138" i="57" s="1"/>
  <c r="N138" i="57" s="1"/>
  <c r="O138" i="57" s="1"/>
  <c r="P138" i="57" s="1"/>
  <c r="Q138" i="57" s="1"/>
  <c r="R138" i="57" s="1"/>
  <c r="S138" i="57" s="1"/>
  <c r="T138" i="57" s="1"/>
  <c r="U138" i="57" s="1"/>
  <c r="V138" i="57" s="1"/>
  <c r="W138" i="57" s="1"/>
  <c r="X138" i="57" s="1"/>
  <c r="Y138" i="57" s="1"/>
  <c r="Z138" i="57" s="1"/>
  <c r="AA138" i="57" s="1"/>
  <c r="AB138" i="57" s="1"/>
  <c r="AC138" i="57" s="1"/>
  <c r="AD138" i="57" s="1"/>
  <c r="AE138" i="57" s="1"/>
  <c r="AF138" i="57" s="1"/>
  <c r="C137" i="57"/>
  <c r="D137" i="57" s="1"/>
  <c r="E137" i="57" s="1"/>
  <c r="F137" i="57" s="1"/>
  <c r="G137" i="57" s="1"/>
  <c r="H137" i="57" s="1"/>
  <c r="I137" i="57" s="1"/>
  <c r="J137" i="57" s="1"/>
  <c r="K137" i="57" s="1"/>
  <c r="L137" i="57" s="1"/>
  <c r="M137" i="57" s="1"/>
  <c r="N137" i="57" s="1"/>
  <c r="O137" i="57" s="1"/>
  <c r="P137" i="57" s="1"/>
  <c r="Q137" i="57" s="1"/>
  <c r="R137" i="57" s="1"/>
  <c r="S137" i="57" s="1"/>
  <c r="T137" i="57" s="1"/>
  <c r="U137" i="57" s="1"/>
  <c r="V137" i="57" s="1"/>
  <c r="W137" i="57" s="1"/>
  <c r="X137" i="57" s="1"/>
  <c r="Y137" i="57" s="1"/>
  <c r="Z137" i="57" s="1"/>
  <c r="AA137" i="57" s="1"/>
  <c r="AB137" i="57" s="1"/>
  <c r="AC137" i="57" s="1"/>
  <c r="AD137" i="57" s="1"/>
  <c r="AE137" i="57" s="1"/>
  <c r="AF137" i="57" s="1"/>
  <c r="E136" i="57"/>
  <c r="F136" i="57" s="1"/>
  <c r="G136" i="57" s="1"/>
  <c r="H136" i="57" s="1"/>
  <c r="I136" i="57" s="1"/>
  <c r="J136" i="57" s="1"/>
  <c r="K136" i="57" s="1"/>
  <c r="L136" i="57" s="1"/>
  <c r="M136" i="57" s="1"/>
  <c r="N136" i="57" s="1"/>
  <c r="O136" i="57" s="1"/>
  <c r="P136" i="57" s="1"/>
  <c r="Q136" i="57" s="1"/>
  <c r="R136" i="57" s="1"/>
  <c r="S136" i="57" s="1"/>
  <c r="T136" i="57" s="1"/>
  <c r="U136" i="57" s="1"/>
  <c r="V136" i="57" s="1"/>
  <c r="W136" i="57" s="1"/>
  <c r="X136" i="57" s="1"/>
  <c r="Y136" i="57" s="1"/>
  <c r="Z136" i="57" s="1"/>
  <c r="AA136" i="57" s="1"/>
  <c r="AB136" i="57" s="1"/>
  <c r="AC136" i="57" s="1"/>
  <c r="AD136" i="57" s="1"/>
  <c r="AE136" i="57" s="1"/>
  <c r="AF136" i="57" s="1"/>
  <c r="C136" i="57"/>
  <c r="D136" i="57" s="1"/>
  <c r="E135" i="57"/>
  <c r="F135" i="57" s="1"/>
  <c r="G135" i="57" s="1"/>
  <c r="H135" i="57" s="1"/>
  <c r="I135" i="57" s="1"/>
  <c r="J135" i="57" s="1"/>
  <c r="K135" i="57" s="1"/>
  <c r="L135" i="57" s="1"/>
  <c r="M135" i="57" s="1"/>
  <c r="N135" i="57" s="1"/>
  <c r="O135" i="57" s="1"/>
  <c r="P135" i="57" s="1"/>
  <c r="Q135" i="57" s="1"/>
  <c r="R135" i="57" s="1"/>
  <c r="S135" i="57" s="1"/>
  <c r="T135" i="57" s="1"/>
  <c r="U135" i="57" s="1"/>
  <c r="V135" i="57" s="1"/>
  <c r="W135" i="57" s="1"/>
  <c r="X135" i="57" s="1"/>
  <c r="Y135" i="57" s="1"/>
  <c r="Z135" i="57" s="1"/>
  <c r="AA135" i="57" s="1"/>
  <c r="AB135" i="57" s="1"/>
  <c r="AC135" i="57" s="1"/>
  <c r="AD135" i="57" s="1"/>
  <c r="AE135" i="57" s="1"/>
  <c r="AF135" i="57" s="1"/>
  <c r="C135" i="57"/>
  <c r="D135" i="57" s="1"/>
  <c r="C134" i="57"/>
  <c r="D134" i="57" s="1"/>
  <c r="E134" i="57" s="1"/>
  <c r="F134" i="57" s="1"/>
  <c r="G134" i="57" s="1"/>
  <c r="H134" i="57" s="1"/>
  <c r="I134" i="57" s="1"/>
  <c r="J134" i="57" s="1"/>
  <c r="K134" i="57" s="1"/>
  <c r="L134" i="57" s="1"/>
  <c r="M134" i="57" s="1"/>
  <c r="N134" i="57" s="1"/>
  <c r="O134" i="57" s="1"/>
  <c r="P134" i="57" s="1"/>
  <c r="Q134" i="57" s="1"/>
  <c r="R134" i="57" s="1"/>
  <c r="S134" i="57" s="1"/>
  <c r="T134" i="57" s="1"/>
  <c r="U134" i="57" s="1"/>
  <c r="V134" i="57" s="1"/>
  <c r="W134" i="57" s="1"/>
  <c r="X134" i="57" s="1"/>
  <c r="Y134" i="57" s="1"/>
  <c r="Z134" i="57" s="1"/>
  <c r="AA134" i="57" s="1"/>
  <c r="AB134" i="57" s="1"/>
  <c r="AC134" i="57" s="1"/>
  <c r="AD134" i="57" s="1"/>
  <c r="AE134" i="57" s="1"/>
  <c r="AF134" i="57" s="1"/>
  <c r="D133" i="57"/>
  <c r="E133" i="57" s="1"/>
  <c r="F133" i="57" s="1"/>
  <c r="G133" i="57" s="1"/>
  <c r="H133" i="57" s="1"/>
  <c r="I133" i="57" s="1"/>
  <c r="J133" i="57" s="1"/>
  <c r="K133" i="57" s="1"/>
  <c r="L133" i="57" s="1"/>
  <c r="M133" i="57" s="1"/>
  <c r="N133" i="57" s="1"/>
  <c r="O133" i="57" s="1"/>
  <c r="P133" i="57" s="1"/>
  <c r="Q133" i="57" s="1"/>
  <c r="R133" i="57" s="1"/>
  <c r="S133" i="57" s="1"/>
  <c r="T133" i="57" s="1"/>
  <c r="U133" i="57" s="1"/>
  <c r="V133" i="57" s="1"/>
  <c r="W133" i="57" s="1"/>
  <c r="X133" i="57" s="1"/>
  <c r="Y133" i="57" s="1"/>
  <c r="Z133" i="57" s="1"/>
  <c r="AA133" i="57" s="1"/>
  <c r="AB133" i="57" s="1"/>
  <c r="AC133" i="57" s="1"/>
  <c r="AD133" i="57" s="1"/>
  <c r="AE133" i="57" s="1"/>
  <c r="AF133" i="57" s="1"/>
  <c r="C133" i="57"/>
  <c r="H132" i="57"/>
  <c r="I132" i="57" s="1"/>
  <c r="J132" i="57" s="1"/>
  <c r="K132" i="57" s="1"/>
  <c r="L132" i="57" s="1"/>
  <c r="M132" i="57" s="1"/>
  <c r="N132" i="57" s="1"/>
  <c r="O132" i="57" s="1"/>
  <c r="P132" i="57" s="1"/>
  <c r="Q132" i="57" s="1"/>
  <c r="R132" i="57" s="1"/>
  <c r="S132" i="57" s="1"/>
  <c r="T132" i="57" s="1"/>
  <c r="U132" i="57" s="1"/>
  <c r="V132" i="57" s="1"/>
  <c r="W132" i="57" s="1"/>
  <c r="X132" i="57" s="1"/>
  <c r="Y132" i="57" s="1"/>
  <c r="Z132" i="57" s="1"/>
  <c r="AA132" i="57" s="1"/>
  <c r="AB132" i="57" s="1"/>
  <c r="AC132" i="57" s="1"/>
  <c r="AD132" i="57" s="1"/>
  <c r="AE132" i="57" s="1"/>
  <c r="AF132" i="57" s="1"/>
  <c r="C132" i="57"/>
  <c r="D132" i="57" s="1"/>
  <c r="E132" i="57" s="1"/>
  <c r="F132" i="57" s="1"/>
  <c r="G132" i="57" s="1"/>
  <c r="E131" i="57"/>
  <c r="F131" i="57" s="1"/>
  <c r="G131" i="57" s="1"/>
  <c r="H131" i="57" s="1"/>
  <c r="I131" i="57" s="1"/>
  <c r="J131" i="57" s="1"/>
  <c r="K131" i="57" s="1"/>
  <c r="L131" i="57" s="1"/>
  <c r="M131" i="57" s="1"/>
  <c r="N131" i="57" s="1"/>
  <c r="O131" i="57" s="1"/>
  <c r="P131" i="57" s="1"/>
  <c r="Q131" i="57" s="1"/>
  <c r="R131" i="57" s="1"/>
  <c r="S131" i="57" s="1"/>
  <c r="T131" i="57" s="1"/>
  <c r="U131" i="57" s="1"/>
  <c r="V131" i="57" s="1"/>
  <c r="W131" i="57" s="1"/>
  <c r="X131" i="57" s="1"/>
  <c r="Y131" i="57" s="1"/>
  <c r="Z131" i="57" s="1"/>
  <c r="AA131" i="57" s="1"/>
  <c r="AB131" i="57" s="1"/>
  <c r="AC131" i="57" s="1"/>
  <c r="AD131" i="57" s="1"/>
  <c r="AE131" i="57" s="1"/>
  <c r="AF131" i="57" s="1"/>
  <c r="C131" i="57"/>
  <c r="D131" i="57" s="1"/>
  <c r="D130" i="57"/>
  <c r="E130" i="57" s="1"/>
  <c r="F130" i="57" s="1"/>
  <c r="G130" i="57" s="1"/>
  <c r="H130" i="57" s="1"/>
  <c r="I130" i="57" s="1"/>
  <c r="J130" i="57" s="1"/>
  <c r="K130" i="57" s="1"/>
  <c r="L130" i="57" s="1"/>
  <c r="M130" i="57" s="1"/>
  <c r="N130" i="57" s="1"/>
  <c r="O130" i="57" s="1"/>
  <c r="P130" i="57" s="1"/>
  <c r="Q130" i="57" s="1"/>
  <c r="R130" i="57" s="1"/>
  <c r="S130" i="57" s="1"/>
  <c r="T130" i="57" s="1"/>
  <c r="U130" i="57" s="1"/>
  <c r="V130" i="57" s="1"/>
  <c r="W130" i="57" s="1"/>
  <c r="X130" i="57" s="1"/>
  <c r="Y130" i="57" s="1"/>
  <c r="Z130" i="57" s="1"/>
  <c r="AA130" i="57" s="1"/>
  <c r="AB130" i="57" s="1"/>
  <c r="AC130" i="57" s="1"/>
  <c r="AD130" i="57" s="1"/>
  <c r="AE130" i="57" s="1"/>
  <c r="AF130" i="57" s="1"/>
  <c r="C130" i="57"/>
  <c r="D129" i="57"/>
  <c r="E129" i="57" s="1"/>
  <c r="F129" i="57" s="1"/>
  <c r="G129" i="57" s="1"/>
  <c r="H129" i="57" s="1"/>
  <c r="I129" i="57" s="1"/>
  <c r="J129" i="57" s="1"/>
  <c r="K129" i="57" s="1"/>
  <c r="L129" i="57" s="1"/>
  <c r="M129" i="57" s="1"/>
  <c r="N129" i="57" s="1"/>
  <c r="O129" i="57" s="1"/>
  <c r="P129" i="57" s="1"/>
  <c r="Q129" i="57" s="1"/>
  <c r="R129" i="57" s="1"/>
  <c r="S129" i="57" s="1"/>
  <c r="T129" i="57" s="1"/>
  <c r="U129" i="57" s="1"/>
  <c r="V129" i="57" s="1"/>
  <c r="W129" i="57" s="1"/>
  <c r="X129" i="57" s="1"/>
  <c r="Y129" i="57" s="1"/>
  <c r="Z129" i="57" s="1"/>
  <c r="AA129" i="57" s="1"/>
  <c r="AB129" i="57" s="1"/>
  <c r="AC129" i="57" s="1"/>
  <c r="AD129" i="57" s="1"/>
  <c r="AE129" i="57" s="1"/>
  <c r="AF129" i="57" s="1"/>
  <c r="C129" i="57"/>
  <c r="J128" i="57"/>
  <c r="K128" i="57" s="1"/>
  <c r="L128" i="57" s="1"/>
  <c r="M128" i="57" s="1"/>
  <c r="N128" i="57" s="1"/>
  <c r="O128" i="57" s="1"/>
  <c r="P128" i="57" s="1"/>
  <c r="Q128" i="57" s="1"/>
  <c r="R128" i="57" s="1"/>
  <c r="S128" i="57" s="1"/>
  <c r="T128" i="57" s="1"/>
  <c r="U128" i="57" s="1"/>
  <c r="V128" i="57" s="1"/>
  <c r="W128" i="57" s="1"/>
  <c r="X128" i="57" s="1"/>
  <c r="Y128" i="57" s="1"/>
  <c r="Z128" i="57" s="1"/>
  <c r="AA128" i="57" s="1"/>
  <c r="AB128" i="57" s="1"/>
  <c r="AC128" i="57" s="1"/>
  <c r="AD128" i="57" s="1"/>
  <c r="AE128" i="57" s="1"/>
  <c r="AF128" i="57" s="1"/>
  <c r="E128" i="57"/>
  <c r="F128" i="57" s="1"/>
  <c r="G128" i="57" s="1"/>
  <c r="H128" i="57" s="1"/>
  <c r="I128" i="57" s="1"/>
  <c r="D128" i="57"/>
  <c r="C128" i="57"/>
  <c r="C127" i="57"/>
  <c r="D127" i="57" s="1"/>
  <c r="E127" i="57" s="1"/>
  <c r="F127" i="57" s="1"/>
  <c r="G127" i="57" s="1"/>
  <c r="H127" i="57" s="1"/>
  <c r="I127" i="57" s="1"/>
  <c r="J127" i="57" s="1"/>
  <c r="K127" i="57" s="1"/>
  <c r="L127" i="57" s="1"/>
  <c r="M127" i="57" s="1"/>
  <c r="N127" i="57" s="1"/>
  <c r="O127" i="57" s="1"/>
  <c r="P127" i="57" s="1"/>
  <c r="Q127" i="57" s="1"/>
  <c r="R127" i="57" s="1"/>
  <c r="S127" i="57" s="1"/>
  <c r="T127" i="57" s="1"/>
  <c r="U127" i="57" s="1"/>
  <c r="V127" i="57" s="1"/>
  <c r="W127" i="57" s="1"/>
  <c r="X127" i="57" s="1"/>
  <c r="Y127" i="57" s="1"/>
  <c r="Z127" i="57" s="1"/>
  <c r="AA127" i="57" s="1"/>
  <c r="AB127" i="57" s="1"/>
  <c r="AC127" i="57" s="1"/>
  <c r="AD127" i="57" s="1"/>
  <c r="AE127" i="57" s="1"/>
  <c r="AF127" i="57" s="1"/>
  <c r="D126" i="57"/>
  <c r="E126" i="57" s="1"/>
  <c r="F126" i="57" s="1"/>
  <c r="G126" i="57" s="1"/>
  <c r="H126" i="57" s="1"/>
  <c r="I126" i="57" s="1"/>
  <c r="J126" i="57" s="1"/>
  <c r="K126" i="57" s="1"/>
  <c r="L126" i="57" s="1"/>
  <c r="M126" i="57" s="1"/>
  <c r="N126" i="57" s="1"/>
  <c r="O126" i="57" s="1"/>
  <c r="P126" i="57" s="1"/>
  <c r="Q126" i="57" s="1"/>
  <c r="R126" i="57" s="1"/>
  <c r="S126" i="57" s="1"/>
  <c r="T126" i="57" s="1"/>
  <c r="U126" i="57" s="1"/>
  <c r="V126" i="57" s="1"/>
  <c r="W126" i="57" s="1"/>
  <c r="X126" i="57" s="1"/>
  <c r="Y126" i="57" s="1"/>
  <c r="Z126" i="57" s="1"/>
  <c r="AA126" i="57" s="1"/>
  <c r="AB126" i="57" s="1"/>
  <c r="AC126" i="57" s="1"/>
  <c r="AD126" i="57" s="1"/>
  <c r="AE126" i="57" s="1"/>
  <c r="AF126" i="57" s="1"/>
  <c r="C126" i="57"/>
  <c r="L125" i="57"/>
  <c r="M125" i="57" s="1"/>
  <c r="N125" i="57" s="1"/>
  <c r="O125" i="57" s="1"/>
  <c r="P125" i="57" s="1"/>
  <c r="Q125" i="57" s="1"/>
  <c r="R125" i="57" s="1"/>
  <c r="S125" i="57" s="1"/>
  <c r="T125" i="57" s="1"/>
  <c r="U125" i="57" s="1"/>
  <c r="V125" i="57" s="1"/>
  <c r="W125" i="57" s="1"/>
  <c r="X125" i="57" s="1"/>
  <c r="Y125" i="57" s="1"/>
  <c r="Z125" i="57" s="1"/>
  <c r="AA125" i="57" s="1"/>
  <c r="AB125" i="57" s="1"/>
  <c r="AC125" i="57" s="1"/>
  <c r="AD125" i="57" s="1"/>
  <c r="AE125" i="57" s="1"/>
  <c r="AF125" i="57" s="1"/>
  <c r="G125" i="57"/>
  <c r="H125" i="57" s="1"/>
  <c r="I125" i="57" s="1"/>
  <c r="J125" i="57" s="1"/>
  <c r="K125" i="57" s="1"/>
  <c r="D125" i="57"/>
  <c r="E125" i="57" s="1"/>
  <c r="F125" i="57" s="1"/>
  <c r="C125" i="57"/>
  <c r="C124" i="57"/>
  <c r="D124" i="57" s="1"/>
  <c r="E124" i="57" s="1"/>
  <c r="F124" i="57" s="1"/>
  <c r="G124" i="57" s="1"/>
  <c r="H124" i="57" s="1"/>
  <c r="I124" i="57" s="1"/>
  <c r="J124" i="57" s="1"/>
  <c r="K124" i="57" s="1"/>
  <c r="L124" i="57" s="1"/>
  <c r="M124" i="57" s="1"/>
  <c r="N124" i="57" s="1"/>
  <c r="O124" i="57" s="1"/>
  <c r="P124" i="57" s="1"/>
  <c r="Q124" i="57" s="1"/>
  <c r="R124" i="57" s="1"/>
  <c r="S124" i="57" s="1"/>
  <c r="T124" i="57" s="1"/>
  <c r="U124" i="57" s="1"/>
  <c r="V124" i="57" s="1"/>
  <c r="W124" i="57" s="1"/>
  <c r="X124" i="57" s="1"/>
  <c r="Y124" i="57" s="1"/>
  <c r="Z124" i="57" s="1"/>
  <c r="AA124" i="57" s="1"/>
  <c r="AB124" i="57" s="1"/>
  <c r="AC124" i="57" s="1"/>
  <c r="AD124" i="57" s="1"/>
  <c r="AE124" i="57" s="1"/>
  <c r="AF124" i="57" s="1"/>
  <c r="N123" i="57"/>
  <c r="O123" i="57" s="1"/>
  <c r="P123" i="57" s="1"/>
  <c r="Q123" i="57" s="1"/>
  <c r="R123" i="57" s="1"/>
  <c r="S123" i="57" s="1"/>
  <c r="T123" i="57" s="1"/>
  <c r="U123" i="57" s="1"/>
  <c r="V123" i="57" s="1"/>
  <c r="W123" i="57" s="1"/>
  <c r="X123" i="57" s="1"/>
  <c r="Y123" i="57" s="1"/>
  <c r="Z123" i="57" s="1"/>
  <c r="AA123" i="57" s="1"/>
  <c r="AB123" i="57" s="1"/>
  <c r="AC123" i="57" s="1"/>
  <c r="AD123" i="57" s="1"/>
  <c r="AE123" i="57" s="1"/>
  <c r="AF123" i="57" s="1"/>
  <c r="F123" i="57"/>
  <c r="G123" i="57" s="1"/>
  <c r="H123" i="57" s="1"/>
  <c r="I123" i="57" s="1"/>
  <c r="J123" i="57" s="1"/>
  <c r="K123" i="57" s="1"/>
  <c r="L123" i="57" s="1"/>
  <c r="M123" i="57" s="1"/>
  <c r="C123" i="57"/>
  <c r="D123" i="57" s="1"/>
  <c r="E123" i="57" s="1"/>
  <c r="D122" i="57"/>
  <c r="E122" i="57" s="1"/>
  <c r="F122" i="57" s="1"/>
  <c r="G122" i="57" s="1"/>
  <c r="H122" i="57" s="1"/>
  <c r="I122" i="57" s="1"/>
  <c r="J122" i="57" s="1"/>
  <c r="K122" i="57" s="1"/>
  <c r="L122" i="57" s="1"/>
  <c r="M122" i="57" s="1"/>
  <c r="N122" i="57" s="1"/>
  <c r="O122" i="57" s="1"/>
  <c r="P122" i="57" s="1"/>
  <c r="Q122" i="57" s="1"/>
  <c r="R122" i="57" s="1"/>
  <c r="S122" i="57" s="1"/>
  <c r="T122" i="57" s="1"/>
  <c r="U122" i="57" s="1"/>
  <c r="V122" i="57" s="1"/>
  <c r="W122" i="57" s="1"/>
  <c r="X122" i="57" s="1"/>
  <c r="Y122" i="57" s="1"/>
  <c r="Z122" i="57" s="1"/>
  <c r="AA122" i="57" s="1"/>
  <c r="AB122" i="57" s="1"/>
  <c r="AC122" i="57" s="1"/>
  <c r="AD122" i="57" s="1"/>
  <c r="AE122" i="57" s="1"/>
  <c r="AF122" i="57" s="1"/>
  <c r="C122" i="57"/>
  <c r="F121" i="57"/>
  <c r="G121" i="57" s="1"/>
  <c r="H121" i="57" s="1"/>
  <c r="I121" i="57" s="1"/>
  <c r="J121" i="57" s="1"/>
  <c r="K121" i="57" s="1"/>
  <c r="L121" i="57" s="1"/>
  <c r="M121" i="57" s="1"/>
  <c r="N121" i="57" s="1"/>
  <c r="O121" i="57" s="1"/>
  <c r="P121" i="57" s="1"/>
  <c r="Q121" i="57" s="1"/>
  <c r="R121" i="57" s="1"/>
  <c r="S121" i="57" s="1"/>
  <c r="T121" i="57" s="1"/>
  <c r="U121" i="57" s="1"/>
  <c r="V121" i="57" s="1"/>
  <c r="W121" i="57" s="1"/>
  <c r="X121" i="57" s="1"/>
  <c r="Y121" i="57" s="1"/>
  <c r="Z121" i="57" s="1"/>
  <c r="AA121" i="57" s="1"/>
  <c r="AB121" i="57" s="1"/>
  <c r="AC121" i="57" s="1"/>
  <c r="AD121" i="57" s="1"/>
  <c r="AE121" i="57" s="1"/>
  <c r="AF121" i="57" s="1"/>
  <c r="D121" i="57"/>
  <c r="E121" i="57" s="1"/>
  <c r="C121" i="57"/>
  <c r="C120" i="57"/>
  <c r="D120" i="57" s="1"/>
  <c r="E120" i="57" s="1"/>
  <c r="F120" i="57" s="1"/>
  <c r="G120" i="57" s="1"/>
  <c r="H120" i="57" s="1"/>
  <c r="I120" i="57" s="1"/>
  <c r="J120" i="57" s="1"/>
  <c r="K120" i="57" s="1"/>
  <c r="L120" i="57" s="1"/>
  <c r="M120" i="57" s="1"/>
  <c r="N120" i="57" s="1"/>
  <c r="O120" i="57" s="1"/>
  <c r="P120" i="57" s="1"/>
  <c r="Q120" i="57" s="1"/>
  <c r="R120" i="57" s="1"/>
  <c r="S120" i="57" s="1"/>
  <c r="T120" i="57" s="1"/>
  <c r="U120" i="57" s="1"/>
  <c r="V120" i="57" s="1"/>
  <c r="W120" i="57" s="1"/>
  <c r="X120" i="57" s="1"/>
  <c r="Y120" i="57" s="1"/>
  <c r="Z120" i="57" s="1"/>
  <c r="AA120" i="57" s="1"/>
  <c r="AB120" i="57" s="1"/>
  <c r="AC120" i="57" s="1"/>
  <c r="AD120" i="57" s="1"/>
  <c r="AE120" i="57" s="1"/>
  <c r="AF120" i="57" s="1"/>
  <c r="F119" i="57"/>
  <c r="G119" i="57" s="1"/>
  <c r="H119" i="57" s="1"/>
  <c r="I119" i="57" s="1"/>
  <c r="J119" i="57" s="1"/>
  <c r="K119" i="57" s="1"/>
  <c r="L119" i="57" s="1"/>
  <c r="M119" i="57" s="1"/>
  <c r="N119" i="57" s="1"/>
  <c r="O119" i="57" s="1"/>
  <c r="P119" i="57" s="1"/>
  <c r="Q119" i="57" s="1"/>
  <c r="R119" i="57" s="1"/>
  <c r="S119" i="57" s="1"/>
  <c r="T119" i="57" s="1"/>
  <c r="U119" i="57" s="1"/>
  <c r="V119" i="57" s="1"/>
  <c r="W119" i="57" s="1"/>
  <c r="X119" i="57" s="1"/>
  <c r="Y119" i="57" s="1"/>
  <c r="Z119" i="57" s="1"/>
  <c r="AA119" i="57" s="1"/>
  <c r="AB119" i="57" s="1"/>
  <c r="AC119" i="57" s="1"/>
  <c r="AD119" i="57" s="1"/>
  <c r="AE119" i="57" s="1"/>
  <c r="AF119" i="57" s="1"/>
  <c r="D119" i="57"/>
  <c r="E119" i="57" s="1"/>
  <c r="C119" i="57"/>
  <c r="C118" i="57"/>
  <c r="D118" i="57" s="1"/>
  <c r="E118" i="57" s="1"/>
  <c r="F118" i="57" s="1"/>
  <c r="G118" i="57" s="1"/>
  <c r="H118" i="57" s="1"/>
  <c r="I118" i="57" s="1"/>
  <c r="J118" i="57" s="1"/>
  <c r="K118" i="57" s="1"/>
  <c r="L118" i="57" s="1"/>
  <c r="M118" i="57" s="1"/>
  <c r="N118" i="57" s="1"/>
  <c r="O118" i="57" s="1"/>
  <c r="P118" i="57" s="1"/>
  <c r="Q118" i="57" s="1"/>
  <c r="R118" i="57" s="1"/>
  <c r="S118" i="57" s="1"/>
  <c r="T118" i="57" s="1"/>
  <c r="U118" i="57" s="1"/>
  <c r="V118" i="57" s="1"/>
  <c r="W118" i="57" s="1"/>
  <c r="X118" i="57" s="1"/>
  <c r="Y118" i="57" s="1"/>
  <c r="Z118" i="57" s="1"/>
  <c r="AA118" i="57" s="1"/>
  <c r="AB118" i="57" s="1"/>
  <c r="AC118" i="57" s="1"/>
  <c r="AD118" i="57" s="1"/>
  <c r="AE118" i="57" s="1"/>
  <c r="AF118" i="57" s="1"/>
  <c r="C117" i="57"/>
  <c r="D117" i="57" s="1"/>
  <c r="E117" i="57" s="1"/>
  <c r="F117" i="57" s="1"/>
  <c r="G117" i="57" s="1"/>
  <c r="H117" i="57" s="1"/>
  <c r="I117" i="57" s="1"/>
  <c r="J117" i="57" s="1"/>
  <c r="K117" i="57" s="1"/>
  <c r="L117" i="57" s="1"/>
  <c r="M117" i="57" s="1"/>
  <c r="N117" i="57" s="1"/>
  <c r="O117" i="57" s="1"/>
  <c r="P117" i="57" s="1"/>
  <c r="Q117" i="57" s="1"/>
  <c r="R117" i="57" s="1"/>
  <c r="S117" i="57" s="1"/>
  <c r="T117" i="57" s="1"/>
  <c r="U117" i="57" s="1"/>
  <c r="V117" i="57" s="1"/>
  <c r="W117" i="57" s="1"/>
  <c r="X117" i="57" s="1"/>
  <c r="Y117" i="57" s="1"/>
  <c r="Z117" i="57" s="1"/>
  <c r="AA117" i="57" s="1"/>
  <c r="AB117" i="57" s="1"/>
  <c r="AC117" i="57" s="1"/>
  <c r="AD117" i="57" s="1"/>
  <c r="AE117" i="57" s="1"/>
  <c r="AF117" i="57" s="1"/>
  <c r="C116" i="57"/>
  <c r="D116" i="57" s="1"/>
  <c r="E116" i="57" s="1"/>
  <c r="F116" i="57" s="1"/>
  <c r="G116" i="57" s="1"/>
  <c r="H116" i="57" s="1"/>
  <c r="I116" i="57" s="1"/>
  <c r="J116" i="57" s="1"/>
  <c r="K116" i="57" s="1"/>
  <c r="L116" i="57" s="1"/>
  <c r="M116" i="57" s="1"/>
  <c r="N116" i="57" s="1"/>
  <c r="O116" i="57" s="1"/>
  <c r="P116" i="57" s="1"/>
  <c r="Q116" i="57" s="1"/>
  <c r="R116" i="57" s="1"/>
  <c r="S116" i="57" s="1"/>
  <c r="T116" i="57" s="1"/>
  <c r="U116" i="57" s="1"/>
  <c r="V116" i="57" s="1"/>
  <c r="W116" i="57" s="1"/>
  <c r="X116" i="57" s="1"/>
  <c r="Y116" i="57" s="1"/>
  <c r="Z116" i="57" s="1"/>
  <c r="AA116" i="57" s="1"/>
  <c r="AB116" i="57" s="1"/>
  <c r="AC116" i="57" s="1"/>
  <c r="AD116" i="57" s="1"/>
  <c r="AE116" i="57" s="1"/>
  <c r="AF116" i="57" s="1"/>
  <c r="C115" i="57"/>
  <c r="D115" i="57" s="1"/>
  <c r="E115" i="57" s="1"/>
  <c r="F115" i="57" s="1"/>
  <c r="G115" i="57" s="1"/>
  <c r="H115" i="57" s="1"/>
  <c r="I115" i="57" s="1"/>
  <c r="J115" i="57" s="1"/>
  <c r="K115" i="57" s="1"/>
  <c r="L115" i="57" s="1"/>
  <c r="M115" i="57" s="1"/>
  <c r="N115" i="57" s="1"/>
  <c r="O115" i="57" s="1"/>
  <c r="P115" i="57" s="1"/>
  <c r="Q115" i="57" s="1"/>
  <c r="R115" i="57" s="1"/>
  <c r="S115" i="57" s="1"/>
  <c r="T115" i="57" s="1"/>
  <c r="U115" i="57" s="1"/>
  <c r="V115" i="57" s="1"/>
  <c r="W115" i="57" s="1"/>
  <c r="X115" i="57" s="1"/>
  <c r="Y115" i="57" s="1"/>
  <c r="Z115" i="57" s="1"/>
  <c r="AA115" i="57" s="1"/>
  <c r="AB115" i="57" s="1"/>
  <c r="AC115" i="57" s="1"/>
  <c r="AD115" i="57" s="1"/>
  <c r="AE115" i="57" s="1"/>
  <c r="AF115" i="57" s="1"/>
  <c r="F114" i="57"/>
  <c r="G114" i="57" s="1"/>
  <c r="H114" i="57" s="1"/>
  <c r="I114" i="57" s="1"/>
  <c r="J114" i="57" s="1"/>
  <c r="K114" i="57" s="1"/>
  <c r="L114" i="57" s="1"/>
  <c r="M114" i="57" s="1"/>
  <c r="N114" i="57" s="1"/>
  <c r="O114" i="57" s="1"/>
  <c r="P114" i="57" s="1"/>
  <c r="Q114" i="57" s="1"/>
  <c r="R114" i="57" s="1"/>
  <c r="S114" i="57" s="1"/>
  <c r="T114" i="57" s="1"/>
  <c r="U114" i="57" s="1"/>
  <c r="V114" i="57" s="1"/>
  <c r="W114" i="57" s="1"/>
  <c r="X114" i="57" s="1"/>
  <c r="Y114" i="57" s="1"/>
  <c r="Z114" i="57" s="1"/>
  <c r="AA114" i="57" s="1"/>
  <c r="AB114" i="57" s="1"/>
  <c r="AC114" i="57" s="1"/>
  <c r="AD114" i="57" s="1"/>
  <c r="AE114" i="57" s="1"/>
  <c r="AF114" i="57" s="1"/>
  <c r="D114" i="57"/>
  <c r="E114" i="57" s="1"/>
  <c r="C114" i="57"/>
  <c r="C113" i="57"/>
  <c r="D113" i="57" s="1"/>
  <c r="E113" i="57" s="1"/>
  <c r="F113" i="57" s="1"/>
  <c r="G113" i="57" s="1"/>
  <c r="H113" i="57" s="1"/>
  <c r="I113" i="57" s="1"/>
  <c r="J113" i="57" s="1"/>
  <c r="K113" i="57" s="1"/>
  <c r="L113" i="57" s="1"/>
  <c r="M113" i="57" s="1"/>
  <c r="N113" i="57" s="1"/>
  <c r="O113" i="57" s="1"/>
  <c r="P113" i="57" s="1"/>
  <c r="Q113" i="57" s="1"/>
  <c r="R113" i="57" s="1"/>
  <c r="S113" i="57" s="1"/>
  <c r="T113" i="57" s="1"/>
  <c r="U113" i="57" s="1"/>
  <c r="V113" i="57" s="1"/>
  <c r="W113" i="57" s="1"/>
  <c r="X113" i="57" s="1"/>
  <c r="Y113" i="57" s="1"/>
  <c r="Z113" i="57" s="1"/>
  <c r="AA113" i="57" s="1"/>
  <c r="AB113" i="57" s="1"/>
  <c r="AC113" i="57" s="1"/>
  <c r="AD113" i="57" s="1"/>
  <c r="AE113" i="57" s="1"/>
  <c r="AF113" i="57" s="1"/>
  <c r="C112" i="57"/>
  <c r="D112" i="57" s="1"/>
  <c r="E112" i="57" s="1"/>
  <c r="F112" i="57" s="1"/>
  <c r="G112" i="57" s="1"/>
  <c r="H112" i="57" s="1"/>
  <c r="I112" i="57" s="1"/>
  <c r="J112" i="57" s="1"/>
  <c r="K112" i="57" s="1"/>
  <c r="L112" i="57" s="1"/>
  <c r="M112" i="57" s="1"/>
  <c r="N112" i="57" s="1"/>
  <c r="O112" i="57" s="1"/>
  <c r="P112" i="57" s="1"/>
  <c r="Q112" i="57" s="1"/>
  <c r="R112" i="57" s="1"/>
  <c r="S112" i="57" s="1"/>
  <c r="T112" i="57" s="1"/>
  <c r="U112" i="57" s="1"/>
  <c r="V112" i="57" s="1"/>
  <c r="W112" i="57" s="1"/>
  <c r="X112" i="57" s="1"/>
  <c r="Y112" i="57" s="1"/>
  <c r="Z112" i="57" s="1"/>
  <c r="AA112" i="57" s="1"/>
  <c r="AB112" i="57" s="1"/>
  <c r="AC112" i="57" s="1"/>
  <c r="AD112" i="57" s="1"/>
  <c r="AE112" i="57" s="1"/>
  <c r="AF112" i="57" s="1"/>
  <c r="F111" i="57"/>
  <c r="G111" i="57" s="1"/>
  <c r="H111" i="57" s="1"/>
  <c r="I111" i="57" s="1"/>
  <c r="J111" i="57" s="1"/>
  <c r="K111" i="57" s="1"/>
  <c r="L111" i="57" s="1"/>
  <c r="M111" i="57" s="1"/>
  <c r="N111" i="57" s="1"/>
  <c r="O111" i="57" s="1"/>
  <c r="P111" i="57" s="1"/>
  <c r="Q111" i="57" s="1"/>
  <c r="R111" i="57" s="1"/>
  <c r="S111" i="57" s="1"/>
  <c r="T111" i="57" s="1"/>
  <c r="U111" i="57" s="1"/>
  <c r="V111" i="57" s="1"/>
  <c r="W111" i="57" s="1"/>
  <c r="X111" i="57" s="1"/>
  <c r="Y111" i="57" s="1"/>
  <c r="Z111" i="57" s="1"/>
  <c r="AA111" i="57" s="1"/>
  <c r="AB111" i="57" s="1"/>
  <c r="AC111" i="57" s="1"/>
  <c r="AD111" i="57" s="1"/>
  <c r="AE111" i="57" s="1"/>
  <c r="AF111" i="57" s="1"/>
  <c r="D111" i="57"/>
  <c r="E111" i="57" s="1"/>
  <c r="C111" i="57"/>
  <c r="F110" i="57"/>
  <c r="G110" i="57" s="1"/>
  <c r="H110" i="57" s="1"/>
  <c r="I110" i="57" s="1"/>
  <c r="J110" i="57" s="1"/>
  <c r="K110" i="57" s="1"/>
  <c r="L110" i="57" s="1"/>
  <c r="M110" i="57" s="1"/>
  <c r="N110" i="57" s="1"/>
  <c r="O110" i="57" s="1"/>
  <c r="P110" i="57" s="1"/>
  <c r="Q110" i="57" s="1"/>
  <c r="R110" i="57" s="1"/>
  <c r="S110" i="57" s="1"/>
  <c r="T110" i="57" s="1"/>
  <c r="U110" i="57" s="1"/>
  <c r="V110" i="57" s="1"/>
  <c r="W110" i="57" s="1"/>
  <c r="X110" i="57" s="1"/>
  <c r="Y110" i="57" s="1"/>
  <c r="Z110" i="57" s="1"/>
  <c r="AA110" i="57" s="1"/>
  <c r="AB110" i="57" s="1"/>
  <c r="AC110" i="57" s="1"/>
  <c r="AD110" i="57" s="1"/>
  <c r="AE110" i="57" s="1"/>
  <c r="AF110" i="57" s="1"/>
  <c r="C110" i="57"/>
  <c r="D110" i="57" s="1"/>
  <c r="E110" i="57" s="1"/>
  <c r="F109" i="57"/>
  <c r="G109" i="57" s="1"/>
  <c r="H109" i="57" s="1"/>
  <c r="I109" i="57" s="1"/>
  <c r="J109" i="57" s="1"/>
  <c r="K109" i="57" s="1"/>
  <c r="L109" i="57" s="1"/>
  <c r="M109" i="57" s="1"/>
  <c r="N109" i="57" s="1"/>
  <c r="O109" i="57" s="1"/>
  <c r="P109" i="57" s="1"/>
  <c r="Q109" i="57" s="1"/>
  <c r="R109" i="57" s="1"/>
  <c r="S109" i="57" s="1"/>
  <c r="T109" i="57" s="1"/>
  <c r="U109" i="57" s="1"/>
  <c r="V109" i="57" s="1"/>
  <c r="W109" i="57" s="1"/>
  <c r="X109" i="57" s="1"/>
  <c r="Y109" i="57" s="1"/>
  <c r="Z109" i="57" s="1"/>
  <c r="AA109" i="57" s="1"/>
  <c r="AB109" i="57" s="1"/>
  <c r="AC109" i="57" s="1"/>
  <c r="AD109" i="57" s="1"/>
  <c r="AE109" i="57" s="1"/>
  <c r="AF109" i="57" s="1"/>
  <c r="D109" i="57"/>
  <c r="E109" i="57" s="1"/>
  <c r="C109" i="57"/>
  <c r="C108" i="57"/>
  <c r="D108" i="57" s="1"/>
  <c r="E108" i="57" s="1"/>
  <c r="F108" i="57" s="1"/>
  <c r="G108" i="57" s="1"/>
  <c r="H108" i="57" s="1"/>
  <c r="I108" i="57" s="1"/>
  <c r="J108" i="57" s="1"/>
  <c r="K108" i="57" s="1"/>
  <c r="L108" i="57" s="1"/>
  <c r="M108" i="57" s="1"/>
  <c r="N108" i="57" s="1"/>
  <c r="O108" i="57" s="1"/>
  <c r="P108" i="57" s="1"/>
  <c r="Q108" i="57" s="1"/>
  <c r="R108" i="57" s="1"/>
  <c r="S108" i="57" s="1"/>
  <c r="T108" i="57" s="1"/>
  <c r="U108" i="57" s="1"/>
  <c r="V108" i="57" s="1"/>
  <c r="W108" i="57" s="1"/>
  <c r="X108" i="57" s="1"/>
  <c r="Y108" i="57" s="1"/>
  <c r="Z108" i="57" s="1"/>
  <c r="AA108" i="57" s="1"/>
  <c r="AB108" i="57" s="1"/>
  <c r="AC108" i="57" s="1"/>
  <c r="AD108" i="57" s="1"/>
  <c r="AE108" i="57" s="1"/>
  <c r="AF108" i="57" s="1"/>
  <c r="F107" i="57"/>
  <c r="G107" i="57" s="1"/>
  <c r="H107" i="57" s="1"/>
  <c r="I107" i="57" s="1"/>
  <c r="J107" i="57" s="1"/>
  <c r="K107" i="57" s="1"/>
  <c r="L107" i="57" s="1"/>
  <c r="M107" i="57" s="1"/>
  <c r="N107" i="57" s="1"/>
  <c r="O107" i="57" s="1"/>
  <c r="P107" i="57" s="1"/>
  <c r="Q107" i="57" s="1"/>
  <c r="R107" i="57" s="1"/>
  <c r="S107" i="57" s="1"/>
  <c r="T107" i="57" s="1"/>
  <c r="U107" i="57" s="1"/>
  <c r="V107" i="57" s="1"/>
  <c r="W107" i="57" s="1"/>
  <c r="X107" i="57" s="1"/>
  <c r="Y107" i="57" s="1"/>
  <c r="Z107" i="57" s="1"/>
  <c r="AA107" i="57" s="1"/>
  <c r="AB107" i="57" s="1"/>
  <c r="AC107" i="57" s="1"/>
  <c r="AD107" i="57" s="1"/>
  <c r="AE107" i="57" s="1"/>
  <c r="AF107" i="57" s="1"/>
  <c r="C107" i="57"/>
  <c r="D107" i="57" s="1"/>
  <c r="E107" i="57" s="1"/>
  <c r="C106" i="57"/>
  <c r="D106" i="57" s="1"/>
  <c r="E106" i="57" s="1"/>
  <c r="F106" i="57" s="1"/>
  <c r="G106" i="57" s="1"/>
  <c r="H106" i="57" s="1"/>
  <c r="I106" i="57" s="1"/>
  <c r="J106" i="57" s="1"/>
  <c r="K106" i="57" s="1"/>
  <c r="L106" i="57" s="1"/>
  <c r="M106" i="57" s="1"/>
  <c r="N106" i="57" s="1"/>
  <c r="O106" i="57" s="1"/>
  <c r="P106" i="57" s="1"/>
  <c r="Q106" i="57" s="1"/>
  <c r="R106" i="57" s="1"/>
  <c r="S106" i="57" s="1"/>
  <c r="T106" i="57" s="1"/>
  <c r="U106" i="57" s="1"/>
  <c r="V106" i="57" s="1"/>
  <c r="W106" i="57" s="1"/>
  <c r="X106" i="57" s="1"/>
  <c r="Y106" i="57" s="1"/>
  <c r="Z106" i="57" s="1"/>
  <c r="AA106" i="57" s="1"/>
  <c r="AB106" i="57" s="1"/>
  <c r="AC106" i="57" s="1"/>
  <c r="AD106" i="57" s="1"/>
  <c r="AE106" i="57" s="1"/>
  <c r="AF106" i="57" s="1"/>
  <c r="C105" i="57"/>
  <c r="D105" i="57" s="1"/>
  <c r="E105" i="57" s="1"/>
  <c r="F105" i="57" s="1"/>
  <c r="G105" i="57" s="1"/>
  <c r="H105" i="57" s="1"/>
  <c r="I105" i="57" s="1"/>
  <c r="J105" i="57" s="1"/>
  <c r="K105" i="57" s="1"/>
  <c r="L105" i="57" s="1"/>
  <c r="M105" i="57" s="1"/>
  <c r="N105" i="57" s="1"/>
  <c r="O105" i="57" s="1"/>
  <c r="P105" i="57" s="1"/>
  <c r="Q105" i="57" s="1"/>
  <c r="R105" i="57" s="1"/>
  <c r="S105" i="57" s="1"/>
  <c r="T105" i="57" s="1"/>
  <c r="U105" i="57" s="1"/>
  <c r="V105" i="57" s="1"/>
  <c r="W105" i="57" s="1"/>
  <c r="X105" i="57" s="1"/>
  <c r="Y105" i="57" s="1"/>
  <c r="Z105" i="57" s="1"/>
  <c r="AA105" i="57" s="1"/>
  <c r="AB105" i="57" s="1"/>
  <c r="AC105" i="57" s="1"/>
  <c r="AD105" i="57" s="1"/>
  <c r="AE105" i="57" s="1"/>
  <c r="AF105" i="57" s="1"/>
  <c r="G104" i="57"/>
  <c r="H104" i="57" s="1"/>
  <c r="I104" i="57" s="1"/>
  <c r="J104" i="57" s="1"/>
  <c r="K104" i="57" s="1"/>
  <c r="L104" i="57" s="1"/>
  <c r="M104" i="57" s="1"/>
  <c r="N104" i="57" s="1"/>
  <c r="O104" i="57" s="1"/>
  <c r="P104" i="57" s="1"/>
  <c r="Q104" i="57" s="1"/>
  <c r="R104" i="57" s="1"/>
  <c r="S104" i="57" s="1"/>
  <c r="T104" i="57" s="1"/>
  <c r="U104" i="57" s="1"/>
  <c r="V104" i="57" s="1"/>
  <c r="W104" i="57" s="1"/>
  <c r="X104" i="57" s="1"/>
  <c r="Y104" i="57" s="1"/>
  <c r="Z104" i="57" s="1"/>
  <c r="AA104" i="57" s="1"/>
  <c r="AB104" i="57" s="1"/>
  <c r="AC104" i="57" s="1"/>
  <c r="AD104" i="57" s="1"/>
  <c r="AE104" i="57" s="1"/>
  <c r="AF104" i="57" s="1"/>
  <c r="E104" i="57"/>
  <c r="F104" i="57" s="1"/>
  <c r="D104" i="57"/>
  <c r="C104" i="57"/>
  <c r="D103" i="57"/>
  <c r="E103" i="57" s="1"/>
  <c r="F103" i="57" s="1"/>
  <c r="G103" i="57" s="1"/>
  <c r="H103" i="57" s="1"/>
  <c r="I103" i="57" s="1"/>
  <c r="J103" i="57" s="1"/>
  <c r="K103" i="57" s="1"/>
  <c r="L103" i="57" s="1"/>
  <c r="M103" i="57" s="1"/>
  <c r="N103" i="57" s="1"/>
  <c r="O103" i="57" s="1"/>
  <c r="P103" i="57" s="1"/>
  <c r="Q103" i="57" s="1"/>
  <c r="R103" i="57" s="1"/>
  <c r="S103" i="57" s="1"/>
  <c r="T103" i="57" s="1"/>
  <c r="U103" i="57" s="1"/>
  <c r="V103" i="57" s="1"/>
  <c r="W103" i="57" s="1"/>
  <c r="X103" i="57" s="1"/>
  <c r="Y103" i="57" s="1"/>
  <c r="Z103" i="57" s="1"/>
  <c r="AA103" i="57" s="1"/>
  <c r="AB103" i="57" s="1"/>
  <c r="AC103" i="57" s="1"/>
  <c r="AD103" i="57" s="1"/>
  <c r="AE103" i="57" s="1"/>
  <c r="AF103" i="57" s="1"/>
  <c r="C103" i="57"/>
  <c r="K102" i="57"/>
  <c r="L102" i="57" s="1"/>
  <c r="M102" i="57" s="1"/>
  <c r="N102" i="57" s="1"/>
  <c r="O102" i="57" s="1"/>
  <c r="P102" i="57" s="1"/>
  <c r="Q102" i="57" s="1"/>
  <c r="R102" i="57" s="1"/>
  <c r="S102" i="57" s="1"/>
  <c r="T102" i="57" s="1"/>
  <c r="U102" i="57" s="1"/>
  <c r="V102" i="57" s="1"/>
  <c r="W102" i="57" s="1"/>
  <c r="X102" i="57" s="1"/>
  <c r="Y102" i="57" s="1"/>
  <c r="Z102" i="57" s="1"/>
  <c r="AA102" i="57" s="1"/>
  <c r="AB102" i="57" s="1"/>
  <c r="AC102" i="57" s="1"/>
  <c r="AD102" i="57" s="1"/>
  <c r="AE102" i="57" s="1"/>
  <c r="AF102" i="57" s="1"/>
  <c r="H102" i="57"/>
  <c r="I102" i="57" s="1"/>
  <c r="J102" i="57" s="1"/>
  <c r="D102" i="57"/>
  <c r="E102" i="57" s="1"/>
  <c r="F102" i="57" s="1"/>
  <c r="G102" i="57" s="1"/>
  <c r="C102" i="57"/>
  <c r="D101" i="57"/>
  <c r="E101" i="57" s="1"/>
  <c r="F101" i="57" s="1"/>
  <c r="G101" i="57" s="1"/>
  <c r="H101" i="57" s="1"/>
  <c r="I101" i="57" s="1"/>
  <c r="J101" i="57" s="1"/>
  <c r="K101" i="57" s="1"/>
  <c r="L101" i="57" s="1"/>
  <c r="M101" i="57" s="1"/>
  <c r="N101" i="57" s="1"/>
  <c r="O101" i="57" s="1"/>
  <c r="P101" i="57" s="1"/>
  <c r="Q101" i="57" s="1"/>
  <c r="R101" i="57" s="1"/>
  <c r="S101" i="57" s="1"/>
  <c r="T101" i="57" s="1"/>
  <c r="U101" i="57" s="1"/>
  <c r="V101" i="57" s="1"/>
  <c r="W101" i="57" s="1"/>
  <c r="X101" i="57" s="1"/>
  <c r="Y101" i="57" s="1"/>
  <c r="Z101" i="57" s="1"/>
  <c r="AA101" i="57" s="1"/>
  <c r="AB101" i="57" s="1"/>
  <c r="AC101" i="57" s="1"/>
  <c r="AD101" i="57" s="1"/>
  <c r="AE101" i="57" s="1"/>
  <c r="AF101" i="57" s="1"/>
  <c r="C101" i="57"/>
  <c r="C100" i="57"/>
  <c r="D100" i="57" s="1"/>
  <c r="E100" i="57" s="1"/>
  <c r="F100" i="57" s="1"/>
  <c r="G100" i="57" s="1"/>
  <c r="H100" i="57" s="1"/>
  <c r="I100" i="57" s="1"/>
  <c r="J100" i="57" s="1"/>
  <c r="K100" i="57" s="1"/>
  <c r="L100" i="57" s="1"/>
  <c r="M100" i="57" s="1"/>
  <c r="N100" i="57" s="1"/>
  <c r="O100" i="57" s="1"/>
  <c r="P100" i="57" s="1"/>
  <c r="Q100" i="57" s="1"/>
  <c r="R100" i="57" s="1"/>
  <c r="S100" i="57" s="1"/>
  <c r="T100" i="57" s="1"/>
  <c r="U100" i="57" s="1"/>
  <c r="V100" i="57" s="1"/>
  <c r="W100" i="57" s="1"/>
  <c r="X100" i="57" s="1"/>
  <c r="Y100" i="57" s="1"/>
  <c r="Z100" i="57" s="1"/>
  <c r="AA100" i="57" s="1"/>
  <c r="AB100" i="57" s="1"/>
  <c r="AC100" i="57" s="1"/>
  <c r="AD100" i="57" s="1"/>
  <c r="AE100" i="57" s="1"/>
  <c r="AF100" i="57" s="1"/>
  <c r="M99" i="57"/>
  <c r="N99" i="57" s="1"/>
  <c r="O99" i="57" s="1"/>
  <c r="P99" i="57" s="1"/>
  <c r="Q99" i="57" s="1"/>
  <c r="R99" i="57" s="1"/>
  <c r="S99" i="57" s="1"/>
  <c r="T99" i="57" s="1"/>
  <c r="U99" i="57" s="1"/>
  <c r="V99" i="57" s="1"/>
  <c r="W99" i="57" s="1"/>
  <c r="X99" i="57" s="1"/>
  <c r="Y99" i="57" s="1"/>
  <c r="Z99" i="57" s="1"/>
  <c r="AA99" i="57" s="1"/>
  <c r="AB99" i="57" s="1"/>
  <c r="AC99" i="57" s="1"/>
  <c r="AD99" i="57" s="1"/>
  <c r="AE99" i="57" s="1"/>
  <c r="AF99" i="57" s="1"/>
  <c r="K99" i="57"/>
  <c r="L99" i="57" s="1"/>
  <c r="J99" i="57"/>
  <c r="C99" i="57"/>
  <c r="D99" i="57" s="1"/>
  <c r="E99" i="57" s="1"/>
  <c r="F99" i="57" s="1"/>
  <c r="G99" i="57" s="1"/>
  <c r="H99" i="57" s="1"/>
  <c r="E98" i="57"/>
  <c r="F98" i="57" s="1"/>
  <c r="G98" i="57" s="1"/>
  <c r="H98" i="57" s="1"/>
  <c r="I98" i="57" s="1"/>
  <c r="J98" i="57" s="1"/>
  <c r="K98" i="57" s="1"/>
  <c r="L98" i="57" s="1"/>
  <c r="M98" i="57" s="1"/>
  <c r="N98" i="57" s="1"/>
  <c r="O98" i="57" s="1"/>
  <c r="P98" i="57" s="1"/>
  <c r="Q98" i="57" s="1"/>
  <c r="R98" i="57" s="1"/>
  <c r="S98" i="57" s="1"/>
  <c r="T98" i="57" s="1"/>
  <c r="U98" i="57" s="1"/>
  <c r="V98" i="57" s="1"/>
  <c r="W98" i="57" s="1"/>
  <c r="X98" i="57" s="1"/>
  <c r="Y98" i="57" s="1"/>
  <c r="Z98" i="57" s="1"/>
  <c r="AA98" i="57" s="1"/>
  <c r="AB98" i="57" s="1"/>
  <c r="AC98" i="57" s="1"/>
  <c r="AD98" i="57" s="1"/>
  <c r="AE98" i="57" s="1"/>
  <c r="AF98" i="57" s="1"/>
  <c r="C98" i="57"/>
  <c r="D98" i="57" s="1"/>
  <c r="H97" i="57"/>
  <c r="I97" i="57" s="1"/>
  <c r="J97" i="57" s="1"/>
  <c r="K97" i="57" s="1"/>
  <c r="L97" i="57" s="1"/>
  <c r="M97" i="57" s="1"/>
  <c r="N97" i="57" s="1"/>
  <c r="O97" i="57" s="1"/>
  <c r="P97" i="57" s="1"/>
  <c r="Q97" i="57" s="1"/>
  <c r="R97" i="57" s="1"/>
  <c r="S97" i="57" s="1"/>
  <c r="T97" i="57" s="1"/>
  <c r="U97" i="57" s="1"/>
  <c r="V97" i="57" s="1"/>
  <c r="W97" i="57" s="1"/>
  <c r="X97" i="57" s="1"/>
  <c r="Y97" i="57" s="1"/>
  <c r="Z97" i="57" s="1"/>
  <c r="AA97" i="57" s="1"/>
  <c r="AB97" i="57" s="1"/>
  <c r="AC97" i="57" s="1"/>
  <c r="AD97" i="57" s="1"/>
  <c r="AE97" i="57" s="1"/>
  <c r="AF97" i="57" s="1"/>
  <c r="F97" i="57"/>
  <c r="G97" i="57" s="1"/>
  <c r="E97" i="57"/>
  <c r="C97" i="57"/>
  <c r="D97" i="57" s="1"/>
  <c r="C96" i="57"/>
  <c r="D96" i="57" s="1"/>
  <c r="E96" i="57" s="1"/>
  <c r="F96" i="57" s="1"/>
  <c r="G96" i="57" s="1"/>
  <c r="H96" i="57" s="1"/>
  <c r="I96" i="57" s="1"/>
  <c r="J96" i="57" s="1"/>
  <c r="K96" i="57" s="1"/>
  <c r="L96" i="57" s="1"/>
  <c r="M96" i="57" s="1"/>
  <c r="N96" i="57" s="1"/>
  <c r="O96" i="57" s="1"/>
  <c r="P96" i="57" s="1"/>
  <c r="Q96" i="57" s="1"/>
  <c r="R96" i="57" s="1"/>
  <c r="S96" i="57" s="1"/>
  <c r="T96" i="57" s="1"/>
  <c r="U96" i="57" s="1"/>
  <c r="V96" i="57" s="1"/>
  <c r="W96" i="57" s="1"/>
  <c r="X96" i="57" s="1"/>
  <c r="Y96" i="57" s="1"/>
  <c r="Z96" i="57" s="1"/>
  <c r="AA96" i="57" s="1"/>
  <c r="AB96" i="57" s="1"/>
  <c r="AC96" i="57" s="1"/>
  <c r="AD96" i="57" s="1"/>
  <c r="AE96" i="57" s="1"/>
  <c r="AF96" i="57" s="1"/>
  <c r="C95" i="57"/>
  <c r="D95" i="57" s="1"/>
  <c r="E95" i="57" s="1"/>
  <c r="F95" i="57" s="1"/>
  <c r="G95" i="57" s="1"/>
  <c r="H95" i="57" s="1"/>
  <c r="I95" i="57" s="1"/>
  <c r="J95" i="57" s="1"/>
  <c r="K95" i="57" s="1"/>
  <c r="L95" i="57" s="1"/>
  <c r="M95" i="57" s="1"/>
  <c r="N95" i="57" s="1"/>
  <c r="O95" i="57" s="1"/>
  <c r="P95" i="57" s="1"/>
  <c r="Q95" i="57" s="1"/>
  <c r="R95" i="57" s="1"/>
  <c r="S95" i="57" s="1"/>
  <c r="T95" i="57" s="1"/>
  <c r="U95" i="57" s="1"/>
  <c r="V95" i="57" s="1"/>
  <c r="W95" i="57" s="1"/>
  <c r="X95" i="57" s="1"/>
  <c r="Y95" i="57" s="1"/>
  <c r="Z95" i="57" s="1"/>
  <c r="AA95" i="57" s="1"/>
  <c r="AB95" i="57" s="1"/>
  <c r="AC95" i="57" s="1"/>
  <c r="AD95" i="57" s="1"/>
  <c r="AE95" i="57" s="1"/>
  <c r="AF95" i="57" s="1"/>
  <c r="D94" i="57"/>
  <c r="E94" i="57" s="1"/>
  <c r="F94" i="57" s="1"/>
  <c r="G94" i="57" s="1"/>
  <c r="H94" i="57" s="1"/>
  <c r="C94" i="57"/>
  <c r="C93" i="57"/>
  <c r="D93" i="57" s="1"/>
  <c r="E93" i="57" s="1"/>
  <c r="F93" i="57" s="1"/>
  <c r="G93" i="57" s="1"/>
  <c r="H93" i="57" s="1"/>
  <c r="I93" i="57" s="1"/>
  <c r="J93" i="57" s="1"/>
  <c r="K93" i="57" s="1"/>
  <c r="L93" i="57" s="1"/>
  <c r="M93" i="57" s="1"/>
  <c r="N93" i="57" s="1"/>
  <c r="O93" i="57" s="1"/>
  <c r="P93" i="57" s="1"/>
  <c r="Q93" i="57" s="1"/>
  <c r="R93" i="57" s="1"/>
  <c r="S93" i="57" s="1"/>
  <c r="T93" i="57" s="1"/>
  <c r="U93" i="57" s="1"/>
  <c r="V93" i="57" s="1"/>
  <c r="W93" i="57" s="1"/>
  <c r="X93" i="57" s="1"/>
  <c r="Y93" i="57" s="1"/>
  <c r="Z93" i="57" s="1"/>
  <c r="AA93" i="57" s="1"/>
  <c r="AB93" i="57" s="1"/>
  <c r="AC93" i="57" s="1"/>
  <c r="AD93" i="57" s="1"/>
  <c r="AE93" i="57" s="1"/>
  <c r="AF93" i="57" s="1"/>
  <c r="C92" i="57"/>
  <c r="D92" i="57" s="1"/>
  <c r="E92" i="57" s="1"/>
  <c r="F92" i="57" s="1"/>
  <c r="G92" i="57" s="1"/>
  <c r="H92" i="57" s="1"/>
  <c r="I92" i="57" s="1"/>
  <c r="J92" i="57" s="1"/>
  <c r="K92" i="57" s="1"/>
  <c r="L92" i="57" s="1"/>
  <c r="M92" i="57" s="1"/>
  <c r="N92" i="57" s="1"/>
  <c r="O92" i="57" s="1"/>
  <c r="P92" i="57" s="1"/>
  <c r="Q92" i="57" s="1"/>
  <c r="R92" i="57" s="1"/>
  <c r="S92" i="57" s="1"/>
  <c r="T92" i="57" s="1"/>
  <c r="U92" i="57" s="1"/>
  <c r="V92" i="57" s="1"/>
  <c r="W92" i="57" s="1"/>
  <c r="X92" i="57" s="1"/>
  <c r="Y92" i="57" s="1"/>
  <c r="Z92" i="57" s="1"/>
  <c r="AA92" i="57" s="1"/>
  <c r="AB92" i="57" s="1"/>
  <c r="AC92" i="57" s="1"/>
  <c r="AD92" i="57" s="1"/>
  <c r="AE92" i="57" s="1"/>
  <c r="AF92" i="57" s="1"/>
  <c r="C91" i="57"/>
  <c r="D91" i="57" s="1"/>
  <c r="E91" i="57" s="1"/>
  <c r="F91" i="57" s="1"/>
  <c r="G91" i="57" s="1"/>
  <c r="H91" i="57" s="1"/>
  <c r="I91" i="57" s="1"/>
  <c r="J91" i="57" s="1"/>
  <c r="K91" i="57" s="1"/>
  <c r="L91" i="57" s="1"/>
  <c r="M91" i="57" s="1"/>
  <c r="N91" i="57" s="1"/>
  <c r="O91" i="57" s="1"/>
  <c r="P91" i="57" s="1"/>
  <c r="Q91" i="57" s="1"/>
  <c r="R91" i="57" s="1"/>
  <c r="S91" i="57" s="1"/>
  <c r="T91" i="57" s="1"/>
  <c r="U91" i="57" s="1"/>
  <c r="V91" i="57" s="1"/>
  <c r="W91" i="57" s="1"/>
  <c r="X91" i="57" s="1"/>
  <c r="Y91" i="57" s="1"/>
  <c r="Z91" i="57" s="1"/>
  <c r="AA91" i="57" s="1"/>
  <c r="AB91" i="57" s="1"/>
  <c r="AC91" i="57" s="1"/>
  <c r="AD91" i="57" s="1"/>
  <c r="AE91" i="57" s="1"/>
  <c r="AF91" i="57" s="1"/>
  <c r="D90" i="57"/>
  <c r="E90" i="57" s="1"/>
  <c r="F90" i="57" s="1"/>
  <c r="G90" i="57" s="1"/>
  <c r="H90" i="57" s="1"/>
  <c r="I90" i="57" s="1"/>
  <c r="J90" i="57" s="1"/>
  <c r="K90" i="57" s="1"/>
  <c r="L90" i="57" s="1"/>
  <c r="M90" i="57" s="1"/>
  <c r="N90" i="57" s="1"/>
  <c r="O90" i="57" s="1"/>
  <c r="P90" i="57" s="1"/>
  <c r="Q90" i="57" s="1"/>
  <c r="R90" i="57" s="1"/>
  <c r="S90" i="57" s="1"/>
  <c r="T90" i="57" s="1"/>
  <c r="U90" i="57" s="1"/>
  <c r="V90" i="57" s="1"/>
  <c r="W90" i="57" s="1"/>
  <c r="X90" i="57" s="1"/>
  <c r="Y90" i="57" s="1"/>
  <c r="Z90" i="57" s="1"/>
  <c r="AA90" i="57" s="1"/>
  <c r="AB90" i="57" s="1"/>
  <c r="AC90" i="57" s="1"/>
  <c r="AD90" i="57" s="1"/>
  <c r="AE90" i="57" s="1"/>
  <c r="AF90" i="57" s="1"/>
  <c r="C90" i="57"/>
  <c r="C89" i="57"/>
  <c r="D89" i="57" s="1"/>
  <c r="AH87" i="57"/>
  <c r="AI87" i="57" s="1"/>
  <c r="AH86" i="57"/>
  <c r="AI86" i="57" s="1"/>
  <c r="AH85" i="57"/>
  <c r="AI85" i="57" s="1"/>
  <c r="AH84" i="57"/>
  <c r="AI84" i="57" s="1"/>
  <c r="AH83" i="57"/>
  <c r="AI83" i="57" s="1"/>
  <c r="B82" i="57"/>
  <c r="AC80" i="57"/>
  <c r="Y80" i="57"/>
  <c r="X80" i="57"/>
  <c r="S80" i="57"/>
  <c r="Q80" i="57"/>
  <c r="P80" i="57"/>
  <c r="O80" i="57"/>
  <c r="N80" i="57"/>
  <c r="M80" i="57"/>
  <c r="L80" i="57"/>
  <c r="K80" i="57"/>
  <c r="J80" i="57"/>
  <c r="I80" i="57"/>
  <c r="H80" i="57"/>
  <c r="G80" i="57"/>
  <c r="F80" i="57"/>
  <c r="E80" i="57"/>
  <c r="D80" i="57"/>
  <c r="C80" i="57"/>
  <c r="B80" i="57"/>
  <c r="AI79" i="57"/>
  <c r="AH79" i="57"/>
  <c r="AI78" i="57"/>
  <c r="AH78" i="57"/>
  <c r="AI77" i="57"/>
  <c r="AH77" i="57"/>
  <c r="AI76" i="57"/>
  <c r="AH76" i="57"/>
  <c r="AI75" i="57"/>
  <c r="AH75" i="57"/>
  <c r="AI74" i="57"/>
  <c r="AH74" i="57"/>
  <c r="AI73" i="57"/>
  <c r="AH73" i="57"/>
  <c r="AI72" i="57"/>
  <c r="AH72" i="57"/>
  <c r="AG71" i="57"/>
  <c r="AI70" i="57"/>
  <c r="AH70" i="57"/>
  <c r="AF69" i="57"/>
  <c r="AE69" i="57"/>
  <c r="AD69" i="57"/>
  <c r="AC69" i="57"/>
  <c r="AB69" i="57"/>
  <c r="AA69" i="57"/>
  <c r="Z69" i="57"/>
  <c r="Y69" i="57"/>
  <c r="X69" i="57"/>
  <c r="W69" i="57"/>
  <c r="V69" i="57"/>
  <c r="U69" i="57"/>
  <c r="T69" i="57"/>
  <c r="S69" i="57"/>
  <c r="R69" i="57"/>
  <c r="Q69" i="57"/>
  <c r="P69" i="57"/>
  <c r="O69" i="57"/>
  <c r="N69" i="57"/>
  <c r="M69" i="57"/>
  <c r="L69" i="57"/>
  <c r="K69" i="57"/>
  <c r="J69" i="57"/>
  <c r="I69" i="57"/>
  <c r="H69" i="57"/>
  <c r="G69" i="57"/>
  <c r="F69" i="57"/>
  <c r="E69" i="57"/>
  <c r="D69" i="57"/>
  <c r="C69" i="57"/>
  <c r="B69" i="57"/>
  <c r="AF68" i="57"/>
  <c r="AE68" i="57"/>
  <c r="AD68" i="57"/>
  <c r="AC68" i="57"/>
  <c r="AB68" i="57"/>
  <c r="AA68" i="57"/>
  <c r="Z68" i="57"/>
  <c r="Y68" i="57"/>
  <c r="X68" i="57"/>
  <c r="W68" i="57"/>
  <c r="V68" i="57"/>
  <c r="U68" i="57"/>
  <c r="T68" i="57"/>
  <c r="S68" i="57"/>
  <c r="R68" i="57"/>
  <c r="Q68" i="57"/>
  <c r="P68" i="57"/>
  <c r="O68" i="57"/>
  <c r="N68" i="57"/>
  <c r="M68" i="57"/>
  <c r="L68" i="57"/>
  <c r="K68" i="57"/>
  <c r="J68" i="57"/>
  <c r="I68" i="57"/>
  <c r="H68" i="57"/>
  <c r="G68" i="57"/>
  <c r="F68" i="57"/>
  <c r="E68" i="57"/>
  <c r="D68" i="57"/>
  <c r="C68" i="57"/>
  <c r="B68" i="57"/>
  <c r="AE67" i="57"/>
  <c r="AC67" i="57"/>
  <c r="AB67" i="57"/>
  <c r="Z67" i="57"/>
  <c r="Y67" i="57"/>
  <c r="Q67" i="57"/>
  <c r="P67" i="57"/>
  <c r="O67" i="57"/>
  <c r="O71" i="57" s="1"/>
  <c r="N67" i="57"/>
  <c r="M67" i="57"/>
  <c r="L67" i="57"/>
  <c r="K67" i="57"/>
  <c r="J67" i="57"/>
  <c r="I67" i="57"/>
  <c r="H67" i="57"/>
  <c r="G67" i="57"/>
  <c r="F67" i="57"/>
  <c r="E67" i="57"/>
  <c r="D67" i="57"/>
  <c r="C67" i="57"/>
  <c r="B67" i="57"/>
  <c r="AF66" i="57"/>
  <c r="AE66" i="57"/>
  <c r="AD66" i="57"/>
  <c r="AC66" i="57"/>
  <c r="AB66" i="57"/>
  <c r="AA66" i="57"/>
  <c r="Z66" i="57"/>
  <c r="Y66" i="57"/>
  <c r="X66" i="57"/>
  <c r="W66" i="57"/>
  <c r="V66" i="57"/>
  <c r="U66" i="57"/>
  <c r="T66" i="57"/>
  <c r="S66" i="57"/>
  <c r="R66" i="57"/>
  <c r="Q66" i="57"/>
  <c r="P66" i="57"/>
  <c r="O66" i="57"/>
  <c r="N66" i="57"/>
  <c r="M66" i="57"/>
  <c r="L66" i="57"/>
  <c r="K66" i="57"/>
  <c r="J66" i="57"/>
  <c r="I66" i="57"/>
  <c r="H66" i="57"/>
  <c r="G66" i="57"/>
  <c r="F66" i="57"/>
  <c r="E66" i="57"/>
  <c r="D66" i="57"/>
  <c r="C66" i="57"/>
  <c r="B66" i="57"/>
  <c r="AI64" i="57"/>
  <c r="AH64" i="57"/>
  <c r="AG63" i="57"/>
  <c r="AF63" i="57"/>
  <c r="AE63" i="57"/>
  <c r="AD63" i="57"/>
  <c r="AC63" i="57"/>
  <c r="AB63" i="57"/>
  <c r="AA63" i="57"/>
  <c r="Z63" i="57"/>
  <c r="Y63" i="57"/>
  <c r="X63" i="57"/>
  <c r="W63" i="57"/>
  <c r="V63" i="57"/>
  <c r="U63" i="57"/>
  <c r="T63" i="57"/>
  <c r="S63" i="57"/>
  <c r="R63" i="57"/>
  <c r="Q63" i="57"/>
  <c r="P63" i="57"/>
  <c r="O63" i="57"/>
  <c r="N63" i="57"/>
  <c r="M63" i="57"/>
  <c r="L63" i="57"/>
  <c r="K63" i="57"/>
  <c r="J63" i="57"/>
  <c r="I63" i="57"/>
  <c r="H63" i="57"/>
  <c r="G63" i="57"/>
  <c r="F63" i="57"/>
  <c r="E63" i="57"/>
  <c r="D63" i="57"/>
  <c r="C63" i="57"/>
  <c r="B63" i="57"/>
  <c r="AI62" i="57"/>
  <c r="AH62" i="57"/>
  <c r="AI61" i="57"/>
  <c r="AH61" i="57"/>
  <c r="AI60" i="57"/>
  <c r="AH60" i="57"/>
  <c r="AG59" i="57"/>
  <c r="AD59" i="57"/>
  <c r="AD5" i="57" s="1"/>
  <c r="AC59" i="57"/>
  <c r="AA59" i="57"/>
  <c r="AA5" i="57" s="1"/>
  <c r="Y59" i="57"/>
  <c r="Y5" i="57" s="1"/>
  <c r="X59" i="57"/>
  <c r="V59" i="57"/>
  <c r="V5" i="57" s="1"/>
  <c r="U59" i="57"/>
  <c r="U5" i="57" s="1"/>
  <c r="S59" i="57"/>
  <c r="S5" i="57" s="1"/>
  <c r="Q59" i="57"/>
  <c r="Q5" i="57" s="1"/>
  <c r="P59" i="57"/>
  <c r="P5" i="57" s="1"/>
  <c r="O59" i="57"/>
  <c r="O5" i="57" s="1"/>
  <c r="N59" i="57"/>
  <c r="N5" i="57" s="1"/>
  <c r="M59" i="57"/>
  <c r="M5" i="57" s="1"/>
  <c r="L59" i="57"/>
  <c r="L5" i="57" s="1"/>
  <c r="K59" i="57"/>
  <c r="K5" i="57" s="1"/>
  <c r="J59" i="57"/>
  <c r="J5" i="57" s="1"/>
  <c r="I59" i="57"/>
  <c r="I5" i="57" s="1"/>
  <c r="H59" i="57"/>
  <c r="H5" i="57" s="1"/>
  <c r="G59" i="57"/>
  <c r="G5" i="57" s="1"/>
  <c r="F59" i="57"/>
  <c r="F5" i="57" s="1"/>
  <c r="E59" i="57"/>
  <c r="E5" i="57" s="1"/>
  <c r="D59" i="57"/>
  <c r="D5" i="57" s="1"/>
  <c r="C59" i="57"/>
  <c r="C5" i="57" s="1"/>
  <c r="B59" i="57"/>
  <c r="B5" i="57" s="1"/>
  <c r="AI58" i="57"/>
  <c r="AH58" i="57"/>
  <c r="AI57" i="57"/>
  <c r="AH57" i="57"/>
  <c r="AI56" i="57"/>
  <c r="AH56" i="57"/>
  <c r="AI55" i="57"/>
  <c r="AH55" i="57"/>
  <c r="AI54" i="57"/>
  <c r="AH54" i="57"/>
  <c r="AI53" i="57"/>
  <c r="AH53" i="57"/>
  <c r="AI52" i="57"/>
  <c r="AH52" i="57"/>
  <c r="AI51" i="57"/>
  <c r="AH51" i="57"/>
  <c r="AI50" i="57"/>
  <c r="AH50" i="57"/>
  <c r="AE80" i="57"/>
  <c r="AD67" i="57"/>
  <c r="AB59" i="57"/>
  <c r="AB5" i="57" s="1"/>
  <c r="AA67" i="57"/>
  <c r="Z5" i="57"/>
  <c r="X67" i="57"/>
  <c r="U67" i="57"/>
  <c r="T59" i="57"/>
  <c r="S67" i="57"/>
  <c r="R59" i="57"/>
  <c r="R5" i="57" s="1"/>
  <c r="AI48" i="57"/>
  <c r="AH48" i="57"/>
  <c r="AG47" i="57"/>
  <c r="AG4" i="57" s="1"/>
  <c r="AF47" i="57"/>
  <c r="AD47" i="57"/>
  <c r="AC47" i="57"/>
  <c r="AB47" i="57"/>
  <c r="AA47" i="57"/>
  <c r="Y47" i="57"/>
  <c r="X47" i="57"/>
  <c r="W47" i="57"/>
  <c r="V47" i="57"/>
  <c r="U47" i="57"/>
  <c r="T47" i="57"/>
  <c r="S47" i="57"/>
  <c r="R47" i="57"/>
  <c r="Q47" i="57"/>
  <c r="P47" i="57"/>
  <c r="O47" i="57"/>
  <c r="N47" i="57"/>
  <c r="M47" i="57"/>
  <c r="L47" i="57"/>
  <c r="K47" i="57"/>
  <c r="J47" i="57"/>
  <c r="I47" i="57"/>
  <c r="H47" i="57"/>
  <c r="G47" i="57"/>
  <c r="F47" i="57"/>
  <c r="E47" i="57"/>
  <c r="D47" i="57"/>
  <c r="C47" i="57"/>
  <c r="B47" i="57"/>
  <c r="AI46" i="57"/>
  <c r="AH46" i="57"/>
  <c r="AI45" i="57"/>
  <c r="AH45" i="57"/>
  <c r="AI44" i="57"/>
  <c r="AH44" i="57"/>
  <c r="AG43" i="57"/>
  <c r="AG3" i="57" s="1"/>
  <c r="AG42" i="57"/>
  <c r="B42" i="57"/>
  <c r="B43" i="57" s="1"/>
  <c r="AI41" i="57"/>
  <c r="AH41" i="57"/>
  <c r="AI40" i="57"/>
  <c r="AH40" i="57"/>
  <c r="AI39" i="57"/>
  <c r="AH39" i="57"/>
  <c r="AI38" i="57"/>
  <c r="AH38" i="57"/>
  <c r="AI37" i="57"/>
  <c r="AH37" i="57"/>
  <c r="AI36" i="57"/>
  <c r="AH36" i="57"/>
  <c r="AI35" i="57"/>
  <c r="AH35" i="57"/>
  <c r="AI34" i="57"/>
  <c r="AH34" i="57"/>
  <c r="AI33" i="57"/>
  <c r="AH33" i="57"/>
  <c r="AI32" i="57"/>
  <c r="AH32" i="57"/>
  <c r="AI31" i="57"/>
  <c r="AH31" i="57"/>
  <c r="AG30" i="57"/>
  <c r="AF30" i="57"/>
  <c r="AE30" i="57"/>
  <c r="AD30" i="57"/>
  <c r="AC30" i="57"/>
  <c r="AB30" i="57"/>
  <c r="AA30" i="57"/>
  <c r="Y30" i="57"/>
  <c r="X30" i="57"/>
  <c r="W30" i="57"/>
  <c r="V30" i="57"/>
  <c r="U30" i="57"/>
  <c r="T30" i="57"/>
  <c r="S30" i="57"/>
  <c r="R30" i="57"/>
  <c r="Q30" i="57"/>
  <c r="P30" i="57"/>
  <c r="O30" i="57"/>
  <c r="N30" i="57"/>
  <c r="M30" i="57"/>
  <c r="L30" i="57"/>
  <c r="K30" i="57"/>
  <c r="J30" i="57"/>
  <c r="I30" i="57"/>
  <c r="H30" i="57"/>
  <c r="G30" i="57"/>
  <c r="F30" i="57"/>
  <c r="E30" i="57"/>
  <c r="D30" i="57"/>
  <c r="C30" i="57"/>
  <c r="B30" i="57"/>
  <c r="AI29" i="57"/>
  <c r="AH29" i="57"/>
  <c r="AI28" i="57"/>
  <c r="AH28" i="57"/>
  <c r="AI27" i="57"/>
  <c r="AH27" i="57"/>
  <c r="AI26" i="57"/>
  <c r="AH26" i="57"/>
  <c r="AI25" i="57"/>
  <c r="AH25" i="57"/>
  <c r="AI24" i="57"/>
  <c r="AH24" i="57"/>
  <c r="AI23" i="57"/>
  <c r="AH23" i="57"/>
  <c r="AI22" i="57"/>
  <c r="AH22" i="57"/>
  <c r="AI21" i="57"/>
  <c r="AH21" i="57"/>
  <c r="AI20" i="57"/>
  <c r="AH20" i="57"/>
  <c r="AI19" i="57"/>
  <c r="AH19" i="57"/>
  <c r="AI18" i="57"/>
  <c r="AH18" i="57"/>
  <c r="AI17" i="57"/>
  <c r="AH17" i="57"/>
  <c r="AI16" i="57"/>
  <c r="AH16" i="57"/>
  <c r="AI15" i="57"/>
  <c r="AH15" i="57"/>
  <c r="AI14" i="57"/>
  <c r="AH14" i="57"/>
  <c r="AI13" i="57"/>
  <c r="AH13" i="57"/>
  <c r="AI12" i="57"/>
  <c r="AH12" i="57"/>
  <c r="AI11" i="57"/>
  <c r="AH11" i="57"/>
  <c r="AC5" i="57"/>
  <c r="X5" i="57"/>
  <c r="T5" i="57"/>
  <c r="K4" i="57"/>
  <c r="C4" i="57"/>
  <c r="D4" i="57" s="1"/>
  <c r="AG2" i="57"/>
  <c r="AF49" i="56"/>
  <c r="AE49" i="56"/>
  <c r="AD49" i="56"/>
  <c r="AB49" i="56"/>
  <c r="AA49" i="56"/>
  <c r="Z49" i="56"/>
  <c r="X49" i="56"/>
  <c r="W49" i="56"/>
  <c r="V49" i="56"/>
  <c r="AI74" i="56"/>
  <c r="U49" i="56"/>
  <c r="T49" i="56"/>
  <c r="AI17" i="56"/>
  <c r="S49" i="56"/>
  <c r="R49" i="56"/>
  <c r="AH87" i="56"/>
  <c r="AI87" i="56" s="1"/>
  <c r="AF218" i="56"/>
  <c r="AE218" i="56"/>
  <c r="AD218" i="56"/>
  <c r="AC218" i="56"/>
  <c r="AB218" i="56"/>
  <c r="AA218" i="56"/>
  <c r="Z218" i="56"/>
  <c r="Y218" i="56"/>
  <c r="X218" i="56"/>
  <c r="W218" i="56"/>
  <c r="V218" i="56"/>
  <c r="U218" i="56"/>
  <c r="T218" i="56"/>
  <c r="S218" i="56"/>
  <c r="R218" i="56"/>
  <c r="Q218" i="56"/>
  <c r="P218" i="56"/>
  <c r="O218" i="56"/>
  <c r="N218" i="56"/>
  <c r="M218" i="56"/>
  <c r="L218" i="56"/>
  <c r="K218" i="56"/>
  <c r="J218" i="56"/>
  <c r="I218" i="56"/>
  <c r="H218" i="56"/>
  <c r="G218" i="56"/>
  <c r="F218" i="56"/>
  <c r="E218" i="56"/>
  <c r="D218" i="56"/>
  <c r="C218" i="56"/>
  <c r="B218" i="56"/>
  <c r="A218" i="56"/>
  <c r="AF217" i="56"/>
  <c r="AE217" i="56"/>
  <c r="AD217" i="56"/>
  <c r="AC217" i="56"/>
  <c r="AB217" i="56"/>
  <c r="AA217" i="56"/>
  <c r="Z217" i="56"/>
  <c r="Y217" i="56"/>
  <c r="X217" i="56"/>
  <c r="W217" i="56"/>
  <c r="V217" i="56"/>
  <c r="U217" i="56"/>
  <c r="T217" i="56"/>
  <c r="S217" i="56"/>
  <c r="R217" i="56"/>
  <c r="Q217" i="56"/>
  <c r="P217" i="56"/>
  <c r="O217" i="56"/>
  <c r="N217" i="56"/>
  <c r="M217" i="56"/>
  <c r="L217" i="56"/>
  <c r="K217" i="56"/>
  <c r="J217" i="56"/>
  <c r="I217" i="56"/>
  <c r="H217" i="56"/>
  <c r="G217" i="56"/>
  <c r="F217" i="56"/>
  <c r="E217" i="56"/>
  <c r="D217" i="56"/>
  <c r="C217" i="56"/>
  <c r="B217" i="56"/>
  <c r="A217" i="56"/>
  <c r="AF216" i="56"/>
  <c r="AE216" i="56"/>
  <c r="AD216" i="56"/>
  <c r="AC216" i="56"/>
  <c r="AB216" i="56"/>
  <c r="AA216" i="56"/>
  <c r="Z216" i="56"/>
  <c r="Y216" i="56"/>
  <c r="X216" i="56"/>
  <c r="W216" i="56"/>
  <c r="V216" i="56"/>
  <c r="U216" i="56"/>
  <c r="T216" i="56"/>
  <c r="S216" i="56"/>
  <c r="R216" i="56"/>
  <c r="Q216" i="56"/>
  <c r="P216" i="56"/>
  <c r="O216" i="56"/>
  <c r="N216" i="56"/>
  <c r="M216" i="56"/>
  <c r="L216" i="56"/>
  <c r="K216" i="56"/>
  <c r="J216" i="56"/>
  <c r="I216" i="56"/>
  <c r="H216" i="56"/>
  <c r="G216" i="56"/>
  <c r="F216" i="56"/>
  <c r="E216" i="56"/>
  <c r="D216" i="56"/>
  <c r="C216" i="56"/>
  <c r="B216" i="56"/>
  <c r="A216" i="56"/>
  <c r="AF215" i="56"/>
  <c r="AE215" i="56"/>
  <c r="AD215" i="56"/>
  <c r="AC215" i="56"/>
  <c r="AB215" i="56"/>
  <c r="AA215" i="56"/>
  <c r="Z215" i="56"/>
  <c r="Y215" i="56"/>
  <c r="X215" i="56"/>
  <c r="W215" i="56"/>
  <c r="V215" i="56"/>
  <c r="U215" i="56"/>
  <c r="T215" i="56"/>
  <c r="S215" i="56"/>
  <c r="R215" i="56"/>
  <c r="Q215" i="56"/>
  <c r="P215" i="56"/>
  <c r="O215" i="56"/>
  <c r="N215" i="56"/>
  <c r="M215" i="56"/>
  <c r="L215" i="56"/>
  <c r="K215" i="56"/>
  <c r="J215" i="56"/>
  <c r="I215" i="56"/>
  <c r="H215" i="56"/>
  <c r="G215" i="56"/>
  <c r="F215" i="56"/>
  <c r="E215" i="56"/>
  <c r="D215" i="56"/>
  <c r="C215" i="56"/>
  <c r="B215" i="56"/>
  <c r="A215" i="56"/>
  <c r="B214" i="56"/>
  <c r="S189" i="56"/>
  <c r="AG179" i="56"/>
  <c r="B179" i="56"/>
  <c r="D178" i="56"/>
  <c r="C178" i="56"/>
  <c r="C214" i="56" s="1"/>
  <c r="D177" i="56"/>
  <c r="E177" i="56" s="1"/>
  <c r="F177" i="56" s="1"/>
  <c r="G177" i="56" s="1"/>
  <c r="H177" i="56" s="1"/>
  <c r="I177" i="56" s="1"/>
  <c r="J177" i="56" s="1"/>
  <c r="K177" i="56" s="1"/>
  <c r="L177" i="56" s="1"/>
  <c r="M177" i="56" s="1"/>
  <c r="N177" i="56" s="1"/>
  <c r="O177" i="56" s="1"/>
  <c r="P177" i="56" s="1"/>
  <c r="Q177" i="56" s="1"/>
  <c r="R177" i="56" s="1"/>
  <c r="S177" i="56" s="1"/>
  <c r="T177" i="56" s="1"/>
  <c r="U177" i="56" s="1"/>
  <c r="V177" i="56" s="1"/>
  <c r="W177" i="56" s="1"/>
  <c r="X177" i="56" s="1"/>
  <c r="Y177" i="56" s="1"/>
  <c r="Z177" i="56" s="1"/>
  <c r="AA177" i="56" s="1"/>
  <c r="AB177" i="56" s="1"/>
  <c r="AC177" i="56" s="1"/>
  <c r="AD177" i="56" s="1"/>
  <c r="AE177" i="56" s="1"/>
  <c r="AF177" i="56" s="1"/>
  <c r="C177" i="56"/>
  <c r="E176" i="56"/>
  <c r="F176" i="56" s="1"/>
  <c r="G176" i="56" s="1"/>
  <c r="H176" i="56" s="1"/>
  <c r="I176" i="56" s="1"/>
  <c r="J176" i="56" s="1"/>
  <c r="K176" i="56" s="1"/>
  <c r="L176" i="56" s="1"/>
  <c r="M176" i="56" s="1"/>
  <c r="N176" i="56" s="1"/>
  <c r="O176" i="56" s="1"/>
  <c r="P176" i="56" s="1"/>
  <c r="Q176" i="56" s="1"/>
  <c r="R176" i="56" s="1"/>
  <c r="S176" i="56" s="1"/>
  <c r="T176" i="56" s="1"/>
  <c r="U176" i="56" s="1"/>
  <c r="V176" i="56" s="1"/>
  <c r="W176" i="56" s="1"/>
  <c r="X176" i="56" s="1"/>
  <c r="Y176" i="56" s="1"/>
  <c r="Z176" i="56" s="1"/>
  <c r="AA176" i="56" s="1"/>
  <c r="AB176" i="56" s="1"/>
  <c r="AC176" i="56" s="1"/>
  <c r="AD176" i="56" s="1"/>
  <c r="AE176" i="56" s="1"/>
  <c r="AF176" i="56" s="1"/>
  <c r="D176" i="56"/>
  <c r="C176" i="56"/>
  <c r="C175" i="56"/>
  <c r="D175" i="56" s="1"/>
  <c r="E175" i="56" s="1"/>
  <c r="F175" i="56" s="1"/>
  <c r="G175" i="56" s="1"/>
  <c r="H175" i="56" s="1"/>
  <c r="I175" i="56" s="1"/>
  <c r="J175" i="56" s="1"/>
  <c r="K175" i="56" s="1"/>
  <c r="L175" i="56" s="1"/>
  <c r="M175" i="56" s="1"/>
  <c r="N175" i="56" s="1"/>
  <c r="O175" i="56" s="1"/>
  <c r="P175" i="56" s="1"/>
  <c r="Q175" i="56" s="1"/>
  <c r="R175" i="56" s="1"/>
  <c r="S175" i="56" s="1"/>
  <c r="T175" i="56" s="1"/>
  <c r="U175" i="56" s="1"/>
  <c r="V175" i="56" s="1"/>
  <c r="W175" i="56" s="1"/>
  <c r="X175" i="56" s="1"/>
  <c r="Y175" i="56" s="1"/>
  <c r="Z175" i="56" s="1"/>
  <c r="AA175" i="56" s="1"/>
  <c r="AB175" i="56" s="1"/>
  <c r="AC175" i="56" s="1"/>
  <c r="AD175" i="56" s="1"/>
  <c r="AE175" i="56" s="1"/>
  <c r="AF175" i="56" s="1"/>
  <c r="C174" i="56"/>
  <c r="D174" i="56" s="1"/>
  <c r="D173" i="56"/>
  <c r="E173" i="56" s="1"/>
  <c r="F173" i="56" s="1"/>
  <c r="C173" i="56"/>
  <c r="C179" i="56" s="1"/>
  <c r="AG171" i="56"/>
  <c r="B171" i="56"/>
  <c r="C170" i="56"/>
  <c r="D170" i="56" s="1"/>
  <c r="E170" i="56" s="1"/>
  <c r="F170" i="56" s="1"/>
  <c r="G170" i="56" s="1"/>
  <c r="H170" i="56" s="1"/>
  <c r="I170" i="56" s="1"/>
  <c r="J170" i="56" s="1"/>
  <c r="K170" i="56" s="1"/>
  <c r="L170" i="56" s="1"/>
  <c r="M170" i="56" s="1"/>
  <c r="N170" i="56" s="1"/>
  <c r="O170" i="56" s="1"/>
  <c r="P170" i="56" s="1"/>
  <c r="Q170" i="56" s="1"/>
  <c r="R170" i="56" s="1"/>
  <c r="S170" i="56" s="1"/>
  <c r="T170" i="56" s="1"/>
  <c r="U170" i="56" s="1"/>
  <c r="V170" i="56" s="1"/>
  <c r="W170" i="56" s="1"/>
  <c r="X170" i="56" s="1"/>
  <c r="Y170" i="56" s="1"/>
  <c r="Z170" i="56" s="1"/>
  <c r="AA170" i="56" s="1"/>
  <c r="AB170" i="56" s="1"/>
  <c r="AC170" i="56" s="1"/>
  <c r="AD170" i="56" s="1"/>
  <c r="AE170" i="56" s="1"/>
  <c r="AF170" i="56" s="1"/>
  <c r="C169" i="56"/>
  <c r="D169" i="56" s="1"/>
  <c r="E169" i="56" s="1"/>
  <c r="F169" i="56" s="1"/>
  <c r="G169" i="56" s="1"/>
  <c r="H169" i="56" s="1"/>
  <c r="I169" i="56" s="1"/>
  <c r="J169" i="56" s="1"/>
  <c r="K169" i="56" s="1"/>
  <c r="L169" i="56" s="1"/>
  <c r="M169" i="56" s="1"/>
  <c r="N169" i="56" s="1"/>
  <c r="O169" i="56" s="1"/>
  <c r="P169" i="56" s="1"/>
  <c r="Q169" i="56" s="1"/>
  <c r="R169" i="56" s="1"/>
  <c r="S169" i="56" s="1"/>
  <c r="T169" i="56" s="1"/>
  <c r="U169" i="56" s="1"/>
  <c r="V169" i="56" s="1"/>
  <c r="W169" i="56" s="1"/>
  <c r="X169" i="56" s="1"/>
  <c r="Y169" i="56" s="1"/>
  <c r="Z169" i="56" s="1"/>
  <c r="AA169" i="56" s="1"/>
  <c r="AB169" i="56" s="1"/>
  <c r="AC169" i="56" s="1"/>
  <c r="AD169" i="56" s="1"/>
  <c r="AE169" i="56" s="1"/>
  <c r="AF169" i="56" s="1"/>
  <c r="C168" i="56"/>
  <c r="D168" i="56" s="1"/>
  <c r="E168" i="56" s="1"/>
  <c r="F168" i="56" s="1"/>
  <c r="G168" i="56" s="1"/>
  <c r="H168" i="56" s="1"/>
  <c r="I168" i="56" s="1"/>
  <c r="J168" i="56" s="1"/>
  <c r="K168" i="56" s="1"/>
  <c r="L168" i="56" s="1"/>
  <c r="M168" i="56" s="1"/>
  <c r="N168" i="56" s="1"/>
  <c r="O168" i="56" s="1"/>
  <c r="P168" i="56" s="1"/>
  <c r="Q168" i="56" s="1"/>
  <c r="R168" i="56" s="1"/>
  <c r="S168" i="56" s="1"/>
  <c r="T168" i="56" s="1"/>
  <c r="U168" i="56" s="1"/>
  <c r="V168" i="56" s="1"/>
  <c r="W168" i="56" s="1"/>
  <c r="X168" i="56" s="1"/>
  <c r="Y168" i="56" s="1"/>
  <c r="Z168" i="56" s="1"/>
  <c r="AA168" i="56" s="1"/>
  <c r="AB168" i="56" s="1"/>
  <c r="AC168" i="56" s="1"/>
  <c r="AD168" i="56" s="1"/>
  <c r="AE168" i="56" s="1"/>
  <c r="AF168" i="56" s="1"/>
  <c r="D167" i="56"/>
  <c r="E167" i="56" s="1"/>
  <c r="F167" i="56" s="1"/>
  <c r="G167" i="56" s="1"/>
  <c r="H167" i="56" s="1"/>
  <c r="I167" i="56" s="1"/>
  <c r="J167" i="56" s="1"/>
  <c r="K167" i="56" s="1"/>
  <c r="L167" i="56" s="1"/>
  <c r="M167" i="56" s="1"/>
  <c r="N167" i="56" s="1"/>
  <c r="O167" i="56" s="1"/>
  <c r="P167" i="56" s="1"/>
  <c r="Q167" i="56" s="1"/>
  <c r="R167" i="56" s="1"/>
  <c r="S167" i="56" s="1"/>
  <c r="T167" i="56" s="1"/>
  <c r="U167" i="56" s="1"/>
  <c r="V167" i="56" s="1"/>
  <c r="W167" i="56" s="1"/>
  <c r="X167" i="56" s="1"/>
  <c r="Y167" i="56" s="1"/>
  <c r="Z167" i="56" s="1"/>
  <c r="AA167" i="56" s="1"/>
  <c r="AB167" i="56" s="1"/>
  <c r="AC167" i="56" s="1"/>
  <c r="AD167" i="56" s="1"/>
  <c r="AE167" i="56" s="1"/>
  <c r="AF167" i="56" s="1"/>
  <c r="C167" i="56"/>
  <c r="P166" i="56"/>
  <c r="Q166" i="56" s="1"/>
  <c r="R166" i="56" s="1"/>
  <c r="S166" i="56" s="1"/>
  <c r="T166" i="56" s="1"/>
  <c r="U166" i="56" s="1"/>
  <c r="V166" i="56" s="1"/>
  <c r="W166" i="56" s="1"/>
  <c r="X166" i="56" s="1"/>
  <c r="Y166" i="56" s="1"/>
  <c r="Z166" i="56" s="1"/>
  <c r="AA166" i="56" s="1"/>
  <c r="AB166" i="56" s="1"/>
  <c r="AC166" i="56" s="1"/>
  <c r="AD166" i="56" s="1"/>
  <c r="AE166" i="56" s="1"/>
  <c r="AF166" i="56" s="1"/>
  <c r="C166" i="56"/>
  <c r="D166" i="56" s="1"/>
  <c r="E166" i="56" s="1"/>
  <c r="F166" i="56" s="1"/>
  <c r="G166" i="56" s="1"/>
  <c r="H166" i="56" s="1"/>
  <c r="I166" i="56" s="1"/>
  <c r="J166" i="56" s="1"/>
  <c r="K166" i="56" s="1"/>
  <c r="L166" i="56" s="1"/>
  <c r="M166" i="56" s="1"/>
  <c r="N166" i="56" s="1"/>
  <c r="O166" i="56" s="1"/>
  <c r="C165" i="56"/>
  <c r="D165" i="56" s="1"/>
  <c r="E165" i="56" s="1"/>
  <c r="F165" i="56" s="1"/>
  <c r="G165" i="56" s="1"/>
  <c r="H165" i="56" s="1"/>
  <c r="I165" i="56" s="1"/>
  <c r="J165" i="56" s="1"/>
  <c r="K165" i="56" s="1"/>
  <c r="L165" i="56" s="1"/>
  <c r="M165" i="56" s="1"/>
  <c r="N165" i="56" s="1"/>
  <c r="O165" i="56" s="1"/>
  <c r="P165" i="56" s="1"/>
  <c r="Q165" i="56" s="1"/>
  <c r="R165" i="56" s="1"/>
  <c r="S165" i="56" s="1"/>
  <c r="T165" i="56" s="1"/>
  <c r="U165" i="56" s="1"/>
  <c r="V165" i="56" s="1"/>
  <c r="W165" i="56" s="1"/>
  <c r="X165" i="56" s="1"/>
  <c r="Y165" i="56" s="1"/>
  <c r="Z165" i="56" s="1"/>
  <c r="AA165" i="56" s="1"/>
  <c r="AB165" i="56" s="1"/>
  <c r="AC165" i="56" s="1"/>
  <c r="AD165" i="56" s="1"/>
  <c r="AE165" i="56" s="1"/>
  <c r="AF165" i="56" s="1"/>
  <c r="AD164" i="56"/>
  <c r="AE164" i="56" s="1"/>
  <c r="AF164" i="56" s="1"/>
  <c r="N164" i="56"/>
  <c r="O164" i="56" s="1"/>
  <c r="P164" i="56" s="1"/>
  <c r="Q164" i="56" s="1"/>
  <c r="R164" i="56" s="1"/>
  <c r="S164" i="56" s="1"/>
  <c r="T164" i="56" s="1"/>
  <c r="U164" i="56" s="1"/>
  <c r="V164" i="56" s="1"/>
  <c r="W164" i="56" s="1"/>
  <c r="X164" i="56" s="1"/>
  <c r="Y164" i="56" s="1"/>
  <c r="Z164" i="56" s="1"/>
  <c r="AA164" i="56" s="1"/>
  <c r="AB164" i="56" s="1"/>
  <c r="AC164" i="56" s="1"/>
  <c r="C164" i="56"/>
  <c r="D164" i="56" s="1"/>
  <c r="E164" i="56" s="1"/>
  <c r="F164" i="56" s="1"/>
  <c r="G164" i="56" s="1"/>
  <c r="H164" i="56" s="1"/>
  <c r="I164" i="56" s="1"/>
  <c r="J164" i="56" s="1"/>
  <c r="K164" i="56" s="1"/>
  <c r="L164" i="56" s="1"/>
  <c r="M164" i="56" s="1"/>
  <c r="E163" i="56"/>
  <c r="F163" i="56" s="1"/>
  <c r="G163" i="56" s="1"/>
  <c r="H163" i="56" s="1"/>
  <c r="I163" i="56" s="1"/>
  <c r="J163" i="56" s="1"/>
  <c r="K163" i="56" s="1"/>
  <c r="L163" i="56" s="1"/>
  <c r="M163" i="56" s="1"/>
  <c r="N163" i="56" s="1"/>
  <c r="O163" i="56" s="1"/>
  <c r="P163" i="56" s="1"/>
  <c r="Q163" i="56" s="1"/>
  <c r="R163" i="56" s="1"/>
  <c r="S163" i="56" s="1"/>
  <c r="T163" i="56" s="1"/>
  <c r="U163" i="56" s="1"/>
  <c r="V163" i="56" s="1"/>
  <c r="W163" i="56" s="1"/>
  <c r="X163" i="56" s="1"/>
  <c r="Y163" i="56" s="1"/>
  <c r="Z163" i="56" s="1"/>
  <c r="AA163" i="56" s="1"/>
  <c r="AB163" i="56" s="1"/>
  <c r="AC163" i="56" s="1"/>
  <c r="AD163" i="56" s="1"/>
  <c r="AE163" i="56" s="1"/>
  <c r="AF163" i="56" s="1"/>
  <c r="D163" i="56"/>
  <c r="C163" i="56"/>
  <c r="C162" i="56"/>
  <c r="D162" i="56" s="1"/>
  <c r="E162" i="56" s="1"/>
  <c r="F162" i="56" s="1"/>
  <c r="G162" i="56" s="1"/>
  <c r="H162" i="56" s="1"/>
  <c r="I162" i="56" s="1"/>
  <c r="J162" i="56" s="1"/>
  <c r="K162" i="56" s="1"/>
  <c r="L162" i="56" s="1"/>
  <c r="M162" i="56" s="1"/>
  <c r="N162" i="56" s="1"/>
  <c r="O162" i="56" s="1"/>
  <c r="P162" i="56" s="1"/>
  <c r="Q162" i="56" s="1"/>
  <c r="R162" i="56" s="1"/>
  <c r="S162" i="56" s="1"/>
  <c r="T162" i="56" s="1"/>
  <c r="U162" i="56" s="1"/>
  <c r="V162" i="56" s="1"/>
  <c r="W162" i="56" s="1"/>
  <c r="X162" i="56" s="1"/>
  <c r="Y162" i="56" s="1"/>
  <c r="Z162" i="56" s="1"/>
  <c r="AA162" i="56" s="1"/>
  <c r="AB162" i="56" s="1"/>
  <c r="AC162" i="56" s="1"/>
  <c r="AD162" i="56" s="1"/>
  <c r="AE162" i="56" s="1"/>
  <c r="AF162" i="56" s="1"/>
  <c r="C161" i="56"/>
  <c r="D161" i="56" s="1"/>
  <c r="E161" i="56" s="1"/>
  <c r="F161" i="56" s="1"/>
  <c r="G161" i="56" s="1"/>
  <c r="H161" i="56" s="1"/>
  <c r="I161" i="56" s="1"/>
  <c r="J161" i="56" s="1"/>
  <c r="K161" i="56" s="1"/>
  <c r="L161" i="56" s="1"/>
  <c r="M161" i="56" s="1"/>
  <c r="N161" i="56" s="1"/>
  <c r="O161" i="56" s="1"/>
  <c r="P161" i="56" s="1"/>
  <c r="Q161" i="56" s="1"/>
  <c r="R161" i="56" s="1"/>
  <c r="S161" i="56" s="1"/>
  <c r="T161" i="56" s="1"/>
  <c r="U161" i="56" s="1"/>
  <c r="V161" i="56" s="1"/>
  <c r="W161" i="56" s="1"/>
  <c r="X161" i="56" s="1"/>
  <c r="Y161" i="56" s="1"/>
  <c r="Z161" i="56" s="1"/>
  <c r="AA161" i="56" s="1"/>
  <c r="AB161" i="56" s="1"/>
  <c r="AC161" i="56" s="1"/>
  <c r="AD161" i="56" s="1"/>
  <c r="AE161" i="56" s="1"/>
  <c r="AF161" i="56" s="1"/>
  <c r="G160" i="56"/>
  <c r="H160" i="56" s="1"/>
  <c r="I160" i="56" s="1"/>
  <c r="J160" i="56" s="1"/>
  <c r="K160" i="56" s="1"/>
  <c r="L160" i="56" s="1"/>
  <c r="M160" i="56" s="1"/>
  <c r="N160" i="56" s="1"/>
  <c r="O160" i="56" s="1"/>
  <c r="P160" i="56" s="1"/>
  <c r="Q160" i="56" s="1"/>
  <c r="R160" i="56" s="1"/>
  <c r="S160" i="56" s="1"/>
  <c r="T160" i="56" s="1"/>
  <c r="U160" i="56" s="1"/>
  <c r="V160" i="56" s="1"/>
  <c r="W160" i="56" s="1"/>
  <c r="X160" i="56" s="1"/>
  <c r="Y160" i="56" s="1"/>
  <c r="Z160" i="56" s="1"/>
  <c r="AA160" i="56" s="1"/>
  <c r="AB160" i="56" s="1"/>
  <c r="AC160" i="56" s="1"/>
  <c r="AD160" i="56" s="1"/>
  <c r="AE160" i="56" s="1"/>
  <c r="AF160" i="56" s="1"/>
  <c r="D160" i="56"/>
  <c r="E160" i="56" s="1"/>
  <c r="F160" i="56" s="1"/>
  <c r="C160" i="56"/>
  <c r="F159" i="56"/>
  <c r="G159" i="56" s="1"/>
  <c r="H159" i="56" s="1"/>
  <c r="I159" i="56" s="1"/>
  <c r="J159" i="56" s="1"/>
  <c r="K159" i="56" s="1"/>
  <c r="L159" i="56" s="1"/>
  <c r="M159" i="56" s="1"/>
  <c r="N159" i="56" s="1"/>
  <c r="O159" i="56" s="1"/>
  <c r="P159" i="56" s="1"/>
  <c r="Q159" i="56" s="1"/>
  <c r="R159" i="56" s="1"/>
  <c r="S159" i="56" s="1"/>
  <c r="T159" i="56" s="1"/>
  <c r="U159" i="56" s="1"/>
  <c r="V159" i="56" s="1"/>
  <c r="W159" i="56" s="1"/>
  <c r="X159" i="56" s="1"/>
  <c r="Y159" i="56" s="1"/>
  <c r="Z159" i="56" s="1"/>
  <c r="AA159" i="56" s="1"/>
  <c r="AB159" i="56" s="1"/>
  <c r="AC159" i="56" s="1"/>
  <c r="AD159" i="56" s="1"/>
  <c r="AE159" i="56" s="1"/>
  <c r="AF159" i="56" s="1"/>
  <c r="E159" i="56"/>
  <c r="D159" i="56"/>
  <c r="C159" i="56"/>
  <c r="C158" i="56"/>
  <c r="D158" i="56" s="1"/>
  <c r="E158" i="56" s="1"/>
  <c r="F158" i="56" s="1"/>
  <c r="G158" i="56" s="1"/>
  <c r="H158" i="56" s="1"/>
  <c r="I158" i="56" s="1"/>
  <c r="J158" i="56" s="1"/>
  <c r="K158" i="56" s="1"/>
  <c r="L158" i="56" s="1"/>
  <c r="M158" i="56" s="1"/>
  <c r="N158" i="56" s="1"/>
  <c r="O158" i="56" s="1"/>
  <c r="P158" i="56" s="1"/>
  <c r="Q158" i="56" s="1"/>
  <c r="R158" i="56" s="1"/>
  <c r="S158" i="56" s="1"/>
  <c r="T158" i="56" s="1"/>
  <c r="U158" i="56" s="1"/>
  <c r="V158" i="56" s="1"/>
  <c r="W158" i="56" s="1"/>
  <c r="X158" i="56" s="1"/>
  <c r="Y158" i="56" s="1"/>
  <c r="Z158" i="56" s="1"/>
  <c r="AA158" i="56" s="1"/>
  <c r="AB158" i="56" s="1"/>
  <c r="AC158" i="56" s="1"/>
  <c r="AD158" i="56" s="1"/>
  <c r="AE158" i="56" s="1"/>
  <c r="AF158" i="56" s="1"/>
  <c r="N157" i="56"/>
  <c r="O157" i="56" s="1"/>
  <c r="P157" i="56" s="1"/>
  <c r="Q157" i="56" s="1"/>
  <c r="R157" i="56" s="1"/>
  <c r="S157" i="56" s="1"/>
  <c r="T157" i="56" s="1"/>
  <c r="U157" i="56" s="1"/>
  <c r="V157" i="56" s="1"/>
  <c r="W157" i="56" s="1"/>
  <c r="X157" i="56" s="1"/>
  <c r="Y157" i="56" s="1"/>
  <c r="Z157" i="56" s="1"/>
  <c r="AA157" i="56" s="1"/>
  <c r="AB157" i="56" s="1"/>
  <c r="AC157" i="56" s="1"/>
  <c r="AD157" i="56" s="1"/>
  <c r="AE157" i="56" s="1"/>
  <c r="AF157" i="56" s="1"/>
  <c r="E157" i="56"/>
  <c r="F157" i="56" s="1"/>
  <c r="G157" i="56" s="1"/>
  <c r="H157" i="56" s="1"/>
  <c r="I157" i="56" s="1"/>
  <c r="J157" i="56" s="1"/>
  <c r="K157" i="56" s="1"/>
  <c r="L157" i="56" s="1"/>
  <c r="M157" i="56" s="1"/>
  <c r="C157" i="56"/>
  <c r="D157" i="56" s="1"/>
  <c r="E156" i="56"/>
  <c r="F156" i="56" s="1"/>
  <c r="G156" i="56" s="1"/>
  <c r="H156" i="56" s="1"/>
  <c r="I156" i="56" s="1"/>
  <c r="J156" i="56" s="1"/>
  <c r="K156" i="56" s="1"/>
  <c r="L156" i="56" s="1"/>
  <c r="M156" i="56" s="1"/>
  <c r="N156" i="56" s="1"/>
  <c r="O156" i="56" s="1"/>
  <c r="P156" i="56" s="1"/>
  <c r="Q156" i="56" s="1"/>
  <c r="R156" i="56" s="1"/>
  <c r="S156" i="56" s="1"/>
  <c r="T156" i="56" s="1"/>
  <c r="U156" i="56" s="1"/>
  <c r="V156" i="56" s="1"/>
  <c r="W156" i="56" s="1"/>
  <c r="X156" i="56" s="1"/>
  <c r="Y156" i="56" s="1"/>
  <c r="Z156" i="56" s="1"/>
  <c r="AA156" i="56" s="1"/>
  <c r="AB156" i="56" s="1"/>
  <c r="AC156" i="56" s="1"/>
  <c r="AD156" i="56" s="1"/>
  <c r="AE156" i="56" s="1"/>
  <c r="AF156" i="56" s="1"/>
  <c r="D156" i="56"/>
  <c r="C156" i="56"/>
  <c r="C155" i="56"/>
  <c r="D155" i="56" s="1"/>
  <c r="E155" i="56" s="1"/>
  <c r="F155" i="56" s="1"/>
  <c r="G155" i="56" s="1"/>
  <c r="H155" i="56" s="1"/>
  <c r="I155" i="56" s="1"/>
  <c r="J155" i="56" s="1"/>
  <c r="K155" i="56" s="1"/>
  <c r="L155" i="56" s="1"/>
  <c r="M155" i="56" s="1"/>
  <c r="N155" i="56" s="1"/>
  <c r="O155" i="56" s="1"/>
  <c r="P155" i="56" s="1"/>
  <c r="Q155" i="56" s="1"/>
  <c r="R155" i="56" s="1"/>
  <c r="S155" i="56" s="1"/>
  <c r="T155" i="56" s="1"/>
  <c r="U155" i="56" s="1"/>
  <c r="V155" i="56" s="1"/>
  <c r="W155" i="56" s="1"/>
  <c r="X155" i="56" s="1"/>
  <c r="Y155" i="56" s="1"/>
  <c r="Z155" i="56" s="1"/>
  <c r="AA155" i="56" s="1"/>
  <c r="AB155" i="56" s="1"/>
  <c r="AC155" i="56" s="1"/>
  <c r="AD155" i="56" s="1"/>
  <c r="AE155" i="56" s="1"/>
  <c r="AF155" i="56" s="1"/>
  <c r="N154" i="56"/>
  <c r="O154" i="56" s="1"/>
  <c r="P154" i="56" s="1"/>
  <c r="Q154" i="56" s="1"/>
  <c r="R154" i="56" s="1"/>
  <c r="S154" i="56" s="1"/>
  <c r="T154" i="56" s="1"/>
  <c r="U154" i="56" s="1"/>
  <c r="V154" i="56" s="1"/>
  <c r="W154" i="56" s="1"/>
  <c r="X154" i="56" s="1"/>
  <c r="Y154" i="56" s="1"/>
  <c r="Z154" i="56" s="1"/>
  <c r="AA154" i="56" s="1"/>
  <c r="AB154" i="56" s="1"/>
  <c r="AC154" i="56" s="1"/>
  <c r="AD154" i="56" s="1"/>
  <c r="AE154" i="56" s="1"/>
  <c r="AF154" i="56" s="1"/>
  <c r="F154" i="56"/>
  <c r="G154" i="56" s="1"/>
  <c r="H154" i="56" s="1"/>
  <c r="I154" i="56" s="1"/>
  <c r="J154" i="56" s="1"/>
  <c r="K154" i="56" s="1"/>
  <c r="L154" i="56" s="1"/>
  <c r="M154" i="56" s="1"/>
  <c r="D154" i="56"/>
  <c r="E154" i="56" s="1"/>
  <c r="C154" i="56"/>
  <c r="D153" i="56"/>
  <c r="E153" i="56" s="1"/>
  <c r="F153" i="56" s="1"/>
  <c r="G153" i="56" s="1"/>
  <c r="H153" i="56" s="1"/>
  <c r="I153" i="56" s="1"/>
  <c r="J153" i="56" s="1"/>
  <c r="K153" i="56" s="1"/>
  <c r="L153" i="56" s="1"/>
  <c r="M153" i="56" s="1"/>
  <c r="N153" i="56" s="1"/>
  <c r="O153" i="56" s="1"/>
  <c r="P153" i="56" s="1"/>
  <c r="Q153" i="56" s="1"/>
  <c r="R153" i="56" s="1"/>
  <c r="S153" i="56" s="1"/>
  <c r="T153" i="56" s="1"/>
  <c r="U153" i="56" s="1"/>
  <c r="V153" i="56" s="1"/>
  <c r="W153" i="56" s="1"/>
  <c r="X153" i="56" s="1"/>
  <c r="Y153" i="56" s="1"/>
  <c r="Z153" i="56" s="1"/>
  <c r="AA153" i="56" s="1"/>
  <c r="AB153" i="56" s="1"/>
  <c r="AC153" i="56" s="1"/>
  <c r="AD153" i="56" s="1"/>
  <c r="AE153" i="56" s="1"/>
  <c r="AF153" i="56" s="1"/>
  <c r="C153" i="56"/>
  <c r="E152" i="56"/>
  <c r="F152" i="56" s="1"/>
  <c r="G152" i="56" s="1"/>
  <c r="H152" i="56" s="1"/>
  <c r="I152" i="56" s="1"/>
  <c r="J152" i="56" s="1"/>
  <c r="K152" i="56" s="1"/>
  <c r="L152" i="56" s="1"/>
  <c r="M152" i="56" s="1"/>
  <c r="N152" i="56" s="1"/>
  <c r="O152" i="56" s="1"/>
  <c r="P152" i="56" s="1"/>
  <c r="Q152" i="56" s="1"/>
  <c r="R152" i="56" s="1"/>
  <c r="S152" i="56" s="1"/>
  <c r="T152" i="56" s="1"/>
  <c r="U152" i="56" s="1"/>
  <c r="V152" i="56" s="1"/>
  <c r="W152" i="56" s="1"/>
  <c r="X152" i="56" s="1"/>
  <c r="Y152" i="56" s="1"/>
  <c r="Z152" i="56" s="1"/>
  <c r="AA152" i="56" s="1"/>
  <c r="AB152" i="56" s="1"/>
  <c r="AC152" i="56" s="1"/>
  <c r="AD152" i="56" s="1"/>
  <c r="AE152" i="56" s="1"/>
  <c r="AF152" i="56" s="1"/>
  <c r="D152" i="56"/>
  <c r="C152" i="56"/>
  <c r="C151" i="56"/>
  <c r="D151" i="56" s="1"/>
  <c r="E151" i="56" s="1"/>
  <c r="F151" i="56" s="1"/>
  <c r="G151" i="56" s="1"/>
  <c r="H151" i="56" s="1"/>
  <c r="I151" i="56" s="1"/>
  <c r="J151" i="56" s="1"/>
  <c r="K151" i="56" s="1"/>
  <c r="L151" i="56" s="1"/>
  <c r="M151" i="56" s="1"/>
  <c r="N151" i="56" s="1"/>
  <c r="O151" i="56" s="1"/>
  <c r="P151" i="56" s="1"/>
  <c r="Q151" i="56" s="1"/>
  <c r="R151" i="56" s="1"/>
  <c r="S151" i="56" s="1"/>
  <c r="T151" i="56" s="1"/>
  <c r="U151" i="56" s="1"/>
  <c r="V151" i="56" s="1"/>
  <c r="W151" i="56" s="1"/>
  <c r="X151" i="56" s="1"/>
  <c r="Y151" i="56" s="1"/>
  <c r="Z151" i="56" s="1"/>
  <c r="AA151" i="56" s="1"/>
  <c r="AB151" i="56" s="1"/>
  <c r="AC151" i="56" s="1"/>
  <c r="AD151" i="56" s="1"/>
  <c r="AE151" i="56" s="1"/>
  <c r="AF151" i="56" s="1"/>
  <c r="D150" i="56"/>
  <c r="E150" i="56" s="1"/>
  <c r="F150" i="56" s="1"/>
  <c r="G150" i="56" s="1"/>
  <c r="H150" i="56" s="1"/>
  <c r="I150" i="56" s="1"/>
  <c r="J150" i="56" s="1"/>
  <c r="K150" i="56" s="1"/>
  <c r="L150" i="56" s="1"/>
  <c r="M150" i="56" s="1"/>
  <c r="N150" i="56" s="1"/>
  <c r="O150" i="56" s="1"/>
  <c r="P150" i="56" s="1"/>
  <c r="Q150" i="56" s="1"/>
  <c r="R150" i="56" s="1"/>
  <c r="S150" i="56" s="1"/>
  <c r="T150" i="56" s="1"/>
  <c r="U150" i="56" s="1"/>
  <c r="V150" i="56" s="1"/>
  <c r="W150" i="56" s="1"/>
  <c r="X150" i="56" s="1"/>
  <c r="Y150" i="56" s="1"/>
  <c r="Z150" i="56" s="1"/>
  <c r="AA150" i="56" s="1"/>
  <c r="AB150" i="56" s="1"/>
  <c r="AC150" i="56" s="1"/>
  <c r="AD150" i="56" s="1"/>
  <c r="AE150" i="56" s="1"/>
  <c r="AF150" i="56" s="1"/>
  <c r="C150" i="56"/>
  <c r="L149" i="56"/>
  <c r="M149" i="56" s="1"/>
  <c r="N149" i="56" s="1"/>
  <c r="O149" i="56" s="1"/>
  <c r="P149" i="56" s="1"/>
  <c r="Q149" i="56" s="1"/>
  <c r="R149" i="56" s="1"/>
  <c r="S149" i="56" s="1"/>
  <c r="T149" i="56" s="1"/>
  <c r="U149" i="56" s="1"/>
  <c r="V149" i="56" s="1"/>
  <c r="W149" i="56" s="1"/>
  <c r="X149" i="56" s="1"/>
  <c r="Y149" i="56" s="1"/>
  <c r="Z149" i="56" s="1"/>
  <c r="AA149" i="56" s="1"/>
  <c r="AB149" i="56" s="1"/>
  <c r="AC149" i="56" s="1"/>
  <c r="AD149" i="56" s="1"/>
  <c r="AE149" i="56" s="1"/>
  <c r="AF149" i="56" s="1"/>
  <c r="I149" i="56"/>
  <c r="J149" i="56" s="1"/>
  <c r="K149" i="56" s="1"/>
  <c r="G149" i="56"/>
  <c r="H149" i="56" s="1"/>
  <c r="D149" i="56"/>
  <c r="E149" i="56" s="1"/>
  <c r="F149" i="56" s="1"/>
  <c r="C149" i="56"/>
  <c r="M148" i="56"/>
  <c r="N148" i="56" s="1"/>
  <c r="O148" i="56" s="1"/>
  <c r="P148" i="56" s="1"/>
  <c r="Q148" i="56" s="1"/>
  <c r="R148" i="56" s="1"/>
  <c r="S148" i="56" s="1"/>
  <c r="T148" i="56" s="1"/>
  <c r="U148" i="56" s="1"/>
  <c r="V148" i="56" s="1"/>
  <c r="W148" i="56" s="1"/>
  <c r="X148" i="56" s="1"/>
  <c r="Y148" i="56" s="1"/>
  <c r="Z148" i="56" s="1"/>
  <c r="AA148" i="56" s="1"/>
  <c r="AB148" i="56" s="1"/>
  <c r="AC148" i="56" s="1"/>
  <c r="AD148" i="56" s="1"/>
  <c r="AE148" i="56" s="1"/>
  <c r="AF148" i="56" s="1"/>
  <c r="E148" i="56"/>
  <c r="F148" i="56" s="1"/>
  <c r="G148" i="56" s="1"/>
  <c r="H148" i="56" s="1"/>
  <c r="I148" i="56" s="1"/>
  <c r="J148" i="56" s="1"/>
  <c r="K148" i="56" s="1"/>
  <c r="L148" i="56" s="1"/>
  <c r="D148" i="56"/>
  <c r="C148" i="56"/>
  <c r="F147" i="56"/>
  <c r="G147" i="56" s="1"/>
  <c r="H147" i="56" s="1"/>
  <c r="I147" i="56" s="1"/>
  <c r="J147" i="56" s="1"/>
  <c r="K147" i="56" s="1"/>
  <c r="L147" i="56" s="1"/>
  <c r="M147" i="56" s="1"/>
  <c r="N147" i="56" s="1"/>
  <c r="O147" i="56" s="1"/>
  <c r="P147" i="56" s="1"/>
  <c r="Q147" i="56" s="1"/>
  <c r="R147" i="56" s="1"/>
  <c r="S147" i="56" s="1"/>
  <c r="T147" i="56" s="1"/>
  <c r="U147" i="56" s="1"/>
  <c r="V147" i="56" s="1"/>
  <c r="W147" i="56" s="1"/>
  <c r="X147" i="56" s="1"/>
  <c r="Y147" i="56" s="1"/>
  <c r="Z147" i="56" s="1"/>
  <c r="AA147" i="56" s="1"/>
  <c r="AB147" i="56" s="1"/>
  <c r="AC147" i="56" s="1"/>
  <c r="AD147" i="56" s="1"/>
  <c r="AE147" i="56" s="1"/>
  <c r="AF147" i="56" s="1"/>
  <c r="C147" i="56"/>
  <c r="D147" i="56" s="1"/>
  <c r="E147" i="56" s="1"/>
  <c r="X146" i="56"/>
  <c r="Y146" i="56" s="1"/>
  <c r="Z146" i="56" s="1"/>
  <c r="AA146" i="56" s="1"/>
  <c r="AB146" i="56" s="1"/>
  <c r="AC146" i="56" s="1"/>
  <c r="AD146" i="56" s="1"/>
  <c r="AE146" i="56" s="1"/>
  <c r="AF146" i="56" s="1"/>
  <c r="C146" i="56"/>
  <c r="D146" i="56" s="1"/>
  <c r="E146" i="56" s="1"/>
  <c r="F146" i="56" s="1"/>
  <c r="G146" i="56" s="1"/>
  <c r="H146" i="56" s="1"/>
  <c r="I146" i="56" s="1"/>
  <c r="J146" i="56" s="1"/>
  <c r="K146" i="56" s="1"/>
  <c r="L146" i="56" s="1"/>
  <c r="M146" i="56" s="1"/>
  <c r="N146" i="56" s="1"/>
  <c r="O146" i="56" s="1"/>
  <c r="P146" i="56" s="1"/>
  <c r="Q146" i="56" s="1"/>
  <c r="R146" i="56" s="1"/>
  <c r="S146" i="56" s="1"/>
  <c r="T146" i="56" s="1"/>
  <c r="U146" i="56" s="1"/>
  <c r="V146" i="56" s="1"/>
  <c r="W146" i="56" s="1"/>
  <c r="O145" i="56"/>
  <c r="P145" i="56" s="1"/>
  <c r="Q145" i="56" s="1"/>
  <c r="R145" i="56" s="1"/>
  <c r="S145" i="56" s="1"/>
  <c r="T145" i="56" s="1"/>
  <c r="U145" i="56" s="1"/>
  <c r="V145" i="56" s="1"/>
  <c r="W145" i="56" s="1"/>
  <c r="X145" i="56" s="1"/>
  <c r="Y145" i="56" s="1"/>
  <c r="Z145" i="56" s="1"/>
  <c r="AA145" i="56" s="1"/>
  <c r="AB145" i="56" s="1"/>
  <c r="AC145" i="56" s="1"/>
  <c r="AD145" i="56" s="1"/>
  <c r="AE145" i="56" s="1"/>
  <c r="AF145" i="56" s="1"/>
  <c r="D145" i="56"/>
  <c r="E145" i="56" s="1"/>
  <c r="F145" i="56" s="1"/>
  <c r="G145" i="56" s="1"/>
  <c r="H145" i="56" s="1"/>
  <c r="I145" i="56" s="1"/>
  <c r="J145" i="56" s="1"/>
  <c r="K145" i="56" s="1"/>
  <c r="L145" i="56" s="1"/>
  <c r="M145" i="56" s="1"/>
  <c r="N145" i="56" s="1"/>
  <c r="C145" i="56"/>
  <c r="H144" i="56"/>
  <c r="I144" i="56" s="1"/>
  <c r="J144" i="56" s="1"/>
  <c r="K144" i="56" s="1"/>
  <c r="L144" i="56" s="1"/>
  <c r="M144" i="56" s="1"/>
  <c r="N144" i="56" s="1"/>
  <c r="O144" i="56" s="1"/>
  <c r="P144" i="56" s="1"/>
  <c r="Q144" i="56" s="1"/>
  <c r="R144" i="56" s="1"/>
  <c r="S144" i="56" s="1"/>
  <c r="T144" i="56" s="1"/>
  <c r="U144" i="56" s="1"/>
  <c r="V144" i="56" s="1"/>
  <c r="W144" i="56" s="1"/>
  <c r="X144" i="56" s="1"/>
  <c r="Y144" i="56" s="1"/>
  <c r="Z144" i="56" s="1"/>
  <c r="AA144" i="56" s="1"/>
  <c r="AB144" i="56" s="1"/>
  <c r="AC144" i="56" s="1"/>
  <c r="AD144" i="56" s="1"/>
  <c r="AE144" i="56" s="1"/>
  <c r="AF144" i="56" s="1"/>
  <c r="E144" i="56"/>
  <c r="F144" i="56" s="1"/>
  <c r="G144" i="56" s="1"/>
  <c r="D144" i="56"/>
  <c r="C144" i="56"/>
  <c r="C143" i="56"/>
  <c r="D143" i="56" s="1"/>
  <c r="E143" i="56" s="1"/>
  <c r="F143" i="56" s="1"/>
  <c r="G143" i="56" s="1"/>
  <c r="H143" i="56" s="1"/>
  <c r="I143" i="56" s="1"/>
  <c r="J143" i="56" s="1"/>
  <c r="K143" i="56" s="1"/>
  <c r="L143" i="56" s="1"/>
  <c r="M143" i="56" s="1"/>
  <c r="N143" i="56" s="1"/>
  <c r="O143" i="56" s="1"/>
  <c r="P143" i="56" s="1"/>
  <c r="Q143" i="56" s="1"/>
  <c r="R143" i="56" s="1"/>
  <c r="S143" i="56" s="1"/>
  <c r="T143" i="56" s="1"/>
  <c r="U143" i="56" s="1"/>
  <c r="V143" i="56" s="1"/>
  <c r="W143" i="56" s="1"/>
  <c r="X143" i="56" s="1"/>
  <c r="Y143" i="56" s="1"/>
  <c r="Z143" i="56" s="1"/>
  <c r="AA143" i="56" s="1"/>
  <c r="AB143" i="56" s="1"/>
  <c r="AC143" i="56" s="1"/>
  <c r="AD143" i="56" s="1"/>
  <c r="AE143" i="56" s="1"/>
  <c r="AF143" i="56" s="1"/>
  <c r="AD142" i="56"/>
  <c r="AE142" i="56" s="1"/>
  <c r="AF142" i="56" s="1"/>
  <c r="C142" i="56"/>
  <c r="D142" i="56" s="1"/>
  <c r="E142" i="56" s="1"/>
  <c r="F142" i="56" s="1"/>
  <c r="G142" i="56" s="1"/>
  <c r="H142" i="56" s="1"/>
  <c r="I142" i="56" s="1"/>
  <c r="J142" i="56" s="1"/>
  <c r="K142" i="56" s="1"/>
  <c r="L142" i="56" s="1"/>
  <c r="M142" i="56" s="1"/>
  <c r="N142" i="56" s="1"/>
  <c r="O142" i="56" s="1"/>
  <c r="P142" i="56" s="1"/>
  <c r="Q142" i="56" s="1"/>
  <c r="R142" i="56" s="1"/>
  <c r="S142" i="56" s="1"/>
  <c r="T142" i="56" s="1"/>
  <c r="U142" i="56" s="1"/>
  <c r="V142" i="56" s="1"/>
  <c r="W142" i="56" s="1"/>
  <c r="X142" i="56" s="1"/>
  <c r="Y142" i="56" s="1"/>
  <c r="Z142" i="56" s="1"/>
  <c r="AA142" i="56" s="1"/>
  <c r="AB142" i="56" s="1"/>
  <c r="AC142" i="56" s="1"/>
  <c r="C141" i="56"/>
  <c r="D141" i="56" s="1"/>
  <c r="E141" i="56" s="1"/>
  <c r="F141" i="56" s="1"/>
  <c r="G141" i="56" s="1"/>
  <c r="H141" i="56" s="1"/>
  <c r="I141" i="56" s="1"/>
  <c r="J141" i="56" s="1"/>
  <c r="K141" i="56" s="1"/>
  <c r="L141" i="56" s="1"/>
  <c r="M141" i="56" s="1"/>
  <c r="N141" i="56" s="1"/>
  <c r="O141" i="56" s="1"/>
  <c r="P141" i="56" s="1"/>
  <c r="Q141" i="56" s="1"/>
  <c r="R141" i="56" s="1"/>
  <c r="S141" i="56" s="1"/>
  <c r="T141" i="56" s="1"/>
  <c r="U141" i="56" s="1"/>
  <c r="V141" i="56" s="1"/>
  <c r="W141" i="56" s="1"/>
  <c r="X141" i="56" s="1"/>
  <c r="Y141" i="56" s="1"/>
  <c r="Z141" i="56" s="1"/>
  <c r="AA141" i="56" s="1"/>
  <c r="AB141" i="56" s="1"/>
  <c r="AC141" i="56" s="1"/>
  <c r="AD141" i="56" s="1"/>
  <c r="AE141" i="56" s="1"/>
  <c r="AF141" i="56" s="1"/>
  <c r="D140" i="56"/>
  <c r="E140" i="56" s="1"/>
  <c r="F140" i="56" s="1"/>
  <c r="G140" i="56" s="1"/>
  <c r="H140" i="56" s="1"/>
  <c r="I140" i="56" s="1"/>
  <c r="J140" i="56" s="1"/>
  <c r="K140" i="56" s="1"/>
  <c r="L140" i="56" s="1"/>
  <c r="M140" i="56" s="1"/>
  <c r="N140" i="56" s="1"/>
  <c r="O140" i="56" s="1"/>
  <c r="P140" i="56" s="1"/>
  <c r="Q140" i="56" s="1"/>
  <c r="R140" i="56" s="1"/>
  <c r="S140" i="56" s="1"/>
  <c r="T140" i="56" s="1"/>
  <c r="U140" i="56" s="1"/>
  <c r="V140" i="56" s="1"/>
  <c r="W140" i="56" s="1"/>
  <c r="X140" i="56" s="1"/>
  <c r="Y140" i="56" s="1"/>
  <c r="Z140" i="56" s="1"/>
  <c r="AA140" i="56" s="1"/>
  <c r="AB140" i="56" s="1"/>
  <c r="AC140" i="56" s="1"/>
  <c r="AD140" i="56" s="1"/>
  <c r="AE140" i="56" s="1"/>
  <c r="AF140" i="56" s="1"/>
  <c r="C140" i="56"/>
  <c r="H139" i="56"/>
  <c r="I139" i="56" s="1"/>
  <c r="J139" i="56" s="1"/>
  <c r="K139" i="56" s="1"/>
  <c r="L139" i="56" s="1"/>
  <c r="M139" i="56" s="1"/>
  <c r="N139" i="56" s="1"/>
  <c r="O139" i="56" s="1"/>
  <c r="P139" i="56" s="1"/>
  <c r="Q139" i="56" s="1"/>
  <c r="R139" i="56" s="1"/>
  <c r="S139" i="56" s="1"/>
  <c r="T139" i="56" s="1"/>
  <c r="U139" i="56" s="1"/>
  <c r="V139" i="56" s="1"/>
  <c r="W139" i="56" s="1"/>
  <c r="X139" i="56" s="1"/>
  <c r="Y139" i="56" s="1"/>
  <c r="Z139" i="56" s="1"/>
  <c r="AA139" i="56" s="1"/>
  <c r="AB139" i="56" s="1"/>
  <c r="AC139" i="56" s="1"/>
  <c r="AD139" i="56" s="1"/>
  <c r="AE139" i="56" s="1"/>
  <c r="AF139" i="56" s="1"/>
  <c r="E139" i="56"/>
  <c r="F139" i="56" s="1"/>
  <c r="G139" i="56" s="1"/>
  <c r="D139" i="56"/>
  <c r="C139" i="56"/>
  <c r="V138" i="56"/>
  <c r="W138" i="56" s="1"/>
  <c r="X138" i="56" s="1"/>
  <c r="Y138" i="56" s="1"/>
  <c r="Z138" i="56" s="1"/>
  <c r="AA138" i="56" s="1"/>
  <c r="AB138" i="56" s="1"/>
  <c r="AC138" i="56" s="1"/>
  <c r="AD138" i="56" s="1"/>
  <c r="AE138" i="56" s="1"/>
  <c r="AF138" i="56" s="1"/>
  <c r="E138" i="56"/>
  <c r="F138" i="56" s="1"/>
  <c r="G138" i="56" s="1"/>
  <c r="H138" i="56" s="1"/>
  <c r="I138" i="56" s="1"/>
  <c r="J138" i="56" s="1"/>
  <c r="K138" i="56" s="1"/>
  <c r="L138" i="56" s="1"/>
  <c r="M138" i="56" s="1"/>
  <c r="N138" i="56" s="1"/>
  <c r="O138" i="56" s="1"/>
  <c r="P138" i="56" s="1"/>
  <c r="Q138" i="56" s="1"/>
  <c r="R138" i="56" s="1"/>
  <c r="S138" i="56" s="1"/>
  <c r="T138" i="56" s="1"/>
  <c r="U138" i="56" s="1"/>
  <c r="C138" i="56"/>
  <c r="D138" i="56" s="1"/>
  <c r="C137" i="56"/>
  <c r="D137" i="56" s="1"/>
  <c r="E137" i="56" s="1"/>
  <c r="F137" i="56" s="1"/>
  <c r="G137" i="56" s="1"/>
  <c r="H137" i="56" s="1"/>
  <c r="I137" i="56" s="1"/>
  <c r="J137" i="56" s="1"/>
  <c r="K137" i="56" s="1"/>
  <c r="L137" i="56" s="1"/>
  <c r="M137" i="56" s="1"/>
  <c r="N137" i="56" s="1"/>
  <c r="O137" i="56" s="1"/>
  <c r="P137" i="56" s="1"/>
  <c r="Q137" i="56" s="1"/>
  <c r="R137" i="56" s="1"/>
  <c r="S137" i="56" s="1"/>
  <c r="T137" i="56" s="1"/>
  <c r="U137" i="56" s="1"/>
  <c r="V137" i="56" s="1"/>
  <c r="W137" i="56" s="1"/>
  <c r="X137" i="56" s="1"/>
  <c r="Y137" i="56" s="1"/>
  <c r="Z137" i="56" s="1"/>
  <c r="AA137" i="56" s="1"/>
  <c r="AB137" i="56" s="1"/>
  <c r="AC137" i="56" s="1"/>
  <c r="AD137" i="56" s="1"/>
  <c r="AE137" i="56" s="1"/>
  <c r="AF137" i="56" s="1"/>
  <c r="G136" i="56"/>
  <c r="H136" i="56" s="1"/>
  <c r="I136" i="56" s="1"/>
  <c r="J136" i="56" s="1"/>
  <c r="K136" i="56" s="1"/>
  <c r="L136" i="56" s="1"/>
  <c r="M136" i="56" s="1"/>
  <c r="N136" i="56" s="1"/>
  <c r="O136" i="56" s="1"/>
  <c r="P136" i="56" s="1"/>
  <c r="Q136" i="56" s="1"/>
  <c r="R136" i="56" s="1"/>
  <c r="S136" i="56" s="1"/>
  <c r="T136" i="56" s="1"/>
  <c r="U136" i="56" s="1"/>
  <c r="V136" i="56" s="1"/>
  <c r="W136" i="56" s="1"/>
  <c r="X136" i="56" s="1"/>
  <c r="Y136" i="56" s="1"/>
  <c r="Z136" i="56" s="1"/>
  <c r="AA136" i="56" s="1"/>
  <c r="AB136" i="56" s="1"/>
  <c r="AC136" i="56" s="1"/>
  <c r="AD136" i="56" s="1"/>
  <c r="AE136" i="56" s="1"/>
  <c r="AF136" i="56" s="1"/>
  <c r="D136" i="56"/>
  <c r="E136" i="56" s="1"/>
  <c r="F136" i="56" s="1"/>
  <c r="C136" i="56"/>
  <c r="E135" i="56"/>
  <c r="F135" i="56" s="1"/>
  <c r="G135" i="56" s="1"/>
  <c r="H135" i="56" s="1"/>
  <c r="I135" i="56" s="1"/>
  <c r="J135" i="56" s="1"/>
  <c r="K135" i="56" s="1"/>
  <c r="L135" i="56" s="1"/>
  <c r="M135" i="56" s="1"/>
  <c r="N135" i="56" s="1"/>
  <c r="O135" i="56" s="1"/>
  <c r="P135" i="56" s="1"/>
  <c r="Q135" i="56" s="1"/>
  <c r="R135" i="56" s="1"/>
  <c r="S135" i="56" s="1"/>
  <c r="T135" i="56" s="1"/>
  <c r="U135" i="56" s="1"/>
  <c r="V135" i="56" s="1"/>
  <c r="W135" i="56" s="1"/>
  <c r="X135" i="56" s="1"/>
  <c r="Y135" i="56" s="1"/>
  <c r="Z135" i="56" s="1"/>
  <c r="AA135" i="56" s="1"/>
  <c r="AB135" i="56" s="1"/>
  <c r="AC135" i="56" s="1"/>
  <c r="AD135" i="56" s="1"/>
  <c r="AE135" i="56" s="1"/>
  <c r="AF135" i="56" s="1"/>
  <c r="D135" i="56"/>
  <c r="C135" i="56"/>
  <c r="F134" i="56"/>
  <c r="G134" i="56" s="1"/>
  <c r="H134" i="56" s="1"/>
  <c r="I134" i="56" s="1"/>
  <c r="J134" i="56" s="1"/>
  <c r="K134" i="56" s="1"/>
  <c r="L134" i="56" s="1"/>
  <c r="M134" i="56" s="1"/>
  <c r="N134" i="56" s="1"/>
  <c r="O134" i="56" s="1"/>
  <c r="P134" i="56" s="1"/>
  <c r="Q134" i="56" s="1"/>
  <c r="R134" i="56" s="1"/>
  <c r="S134" i="56" s="1"/>
  <c r="T134" i="56" s="1"/>
  <c r="U134" i="56" s="1"/>
  <c r="V134" i="56" s="1"/>
  <c r="W134" i="56" s="1"/>
  <c r="X134" i="56" s="1"/>
  <c r="Y134" i="56" s="1"/>
  <c r="Z134" i="56" s="1"/>
  <c r="AA134" i="56" s="1"/>
  <c r="AB134" i="56" s="1"/>
  <c r="AC134" i="56" s="1"/>
  <c r="AD134" i="56" s="1"/>
  <c r="AE134" i="56" s="1"/>
  <c r="AF134" i="56" s="1"/>
  <c r="E134" i="56"/>
  <c r="C134" i="56"/>
  <c r="D134" i="56" s="1"/>
  <c r="D133" i="56"/>
  <c r="E133" i="56" s="1"/>
  <c r="F133" i="56" s="1"/>
  <c r="G133" i="56" s="1"/>
  <c r="H133" i="56" s="1"/>
  <c r="I133" i="56" s="1"/>
  <c r="J133" i="56" s="1"/>
  <c r="K133" i="56" s="1"/>
  <c r="L133" i="56" s="1"/>
  <c r="M133" i="56" s="1"/>
  <c r="N133" i="56" s="1"/>
  <c r="O133" i="56" s="1"/>
  <c r="P133" i="56" s="1"/>
  <c r="Q133" i="56" s="1"/>
  <c r="R133" i="56" s="1"/>
  <c r="S133" i="56" s="1"/>
  <c r="T133" i="56" s="1"/>
  <c r="U133" i="56" s="1"/>
  <c r="V133" i="56" s="1"/>
  <c r="W133" i="56" s="1"/>
  <c r="X133" i="56" s="1"/>
  <c r="Y133" i="56" s="1"/>
  <c r="Z133" i="56" s="1"/>
  <c r="AA133" i="56" s="1"/>
  <c r="AB133" i="56" s="1"/>
  <c r="AC133" i="56" s="1"/>
  <c r="AD133" i="56" s="1"/>
  <c r="AE133" i="56" s="1"/>
  <c r="AF133" i="56" s="1"/>
  <c r="C133" i="56"/>
  <c r="D132" i="56"/>
  <c r="E132" i="56" s="1"/>
  <c r="F132" i="56" s="1"/>
  <c r="G132" i="56" s="1"/>
  <c r="H132" i="56" s="1"/>
  <c r="I132" i="56" s="1"/>
  <c r="J132" i="56" s="1"/>
  <c r="K132" i="56" s="1"/>
  <c r="L132" i="56" s="1"/>
  <c r="M132" i="56" s="1"/>
  <c r="N132" i="56" s="1"/>
  <c r="O132" i="56" s="1"/>
  <c r="P132" i="56" s="1"/>
  <c r="Q132" i="56" s="1"/>
  <c r="R132" i="56" s="1"/>
  <c r="S132" i="56" s="1"/>
  <c r="T132" i="56" s="1"/>
  <c r="U132" i="56" s="1"/>
  <c r="V132" i="56" s="1"/>
  <c r="W132" i="56" s="1"/>
  <c r="X132" i="56" s="1"/>
  <c r="Y132" i="56" s="1"/>
  <c r="Z132" i="56" s="1"/>
  <c r="AA132" i="56" s="1"/>
  <c r="AB132" i="56" s="1"/>
  <c r="AC132" i="56" s="1"/>
  <c r="AD132" i="56" s="1"/>
  <c r="AE132" i="56" s="1"/>
  <c r="AF132" i="56" s="1"/>
  <c r="C132" i="56"/>
  <c r="D131" i="56"/>
  <c r="E131" i="56" s="1"/>
  <c r="F131" i="56" s="1"/>
  <c r="G131" i="56" s="1"/>
  <c r="H131" i="56" s="1"/>
  <c r="I131" i="56" s="1"/>
  <c r="J131" i="56" s="1"/>
  <c r="K131" i="56" s="1"/>
  <c r="L131" i="56" s="1"/>
  <c r="M131" i="56" s="1"/>
  <c r="N131" i="56" s="1"/>
  <c r="O131" i="56" s="1"/>
  <c r="P131" i="56" s="1"/>
  <c r="Q131" i="56" s="1"/>
  <c r="R131" i="56" s="1"/>
  <c r="S131" i="56" s="1"/>
  <c r="T131" i="56" s="1"/>
  <c r="U131" i="56" s="1"/>
  <c r="V131" i="56" s="1"/>
  <c r="W131" i="56" s="1"/>
  <c r="X131" i="56" s="1"/>
  <c r="Y131" i="56" s="1"/>
  <c r="Z131" i="56" s="1"/>
  <c r="AA131" i="56" s="1"/>
  <c r="AB131" i="56" s="1"/>
  <c r="AC131" i="56" s="1"/>
  <c r="AD131" i="56" s="1"/>
  <c r="AE131" i="56" s="1"/>
  <c r="AF131" i="56" s="1"/>
  <c r="C131" i="56"/>
  <c r="C130" i="56"/>
  <c r="D130" i="56" s="1"/>
  <c r="E130" i="56" s="1"/>
  <c r="F130" i="56" s="1"/>
  <c r="G130" i="56" s="1"/>
  <c r="H130" i="56" s="1"/>
  <c r="I130" i="56" s="1"/>
  <c r="J130" i="56" s="1"/>
  <c r="K130" i="56" s="1"/>
  <c r="L130" i="56" s="1"/>
  <c r="M130" i="56" s="1"/>
  <c r="N130" i="56" s="1"/>
  <c r="O130" i="56" s="1"/>
  <c r="P130" i="56" s="1"/>
  <c r="Q130" i="56" s="1"/>
  <c r="R130" i="56" s="1"/>
  <c r="S130" i="56" s="1"/>
  <c r="T130" i="56" s="1"/>
  <c r="U130" i="56" s="1"/>
  <c r="V130" i="56" s="1"/>
  <c r="W130" i="56" s="1"/>
  <c r="X130" i="56" s="1"/>
  <c r="Y130" i="56" s="1"/>
  <c r="Z130" i="56" s="1"/>
  <c r="AA130" i="56" s="1"/>
  <c r="AB130" i="56" s="1"/>
  <c r="AC130" i="56" s="1"/>
  <c r="AD130" i="56" s="1"/>
  <c r="AE130" i="56" s="1"/>
  <c r="AF130" i="56" s="1"/>
  <c r="H129" i="56"/>
  <c r="I129" i="56" s="1"/>
  <c r="J129" i="56" s="1"/>
  <c r="K129" i="56" s="1"/>
  <c r="L129" i="56" s="1"/>
  <c r="M129" i="56" s="1"/>
  <c r="N129" i="56" s="1"/>
  <c r="O129" i="56" s="1"/>
  <c r="P129" i="56" s="1"/>
  <c r="Q129" i="56" s="1"/>
  <c r="R129" i="56" s="1"/>
  <c r="S129" i="56" s="1"/>
  <c r="T129" i="56" s="1"/>
  <c r="U129" i="56" s="1"/>
  <c r="V129" i="56" s="1"/>
  <c r="W129" i="56" s="1"/>
  <c r="X129" i="56" s="1"/>
  <c r="Y129" i="56" s="1"/>
  <c r="Z129" i="56" s="1"/>
  <c r="AA129" i="56" s="1"/>
  <c r="AB129" i="56" s="1"/>
  <c r="AC129" i="56" s="1"/>
  <c r="AD129" i="56" s="1"/>
  <c r="AE129" i="56" s="1"/>
  <c r="AF129" i="56" s="1"/>
  <c r="F129" i="56"/>
  <c r="G129" i="56" s="1"/>
  <c r="C129" i="56"/>
  <c r="D129" i="56" s="1"/>
  <c r="E129" i="56" s="1"/>
  <c r="O128" i="56"/>
  <c r="P128" i="56" s="1"/>
  <c r="Q128" i="56" s="1"/>
  <c r="R128" i="56" s="1"/>
  <c r="S128" i="56" s="1"/>
  <c r="T128" i="56" s="1"/>
  <c r="U128" i="56" s="1"/>
  <c r="V128" i="56" s="1"/>
  <c r="W128" i="56" s="1"/>
  <c r="X128" i="56" s="1"/>
  <c r="Y128" i="56" s="1"/>
  <c r="Z128" i="56" s="1"/>
  <c r="AA128" i="56" s="1"/>
  <c r="AB128" i="56" s="1"/>
  <c r="AC128" i="56" s="1"/>
  <c r="AD128" i="56" s="1"/>
  <c r="AE128" i="56" s="1"/>
  <c r="AF128" i="56" s="1"/>
  <c r="D128" i="56"/>
  <c r="E128" i="56" s="1"/>
  <c r="F128" i="56" s="1"/>
  <c r="G128" i="56" s="1"/>
  <c r="H128" i="56" s="1"/>
  <c r="I128" i="56" s="1"/>
  <c r="J128" i="56" s="1"/>
  <c r="K128" i="56" s="1"/>
  <c r="L128" i="56" s="1"/>
  <c r="M128" i="56" s="1"/>
  <c r="N128" i="56" s="1"/>
  <c r="C128" i="56"/>
  <c r="D127" i="56"/>
  <c r="E127" i="56" s="1"/>
  <c r="F127" i="56" s="1"/>
  <c r="G127" i="56" s="1"/>
  <c r="H127" i="56" s="1"/>
  <c r="I127" i="56" s="1"/>
  <c r="J127" i="56" s="1"/>
  <c r="K127" i="56" s="1"/>
  <c r="L127" i="56" s="1"/>
  <c r="M127" i="56" s="1"/>
  <c r="N127" i="56" s="1"/>
  <c r="O127" i="56" s="1"/>
  <c r="P127" i="56" s="1"/>
  <c r="Q127" i="56" s="1"/>
  <c r="R127" i="56" s="1"/>
  <c r="S127" i="56" s="1"/>
  <c r="T127" i="56" s="1"/>
  <c r="U127" i="56" s="1"/>
  <c r="V127" i="56" s="1"/>
  <c r="W127" i="56" s="1"/>
  <c r="X127" i="56" s="1"/>
  <c r="Y127" i="56" s="1"/>
  <c r="Z127" i="56" s="1"/>
  <c r="AA127" i="56" s="1"/>
  <c r="AB127" i="56" s="1"/>
  <c r="AC127" i="56" s="1"/>
  <c r="AD127" i="56" s="1"/>
  <c r="AE127" i="56" s="1"/>
  <c r="AF127" i="56" s="1"/>
  <c r="C127" i="56"/>
  <c r="C126" i="56"/>
  <c r="D126" i="56" s="1"/>
  <c r="E126" i="56" s="1"/>
  <c r="F126" i="56" s="1"/>
  <c r="G126" i="56" s="1"/>
  <c r="H126" i="56" s="1"/>
  <c r="I126" i="56" s="1"/>
  <c r="J126" i="56" s="1"/>
  <c r="K126" i="56" s="1"/>
  <c r="L126" i="56" s="1"/>
  <c r="M126" i="56" s="1"/>
  <c r="N126" i="56" s="1"/>
  <c r="O126" i="56" s="1"/>
  <c r="P126" i="56" s="1"/>
  <c r="Q126" i="56" s="1"/>
  <c r="R126" i="56" s="1"/>
  <c r="S126" i="56" s="1"/>
  <c r="T126" i="56" s="1"/>
  <c r="U126" i="56" s="1"/>
  <c r="V126" i="56" s="1"/>
  <c r="W126" i="56" s="1"/>
  <c r="X126" i="56" s="1"/>
  <c r="Y126" i="56" s="1"/>
  <c r="Z126" i="56" s="1"/>
  <c r="AA126" i="56" s="1"/>
  <c r="AB126" i="56" s="1"/>
  <c r="AC126" i="56" s="1"/>
  <c r="AD126" i="56" s="1"/>
  <c r="AE126" i="56" s="1"/>
  <c r="AF126" i="56" s="1"/>
  <c r="G125" i="56"/>
  <c r="H125" i="56" s="1"/>
  <c r="I125" i="56" s="1"/>
  <c r="J125" i="56" s="1"/>
  <c r="K125" i="56" s="1"/>
  <c r="L125" i="56" s="1"/>
  <c r="M125" i="56" s="1"/>
  <c r="N125" i="56" s="1"/>
  <c r="O125" i="56" s="1"/>
  <c r="P125" i="56" s="1"/>
  <c r="Q125" i="56" s="1"/>
  <c r="R125" i="56" s="1"/>
  <c r="S125" i="56" s="1"/>
  <c r="T125" i="56" s="1"/>
  <c r="U125" i="56" s="1"/>
  <c r="V125" i="56" s="1"/>
  <c r="W125" i="56" s="1"/>
  <c r="X125" i="56" s="1"/>
  <c r="Y125" i="56" s="1"/>
  <c r="Z125" i="56" s="1"/>
  <c r="AA125" i="56" s="1"/>
  <c r="AB125" i="56" s="1"/>
  <c r="AC125" i="56" s="1"/>
  <c r="AD125" i="56" s="1"/>
  <c r="AE125" i="56" s="1"/>
  <c r="AF125" i="56" s="1"/>
  <c r="F125" i="56"/>
  <c r="C125" i="56"/>
  <c r="D125" i="56" s="1"/>
  <c r="E125" i="56" s="1"/>
  <c r="D124" i="56"/>
  <c r="E124" i="56" s="1"/>
  <c r="F124" i="56" s="1"/>
  <c r="G124" i="56" s="1"/>
  <c r="H124" i="56" s="1"/>
  <c r="I124" i="56" s="1"/>
  <c r="J124" i="56" s="1"/>
  <c r="K124" i="56" s="1"/>
  <c r="L124" i="56" s="1"/>
  <c r="M124" i="56" s="1"/>
  <c r="N124" i="56" s="1"/>
  <c r="O124" i="56" s="1"/>
  <c r="P124" i="56" s="1"/>
  <c r="Q124" i="56" s="1"/>
  <c r="R124" i="56" s="1"/>
  <c r="S124" i="56" s="1"/>
  <c r="T124" i="56" s="1"/>
  <c r="U124" i="56" s="1"/>
  <c r="V124" i="56" s="1"/>
  <c r="W124" i="56" s="1"/>
  <c r="X124" i="56" s="1"/>
  <c r="Y124" i="56" s="1"/>
  <c r="Z124" i="56" s="1"/>
  <c r="AA124" i="56" s="1"/>
  <c r="AB124" i="56" s="1"/>
  <c r="AC124" i="56" s="1"/>
  <c r="AD124" i="56" s="1"/>
  <c r="AE124" i="56" s="1"/>
  <c r="AF124" i="56" s="1"/>
  <c r="C124" i="56"/>
  <c r="M123" i="56"/>
  <c r="N123" i="56" s="1"/>
  <c r="O123" i="56" s="1"/>
  <c r="P123" i="56" s="1"/>
  <c r="Q123" i="56" s="1"/>
  <c r="R123" i="56" s="1"/>
  <c r="S123" i="56" s="1"/>
  <c r="T123" i="56" s="1"/>
  <c r="U123" i="56" s="1"/>
  <c r="V123" i="56" s="1"/>
  <c r="W123" i="56" s="1"/>
  <c r="X123" i="56" s="1"/>
  <c r="Y123" i="56" s="1"/>
  <c r="Z123" i="56" s="1"/>
  <c r="AA123" i="56" s="1"/>
  <c r="AB123" i="56" s="1"/>
  <c r="AC123" i="56" s="1"/>
  <c r="AD123" i="56" s="1"/>
  <c r="AE123" i="56" s="1"/>
  <c r="AF123" i="56" s="1"/>
  <c r="J123" i="56"/>
  <c r="K123" i="56" s="1"/>
  <c r="L123" i="56" s="1"/>
  <c r="E123" i="56"/>
  <c r="F123" i="56" s="1"/>
  <c r="G123" i="56" s="1"/>
  <c r="H123" i="56" s="1"/>
  <c r="I123" i="56" s="1"/>
  <c r="C123" i="56"/>
  <c r="D123" i="56" s="1"/>
  <c r="X122" i="56"/>
  <c r="Y122" i="56" s="1"/>
  <c r="Z122" i="56" s="1"/>
  <c r="AA122" i="56" s="1"/>
  <c r="AB122" i="56" s="1"/>
  <c r="AC122" i="56" s="1"/>
  <c r="AD122" i="56" s="1"/>
  <c r="AE122" i="56" s="1"/>
  <c r="AF122" i="56" s="1"/>
  <c r="C122" i="56"/>
  <c r="D122" i="56" s="1"/>
  <c r="E122" i="56" s="1"/>
  <c r="F122" i="56" s="1"/>
  <c r="G122" i="56" s="1"/>
  <c r="H122" i="56" s="1"/>
  <c r="I122" i="56" s="1"/>
  <c r="J122" i="56" s="1"/>
  <c r="K122" i="56" s="1"/>
  <c r="L122" i="56" s="1"/>
  <c r="M122" i="56" s="1"/>
  <c r="N122" i="56" s="1"/>
  <c r="O122" i="56" s="1"/>
  <c r="P122" i="56" s="1"/>
  <c r="Q122" i="56" s="1"/>
  <c r="R122" i="56" s="1"/>
  <c r="S122" i="56" s="1"/>
  <c r="T122" i="56" s="1"/>
  <c r="U122" i="56" s="1"/>
  <c r="V122" i="56" s="1"/>
  <c r="W122" i="56" s="1"/>
  <c r="F121" i="56"/>
  <c r="G121" i="56" s="1"/>
  <c r="H121" i="56" s="1"/>
  <c r="I121" i="56" s="1"/>
  <c r="J121" i="56" s="1"/>
  <c r="K121" i="56" s="1"/>
  <c r="L121" i="56" s="1"/>
  <c r="M121" i="56" s="1"/>
  <c r="N121" i="56" s="1"/>
  <c r="O121" i="56" s="1"/>
  <c r="P121" i="56" s="1"/>
  <c r="Q121" i="56" s="1"/>
  <c r="R121" i="56" s="1"/>
  <c r="S121" i="56" s="1"/>
  <c r="T121" i="56" s="1"/>
  <c r="U121" i="56" s="1"/>
  <c r="V121" i="56" s="1"/>
  <c r="W121" i="56" s="1"/>
  <c r="X121" i="56" s="1"/>
  <c r="Y121" i="56" s="1"/>
  <c r="Z121" i="56" s="1"/>
  <c r="AA121" i="56" s="1"/>
  <c r="AB121" i="56" s="1"/>
  <c r="AC121" i="56" s="1"/>
  <c r="AD121" i="56" s="1"/>
  <c r="AE121" i="56" s="1"/>
  <c r="AF121" i="56" s="1"/>
  <c r="C121" i="56"/>
  <c r="D121" i="56" s="1"/>
  <c r="E121" i="56" s="1"/>
  <c r="D120" i="56"/>
  <c r="E120" i="56" s="1"/>
  <c r="F120" i="56" s="1"/>
  <c r="G120" i="56" s="1"/>
  <c r="H120" i="56" s="1"/>
  <c r="I120" i="56" s="1"/>
  <c r="J120" i="56" s="1"/>
  <c r="K120" i="56" s="1"/>
  <c r="L120" i="56" s="1"/>
  <c r="M120" i="56" s="1"/>
  <c r="N120" i="56" s="1"/>
  <c r="O120" i="56" s="1"/>
  <c r="P120" i="56" s="1"/>
  <c r="Q120" i="56" s="1"/>
  <c r="R120" i="56" s="1"/>
  <c r="S120" i="56" s="1"/>
  <c r="T120" i="56" s="1"/>
  <c r="U120" i="56" s="1"/>
  <c r="V120" i="56" s="1"/>
  <c r="W120" i="56" s="1"/>
  <c r="X120" i="56" s="1"/>
  <c r="Y120" i="56" s="1"/>
  <c r="Z120" i="56" s="1"/>
  <c r="AA120" i="56" s="1"/>
  <c r="AB120" i="56" s="1"/>
  <c r="AC120" i="56" s="1"/>
  <c r="AD120" i="56" s="1"/>
  <c r="AE120" i="56" s="1"/>
  <c r="AF120" i="56" s="1"/>
  <c r="C120" i="56"/>
  <c r="E119" i="56"/>
  <c r="F119" i="56" s="1"/>
  <c r="G119" i="56" s="1"/>
  <c r="H119" i="56" s="1"/>
  <c r="I119" i="56" s="1"/>
  <c r="J119" i="56" s="1"/>
  <c r="K119" i="56" s="1"/>
  <c r="L119" i="56" s="1"/>
  <c r="M119" i="56" s="1"/>
  <c r="N119" i="56" s="1"/>
  <c r="O119" i="56" s="1"/>
  <c r="P119" i="56" s="1"/>
  <c r="Q119" i="56" s="1"/>
  <c r="R119" i="56" s="1"/>
  <c r="S119" i="56" s="1"/>
  <c r="T119" i="56" s="1"/>
  <c r="U119" i="56" s="1"/>
  <c r="V119" i="56" s="1"/>
  <c r="W119" i="56" s="1"/>
  <c r="X119" i="56" s="1"/>
  <c r="Y119" i="56" s="1"/>
  <c r="Z119" i="56" s="1"/>
  <c r="AA119" i="56" s="1"/>
  <c r="AB119" i="56" s="1"/>
  <c r="AC119" i="56" s="1"/>
  <c r="AD119" i="56" s="1"/>
  <c r="AE119" i="56" s="1"/>
  <c r="AF119" i="56" s="1"/>
  <c r="C119" i="56"/>
  <c r="D119" i="56" s="1"/>
  <c r="H118" i="56"/>
  <c r="I118" i="56" s="1"/>
  <c r="J118" i="56" s="1"/>
  <c r="K118" i="56" s="1"/>
  <c r="L118" i="56" s="1"/>
  <c r="M118" i="56" s="1"/>
  <c r="N118" i="56" s="1"/>
  <c r="O118" i="56" s="1"/>
  <c r="P118" i="56" s="1"/>
  <c r="Q118" i="56" s="1"/>
  <c r="R118" i="56" s="1"/>
  <c r="S118" i="56" s="1"/>
  <c r="T118" i="56" s="1"/>
  <c r="U118" i="56" s="1"/>
  <c r="V118" i="56" s="1"/>
  <c r="W118" i="56" s="1"/>
  <c r="X118" i="56" s="1"/>
  <c r="Y118" i="56" s="1"/>
  <c r="Z118" i="56" s="1"/>
  <c r="AA118" i="56" s="1"/>
  <c r="AB118" i="56" s="1"/>
  <c r="AC118" i="56" s="1"/>
  <c r="AD118" i="56" s="1"/>
  <c r="AE118" i="56" s="1"/>
  <c r="AF118" i="56" s="1"/>
  <c r="C118" i="56"/>
  <c r="D118" i="56" s="1"/>
  <c r="E118" i="56" s="1"/>
  <c r="F118" i="56" s="1"/>
  <c r="G118" i="56" s="1"/>
  <c r="F117" i="56"/>
  <c r="G117" i="56" s="1"/>
  <c r="H117" i="56" s="1"/>
  <c r="I117" i="56" s="1"/>
  <c r="J117" i="56" s="1"/>
  <c r="K117" i="56" s="1"/>
  <c r="L117" i="56" s="1"/>
  <c r="M117" i="56" s="1"/>
  <c r="N117" i="56" s="1"/>
  <c r="O117" i="56" s="1"/>
  <c r="P117" i="56" s="1"/>
  <c r="Q117" i="56" s="1"/>
  <c r="R117" i="56" s="1"/>
  <c r="S117" i="56" s="1"/>
  <c r="T117" i="56" s="1"/>
  <c r="U117" i="56" s="1"/>
  <c r="V117" i="56" s="1"/>
  <c r="W117" i="56" s="1"/>
  <c r="X117" i="56" s="1"/>
  <c r="Y117" i="56" s="1"/>
  <c r="Z117" i="56" s="1"/>
  <c r="AA117" i="56" s="1"/>
  <c r="AB117" i="56" s="1"/>
  <c r="AC117" i="56" s="1"/>
  <c r="AD117" i="56" s="1"/>
  <c r="AE117" i="56" s="1"/>
  <c r="AF117" i="56" s="1"/>
  <c r="C117" i="56"/>
  <c r="D117" i="56" s="1"/>
  <c r="E117" i="56" s="1"/>
  <c r="G116" i="56"/>
  <c r="H116" i="56" s="1"/>
  <c r="I116" i="56" s="1"/>
  <c r="J116" i="56" s="1"/>
  <c r="K116" i="56" s="1"/>
  <c r="L116" i="56" s="1"/>
  <c r="M116" i="56" s="1"/>
  <c r="N116" i="56" s="1"/>
  <c r="O116" i="56" s="1"/>
  <c r="P116" i="56" s="1"/>
  <c r="Q116" i="56" s="1"/>
  <c r="R116" i="56" s="1"/>
  <c r="S116" i="56" s="1"/>
  <c r="T116" i="56" s="1"/>
  <c r="U116" i="56" s="1"/>
  <c r="V116" i="56" s="1"/>
  <c r="W116" i="56" s="1"/>
  <c r="X116" i="56" s="1"/>
  <c r="Y116" i="56" s="1"/>
  <c r="Z116" i="56" s="1"/>
  <c r="AA116" i="56" s="1"/>
  <c r="AB116" i="56" s="1"/>
  <c r="AC116" i="56" s="1"/>
  <c r="AD116" i="56" s="1"/>
  <c r="AE116" i="56" s="1"/>
  <c r="AF116" i="56" s="1"/>
  <c r="D116" i="56"/>
  <c r="E116" i="56" s="1"/>
  <c r="F116" i="56" s="1"/>
  <c r="C116" i="56"/>
  <c r="R115" i="56"/>
  <c r="S115" i="56" s="1"/>
  <c r="T115" i="56" s="1"/>
  <c r="U115" i="56" s="1"/>
  <c r="V115" i="56" s="1"/>
  <c r="W115" i="56" s="1"/>
  <c r="X115" i="56" s="1"/>
  <c r="Y115" i="56" s="1"/>
  <c r="Z115" i="56" s="1"/>
  <c r="AA115" i="56" s="1"/>
  <c r="AB115" i="56" s="1"/>
  <c r="AC115" i="56" s="1"/>
  <c r="AD115" i="56" s="1"/>
  <c r="AE115" i="56" s="1"/>
  <c r="AF115" i="56" s="1"/>
  <c r="M115" i="56"/>
  <c r="N115" i="56" s="1"/>
  <c r="O115" i="56" s="1"/>
  <c r="P115" i="56" s="1"/>
  <c r="Q115" i="56" s="1"/>
  <c r="D115" i="56"/>
  <c r="E115" i="56" s="1"/>
  <c r="F115" i="56" s="1"/>
  <c r="G115" i="56" s="1"/>
  <c r="H115" i="56" s="1"/>
  <c r="I115" i="56" s="1"/>
  <c r="J115" i="56" s="1"/>
  <c r="K115" i="56" s="1"/>
  <c r="L115" i="56" s="1"/>
  <c r="C115" i="56"/>
  <c r="D114" i="56"/>
  <c r="E114" i="56" s="1"/>
  <c r="F114" i="56" s="1"/>
  <c r="G114" i="56" s="1"/>
  <c r="H114" i="56" s="1"/>
  <c r="I114" i="56" s="1"/>
  <c r="J114" i="56" s="1"/>
  <c r="K114" i="56" s="1"/>
  <c r="L114" i="56" s="1"/>
  <c r="M114" i="56" s="1"/>
  <c r="N114" i="56" s="1"/>
  <c r="O114" i="56" s="1"/>
  <c r="P114" i="56" s="1"/>
  <c r="Q114" i="56" s="1"/>
  <c r="R114" i="56" s="1"/>
  <c r="S114" i="56" s="1"/>
  <c r="T114" i="56" s="1"/>
  <c r="U114" i="56" s="1"/>
  <c r="V114" i="56" s="1"/>
  <c r="W114" i="56" s="1"/>
  <c r="X114" i="56" s="1"/>
  <c r="Y114" i="56" s="1"/>
  <c r="Z114" i="56" s="1"/>
  <c r="AA114" i="56" s="1"/>
  <c r="AB114" i="56" s="1"/>
  <c r="AC114" i="56" s="1"/>
  <c r="AD114" i="56" s="1"/>
  <c r="AE114" i="56" s="1"/>
  <c r="AF114" i="56" s="1"/>
  <c r="C114" i="56"/>
  <c r="N113" i="56"/>
  <c r="O113" i="56" s="1"/>
  <c r="P113" i="56" s="1"/>
  <c r="Q113" i="56" s="1"/>
  <c r="R113" i="56" s="1"/>
  <c r="S113" i="56" s="1"/>
  <c r="T113" i="56" s="1"/>
  <c r="U113" i="56" s="1"/>
  <c r="V113" i="56" s="1"/>
  <c r="W113" i="56" s="1"/>
  <c r="X113" i="56" s="1"/>
  <c r="Y113" i="56" s="1"/>
  <c r="Z113" i="56" s="1"/>
  <c r="AA113" i="56" s="1"/>
  <c r="AB113" i="56" s="1"/>
  <c r="AC113" i="56" s="1"/>
  <c r="AD113" i="56" s="1"/>
  <c r="AE113" i="56" s="1"/>
  <c r="AF113" i="56" s="1"/>
  <c r="F113" i="56"/>
  <c r="G113" i="56" s="1"/>
  <c r="H113" i="56" s="1"/>
  <c r="I113" i="56" s="1"/>
  <c r="J113" i="56" s="1"/>
  <c r="K113" i="56" s="1"/>
  <c r="L113" i="56" s="1"/>
  <c r="M113" i="56" s="1"/>
  <c r="D113" i="56"/>
  <c r="E113" i="56" s="1"/>
  <c r="C113" i="56"/>
  <c r="G112" i="56"/>
  <c r="H112" i="56" s="1"/>
  <c r="I112" i="56" s="1"/>
  <c r="J112" i="56" s="1"/>
  <c r="K112" i="56" s="1"/>
  <c r="L112" i="56" s="1"/>
  <c r="M112" i="56" s="1"/>
  <c r="N112" i="56" s="1"/>
  <c r="O112" i="56" s="1"/>
  <c r="P112" i="56" s="1"/>
  <c r="Q112" i="56" s="1"/>
  <c r="R112" i="56" s="1"/>
  <c r="S112" i="56" s="1"/>
  <c r="T112" i="56" s="1"/>
  <c r="U112" i="56" s="1"/>
  <c r="V112" i="56" s="1"/>
  <c r="W112" i="56" s="1"/>
  <c r="X112" i="56" s="1"/>
  <c r="Y112" i="56" s="1"/>
  <c r="Z112" i="56" s="1"/>
  <c r="AA112" i="56" s="1"/>
  <c r="AB112" i="56" s="1"/>
  <c r="AC112" i="56" s="1"/>
  <c r="AD112" i="56" s="1"/>
  <c r="AE112" i="56" s="1"/>
  <c r="AF112" i="56" s="1"/>
  <c r="E112" i="56"/>
  <c r="F112" i="56" s="1"/>
  <c r="D112" i="56"/>
  <c r="C112" i="56"/>
  <c r="C111" i="56"/>
  <c r="D111" i="56" s="1"/>
  <c r="E111" i="56" s="1"/>
  <c r="F111" i="56" s="1"/>
  <c r="G111" i="56" s="1"/>
  <c r="H111" i="56" s="1"/>
  <c r="I111" i="56" s="1"/>
  <c r="J111" i="56" s="1"/>
  <c r="K111" i="56" s="1"/>
  <c r="L111" i="56" s="1"/>
  <c r="M111" i="56" s="1"/>
  <c r="N111" i="56" s="1"/>
  <c r="O111" i="56" s="1"/>
  <c r="P111" i="56" s="1"/>
  <c r="Q111" i="56" s="1"/>
  <c r="R111" i="56" s="1"/>
  <c r="S111" i="56" s="1"/>
  <c r="T111" i="56" s="1"/>
  <c r="U111" i="56" s="1"/>
  <c r="V111" i="56" s="1"/>
  <c r="W111" i="56" s="1"/>
  <c r="X111" i="56" s="1"/>
  <c r="Y111" i="56" s="1"/>
  <c r="Z111" i="56" s="1"/>
  <c r="AA111" i="56" s="1"/>
  <c r="AB111" i="56" s="1"/>
  <c r="AC111" i="56" s="1"/>
  <c r="AD111" i="56" s="1"/>
  <c r="AE111" i="56" s="1"/>
  <c r="AF111" i="56" s="1"/>
  <c r="K110" i="56"/>
  <c r="L110" i="56" s="1"/>
  <c r="M110" i="56" s="1"/>
  <c r="N110" i="56" s="1"/>
  <c r="O110" i="56" s="1"/>
  <c r="P110" i="56" s="1"/>
  <c r="Q110" i="56" s="1"/>
  <c r="R110" i="56" s="1"/>
  <c r="S110" i="56" s="1"/>
  <c r="T110" i="56" s="1"/>
  <c r="U110" i="56" s="1"/>
  <c r="V110" i="56" s="1"/>
  <c r="W110" i="56" s="1"/>
  <c r="X110" i="56" s="1"/>
  <c r="Y110" i="56" s="1"/>
  <c r="Z110" i="56" s="1"/>
  <c r="AA110" i="56" s="1"/>
  <c r="AB110" i="56" s="1"/>
  <c r="AC110" i="56" s="1"/>
  <c r="AD110" i="56" s="1"/>
  <c r="AE110" i="56" s="1"/>
  <c r="AF110" i="56" s="1"/>
  <c r="D110" i="56"/>
  <c r="E110" i="56" s="1"/>
  <c r="F110" i="56" s="1"/>
  <c r="G110" i="56" s="1"/>
  <c r="H110" i="56" s="1"/>
  <c r="I110" i="56" s="1"/>
  <c r="J110" i="56" s="1"/>
  <c r="C110" i="56"/>
  <c r="G109" i="56"/>
  <c r="H109" i="56" s="1"/>
  <c r="I109" i="56" s="1"/>
  <c r="J109" i="56" s="1"/>
  <c r="K109" i="56" s="1"/>
  <c r="L109" i="56" s="1"/>
  <c r="M109" i="56" s="1"/>
  <c r="N109" i="56" s="1"/>
  <c r="O109" i="56" s="1"/>
  <c r="P109" i="56" s="1"/>
  <c r="Q109" i="56" s="1"/>
  <c r="R109" i="56" s="1"/>
  <c r="S109" i="56" s="1"/>
  <c r="T109" i="56" s="1"/>
  <c r="U109" i="56" s="1"/>
  <c r="V109" i="56" s="1"/>
  <c r="W109" i="56" s="1"/>
  <c r="X109" i="56" s="1"/>
  <c r="Y109" i="56" s="1"/>
  <c r="Z109" i="56" s="1"/>
  <c r="AA109" i="56" s="1"/>
  <c r="AB109" i="56" s="1"/>
  <c r="AC109" i="56" s="1"/>
  <c r="AD109" i="56" s="1"/>
  <c r="AE109" i="56" s="1"/>
  <c r="AF109" i="56" s="1"/>
  <c r="D109" i="56"/>
  <c r="E109" i="56" s="1"/>
  <c r="F109" i="56" s="1"/>
  <c r="C109" i="56"/>
  <c r="J108" i="56"/>
  <c r="K108" i="56" s="1"/>
  <c r="L108" i="56" s="1"/>
  <c r="M108" i="56" s="1"/>
  <c r="N108" i="56" s="1"/>
  <c r="O108" i="56" s="1"/>
  <c r="P108" i="56" s="1"/>
  <c r="Q108" i="56" s="1"/>
  <c r="R108" i="56" s="1"/>
  <c r="S108" i="56" s="1"/>
  <c r="T108" i="56" s="1"/>
  <c r="U108" i="56" s="1"/>
  <c r="V108" i="56" s="1"/>
  <c r="W108" i="56" s="1"/>
  <c r="X108" i="56" s="1"/>
  <c r="Y108" i="56" s="1"/>
  <c r="Z108" i="56" s="1"/>
  <c r="AA108" i="56" s="1"/>
  <c r="AB108" i="56" s="1"/>
  <c r="AC108" i="56" s="1"/>
  <c r="AD108" i="56" s="1"/>
  <c r="AE108" i="56" s="1"/>
  <c r="AF108" i="56" s="1"/>
  <c r="D108" i="56"/>
  <c r="E108" i="56" s="1"/>
  <c r="F108" i="56" s="1"/>
  <c r="G108" i="56" s="1"/>
  <c r="H108" i="56" s="1"/>
  <c r="I108" i="56" s="1"/>
  <c r="C108" i="56"/>
  <c r="C107" i="56"/>
  <c r="D107" i="56" s="1"/>
  <c r="E107" i="56" s="1"/>
  <c r="F107" i="56" s="1"/>
  <c r="G107" i="56" s="1"/>
  <c r="H107" i="56" s="1"/>
  <c r="I107" i="56" s="1"/>
  <c r="J107" i="56" s="1"/>
  <c r="K107" i="56" s="1"/>
  <c r="L107" i="56" s="1"/>
  <c r="M107" i="56" s="1"/>
  <c r="N107" i="56" s="1"/>
  <c r="O107" i="56" s="1"/>
  <c r="P107" i="56" s="1"/>
  <c r="Q107" i="56" s="1"/>
  <c r="R107" i="56" s="1"/>
  <c r="S107" i="56" s="1"/>
  <c r="T107" i="56" s="1"/>
  <c r="U107" i="56" s="1"/>
  <c r="V107" i="56" s="1"/>
  <c r="W107" i="56" s="1"/>
  <c r="X107" i="56" s="1"/>
  <c r="Y107" i="56" s="1"/>
  <c r="Z107" i="56" s="1"/>
  <c r="AA107" i="56" s="1"/>
  <c r="AB107" i="56" s="1"/>
  <c r="AC107" i="56" s="1"/>
  <c r="AD107" i="56" s="1"/>
  <c r="AE107" i="56" s="1"/>
  <c r="AF107" i="56" s="1"/>
  <c r="C106" i="56"/>
  <c r="D106" i="56" s="1"/>
  <c r="E106" i="56" s="1"/>
  <c r="F106" i="56" s="1"/>
  <c r="G106" i="56" s="1"/>
  <c r="H106" i="56" s="1"/>
  <c r="I106" i="56" s="1"/>
  <c r="J106" i="56" s="1"/>
  <c r="K106" i="56" s="1"/>
  <c r="L106" i="56" s="1"/>
  <c r="M106" i="56" s="1"/>
  <c r="N106" i="56" s="1"/>
  <c r="O106" i="56" s="1"/>
  <c r="P106" i="56" s="1"/>
  <c r="Q106" i="56" s="1"/>
  <c r="R106" i="56" s="1"/>
  <c r="S106" i="56" s="1"/>
  <c r="T106" i="56" s="1"/>
  <c r="U106" i="56" s="1"/>
  <c r="V106" i="56" s="1"/>
  <c r="W106" i="56" s="1"/>
  <c r="X106" i="56" s="1"/>
  <c r="Y106" i="56" s="1"/>
  <c r="Z106" i="56" s="1"/>
  <c r="AA106" i="56" s="1"/>
  <c r="AB106" i="56" s="1"/>
  <c r="AC106" i="56" s="1"/>
  <c r="AD106" i="56" s="1"/>
  <c r="AE106" i="56" s="1"/>
  <c r="AF106" i="56" s="1"/>
  <c r="D105" i="56"/>
  <c r="E105" i="56" s="1"/>
  <c r="F105" i="56" s="1"/>
  <c r="G105" i="56" s="1"/>
  <c r="H105" i="56" s="1"/>
  <c r="I105" i="56" s="1"/>
  <c r="J105" i="56" s="1"/>
  <c r="K105" i="56" s="1"/>
  <c r="L105" i="56" s="1"/>
  <c r="M105" i="56" s="1"/>
  <c r="N105" i="56" s="1"/>
  <c r="O105" i="56" s="1"/>
  <c r="P105" i="56" s="1"/>
  <c r="Q105" i="56" s="1"/>
  <c r="R105" i="56" s="1"/>
  <c r="S105" i="56" s="1"/>
  <c r="T105" i="56" s="1"/>
  <c r="U105" i="56" s="1"/>
  <c r="V105" i="56" s="1"/>
  <c r="W105" i="56" s="1"/>
  <c r="X105" i="56" s="1"/>
  <c r="Y105" i="56" s="1"/>
  <c r="Z105" i="56" s="1"/>
  <c r="AA105" i="56" s="1"/>
  <c r="AB105" i="56" s="1"/>
  <c r="AC105" i="56" s="1"/>
  <c r="AD105" i="56" s="1"/>
  <c r="AE105" i="56" s="1"/>
  <c r="AF105" i="56" s="1"/>
  <c r="C105" i="56"/>
  <c r="D104" i="56"/>
  <c r="E104" i="56" s="1"/>
  <c r="F104" i="56" s="1"/>
  <c r="G104" i="56" s="1"/>
  <c r="H104" i="56" s="1"/>
  <c r="I104" i="56" s="1"/>
  <c r="J104" i="56" s="1"/>
  <c r="K104" i="56" s="1"/>
  <c r="L104" i="56" s="1"/>
  <c r="M104" i="56" s="1"/>
  <c r="N104" i="56" s="1"/>
  <c r="O104" i="56" s="1"/>
  <c r="P104" i="56" s="1"/>
  <c r="Q104" i="56" s="1"/>
  <c r="R104" i="56" s="1"/>
  <c r="S104" i="56" s="1"/>
  <c r="T104" i="56" s="1"/>
  <c r="U104" i="56" s="1"/>
  <c r="V104" i="56" s="1"/>
  <c r="W104" i="56" s="1"/>
  <c r="X104" i="56" s="1"/>
  <c r="Y104" i="56" s="1"/>
  <c r="Z104" i="56" s="1"/>
  <c r="AA104" i="56" s="1"/>
  <c r="AB104" i="56" s="1"/>
  <c r="AC104" i="56" s="1"/>
  <c r="AD104" i="56" s="1"/>
  <c r="AE104" i="56" s="1"/>
  <c r="AF104" i="56" s="1"/>
  <c r="C104" i="56"/>
  <c r="H103" i="56"/>
  <c r="I103" i="56" s="1"/>
  <c r="J103" i="56" s="1"/>
  <c r="K103" i="56" s="1"/>
  <c r="L103" i="56" s="1"/>
  <c r="M103" i="56" s="1"/>
  <c r="N103" i="56" s="1"/>
  <c r="O103" i="56" s="1"/>
  <c r="P103" i="56" s="1"/>
  <c r="Q103" i="56" s="1"/>
  <c r="R103" i="56" s="1"/>
  <c r="S103" i="56" s="1"/>
  <c r="T103" i="56" s="1"/>
  <c r="U103" i="56" s="1"/>
  <c r="V103" i="56" s="1"/>
  <c r="W103" i="56" s="1"/>
  <c r="X103" i="56" s="1"/>
  <c r="Y103" i="56" s="1"/>
  <c r="Z103" i="56" s="1"/>
  <c r="AA103" i="56" s="1"/>
  <c r="AB103" i="56" s="1"/>
  <c r="AC103" i="56" s="1"/>
  <c r="AD103" i="56" s="1"/>
  <c r="AE103" i="56" s="1"/>
  <c r="AF103" i="56" s="1"/>
  <c r="C103" i="56"/>
  <c r="D103" i="56" s="1"/>
  <c r="E103" i="56" s="1"/>
  <c r="F103" i="56" s="1"/>
  <c r="G103" i="56" s="1"/>
  <c r="H102" i="56"/>
  <c r="I102" i="56" s="1"/>
  <c r="J102" i="56" s="1"/>
  <c r="K102" i="56" s="1"/>
  <c r="L102" i="56" s="1"/>
  <c r="M102" i="56" s="1"/>
  <c r="N102" i="56" s="1"/>
  <c r="O102" i="56" s="1"/>
  <c r="P102" i="56" s="1"/>
  <c r="Q102" i="56" s="1"/>
  <c r="R102" i="56" s="1"/>
  <c r="S102" i="56" s="1"/>
  <c r="T102" i="56" s="1"/>
  <c r="U102" i="56" s="1"/>
  <c r="V102" i="56" s="1"/>
  <c r="W102" i="56" s="1"/>
  <c r="X102" i="56" s="1"/>
  <c r="Y102" i="56" s="1"/>
  <c r="Z102" i="56" s="1"/>
  <c r="AA102" i="56" s="1"/>
  <c r="AB102" i="56" s="1"/>
  <c r="AC102" i="56" s="1"/>
  <c r="AD102" i="56" s="1"/>
  <c r="AE102" i="56" s="1"/>
  <c r="AF102" i="56" s="1"/>
  <c r="F102" i="56"/>
  <c r="G102" i="56" s="1"/>
  <c r="C102" i="56"/>
  <c r="D102" i="56" s="1"/>
  <c r="E102" i="56" s="1"/>
  <c r="D101" i="56"/>
  <c r="E101" i="56" s="1"/>
  <c r="F101" i="56" s="1"/>
  <c r="G101" i="56" s="1"/>
  <c r="H101" i="56" s="1"/>
  <c r="I101" i="56" s="1"/>
  <c r="J101" i="56" s="1"/>
  <c r="K101" i="56" s="1"/>
  <c r="L101" i="56" s="1"/>
  <c r="M101" i="56" s="1"/>
  <c r="N101" i="56" s="1"/>
  <c r="O101" i="56" s="1"/>
  <c r="P101" i="56" s="1"/>
  <c r="Q101" i="56" s="1"/>
  <c r="R101" i="56" s="1"/>
  <c r="S101" i="56" s="1"/>
  <c r="T101" i="56" s="1"/>
  <c r="U101" i="56" s="1"/>
  <c r="V101" i="56" s="1"/>
  <c r="W101" i="56" s="1"/>
  <c r="X101" i="56" s="1"/>
  <c r="Y101" i="56" s="1"/>
  <c r="Z101" i="56" s="1"/>
  <c r="AA101" i="56" s="1"/>
  <c r="AB101" i="56" s="1"/>
  <c r="AC101" i="56" s="1"/>
  <c r="AD101" i="56" s="1"/>
  <c r="AE101" i="56" s="1"/>
  <c r="AF101" i="56" s="1"/>
  <c r="C101" i="56"/>
  <c r="D100" i="56"/>
  <c r="E100" i="56" s="1"/>
  <c r="F100" i="56" s="1"/>
  <c r="G100" i="56" s="1"/>
  <c r="H100" i="56" s="1"/>
  <c r="I100" i="56" s="1"/>
  <c r="J100" i="56" s="1"/>
  <c r="K100" i="56" s="1"/>
  <c r="L100" i="56" s="1"/>
  <c r="M100" i="56" s="1"/>
  <c r="N100" i="56" s="1"/>
  <c r="O100" i="56" s="1"/>
  <c r="P100" i="56" s="1"/>
  <c r="Q100" i="56" s="1"/>
  <c r="R100" i="56" s="1"/>
  <c r="S100" i="56" s="1"/>
  <c r="T100" i="56" s="1"/>
  <c r="U100" i="56" s="1"/>
  <c r="V100" i="56" s="1"/>
  <c r="W100" i="56" s="1"/>
  <c r="X100" i="56" s="1"/>
  <c r="Y100" i="56" s="1"/>
  <c r="Z100" i="56" s="1"/>
  <c r="AA100" i="56" s="1"/>
  <c r="AB100" i="56" s="1"/>
  <c r="AC100" i="56" s="1"/>
  <c r="AD100" i="56" s="1"/>
  <c r="AE100" i="56" s="1"/>
  <c r="AF100" i="56" s="1"/>
  <c r="C100" i="56"/>
  <c r="M99" i="56"/>
  <c r="N99" i="56" s="1"/>
  <c r="O99" i="56" s="1"/>
  <c r="P99" i="56" s="1"/>
  <c r="Q99" i="56" s="1"/>
  <c r="R99" i="56" s="1"/>
  <c r="S99" i="56" s="1"/>
  <c r="T99" i="56" s="1"/>
  <c r="U99" i="56" s="1"/>
  <c r="V99" i="56" s="1"/>
  <c r="W99" i="56" s="1"/>
  <c r="X99" i="56" s="1"/>
  <c r="Y99" i="56" s="1"/>
  <c r="Z99" i="56" s="1"/>
  <c r="AA99" i="56" s="1"/>
  <c r="AB99" i="56" s="1"/>
  <c r="AC99" i="56" s="1"/>
  <c r="AD99" i="56" s="1"/>
  <c r="AE99" i="56" s="1"/>
  <c r="AF99" i="56" s="1"/>
  <c r="J99" i="56"/>
  <c r="K99" i="56" s="1"/>
  <c r="L99" i="56" s="1"/>
  <c r="D99" i="56"/>
  <c r="E99" i="56" s="1"/>
  <c r="F99" i="56" s="1"/>
  <c r="G99" i="56" s="1"/>
  <c r="H99" i="56" s="1"/>
  <c r="C99" i="56"/>
  <c r="C98" i="56"/>
  <c r="D98" i="56" s="1"/>
  <c r="E98" i="56" s="1"/>
  <c r="F98" i="56" s="1"/>
  <c r="G98" i="56" s="1"/>
  <c r="H98" i="56" s="1"/>
  <c r="I98" i="56" s="1"/>
  <c r="J98" i="56" s="1"/>
  <c r="K98" i="56" s="1"/>
  <c r="L98" i="56" s="1"/>
  <c r="M98" i="56" s="1"/>
  <c r="N98" i="56" s="1"/>
  <c r="O98" i="56" s="1"/>
  <c r="P98" i="56" s="1"/>
  <c r="Q98" i="56" s="1"/>
  <c r="R98" i="56" s="1"/>
  <c r="S98" i="56" s="1"/>
  <c r="T98" i="56" s="1"/>
  <c r="U98" i="56" s="1"/>
  <c r="V98" i="56" s="1"/>
  <c r="W98" i="56" s="1"/>
  <c r="X98" i="56" s="1"/>
  <c r="Y98" i="56" s="1"/>
  <c r="Z98" i="56" s="1"/>
  <c r="AA98" i="56" s="1"/>
  <c r="AB98" i="56" s="1"/>
  <c r="AC98" i="56" s="1"/>
  <c r="AD98" i="56" s="1"/>
  <c r="AE98" i="56" s="1"/>
  <c r="AF98" i="56" s="1"/>
  <c r="C97" i="56"/>
  <c r="D97" i="56" s="1"/>
  <c r="E97" i="56" s="1"/>
  <c r="F97" i="56" s="1"/>
  <c r="G97" i="56" s="1"/>
  <c r="H97" i="56" s="1"/>
  <c r="I97" i="56" s="1"/>
  <c r="J97" i="56" s="1"/>
  <c r="K97" i="56" s="1"/>
  <c r="L97" i="56" s="1"/>
  <c r="M97" i="56" s="1"/>
  <c r="N97" i="56" s="1"/>
  <c r="O97" i="56" s="1"/>
  <c r="P97" i="56" s="1"/>
  <c r="Q97" i="56" s="1"/>
  <c r="R97" i="56" s="1"/>
  <c r="S97" i="56" s="1"/>
  <c r="T97" i="56" s="1"/>
  <c r="U97" i="56" s="1"/>
  <c r="V97" i="56" s="1"/>
  <c r="W97" i="56" s="1"/>
  <c r="X97" i="56" s="1"/>
  <c r="Y97" i="56" s="1"/>
  <c r="Z97" i="56" s="1"/>
  <c r="AA97" i="56" s="1"/>
  <c r="AB97" i="56" s="1"/>
  <c r="AC97" i="56" s="1"/>
  <c r="AD97" i="56" s="1"/>
  <c r="AE97" i="56" s="1"/>
  <c r="AF97" i="56" s="1"/>
  <c r="D96" i="56"/>
  <c r="E96" i="56" s="1"/>
  <c r="F96" i="56" s="1"/>
  <c r="G96" i="56" s="1"/>
  <c r="H96" i="56" s="1"/>
  <c r="I96" i="56" s="1"/>
  <c r="J96" i="56" s="1"/>
  <c r="K96" i="56" s="1"/>
  <c r="L96" i="56" s="1"/>
  <c r="M96" i="56" s="1"/>
  <c r="N96" i="56" s="1"/>
  <c r="O96" i="56" s="1"/>
  <c r="P96" i="56" s="1"/>
  <c r="Q96" i="56" s="1"/>
  <c r="R96" i="56" s="1"/>
  <c r="S96" i="56" s="1"/>
  <c r="T96" i="56" s="1"/>
  <c r="U96" i="56" s="1"/>
  <c r="V96" i="56" s="1"/>
  <c r="W96" i="56" s="1"/>
  <c r="X96" i="56" s="1"/>
  <c r="Y96" i="56" s="1"/>
  <c r="Z96" i="56" s="1"/>
  <c r="AA96" i="56" s="1"/>
  <c r="AB96" i="56" s="1"/>
  <c r="AC96" i="56" s="1"/>
  <c r="AD96" i="56" s="1"/>
  <c r="AE96" i="56" s="1"/>
  <c r="AF96" i="56" s="1"/>
  <c r="C96" i="56"/>
  <c r="I95" i="56"/>
  <c r="J95" i="56" s="1"/>
  <c r="K95" i="56" s="1"/>
  <c r="L95" i="56" s="1"/>
  <c r="M95" i="56" s="1"/>
  <c r="N95" i="56" s="1"/>
  <c r="O95" i="56" s="1"/>
  <c r="P95" i="56" s="1"/>
  <c r="Q95" i="56" s="1"/>
  <c r="R95" i="56" s="1"/>
  <c r="S95" i="56" s="1"/>
  <c r="T95" i="56" s="1"/>
  <c r="U95" i="56" s="1"/>
  <c r="V95" i="56" s="1"/>
  <c r="W95" i="56" s="1"/>
  <c r="X95" i="56" s="1"/>
  <c r="Y95" i="56" s="1"/>
  <c r="Z95" i="56" s="1"/>
  <c r="AA95" i="56" s="1"/>
  <c r="AB95" i="56" s="1"/>
  <c r="AC95" i="56" s="1"/>
  <c r="AD95" i="56" s="1"/>
  <c r="AE95" i="56" s="1"/>
  <c r="AF95" i="56" s="1"/>
  <c r="G95" i="56"/>
  <c r="H95" i="56" s="1"/>
  <c r="D95" i="56"/>
  <c r="E95" i="56" s="1"/>
  <c r="F95" i="56" s="1"/>
  <c r="C95" i="56"/>
  <c r="C94" i="56"/>
  <c r="D94" i="56" s="1"/>
  <c r="D82" i="56" s="1"/>
  <c r="C93" i="56"/>
  <c r="D93" i="56" s="1"/>
  <c r="E93" i="56" s="1"/>
  <c r="F93" i="56" s="1"/>
  <c r="G93" i="56" s="1"/>
  <c r="H93" i="56" s="1"/>
  <c r="I93" i="56" s="1"/>
  <c r="J93" i="56" s="1"/>
  <c r="K93" i="56" s="1"/>
  <c r="L93" i="56" s="1"/>
  <c r="M93" i="56" s="1"/>
  <c r="N93" i="56" s="1"/>
  <c r="O93" i="56" s="1"/>
  <c r="P93" i="56" s="1"/>
  <c r="Q93" i="56" s="1"/>
  <c r="R93" i="56" s="1"/>
  <c r="S93" i="56" s="1"/>
  <c r="T93" i="56" s="1"/>
  <c r="U93" i="56" s="1"/>
  <c r="V93" i="56" s="1"/>
  <c r="W93" i="56" s="1"/>
  <c r="X93" i="56" s="1"/>
  <c r="Y93" i="56" s="1"/>
  <c r="Z93" i="56" s="1"/>
  <c r="AA93" i="56" s="1"/>
  <c r="AB93" i="56" s="1"/>
  <c r="AC93" i="56" s="1"/>
  <c r="AD93" i="56" s="1"/>
  <c r="AE93" i="56" s="1"/>
  <c r="AF93" i="56" s="1"/>
  <c r="F92" i="56"/>
  <c r="G92" i="56" s="1"/>
  <c r="H92" i="56" s="1"/>
  <c r="I92" i="56" s="1"/>
  <c r="J92" i="56" s="1"/>
  <c r="K92" i="56" s="1"/>
  <c r="L92" i="56" s="1"/>
  <c r="M92" i="56" s="1"/>
  <c r="N92" i="56" s="1"/>
  <c r="O92" i="56" s="1"/>
  <c r="P92" i="56" s="1"/>
  <c r="Q92" i="56" s="1"/>
  <c r="R92" i="56" s="1"/>
  <c r="S92" i="56" s="1"/>
  <c r="T92" i="56" s="1"/>
  <c r="U92" i="56" s="1"/>
  <c r="V92" i="56" s="1"/>
  <c r="W92" i="56" s="1"/>
  <c r="X92" i="56" s="1"/>
  <c r="Y92" i="56" s="1"/>
  <c r="Z92" i="56" s="1"/>
  <c r="AA92" i="56" s="1"/>
  <c r="AB92" i="56" s="1"/>
  <c r="AC92" i="56" s="1"/>
  <c r="AD92" i="56" s="1"/>
  <c r="AE92" i="56" s="1"/>
  <c r="AF92" i="56" s="1"/>
  <c r="D92" i="56"/>
  <c r="E92" i="56" s="1"/>
  <c r="C92" i="56"/>
  <c r="D91" i="56"/>
  <c r="E91" i="56" s="1"/>
  <c r="F91" i="56" s="1"/>
  <c r="G91" i="56" s="1"/>
  <c r="H91" i="56" s="1"/>
  <c r="I91" i="56" s="1"/>
  <c r="J91" i="56" s="1"/>
  <c r="K91" i="56" s="1"/>
  <c r="L91" i="56" s="1"/>
  <c r="M91" i="56" s="1"/>
  <c r="N91" i="56" s="1"/>
  <c r="O91" i="56" s="1"/>
  <c r="P91" i="56" s="1"/>
  <c r="Q91" i="56" s="1"/>
  <c r="R91" i="56" s="1"/>
  <c r="S91" i="56" s="1"/>
  <c r="T91" i="56" s="1"/>
  <c r="U91" i="56" s="1"/>
  <c r="V91" i="56" s="1"/>
  <c r="W91" i="56" s="1"/>
  <c r="X91" i="56" s="1"/>
  <c r="Y91" i="56" s="1"/>
  <c r="Z91" i="56" s="1"/>
  <c r="AA91" i="56" s="1"/>
  <c r="AB91" i="56" s="1"/>
  <c r="AC91" i="56" s="1"/>
  <c r="AD91" i="56" s="1"/>
  <c r="AE91" i="56" s="1"/>
  <c r="AF91" i="56" s="1"/>
  <c r="C91" i="56"/>
  <c r="E90" i="56"/>
  <c r="F90" i="56" s="1"/>
  <c r="G90" i="56" s="1"/>
  <c r="H90" i="56" s="1"/>
  <c r="I90" i="56" s="1"/>
  <c r="J90" i="56" s="1"/>
  <c r="K90" i="56" s="1"/>
  <c r="L90" i="56" s="1"/>
  <c r="M90" i="56" s="1"/>
  <c r="N90" i="56" s="1"/>
  <c r="O90" i="56" s="1"/>
  <c r="P90" i="56" s="1"/>
  <c r="Q90" i="56" s="1"/>
  <c r="R90" i="56" s="1"/>
  <c r="S90" i="56" s="1"/>
  <c r="T90" i="56" s="1"/>
  <c r="U90" i="56" s="1"/>
  <c r="V90" i="56" s="1"/>
  <c r="W90" i="56" s="1"/>
  <c r="X90" i="56" s="1"/>
  <c r="Y90" i="56" s="1"/>
  <c r="Z90" i="56" s="1"/>
  <c r="AA90" i="56" s="1"/>
  <c r="AB90" i="56" s="1"/>
  <c r="AC90" i="56" s="1"/>
  <c r="AD90" i="56" s="1"/>
  <c r="AE90" i="56" s="1"/>
  <c r="AF90" i="56" s="1"/>
  <c r="C90" i="56"/>
  <c r="D90" i="56" s="1"/>
  <c r="C89" i="56"/>
  <c r="AH86" i="56"/>
  <c r="AI86" i="56" s="1"/>
  <c r="AH85" i="56"/>
  <c r="AI85" i="56" s="1"/>
  <c r="AH84" i="56"/>
  <c r="AI84" i="56" s="1"/>
  <c r="AH83" i="56"/>
  <c r="AI83" i="56" s="1"/>
  <c r="C82" i="56"/>
  <c r="B82" i="56"/>
  <c r="AF80" i="56"/>
  <c r="AE80" i="56"/>
  <c r="AD80" i="56"/>
  <c r="AC80" i="56"/>
  <c r="AB80" i="56"/>
  <c r="AA80" i="56"/>
  <c r="Z80" i="56"/>
  <c r="Y80" i="56"/>
  <c r="X80" i="56"/>
  <c r="W80" i="56"/>
  <c r="V80" i="56"/>
  <c r="U80" i="56"/>
  <c r="T80" i="56"/>
  <c r="S80" i="56"/>
  <c r="R80" i="56"/>
  <c r="Q80" i="56"/>
  <c r="P80" i="56"/>
  <c r="O80" i="56"/>
  <c r="N80" i="56"/>
  <c r="M80" i="56"/>
  <c r="L80" i="56"/>
  <c r="K80" i="56"/>
  <c r="J80" i="56"/>
  <c r="I80" i="56"/>
  <c r="H80" i="56"/>
  <c r="G80" i="56"/>
  <c r="F80" i="56"/>
  <c r="E80" i="56"/>
  <c r="D80" i="56"/>
  <c r="C80" i="56"/>
  <c r="B80" i="56"/>
  <c r="AI79" i="56"/>
  <c r="AH79" i="56"/>
  <c r="AI78" i="56"/>
  <c r="AH78" i="56"/>
  <c r="AI77" i="56"/>
  <c r="AH77" i="56"/>
  <c r="AI76" i="56"/>
  <c r="AH76" i="56"/>
  <c r="AI75" i="56"/>
  <c r="AH75" i="56"/>
  <c r="AH74" i="56"/>
  <c r="AI73" i="56"/>
  <c r="AH73" i="56"/>
  <c r="AI72" i="56"/>
  <c r="AH72" i="56"/>
  <c r="AG71" i="56"/>
  <c r="M71" i="56"/>
  <c r="AI70" i="56"/>
  <c r="AH70" i="56"/>
  <c r="AF69" i="56"/>
  <c r="AE69" i="56"/>
  <c r="AD69" i="56"/>
  <c r="AC69" i="56"/>
  <c r="AB69" i="56"/>
  <c r="AA69" i="56"/>
  <c r="Z69" i="56"/>
  <c r="Y69" i="56"/>
  <c r="X69" i="56"/>
  <c r="W69" i="56"/>
  <c r="V69" i="56"/>
  <c r="U69" i="56"/>
  <c r="U71" i="56" s="1"/>
  <c r="T69" i="56"/>
  <c r="S69" i="56"/>
  <c r="R69" i="56"/>
  <c r="Q69" i="56"/>
  <c r="P69" i="56"/>
  <c r="O69" i="56"/>
  <c r="N69" i="56"/>
  <c r="M69" i="56"/>
  <c r="L69" i="56"/>
  <c r="K69" i="56"/>
  <c r="J69" i="56"/>
  <c r="I69" i="56"/>
  <c r="H69" i="56"/>
  <c r="G69" i="56"/>
  <c r="F69" i="56"/>
  <c r="E69" i="56"/>
  <c r="D69" i="56"/>
  <c r="C69" i="56"/>
  <c r="B69" i="56"/>
  <c r="AF68" i="56"/>
  <c r="AE68" i="56"/>
  <c r="AD68" i="56"/>
  <c r="AC68" i="56"/>
  <c r="AB68" i="56"/>
  <c r="AA68" i="56"/>
  <c r="Z68" i="56"/>
  <c r="Y68" i="56"/>
  <c r="X68" i="56"/>
  <c r="W68" i="56"/>
  <c r="V68" i="56"/>
  <c r="U68" i="56"/>
  <c r="T68" i="56"/>
  <c r="S68" i="56"/>
  <c r="R68" i="56"/>
  <c r="Q68" i="56"/>
  <c r="P68" i="56"/>
  <c r="O68" i="56"/>
  <c r="N68" i="56"/>
  <c r="M68" i="56"/>
  <c r="L68" i="56"/>
  <c r="K68" i="56"/>
  <c r="J68" i="56"/>
  <c r="I68" i="56"/>
  <c r="H68" i="56"/>
  <c r="G68" i="56"/>
  <c r="F68" i="56"/>
  <c r="E68" i="56"/>
  <c r="D68" i="56"/>
  <c r="C68" i="56"/>
  <c r="B68" i="56"/>
  <c r="AF67" i="56"/>
  <c r="AF71" i="56" s="1"/>
  <c r="AE67" i="56"/>
  <c r="AD67" i="56"/>
  <c r="AC67" i="56"/>
  <c r="AB67" i="56"/>
  <c r="AA67" i="56"/>
  <c r="Z67" i="56"/>
  <c r="Y67" i="56"/>
  <c r="X67" i="56"/>
  <c r="W67" i="56"/>
  <c r="V67" i="56"/>
  <c r="U67" i="56"/>
  <c r="T67" i="56"/>
  <c r="S67" i="56"/>
  <c r="R67" i="56"/>
  <c r="Q67" i="56"/>
  <c r="P67" i="56"/>
  <c r="O67" i="56"/>
  <c r="N67" i="56"/>
  <c r="M67" i="56"/>
  <c r="L67" i="56"/>
  <c r="K67" i="56"/>
  <c r="J67" i="56"/>
  <c r="I67" i="56"/>
  <c r="H67" i="56"/>
  <c r="G67" i="56"/>
  <c r="F67" i="56"/>
  <c r="E67" i="56"/>
  <c r="D67" i="56"/>
  <c r="C67" i="56"/>
  <c r="B67" i="56"/>
  <c r="AF66" i="56"/>
  <c r="AE66" i="56"/>
  <c r="AD66" i="56"/>
  <c r="AD71" i="56" s="1"/>
  <c r="AC66" i="56"/>
  <c r="AB66" i="56"/>
  <c r="AB71" i="56" s="1"/>
  <c r="AA66" i="56"/>
  <c r="AA71" i="56" s="1"/>
  <c r="Z66" i="56"/>
  <c r="Z71" i="56" s="1"/>
  <c r="Y66" i="56"/>
  <c r="X66" i="56"/>
  <c r="W66" i="56"/>
  <c r="V66" i="56"/>
  <c r="V71" i="56" s="1"/>
  <c r="U66" i="56"/>
  <c r="T66" i="56"/>
  <c r="T71" i="56" s="1"/>
  <c r="S66" i="56"/>
  <c r="R66" i="56"/>
  <c r="Q66" i="56"/>
  <c r="P66" i="56"/>
  <c r="O66" i="56"/>
  <c r="N66" i="56"/>
  <c r="M66" i="56"/>
  <c r="L66" i="56"/>
  <c r="L71" i="56" s="1"/>
  <c r="K66" i="56"/>
  <c r="J66" i="56"/>
  <c r="I66" i="56"/>
  <c r="H66" i="56"/>
  <c r="G66" i="56"/>
  <c r="F66" i="56"/>
  <c r="E66" i="56"/>
  <c r="D66" i="56"/>
  <c r="C66" i="56"/>
  <c r="B66" i="56"/>
  <c r="AI64" i="56"/>
  <c r="AH64" i="56"/>
  <c r="AG63" i="56"/>
  <c r="AG65" i="56" s="1"/>
  <c r="AF63" i="56"/>
  <c r="AE63" i="56"/>
  <c r="AD63" i="56"/>
  <c r="AC63" i="56"/>
  <c r="AB63" i="56"/>
  <c r="AA63" i="56"/>
  <c r="Z63" i="56"/>
  <c r="Y63" i="56"/>
  <c r="X63" i="56"/>
  <c r="W63" i="56"/>
  <c r="V63" i="56"/>
  <c r="U63" i="56"/>
  <c r="T63" i="56"/>
  <c r="S63" i="56"/>
  <c r="R63" i="56"/>
  <c r="Q63" i="56"/>
  <c r="P63" i="56"/>
  <c r="O63" i="56"/>
  <c r="N63" i="56"/>
  <c r="M63" i="56"/>
  <c r="L63" i="56"/>
  <c r="K63" i="56"/>
  <c r="J63" i="56"/>
  <c r="I63" i="56"/>
  <c r="H63" i="56"/>
  <c r="G63" i="56"/>
  <c r="F63" i="56"/>
  <c r="E63" i="56"/>
  <c r="D63" i="56"/>
  <c r="C63" i="56"/>
  <c r="B63" i="56"/>
  <c r="AI62" i="56"/>
  <c r="AH62" i="56"/>
  <c r="AI61" i="56"/>
  <c r="AH61" i="56"/>
  <c r="AI60" i="56"/>
  <c r="AH60" i="56"/>
  <c r="AG59" i="56"/>
  <c r="AF59" i="56"/>
  <c r="AF5" i="56" s="1"/>
  <c r="AE59" i="56"/>
  <c r="AE5" i="56" s="1"/>
  <c r="AD59" i="56"/>
  <c r="AD5" i="56" s="1"/>
  <c r="AC59" i="56"/>
  <c r="AC5" i="56" s="1"/>
  <c r="AB59" i="56"/>
  <c r="AB5" i="56" s="1"/>
  <c r="AA59" i="56"/>
  <c r="AA5" i="56" s="1"/>
  <c r="Z59" i="56"/>
  <c r="Z5" i="56" s="1"/>
  <c r="Y59" i="56"/>
  <c r="Y5" i="56" s="1"/>
  <c r="X59" i="56"/>
  <c r="X5" i="56" s="1"/>
  <c r="W59" i="56"/>
  <c r="V59" i="56"/>
  <c r="U59" i="56"/>
  <c r="T59" i="56"/>
  <c r="T5" i="56" s="1"/>
  <c r="S59" i="56"/>
  <c r="S5" i="56" s="1"/>
  <c r="R59" i="56"/>
  <c r="Q59" i="56"/>
  <c r="Q5" i="56" s="1"/>
  <c r="P59" i="56"/>
  <c r="P5" i="56" s="1"/>
  <c r="O59" i="56"/>
  <c r="N59" i="56"/>
  <c r="M59" i="56"/>
  <c r="L59" i="56"/>
  <c r="L5" i="56" s="1"/>
  <c r="K59" i="56"/>
  <c r="K5" i="56" s="1"/>
  <c r="J59" i="56"/>
  <c r="I59" i="56"/>
  <c r="I5" i="56" s="1"/>
  <c r="H59" i="56"/>
  <c r="G59" i="56"/>
  <c r="G5" i="56" s="1"/>
  <c r="F59" i="56"/>
  <c r="F5" i="56" s="1"/>
  <c r="E59" i="56"/>
  <c r="E5" i="56" s="1"/>
  <c r="D59" i="56"/>
  <c r="C59" i="56"/>
  <c r="C5" i="56" s="1"/>
  <c r="B59" i="56"/>
  <c r="AI58" i="56"/>
  <c r="AH58" i="56"/>
  <c r="AI57" i="56"/>
  <c r="AH57" i="56"/>
  <c r="AI56" i="56"/>
  <c r="AH56" i="56"/>
  <c r="AI55" i="56"/>
  <c r="AH55" i="56"/>
  <c r="AI54" i="56"/>
  <c r="AH54" i="56"/>
  <c r="AI53" i="56"/>
  <c r="AH53" i="56"/>
  <c r="AI52" i="56"/>
  <c r="AH52" i="56"/>
  <c r="AI51" i="56"/>
  <c r="AH51" i="56"/>
  <c r="AI50" i="56"/>
  <c r="AH50" i="56"/>
  <c r="AI49" i="56"/>
  <c r="AH49" i="56"/>
  <c r="AI48" i="56"/>
  <c r="AH48" i="56"/>
  <c r="AG47" i="56"/>
  <c r="AG4" i="56" s="1"/>
  <c r="AF47" i="56"/>
  <c r="AE47" i="56"/>
  <c r="AD47" i="56"/>
  <c r="AC47" i="56"/>
  <c r="AB47" i="56"/>
  <c r="AA47" i="56"/>
  <c r="Z47" i="56"/>
  <c r="Y47" i="56"/>
  <c r="X47" i="56"/>
  <c r="W47" i="56"/>
  <c r="V47" i="56"/>
  <c r="U47" i="56"/>
  <c r="T47" i="56"/>
  <c r="S47" i="56"/>
  <c r="R47" i="56"/>
  <c r="Q47" i="56"/>
  <c r="P47" i="56"/>
  <c r="O47" i="56"/>
  <c r="N47" i="56"/>
  <c r="M47" i="56"/>
  <c r="L47" i="56"/>
  <c r="K47" i="56"/>
  <c r="J47" i="56"/>
  <c r="I47" i="56"/>
  <c r="H47" i="56"/>
  <c r="G47" i="56"/>
  <c r="F47" i="56"/>
  <c r="E47" i="56"/>
  <c r="D47" i="56"/>
  <c r="C47" i="56"/>
  <c r="B47" i="56"/>
  <c r="AI46" i="56"/>
  <c r="AH46" i="56"/>
  <c r="AI45" i="56"/>
  <c r="AH45" i="56"/>
  <c r="AI44" i="56"/>
  <c r="AH44" i="56"/>
  <c r="AG43" i="56"/>
  <c r="AG3" i="56" s="1"/>
  <c r="B43" i="56"/>
  <c r="AG42" i="56"/>
  <c r="C42" i="56"/>
  <c r="B42" i="56"/>
  <c r="AI41" i="56"/>
  <c r="AH41" i="56"/>
  <c r="AI40" i="56"/>
  <c r="AH40" i="56"/>
  <c r="AI39" i="56"/>
  <c r="AH39" i="56"/>
  <c r="AI38" i="56"/>
  <c r="AH38" i="56"/>
  <c r="AI37" i="56"/>
  <c r="AH37" i="56"/>
  <c r="AI36" i="56"/>
  <c r="AH36" i="56"/>
  <c r="AI35" i="56"/>
  <c r="AH35" i="56"/>
  <c r="AI34" i="56"/>
  <c r="AH34" i="56"/>
  <c r="AI33" i="56"/>
  <c r="AH33" i="56"/>
  <c r="AI32" i="56"/>
  <c r="AH32" i="56"/>
  <c r="AI31" i="56"/>
  <c r="AH31" i="56"/>
  <c r="AG30" i="56"/>
  <c r="AF30" i="56"/>
  <c r="AE30" i="56"/>
  <c r="AD30" i="56"/>
  <c r="AB30" i="56"/>
  <c r="AA30" i="56"/>
  <c r="Z30" i="56"/>
  <c r="Y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E30" i="56"/>
  <c r="D30" i="56"/>
  <c r="C30" i="56"/>
  <c r="B30" i="56"/>
  <c r="AI29" i="56"/>
  <c r="AH29" i="56"/>
  <c r="AI28" i="56"/>
  <c r="AH28" i="56"/>
  <c r="AI27" i="56"/>
  <c r="AH27" i="56"/>
  <c r="AI26" i="56"/>
  <c r="AH26" i="56"/>
  <c r="AI25" i="56"/>
  <c r="AH25" i="56"/>
  <c r="AI24" i="56"/>
  <c r="AH24" i="56"/>
  <c r="AI23" i="56"/>
  <c r="AH23" i="56"/>
  <c r="AI22" i="56"/>
  <c r="AH22" i="56"/>
  <c r="AI21" i="56"/>
  <c r="AH21" i="56"/>
  <c r="AI20" i="56"/>
  <c r="AH20" i="56"/>
  <c r="AI19" i="56"/>
  <c r="AH19" i="56"/>
  <c r="AI18" i="56"/>
  <c r="AH18" i="56"/>
  <c r="AH17" i="56"/>
  <c r="AI16" i="56"/>
  <c r="AH16" i="56"/>
  <c r="AI15" i="56"/>
  <c r="AH15" i="56"/>
  <c r="AI14" i="56"/>
  <c r="AH14" i="56"/>
  <c r="AI13" i="56"/>
  <c r="AH13" i="56"/>
  <c r="AI12" i="56"/>
  <c r="AH12" i="56"/>
  <c r="AI11" i="56"/>
  <c r="AH11" i="56"/>
  <c r="W5" i="56"/>
  <c r="V5" i="56"/>
  <c r="U5" i="56"/>
  <c r="R5" i="56"/>
  <c r="O5" i="56"/>
  <c r="N5" i="56"/>
  <c r="M5" i="56"/>
  <c r="J5" i="56"/>
  <c r="H5" i="56"/>
  <c r="D5" i="56"/>
  <c r="K4" i="56"/>
  <c r="C4" i="56"/>
  <c r="D4" i="56" s="1"/>
  <c r="AG2" i="56"/>
  <c r="AC63" i="55"/>
  <c r="AD63" i="55"/>
  <c r="Z49" i="55"/>
  <c r="Y49" i="55"/>
  <c r="X49" i="55"/>
  <c r="W49" i="55"/>
  <c r="V49" i="55"/>
  <c r="U49" i="55"/>
  <c r="S49" i="55"/>
  <c r="R49" i="55"/>
  <c r="Q49" i="55"/>
  <c r="P49" i="55"/>
  <c r="O49" i="55"/>
  <c r="N49" i="55"/>
  <c r="M49" i="55"/>
  <c r="AH87" i="55"/>
  <c r="AI87" i="55" s="1"/>
  <c r="AF218" i="55"/>
  <c r="AE218" i="55"/>
  <c r="AD218" i="55"/>
  <c r="AC218" i="55"/>
  <c r="AB218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G218" i="55"/>
  <c r="F218" i="55"/>
  <c r="E218" i="55"/>
  <c r="D218" i="55"/>
  <c r="C218" i="55"/>
  <c r="B218" i="55"/>
  <c r="A218" i="55"/>
  <c r="AF217" i="55"/>
  <c r="AE217" i="55"/>
  <c r="AD217" i="55"/>
  <c r="AC217" i="55"/>
  <c r="AB217" i="55"/>
  <c r="AA217" i="55"/>
  <c r="Z217" i="55"/>
  <c r="Y217" i="55"/>
  <c r="X217" i="55"/>
  <c r="W217" i="55"/>
  <c r="V217" i="55"/>
  <c r="U217" i="55"/>
  <c r="T217" i="55"/>
  <c r="S217" i="55"/>
  <c r="R217" i="55"/>
  <c r="Q217" i="55"/>
  <c r="P217" i="55"/>
  <c r="O217" i="55"/>
  <c r="N217" i="55"/>
  <c r="M217" i="55"/>
  <c r="L217" i="55"/>
  <c r="K217" i="55"/>
  <c r="J217" i="55"/>
  <c r="I217" i="55"/>
  <c r="H217" i="55"/>
  <c r="G217" i="55"/>
  <c r="F217" i="55"/>
  <c r="E217" i="55"/>
  <c r="D217" i="55"/>
  <c r="C217" i="55"/>
  <c r="B217" i="55"/>
  <c r="A217" i="55"/>
  <c r="AF216" i="55"/>
  <c r="AE216" i="55"/>
  <c r="AD216" i="55"/>
  <c r="AC216" i="55"/>
  <c r="AB216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G216" i="55"/>
  <c r="F216" i="55"/>
  <c r="E216" i="55"/>
  <c r="D216" i="55"/>
  <c r="C216" i="55"/>
  <c r="B216" i="55"/>
  <c r="A216" i="55"/>
  <c r="AF215" i="55"/>
  <c r="AE215" i="55"/>
  <c r="AD215" i="55"/>
  <c r="AC215" i="55"/>
  <c r="AB215" i="55"/>
  <c r="AA215" i="55"/>
  <c r="Z215" i="55"/>
  <c r="Y215" i="55"/>
  <c r="X215" i="55"/>
  <c r="W215" i="55"/>
  <c r="V215" i="55"/>
  <c r="U215" i="55"/>
  <c r="T215" i="55"/>
  <c r="S215" i="55"/>
  <c r="R215" i="55"/>
  <c r="Q215" i="55"/>
  <c r="P215" i="55"/>
  <c r="O215" i="55"/>
  <c r="N215" i="55"/>
  <c r="M215" i="55"/>
  <c r="L215" i="55"/>
  <c r="K215" i="55"/>
  <c r="J215" i="55"/>
  <c r="I215" i="55"/>
  <c r="H215" i="55"/>
  <c r="G215" i="55"/>
  <c r="F215" i="55"/>
  <c r="E215" i="55"/>
  <c r="D215" i="55"/>
  <c r="C215" i="55"/>
  <c r="B215" i="55"/>
  <c r="A215" i="55"/>
  <c r="B214" i="55"/>
  <c r="S189" i="55"/>
  <c r="AG179" i="55"/>
  <c r="B179" i="55"/>
  <c r="C178" i="55"/>
  <c r="E177" i="55"/>
  <c r="F177" i="55" s="1"/>
  <c r="G177" i="55" s="1"/>
  <c r="H177" i="55" s="1"/>
  <c r="I177" i="55" s="1"/>
  <c r="J177" i="55" s="1"/>
  <c r="K177" i="55" s="1"/>
  <c r="L177" i="55" s="1"/>
  <c r="M177" i="55" s="1"/>
  <c r="N177" i="55" s="1"/>
  <c r="O177" i="55" s="1"/>
  <c r="P177" i="55" s="1"/>
  <c r="Q177" i="55" s="1"/>
  <c r="R177" i="55" s="1"/>
  <c r="S177" i="55" s="1"/>
  <c r="T177" i="55" s="1"/>
  <c r="U177" i="55" s="1"/>
  <c r="V177" i="55" s="1"/>
  <c r="W177" i="55" s="1"/>
  <c r="X177" i="55" s="1"/>
  <c r="Y177" i="55" s="1"/>
  <c r="Z177" i="55" s="1"/>
  <c r="AA177" i="55" s="1"/>
  <c r="AB177" i="55" s="1"/>
  <c r="AC177" i="55" s="1"/>
  <c r="AD177" i="55" s="1"/>
  <c r="AE177" i="55" s="1"/>
  <c r="AF177" i="55" s="1"/>
  <c r="D177" i="55"/>
  <c r="C177" i="55"/>
  <c r="C176" i="55"/>
  <c r="D176" i="55" s="1"/>
  <c r="E176" i="55" s="1"/>
  <c r="F176" i="55" s="1"/>
  <c r="G176" i="55" s="1"/>
  <c r="H176" i="55" s="1"/>
  <c r="I176" i="55" s="1"/>
  <c r="J176" i="55" s="1"/>
  <c r="K176" i="55" s="1"/>
  <c r="L176" i="55" s="1"/>
  <c r="M176" i="55" s="1"/>
  <c r="N176" i="55" s="1"/>
  <c r="O176" i="55" s="1"/>
  <c r="P176" i="55" s="1"/>
  <c r="Q176" i="55" s="1"/>
  <c r="R176" i="55" s="1"/>
  <c r="S176" i="55" s="1"/>
  <c r="T176" i="55" s="1"/>
  <c r="U176" i="55" s="1"/>
  <c r="V176" i="55" s="1"/>
  <c r="W176" i="55" s="1"/>
  <c r="X176" i="55" s="1"/>
  <c r="Y176" i="55" s="1"/>
  <c r="Z176" i="55" s="1"/>
  <c r="AA176" i="55" s="1"/>
  <c r="AB176" i="55" s="1"/>
  <c r="AC176" i="55" s="1"/>
  <c r="AD176" i="55" s="1"/>
  <c r="AE176" i="55" s="1"/>
  <c r="AF176" i="55" s="1"/>
  <c r="C175" i="55"/>
  <c r="D175" i="55" s="1"/>
  <c r="E175" i="55" s="1"/>
  <c r="F175" i="55" s="1"/>
  <c r="G175" i="55" s="1"/>
  <c r="H175" i="55" s="1"/>
  <c r="I175" i="55" s="1"/>
  <c r="J175" i="55" s="1"/>
  <c r="K175" i="55" s="1"/>
  <c r="L175" i="55" s="1"/>
  <c r="M175" i="55" s="1"/>
  <c r="N175" i="55" s="1"/>
  <c r="O175" i="55" s="1"/>
  <c r="P175" i="55" s="1"/>
  <c r="Q175" i="55" s="1"/>
  <c r="R175" i="55" s="1"/>
  <c r="S175" i="55" s="1"/>
  <c r="T175" i="55" s="1"/>
  <c r="U175" i="55" s="1"/>
  <c r="V175" i="55" s="1"/>
  <c r="W175" i="55" s="1"/>
  <c r="X175" i="55" s="1"/>
  <c r="Y175" i="55" s="1"/>
  <c r="Z175" i="55" s="1"/>
  <c r="AA175" i="55" s="1"/>
  <c r="AB175" i="55" s="1"/>
  <c r="AC175" i="55" s="1"/>
  <c r="AD175" i="55" s="1"/>
  <c r="AE175" i="55" s="1"/>
  <c r="AF175" i="55" s="1"/>
  <c r="F174" i="55"/>
  <c r="G174" i="55" s="1"/>
  <c r="H174" i="55" s="1"/>
  <c r="I174" i="55" s="1"/>
  <c r="J174" i="55" s="1"/>
  <c r="K174" i="55" s="1"/>
  <c r="L174" i="55" s="1"/>
  <c r="M174" i="55" s="1"/>
  <c r="N174" i="55" s="1"/>
  <c r="O174" i="55" s="1"/>
  <c r="P174" i="55" s="1"/>
  <c r="Q174" i="55" s="1"/>
  <c r="R174" i="55" s="1"/>
  <c r="S174" i="55" s="1"/>
  <c r="T174" i="55" s="1"/>
  <c r="U174" i="55" s="1"/>
  <c r="V174" i="55" s="1"/>
  <c r="W174" i="55" s="1"/>
  <c r="X174" i="55" s="1"/>
  <c r="Y174" i="55" s="1"/>
  <c r="Z174" i="55" s="1"/>
  <c r="AA174" i="55" s="1"/>
  <c r="AB174" i="55" s="1"/>
  <c r="AC174" i="55" s="1"/>
  <c r="AD174" i="55" s="1"/>
  <c r="AE174" i="55" s="1"/>
  <c r="AF174" i="55" s="1"/>
  <c r="E174" i="55"/>
  <c r="C174" i="55"/>
  <c r="D174" i="55" s="1"/>
  <c r="D173" i="55"/>
  <c r="E173" i="55" s="1"/>
  <c r="C173" i="55"/>
  <c r="C179" i="55" s="1"/>
  <c r="AG171" i="55"/>
  <c r="B171" i="55"/>
  <c r="C170" i="55"/>
  <c r="D170" i="55" s="1"/>
  <c r="E170" i="55" s="1"/>
  <c r="F170" i="55" s="1"/>
  <c r="G170" i="55" s="1"/>
  <c r="H170" i="55" s="1"/>
  <c r="I170" i="55" s="1"/>
  <c r="J170" i="55" s="1"/>
  <c r="K170" i="55" s="1"/>
  <c r="L170" i="55" s="1"/>
  <c r="M170" i="55" s="1"/>
  <c r="N170" i="55" s="1"/>
  <c r="O170" i="55" s="1"/>
  <c r="P170" i="55" s="1"/>
  <c r="Q170" i="55" s="1"/>
  <c r="R170" i="55" s="1"/>
  <c r="S170" i="55" s="1"/>
  <c r="T170" i="55" s="1"/>
  <c r="U170" i="55" s="1"/>
  <c r="V170" i="55" s="1"/>
  <c r="W170" i="55" s="1"/>
  <c r="X170" i="55" s="1"/>
  <c r="Y170" i="55" s="1"/>
  <c r="Z170" i="55" s="1"/>
  <c r="AA170" i="55" s="1"/>
  <c r="AB170" i="55" s="1"/>
  <c r="AC170" i="55" s="1"/>
  <c r="AD170" i="55" s="1"/>
  <c r="AE170" i="55" s="1"/>
  <c r="AF170" i="55" s="1"/>
  <c r="E169" i="55"/>
  <c r="F169" i="55" s="1"/>
  <c r="G169" i="55" s="1"/>
  <c r="H169" i="55" s="1"/>
  <c r="I169" i="55" s="1"/>
  <c r="J169" i="55" s="1"/>
  <c r="K169" i="55" s="1"/>
  <c r="L169" i="55" s="1"/>
  <c r="M169" i="55" s="1"/>
  <c r="N169" i="55" s="1"/>
  <c r="O169" i="55" s="1"/>
  <c r="P169" i="55" s="1"/>
  <c r="Q169" i="55" s="1"/>
  <c r="R169" i="55" s="1"/>
  <c r="S169" i="55" s="1"/>
  <c r="T169" i="55" s="1"/>
  <c r="U169" i="55" s="1"/>
  <c r="V169" i="55" s="1"/>
  <c r="W169" i="55" s="1"/>
  <c r="X169" i="55" s="1"/>
  <c r="Y169" i="55" s="1"/>
  <c r="Z169" i="55" s="1"/>
  <c r="AA169" i="55" s="1"/>
  <c r="AB169" i="55" s="1"/>
  <c r="AC169" i="55" s="1"/>
  <c r="AD169" i="55" s="1"/>
  <c r="AE169" i="55" s="1"/>
  <c r="AF169" i="55" s="1"/>
  <c r="D169" i="55"/>
  <c r="C169" i="55"/>
  <c r="AE168" i="55"/>
  <c r="AF168" i="55" s="1"/>
  <c r="C168" i="55"/>
  <c r="D168" i="55" s="1"/>
  <c r="E168" i="55" s="1"/>
  <c r="F168" i="55" s="1"/>
  <c r="G168" i="55" s="1"/>
  <c r="H168" i="55" s="1"/>
  <c r="I168" i="55" s="1"/>
  <c r="J168" i="55" s="1"/>
  <c r="K168" i="55" s="1"/>
  <c r="L168" i="55" s="1"/>
  <c r="M168" i="55" s="1"/>
  <c r="N168" i="55" s="1"/>
  <c r="O168" i="55" s="1"/>
  <c r="P168" i="55" s="1"/>
  <c r="Q168" i="55" s="1"/>
  <c r="R168" i="55" s="1"/>
  <c r="S168" i="55" s="1"/>
  <c r="T168" i="55" s="1"/>
  <c r="U168" i="55" s="1"/>
  <c r="V168" i="55" s="1"/>
  <c r="W168" i="55" s="1"/>
  <c r="X168" i="55" s="1"/>
  <c r="Y168" i="55" s="1"/>
  <c r="Z168" i="55" s="1"/>
  <c r="AA168" i="55" s="1"/>
  <c r="AB168" i="55" s="1"/>
  <c r="AC168" i="55" s="1"/>
  <c r="AD168" i="55" s="1"/>
  <c r="D167" i="55"/>
  <c r="E167" i="55" s="1"/>
  <c r="F167" i="55" s="1"/>
  <c r="G167" i="55" s="1"/>
  <c r="H167" i="55" s="1"/>
  <c r="I167" i="55" s="1"/>
  <c r="J167" i="55" s="1"/>
  <c r="K167" i="55" s="1"/>
  <c r="L167" i="55" s="1"/>
  <c r="M167" i="55" s="1"/>
  <c r="N167" i="55" s="1"/>
  <c r="O167" i="55" s="1"/>
  <c r="P167" i="55" s="1"/>
  <c r="Q167" i="55" s="1"/>
  <c r="R167" i="55" s="1"/>
  <c r="S167" i="55" s="1"/>
  <c r="T167" i="55" s="1"/>
  <c r="U167" i="55" s="1"/>
  <c r="V167" i="55" s="1"/>
  <c r="W167" i="55" s="1"/>
  <c r="X167" i="55" s="1"/>
  <c r="Y167" i="55" s="1"/>
  <c r="Z167" i="55" s="1"/>
  <c r="AA167" i="55" s="1"/>
  <c r="AB167" i="55" s="1"/>
  <c r="AC167" i="55" s="1"/>
  <c r="AD167" i="55" s="1"/>
  <c r="AE167" i="55" s="1"/>
  <c r="AF167" i="55" s="1"/>
  <c r="C167" i="55"/>
  <c r="O166" i="55"/>
  <c r="P166" i="55" s="1"/>
  <c r="Q166" i="55" s="1"/>
  <c r="R166" i="55" s="1"/>
  <c r="S166" i="55" s="1"/>
  <c r="T166" i="55" s="1"/>
  <c r="U166" i="55" s="1"/>
  <c r="V166" i="55" s="1"/>
  <c r="W166" i="55" s="1"/>
  <c r="X166" i="55" s="1"/>
  <c r="Y166" i="55" s="1"/>
  <c r="Z166" i="55" s="1"/>
  <c r="AA166" i="55" s="1"/>
  <c r="AB166" i="55" s="1"/>
  <c r="AC166" i="55" s="1"/>
  <c r="AD166" i="55" s="1"/>
  <c r="AE166" i="55" s="1"/>
  <c r="AF166" i="55" s="1"/>
  <c r="F166" i="55"/>
  <c r="G166" i="55" s="1"/>
  <c r="H166" i="55" s="1"/>
  <c r="I166" i="55" s="1"/>
  <c r="J166" i="55" s="1"/>
  <c r="K166" i="55" s="1"/>
  <c r="L166" i="55" s="1"/>
  <c r="M166" i="55" s="1"/>
  <c r="N166" i="55" s="1"/>
  <c r="E166" i="55"/>
  <c r="C166" i="55"/>
  <c r="D166" i="55" s="1"/>
  <c r="D165" i="55"/>
  <c r="E165" i="55" s="1"/>
  <c r="F165" i="55" s="1"/>
  <c r="G165" i="55" s="1"/>
  <c r="H165" i="55" s="1"/>
  <c r="I165" i="55" s="1"/>
  <c r="J165" i="55" s="1"/>
  <c r="K165" i="55" s="1"/>
  <c r="L165" i="55" s="1"/>
  <c r="M165" i="55" s="1"/>
  <c r="N165" i="55" s="1"/>
  <c r="O165" i="55" s="1"/>
  <c r="P165" i="55" s="1"/>
  <c r="Q165" i="55" s="1"/>
  <c r="R165" i="55" s="1"/>
  <c r="S165" i="55" s="1"/>
  <c r="T165" i="55" s="1"/>
  <c r="U165" i="55" s="1"/>
  <c r="V165" i="55" s="1"/>
  <c r="W165" i="55" s="1"/>
  <c r="X165" i="55" s="1"/>
  <c r="Y165" i="55" s="1"/>
  <c r="Z165" i="55" s="1"/>
  <c r="AA165" i="55" s="1"/>
  <c r="AB165" i="55" s="1"/>
  <c r="AC165" i="55" s="1"/>
  <c r="AD165" i="55" s="1"/>
  <c r="AE165" i="55" s="1"/>
  <c r="AF165" i="55" s="1"/>
  <c r="C165" i="55"/>
  <c r="S164" i="55"/>
  <c r="T164" i="55" s="1"/>
  <c r="U164" i="55" s="1"/>
  <c r="V164" i="55" s="1"/>
  <c r="W164" i="55" s="1"/>
  <c r="X164" i="55" s="1"/>
  <c r="Y164" i="55" s="1"/>
  <c r="Z164" i="55" s="1"/>
  <c r="AA164" i="55" s="1"/>
  <c r="AB164" i="55" s="1"/>
  <c r="AC164" i="55" s="1"/>
  <c r="AD164" i="55" s="1"/>
  <c r="AE164" i="55" s="1"/>
  <c r="AF164" i="55" s="1"/>
  <c r="F164" i="55"/>
  <c r="G164" i="55" s="1"/>
  <c r="H164" i="55" s="1"/>
  <c r="I164" i="55" s="1"/>
  <c r="J164" i="55" s="1"/>
  <c r="K164" i="55" s="1"/>
  <c r="L164" i="55" s="1"/>
  <c r="M164" i="55" s="1"/>
  <c r="N164" i="55" s="1"/>
  <c r="O164" i="55" s="1"/>
  <c r="P164" i="55" s="1"/>
  <c r="Q164" i="55" s="1"/>
  <c r="R164" i="55" s="1"/>
  <c r="E164" i="55"/>
  <c r="C164" i="55"/>
  <c r="D164" i="55" s="1"/>
  <c r="I163" i="55"/>
  <c r="J163" i="55" s="1"/>
  <c r="K163" i="55" s="1"/>
  <c r="L163" i="55" s="1"/>
  <c r="M163" i="55" s="1"/>
  <c r="N163" i="55" s="1"/>
  <c r="O163" i="55" s="1"/>
  <c r="P163" i="55" s="1"/>
  <c r="Q163" i="55" s="1"/>
  <c r="R163" i="55" s="1"/>
  <c r="S163" i="55" s="1"/>
  <c r="T163" i="55" s="1"/>
  <c r="U163" i="55" s="1"/>
  <c r="V163" i="55" s="1"/>
  <c r="W163" i="55" s="1"/>
  <c r="X163" i="55" s="1"/>
  <c r="Y163" i="55" s="1"/>
  <c r="Z163" i="55" s="1"/>
  <c r="AA163" i="55" s="1"/>
  <c r="AB163" i="55" s="1"/>
  <c r="AC163" i="55" s="1"/>
  <c r="AD163" i="55" s="1"/>
  <c r="AE163" i="55" s="1"/>
  <c r="AF163" i="55" s="1"/>
  <c r="D163" i="55"/>
  <c r="E163" i="55" s="1"/>
  <c r="F163" i="55" s="1"/>
  <c r="G163" i="55" s="1"/>
  <c r="H163" i="55" s="1"/>
  <c r="C163" i="55"/>
  <c r="E162" i="55"/>
  <c r="F162" i="55" s="1"/>
  <c r="G162" i="55" s="1"/>
  <c r="H162" i="55" s="1"/>
  <c r="I162" i="55" s="1"/>
  <c r="J162" i="55" s="1"/>
  <c r="K162" i="55" s="1"/>
  <c r="L162" i="55" s="1"/>
  <c r="M162" i="55" s="1"/>
  <c r="N162" i="55" s="1"/>
  <c r="O162" i="55" s="1"/>
  <c r="P162" i="55" s="1"/>
  <c r="Q162" i="55" s="1"/>
  <c r="R162" i="55" s="1"/>
  <c r="S162" i="55" s="1"/>
  <c r="T162" i="55" s="1"/>
  <c r="U162" i="55" s="1"/>
  <c r="V162" i="55" s="1"/>
  <c r="W162" i="55" s="1"/>
  <c r="X162" i="55" s="1"/>
  <c r="Y162" i="55" s="1"/>
  <c r="Z162" i="55" s="1"/>
  <c r="AA162" i="55" s="1"/>
  <c r="AB162" i="55" s="1"/>
  <c r="AC162" i="55" s="1"/>
  <c r="AD162" i="55" s="1"/>
  <c r="AE162" i="55" s="1"/>
  <c r="AF162" i="55" s="1"/>
  <c r="C162" i="55"/>
  <c r="D162" i="55" s="1"/>
  <c r="C161" i="55"/>
  <c r="D161" i="55" s="1"/>
  <c r="E161" i="55" s="1"/>
  <c r="F161" i="55" s="1"/>
  <c r="G161" i="55" s="1"/>
  <c r="H161" i="55" s="1"/>
  <c r="I161" i="55" s="1"/>
  <c r="J161" i="55" s="1"/>
  <c r="K161" i="55" s="1"/>
  <c r="L161" i="55" s="1"/>
  <c r="M161" i="55" s="1"/>
  <c r="N161" i="55" s="1"/>
  <c r="O161" i="55" s="1"/>
  <c r="P161" i="55" s="1"/>
  <c r="Q161" i="55" s="1"/>
  <c r="R161" i="55" s="1"/>
  <c r="S161" i="55" s="1"/>
  <c r="T161" i="55" s="1"/>
  <c r="U161" i="55" s="1"/>
  <c r="V161" i="55" s="1"/>
  <c r="W161" i="55" s="1"/>
  <c r="X161" i="55" s="1"/>
  <c r="Y161" i="55" s="1"/>
  <c r="Z161" i="55" s="1"/>
  <c r="AA161" i="55" s="1"/>
  <c r="AB161" i="55" s="1"/>
  <c r="AC161" i="55" s="1"/>
  <c r="AD161" i="55" s="1"/>
  <c r="AE161" i="55" s="1"/>
  <c r="AF161" i="55" s="1"/>
  <c r="N160" i="55"/>
  <c r="O160" i="55" s="1"/>
  <c r="P160" i="55" s="1"/>
  <c r="Q160" i="55" s="1"/>
  <c r="R160" i="55" s="1"/>
  <c r="S160" i="55" s="1"/>
  <c r="T160" i="55" s="1"/>
  <c r="U160" i="55" s="1"/>
  <c r="V160" i="55" s="1"/>
  <c r="W160" i="55" s="1"/>
  <c r="X160" i="55" s="1"/>
  <c r="Y160" i="55" s="1"/>
  <c r="Z160" i="55" s="1"/>
  <c r="AA160" i="55" s="1"/>
  <c r="AB160" i="55" s="1"/>
  <c r="AC160" i="55" s="1"/>
  <c r="AD160" i="55" s="1"/>
  <c r="AE160" i="55" s="1"/>
  <c r="AF160" i="55" s="1"/>
  <c r="E160" i="55"/>
  <c r="F160" i="55" s="1"/>
  <c r="G160" i="55" s="1"/>
  <c r="H160" i="55" s="1"/>
  <c r="I160" i="55" s="1"/>
  <c r="J160" i="55" s="1"/>
  <c r="K160" i="55" s="1"/>
  <c r="L160" i="55" s="1"/>
  <c r="M160" i="55" s="1"/>
  <c r="C160" i="55"/>
  <c r="D160" i="55" s="1"/>
  <c r="C159" i="55"/>
  <c r="D159" i="55" s="1"/>
  <c r="E159" i="55" s="1"/>
  <c r="F159" i="55" s="1"/>
  <c r="G159" i="55" s="1"/>
  <c r="H159" i="55" s="1"/>
  <c r="I159" i="55" s="1"/>
  <c r="J159" i="55" s="1"/>
  <c r="K159" i="55" s="1"/>
  <c r="L159" i="55" s="1"/>
  <c r="M159" i="55" s="1"/>
  <c r="N159" i="55" s="1"/>
  <c r="O159" i="55" s="1"/>
  <c r="P159" i="55" s="1"/>
  <c r="Q159" i="55" s="1"/>
  <c r="R159" i="55" s="1"/>
  <c r="S159" i="55" s="1"/>
  <c r="T159" i="55" s="1"/>
  <c r="U159" i="55" s="1"/>
  <c r="V159" i="55" s="1"/>
  <c r="W159" i="55" s="1"/>
  <c r="X159" i="55" s="1"/>
  <c r="Y159" i="55" s="1"/>
  <c r="Z159" i="55" s="1"/>
  <c r="AA159" i="55" s="1"/>
  <c r="AB159" i="55" s="1"/>
  <c r="AC159" i="55" s="1"/>
  <c r="AD159" i="55" s="1"/>
  <c r="AE159" i="55" s="1"/>
  <c r="AF159" i="55" s="1"/>
  <c r="F158" i="55"/>
  <c r="G158" i="55" s="1"/>
  <c r="H158" i="55" s="1"/>
  <c r="I158" i="55" s="1"/>
  <c r="J158" i="55" s="1"/>
  <c r="K158" i="55" s="1"/>
  <c r="L158" i="55" s="1"/>
  <c r="M158" i="55" s="1"/>
  <c r="N158" i="55" s="1"/>
  <c r="O158" i="55" s="1"/>
  <c r="P158" i="55" s="1"/>
  <c r="Q158" i="55" s="1"/>
  <c r="R158" i="55" s="1"/>
  <c r="S158" i="55" s="1"/>
  <c r="T158" i="55" s="1"/>
  <c r="U158" i="55" s="1"/>
  <c r="V158" i="55" s="1"/>
  <c r="W158" i="55" s="1"/>
  <c r="X158" i="55" s="1"/>
  <c r="Y158" i="55" s="1"/>
  <c r="Z158" i="55" s="1"/>
  <c r="AA158" i="55" s="1"/>
  <c r="AB158" i="55" s="1"/>
  <c r="AC158" i="55" s="1"/>
  <c r="AD158" i="55" s="1"/>
  <c r="AE158" i="55" s="1"/>
  <c r="AF158" i="55" s="1"/>
  <c r="D158" i="55"/>
  <c r="E158" i="55" s="1"/>
  <c r="C158" i="55"/>
  <c r="AE157" i="55"/>
  <c r="AF157" i="55" s="1"/>
  <c r="D157" i="55"/>
  <c r="E157" i="55" s="1"/>
  <c r="F157" i="55" s="1"/>
  <c r="G157" i="55" s="1"/>
  <c r="H157" i="55" s="1"/>
  <c r="I157" i="55" s="1"/>
  <c r="J157" i="55" s="1"/>
  <c r="K157" i="55" s="1"/>
  <c r="L157" i="55" s="1"/>
  <c r="M157" i="55" s="1"/>
  <c r="N157" i="55" s="1"/>
  <c r="O157" i="55" s="1"/>
  <c r="P157" i="55" s="1"/>
  <c r="Q157" i="55" s="1"/>
  <c r="R157" i="55" s="1"/>
  <c r="S157" i="55" s="1"/>
  <c r="T157" i="55" s="1"/>
  <c r="U157" i="55" s="1"/>
  <c r="V157" i="55" s="1"/>
  <c r="W157" i="55" s="1"/>
  <c r="X157" i="55" s="1"/>
  <c r="Y157" i="55" s="1"/>
  <c r="Z157" i="55" s="1"/>
  <c r="AA157" i="55" s="1"/>
  <c r="AB157" i="55" s="1"/>
  <c r="AC157" i="55" s="1"/>
  <c r="AD157" i="55" s="1"/>
  <c r="C157" i="55"/>
  <c r="J156" i="55"/>
  <c r="K156" i="55" s="1"/>
  <c r="L156" i="55" s="1"/>
  <c r="M156" i="55" s="1"/>
  <c r="N156" i="55" s="1"/>
  <c r="O156" i="55" s="1"/>
  <c r="P156" i="55" s="1"/>
  <c r="Q156" i="55" s="1"/>
  <c r="R156" i="55" s="1"/>
  <c r="S156" i="55" s="1"/>
  <c r="T156" i="55" s="1"/>
  <c r="U156" i="55" s="1"/>
  <c r="V156" i="55" s="1"/>
  <c r="W156" i="55" s="1"/>
  <c r="X156" i="55" s="1"/>
  <c r="Y156" i="55" s="1"/>
  <c r="Z156" i="55" s="1"/>
  <c r="AA156" i="55" s="1"/>
  <c r="AB156" i="55" s="1"/>
  <c r="AC156" i="55" s="1"/>
  <c r="AD156" i="55" s="1"/>
  <c r="AE156" i="55" s="1"/>
  <c r="AF156" i="55" s="1"/>
  <c r="C156" i="55"/>
  <c r="D156" i="55" s="1"/>
  <c r="E156" i="55" s="1"/>
  <c r="F156" i="55" s="1"/>
  <c r="G156" i="55" s="1"/>
  <c r="H156" i="55" s="1"/>
  <c r="I156" i="55" s="1"/>
  <c r="K155" i="55"/>
  <c r="L155" i="55" s="1"/>
  <c r="M155" i="55" s="1"/>
  <c r="N155" i="55" s="1"/>
  <c r="O155" i="55" s="1"/>
  <c r="P155" i="55" s="1"/>
  <c r="Q155" i="55" s="1"/>
  <c r="R155" i="55" s="1"/>
  <c r="S155" i="55" s="1"/>
  <c r="T155" i="55" s="1"/>
  <c r="U155" i="55" s="1"/>
  <c r="V155" i="55" s="1"/>
  <c r="W155" i="55" s="1"/>
  <c r="X155" i="55" s="1"/>
  <c r="Y155" i="55" s="1"/>
  <c r="Z155" i="55" s="1"/>
  <c r="AA155" i="55" s="1"/>
  <c r="AB155" i="55" s="1"/>
  <c r="AC155" i="55" s="1"/>
  <c r="AD155" i="55" s="1"/>
  <c r="AE155" i="55" s="1"/>
  <c r="AF155" i="55" s="1"/>
  <c r="E155" i="55"/>
  <c r="F155" i="55" s="1"/>
  <c r="G155" i="55" s="1"/>
  <c r="H155" i="55" s="1"/>
  <c r="I155" i="55" s="1"/>
  <c r="J155" i="55" s="1"/>
  <c r="C155" i="55"/>
  <c r="D155" i="55" s="1"/>
  <c r="P154" i="55"/>
  <c r="Q154" i="55" s="1"/>
  <c r="R154" i="55" s="1"/>
  <c r="S154" i="55" s="1"/>
  <c r="T154" i="55" s="1"/>
  <c r="U154" i="55" s="1"/>
  <c r="V154" i="55" s="1"/>
  <c r="W154" i="55" s="1"/>
  <c r="X154" i="55" s="1"/>
  <c r="Y154" i="55" s="1"/>
  <c r="Z154" i="55" s="1"/>
  <c r="AA154" i="55" s="1"/>
  <c r="AB154" i="55" s="1"/>
  <c r="AC154" i="55" s="1"/>
  <c r="AD154" i="55" s="1"/>
  <c r="AE154" i="55" s="1"/>
  <c r="AF154" i="55" s="1"/>
  <c r="F154" i="55"/>
  <c r="G154" i="55" s="1"/>
  <c r="H154" i="55" s="1"/>
  <c r="I154" i="55" s="1"/>
  <c r="J154" i="55" s="1"/>
  <c r="K154" i="55" s="1"/>
  <c r="L154" i="55" s="1"/>
  <c r="M154" i="55" s="1"/>
  <c r="N154" i="55" s="1"/>
  <c r="O154" i="55" s="1"/>
  <c r="C154" i="55"/>
  <c r="D154" i="55" s="1"/>
  <c r="E154" i="55" s="1"/>
  <c r="R153" i="55"/>
  <c r="S153" i="55" s="1"/>
  <c r="T153" i="55" s="1"/>
  <c r="U153" i="55" s="1"/>
  <c r="V153" i="55" s="1"/>
  <c r="W153" i="55" s="1"/>
  <c r="X153" i="55" s="1"/>
  <c r="Y153" i="55" s="1"/>
  <c r="Z153" i="55" s="1"/>
  <c r="AA153" i="55" s="1"/>
  <c r="AB153" i="55" s="1"/>
  <c r="AC153" i="55" s="1"/>
  <c r="AD153" i="55" s="1"/>
  <c r="AE153" i="55" s="1"/>
  <c r="AF153" i="55" s="1"/>
  <c r="G153" i="55"/>
  <c r="H153" i="55" s="1"/>
  <c r="I153" i="55" s="1"/>
  <c r="J153" i="55" s="1"/>
  <c r="K153" i="55" s="1"/>
  <c r="L153" i="55" s="1"/>
  <c r="M153" i="55" s="1"/>
  <c r="N153" i="55" s="1"/>
  <c r="O153" i="55" s="1"/>
  <c r="P153" i="55" s="1"/>
  <c r="Q153" i="55" s="1"/>
  <c r="D153" i="55"/>
  <c r="E153" i="55" s="1"/>
  <c r="F153" i="55" s="1"/>
  <c r="C153" i="55"/>
  <c r="G152" i="55"/>
  <c r="H152" i="55" s="1"/>
  <c r="I152" i="55" s="1"/>
  <c r="J152" i="55" s="1"/>
  <c r="K152" i="55" s="1"/>
  <c r="L152" i="55" s="1"/>
  <c r="M152" i="55" s="1"/>
  <c r="N152" i="55" s="1"/>
  <c r="O152" i="55" s="1"/>
  <c r="P152" i="55" s="1"/>
  <c r="Q152" i="55" s="1"/>
  <c r="R152" i="55" s="1"/>
  <c r="S152" i="55" s="1"/>
  <c r="T152" i="55" s="1"/>
  <c r="U152" i="55" s="1"/>
  <c r="V152" i="55" s="1"/>
  <c r="W152" i="55" s="1"/>
  <c r="X152" i="55" s="1"/>
  <c r="Y152" i="55" s="1"/>
  <c r="Z152" i="55" s="1"/>
  <c r="AA152" i="55" s="1"/>
  <c r="AB152" i="55" s="1"/>
  <c r="AC152" i="55" s="1"/>
  <c r="AD152" i="55" s="1"/>
  <c r="AE152" i="55" s="1"/>
  <c r="AF152" i="55" s="1"/>
  <c r="C152" i="55"/>
  <c r="D152" i="55" s="1"/>
  <c r="E152" i="55" s="1"/>
  <c r="F152" i="55" s="1"/>
  <c r="J151" i="55"/>
  <c r="K151" i="55" s="1"/>
  <c r="L151" i="55" s="1"/>
  <c r="M151" i="55" s="1"/>
  <c r="N151" i="55" s="1"/>
  <c r="O151" i="55" s="1"/>
  <c r="P151" i="55" s="1"/>
  <c r="Q151" i="55" s="1"/>
  <c r="R151" i="55" s="1"/>
  <c r="S151" i="55" s="1"/>
  <c r="T151" i="55" s="1"/>
  <c r="U151" i="55" s="1"/>
  <c r="V151" i="55" s="1"/>
  <c r="W151" i="55" s="1"/>
  <c r="X151" i="55" s="1"/>
  <c r="Y151" i="55" s="1"/>
  <c r="Z151" i="55" s="1"/>
  <c r="AA151" i="55" s="1"/>
  <c r="AB151" i="55" s="1"/>
  <c r="AC151" i="55" s="1"/>
  <c r="AD151" i="55" s="1"/>
  <c r="AE151" i="55" s="1"/>
  <c r="AF151" i="55" s="1"/>
  <c r="G151" i="55"/>
  <c r="H151" i="55" s="1"/>
  <c r="I151" i="55" s="1"/>
  <c r="C151" i="55"/>
  <c r="D151" i="55" s="1"/>
  <c r="E151" i="55" s="1"/>
  <c r="F151" i="55" s="1"/>
  <c r="F150" i="55"/>
  <c r="G150" i="55" s="1"/>
  <c r="H150" i="55" s="1"/>
  <c r="I150" i="55" s="1"/>
  <c r="J150" i="55" s="1"/>
  <c r="K150" i="55" s="1"/>
  <c r="L150" i="55" s="1"/>
  <c r="M150" i="55" s="1"/>
  <c r="N150" i="55" s="1"/>
  <c r="O150" i="55" s="1"/>
  <c r="P150" i="55" s="1"/>
  <c r="Q150" i="55" s="1"/>
  <c r="R150" i="55" s="1"/>
  <c r="S150" i="55" s="1"/>
  <c r="T150" i="55" s="1"/>
  <c r="U150" i="55" s="1"/>
  <c r="V150" i="55" s="1"/>
  <c r="W150" i="55" s="1"/>
  <c r="X150" i="55" s="1"/>
  <c r="Y150" i="55" s="1"/>
  <c r="Z150" i="55" s="1"/>
  <c r="AA150" i="55" s="1"/>
  <c r="AB150" i="55" s="1"/>
  <c r="AC150" i="55" s="1"/>
  <c r="AD150" i="55" s="1"/>
  <c r="AE150" i="55" s="1"/>
  <c r="AF150" i="55" s="1"/>
  <c r="D150" i="55"/>
  <c r="E150" i="55" s="1"/>
  <c r="C150" i="55"/>
  <c r="AD149" i="55"/>
  <c r="AE149" i="55" s="1"/>
  <c r="AF149" i="55" s="1"/>
  <c r="C149" i="55"/>
  <c r="D149" i="55" s="1"/>
  <c r="E149" i="55" s="1"/>
  <c r="F149" i="55" s="1"/>
  <c r="G149" i="55" s="1"/>
  <c r="H149" i="55" s="1"/>
  <c r="I149" i="55" s="1"/>
  <c r="J149" i="55" s="1"/>
  <c r="K149" i="55" s="1"/>
  <c r="L149" i="55" s="1"/>
  <c r="M149" i="55" s="1"/>
  <c r="N149" i="55" s="1"/>
  <c r="O149" i="55" s="1"/>
  <c r="P149" i="55" s="1"/>
  <c r="Q149" i="55" s="1"/>
  <c r="R149" i="55" s="1"/>
  <c r="S149" i="55" s="1"/>
  <c r="T149" i="55" s="1"/>
  <c r="U149" i="55" s="1"/>
  <c r="V149" i="55" s="1"/>
  <c r="W149" i="55" s="1"/>
  <c r="X149" i="55" s="1"/>
  <c r="Y149" i="55" s="1"/>
  <c r="Z149" i="55" s="1"/>
  <c r="AA149" i="55" s="1"/>
  <c r="AB149" i="55" s="1"/>
  <c r="AC149" i="55" s="1"/>
  <c r="D148" i="55"/>
  <c r="E148" i="55" s="1"/>
  <c r="F148" i="55" s="1"/>
  <c r="G148" i="55" s="1"/>
  <c r="H148" i="55" s="1"/>
  <c r="I148" i="55" s="1"/>
  <c r="J148" i="55" s="1"/>
  <c r="K148" i="55" s="1"/>
  <c r="L148" i="55" s="1"/>
  <c r="M148" i="55" s="1"/>
  <c r="N148" i="55" s="1"/>
  <c r="O148" i="55" s="1"/>
  <c r="P148" i="55" s="1"/>
  <c r="Q148" i="55" s="1"/>
  <c r="R148" i="55" s="1"/>
  <c r="S148" i="55" s="1"/>
  <c r="T148" i="55" s="1"/>
  <c r="U148" i="55" s="1"/>
  <c r="V148" i="55" s="1"/>
  <c r="W148" i="55" s="1"/>
  <c r="X148" i="55" s="1"/>
  <c r="Y148" i="55" s="1"/>
  <c r="Z148" i="55" s="1"/>
  <c r="AA148" i="55" s="1"/>
  <c r="AB148" i="55" s="1"/>
  <c r="AC148" i="55" s="1"/>
  <c r="AD148" i="55" s="1"/>
  <c r="AE148" i="55" s="1"/>
  <c r="AF148" i="55" s="1"/>
  <c r="C148" i="55"/>
  <c r="C147" i="55"/>
  <c r="D147" i="55" s="1"/>
  <c r="E147" i="55" s="1"/>
  <c r="F147" i="55" s="1"/>
  <c r="G147" i="55" s="1"/>
  <c r="H147" i="55" s="1"/>
  <c r="I147" i="55" s="1"/>
  <c r="J147" i="55" s="1"/>
  <c r="K147" i="55" s="1"/>
  <c r="L147" i="55" s="1"/>
  <c r="M147" i="55" s="1"/>
  <c r="N147" i="55" s="1"/>
  <c r="O147" i="55" s="1"/>
  <c r="P147" i="55" s="1"/>
  <c r="Q147" i="55" s="1"/>
  <c r="R147" i="55" s="1"/>
  <c r="S147" i="55" s="1"/>
  <c r="T147" i="55" s="1"/>
  <c r="U147" i="55" s="1"/>
  <c r="V147" i="55" s="1"/>
  <c r="W147" i="55" s="1"/>
  <c r="X147" i="55" s="1"/>
  <c r="Y147" i="55" s="1"/>
  <c r="Z147" i="55" s="1"/>
  <c r="AA147" i="55" s="1"/>
  <c r="AB147" i="55" s="1"/>
  <c r="AC147" i="55" s="1"/>
  <c r="AD147" i="55" s="1"/>
  <c r="AE147" i="55" s="1"/>
  <c r="AF147" i="55" s="1"/>
  <c r="F146" i="55"/>
  <c r="G146" i="55" s="1"/>
  <c r="H146" i="55" s="1"/>
  <c r="I146" i="55" s="1"/>
  <c r="J146" i="55" s="1"/>
  <c r="K146" i="55" s="1"/>
  <c r="L146" i="55" s="1"/>
  <c r="M146" i="55" s="1"/>
  <c r="N146" i="55" s="1"/>
  <c r="O146" i="55" s="1"/>
  <c r="P146" i="55" s="1"/>
  <c r="Q146" i="55" s="1"/>
  <c r="R146" i="55" s="1"/>
  <c r="S146" i="55" s="1"/>
  <c r="T146" i="55" s="1"/>
  <c r="U146" i="55" s="1"/>
  <c r="V146" i="55" s="1"/>
  <c r="W146" i="55" s="1"/>
  <c r="X146" i="55" s="1"/>
  <c r="Y146" i="55" s="1"/>
  <c r="Z146" i="55" s="1"/>
  <c r="AA146" i="55" s="1"/>
  <c r="AB146" i="55" s="1"/>
  <c r="AC146" i="55" s="1"/>
  <c r="AD146" i="55" s="1"/>
  <c r="AE146" i="55" s="1"/>
  <c r="AF146" i="55" s="1"/>
  <c r="D146" i="55"/>
  <c r="E146" i="55" s="1"/>
  <c r="C146" i="55"/>
  <c r="F145" i="55"/>
  <c r="G145" i="55" s="1"/>
  <c r="H145" i="55" s="1"/>
  <c r="I145" i="55" s="1"/>
  <c r="J145" i="55" s="1"/>
  <c r="K145" i="55" s="1"/>
  <c r="L145" i="55" s="1"/>
  <c r="M145" i="55" s="1"/>
  <c r="N145" i="55" s="1"/>
  <c r="O145" i="55" s="1"/>
  <c r="P145" i="55" s="1"/>
  <c r="Q145" i="55" s="1"/>
  <c r="R145" i="55" s="1"/>
  <c r="S145" i="55" s="1"/>
  <c r="T145" i="55" s="1"/>
  <c r="U145" i="55" s="1"/>
  <c r="V145" i="55" s="1"/>
  <c r="W145" i="55" s="1"/>
  <c r="X145" i="55" s="1"/>
  <c r="Y145" i="55" s="1"/>
  <c r="Z145" i="55" s="1"/>
  <c r="AA145" i="55" s="1"/>
  <c r="AB145" i="55" s="1"/>
  <c r="AC145" i="55" s="1"/>
  <c r="AD145" i="55" s="1"/>
  <c r="AE145" i="55" s="1"/>
  <c r="AF145" i="55" s="1"/>
  <c r="C145" i="55"/>
  <c r="D145" i="55" s="1"/>
  <c r="E145" i="55" s="1"/>
  <c r="O144" i="55"/>
  <c r="P144" i="55" s="1"/>
  <c r="Q144" i="55" s="1"/>
  <c r="R144" i="55" s="1"/>
  <c r="S144" i="55" s="1"/>
  <c r="T144" i="55" s="1"/>
  <c r="U144" i="55" s="1"/>
  <c r="V144" i="55" s="1"/>
  <c r="W144" i="55" s="1"/>
  <c r="X144" i="55" s="1"/>
  <c r="Y144" i="55" s="1"/>
  <c r="Z144" i="55" s="1"/>
  <c r="AA144" i="55" s="1"/>
  <c r="AB144" i="55" s="1"/>
  <c r="AC144" i="55" s="1"/>
  <c r="AD144" i="55" s="1"/>
  <c r="AE144" i="55" s="1"/>
  <c r="AF144" i="55" s="1"/>
  <c r="D144" i="55"/>
  <c r="E144" i="55" s="1"/>
  <c r="F144" i="55" s="1"/>
  <c r="G144" i="55" s="1"/>
  <c r="H144" i="55" s="1"/>
  <c r="I144" i="55" s="1"/>
  <c r="J144" i="55" s="1"/>
  <c r="K144" i="55" s="1"/>
  <c r="L144" i="55" s="1"/>
  <c r="M144" i="55" s="1"/>
  <c r="N144" i="55" s="1"/>
  <c r="C144" i="55"/>
  <c r="C143" i="55"/>
  <c r="D143" i="55" s="1"/>
  <c r="E143" i="55" s="1"/>
  <c r="F143" i="55" s="1"/>
  <c r="G143" i="55" s="1"/>
  <c r="H143" i="55" s="1"/>
  <c r="I143" i="55" s="1"/>
  <c r="J143" i="55" s="1"/>
  <c r="K143" i="55" s="1"/>
  <c r="L143" i="55" s="1"/>
  <c r="M143" i="55" s="1"/>
  <c r="N143" i="55" s="1"/>
  <c r="O143" i="55" s="1"/>
  <c r="P143" i="55" s="1"/>
  <c r="Q143" i="55" s="1"/>
  <c r="R143" i="55" s="1"/>
  <c r="S143" i="55" s="1"/>
  <c r="T143" i="55" s="1"/>
  <c r="U143" i="55" s="1"/>
  <c r="V143" i="55" s="1"/>
  <c r="W143" i="55" s="1"/>
  <c r="X143" i="55" s="1"/>
  <c r="Y143" i="55" s="1"/>
  <c r="Z143" i="55" s="1"/>
  <c r="AA143" i="55" s="1"/>
  <c r="AB143" i="55" s="1"/>
  <c r="AC143" i="55" s="1"/>
  <c r="AD143" i="55" s="1"/>
  <c r="AE143" i="55" s="1"/>
  <c r="AF143" i="55" s="1"/>
  <c r="F142" i="55"/>
  <c r="G142" i="55" s="1"/>
  <c r="H142" i="55" s="1"/>
  <c r="I142" i="55" s="1"/>
  <c r="J142" i="55" s="1"/>
  <c r="K142" i="55" s="1"/>
  <c r="L142" i="55" s="1"/>
  <c r="M142" i="55" s="1"/>
  <c r="N142" i="55" s="1"/>
  <c r="O142" i="55" s="1"/>
  <c r="P142" i="55" s="1"/>
  <c r="Q142" i="55" s="1"/>
  <c r="R142" i="55" s="1"/>
  <c r="S142" i="55" s="1"/>
  <c r="T142" i="55" s="1"/>
  <c r="U142" i="55" s="1"/>
  <c r="V142" i="55" s="1"/>
  <c r="W142" i="55" s="1"/>
  <c r="X142" i="55" s="1"/>
  <c r="Y142" i="55" s="1"/>
  <c r="Z142" i="55" s="1"/>
  <c r="AA142" i="55" s="1"/>
  <c r="AB142" i="55" s="1"/>
  <c r="AC142" i="55" s="1"/>
  <c r="AD142" i="55" s="1"/>
  <c r="AE142" i="55" s="1"/>
  <c r="AF142" i="55" s="1"/>
  <c r="C142" i="55"/>
  <c r="D142" i="55" s="1"/>
  <c r="E142" i="55" s="1"/>
  <c r="C141" i="55"/>
  <c r="D141" i="55" s="1"/>
  <c r="E141" i="55" s="1"/>
  <c r="F141" i="55" s="1"/>
  <c r="G141" i="55" s="1"/>
  <c r="H141" i="55" s="1"/>
  <c r="I141" i="55" s="1"/>
  <c r="J141" i="55" s="1"/>
  <c r="K141" i="55" s="1"/>
  <c r="L141" i="55" s="1"/>
  <c r="M141" i="55" s="1"/>
  <c r="N141" i="55" s="1"/>
  <c r="O141" i="55" s="1"/>
  <c r="P141" i="55" s="1"/>
  <c r="Q141" i="55" s="1"/>
  <c r="R141" i="55" s="1"/>
  <c r="S141" i="55" s="1"/>
  <c r="T141" i="55" s="1"/>
  <c r="U141" i="55" s="1"/>
  <c r="V141" i="55" s="1"/>
  <c r="W141" i="55" s="1"/>
  <c r="X141" i="55" s="1"/>
  <c r="Y141" i="55" s="1"/>
  <c r="Z141" i="55" s="1"/>
  <c r="AA141" i="55" s="1"/>
  <c r="AB141" i="55" s="1"/>
  <c r="AC141" i="55" s="1"/>
  <c r="AD141" i="55" s="1"/>
  <c r="AE141" i="55" s="1"/>
  <c r="AF141" i="55" s="1"/>
  <c r="K140" i="55"/>
  <c r="L140" i="55" s="1"/>
  <c r="M140" i="55" s="1"/>
  <c r="N140" i="55" s="1"/>
  <c r="O140" i="55" s="1"/>
  <c r="P140" i="55" s="1"/>
  <c r="Q140" i="55" s="1"/>
  <c r="R140" i="55" s="1"/>
  <c r="S140" i="55" s="1"/>
  <c r="T140" i="55" s="1"/>
  <c r="U140" i="55" s="1"/>
  <c r="V140" i="55" s="1"/>
  <c r="W140" i="55" s="1"/>
  <c r="X140" i="55" s="1"/>
  <c r="Y140" i="55" s="1"/>
  <c r="Z140" i="55" s="1"/>
  <c r="AA140" i="55" s="1"/>
  <c r="AB140" i="55" s="1"/>
  <c r="AC140" i="55" s="1"/>
  <c r="AD140" i="55" s="1"/>
  <c r="AE140" i="55" s="1"/>
  <c r="AF140" i="55" s="1"/>
  <c r="E140" i="55"/>
  <c r="F140" i="55" s="1"/>
  <c r="G140" i="55" s="1"/>
  <c r="H140" i="55" s="1"/>
  <c r="I140" i="55" s="1"/>
  <c r="J140" i="55" s="1"/>
  <c r="D140" i="55"/>
  <c r="C140" i="55"/>
  <c r="N139" i="55"/>
  <c r="O139" i="55" s="1"/>
  <c r="P139" i="55" s="1"/>
  <c r="Q139" i="55" s="1"/>
  <c r="R139" i="55" s="1"/>
  <c r="S139" i="55" s="1"/>
  <c r="T139" i="55" s="1"/>
  <c r="U139" i="55" s="1"/>
  <c r="V139" i="55" s="1"/>
  <c r="W139" i="55" s="1"/>
  <c r="X139" i="55" s="1"/>
  <c r="Y139" i="55" s="1"/>
  <c r="Z139" i="55" s="1"/>
  <c r="AA139" i="55" s="1"/>
  <c r="AB139" i="55" s="1"/>
  <c r="AC139" i="55" s="1"/>
  <c r="AD139" i="55" s="1"/>
  <c r="AE139" i="55" s="1"/>
  <c r="AF139" i="55" s="1"/>
  <c r="H139" i="55"/>
  <c r="I139" i="55" s="1"/>
  <c r="J139" i="55" s="1"/>
  <c r="K139" i="55" s="1"/>
  <c r="L139" i="55" s="1"/>
  <c r="M139" i="55" s="1"/>
  <c r="E139" i="55"/>
  <c r="F139" i="55" s="1"/>
  <c r="G139" i="55" s="1"/>
  <c r="C139" i="55"/>
  <c r="D139" i="55" s="1"/>
  <c r="K138" i="55"/>
  <c r="L138" i="55" s="1"/>
  <c r="M138" i="55" s="1"/>
  <c r="N138" i="55" s="1"/>
  <c r="O138" i="55" s="1"/>
  <c r="P138" i="55" s="1"/>
  <c r="Q138" i="55" s="1"/>
  <c r="R138" i="55" s="1"/>
  <c r="S138" i="55" s="1"/>
  <c r="T138" i="55" s="1"/>
  <c r="U138" i="55" s="1"/>
  <c r="V138" i="55" s="1"/>
  <c r="W138" i="55" s="1"/>
  <c r="X138" i="55" s="1"/>
  <c r="Y138" i="55" s="1"/>
  <c r="Z138" i="55" s="1"/>
  <c r="AA138" i="55" s="1"/>
  <c r="AB138" i="55" s="1"/>
  <c r="AC138" i="55" s="1"/>
  <c r="AD138" i="55" s="1"/>
  <c r="AE138" i="55" s="1"/>
  <c r="AF138" i="55" s="1"/>
  <c r="G138" i="55"/>
  <c r="H138" i="55" s="1"/>
  <c r="I138" i="55" s="1"/>
  <c r="J138" i="55" s="1"/>
  <c r="D138" i="55"/>
  <c r="E138" i="55" s="1"/>
  <c r="F138" i="55" s="1"/>
  <c r="C138" i="55"/>
  <c r="M137" i="55"/>
  <c r="N137" i="55" s="1"/>
  <c r="O137" i="55" s="1"/>
  <c r="P137" i="55" s="1"/>
  <c r="Q137" i="55" s="1"/>
  <c r="R137" i="55" s="1"/>
  <c r="S137" i="55" s="1"/>
  <c r="T137" i="55" s="1"/>
  <c r="U137" i="55" s="1"/>
  <c r="V137" i="55" s="1"/>
  <c r="W137" i="55" s="1"/>
  <c r="X137" i="55" s="1"/>
  <c r="Y137" i="55" s="1"/>
  <c r="Z137" i="55" s="1"/>
  <c r="AA137" i="55" s="1"/>
  <c r="AB137" i="55" s="1"/>
  <c r="AC137" i="55" s="1"/>
  <c r="AD137" i="55" s="1"/>
  <c r="AE137" i="55" s="1"/>
  <c r="AF137" i="55" s="1"/>
  <c r="J137" i="55"/>
  <c r="K137" i="55" s="1"/>
  <c r="L137" i="55" s="1"/>
  <c r="D137" i="55"/>
  <c r="E137" i="55" s="1"/>
  <c r="F137" i="55" s="1"/>
  <c r="G137" i="55" s="1"/>
  <c r="H137" i="55" s="1"/>
  <c r="I137" i="55" s="1"/>
  <c r="C137" i="55"/>
  <c r="I136" i="55"/>
  <c r="J136" i="55" s="1"/>
  <c r="K136" i="55" s="1"/>
  <c r="L136" i="55" s="1"/>
  <c r="M136" i="55" s="1"/>
  <c r="N136" i="55" s="1"/>
  <c r="O136" i="55" s="1"/>
  <c r="P136" i="55" s="1"/>
  <c r="Q136" i="55" s="1"/>
  <c r="R136" i="55" s="1"/>
  <c r="S136" i="55" s="1"/>
  <c r="T136" i="55" s="1"/>
  <c r="U136" i="55" s="1"/>
  <c r="V136" i="55" s="1"/>
  <c r="W136" i="55" s="1"/>
  <c r="X136" i="55" s="1"/>
  <c r="Y136" i="55" s="1"/>
  <c r="Z136" i="55" s="1"/>
  <c r="AA136" i="55" s="1"/>
  <c r="AB136" i="55" s="1"/>
  <c r="AC136" i="55" s="1"/>
  <c r="AD136" i="55" s="1"/>
  <c r="AE136" i="55" s="1"/>
  <c r="AF136" i="55" s="1"/>
  <c r="C136" i="55"/>
  <c r="D136" i="55" s="1"/>
  <c r="E136" i="55" s="1"/>
  <c r="F136" i="55" s="1"/>
  <c r="G136" i="55" s="1"/>
  <c r="H136" i="55" s="1"/>
  <c r="U135" i="55"/>
  <c r="V135" i="55" s="1"/>
  <c r="W135" i="55" s="1"/>
  <c r="X135" i="55" s="1"/>
  <c r="Y135" i="55" s="1"/>
  <c r="Z135" i="55" s="1"/>
  <c r="AA135" i="55" s="1"/>
  <c r="AB135" i="55" s="1"/>
  <c r="AC135" i="55" s="1"/>
  <c r="AD135" i="55" s="1"/>
  <c r="AE135" i="55" s="1"/>
  <c r="AF135" i="55" s="1"/>
  <c r="I135" i="55"/>
  <c r="J135" i="55" s="1"/>
  <c r="K135" i="55" s="1"/>
  <c r="L135" i="55" s="1"/>
  <c r="M135" i="55" s="1"/>
  <c r="N135" i="55" s="1"/>
  <c r="O135" i="55" s="1"/>
  <c r="P135" i="55" s="1"/>
  <c r="Q135" i="55" s="1"/>
  <c r="R135" i="55" s="1"/>
  <c r="S135" i="55" s="1"/>
  <c r="T135" i="55" s="1"/>
  <c r="F135" i="55"/>
  <c r="G135" i="55" s="1"/>
  <c r="H135" i="55" s="1"/>
  <c r="C135" i="55"/>
  <c r="D135" i="55" s="1"/>
  <c r="E135" i="55" s="1"/>
  <c r="U134" i="55"/>
  <c r="V134" i="55" s="1"/>
  <c r="W134" i="55" s="1"/>
  <c r="X134" i="55" s="1"/>
  <c r="Y134" i="55" s="1"/>
  <c r="Z134" i="55" s="1"/>
  <c r="AA134" i="55" s="1"/>
  <c r="AB134" i="55" s="1"/>
  <c r="AC134" i="55" s="1"/>
  <c r="AD134" i="55" s="1"/>
  <c r="AE134" i="55" s="1"/>
  <c r="AF134" i="55" s="1"/>
  <c r="N134" i="55"/>
  <c r="O134" i="55" s="1"/>
  <c r="P134" i="55" s="1"/>
  <c r="Q134" i="55" s="1"/>
  <c r="R134" i="55" s="1"/>
  <c r="S134" i="55" s="1"/>
  <c r="T134" i="55" s="1"/>
  <c r="C134" i="55"/>
  <c r="D134" i="55" s="1"/>
  <c r="E134" i="55" s="1"/>
  <c r="F134" i="55" s="1"/>
  <c r="G134" i="55" s="1"/>
  <c r="H134" i="55" s="1"/>
  <c r="I134" i="55" s="1"/>
  <c r="J134" i="55" s="1"/>
  <c r="K134" i="55" s="1"/>
  <c r="L134" i="55" s="1"/>
  <c r="M134" i="55" s="1"/>
  <c r="G133" i="55"/>
  <c r="H133" i="55" s="1"/>
  <c r="I133" i="55" s="1"/>
  <c r="J133" i="55" s="1"/>
  <c r="K133" i="55" s="1"/>
  <c r="L133" i="55" s="1"/>
  <c r="M133" i="55" s="1"/>
  <c r="N133" i="55" s="1"/>
  <c r="O133" i="55" s="1"/>
  <c r="P133" i="55" s="1"/>
  <c r="Q133" i="55" s="1"/>
  <c r="R133" i="55" s="1"/>
  <c r="S133" i="55" s="1"/>
  <c r="T133" i="55" s="1"/>
  <c r="U133" i="55" s="1"/>
  <c r="V133" i="55" s="1"/>
  <c r="W133" i="55" s="1"/>
  <c r="X133" i="55" s="1"/>
  <c r="Y133" i="55" s="1"/>
  <c r="Z133" i="55" s="1"/>
  <c r="AA133" i="55" s="1"/>
  <c r="AB133" i="55" s="1"/>
  <c r="AC133" i="55" s="1"/>
  <c r="AD133" i="55" s="1"/>
  <c r="AE133" i="55" s="1"/>
  <c r="AF133" i="55" s="1"/>
  <c r="D133" i="55"/>
  <c r="E133" i="55" s="1"/>
  <c r="F133" i="55" s="1"/>
  <c r="C133" i="55"/>
  <c r="J132" i="55"/>
  <c r="K132" i="55" s="1"/>
  <c r="L132" i="55" s="1"/>
  <c r="M132" i="55" s="1"/>
  <c r="N132" i="55" s="1"/>
  <c r="O132" i="55" s="1"/>
  <c r="P132" i="55" s="1"/>
  <c r="Q132" i="55" s="1"/>
  <c r="R132" i="55" s="1"/>
  <c r="S132" i="55" s="1"/>
  <c r="T132" i="55" s="1"/>
  <c r="U132" i="55" s="1"/>
  <c r="V132" i="55" s="1"/>
  <c r="W132" i="55" s="1"/>
  <c r="X132" i="55" s="1"/>
  <c r="Y132" i="55" s="1"/>
  <c r="Z132" i="55" s="1"/>
  <c r="AA132" i="55" s="1"/>
  <c r="AB132" i="55" s="1"/>
  <c r="AC132" i="55" s="1"/>
  <c r="AD132" i="55" s="1"/>
  <c r="AE132" i="55" s="1"/>
  <c r="AF132" i="55" s="1"/>
  <c r="G132" i="55"/>
  <c r="H132" i="55" s="1"/>
  <c r="I132" i="55" s="1"/>
  <c r="D132" i="55"/>
  <c r="E132" i="55" s="1"/>
  <c r="F132" i="55" s="1"/>
  <c r="C132" i="55"/>
  <c r="E131" i="55"/>
  <c r="F131" i="55" s="1"/>
  <c r="G131" i="55" s="1"/>
  <c r="H131" i="55" s="1"/>
  <c r="I131" i="55" s="1"/>
  <c r="J131" i="55" s="1"/>
  <c r="K131" i="55" s="1"/>
  <c r="L131" i="55" s="1"/>
  <c r="M131" i="55" s="1"/>
  <c r="N131" i="55" s="1"/>
  <c r="O131" i="55" s="1"/>
  <c r="P131" i="55" s="1"/>
  <c r="Q131" i="55" s="1"/>
  <c r="R131" i="55" s="1"/>
  <c r="S131" i="55" s="1"/>
  <c r="T131" i="55" s="1"/>
  <c r="U131" i="55" s="1"/>
  <c r="V131" i="55" s="1"/>
  <c r="W131" i="55" s="1"/>
  <c r="X131" i="55" s="1"/>
  <c r="Y131" i="55" s="1"/>
  <c r="Z131" i="55" s="1"/>
  <c r="AA131" i="55" s="1"/>
  <c r="AB131" i="55" s="1"/>
  <c r="AC131" i="55" s="1"/>
  <c r="AD131" i="55" s="1"/>
  <c r="AE131" i="55" s="1"/>
  <c r="AF131" i="55" s="1"/>
  <c r="C131" i="55"/>
  <c r="D131" i="55" s="1"/>
  <c r="I130" i="55"/>
  <c r="J130" i="55" s="1"/>
  <c r="K130" i="55" s="1"/>
  <c r="L130" i="55" s="1"/>
  <c r="M130" i="55" s="1"/>
  <c r="N130" i="55" s="1"/>
  <c r="O130" i="55" s="1"/>
  <c r="P130" i="55" s="1"/>
  <c r="Q130" i="55" s="1"/>
  <c r="R130" i="55" s="1"/>
  <c r="S130" i="55" s="1"/>
  <c r="T130" i="55" s="1"/>
  <c r="U130" i="55" s="1"/>
  <c r="V130" i="55" s="1"/>
  <c r="W130" i="55" s="1"/>
  <c r="X130" i="55" s="1"/>
  <c r="Y130" i="55" s="1"/>
  <c r="Z130" i="55" s="1"/>
  <c r="AA130" i="55" s="1"/>
  <c r="AB130" i="55" s="1"/>
  <c r="AC130" i="55" s="1"/>
  <c r="AD130" i="55" s="1"/>
  <c r="AE130" i="55" s="1"/>
  <c r="AF130" i="55" s="1"/>
  <c r="D130" i="55"/>
  <c r="E130" i="55" s="1"/>
  <c r="F130" i="55" s="1"/>
  <c r="G130" i="55" s="1"/>
  <c r="H130" i="55" s="1"/>
  <c r="C130" i="55"/>
  <c r="F129" i="55"/>
  <c r="G129" i="55" s="1"/>
  <c r="H129" i="55" s="1"/>
  <c r="I129" i="55" s="1"/>
  <c r="J129" i="55" s="1"/>
  <c r="K129" i="55" s="1"/>
  <c r="L129" i="55" s="1"/>
  <c r="M129" i="55" s="1"/>
  <c r="N129" i="55" s="1"/>
  <c r="O129" i="55" s="1"/>
  <c r="P129" i="55" s="1"/>
  <c r="Q129" i="55" s="1"/>
  <c r="R129" i="55" s="1"/>
  <c r="S129" i="55" s="1"/>
  <c r="T129" i="55" s="1"/>
  <c r="U129" i="55" s="1"/>
  <c r="V129" i="55" s="1"/>
  <c r="W129" i="55" s="1"/>
  <c r="X129" i="55" s="1"/>
  <c r="Y129" i="55" s="1"/>
  <c r="Z129" i="55" s="1"/>
  <c r="AA129" i="55" s="1"/>
  <c r="AB129" i="55" s="1"/>
  <c r="AC129" i="55" s="1"/>
  <c r="AD129" i="55" s="1"/>
  <c r="AE129" i="55" s="1"/>
  <c r="AF129" i="55" s="1"/>
  <c r="D129" i="55"/>
  <c r="E129" i="55" s="1"/>
  <c r="C129" i="55"/>
  <c r="D128" i="55"/>
  <c r="E128" i="55" s="1"/>
  <c r="F128" i="55" s="1"/>
  <c r="G128" i="55" s="1"/>
  <c r="H128" i="55" s="1"/>
  <c r="I128" i="55" s="1"/>
  <c r="J128" i="55" s="1"/>
  <c r="K128" i="55" s="1"/>
  <c r="L128" i="55" s="1"/>
  <c r="M128" i="55" s="1"/>
  <c r="N128" i="55" s="1"/>
  <c r="O128" i="55" s="1"/>
  <c r="P128" i="55" s="1"/>
  <c r="Q128" i="55" s="1"/>
  <c r="R128" i="55" s="1"/>
  <c r="S128" i="55" s="1"/>
  <c r="T128" i="55" s="1"/>
  <c r="U128" i="55" s="1"/>
  <c r="V128" i="55" s="1"/>
  <c r="W128" i="55" s="1"/>
  <c r="X128" i="55" s="1"/>
  <c r="Y128" i="55" s="1"/>
  <c r="Z128" i="55" s="1"/>
  <c r="AA128" i="55" s="1"/>
  <c r="AB128" i="55" s="1"/>
  <c r="AC128" i="55" s="1"/>
  <c r="AD128" i="55" s="1"/>
  <c r="AE128" i="55" s="1"/>
  <c r="AF128" i="55" s="1"/>
  <c r="C128" i="55"/>
  <c r="R127" i="55"/>
  <c r="S127" i="55" s="1"/>
  <c r="T127" i="55" s="1"/>
  <c r="U127" i="55" s="1"/>
  <c r="V127" i="55" s="1"/>
  <c r="W127" i="55" s="1"/>
  <c r="X127" i="55" s="1"/>
  <c r="Y127" i="55" s="1"/>
  <c r="Z127" i="55" s="1"/>
  <c r="AA127" i="55" s="1"/>
  <c r="AB127" i="55" s="1"/>
  <c r="AC127" i="55" s="1"/>
  <c r="AD127" i="55" s="1"/>
  <c r="AE127" i="55" s="1"/>
  <c r="AF127" i="55" s="1"/>
  <c r="G127" i="55"/>
  <c r="H127" i="55" s="1"/>
  <c r="I127" i="55" s="1"/>
  <c r="J127" i="55" s="1"/>
  <c r="K127" i="55" s="1"/>
  <c r="L127" i="55" s="1"/>
  <c r="M127" i="55" s="1"/>
  <c r="N127" i="55" s="1"/>
  <c r="O127" i="55" s="1"/>
  <c r="P127" i="55" s="1"/>
  <c r="Q127" i="55" s="1"/>
  <c r="C127" i="55"/>
  <c r="D127" i="55" s="1"/>
  <c r="E127" i="55" s="1"/>
  <c r="F127" i="55" s="1"/>
  <c r="E126" i="55"/>
  <c r="F126" i="55" s="1"/>
  <c r="G126" i="55" s="1"/>
  <c r="H126" i="55" s="1"/>
  <c r="I126" i="55" s="1"/>
  <c r="J126" i="55" s="1"/>
  <c r="K126" i="55" s="1"/>
  <c r="L126" i="55" s="1"/>
  <c r="M126" i="55" s="1"/>
  <c r="N126" i="55" s="1"/>
  <c r="O126" i="55" s="1"/>
  <c r="P126" i="55" s="1"/>
  <c r="Q126" i="55" s="1"/>
  <c r="R126" i="55" s="1"/>
  <c r="S126" i="55" s="1"/>
  <c r="T126" i="55" s="1"/>
  <c r="U126" i="55" s="1"/>
  <c r="V126" i="55" s="1"/>
  <c r="W126" i="55" s="1"/>
  <c r="X126" i="55" s="1"/>
  <c r="Y126" i="55" s="1"/>
  <c r="Z126" i="55" s="1"/>
  <c r="AA126" i="55" s="1"/>
  <c r="AB126" i="55" s="1"/>
  <c r="AC126" i="55" s="1"/>
  <c r="AD126" i="55" s="1"/>
  <c r="AE126" i="55" s="1"/>
  <c r="AF126" i="55" s="1"/>
  <c r="D126" i="55"/>
  <c r="C126" i="55"/>
  <c r="G125" i="55"/>
  <c r="H125" i="55" s="1"/>
  <c r="I125" i="55" s="1"/>
  <c r="J125" i="55" s="1"/>
  <c r="K125" i="55" s="1"/>
  <c r="L125" i="55" s="1"/>
  <c r="M125" i="55" s="1"/>
  <c r="N125" i="55" s="1"/>
  <c r="O125" i="55" s="1"/>
  <c r="P125" i="55" s="1"/>
  <c r="Q125" i="55" s="1"/>
  <c r="R125" i="55" s="1"/>
  <c r="S125" i="55" s="1"/>
  <c r="T125" i="55" s="1"/>
  <c r="U125" i="55" s="1"/>
  <c r="V125" i="55" s="1"/>
  <c r="W125" i="55" s="1"/>
  <c r="X125" i="55" s="1"/>
  <c r="Y125" i="55" s="1"/>
  <c r="Z125" i="55" s="1"/>
  <c r="AA125" i="55" s="1"/>
  <c r="AB125" i="55" s="1"/>
  <c r="AC125" i="55" s="1"/>
  <c r="AD125" i="55" s="1"/>
  <c r="AE125" i="55" s="1"/>
  <c r="AF125" i="55" s="1"/>
  <c r="C125" i="55"/>
  <c r="D125" i="55" s="1"/>
  <c r="E125" i="55" s="1"/>
  <c r="F125" i="55" s="1"/>
  <c r="H124" i="55"/>
  <c r="I124" i="55" s="1"/>
  <c r="J124" i="55" s="1"/>
  <c r="K124" i="55" s="1"/>
  <c r="L124" i="55" s="1"/>
  <c r="M124" i="55" s="1"/>
  <c r="N124" i="55" s="1"/>
  <c r="O124" i="55" s="1"/>
  <c r="P124" i="55" s="1"/>
  <c r="Q124" i="55" s="1"/>
  <c r="R124" i="55" s="1"/>
  <c r="S124" i="55" s="1"/>
  <c r="T124" i="55" s="1"/>
  <c r="U124" i="55" s="1"/>
  <c r="V124" i="55" s="1"/>
  <c r="W124" i="55" s="1"/>
  <c r="X124" i="55" s="1"/>
  <c r="Y124" i="55" s="1"/>
  <c r="Z124" i="55" s="1"/>
  <c r="AA124" i="55" s="1"/>
  <c r="AB124" i="55" s="1"/>
  <c r="AC124" i="55" s="1"/>
  <c r="AD124" i="55" s="1"/>
  <c r="AE124" i="55" s="1"/>
  <c r="AF124" i="55" s="1"/>
  <c r="E124" i="55"/>
  <c r="F124" i="55" s="1"/>
  <c r="G124" i="55" s="1"/>
  <c r="D124" i="55"/>
  <c r="C124" i="55"/>
  <c r="R123" i="55"/>
  <c r="S123" i="55" s="1"/>
  <c r="T123" i="55" s="1"/>
  <c r="U123" i="55" s="1"/>
  <c r="V123" i="55" s="1"/>
  <c r="W123" i="55" s="1"/>
  <c r="X123" i="55" s="1"/>
  <c r="Y123" i="55" s="1"/>
  <c r="Z123" i="55" s="1"/>
  <c r="AA123" i="55" s="1"/>
  <c r="AB123" i="55" s="1"/>
  <c r="AC123" i="55" s="1"/>
  <c r="AD123" i="55" s="1"/>
  <c r="AE123" i="55" s="1"/>
  <c r="AF123" i="55" s="1"/>
  <c r="E123" i="55"/>
  <c r="F123" i="55" s="1"/>
  <c r="G123" i="55" s="1"/>
  <c r="H123" i="55" s="1"/>
  <c r="I123" i="55" s="1"/>
  <c r="J123" i="55" s="1"/>
  <c r="K123" i="55" s="1"/>
  <c r="L123" i="55" s="1"/>
  <c r="M123" i="55" s="1"/>
  <c r="N123" i="55" s="1"/>
  <c r="O123" i="55" s="1"/>
  <c r="P123" i="55" s="1"/>
  <c r="Q123" i="55" s="1"/>
  <c r="C123" i="55"/>
  <c r="D123" i="55" s="1"/>
  <c r="E122" i="55"/>
  <c r="F122" i="55" s="1"/>
  <c r="G122" i="55" s="1"/>
  <c r="H122" i="55" s="1"/>
  <c r="I122" i="55" s="1"/>
  <c r="J122" i="55" s="1"/>
  <c r="K122" i="55" s="1"/>
  <c r="L122" i="55" s="1"/>
  <c r="M122" i="55" s="1"/>
  <c r="N122" i="55" s="1"/>
  <c r="O122" i="55" s="1"/>
  <c r="P122" i="55" s="1"/>
  <c r="Q122" i="55" s="1"/>
  <c r="R122" i="55" s="1"/>
  <c r="S122" i="55" s="1"/>
  <c r="T122" i="55" s="1"/>
  <c r="U122" i="55" s="1"/>
  <c r="V122" i="55" s="1"/>
  <c r="W122" i="55" s="1"/>
  <c r="X122" i="55" s="1"/>
  <c r="Y122" i="55" s="1"/>
  <c r="Z122" i="55" s="1"/>
  <c r="AA122" i="55" s="1"/>
  <c r="AB122" i="55" s="1"/>
  <c r="AC122" i="55" s="1"/>
  <c r="AD122" i="55" s="1"/>
  <c r="AE122" i="55" s="1"/>
  <c r="AF122" i="55" s="1"/>
  <c r="C122" i="55"/>
  <c r="D122" i="55" s="1"/>
  <c r="Y121" i="55"/>
  <c r="Z121" i="55" s="1"/>
  <c r="AA121" i="55" s="1"/>
  <c r="AB121" i="55" s="1"/>
  <c r="AC121" i="55" s="1"/>
  <c r="AD121" i="55" s="1"/>
  <c r="AE121" i="55" s="1"/>
  <c r="AF121" i="55" s="1"/>
  <c r="G121" i="55"/>
  <c r="H121" i="55" s="1"/>
  <c r="I121" i="55" s="1"/>
  <c r="J121" i="55" s="1"/>
  <c r="K121" i="55" s="1"/>
  <c r="L121" i="55" s="1"/>
  <c r="M121" i="55" s="1"/>
  <c r="N121" i="55" s="1"/>
  <c r="O121" i="55" s="1"/>
  <c r="P121" i="55" s="1"/>
  <c r="Q121" i="55" s="1"/>
  <c r="R121" i="55" s="1"/>
  <c r="S121" i="55" s="1"/>
  <c r="T121" i="55" s="1"/>
  <c r="U121" i="55" s="1"/>
  <c r="V121" i="55" s="1"/>
  <c r="W121" i="55" s="1"/>
  <c r="X121" i="55" s="1"/>
  <c r="C121" i="55"/>
  <c r="D121" i="55" s="1"/>
  <c r="E121" i="55" s="1"/>
  <c r="F121" i="55" s="1"/>
  <c r="I120" i="55"/>
  <c r="J120" i="55" s="1"/>
  <c r="K120" i="55" s="1"/>
  <c r="L120" i="55" s="1"/>
  <c r="M120" i="55" s="1"/>
  <c r="N120" i="55" s="1"/>
  <c r="O120" i="55" s="1"/>
  <c r="P120" i="55" s="1"/>
  <c r="Q120" i="55" s="1"/>
  <c r="R120" i="55" s="1"/>
  <c r="S120" i="55" s="1"/>
  <c r="T120" i="55" s="1"/>
  <c r="U120" i="55" s="1"/>
  <c r="V120" i="55" s="1"/>
  <c r="W120" i="55" s="1"/>
  <c r="X120" i="55" s="1"/>
  <c r="Y120" i="55" s="1"/>
  <c r="Z120" i="55" s="1"/>
  <c r="AA120" i="55" s="1"/>
  <c r="AB120" i="55" s="1"/>
  <c r="AC120" i="55" s="1"/>
  <c r="AD120" i="55" s="1"/>
  <c r="AE120" i="55" s="1"/>
  <c r="AF120" i="55" s="1"/>
  <c r="E120" i="55"/>
  <c r="F120" i="55" s="1"/>
  <c r="G120" i="55" s="1"/>
  <c r="H120" i="55" s="1"/>
  <c r="D120" i="55"/>
  <c r="C120" i="55"/>
  <c r="H119" i="55"/>
  <c r="I119" i="55" s="1"/>
  <c r="J119" i="55" s="1"/>
  <c r="K119" i="55" s="1"/>
  <c r="L119" i="55" s="1"/>
  <c r="M119" i="55" s="1"/>
  <c r="N119" i="55" s="1"/>
  <c r="O119" i="55" s="1"/>
  <c r="P119" i="55" s="1"/>
  <c r="Q119" i="55" s="1"/>
  <c r="R119" i="55" s="1"/>
  <c r="S119" i="55" s="1"/>
  <c r="T119" i="55" s="1"/>
  <c r="U119" i="55" s="1"/>
  <c r="V119" i="55" s="1"/>
  <c r="W119" i="55" s="1"/>
  <c r="X119" i="55" s="1"/>
  <c r="Y119" i="55" s="1"/>
  <c r="Z119" i="55" s="1"/>
  <c r="AA119" i="55" s="1"/>
  <c r="AB119" i="55" s="1"/>
  <c r="AC119" i="55" s="1"/>
  <c r="AD119" i="55" s="1"/>
  <c r="AE119" i="55" s="1"/>
  <c r="AF119" i="55" s="1"/>
  <c r="E119" i="55"/>
  <c r="F119" i="55" s="1"/>
  <c r="G119" i="55" s="1"/>
  <c r="C119" i="55"/>
  <c r="D119" i="55" s="1"/>
  <c r="F118" i="55"/>
  <c r="G118" i="55" s="1"/>
  <c r="H118" i="55" s="1"/>
  <c r="I118" i="55" s="1"/>
  <c r="J118" i="55" s="1"/>
  <c r="K118" i="55" s="1"/>
  <c r="L118" i="55" s="1"/>
  <c r="M118" i="55" s="1"/>
  <c r="N118" i="55" s="1"/>
  <c r="O118" i="55" s="1"/>
  <c r="P118" i="55" s="1"/>
  <c r="Q118" i="55" s="1"/>
  <c r="R118" i="55" s="1"/>
  <c r="S118" i="55" s="1"/>
  <c r="T118" i="55" s="1"/>
  <c r="U118" i="55" s="1"/>
  <c r="V118" i="55" s="1"/>
  <c r="W118" i="55" s="1"/>
  <c r="X118" i="55" s="1"/>
  <c r="Y118" i="55" s="1"/>
  <c r="Z118" i="55" s="1"/>
  <c r="AA118" i="55" s="1"/>
  <c r="AB118" i="55" s="1"/>
  <c r="AC118" i="55" s="1"/>
  <c r="AD118" i="55" s="1"/>
  <c r="AE118" i="55" s="1"/>
  <c r="AF118" i="55" s="1"/>
  <c r="C118" i="55"/>
  <c r="D118" i="55" s="1"/>
  <c r="E118" i="55" s="1"/>
  <c r="O117" i="55"/>
  <c r="P117" i="55" s="1"/>
  <c r="Q117" i="55" s="1"/>
  <c r="R117" i="55" s="1"/>
  <c r="S117" i="55" s="1"/>
  <c r="T117" i="55" s="1"/>
  <c r="U117" i="55" s="1"/>
  <c r="V117" i="55" s="1"/>
  <c r="W117" i="55" s="1"/>
  <c r="X117" i="55" s="1"/>
  <c r="Y117" i="55" s="1"/>
  <c r="Z117" i="55" s="1"/>
  <c r="AA117" i="55" s="1"/>
  <c r="AB117" i="55" s="1"/>
  <c r="AC117" i="55" s="1"/>
  <c r="AD117" i="55" s="1"/>
  <c r="AE117" i="55" s="1"/>
  <c r="AF117" i="55" s="1"/>
  <c r="G117" i="55"/>
  <c r="H117" i="55" s="1"/>
  <c r="I117" i="55" s="1"/>
  <c r="J117" i="55" s="1"/>
  <c r="K117" i="55" s="1"/>
  <c r="L117" i="55" s="1"/>
  <c r="M117" i="55" s="1"/>
  <c r="N117" i="55" s="1"/>
  <c r="D117" i="55"/>
  <c r="E117" i="55" s="1"/>
  <c r="F117" i="55" s="1"/>
  <c r="C117" i="55"/>
  <c r="T116" i="55"/>
  <c r="U116" i="55" s="1"/>
  <c r="V116" i="55" s="1"/>
  <c r="W116" i="55" s="1"/>
  <c r="X116" i="55" s="1"/>
  <c r="Y116" i="55" s="1"/>
  <c r="Z116" i="55" s="1"/>
  <c r="AA116" i="55" s="1"/>
  <c r="AB116" i="55" s="1"/>
  <c r="AC116" i="55" s="1"/>
  <c r="AD116" i="55" s="1"/>
  <c r="AE116" i="55" s="1"/>
  <c r="AF116" i="55" s="1"/>
  <c r="E116" i="55"/>
  <c r="F116" i="55" s="1"/>
  <c r="G116" i="55" s="1"/>
  <c r="H116" i="55" s="1"/>
  <c r="I116" i="55" s="1"/>
  <c r="J116" i="55" s="1"/>
  <c r="K116" i="55" s="1"/>
  <c r="L116" i="55" s="1"/>
  <c r="M116" i="55" s="1"/>
  <c r="N116" i="55" s="1"/>
  <c r="O116" i="55" s="1"/>
  <c r="P116" i="55" s="1"/>
  <c r="Q116" i="55" s="1"/>
  <c r="R116" i="55" s="1"/>
  <c r="S116" i="55" s="1"/>
  <c r="D116" i="55"/>
  <c r="C116" i="55"/>
  <c r="Z115" i="55"/>
  <c r="AA115" i="55" s="1"/>
  <c r="AB115" i="55" s="1"/>
  <c r="AC115" i="55" s="1"/>
  <c r="AD115" i="55" s="1"/>
  <c r="AE115" i="55" s="1"/>
  <c r="AF115" i="55" s="1"/>
  <c r="K115" i="55"/>
  <c r="L115" i="55" s="1"/>
  <c r="M115" i="55" s="1"/>
  <c r="N115" i="55" s="1"/>
  <c r="O115" i="55" s="1"/>
  <c r="P115" i="55" s="1"/>
  <c r="Q115" i="55" s="1"/>
  <c r="R115" i="55" s="1"/>
  <c r="S115" i="55" s="1"/>
  <c r="T115" i="55" s="1"/>
  <c r="U115" i="55" s="1"/>
  <c r="V115" i="55" s="1"/>
  <c r="W115" i="55" s="1"/>
  <c r="X115" i="55" s="1"/>
  <c r="Y115" i="55" s="1"/>
  <c r="G115" i="55"/>
  <c r="H115" i="55" s="1"/>
  <c r="I115" i="55" s="1"/>
  <c r="J115" i="55" s="1"/>
  <c r="E115" i="55"/>
  <c r="F115" i="55" s="1"/>
  <c r="D115" i="55"/>
  <c r="C115" i="55"/>
  <c r="H114" i="55"/>
  <c r="I114" i="55" s="1"/>
  <c r="J114" i="55" s="1"/>
  <c r="K114" i="55" s="1"/>
  <c r="L114" i="55" s="1"/>
  <c r="M114" i="55" s="1"/>
  <c r="N114" i="55" s="1"/>
  <c r="O114" i="55" s="1"/>
  <c r="P114" i="55" s="1"/>
  <c r="Q114" i="55" s="1"/>
  <c r="R114" i="55" s="1"/>
  <c r="S114" i="55" s="1"/>
  <c r="T114" i="55" s="1"/>
  <c r="U114" i="55" s="1"/>
  <c r="V114" i="55" s="1"/>
  <c r="W114" i="55" s="1"/>
  <c r="X114" i="55" s="1"/>
  <c r="Y114" i="55" s="1"/>
  <c r="Z114" i="55" s="1"/>
  <c r="AA114" i="55" s="1"/>
  <c r="AB114" i="55" s="1"/>
  <c r="AC114" i="55" s="1"/>
  <c r="AD114" i="55" s="1"/>
  <c r="AE114" i="55" s="1"/>
  <c r="AF114" i="55" s="1"/>
  <c r="D114" i="55"/>
  <c r="E114" i="55" s="1"/>
  <c r="F114" i="55" s="1"/>
  <c r="G114" i="55" s="1"/>
  <c r="C114" i="55"/>
  <c r="V113" i="55"/>
  <c r="W113" i="55" s="1"/>
  <c r="X113" i="55" s="1"/>
  <c r="Y113" i="55" s="1"/>
  <c r="Z113" i="55" s="1"/>
  <c r="AA113" i="55" s="1"/>
  <c r="AB113" i="55" s="1"/>
  <c r="AC113" i="55" s="1"/>
  <c r="AD113" i="55" s="1"/>
  <c r="AE113" i="55" s="1"/>
  <c r="AF113" i="55" s="1"/>
  <c r="G113" i="55"/>
  <c r="H113" i="55" s="1"/>
  <c r="I113" i="55" s="1"/>
  <c r="J113" i="55" s="1"/>
  <c r="K113" i="55" s="1"/>
  <c r="L113" i="55" s="1"/>
  <c r="M113" i="55" s="1"/>
  <c r="N113" i="55" s="1"/>
  <c r="O113" i="55" s="1"/>
  <c r="P113" i="55" s="1"/>
  <c r="Q113" i="55" s="1"/>
  <c r="R113" i="55" s="1"/>
  <c r="S113" i="55" s="1"/>
  <c r="T113" i="55" s="1"/>
  <c r="U113" i="55" s="1"/>
  <c r="C113" i="55"/>
  <c r="D113" i="55" s="1"/>
  <c r="E113" i="55" s="1"/>
  <c r="F113" i="55" s="1"/>
  <c r="D112" i="55"/>
  <c r="E112" i="55" s="1"/>
  <c r="F112" i="55" s="1"/>
  <c r="G112" i="55" s="1"/>
  <c r="H112" i="55" s="1"/>
  <c r="I112" i="55" s="1"/>
  <c r="J112" i="55" s="1"/>
  <c r="K112" i="55" s="1"/>
  <c r="L112" i="55" s="1"/>
  <c r="M112" i="55" s="1"/>
  <c r="N112" i="55" s="1"/>
  <c r="O112" i="55" s="1"/>
  <c r="P112" i="55" s="1"/>
  <c r="Q112" i="55" s="1"/>
  <c r="R112" i="55" s="1"/>
  <c r="S112" i="55" s="1"/>
  <c r="T112" i="55" s="1"/>
  <c r="U112" i="55" s="1"/>
  <c r="V112" i="55" s="1"/>
  <c r="W112" i="55" s="1"/>
  <c r="X112" i="55" s="1"/>
  <c r="Y112" i="55" s="1"/>
  <c r="Z112" i="55" s="1"/>
  <c r="AA112" i="55" s="1"/>
  <c r="AB112" i="55" s="1"/>
  <c r="AC112" i="55" s="1"/>
  <c r="AD112" i="55" s="1"/>
  <c r="AE112" i="55" s="1"/>
  <c r="AF112" i="55" s="1"/>
  <c r="C112" i="55"/>
  <c r="M111" i="55"/>
  <c r="N111" i="55" s="1"/>
  <c r="O111" i="55" s="1"/>
  <c r="P111" i="55" s="1"/>
  <c r="Q111" i="55" s="1"/>
  <c r="R111" i="55" s="1"/>
  <c r="S111" i="55" s="1"/>
  <c r="T111" i="55" s="1"/>
  <c r="U111" i="55" s="1"/>
  <c r="V111" i="55" s="1"/>
  <c r="W111" i="55" s="1"/>
  <c r="X111" i="55" s="1"/>
  <c r="Y111" i="55" s="1"/>
  <c r="Z111" i="55" s="1"/>
  <c r="AA111" i="55" s="1"/>
  <c r="AB111" i="55" s="1"/>
  <c r="AC111" i="55" s="1"/>
  <c r="AD111" i="55" s="1"/>
  <c r="AE111" i="55" s="1"/>
  <c r="AF111" i="55" s="1"/>
  <c r="G111" i="55"/>
  <c r="H111" i="55" s="1"/>
  <c r="I111" i="55" s="1"/>
  <c r="J111" i="55" s="1"/>
  <c r="K111" i="55" s="1"/>
  <c r="L111" i="55" s="1"/>
  <c r="D111" i="55"/>
  <c r="E111" i="55" s="1"/>
  <c r="F111" i="55" s="1"/>
  <c r="C111" i="55"/>
  <c r="U110" i="55"/>
  <c r="V110" i="55" s="1"/>
  <c r="W110" i="55" s="1"/>
  <c r="X110" i="55" s="1"/>
  <c r="Y110" i="55" s="1"/>
  <c r="Z110" i="55" s="1"/>
  <c r="AA110" i="55" s="1"/>
  <c r="AB110" i="55" s="1"/>
  <c r="AC110" i="55" s="1"/>
  <c r="AD110" i="55" s="1"/>
  <c r="AE110" i="55" s="1"/>
  <c r="AF110" i="55" s="1"/>
  <c r="F110" i="55"/>
  <c r="G110" i="55" s="1"/>
  <c r="H110" i="55" s="1"/>
  <c r="I110" i="55" s="1"/>
  <c r="J110" i="55" s="1"/>
  <c r="K110" i="55" s="1"/>
  <c r="L110" i="55" s="1"/>
  <c r="M110" i="55" s="1"/>
  <c r="N110" i="55" s="1"/>
  <c r="O110" i="55" s="1"/>
  <c r="P110" i="55" s="1"/>
  <c r="Q110" i="55" s="1"/>
  <c r="R110" i="55" s="1"/>
  <c r="S110" i="55" s="1"/>
  <c r="T110" i="55" s="1"/>
  <c r="C110" i="55"/>
  <c r="D110" i="55" s="1"/>
  <c r="E110" i="55" s="1"/>
  <c r="C109" i="55"/>
  <c r="D109" i="55" s="1"/>
  <c r="E109" i="55" s="1"/>
  <c r="F109" i="55" s="1"/>
  <c r="G109" i="55" s="1"/>
  <c r="H109" i="55" s="1"/>
  <c r="I109" i="55" s="1"/>
  <c r="J109" i="55" s="1"/>
  <c r="K109" i="55" s="1"/>
  <c r="L109" i="55" s="1"/>
  <c r="M109" i="55" s="1"/>
  <c r="N109" i="55" s="1"/>
  <c r="O109" i="55" s="1"/>
  <c r="P109" i="55" s="1"/>
  <c r="Q109" i="55" s="1"/>
  <c r="R109" i="55" s="1"/>
  <c r="S109" i="55" s="1"/>
  <c r="T109" i="55" s="1"/>
  <c r="U109" i="55" s="1"/>
  <c r="V109" i="55" s="1"/>
  <c r="W109" i="55" s="1"/>
  <c r="X109" i="55" s="1"/>
  <c r="Y109" i="55" s="1"/>
  <c r="Z109" i="55" s="1"/>
  <c r="AA109" i="55" s="1"/>
  <c r="AB109" i="55" s="1"/>
  <c r="AC109" i="55" s="1"/>
  <c r="AD109" i="55" s="1"/>
  <c r="AE109" i="55" s="1"/>
  <c r="AF109" i="55" s="1"/>
  <c r="H108" i="55"/>
  <c r="I108" i="55" s="1"/>
  <c r="J108" i="55" s="1"/>
  <c r="K108" i="55" s="1"/>
  <c r="L108" i="55" s="1"/>
  <c r="M108" i="55" s="1"/>
  <c r="N108" i="55" s="1"/>
  <c r="O108" i="55" s="1"/>
  <c r="P108" i="55" s="1"/>
  <c r="Q108" i="55" s="1"/>
  <c r="R108" i="55" s="1"/>
  <c r="S108" i="55" s="1"/>
  <c r="T108" i="55" s="1"/>
  <c r="U108" i="55" s="1"/>
  <c r="V108" i="55" s="1"/>
  <c r="W108" i="55" s="1"/>
  <c r="X108" i="55" s="1"/>
  <c r="Y108" i="55" s="1"/>
  <c r="Z108" i="55" s="1"/>
  <c r="AA108" i="55" s="1"/>
  <c r="AB108" i="55" s="1"/>
  <c r="AC108" i="55" s="1"/>
  <c r="AD108" i="55" s="1"/>
  <c r="AE108" i="55" s="1"/>
  <c r="AF108" i="55" s="1"/>
  <c r="F108" i="55"/>
  <c r="G108" i="55" s="1"/>
  <c r="E108" i="55"/>
  <c r="D108" i="55"/>
  <c r="C108" i="55"/>
  <c r="F107" i="55"/>
  <c r="G107" i="55" s="1"/>
  <c r="H107" i="55" s="1"/>
  <c r="I107" i="55" s="1"/>
  <c r="J107" i="55" s="1"/>
  <c r="K107" i="55" s="1"/>
  <c r="L107" i="55" s="1"/>
  <c r="M107" i="55" s="1"/>
  <c r="N107" i="55" s="1"/>
  <c r="O107" i="55" s="1"/>
  <c r="P107" i="55" s="1"/>
  <c r="Q107" i="55" s="1"/>
  <c r="R107" i="55" s="1"/>
  <c r="S107" i="55" s="1"/>
  <c r="T107" i="55" s="1"/>
  <c r="U107" i="55" s="1"/>
  <c r="V107" i="55" s="1"/>
  <c r="W107" i="55" s="1"/>
  <c r="X107" i="55" s="1"/>
  <c r="Y107" i="55" s="1"/>
  <c r="Z107" i="55" s="1"/>
  <c r="AA107" i="55" s="1"/>
  <c r="AB107" i="55" s="1"/>
  <c r="AC107" i="55" s="1"/>
  <c r="AD107" i="55" s="1"/>
  <c r="AE107" i="55" s="1"/>
  <c r="AF107" i="55" s="1"/>
  <c r="C107" i="55"/>
  <c r="D107" i="55" s="1"/>
  <c r="E107" i="55" s="1"/>
  <c r="K106" i="55"/>
  <c r="L106" i="55" s="1"/>
  <c r="M106" i="55" s="1"/>
  <c r="N106" i="55" s="1"/>
  <c r="O106" i="55" s="1"/>
  <c r="P106" i="55" s="1"/>
  <c r="Q106" i="55" s="1"/>
  <c r="R106" i="55" s="1"/>
  <c r="S106" i="55" s="1"/>
  <c r="T106" i="55" s="1"/>
  <c r="U106" i="55" s="1"/>
  <c r="V106" i="55" s="1"/>
  <c r="W106" i="55" s="1"/>
  <c r="X106" i="55" s="1"/>
  <c r="Y106" i="55" s="1"/>
  <c r="Z106" i="55" s="1"/>
  <c r="AA106" i="55" s="1"/>
  <c r="AB106" i="55" s="1"/>
  <c r="AC106" i="55" s="1"/>
  <c r="AD106" i="55" s="1"/>
  <c r="AE106" i="55" s="1"/>
  <c r="AF106" i="55" s="1"/>
  <c r="E106" i="55"/>
  <c r="F106" i="55" s="1"/>
  <c r="G106" i="55" s="1"/>
  <c r="H106" i="55" s="1"/>
  <c r="I106" i="55" s="1"/>
  <c r="J106" i="55" s="1"/>
  <c r="C106" i="55"/>
  <c r="D106" i="55" s="1"/>
  <c r="D105" i="55"/>
  <c r="E105" i="55" s="1"/>
  <c r="F105" i="55" s="1"/>
  <c r="G105" i="55" s="1"/>
  <c r="H105" i="55" s="1"/>
  <c r="I105" i="55" s="1"/>
  <c r="J105" i="55" s="1"/>
  <c r="K105" i="55" s="1"/>
  <c r="L105" i="55" s="1"/>
  <c r="M105" i="55" s="1"/>
  <c r="N105" i="55" s="1"/>
  <c r="O105" i="55" s="1"/>
  <c r="P105" i="55" s="1"/>
  <c r="Q105" i="55" s="1"/>
  <c r="R105" i="55" s="1"/>
  <c r="S105" i="55" s="1"/>
  <c r="T105" i="55" s="1"/>
  <c r="U105" i="55" s="1"/>
  <c r="V105" i="55" s="1"/>
  <c r="W105" i="55" s="1"/>
  <c r="X105" i="55" s="1"/>
  <c r="Y105" i="55" s="1"/>
  <c r="Z105" i="55" s="1"/>
  <c r="AA105" i="55" s="1"/>
  <c r="AB105" i="55" s="1"/>
  <c r="AC105" i="55" s="1"/>
  <c r="AD105" i="55" s="1"/>
  <c r="AE105" i="55" s="1"/>
  <c r="AF105" i="55" s="1"/>
  <c r="C105" i="55"/>
  <c r="Q104" i="55"/>
  <c r="R104" i="55" s="1"/>
  <c r="S104" i="55" s="1"/>
  <c r="T104" i="55" s="1"/>
  <c r="U104" i="55" s="1"/>
  <c r="V104" i="55" s="1"/>
  <c r="W104" i="55" s="1"/>
  <c r="X104" i="55" s="1"/>
  <c r="Y104" i="55" s="1"/>
  <c r="Z104" i="55" s="1"/>
  <c r="AA104" i="55" s="1"/>
  <c r="AB104" i="55" s="1"/>
  <c r="AC104" i="55" s="1"/>
  <c r="AD104" i="55" s="1"/>
  <c r="AE104" i="55" s="1"/>
  <c r="AF104" i="55" s="1"/>
  <c r="D104" i="55"/>
  <c r="E104" i="55" s="1"/>
  <c r="F104" i="55" s="1"/>
  <c r="G104" i="55" s="1"/>
  <c r="H104" i="55" s="1"/>
  <c r="I104" i="55" s="1"/>
  <c r="J104" i="55" s="1"/>
  <c r="K104" i="55" s="1"/>
  <c r="L104" i="55" s="1"/>
  <c r="M104" i="55" s="1"/>
  <c r="N104" i="55" s="1"/>
  <c r="O104" i="55" s="1"/>
  <c r="P104" i="55" s="1"/>
  <c r="C104" i="55"/>
  <c r="K103" i="55"/>
  <c r="L103" i="55" s="1"/>
  <c r="M103" i="55" s="1"/>
  <c r="N103" i="55" s="1"/>
  <c r="O103" i="55" s="1"/>
  <c r="P103" i="55" s="1"/>
  <c r="Q103" i="55" s="1"/>
  <c r="R103" i="55" s="1"/>
  <c r="S103" i="55" s="1"/>
  <c r="T103" i="55" s="1"/>
  <c r="U103" i="55" s="1"/>
  <c r="V103" i="55" s="1"/>
  <c r="W103" i="55" s="1"/>
  <c r="X103" i="55" s="1"/>
  <c r="Y103" i="55" s="1"/>
  <c r="Z103" i="55" s="1"/>
  <c r="AA103" i="55" s="1"/>
  <c r="AB103" i="55" s="1"/>
  <c r="AC103" i="55" s="1"/>
  <c r="AD103" i="55" s="1"/>
  <c r="AE103" i="55" s="1"/>
  <c r="AF103" i="55" s="1"/>
  <c r="D103" i="55"/>
  <c r="E103" i="55" s="1"/>
  <c r="F103" i="55" s="1"/>
  <c r="G103" i="55" s="1"/>
  <c r="H103" i="55" s="1"/>
  <c r="I103" i="55" s="1"/>
  <c r="J103" i="55" s="1"/>
  <c r="C103" i="55"/>
  <c r="D102" i="55"/>
  <c r="E102" i="55" s="1"/>
  <c r="F102" i="55" s="1"/>
  <c r="G102" i="55" s="1"/>
  <c r="H102" i="55" s="1"/>
  <c r="I102" i="55" s="1"/>
  <c r="J102" i="55" s="1"/>
  <c r="K102" i="55" s="1"/>
  <c r="L102" i="55" s="1"/>
  <c r="M102" i="55" s="1"/>
  <c r="N102" i="55" s="1"/>
  <c r="O102" i="55" s="1"/>
  <c r="P102" i="55" s="1"/>
  <c r="Q102" i="55" s="1"/>
  <c r="R102" i="55" s="1"/>
  <c r="S102" i="55" s="1"/>
  <c r="T102" i="55" s="1"/>
  <c r="U102" i="55" s="1"/>
  <c r="V102" i="55" s="1"/>
  <c r="W102" i="55" s="1"/>
  <c r="X102" i="55" s="1"/>
  <c r="Y102" i="55" s="1"/>
  <c r="Z102" i="55" s="1"/>
  <c r="AA102" i="55" s="1"/>
  <c r="AB102" i="55" s="1"/>
  <c r="AC102" i="55" s="1"/>
  <c r="AD102" i="55" s="1"/>
  <c r="AE102" i="55" s="1"/>
  <c r="AF102" i="55" s="1"/>
  <c r="C102" i="55"/>
  <c r="C101" i="55"/>
  <c r="D101" i="55" s="1"/>
  <c r="E101" i="55" s="1"/>
  <c r="F101" i="55" s="1"/>
  <c r="G101" i="55" s="1"/>
  <c r="H101" i="55" s="1"/>
  <c r="I101" i="55" s="1"/>
  <c r="J101" i="55" s="1"/>
  <c r="K101" i="55" s="1"/>
  <c r="L101" i="55" s="1"/>
  <c r="M101" i="55" s="1"/>
  <c r="N101" i="55" s="1"/>
  <c r="O101" i="55" s="1"/>
  <c r="P101" i="55" s="1"/>
  <c r="Q101" i="55" s="1"/>
  <c r="R101" i="55" s="1"/>
  <c r="S101" i="55" s="1"/>
  <c r="T101" i="55" s="1"/>
  <c r="U101" i="55" s="1"/>
  <c r="V101" i="55" s="1"/>
  <c r="W101" i="55" s="1"/>
  <c r="X101" i="55" s="1"/>
  <c r="Y101" i="55" s="1"/>
  <c r="Z101" i="55" s="1"/>
  <c r="AA101" i="55" s="1"/>
  <c r="AB101" i="55" s="1"/>
  <c r="AC101" i="55" s="1"/>
  <c r="AD101" i="55" s="1"/>
  <c r="AE101" i="55" s="1"/>
  <c r="AF101" i="55" s="1"/>
  <c r="F100" i="55"/>
  <c r="G100" i="55" s="1"/>
  <c r="H100" i="55" s="1"/>
  <c r="I100" i="55" s="1"/>
  <c r="J100" i="55" s="1"/>
  <c r="K100" i="55" s="1"/>
  <c r="L100" i="55" s="1"/>
  <c r="M100" i="55" s="1"/>
  <c r="N100" i="55" s="1"/>
  <c r="O100" i="55" s="1"/>
  <c r="P100" i="55" s="1"/>
  <c r="Q100" i="55" s="1"/>
  <c r="R100" i="55" s="1"/>
  <c r="S100" i="55" s="1"/>
  <c r="T100" i="55" s="1"/>
  <c r="U100" i="55" s="1"/>
  <c r="V100" i="55" s="1"/>
  <c r="W100" i="55" s="1"/>
  <c r="X100" i="55" s="1"/>
  <c r="Y100" i="55" s="1"/>
  <c r="Z100" i="55" s="1"/>
  <c r="AA100" i="55" s="1"/>
  <c r="AB100" i="55" s="1"/>
  <c r="AC100" i="55" s="1"/>
  <c r="AD100" i="55" s="1"/>
  <c r="AE100" i="55" s="1"/>
  <c r="AF100" i="55" s="1"/>
  <c r="C100" i="55"/>
  <c r="D100" i="55" s="1"/>
  <c r="E100" i="55" s="1"/>
  <c r="L99" i="55"/>
  <c r="M99" i="55" s="1"/>
  <c r="N99" i="55" s="1"/>
  <c r="O99" i="55" s="1"/>
  <c r="P99" i="55" s="1"/>
  <c r="Q99" i="55" s="1"/>
  <c r="R99" i="55" s="1"/>
  <c r="S99" i="55" s="1"/>
  <c r="T99" i="55" s="1"/>
  <c r="U99" i="55" s="1"/>
  <c r="V99" i="55" s="1"/>
  <c r="W99" i="55" s="1"/>
  <c r="X99" i="55" s="1"/>
  <c r="Y99" i="55" s="1"/>
  <c r="Z99" i="55" s="1"/>
  <c r="AA99" i="55" s="1"/>
  <c r="AB99" i="55" s="1"/>
  <c r="AC99" i="55" s="1"/>
  <c r="AD99" i="55" s="1"/>
  <c r="AE99" i="55" s="1"/>
  <c r="AF99" i="55" s="1"/>
  <c r="J99" i="55"/>
  <c r="K99" i="55" s="1"/>
  <c r="C99" i="55"/>
  <c r="D99" i="55" s="1"/>
  <c r="J98" i="55"/>
  <c r="K98" i="55" s="1"/>
  <c r="L98" i="55" s="1"/>
  <c r="M98" i="55" s="1"/>
  <c r="N98" i="55" s="1"/>
  <c r="O98" i="55" s="1"/>
  <c r="P98" i="55" s="1"/>
  <c r="Q98" i="55" s="1"/>
  <c r="R98" i="55" s="1"/>
  <c r="S98" i="55" s="1"/>
  <c r="T98" i="55" s="1"/>
  <c r="U98" i="55" s="1"/>
  <c r="V98" i="55" s="1"/>
  <c r="W98" i="55" s="1"/>
  <c r="X98" i="55" s="1"/>
  <c r="Y98" i="55" s="1"/>
  <c r="Z98" i="55" s="1"/>
  <c r="AA98" i="55" s="1"/>
  <c r="AB98" i="55" s="1"/>
  <c r="AC98" i="55" s="1"/>
  <c r="AD98" i="55" s="1"/>
  <c r="AE98" i="55" s="1"/>
  <c r="AF98" i="55" s="1"/>
  <c r="D98" i="55"/>
  <c r="E98" i="55" s="1"/>
  <c r="F98" i="55" s="1"/>
  <c r="G98" i="55" s="1"/>
  <c r="H98" i="55" s="1"/>
  <c r="I98" i="55" s="1"/>
  <c r="C98" i="55"/>
  <c r="C97" i="55"/>
  <c r="D97" i="55" s="1"/>
  <c r="E97" i="55" s="1"/>
  <c r="F97" i="55" s="1"/>
  <c r="G97" i="55" s="1"/>
  <c r="H97" i="55" s="1"/>
  <c r="I97" i="55" s="1"/>
  <c r="J97" i="55" s="1"/>
  <c r="K97" i="55" s="1"/>
  <c r="L97" i="55" s="1"/>
  <c r="M97" i="55" s="1"/>
  <c r="N97" i="55" s="1"/>
  <c r="O97" i="55" s="1"/>
  <c r="P97" i="55" s="1"/>
  <c r="Q97" i="55" s="1"/>
  <c r="R97" i="55" s="1"/>
  <c r="S97" i="55" s="1"/>
  <c r="T97" i="55" s="1"/>
  <c r="U97" i="55" s="1"/>
  <c r="V97" i="55" s="1"/>
  <c r="W97" i="55" s="1"/>
  <c r="X97" i="55" s="1"/>
  <c r="Y97" i="55" s="1"/>
  <c r="Z97" i="55" s="1"/>
  <c r="AA97" i="55" s="1"/>
  <c r="AB97" i="55" s="1"/>
  <c r="AC97" i="55" s="1"/>
  <c r="AD97" i="55" s="1"/>
  <c r="AE97" i="55" s="1"/>
  <c r="AF97" i="55" s="1"/>
  <c r="C96" i="55"/>
  <c r="D96" i="55" s="1"/>
  <c r="E96" i="55" s="1"/>
  <c r="F96" i="55" s="1"/>
  <c r="G96" i="55" s="1"/>
  <c r="H96" i="55" s="1"/>
  <c r="I96" i="55" s="1"/>
  <c r="J96" i="55" s="1"/>
  <c r="K96" i="55" s="1"/>
  <c r="L96" i="55" s="1"/>
  <c r="M96" i="55" s="1"/>
  <c r="N96" i="55" s="1"/>
  <c r="O96" i="55" s="1"/>
  <c r="P96" i="55" s="1"/>
  <c r="Q96" i="55" s="1"/>
  <c r="R96" i="55" s="1"/>
  <c r="S96" i="55" s="1"/>
  <c r="T96" i="55" s="1"/>
  <c r="U96" i="55" s="1"/>
  <c r="V96" i="55" s="1"/>
  <c r="W96" i="55" s="1"/>
  <c r="X96" i="55" s="1"/>
  <c r="Y96" i="55" s="1"/>
  <c r="Z96" i="55" s="1"/>
  <c r="AA96" i="55" s="1"/>
  <c r="AB96" i="55" s="1"/>
  <c r="AC96" i="55" s="1"/>
  <c r="AD96" i="55" s="1"/>
  <c r="AE96" i="55" s="1"/>
  <c r="AF96" i="55" s="1"/>
  <c r="C95" i="55"/>
  <c r="D95" i="55" s="1"/>
  <c r="E95" i="55" s="1"/>
  <c r="F95" i="55" s="1"/>
  <c r="G95" i="55" s="1"/>
  <c r="H95" i="55" s="1"/>
  <c r="I95" i="55" s="1"/>
  <c r="J95" i="55" s="1"/>
  <c r="K95" i="55" s="1"/>
  <c r="L95" i="55" s="1"/>
  <c r="M95" i="55" s="1"/>
  <c r="N95" i="55" s="1"/>
  <c r="O95" i="55" s="1"/>
  <c r="P95" i="55" s="1"/>
  <c r="Q95" i="55" s="1"/>
  <c r="R95" i="55" s="1"/>
  <c r="S95" i="55" s="1"/>
  <c r="T95" i="55" s="1"/>
  <c r="U95" i="55" s="1"/>
  <c r="V95" i="55" s="1"/>
  <c r="W95" i="55" s="1"/>
  <c r="X95" i="55" s="1"/>
  <c r="Y95" i="55" s="1"/>
  <c r="Z95" i="55" s="1"/>
  <c r="AA95" i="55" s="1"/>
  <c r="AB95" i="55" s="1"/>
  <c r="AC95" i="55" s="1"/>
  <c r="AD95" i="55" s="1"/>
  <c r="AE95" i="55" s="1"/>
  <c r="AF95" i="55" s="1"/>
  <c r="E94" i="55"/>
  <c r="D94" i="55"/>
  <c r="C94" i="55"/>
  <c r="D93" i="55"/>
  <c r="E93" i="55" s="1"/>
  <c r="F93" i="55" s="1"/>
  <c r="G93" i="55" s="1"/>
  <c r="H93" i="55" s="1"/>
  <c r="I93" i="55" s="1"/>
  <c r="J93" i="55" s="1"/>
  <c r="K93" i="55" s="1"/>
  <c r="L93" i="55" s="1"/>
  <c r="M93" i="55" s="1"/>
  <c r="N93" i="55" s="1"/>
  <c r="O93" i="55" s="1"/>
  <c r="P93" i="55" s="1"/>
  <c r="Q93" i="55" s="1"/>
  <c r="R93" i="55" s="1"/>
  <c r="S93" i="55" s="1"/>
  <c r="T93" i="55" s="1"/>
  <c r="U93" i="55" s="1"/>
  <c r="V93" i="55" s="1"/>
  <c r="W93" i="55" s="1"/>
  <c r="X93" i="55" s="1"/>
  <c r="Y93" i="55" s="1"/>
  <c r="Z93" i="55" s="1"/>
  <c r="AA93" i="55" s="1"/>
  <c r="AB93" i="55" s="1"/>
  <c r="AC93" i="55" s="1"/>
  <c r="AD93" i="55" s="1"/>
  <c r="AE93" i="55" s="1"/>
  <c r="AF93" i="55" s="1"/>
  <c r="C93" i="55"/>
  <c r="G92" i="55"/>
  <c r="H92" i="55" s="1"/>
  <c r="I92" i="55" s="1"/>
  <c r="J92" i="55" s="1"/>
  <c r="K92" i="55" s="1"/>
  <c r="L92" i="55" s="1"/>
  <c r="M92" i="55" s="1"/>
  <c r="N92" i="55" s="1"/>
  <c r="O92" i="55" s="1"/>
  <c r="P92" i="55" s="1"/>
  <c r="Q92" i="55" s="1"/>
  <c r="R92" i="55" s="1"/>
  <c r="S92" i="55" s="1"/>
  <c r="T92" i="55" s="1"/>
  <c r="U92" i="55" s="1"/>
  <c r="V92" i="55" s="1"/>
  <c r="W92" i="55" s="1"/>
  <c r="X92" i="55" s="1"/>
  <c r="Y92" i="55" s="1"/>
  <c r="Z92" i="55" s="1"/>
  <c r="AA92" i="55" s="1"/>
  <c r="AB92" i="55" s="1"/>
  <c r="AC92" i="55" s="1"/>
  <c r="AD92" i="55" s="1"/>
  <c r="AE92" i="55" s="1"/>
  <c r="AF92" i="55" s="1"/>
  <c r="E92" i="55"/>
  <c r="F92" i="55" s="1"/>
  <c r="C92" i="55"/>
  <c r="D92" i="55" s="1"/>
  <c r="D91" i="55"/>
  <c r="E91" i="55" s="1"/>
  <c r="F91" i="55" s="1"/>
  <c r="G91" i="55" s="1"/>
  <c r="H91" i="55" s="1"/>
  <c r="I91" i="55" s="1"/>
  <c r="J91" i="55" s="1"/>
  <c r="K91" i="55" s="1"/>
  <c r="L91" i="55" s="1"/>
  <c r="M91" i="55" s="1"/>
  <c r="N91" i="55" s="1"/>
  <c r="O91" i="55" s="1"/>
  <c r="P91" i="55" s="1"/>
  <c r="Q91" i="55" s="1"/>
  <c r="R91" i="55" s="1"/>
  <c r="S91" i="55" s="1"/>
  <c r="T91" i="55" s="1"/>
  <c r="U91" i="55" s="1"/>
  <c r="V91" i="55" s="1"/>
  <c r="W91" i="55" s="1"/>
  <c r="X91" i="55" s="1"/>
  <c r="Y91" i="55" s="1"/>
  <c r="Z91" i="55" s="1"/>
  <c r="AA91" i="55" s="1"/>
  <c r="AB91" i="55" s="1"/>
  <c r="AC91" i="55" s="1"/>
  <c r="AD91" i="55" s="1"/>
  <c r="AE91" i="55" s="1"/>
  <c r="AF91" i="55" s="1"/>
  <c r="C91" i="55"/>
  <c r="L90" i="55"/>
  <c r="M90" i="55" s="1"/>
  <c r="N90" i="55" s="1"/>
  <c r="O90" i="55" s="1"/>
  <c r="P90" i="55" s="1"/>
  <c r="Q90" i="55" s="1"/>
  <c r="R90" i="55" s="1"/>
  <c r="S90" i="55" s="1"/>
  <c r="T90" i="55" s="1"/>
  <c r="U90" i="55" s="1"/>
  <c r="V90" i="55" s="1"/>
  <c r="W90" i="55" s="1"/>
  <c r="X90" i="55" s="1"/>
  <c r="Y90" i="55" s="1"/>
  <c r="Z90" i="55" s="1"/>
  <c r="AA90" i="55" s="1"/>
  <c r="AB90" i="55" s="1"/>
  <c r="AC90" i="55" s="1"/>
  <c r="AD90" i="55" s="1"/>
  <c r="AE90" i="55" s="1"/>
  <c r="AF90" i="55" s="1"/>
  <c r="C90" i="55"/>
  <c r="D90" i="55" s="1"/>
  <c r="E90" i="55" s="1"/>
  <c r="F90" i="55" s="1"/>
  <c r="G90" i="55" s="1"/>
  <c r="H90" i="55" s="1"/>
  <c r="I90" i="55" s="1"/>
  <c r="J90" i="55" s="1"/>
  <c r="K90" i="55" s="1"/>
  <c r="C89" i="55"/>
  <c r="AH86" i="55"/>
  <c r="AI86" i="55" s="1"/>
  <c r="AH85" i="55"/>
  <c r="AI85" i="55" s="1"/>
  <c r="AH84" i="55"/>
  <c r="AI84" i="55" s="1"/>
  <c r="AH83" i="55"/>
  <c r="AI83" i="55" s="1"/>
  <c r="C82" i="55"/>
  <c r="B82" i="55"/>
  <c r="AF80" i="55"/>
  <c r="AD80" i="55"/>
  <c r="AC80" i="55"/>
  <c r="AB80" i="55"/>
  <c r="AA80" i="55"/>
  <c r="Z80" i="55"/>
  <c r="Y80" i="55"/>
  <c r="X80" i="55"/>
  <c r="W80" i="55"/>
  <c r="V80" i="55"/>
  <c r="U80" i="55"/>
  <c r="T80" i="55"/>
  <c r="S80" i="55"/>
  <c r="R80" i="55"/>
  <c r="Q80" i="55"/>
  <c r="P80" i="55"/>
  <c r="O80" i="55"/>
  <c r="N80" i="55"/>
  <c r="M80" i="55"/>
  <c r="L80" i="55"/>
  <c r="K80" i="55"/>
  <c r="J80" i="55"/>
  <c r="I80" i="55"/>
  <c r="H80" i="55"/>
  <c r="G80" i="55"/>
  <c r="F80" i="55"/>
  <c r="E80" i="55"/>
  <c r="D80" i="55"/>
  <c r="C80" i="55"/>
  <c r="B80" i="55"/>
  <c r="AI79" i="55"/>
  <c r="AH79" i="55"/>
  <c r="AI78" i="55"/>
  <c r="AH78" i="55"/>
  <c r="AI77" i="55"/>
  <c r="AH77" i="55"/>
  <c r="AI76" i="55"/>
  <c r="AH76" i="55"/>
  <c r="AI75" i="55"/>
  <c r="AH75" i="55"/>
  <c r="AI74" i="55"/>
  <c r="AH74" i="55"/>
  <c r="AI73" i="55"/>
  <c r="AH73" i="55"/>
  <c r="AI72" i="55"/>
  <c r="AH72" i="55"/>
  <c r="AG71" i="55"/>
  <c r="AI70" i="55"/>
  <c r="AH70" i="55"/>
  <c r="AF69" i="55"/>
  <c r="AE69" i="55"/>
  <c r="AD69" i="55"/>
  <c r="AC69" i="55"/>
  <c r="AB69" i="55"/>
  <c r="AA69" i="55"/>
  <c r="Z69" i="55"/>
  <c r="Y69" i="55"/>
  <c r="X69" i="55"/>
  <c r="W69" i="55"/>
  <c r="V69" i="55"/>
  <c r="U69" i="55"/>
  <c r="T69" i="55"/>
  <c r="S69" i="55"/>
  <c r="R69" i="55"/>
  <c r="Q69" i="55"/>
  <c r="P69" i="55"/>
  <c r="O69" i="55"/>
  <c r="N69" i="55"/>
  <c r="M69" i="55"/>
  <c r="L69" i="55"/>
  <c r="K69" i="55"/>
  <c r="J69" i="55"/>
  <c r="I69" i="55"/>
  <c r="H69" i="55"/>
  <c r="G69" i="55"/>
  <c r="F69" i="55"/>
  <c r="E69" i="55"/>
  <c r="D69" i="55"/>
  <c r="C69" i="55"/>
  <c r="B69" i="55"/>
  <c r="AF68" i="55"/>
  <c r="AE68" i="55"/>
  <c r="AD68" i="55"/>
  <c r="AC68" i="55"/>
  <c r="AB68" i="55"/>
  <c r="AA68" i="55"/>
  <c r="Z68" i="55"/>
  <c r="Y68" i="55"/>
  <c r="X68" i="55"/>
  <c r="W68" i="55"/>
  <c r="V68" i="55"/>
  <c r="U68" i="55"/>
  <c r="T68" i="55"/>
  <c r="S68" i="55"/>
  <c r="R68" i="55"/>
  <c r="Q68" i="55"/>
  <c r="P68" i="55"/>
  <c r="O68" i="55"/>
  <c r="N68" i="55"/>
  <c r="M68" i="55"/>
  <c r="L68" i="55"/>
  <c r="L71" i="55" s="1"/>
  <c r="K68" i="55"/>
  <c r="J68" i="55"/>
  <c r="I68" i="55"/>
  <c r="H68" i="55"/>
  <c r="G68" i="55"/>
  <c r="F68" i="55"/>
  <c r="E68" i="55"/>
  <c r="D68" i="55"/>
  <c r="C68" i="55"/>
  <c r="B68" i="55"/>
  <c r="AF67" i="55"/>
  <c r="AE67" i="55"/>
  <c r="AD67" i="55"/>
  <c r="AD71" i="55" s="1"/>
  <c r="AC67" i="55"/>
  <c r="AB67" i="55"/>
  <c r="AA67" i="55"/>
  <c r="AA71" i="55" s="1"/>
  <c r="Z67" i="55"/>
  <c r="Y67" i="55"/>
  <c r="X67" i="55"/>
  <c r="W67" i="55"/>
  <c r="V67" i="55"/>
  <c r="U67" i="55"/>
  <c r="T67" i="55"/>
  <c r="S67" i="55"/>
  <c r="R67" i="55"/>
  <c r="Q67" i="55"/>
  <c r="P67" i="55"/>
  <c r="O67" i="55"/>
  <c r="N67" i="55"/>
  <c r="M67" i="55"/>
  <c r="L67" i="55"/>
  <c r="K67" i="55"/>
  <c r="J67" i="55"/>
  <c r="I67" i="55"/>
  <c r="H67" i="55"/>
  <c r="G67" i="55"/>
  <c r="F67" i="55"/>
  <c r="E67" i="55"/>
  <c r="D67" i="55"/>
  <c r="C67" i="55"/>
  <c r="B67" i="55"/>
  <c r="AF66" i="55"/>
  <c r="AF71" i="55" s="1"/>
  <c r="AE66" i="55"/>
  <c r="AD66" i="55"/>
  <c r="AC66" i="55"/>
  <c r="AB66" i="55"/>
  <c r="AA66" i="55"/>
  <c r="Z66" i="55"/>
  <c r="Y66" i="55"/>
  <c r="X66" i="55"/>
  <c r="W66" i="55"/>
  <c r="V66" i="55"/>
  <c r="U66" i="55"/>
  <c r="T66" i="55"/>
  <c r="S66" i="55"/>
  <c r="S71" i="55" s="1"/>
  <c r="R66" i="55"/>
  <c r="Q66" i="55"/>
  <c r="Q71" i="55" s="1"/>
  <c r="P66" i="55"/>
  <c r="P71" i="55" s="1"/>
  <c r="O66" i="55"/>
  <c r="N66" i="55"/>
  <c r="M66" i="55"/>
  <c r="L66" i="55"/>
  <c r="K66" i="55"/>
  <c r="J66" i="55"/>
  <c r="I66" i="55"/>
  <c r="H66" i="55"/>
  <c r="G66" i="55"/>
  <c r="F66" i="55"/>
  <c r="E66" i="55"/>
  <c r="D66" i="55"/>
  <c r="C66" i="55"/>
  <c r="B66" i="55"/>
  <c r="AI64" i="55"/>
  <c r="AH64" i="55"/>
  <c r="AI63" i="55"/>
  <c r="AG63" i="55"/>
  <c r="AF63" i="55"/>
  <c r="AE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3" i="55"/>
  <c r="E63" i="55"/>
  <c r="D63" i="55"/>
  <c r="C63" i="55"/>
  <c r="B63" i="55"/>
  <c r="AH63" i="55" s="1"/>
  <c r="AI62" i="55"/>
  <c r="AH62" i="55"/>
  <c r="AI61" i="55"/>
  <c r="AH61" i="55"/>
  <c r="AI60" i="55"/>
  <c r="AH60" i="55"/>
  <c r="AG59" i="55"/>
  <c r="AF59" i="55"/>
  <c r="AE59" i="55"/>
  <c r="AD59" i="55"/>
  <c r="AD5" i="55" s="1"/>
  <c r="AC59" i="55"/>
  <c r="AC5" i="55" s="1"/>
  <c r="AB59" i="55"/>
  <c r="AB5" i="55" s="1"/>
  <c r="AA59" i="55"/>
  <c r="AA5" i="55" s="1"/>
  <c r="Z59" i="55"/>
  <c r="Z5" i="55" s="1"/>
  <c r="Y59" i="55"/>
  <c r="Y5" i="55" s="1"/>
  <c r="X59" i="55"/>
  <c r="X5" i="55" s="1"/>
  <c r="W59" i="55"/>
  <c r="W5" i="55" s="1"/>
  <c r="V59" i="55"/>
  <c r="V5" i="55" s="1"/>
  <c r="U59" i="55"/>
  <c r="U5" i="55" s="1"/>
  <c r="T59" i="55"/>
  <c r="T5" i="55" s="1"/>
  <c r="S59" i="55"/>
  <c r="S5" i="55" s="1"/>
  <c r="R59" i="55"/>
  <c r="R5" i="55" s="1"/>
  <c r="Q59" i="55"/>
  <c r="P59" i="55"/>
  <c r="P5" i="55" s="1"/>
  <c r="O59" i="55"/>
  <c r="O5" i="55" s="1"/>
  <c r="N59" i="55"/>
  <c r="N5" i="55" s="1"/>
  <c r="M59" i="55"/>
  <c r="M5" i="55" s="1"/>
  <c r="L59" i="55"/>
  <c r="L5" i="55" s="1"/>
  <c r="K59" i="55"/>
  <c r="K5" i="55" s="1"/>
  <c r="J59" i="55"/>
  <c r="J5" i="55" s="1"/>
  <c r="I59" i="55"/>
  <c r="I5" i="55" s="1"/>
  <c r="H59" i="55"/>
  <c r="G59" i="55"/>
  <c r="F59" i="55"/>
  <c r="F5" i="55" s="1"/>
  <c r="E59" i="55"/>
  <c r="E5" i="55" s="1"/>
  <c r="D59" i="55"/>
  <c r="D5" i="55" s="1"/>
  <c r="C59" i="55"/>
  <c r="B59" i="55"/>
  <c r="B5" i="55" s="1"/>
  <c r="AI58" i="55"/>
  <c r="AH58" i="55"/>
  <c r="AI57" i="55"/>
  <c r="AH57" i="55"/>
  <c r="AI56" i="55"/>
  <c r="AH56" i="55"/>
  <c r="AI55" i="55"/>
  <c r="AH55" i="55"/>
  <c r="AI54" i="55"/>
  <c r="AH54" i="55"/>
  <c r="AI53" i="55"/>
  <c r="AH53" i="55"/>
  <c r="AI52" i="55"/>
  <c r="AH52" i="55"/>
  <c r="AI51" i="55"/>
  <c r="AH51" i="55"/>
  <c r="AI50" i="55"/>
  <c r="AH50" i="55"/>
  <c r="AI49" i="55"/>
  <c r="AH49" i="55"/>
  <c r="AI48" i="55"/>
  <c r="AH48" i="55"/>
  <c r="AG47" i="55"/>
  <c r="AF47" i="55"/>
  <c r="AE47" i="55"/>
  <c r="AD47" i="55"/>
  <c r="AC47" i="55"/>
  <c r="AB47" i="55"/>
  <c r="AA47" i="55"/>
  <c r="Z47" i="55"/>
  <c r="Y47" i="55"/>
  <c r="X47" i="55"/>
  <c r="W47" i="55"/>
  <c r="V47" i="55"/>
  <c r="U47" i="55"/>
  <c r="T47" i="55"/>
  <c r="S47" i="55"/>
  <c r="R47" i="55"/>
  <c r="Q47" i="55"/>
  <c r="P47" i="55"/>
  <c r="O47" i="55"/>
  <c r="N47" i="55"/>
  <c r="M47" i="55"/>
  <c r="L47" i="55"/>
  <c r="K47" i="55"/>
  <c r="J47" i="55"/>
  <c r="I47" i="55"/>
  <c r="H47" i="55"/>
  <c r="G47" i="55"/>
  <c r="E47" i="55"/>
  <c r="D47" i="55"/>
  <c r="C47" i="55"/>
  <c r="B47" i="55"/>
  <c r="AI46" i="55"/>
  <c r="AH46" i="55"/>
  <c r="AI45" i="55"/>
  <c r="AH45" i="55"/>
  <c r="AI44" i="55"/>
  <c r="AH44" i="55"/>
  <c r="C43" i="55"/>
  <c r="AG42" i="55"/>
  <c r="AG43" i="55" s="1"/>
  <c r="C42" i="55"/>
  <c r="B42" i="55"/>
  <c r="B43" i="55" s="1"/>
  <c r="AI41" i="55"/>
  <c r="AH41" i="55"/>
  <c r="AI40" i="55"/>
  <c r="AH40" i="55"/>
  <c r="AI39" i="55"/>
  <c r="AH39" i="55"/>
  <c r="AI38" i="55"/>
  <c r="AH38" i="55"/>
  <c r="AI37" i="55"/>
  <c r="AH37" i="55"/>
  <c r="AI36" i="55"/>
  <c r="AH36" i="55"/>
  <c r="AI35" i="55"/>
  <c r="AH35" i="55"/>
  <c r="AI34" i="55"/>
  <c r="AH34" i="55"/>
  <c r="AI33" i="55"/>
  <c r="AH33" i="55"/>
  <c r="AI32" i="55"/>
  <c r="AH32" i="55"/>
  <c r="AI31" i="55"/>
  <c r="AH31" i="55"/>
  <c r="AG30" i="55"/>
  <c r="AF30" i="55"/>
  <c r="AE30" i="55"/>
  <c r="AD30" i="55"/>
  <c r="AC30" i="55"/>
  <c r="AB30" i="55"/>
  <c r="AA30" i="55"/>
  <c r="Z30" i="55"/>
  <c r="Y30" i="55"/>
  <c r="X30" i="55"/>
  <c r="W30" i="55"/>
  <c r="V30" i="55"/>
  <c r="U30" i="55"/>
  <c r="T30" i="55"/>
  <c r="S30" i="55"/>
  <c r="R30" i="55"/>
  <c r="Q30" i="55"/>
  <c r="P30" i="55"/>
  <c r="O30" i="55"/>
  <c r="N30" i="55"/>
  <c r="M30" i="55"/>
  <c r="L30" i="55"/>
  <c r="K30" i="55"/>
  <c r="J30" i="55"/>
  <c r="I30" i="55"/>
  <c r="H30" i="55"/>
  <c r="G30" i="55"/>
  <c r="F30" i="55"/>
  <c r="E30" i="55"/>
  <c r="D30" i="55"/>
  <c r="C30" i="55"/>
  <c r="B30" i="55"/>
  <c r="AI29" i="55"/>
  <c r="AH29" i="55"/>
  <c r="AI28" i="55"/>
  <c r="AH28" i="55"/>
  <c r="AI27" i="55"/>
  <c r="AH27" i="55"/>
  <c r="AI26" i="55"/>
  <c r="AH26" i="55"/>
  <c r="AI25" i="55"/>
  <c r="AH25" i="55"/>
  <c r="AI24" i="55"/>
  <c r="AH24" i="55"/>
  <c r="AI23" i="55"/>
  <c r="AH23" i="55"/>
  <c r="AI22" i="55"/>
  <c r="AH22" i="55"/>
  <c r="AI21" i="55"/>
  <c r="AH21" i="55"/>
  <c r="AI20" i="55"/>
  <c r="AH20" i="55"/>
  <c r="AI19" i="55"/>
  <c r="AH19" i="55"/>
  <c r="AI18" i="55"/>
  <c r="AH18" i="55"/>
  <c r="AI17" i="55"/>
  <c r="AH17" i="55"/>
  <c r="AI16" i="55"/>
  <c r="AH16" i="55"/>
  <c r="AI15" i="55"/>
  <c r="AH15" i="55"/>
  <c r="AI14" i="55"/>
  <c r="AH14" i="55"/>
  <c r="AI13" i="55"/>
  <c r="AH13" i="55"/>
  <c r="AI12" i="55"/>
  <c r="AH12" i="55"/>
  <c r="AI11" i="55"/>
  <c r="AH11" i="55"/>
  <c r="AF5" i="55"/>
  <c r="AE5" i="55"/>
  <c r="Q5" i="55"/>
  <c r="H5" i="55"/>
  <c r="G5" i="55"/>
  <c r="AG4" i="55"/>
  <c r="K4" i="55"/>
  <c r="C4" i="55"/>
  <c r="D4" i="55" s="1"/>
  <c r="AG3" i="55"/>
  <c r="AG2" i="55"/>
  <c r="Y49" i="54"/>
  <c r="X49" i="54"/>
  <c r="P171" i="54"/>
  <c r="AH87" i="54"/>
  <c r="AI87" i="54" s="1"/>
  <c r="B82" i="54"/>
  <c r="B80" i="54"/>
  <c r="B69" i="54"/>
  <c r="B68" i="54"/>
  <c r="B67" i="54"/>
  <c r="B66" i="54"/>
  <c r="B63" i="54"/>
  <c r="B59" i="54"/>
  <c r="B5" i="54" s="1"/>
  <c r="B47" i="54"/>
  <c r="B43" i="54"/>
  <c r="B42" i="54"/>
  <c r="B30" i="54"/>
  <c r="AF218" i="54"/>
  <c r="AE218" i="54"/>
  <c r="AD218" i="54"/>
  <c r="AC218" i="54"/>
  <c r="AB218" i="54"/>
  <c r="AA218" i="54"/>
  <c r="Z218" i="54"/>
  <c r="Y218" i="54"/>
  <c r="X218" i="54"/>
  <c r="W218" i="54"/>
  <c r="V218" i="54"/>
  <c r="U218" i="54"/>
  <c r="T218" i="54"/>
  <c r="S218" i="54"/>
  <c r="R218" i="54"/>
  <c r="Q218" i="54"/>
  <c r="P218" i="54"/>
  <c r="O218" i="54"/>
  <c r="N218" i="54"/>
  <c r="M218" i="54"/>
  <c r="L218" i="54"/>
  <c r="K218" i="54"/>
  <c r="J218" i="54"/>
  <c r="I218" i="54"/>
  <c r="H218" i="54"/>
  <c r="G218" i="54"/>
  <c r="F218" i="54"/>
  <c r="E218" i="54"/>
  <c r="D218" i="54"/>
  <c r="C218" i="54"/>
  <c r="B218" i="54"/>
  <c r="A218" i="54"/>
  <c r="AF217" i="54"/>
  <c r="AE217" i="54"/>
  <c r="AD217" i="54"/>
  <c r="AC217" i="54"/>
  <c r="AB217" i="54"/>
  <c r="AA217" i="54"/>
  <c r="Z217" i="54"/>
  <c r="Y217" i="54"/>
  <c r="X217" i="54"/>
  <c r="W217" i="54"/>
  <c r="V217" i="54"/>
  <c r="U217" i="54"/>
  <c r="T217" i="54"/>
  <c r="S217" i="54"/>
  <c r="R217" i="54"/>
  <c r="Q217" i="54"/>
  <c r="P217" i="54"/>
  <c r="O217" i="54"/>
  <c r="N217" i="54"/>
  <c r="M217" i="54"/>
  <c r="L217" i="54"/>
  <c r="K217" i="54"/>
  <c r="J217" i="54"/>
  <c r="I217" i="54"/>
  <c r="H217" i="54"/>
  <c r="G217" i="54"/>
  <c r="F217" i="54"/>
  <c r="E217" i="54"/>
  <c r="D217" i="54"/>
  <c r="C217" i="54"/>
  <c r="B217" i="54"/>
  <c r="A217" i="54"/>
  <c r="AF216" i="54"/>
  <c r="AE216" i="54"/>
  <c r="AD216" i="54"/>
  <c r="AC216" i="54"/>
  <c r="AB216" i="54"/>
  <c r="AA216" i="54"/>
  <c r="Z216" i="54"/>
  <c r="Y216" i="54"/>
  <c r="X216" i="54"/>
  <c r="W216" i="54"/>
  <c r="V216" i="54"/>
  <c r="U216" i="54"/>
  <c r="T216" i="54"/>
  <c r="S216" i="54"/>
  <c r="R216" i="54"/>
  <c r="Q216" i="54"/>
  <c r="P216" i="54"/>
  <c r="O216" i="54"/>
  <c r="N216" i="54"/>
  <c r="M216" i="54"/>
  <c r="L216" i="54"/>
  <c r="K216" i="54"/>
  <c r="J216" i="54"/>
  <c r="I216" i="54"/>
  <c r="H216" i="54"/>
  <c r="G216" i="54"/>
  <c r="F216" i="54"/>
  <c r="E216" i="54"/>
  <c r="D216" i="54"/>
  <c r="C216" i="54"/>
  <c r="B216" i="54"/>
  <c r="A216" i="54"/>
  <c r="AF215" i="54"/>
  <c r="AE215" i="54"/>
  <c r="AD215" i="54"/>
  <c r="AC215" i="54"/>
  <c r="AB215" i="54"/>
  <c r="AA215" i="54"/>
  <c r="Z215" i="54"/>
  <c r="Y215" i="54"/>
  <c r="X215" i="54"/>
  <c r="W215" i="54"/>
  <c r="V215" i="54"/>
  <c r="U215" i="54"/>
  <c r="T215" i="54"/>
  <c r="S215" i="54"/>
  <c r="R215" i="54"/>
  <c r="Q215" i="54"/>
  <c r="P215" i="54"/>
  <c r="O215" i="54"/>
  <c r="N215" i="54"/>
  <c r="M215" i="54"/>
  <c r="L215" i="54"/>
  <c r="K215" i="54"/>
  <c r="J215" i="54"/>
  <c r="I215" i="54"/>
  <c r="H215" i="54"/>
  <c r="G215" i="54"/>
  <c r="F215" i="54"/>
  <c r="E215" i="54"/>
  <c r="D215" i="54"/>
  <c r="C215" i="54"/>
  <c r="B215" i="54"/>
  <c r="A215" i="54"/>
  <c r="B214" i="54"/>
  <c r="S189" i="54"/>
  <c r="AG179" i="54"/>
  <c r="B179" i="54"/>
  <c r="D178" i="54"/>
  <c r="C178" i="54"/>
  <c r="C214" i="54" s="1"/>
  <c r="R177" i="54"/>
  <c r="S177" i="54" s="1"/>
  <c r="T177" i="54" s="1"/>
  <c r="U177" i="54" s="1"/>
  <c r="V177" i="54" s="1"/>
  <c r="W177" i="54" s="1"/>
  <c r="X177" i="54" s="1"/>
  <c r="Y177" i="54" s="1"/>
  <c r="Z177" i="54" s="1"/>
  <c r="AA177" i="54" s="1"/>
  <c r="AB177" i="54" s="1"/>
  <c r="AC177" i="54" s="1"/>
  <c r="AD177" i="54" s="1"/>
  <c r="AE177" i="54" s="1"/>
  <c r="AF177" i="54" s="1"/>
  <c r="E177" i="54"/>
  <c r="F177" i="54" s="1"/>
  <c r="G177" i="54" s="1"/>
  <c r="H177" i="54" s="1"/>
  <c r="I177" i="54" s="1"/>
  <c r="J177" i="54" s="1"/>
  <c r="K177" i="54" s="1"/>
  <c r="L177" i="54" s="1"/>
  <c r="M177" i="54" s="1"/>
  <c r="N177" i="54" s="1"/>
  <c r="O177" i="54" s="1"/>
  <c r="P177" i="54" s="1"/>
  <c r="Q177" i="54" s="1"/>
  <c r="D177" i="54"/>
  <c r="C177" i="54"/>
  <c r="E176" i="54"/>
  <c r="F176" i="54" s="1"/>
  <c r="G176" i="54" s="1"/>
  <c r="H176" i="54" s="1"/>
  <c r="I176" i="54" s="1"/>
  <c r="J176" i="54" s="1"/>
  <c r="K176" i="54" s="1"/>
  <c r="L176" i="54" s="1"/>
  <c r="M176" i="54" s="1"/>
  <c r="N176" i="54" s="1"/>
  <c r="O176" i="54" s="1"/>
  <c r="P176" i="54" s="1"/>
  <c r="Q176" i="54" s="1"/>
  <c r="R176" i="54" s="1"/>
  <c r="S176" i="54" s="1"/>
  <c r="T176" i="54" s="1"/>
  <c r="U176" i="54" s="1"/>
  <c r="V176" i="54" s="1"/>
  <c r="W176" i="54" s="1"/>
  <c r="X176" i="54" s="1"/>
  <c r="Y176" i="54" s="1"/>
  <c r="Z176" i="54" s="1"/>
  <c r="AA176" i="54" s="1"/>
  <c r="AB176" i="54" s="1"/>
  <c r="AC176" i="54" s="1"/>
  <c r="AD176" i="54" s="1"/>
  <c r="AE176" i="54" s="1"/>
  <c r="AF176" i="54" s="1"/>
  <c r="C176" i="54"/>
  <c r="D176" i="54" s="1"/>
  <c r="D175" i="54"/>
  <c r="E175" i="54" s="1"/>
  <c r="F175" i="54" s="1"/>
  <c r="G175" i="54" s="1"/>
  <c r="H175" i="54" s="1"/>
  <c r="I175" i="54" s="1"/>
  <c r="J175" i="54" s="1"/>
  <c r="K175" i="54" s="1"/>
  <c r="L175" i="54" s="1"/>
  <c r="M175" i="54" s="1"/>
  <c r="N175" i="54" s="1"/>
  <c r="O175" i="54" s="1"/>
  <c r="P175" i="54" s="1"/>
  <c r="Q175" i="54" s="1"/>
  <c r="R175" i="54" s="1"/>
  <c r="S175" i="54" s="1"/>
  <c r="T175" i="54" s="1"/>
  <c r="U175" i="54" s="1"/>
  <c r="V175" i="54" s="1"/>
  <c r="W175" i="54" s="1"/>
  <c r="X175" i="54" s="1"/>
  <c r="Y175" i="54" s="1"/>
  <c r="Z175" i="54" s="1"/>
  <c r="AA175" i="54" s="1"/>
  <c r="AB175" i="54" s="1"/>
  <c r="AC175" i="54" s="1"/>
  <c r="AD175" i="54" s="1"/>
  <c r="AE175" i="54" s="1"/>
  <c r="AF175" i="54" s="1"/>
  <c r="C175" i="54"/>
  <c r="D174" i="54"/>
  <c r="E174" i="54" s="1"/>
  <c r="F174" i="54" s="1"/>
  <c r="G174" i="54" s="1"/>
  <c r="H174" i="54" s="1"/>
  <c r="I174" i="54" s="1"/>
  <c r="J174" i="54" s="1"/>
  <c r="K174" i="54" s="1"/>
  <c r="L174" i="54" s="1"/>
  <c r="M174" i="54" s="1"/>
  <c r="N174" i="54" s="1"/>
  <c r="O174" i="54" s="1"/>
  <c r="P174" i="54" s="1"/>
  <c r="Q174" i="54" s="1"/>
  <c r="R174" i="54" s="1"/>
  <c r="S174" i="54" s="1"/>
  <c r="T174" i="54" s="1"/>
  <c r="U174" i="54" s="1"/>
  <c r="V174" i="54" s="1"/>
  <c r="W174" i="54" s="1"/>
  <c r="X174" i="54" s="1"/>
  <c r="Y174" i="54" s="1"/>
  <c r="Z174" i="54" s="1"/>
  <c r="AA174" i="54" s="1"/>
  <c r="AB174" i="54" s="1"/>
  <c r="AC174" i="54" s="1"/>
  <c r="AD174" i="54" s="1"/>
  <c r="AE174" i="54" s="1"/>
  <c r="AF174" i="54" s="1"/>
  <c r="C174" i="54"/>
  <c r="D173" i="54"/>
  <c r="C173" i="54"/>
  <c r="AG171" i="54"/>
  <c r="B171" i="54"/>
  <c r="C170" i="54"/>
  <c r="D170" i="54" s="1"/>
  <c r="E170" i="54" s="1"/>
  <c r="F170" i="54" s="1"/>
  <c r="G170" i="54" s="1"/>
  <c r="H170" i="54" s="1"/>
  <c r="I170" i="54" s="1"/>
  <c r="J170" i="54" s="1"/>
  <c r="K170" i="54" s="1"/>
  <c r="L170" i="54" s="1"/>
  <c r="M170" i="54" s="1"/>
  <c r="N170" i="54" s="1"/>
  <c r="O170" i="54" s="1"/>
  <c r="P170" i="54" s="1"/>
  <c r="Q170" i="54" s="1"/>
  <c r="R170" i="54" s="1"/>
  <c r="S170" i="54" s="1"/>
  <c r="T170" i="54" s="1"/>
  <c r="U170" i="54" s="1"/>
  <c r="V170" i="54" s="1"/>
  <c r="W170" i="54" s="1"/>
  <c r="X170" i="54" s="1"/>
  <c r="Y170" i="54" s="1"/>
  <c r="Z170" i="54" s="1"/>
  <c r="AA170" i="54" s="1"/>
  <c r="AB170" i="54" s="1"/>
  <c r="AC170" i="54" s="1"/>
  <c r="AD170" i="54" s="1"/>
  <c r="AE170" i="54" s="1"/>
  <c r="AF170" i="54" s="1"/>
  <c r="O169" i="54"/>
  <c r="P169" i="54" s="1"/>
  <c r="Q169" i="54" s="1"/>
  <c r="R169" i="54" s="1"/>
  <c r="S169" i="54" s="1"/>
  <c r="T169" i="54" s="1"/>
  <c r="U169" i="54" s="1"/>
  <c r="V169" i="54" s="1"/>
  <c r="W169" i="54" s="1"/>
  <c r="X169" i="54" s="1"/>
  <c r="Y169" i="54" s="1"/>
  <c r="Z169" i="54" s="1"/>
  <c r="AA169" i="54" s="1"/>
  <c r="AB169" i="54" s="1"/>
  <c r="AC169" i="54" s="1"/>
  <c r="AD169" i="54" s="1"/>
  <c r="AE169" i="54" s="1"/>
  <c r="AF169" i="54" s="1"/>
  <c r="C169" i="54"/>
  <c r="D169" i="54" s="1"/>
  <c r="E169" i="54" s="1"/>
  <c r="F169" i="54" s="1"/>
  <c r="G169" i="54" s="1"/>
  <c r="H169" i="54" s="1"/>
  <c r="I169" i="54" s="1"/>
  <c r="J169" i="54" s="1"/>
  <c r="K169" i="54" s="1"/>
  <c r="L169" i="54" s="1"/>
  <c r="M169" i="54" s="1"/>
  <c r="N169" i="54" s="1"/>
  <c r="C168" i="54"/>
  <c r="D168" i="54" s="1"/>
  <c r="E168" i="54" s="1"/>
  <c r="F168" i="54" s="1"/>
  <c r="G168" i="54" s="1"/>
  <c r="H168" i="54" s="1"/>
  <c r="I168" i="54" s="1"/>
  <c r="J168" i="54" s="1"/>
  <c r="K168" i="54" s="1"/>
  <c r="L168" i="54" s="1"/>
  <c r="M168" i="54" s="1"/>
  <c r="N168" i="54" s="1"/>
  <c r="O168" i="54" s="1"/>
  <c r="P168" i="54" s="1"/>
  <c r="Q168" i="54" s="1"/>
  <c r="R168" i="54" s="1"/>
  <c r="S168" i="54" s="1"/>
  <c r="T168" i="54" s="1"/>
  <c r="U168" i="54" s="1"/>
  <c r="V168" i="54" s="1"/>
  <c r="W168" i="54" s="1"/>
  <c r="X168" i="54" s="1"/>
  <c r="Y168" i="54" s="1"/>
  <c r="Z168" i="54" s="1"/>
  <c r="AA168" i="54" s="1"/>
  <c r="AB168" i="54" s="1"/>
  <c r="AC168" i="54" s="1"/>
  <c r="AD168" i="54" s="1"/>
  <c r="AE168" i="54" s="1"/>
  <c r="AF168" i="54" s="1"/>
  <c r="K167" i="54"/>
  <c r="L167" i="54" s="1"/>
  <c r="M167" i="54" s="1"/>
  <c r="N167" i="54" s="1"/>
  <c r="O167" i="54" s="1"/>
  <c r="P167" i="54" s="1"/>
  <c r="Q167" i="54" s="1"/>
  <c r="R167" i="54" s="1"/>
  <c r="S167" i="54" s="1"/>
  <c r="T167" i="54" s="1"/>
  <c r="U167" i="54" s="1"/>
  <c r="V167" i="54" s="1"/>
  <c r="W167" i="54" s="1"/>
  <c r="X167" i="54" s="1"/>
  <c r="Y167" i="54" s="1"/>
  <c r="Z167" i="54" s="1"/>
  <c r="AA167" i="54" s="1"/>
  <c r="AB167" i="54" s="1"/>
  <c r="AC167" i="54" s="1"/>
  <c r="AD167" i="54" s="1"/>
  <c r="AE167" i="54" s="1"/>
  <c r="AF167" i="54" s="1"/>
  <c r="E167" i="54"/>
  <c r="F167" i="54" s="1"/>
  <c r="G167" i="54" s="1"/>
  <c r="H167" i="54" s="1"/>
  <c r="I167" i="54" s="1"/>
  <c r="J167" i="54" s="1"/>
  <c r="D167" i="54"/>
  <c r="C167" i="54"/>
  <c r="H166" i="54"/>
  <c r="I166" i="54" s="1"/>
  <c r="J166" i="54" s="1"/>
  <c r="K166" i="54" s="1"/>
  <c r="L166" i="54" s="1"/>
  <c r="M166" i="54" s="1"/>
  <c r="N166" i="54" s="1"/>
  <c r="O166" i="54" s="1"/>
  <c r="P166" i="54" s="1"/>
  <c r="Q166" i="54" s="1"/>
  <c r="R166" i="54" s="1"/>
  <c r="S166" i="54" s="1"/>
  <c r="T166" i="54" s="1"/>
  <c r="U166" i="54" s="1"/>
  <c r="V166" i="54" s="1"/>
  <c r="W166" i="54" s="1"/>
  <c r="X166" i="54" s="1"/>
  <c r="Y166" i="54" s="1"/>
  <c r="Z166" i="54" s="1"/>
  <c r="AA166" i="54" s="1"/>
  <c r="AB166" i="54" s="1"/>
  <c r="AC166" i="54" s="1"/>
  <c r="AD166" i="54" s="1"/>
  <c r="AE166" i="54" s="1"/>
  <c r="AF166" i="54" s="1"/>
  <c r="E166" i="54"/>
  <c r="F166" i="54" s="1"/>
  <c r="G166" i="54" s="1"/>
  <c r="C166" i="54"/>
  <c r="D166" i="54" s="1"/>
  <c r="K165" i="54"/>
  <c r="L165" i="54" s="1"/>
  <c r="M165" i="54" s="1"/>
  <c r="N165" i="54" s="1"/>
  <c r="O165" i="54" s="1"/>
  <c r="P165" i="54" s="1"/>
  <c r="Q165" i="54" s="1"/>
  <c r="R165" i="54" s="1"/>
  <c r="S165" i="54" s="1"/>
  <c r="T165" i="54" s="1"/>
  <c r="U165" i="54" s="1"/>
  <c r="V165" i="54" s="1"/>
  <c r="W165" i="54" s="1"/>
  <c r="X165" i="54" s="1"/>
  <c r="Y165" i="54" s="1"/>
  <c r="Z165" i="54" s="1"/>
  <c r="AA165" i="54" s="1"/>
  <c r="AB165" i="54" s="1"/>
  <c r="AC165" i="54" s="1"/>
  <c r="AD165" i="54" s="1"/>
  <c r="AE165" i="54" s="1"/>
  <c r="AF165" i="54" s="1"/>
  <c r="G165" i="54"/>
  <c r="H165" i="54" s="1"/>
  <c r="I165" i="54" s="1"/>
  <c r="J165" i="54" s="1"/>
  <c r="E165" i="54"/>
  <c r="F165" i="54" s="1"/>
  <c r="D165" i="54"/>
  <c r="C165" i="54"/>
  <c r="D164" i="54"/>
  <c r="E164" i="54" s="1"/>
  <c r="F164" i="54" s="1"/>
  <c r="G164" i="54" s="1"/>
  <c r="H164" i="54" s="1"/>
  <c r="I164" i="54" s="1"/>
  <c r="J164" i="54" s="1"/>
  <c r="K164" i="54" s="1"/>
  <c r="L164" i="54" s="1"/>
  <c r="M164" i="54" s="1"/>
  <c r="N164" i="54" s="1"/>
  <c r="O164" i="54" s="1"/>
  <c r="P164" i="54" s="1"/>
  <c r="Q164" i="54" s="1"/>
  <c r="R164" i="54" s="1"/>
  <c r="S164" i="54" s="1"/>
  <c r="T164" i="54" s="1"/>
  <c r="U164" i="54" s="1"/>
  <c r="V164" i="54" s="1"/>
  <c r="W164" i="54" s="1"/>
  <c r="X164" i="54" s="1"/>
  <c r="Y164" i="54" s="1"/>
  <c r="Z164" i="54" s="1"/>
  <c r="AA164" i="54" s="1"/>
  <c r="AB164" i="54" s="1"/>
  <c r="AC164" i="54" s="1"/>
  <c r="AD164" i="54" s="1"/>
  <c r="AE164" i="54" s="1"/>
  <c r="AF164" i="54" s="1"/>
  <c r="C164" i="54"/>
  <c r="C163" i="54"/>
  <c r="D163" i="54" s="1"/>
  <c r="E163" i="54" s="1"/>
  <c r="F163" i="54" s="1"/>
  <c r="G163" i="54" s="1"/>
  <c r="H163" i="54" s="1"/>
  <c r="I163" i="54" s="1"/>
  <c r="J163" i="54" s="1"/>
  <c r="K163" i="54" s="1"/>
  <c r="L163" i="54" s="1"/>
  <c r="M163" i="54" s="1"/>
  <c r="N163" i="54" s="1"/>
  <c r="O163" i="54" s="1"/>
  <c r="P163" i="54" s="1"/>
  <c r="Q163" i="54" s="1"/>
  <c r="R163" i="54" s="1"/>
  <c r="S163" i="54" s="1"/>
  <c r="T163" i="54" s="1"/>
  <c r="U163" i="54" s="1"/>
  <c r="V163" i="54" s="1"/>
  <c r="W163" i="54" s="1"/>
  <c r="X163" i="54" s="1"/>
  <c r="Y163" i="54" s="1"/>
  <c r="Z163" i="54" s="1"/>
  <c r="AA163" i="54" s="1"/>
  <c r="AB163" i="54" s="1"/>
  <c r="AC163" i="54" s="1"/>
  <c r="AD163" i="54" s="1"/>
  <c r="AE163" i="54" s="1"/>
  <c r="AF163" i="54" s="1"/>
  <c r="F162" i="54"/>
  <c r="G162" i="54" s="1"/>
  <c r="H162" i="54" s="1"/>
  <c r="I162" i="54" s="1"/>
  <c r="J162" i="54" s="1"/>
  <c r="K162" i="54" s="1"/>
  <c r="L162" i="54" s="1"/>
  <c r="M162" i="54" s="1"/>
  <c r="N162" i="54" s="1"/>
  <c r="O162" i="54" s="1"/>
  <c r="P162" i="54" s="1"/>
  <c r="Q162" i="54" s="1"/>
  <c r="R162" i="54" s="1"/>
  <c r="S162" i="54" s="1"/>
  <c r="T162" i="54" s="1"/>
  <c r="U162" i="54" s="1"/>
  <c r="V162" i="54" s="1"/>
  <c r="W162" i="54" s="1"/>
  <c r="X162" i="54" s="1"/>
  <c r="Y162" i="54" s="1"/>
  <c r="Z162" i="54" s="1"/>
  <c r="AA162" i="54" s="1"/>
  <c r="AB162" i="54" s="1"/>
  <c r="AC162" i="54" s="1"/>
  <c r="AD162" i="54" s="1"/>
  <c r="AE162" i="54" s="1"/>
  <c r="AF162" i="54" s="1"/>
  <c r="C162" i="54"/>
  <c r="D162" i="54" s="1"/>
  <c r="E162" i="54" s="1"/>
  <c r="C161" i="54"/>
  <c r="D161" i="54" s="1"/>
  <c r="E161" i="54" s="1"/>
  <c r="F161" i="54" s="1"/>
  <c r="G161" i="54" s="1"/>
  <c r="H161" i="54" s="1"/>
  <c r="I161" i="54" s="1"/>
  <c r="J161" i="54" s="1"/>
  <c r="K161" i="54" s="1"/>
  <c r="L161" i="54" s="1"/>
  <c r="M161" i="54" s="1"/>
  <c r="N161" i="54" s="1"/>
  <c r="O161" i="54" s="1"/>
  <c r="P161" i="54" s="1"/>
  <c r="Q161" i="54" s="1"/>
  <c r="R161" i="54" s="1"/>
  <c r="S161" i="54" s="1"/>
  <c r="T161" i="54" s="1"/>
  <c r="U161" i="54" s="1"/>
  <c r="V161" i="54" s="1"/>
  <c r="W161" i="54" s="1"/>
  <c r="X161" i="54" s="1"/>
  <c r="Y161" i="54" s="1"/>
  <c r="Z161" i="54" s="1"/>
  <c r="AA161" i="54" s="1"/>
  <c r="AB161" i="54" s="1"/>
  <c r="AC161" i="54" s="1"/>
  <c r="AD161" i="54" s="1"/>
  <c r="AE161" i="54" s="1"/>
  <c r="AF161" i="54" s="1"/>
  <c r="D160" i="54"/>
  <c r="E160" i="54" s="1"/>
  <c r="F160" i="54" s="1"/>
  <c r="G160" i="54" s="1"/>
  <c r="H160" i="54" s="1"/>
  <c r="I160" i="54" s="1"/>
  <c r="J160" i="54" s="1"/>
  <c r="K160" i="54" s="1"/>
  <c r="L160" i="54" s="1"/>
  <c r="M160" i="54" s="1"/>
  <c r="N160" i="54" s="1"/>
  <c r="O160" i="54" s="1"/>
  <c r="P160" i="54" s="1"/>
  <c r="Q160" i="54" s="1"/>
  <c r="R160" i="54" s="1"/>
  <c r="S160" i="54" s="1"/>
  <c r="T160" i="54" s="1"/>
  <c r="U160" i="54" s="1"/>
  <c r="V160" i="54" s="1"/>
  <c r="W160" i="54" s="1"/>
  <c r="X160" i="54" s="1"/>
  <c r="Y160" i="54" s="1"/>
  <c r="Z160" i="54" s="1"/>
  <c r="AA160" i="54" s="1"/>
  <c r="AB160" i="54" s="1"/>
  <c r="AC160" i="54" s="1"/>
  <c r="AD160" i="54" s="1"/>
  <c r="AE160" i="54" s="1"/>
  <c r="AF160" i="54" s="1"/>
  <c r="C160" i="54"/>
  <c r="H159" i="54"/>
  <c r="I159" i="54" s="1"/>
  <c r="J159" i="54" s="1"/>
  <c r="K159" i="54" s="1"/>
  <c r="L159" i="54" s="1"/>
  <c r="M159" i="54" s="1"/>
  <c r="N159" i="54" s="1"/>
  <c r="O159" i="54" s="1"/>
  <c r="P159" i="54" s="1"/>
  <c r="Q159" i="54" s="1"/>
  <c r="R159" i="54" s="1"/>
  <c r="S159" i="54" s="1"/>
  <c r="T159" i="54" s="1"/>
  <c r="U159" i="54" s="1"/>
  <c r="V159" i="54" s="1"/>
  <c r="W159" i="54" s="1"/>
  <c r="X159" i="54" s="1"/>
  <c r="Y159" i="54" s="1"/>
  <c r="Z159" i="54" s="1"/>
  <c r="AA159" i="54" s="1"/>
  <c r="AB159" i="54" s="1"/>
  <c r="AC159" i="54" s="1"/>
  <c r="AD159" i="54" s="1"/>
  <c r="AE159" i="54" s="1"/>
  <c r="AF159" i="54" s="1"/>
  <c r="D159" i="54"/>
  <c r="E159" i="54" s="1"/>
  <c r="F159" i="54" s="1"/>
  <c r="G159" i="54" s="1"/>
  <c r="C159" i="54"/>
  <c r="C158" i="54"/>
  <c r="D158" i="54" s="1"/>
  <c r="E158" i="54" s="1"/>
  <c r="F158" i="54" s="1"/>
  <c r="G158" i="54" s="1"/>
  <c r="H158" i="54" s="1"/>
  <c r="I158" i="54" s="1"/>
  <c r="J158" i="54" s="1"/>
  <c r="K158" i="54" s="1"/>
  <c r="L158" i="54" s="1"/>
  <c r="M158" i="54" s="1"/>
  <c r="N158" i="54" s="1"/>
  <c r="O158" i="54" s="1"/>
  <c r="P158" i="54" s="1"/>
  <c r="Q158" i="54" s="1"/>
  <c r="R158" i="54" s="1"/>
  <c r="S158" i="54" s="1"/>
  <c r="T158" i="54" s="1"/>
  <c r="U158" i="54" s="1"/>
  <c r="V158" i="54" s="1"/>
  <c r="W158" i="54" s="1"/>
  <c r="X158" i="54" s="1"/>
  <c r="Y158" i="54" s="1"/>
  <c r="Z158" i="54" s="1"/>
  <c r="AA158" i="54" s="1"/>
  <c r="AB158" i="54" s="1"/>
  <c r="AC158" i="54" s="1"/>
  <c r="AD158" i="54" s="1"/>
  <c r="AE158" i="54" s="1"/>
  <c r="AF158" i="54" s="1"/>
  <c r="C157" i="54"/>
  <c r="D157" i="54" s="1"/>
  <c r="E157" i="54" s="1"/>
  <c r="F157" i="54" s="1"/>
  <c r="G157" i="54" s="1"/>
  <c r="H157" i="54" s="1"/>
  <c r="I157" i="54" s="1"/>
  <c r="J157" i="54" s="1"/>
  <c r="K157" i="54" s="1"/>
  <c r="L157" i="54" s="1"/>
  <c r="M157" i="54" s="1"/>
  <c r="N157" i="54" s="1"/>
  <c r="O157" i="54" s="1"/>
  <c r="P157" i="54" s="1"/>
  <c r="Q157" i="54" s="1"/>
  <c r="R157" i="54" s="1"/>
  <c r="S157" i="54" s="1"/>
  <c r="T157" i="54" s="1"/>
  <c r="U157" i="54" s="1"/>
  <c r="V157" i="54" s="1"/>
  <c r="W157" i="54" s="1"/>
  <c r="X157" i="54" s="1"/>
  <c r="Y157" i="54" s="1"/>
  <c r="Z157" i="54" s="1"/>
  <c r="AA157" i="54" s="1"/>
  <c r="AB157" i="54" s="1"/>
  <c r="AC157" i="54" s="1"/>
  <c r="AD157" i="54" s="1"/>
  <c r="AE157" i="54" s="1"/>
  <c r="AF157" i="54" s="1"/>
  <c r="I156" i="54"/>
  <c r="J156" i="54" s="1"/>
  <c r="K156" i="54" s="1"/>
  <c r="L156" i="54" s="1"/>
  <c r="M156" i="54" s="1"/>
  <c r="N156" i="54" s="1"/>
  <c r="O156" i="54" s="1"/>
  <c r="P156" i="54" s="1"/>
  <c r="Q156" i="54" s="1"/>
  <c r="R156" i="54" s="1"/>
  <c r="S156" i="54" s="1"/>
  <c r="T156" i="54" s="1"/>
  <c r="U156" i="54" s="1"/>
  <c r="V156" i="54" s="1"/>
  <c r="W156" i="54" s="1"/>
  <c r="X156" i="54" s="1"/>
  <c r="Y156" i="54" s="1"/>
  <c r="Z156" i="54" s="1"/>
  <c r="AA156" i="54" s="1"/>
  <c r="AB156" i="54" s="1"/>
  <c r="AC156" i="54" s="1"/>
  <c r="AD156" i="54" s="1"/>
  <c r="AE156" i="54" s="1"/>
  <c r="AF156" i="54" s="1"/>
  <c r="D156" i="54"/>
  <c r="E156" i="54" s="1"/>
  <c r="F156" i="54" s="1"/>
  <c r="G156" i="54" s="1"/>
  <c r="H156" i="54" s="1"/>
  <c r="C156" i="54"/>
  <c r="E155" i="54"/>
  <c r="F155" i="54" s="1"/>
  <c r="G155" i="54" s="1"/>
  <c r="H155" i="54" s="1"/>
  <c r="I155" i="54" s="1"/>
  <c r="J155" i="54" s="1"/>
  <c r="K155" i="54" s="1"/>
  <c r="L155" i="54" s="1"/>
  <c r="M155" i="54" s="1"/>
  <c r="N155" i="54" s="1"/>
  <c r="O155" i="54" s="1"/>
  <c r="P155" i="54" s="1"/>
  <c r="Q155" i="54" s="1"/>
  <c r="R155" i="54" s="1"/>
  <c r="S155" i="54" s="1"/>
  <c r="T155" i="54" s="1"/>
  <c r="U155" i="54" s="1"/>
  <c r="V155" i="54" s="1"/>
  <c r="W155" i="54" s="1"/>
  <c r="X155" i="54" s="1"/>
  <c r="Y155" i="54" s="1"/>
  <c r="Z155" i="54" s="1"/>
  <c r="AA155" i="54" s="1"/>
  <c r="AB155" i="54" s="1"/>
  <c r="AC155" i="54" s="1"/>
  <c r="AD155" i="54" s="1"/>
  <c r="AE155" i="54" s="1"/>
  <c r="AF155" i="54" s="1"/>
  <c r="D155" i="54"/>
  <c r="C155" i="54"/>
  <c r="C154" i="54"/>
  <c r="D154" i="54" s="1"/>
  <c r="E154" i="54" s="1"/>
  <c r="F154" i="54" s="1"/>
  <c r="G154" i="54" s="1"/>
  <c r="H154" i="54" s="1"/>
  <c r="I154" i="54" s="1"/>
  <c r="J154" i="54" s="1"/>
  <c r="K154" i="54" s="1"/>
  <c r="L154" i="54" s="1"/>
  <c r="M154" i="54" s="1"/>
  <c r="N154" i="54" s="1"/>
  <c r="O154" i="54" s="1"/>
  <c r="P154" i="54" s="1"/>
  <c r="Q154" i="54" s="1"/>
  <c r="R154" i="54" s="1"/>
  <c r="S154" i="54" s="1"/>
  <c r="T154" i="54" s="1"/>
  <c r="U154" i="54" s="1"/>
  <c r="V154" i="54" s="1"/>
  <c r="W154" i="54" s="1"/>
  <c r="X154" i="54" s="1"/>
  <c r="Y154" i="54" s="1"/>
  <c r="Z154" i="54" s="1"/>
  <c r="AA154" i="54" s="1"/>
  <c r="AB154" i="54" s="1"/>
  <c r="AC154" i="54" s="1"/>
  <c r="AD154" i="54" s="1"/>
  <c r="AE154" i="54" s="1"/>
  <c r="AF154" i="54" s="1"/>
  <c r="C153" i="54"/>
  <c r="D153" i="54" s="1"/>
  <c r="E153" i="54" s="1"/>
  <c r="F153" i="54" s="1"/>
  <c r="G153" i="54" s="1"/>
  <c r="H153" i="54" s="1"/>
  <c r="I153" i="54" s="1"/>
  <c r="J153" i="54" s="1"/>
  <c r="K153" i="54" s="1"/>
  <c r="L153" i="54" s="1"/>
  <c r="M153" i="54" s="1"/>
  <c r="N153" i="54" s="1"/>
  <c r="O153" i="54" s="1"/>
  <c r="P153" i="54" s="1"/>
  <c r="Q153" i="54" s="1"/>
  <c r="R153" i="54" s="1"/>
  <c r="S153" i="54" s="1"/>
  <c r="T153" i="54" s="1"/>
  <c r="U153" i="54" s="1"/>
  <c r="V153" i="54" s="1"/>
  <c r="W153" i="54" s="1"/>
  <c r="X153" i="54" s="1"/>
  <c r="Y153" i="54" s="1"/>
  <c r="Z153" i="54" s="1"/>
  <c r="AA153" i="54" s="1"/>
  <c r="AB153" i="54" s="1"/>
  <c r="AC153" i="54" s="1"/>
  <c r="AD153" i="54" s="1"/>
  <c r="AE153" i="54" s="1"/>
  <c r="AF153" i="54" s="1"/>
  <c r="Q152" i="54"/>
  <c r="R152" i="54" s="1"/>
  <c r="S152" i="54" s="1"/>
  <c r="T152" i="54" s="1"/>
  <c r="U152" i="54" s="1"/>
  <c r="V152" i="54" s="1"/>
  <c r="W152" i="54" s="1"/>
  <c r="X152" i="54" s="1"/>
  <c r="Y152" i="54" s="1"/>
  <c r="Z152" i="54" s="1"/>
  <c r="AA152" i="54" s="1"/>
  <c r="AB152" i="54" s="1"/>
  <c r="AC152" i="54" s="1"/>
  <c r="AD152" i="54" s="1"/>
  <c r="AE152" i="54" s="1"/>
  <c r="AF152" i="54" s="1"/>
  <c r="D152" i="54"/>
  <c r="E152" i="54" s="1"/>
  <c r="F152" i="54" s="1"/>
  <c r="G152" i="54" s="1"/>
  <c r="H152" i="54" s="1"/>
  <c r="I152" i="54" s="1"/>
  <c r="J152" i="54" s="1"/>
  <c r="K152" i="54" s="1"/>
  <c r="L152" i="54" s="1"/>
  <c r="M152" i="54" s="1"/>
  <c r="N152" i="54" s="1"/>
  <c r="O152" i="54" s="1"/>
  <c r="P152" i="54" s="1"/>
  <c r="C152" i="54"/>
  <c r="E151" i="54"/>
  <c r="F151" i="54" s="1"/>
  <c r="G151" i="54" s="1"/>
  <c r="H151" i="54" s="1"/>
  <c r="I151" i="54" s="1"/>
  <c r="J151" i="54" s="1"/>
  <c r="K151" i="54" s="1"/>
  <c r="L151" i="54" s="1"/>
  <c r="M151" i="54" s="1"/>
  <c r="N151" i="54" s="1"/>
  <c r="O151" i="54" s="1"/>
  <c r="P151" i="54" s="1"/>
  <c r="Q151" i="54" s="1"/>
  <c r="R151" i="54" s="1"/>
  <c r="S151" i="54" s="1"/>
  <c r="T151" i="54" s="1"/>
  <c r="U151" i="54" s="1"/>
  <c r="V151" i="54" s="1"/>
  <c r="W151" i="54" s="1"/>
  <c r="X151" i="54" s="1"/>
  <c r="Y151" i="54" s="1"/>
  <c r="Z151" i="54" s="1"/>
  <c r="AA151" i="54" s="1"/>
  <c r="AB151" i="54" s="1"/>
  <c r="AC151" i="54" s="1"/>
  <c r="AD151" i="54" s="1"/>
  <c r="AE151" i="54" s="1"/>
  <c r="AF151" i="54" s="1"/>
  <c r="D151" i="54"/>
  <c r="C151" i="54"/>
  <c r="E150" i="54"/>
  <c r="F150" i="54" s="1"/>
  <c r="G150" i="54" s="1"/>
  <c r="H150" i="54" s="1"/>
  <c r="I150" i="54" s="1"/>
  <c r="J150" i="54" s="1"/>
  <c r="K150" i="54" s="1"/>
  <c r="L150" i="54" s="1"/>
  <c r="M150" i="54" s="1"/>
  <c r="N150" i="54" s="1"/>
  <c r="O150" i="54" s="1"/>
  <c r="P150" i="54" s="1"/>
  <c r="Q150" i="54" s="1"/>
  <c r="R150" i="54" s="1"/>
  <c r="S150" i="54" s="1"/>
  <c r="T150" i="54" s="1"/>
  <c r="U150" i="54" s="1"/>
  <c r="V150" i="54" s="1"/>
  <c r="W150" i="54" s="1"/>
  <c r="X150" i="54" s="1"/>
  <c r="Y150" i="54" s="1"/>
  <c r="Z150" i="54" s="1"/>
  <c r="AA150" i="54" s="1"/>
  <c r="AB150" i="54" s="1"/>
  <c r="AC150" i="54" s="1"/>
  <c r="AD150" i="54" s="1"/>
  <c r="AE150" i="54" s="1"/>
  <c r="AF150" i="54" s="1"/>
  <c r="C150" i="54"/>
  <c r="D150" i="54" s="1"/>
  <c r="D149" i="54"/>
  <c r="E149" i="54" s="1"/>
  <c r="F149" i="54" s="1"/>
  <c r="G149" i="54" s="1"/>
  <c r="H149" i="54" s="1"/>
  <c r="I149" i="54" s="1"/>
  <c r="J149" i="54" s="1"/>
  <c r="K149" i="54" s="1"/>
  <c r="L149" i="54" s="1"/>
  <c r="M149" i="54" s="1"/>
  <c r="N149" i="54" s="1"/>
  <c r="O149" i="54" s="1"/>
  <c r="P149" i="54" s="1"/>
  <c r="Q149" i="54" s="1"/>
  <c r="R149" i="54" s="1"/>
  <c r="S149" i="54" s="1"/>
  <c r="T149" i="54" s="1"/>
  <c r="U149" i="54" s="1"/>
  <c r="V149" i="54" s="1"/>
  <c r="W149" i="54" s="1"/>
  <c r="X149" i="54" s="1"/>
  <c r="Y149" i="54" s="1"/>
  <c r="Z149" i="54" s="1"/>
  <c r="AA149" i="54" s="1"/>
  <c r="AB149" i="54" s="1"/>
  <c r="AC149" i="54" s="1"/>
  <c r="AD149" i="54" s="1"/>
  <c r="AE149" i="54" s="1"/>
  <c r="AF149" i="54" s="1"/>
  <c r="C149" i="54"/>
  <c r="D148" i="54"/>
  <c r="E148" i="54" s="1"/>
  <c r="F148" i="54" s="1"/>
  <c r="G148" i="54" s="1"/>
  <c r="H148" i="54" s="1"/>
  <c r="I148" i="54" s="1"/>
  <c r="J148" i="54" s="1"/>
  <c r="K148" i="54" s="1"/>
  <c r="L148" i="54" s="1"/>
  <c r="M148" i="54" s="1"/>
  <c r="N148" i="54" s="1"/>
  <c r="O148" i="54" s="1"/>
  <c r="P148" i="54" s="1"/>
  <c r="Q148" i="54" s="1"/>
  <c r="R148" i="54" s="1"/>
  <c r="S148" i="54" s="1"/>
  <c r="T148" i="54" s="1"/>
  <c r="U148" i="54" s="1"/>
  <c r="V148" i="54" s="1"/>
  <c r="W148" i="54" s="1"/>
  <c r="X148" i="54" s="1"/>
  <c r="Y148" i="54" s="1"/>
  <c r="Z148" i="54" s="1"/>
  <c r="AA148" i="54" s="1"/>
  <c r="AB148" i="54" s="1"/>
  <c r="AC148" i="54" s="1"/>
  <c r="AD148" i="54" s="1"/>
  <c r="AE148" i="54" s="1"/>
  <c r="AF148" i="54" s="1"/>
  <c r="C148" i="54"/>
  <c r="D147" i="54"/>
  <c r="E147" i="54" s="1"/>
  <c r="F147" i="54" s="1"/>
  <c r="G147" i="54" s="1"/>
  <c r="H147" i="54" s="1"/>
  <c r="I147" i="54" s="1"/>
  <c r="J147" i="54" s="1"/>
  <c r="K147" i="54" s="1"/>
  <c r="L147" i="54" s="1"/>
  <c r="M147" i="54" s="1"/>
  <c r="N147" i="54" s="1"/>
  <c r="O147" i="54" s="1"/>
  <c r="P147" i="54" s="1"/>
  <c r="Q147" i="54" s="1"/>
  <c r="R147" i="54" s="1"/>
  <c r="S147" i="54" s="1"/>
  <c r="T147" i="54" s="1"/>
  <c r="U147" i="54" s="1"/>
  <c r="V147" i="54" s="1"/>
  <c r="W147" i="54" s="1"/>
  <c r="X147" i="54" s="1"/>
  <c r="Y147" i="54" s="1"/>
  <c r="Z147" i="54" s="1"/>
  <c r="AA147" i="54" s="1"/>
  <c r="AB147" i="54" s="1"/>
  <c r="AC147" i="54" s="1"/>
  <c r="AD147" i="54" s="1"/>
  <c r="AE147" i="54" s="1"/>
  <c r="AF147" i="54" s="1"/>
  <c r="C147" i="54"/>
  <c r="G146" i="54"/>
  <c r="H146" i="54" s="1"/>
  <c r="I146" i="54" s="1"/>
  <c r="J146" i="54" s="1"/>
  <c r="K146" i="54" s="1"/>
  <c r="L146" i="54" s="1"/>
  <c r="M146" i="54" s="1"/>
  <c r="N146" i="54" s="1"/>
  <c r="O146" i="54" s="1"/>
  <c r="P146" i="54" s="1"/>
  <c r="Q146" i="54" s="1"/>
  <c r="R146" i="54" s="1"/>
  <c r="S146" i="54" s="1"/>
  <c r="T146" i="54" s="1"/>
  <c r="U146" i="54" s="1"/>
  <c r="V146" i="54" s="1"/>
  <c r="W146" i="54" s="1"/>
  <c r="X146" i="54" s="1"/>
  <c r="Y146" i="54" s="1"/>
  <c r="Z146" i="54" s="1"/>
  <c r="AA146" i="54" s="1"/>
  <c r="AB146" i="54" s="1"/>
  <c r="AC146" i="54" s="1"/>
  <c r="AD146" i="54" s="1"/>
  <c r="AE146" i="54" s="1"/>
  <c r="AF146" i="54" s="1"/>
  <c r="E146" i="54"/>
  <c r="F146" i="54" s="1"/>
  <c r="D146" i="54"/>
  <c r="C146" i="54"/>
  <c r="U145" i="54"/>
  <c r="V145" i="54" s="1"/>
  <c r="W145" i="54" s="1"/>
  <c r="X145" i="54" s="1"/>
  <c r="Y145" i="54" s="1"/>
  <c r="Z145" i="54" s="1"/>
  <c r="AA145" i="54" s="1"/>
  <c r="AB145" i="54" s="1"/>
  <c r="AC145" i="54" s="1"/>
  <c r="AD145" i="54" s="1"/>
  <c r="AE145" i="54" s="1"/>
  <c r="AF145" i="54" s="1"/>
  <c r="C145" i="54"/>
  <c r="D145" i="54" s="1"/>
  <c r="E145" i="54" s="1"/>
  <c r="F145" i="54" s="1"/>
  <c r="G145" i="54" s="1"/>
  <c r="H145" i="54" s="1"/>
  <c r="I145" i="54" s="1"/>
  <c r="J145" i="54" s="1"/>
  <c r="K145" i="54" s="1"/>
  <c r="L145" i="54" s="1"/>
  <c r="M145" i="54" s="1"/>
  <c r="N145" i="54" s="1"/>
  <c r="O145" i="54" s="1"/>
  <c r="P145" i="54" s="1"/>
  <c r="Q145" i="54" s="1"/>
  <c r="R145" i="54" s="1"/>
  <c r="S145" i="54" s="1"/>
  <c r="T145" i="54" s="1"/>
  <c r="I144" i="54"/>
  <c r="J144" i="54" s="1"/>
  <c r="K144" i="54" s="1"/>
  <c r="L144" i="54" s="1"/>
  <c r="M144" i="54" s="1"/>
  <c r="N144" i="54" s="1"/>
  <c r="O144" i="54" s="1"/>
  <c r="P144" i="54" s="1"/>
  <c r="Q144" i="54" s="1"/>
  <c r="R144" i="54" s="1"/>
  <c r="S144" i="54" s="1"/>
  <c r="T144" i="54" s="1"/>
  <c r="U144" i="54" s="1"/>
  <c r="V144" i="54" s="1"/>
  <c r="W144" i="54" s="1"/>
  <c r="X144" i="54" s="1"/>
  <c r="Y144" i="54" s="1"/>
  <c r="Z144" i="54" s="1"/>
  <c r="AA144" i="54" s="1"/>
  <c r="AB144" i="54" s="1"/>
  <c r="AC144" i="54" s="1"/>
  <c r="AD144" i="54" s="1"/>
  <c r="AE144" i="54" s="1"/>
  <c r="AF144" i="54" s="1"/>
  <c r="C144" i="54"/>
  <c r="D144" i="54" s="1"/>
  <c r="E144" i="54" s="1"/>
  <c r="F144" i="54" s="1"/>
  <c r="G144" i="54" s="1"/>
  <c r="H144" i="54" s="1"/>
  <c r="D143" i="54"/>
  <c r="E143" i="54" s="1"/>
  <c r="F143" i="54" s="1"/>
  <c r="G143" i="54" s="1"/>
  <c r="H143" i="54" s="1"/>
  <c r="I143" i="54" s="1"/>
  <c r="J143" i="54" s="1"/>
  <c r="K143" i="54" s="1"/>
  <c r="L143" i="54" s="1"/>
  <c r="M143" i="54" s="1"/>
  <c r="N143" i="54" s="1"/>
  <c r="O143" i="54" s="1"/>
  <c r="P143" i="54" s="1"/>
  <c r="Q143" i="54" s="1"/>
  <c r="R143" i="54" s="1"/>
  <c r="S143" i="54" s="1"/>
  <c r="T143" i="54" s="1"/>
  <c r="U143" i="54" s="1"/>
  <c r="V143" i="54" s="1"/>
  <c r="W143" i="54" s="1"/>
  <c r="X143" i="54" s="1"/>
  <c r="Y143" i="54" s="1"/>
  <c r="Z143" i="54" s="1"/>
  <c r="AA143" i="54" s="1"/>
  <c r="AB143" i="54" s="1"/>
  <c r="AC143" i="54" s="1"/>
  <c r="AD143" i="54" s="1"/>
  <c r="AE143" i="54" s="1"/>
  <c r="AF143" i="54" s="1"/>
  <c r="C143" i="54"/>
  <c r="AE142" i="54"/>
  <c r="AF142" i="54" s="1"/>
  <c r="H142" i="54"/>
  <c r="I142" i="54" s="1"/>
  <c r="J142" i="54" s="1"/>
  <c r="K142" i="54" s="1"/>
  <c r="L142" i="54" s="1"/>
  <c r="M142" i="54" s="1"/>
  <c r="N142" i="54" s="1"/>
  <c r="O142" i="54" s="1"/>
  <c r="P142" i="54" s="1"/>
  <c r="Q142" i="54" s="1"/>
  <c r="R142" i="54" s="1"/>
  <c r="S142" i="54" s="1"/>
  <c r="T142" i="54" s="1"/>
  <c r="U142" i="54" s="1"/>
  <c r="V142" i="54" s="1"/>
  <c r="W142" i="54" s="1"/>
  <c r="X142" i="54" s="1"/>
  <c r="Y142" i="54" s="1"/>
  <c r="Z142" i="54" s="1"/>
  <c r="AA142" i="54" s="1"/>
  <c r="AB142" i="54" s="1"/>
  <c r="AC142" i="54" s="1"/>
  <c r="AD142" i="54" s="1"/>
  <c r="E142" i="54"/>
  <c r="F142" i="54" s="1"/>
  <c r="G142" i="54" s="1"/>
  <c r="D142" i="54"/>
  <c r="C142" i="54"/>
  <c r="H141" i="54"/>
  <c r="I141" i="54" s="1"/>
  <c r="J141" i="54" s="1"/>
  <c r="K141" i="54" s="1"/>
  <c r="L141" i="54" s="1"/>
  <c r="M141" i="54" s="1"/>
  <c r="N141" i="54" s="1"/>
  <c r="O141" i="54" s="1"/>
  <c r="P141" i="54" s="1"/>
  <c r="Q141" i="54" s="1"/>
  <c r="R141" i="54" s="1"/>
  <c r="S141" i="54" s="1"/>
  <c r="T141" i="54" s="1"/>
  <c r="U141" i="54" s="1"/>
  <c r="V141" i="54" s="1"/>
  <c r="W141" i="54" s="1"/>
  <c r="X141" i="54" s="1"/>
  <c r="Y141" i="54" s="1"/>
  <c r="Z141" i="54" s="1"/>
  <c r="AA141" i="54" s="1"/>
  <c r="AB141" i="54" s="1"/>
  <c r="AC141" i="54" s="1"/>
  <c r="AD141" i="54" s="1"/>
  <c r="AE141" i="54" s="1"/>
  <c r="AF141" i="54" s="1"/>
  <c r="C141" i="54"/>
  <c r="D141" i="54" s="1"/>
  <c r="E141" i="54" s="1"/>
  <c r="F141" i="54" s="1"/>
  <c r="G141" i="54" s="1"/>
  <c r="V140" i="54"/>
  <c r="W140" i="54" s="1"/>
  <c r="X140" i="54" s="1"/>
  <c r="Y140" i="54" s="1"/>
  <c r="Z140" i="54" s="1"/>
  <c r="AA140" i="54" s="1"/>
  <c r="AB140" i="54" s="1"/>
  <c r="AC140" i="54" s="1"/>
  <c r="AD140" i="54" s="1"/>
  <c r="AE140" i="54" s="1"/>
  <c r="AF140" i="54" s="1"/>
  <c r="F140" i="54"/>
  <c r="G140" i="54" s="1"/>
  <c r="H140" i="54" s="1"/>
  <c r="I140" i="54" s="1"/>
  <c r="J140" i="54" s="1"/>
  <c r="K140" i="54" s="1"/>
  <c r="L140" i="54" s="1"/>
  <c r="M140" i="54" s="1"/>
  <c r="N140" i="54" s="1"/>
  <c r="O140" i="54" s="1"/>
  <c r="P140" i="54" s="1"/>
  <c r="Q140" i="54" s="1"/>
  <c r="R140" i="54" s="1"/>
  <c r="S140" i="54" s="1"/>
  <c r="T140" i="54" s="1"/>
  <c r="U140" i="54" s="1"/>
  <c r="C140" i="54"/>
  <c r="D140" i="54" s="1"/>
  <c r="E140" i="54" s="1"/>
  <c r="T139" i="54"/>
  <c r="U139" i="54" s="1"/>
  <c r="V139" i="54" s="1"/>
  <c r="W139" i="54" s="1"/>
  <c r="X139" i="54" s="1"/>
  <c r="Y139" i="54" s="1"/>
  <c r="Z139" i="54" s="1"/>
  <c r="AA139" i="54" s="1"/>
  <c r="AB139" i="54" s="1"/>
  <c r="AC139" i="54" s="1"/>
  <c r="AD139" i="54" s="1"/>
  <c r="AE139" i="54" s="1"/>
  <c r="AF139" i="54" s="1"/>
  <c r="D139" i="54"/>
  <c r="E139" i="54" s="1"/>
  <c r="F139" i="54" s="1"/>
  <c r="G139" i="54" s="1"/>
  <c r="H139" i="54" s="1"/>
  <c r="I139" i="54" s="1"/>
  <c r="J139" i="54" s="1"/>
  <c r="K139" i="54" s="1"/>
  <c r="L139" i="54" s="1"/>
  <c r="M139" i="54" s="1"/>
  <c r="N139" i="54" s="1"/>
  <c r="O139" i="54" s="1"/>
  <c r="P139" i="54" s="1"/>
  <c r="Q139" i="54" s="1"/>
  <c r="R139" i="54" s="1"/>
  <c r="S139" i="54" s="1"/>
  <c r="C139" i="54"/>
  <c r="U138" i="54"/>
  <c r="V138" i="54" s="1"/>
  <c r="W138" i="54" s="1"/>
  <c r="X138" i="54" s="1"/>
  <c r="Y138" i="54" s="1"/>
  <c r="Z138" i="54" s="1"/>
  <c r="AA138" i="54" s="1"/>
  <c r="AB138" i="54" s="1"/>
  <c r="AC138" i="54" s="1"/>
  <c r="AD138" i="54" s="1"/>
  <c r="AE138" i="54" s="1"/>
  <c r="AF138" i="54" s="1"/>
  <c r="E138" i="54"/>
  <c r="F138" i="54" s="1"/>
  <c r="G138" i="54" s="1"/>
  <c r="H138" i="54" s="1"/>
  <c r="I138" i="54" s="1"/>
  <c r="J138" i="54" s="1"/>
  <c r="K138" i="54" s="1"/>
  <c r="L138" i="54" s="1"/>
  <c r="M138" i="54" s="1"/>
  <c r="N138" i="54" s="1"/>
  <c r="O138" i="54" s="1"/>
  <c r="P138" i="54" s="1"/>
  <c r="Q138" i="54" s="1"/>
  <c r="R138" i="54" s="1"/>
  <c r="S138" i="54" s="1"/>
  <c r="T138" i="54" s="1"/>
  <c r="D138" i="54"/>
  <c r="C138" i="54"/>
  <c r="F137" i="54"/>
  <c r="G137" i="54" s="1"/>
  <c r="H137" i="54" s="1"/>
  <c r="I137" i="54" s="1"/>
  <c r="J137" i="54" s="1"/>
  <c r="K137" i="54" s="1"/>
  <c r="L137" i="54" s="1"/>
  <c r="M137" i="54" s="1"/>
  <c r="N137" i="54" s="1"/>
  <c r="O137" i="54" s="1"/>
  <c r="P137" i="54" s="1"/>
  <c r="Q137" i="54" s="1"/>
  <c r="R137" i="54" s="1"/>
  <c r="S137" i="54" s="1"/>
  <c r="T137" i="54" s="1"/>
  <c r="U137" i="54" s="1"/>
  <c r="V137" i="54" s="1"/>
  <c r="W137" i="54" s="1"/>
  <c r="X137" i="54" s="1"/>
  <c r="Y137" i="54" s="1"/>
  <c r="Z137" i="54" s="1"/>
  <c r="AA137" i="54" s="1"/>
  <c r="AB137" i="54" s="1"/>
  <c r="AC137" i="54" s="1"/>
  <c r="AD137" i="54" s="1"/>
  <c r="AE137" i="54" s="1"/>
  <c r="AF137" i="54" s="1"/>
  <c r="C137" i="54"/>
  <c r="D137" i="54" s="1"/>
  <c r="E137" i="54" s="1"/>
  <c r="D136" i="54"/>
  <c r="E136" i="54" s="1"/>
  <c r="F136" i="54" s="1"/>
  <c r="G136" i="54" s="1"/>
  <c r="H136" i="54" s="1"/>
  <c r="I136" i="54" s="1"/>
  <c r="J136" i="54" s="1"/>
  <c r="K136" i="54" s="1"/>
  <c r="L136" i="54" s="1"/>
  <c r="M136" i="54" s="1"/>
  <c r="N136" i="54" s="1"/>
  <c r="O136" i="54" s="1"/>
  <c r="P136" i="54" s="1"/>
  <c r="Q136" i="54" s="1"/>
  <c r="R136" i="54" s="1"/>
  <c r="S136" i="54" s="1"/>
  <c r="T136" i="54" s="1"/>
  <c r="U136" i="54" s="1"/>
  <c r="V136" i="54" s="1"/>
  <c r="W136" i="54" s="1"/>
  <c r="X136" i="54" s="1"/>
  <c r="Y136" i="54" s="1"/>
  <c r="Z136" i="54" s="1"/>
  <c r="AA136" i="54" s="1"/>
  <c r="AB136" i="54" s="1"/>
  <c r="AC136" i="54" s="1"/>
  <c r="AD136" i="54" s="1"/>
  <c r="AE136" i="54" s="1"/>
  <c r="AF136" i="54" s="1"/>
  <c r="C136" i="54"/>
  <c r="R135" i="54"/>
  <c r="S135" i="54" s="1"/>
  <c r="T135" i="54" s="1"/>
  <c r="U135" i="54" s="1"/>
  <c r="V135" i="54" s="1"/>
  <c r="W135" i="54" s="1"/>
  <c r="X135" i="54" s="1"/>
  <c r="Y135" i="54" s="1"/>
  <c r="Z135" i="54" s="1"/>
  <c r="AA135" i="54" s="1"/>
  <c r="AB135" i="54" s="1"/>
  <c r="AC135" i="54" s="1"/>
  <c r="AD135" i="54" s="1"/>
  <c r="AE135" i="54" s="1"/>
  <c r="AF135" i="54" s="1"/>
  <c r="C135" i="54"/>
  <c r="D135" i="54" s="1"/>
  <c r="E135" i="54" s="1"/>
  <c r="F135" i="54" s="1"/>
  <c r="G135" i="54" s="1"/>
  <c r="H135" i="54" s="1"/>
  <c r="I135" i="54" s="1"/>
  <c r="J135" i="54" s="1"/>
  <c r="K135" i="54" s="1"/>
  <c r="L135" i="54" s="1"/>
  <c r="M135" i="54" s="1"/>
  <c r="N135" i="54" s="1"/>
  <c r="O135" i="54" s="1"/>
  <c r="P135" i="54" s="1"/>
  <c r="Q135" i="54" s="1"/>
  <c r="O134" i="54"/>
  <c r="P134" i="54" s="1"/>
  <c r="Q134" i="54" s="1"/>
  <c r="R134" i="54" s="1"/>
  <c r="S134" i="54" s="1"/>
  <c r="T134" i="54" s="1"/>
  <c r="U134" i="54" s="1"/>
  <c r="V134" i="54" s="1"/>
  <c r="W134" i="54" s="1"/>
  <c r="X134" i="54" s="1"/>
  <c r="Y134" i="54" s="1"/>
  <c r="Z134" i="54" s="1"/>
  <c r="AA134" i="54" s="1"/>
  <c r="AB134" i="54" s="1"/>
  <c r="AC134" i="54" s="1"/>
  <c r="AD134" i="54" s="1"/>
  <c r="AE134" i="54" s="1"/>
  <c r="AF134" i="54" s="1"/>
  <c r="F134" i="54"/>
  <c r="G134" i="54" s="1"/>
  <c r="H134" i="54" s="1"/>
  <c r="I134" i="54" s="1"/>
  <c r="J134" i="54" s="1"/>
  <c r="K134" i="54" s="1"/>
  <c r="L134" i="54" s="1"/>
  <c r="M134" i="54" s="1"/>
  <c r="N134" i="54" s="1"/>
  <c r="C134" i="54"/>
  <c r="D134" i="54" s="1"/>
  <c r="E134" i="54" s="1"/>
  <c r="L133" i="54"/>
  <c r="M133" i="54" s="1"/>
  <c r="N133" i="54" s="1"/>
  <c r="O133" i="54" s="1"/>
  <c r="P133" i="54" s="1"/>
  <c r="Q133" i="54" s="1"/>
  <c r="R133" i="54" s="1"/>
  <c r="S133" i="54" s="1"/>
  <c r="T133" i="54" s="1"/>
  <c r="U133" i="54" s="1"/>
  <c r="V133" i="54" s="1"/>
  <c r="W133" i="54" s="1"/>
  <c r="X133" i="54" s="1"/>
  <c r="Y133" i="54" s="1"/>
  <c r="Z133" i="54" s="1"/>
  <c r="AA133" i="54" s="1"/>
  <c r="AB133" i="54" s="1"/>
  <c r="AC133" i="54" s="1"/>
  <c r="AD133" i="54" s="1"/>
  <c r="AE133" i="54" s="1"/>
  <c r="AF133" i="54" s="1"/>
  <c r="D133" i="54"/>
  <c r="E133" i="54" s="1"/>
  <c r="F133" i="54" s="1"/>
  <c r="G133" i="54" s="1"/>
  <c r="H133" i="54" s="1"/>
  <c r="I133" i="54" s="1"/>
  <c r="J133" i="54" s="1"/>
  <c r="K133" i="54" s="1"/>
  <c r="C133" i="54"/>
  <c r="E132" i="54"/>
  <c r="F132" i="54" s="1"/>
  <c r="G132" i="54" s="1"/>
  <c r="H132" i="54" s="1"/>
  <c r="I132" i="54" s="1"/>
  <c r="J132" i="54" s="1"/>
  <c r="K132" i="54" s="1"/>
  <c r="L132" i="54" s="1"/>
  <c r="M132" i="54" s="1"/>
  <c r="N132" i="54" s="1"/>
  <c r="O132" i="54" s="1"/>
  <c r="P132" i="54" s="1"/>
  <c r="Q132" i="54" s="1"/>
  <c r="R132" i="54" s="1"/>
  <c r="S132" i="54" s="1"/>
  <c r="T132" i="54" s="1"/>
  <c r="U132" i="54" s="1"/>
  <c r="V132" i="54" s="1"/>
  <c r="W132" i="54" s="1"/>
  <c r="X132" i="54" s="1"/>
  <c r="Y132" i="54" s="1"/>
  <c r="Z132" i="54" s="1"/>
  <c r="AA132" i="54" s="1"/>
  <c r="AB132" i="54" s="1"/>
  <c r="AC132" i="54" s="1"/>
  <c r="AD132" i="54" s="1"/>
  <c r="AE132" i="54" s="1"/>
  <c r="AF132" i="54" s="1"/>
  <c r="D132" i="54"/>
  <c r="C132" i="54"/>
  <c r="C131" i="54"/>
  <c r="D131" i="54" s="1"/>
  <c r="E131" i="54" s="1"/>
  <c r="F131" i="54" s="1"/>
  <c r="G131" i="54" s="1"/>
  <c r="H131" i="54" s="1"/>
  <c r="I131" i="54" s="1"/>
  <c r="J131" i="54" s="1"/>
  <c r="K131" i="54" s="1"/>
  <c r="L131" i="54" s="1"/>
  <c r="M131" i="54" s="1"/>
  <c r="N131" i="54" s="1"/>
  <c r="O131" i="54" s="1"/>
  <c r="P131" i="54" s="1"/>
  <c r="Q131" i="54" s="1"/>
  <c r="R131" i="54" s="1"/>
  <c r="S131" i="54" s="1"/>
  <c r="T131" i="54" s="1"/>
  <c r="U131" i="54" s="1"/>
  <c r="V131" i="54" s="1"/>
  <c r="W131" i="54" s="1"/>
  <c r="X131" i="54" s="1"/>
  <c r="Y131" i="54" s="1"/>
  <c r="Z131" i="54" s="1"/>
  <c r="AA131" i="54" s="1"/>
  <c r="AB131" i="54" s="1"/>
  <c r="AC131" i="54" s="1"/>
  <c r="AD131" i="54" s="1"/>
  <c r="AE131" i="54" s="1"/>
  <c r="AF131" i="54" s="1"/>
  <c r="C130" i="54"/>
  <c r="D130" i="54" s="1"/>
  <c r="E130" i="54" s="1"/>
  <c r="F130" i="54" s="1"/>
  <c r="G130" i="54" s="1"/>
  <c r="H130" i="54" s="1"/>
  <c r="I130" i="54" s="1"/>
  <c r="J130" i="54" s="1"/>
  <c r="K130" i="54" s="1"/>
  <c r="L130" i="54" s="1"/>
  <c r="M130" i="54" s="1"/>
  <c r="N130" i="54" s="1"/>
  <c r="O130" i="54" s="1"/>
  <c r="P130" i="54" s="1"/>
  <c r="Q130" i="54" s="1"/>
  <c r="R130" i="54" s="1"/>
  <c r="S130" i="54" s="1"/>
  <c r="T130" i="54" s="1"/>
  <c r="U130" i="54" s="1"/>
  <c r="V130" i="54" s="1"/>
  <c r="W130" i="54" s="1"/>
  <c r="X130" i="54" s="1"/>
  <c r="Y130" i="54" s="1"/>
  <c r="Z130" i="54" s="1"/>
  <c r="AA130" i="54" s="1"/>
  <c r="AB130" i="54" s="1"/>
  <c r="AC130" i="54" s="1"/>
  <c r="AD130" i="54" s="1"/>
  <c r="AE130" i="54" s="1"/>
  <c r="AF130" i="54" s="1"/>
  <c r="D129" i="54"/>
  <c r="E129" i="54" s="1"/>
  <c r="F129" i="54" s="1"/>
  <c r="G129" i="54" s="1"/>
  <c r="H129" i="54" s="1"/>
  <c r="I129" i="54" s="1"/>
  <c r="J129" i="54" s="1"/>
  <c r="K129" i="54" s="1"/>
  <c r="L129" i="54" s="1"/>
  <c r="M129" i="54" s="1"/>
  <c r="N129" i="54" s="1"/>
  <c r="O129" i="54" s="1"/>
  <c r="P129" i="54" s="1"/>
  <c r="Q129" i="54" s="1"/>
  <c r="R129" i="54" s="1"/>
  <c r="S129" i="54" s="1"/>
  <c r="T129" i="54" s="1"/>
  <c r="U129" i="54" s="1"/>
  <c r="V129" i="54" s="1"/>
  <c r="W129" i="54" s="1"/>
  <c r="X129" i="54" s="1"/>
  <c r="Y129" i="54" s="1"/>
  <c r="Z129" i="54" s="1"/>
  <c r="AA129" i="54" s="1"/>
  <c r="AB129" i="54" s="1"/>
  <c r="AC129" i="54" s="1"/>
  <c r="AD129" i="54" s="1"/>
  <c r="AE129" i="54" s="1"/>
  <c r="AF129" i="54" s="1"/>
  <c r="C129" i="54"/>
  <c r="G128" i="54"/>
  <c r="H128" i="54" s="1"/>
  <c r="I128" i="54" s="1"/>
  <c r="J128" i="54" s="1"/>
  <c r="K128" i="54" s="1"/>
  <c r="L128" i="54" s="1"/>
  <c r="M128" i="54" s="1"/>
  <c r="N128" i="54" s="1"/>
  <c r="O128" i="54" s="1"/>
  <c r="P128" i="54" s="1"/>
  <c r="Q128" i="54" s="1"/>
  <c r="R128" i="54" s="1"/>
  <c r="S128" i="54" s="1"/>
  <c r="T128" i="54" s="1"/>
  <c r="U128" i="54" s="1"/>
  <c r="V128" i="54" s="1"/>
  <c r="W128" i="54" s="1"/>
  <c r="X128" i="54" s="1"/>
  <c r="Y128" i="54" s="1"/>
  <c r="Z128" i="54" s="1"/>
  <c r="AA128" i="54" s="1"/>
  <c r="AB128" i="54" s="1"/>
  <c r="AC128" i="54" s="1"/>
  <c r="AD128" i="54" s="1"/>
  <c r="AE128" i="54" s="1"/>
  <c r="AF128" i="54" s="1"/>
  <c r="E128" i="54"/>
  <c r="F128" i="54" s="1"/>
  <c r="D128" i="54"/>
  <c r="C128" i="54"/>
  <c r="E127" i="54"/>
  <c r="F127" i="54" s="1"/>
  <c r="G127" i="54" s="1"/>
  <c r="H127" i="54" s="1"/>
  <c r="I127" i="54" s="1"/>
  <c r="J127" i="54" s="1"/>
  <c r="K127" i="54" s="1"/>
  <c r="L127" i="54" s="1"/>
  <c r="M127" i="54" s="1"/>
  <c r="N127" i="54" s="1"/>
  <c r="O127" i="54" s="1"/>
  <c r="P127" i="54" s="1"/>
  <c r="Q127" i="54" s="1"/>
  <c r="R127" i="54" s="1"/>
  <c r="S127" i="54" s="1"/>
  <c r="T127" i="54" s="1"/>
  <c r="U127" i="54" s="1"/>
  <c r="V127" i="54" s="1"/>
  <c r="W127" i="54" s="1"/>
  <c r="X127" i="54" s="1"/>
  <c r="Y127" i="54" s="1"/>
  <c r="Z127" i="54" s="1"/>
  <c r="AA127" i="54" s="1"/>
  <c r="AB127" i="54" s="1"/>
  <c r="AC127" i="54" s="1"/>
  <c r="AD127" i="54" s="1"/>
  <c r="AE127" i="54" s="1"/>
  <c r="AF127" i="54" s="1"/>
  <c r="C127" i="54"/>
  <c r="D127" i="54" s="1"/>
  <c r="P126" i="54"/>
  <c r="Q126" i="54" s="1"/>
  <c r="R126" i="54" s="1"/>
  <c r="S126" i="54" s="1"/>
  <c r="T126" i="54" s="1"/>
  <c r="U126" i="54" s="1"/>
  <c r="V126" i="54" s="1"/>
  <c r="W126" i="54" s="1"/>
  <c r="X126" i="54" s="1"/>
  <c r="Y126" i="54" s="1"/>
  <c r="Z126" i="54" s="1"/>
  <c r="AA126" i="54" s="1"/>
  <c r="AB126" i="54" s="1"/>
  <c r="AC126" i="54" s="1"/>
  <c r="AD126" i="54" s="1"/>
  <c r="AE126" i="54" s="1"/>
  <c r="AF126" i="54" s="1"/>
  <c r="H126" i="54"/>
  <c r="I126" i="54" s="1"/>
  <c r="J126" i="54" s="1"/>
  <c r="K126" i="54" s="1"/>
  <c r="L126" i="54" s="1"/>
  <c r="M126" i="54" s="1"/>
  <c r="N126" i="54" s="1"/>
  <c r="O126" i="54" s="1"/>
  <c r="C126" i="54"/>
  <c r="D126" i="54" s="1"/>
  <c r="E126" i="54" s="1"/>
  <c r="F126" i="54" s="1"/>
  <c r="G126" i="54" s="1"/>
  <c r="D125" i="54"/>
  <c r="E125" i="54" s="1"/>
  <c r="F125" i="54" s="1"/>
  <c r="G125" i="54" s="1"/>
  <c r="H125" i="54" s="1"/>
  <c r="I125" i="54" s="1"/>
  <c r="J125" i="54" s="1"/>
  <c r="K125" i="54" s="1"/>
  <c r="L125" i="54" s="1"/>
  <c r="M125" i="54" s="1"/>
  <c r="N125" i="54" s="1"/>
  <c r="O125" i="54" s="1"/>
  <c r="P125" i="54" s="1"/>
  <c r="Q125" i="54" s="1"/>
  <c r="R125" i="54" s="1"/>
  <c r="S125" i="54" s="1"/>
  <c r="T125" i="54" s="1"/>
  <c r="U125" i="54" s="1"/>
  <c r="V125" i="54" s="1"/>
  <c r="W125" i="54" s="1"/>
  <c r="X125" i="54" s="1"/>
  <c r="Y125" i="54" s="1"/>
  <c r="Z125" i="54" s="1"/>
  <c r="AA125" i="54" s="1"/>
  <c r="AB125" i="54" s="1"/>
  <c r="AC125" i="54" s="1"/>
  <c r="AD125" i="54" s="1"/>
  <c r="AE125" i="54" s="1"/>
  <c r="AF125" i="54" s="1"/>
  <c r="C125" i="54"/>
  <c r="E124" i="54"/>
  <c r="F124" i="54" s="1"/>
  <c r="G124" i="54" s="1"/>
  <c r="H124" i="54" s="1"/>
  <c r="I124" i="54" s="1"/>
  <c r="J124" i="54" s="1"/>
  <c r="K124" i="54" s="1"/>
  <c r="L124" i="54" s="1"/>
  <c r="M124" i="54" s="1"/>
  <c r="N124" i="54" s="1"/>
  <c r="O124" i="54" s="1"/>
  <c r="P124" i="54" s="1"/>
  <c r="Q124" i="54" s="1"/>
  <c r="R124" i="54" s="1"/>
  <c r="S124" i="54" s="1"/>
  <c r="T124" i="54" s="1"/>
  <c r="U124" i="54" s="1"/>
  <c r="V124" i="54" s="1"/>
  <c r="W124" i="54" s="1"/>
  <c r="X124" i="54" s="1"/>
  <c r="Y124" i="54" s="1"/>
  <c r="Z124" i="54" s="1"/>
  <c r="AA124" i="54" s="1"/>
  <c r="AB124" i="54" s="1"/>
  <c r="AC124" i="54" s="1"/>
  <c r="AD124" i="54" s="1"/>
  <c r="AE124" i="54" s="1"/>
  <c r="AF124" i="54" s="1"/>
  <c r="D124" i="54"/>
  <c r="C124" i="54"/>
  <c r="C123" i="54"/>
  <c r="D123" i="54" s="1"/>
  <c r="E123" i="54" s="1"/>
  <c r="F123" i="54" s="1"/>
  <c r="G123" i="54" s="1"/>
  <c r="H123" i="54" s="1"/>
  <c r="I123" i="54" s="1"/>
  <c r="J123" i="54" s="1"/>
  <c r="K123" i="54" s="1"/>
  <c r="L123" i="54" s="1"/>
  <c r="M123" i="54" s="1"/>
  <c r="N123" i="54" s="1"/>
  <c r="O123" i="54" s="1"/>
  <c r="P123" i="54" s="1"/>
  <c r="Q123" i="54" s="1"/>
  <c r="R123" i="54" s="1"/>
  <c r="S123" i="54" s="1"/>
  <c r="T123" i="54" s="1"/>
  <c r="U123" i="54" s="1"/>
  <c r="V123" i="54" s="1"/>
  <c r="W123" i="54" s="1"/>
  <c r="X123" i="54" s="1"/>
  <c r="Y123" i="54" s="1"/>
  <c r="Z123" i="54" s="1"/>
  <c r="AA123" i="54" s="1"/>
  <c r="AB123" i="54" s="1"/>
  <c r="AC123" i="54" s="1"/>
  <c r="AD123" i="54" s="1"/>
  <c r="AE123" i="54" s="1"/>
  <c r="AF123" i="54" s="1"/>
  <c r="C122" i="54"/>
  <c r="D122" i="54" s="1"/>
  <c r="E122" i="54" s="1"/>
  <c r="F122" i="54" s="1"/>
  <c r="G122" i="54" s="1"/>
  <c r="H122" i="54" s="1"/>
  <c r="I122" i="54" s="1"/>
  <c r="J122" i="54" s="1"/>
  <c r="K122" i="54" s="1"/>
  <c r="L122" i="54" s="1"/>
  <c r="M122" i="54" s="1"/>
  <c r="N122" i="54" s="1"/>
  <c r="O122" i="54" s="1"/>
  <c r="P122" i="54" s="1"/>
  <c r="Q122" i="54" s="1"/>
  <c r="R122" i="54" s="1"/>
  <c r="S122" i="54" s="1"/>
  <c r="T122" i="54" s="1"/>
  <c r="U122" i="54" s="1"/>
  <c r="V122" i="54" s="1"/>
  <c r="W122" i="54" s="1"/>
  <c r="X122" i="54" s="1"/>
  <c r="Y122" i="54" s="1"/>
  <c r="Z122" i="54" s="1"/>
  <c r="AA122" i="54" s="1"/>
  <c r="AB122" i="54" s="1"/>
  <c r="AC122" i="54" s="1"/>
  <c r="AD122" i="54" s="1"/>
  <c r="AE122" i="54" s="1"/>
  <c r="AF122" i="54" s="1"/>
  <c r="C121" i="54"/>
  <c r="D121" i="54" s="1"/>
  <c r="E121" i="54" s="1"/>
  <c r="F121" i="54" s="1"/>
  <c r="G121" i="54" s="1"/>
  <c r="H121" i="54" s="1"/>
  <c r="I121" i="54" s="1"/>
  <c r="J121" i="54" s="1"/>
  <c r="K121" i="54" s="1"/>
  <c r="L121" i="54" s="1"/>
  <c r="M121" i="54" s="1"/>
  <c r="N121" i="54" s="1"/>
  <c r="O121" i="54" s="1"/>
  <c r="P121" i="54" s="1"/>
  <c r="Q121" i="54" s="1"/>
  <c r="R121" i="54" s="1"/>
  <c r="S121" i="54" s="1"/>
  <c r="T121" i="54" s="1"/>
  <c r="U121" i="54" s="1"/>
  <c r="V121" i="54" s="1"/>
  <c r="W121" i="54" s="1"/>
  <c r="X121" i="54" s="1"/>
  <c r="Y121" i="54" s="1"/>
  <c r="Z121" i="54" s="1"/>
  <c r="AA121" i="54" s="1"/>
  <c r="AB121" i="54" s="1"/>
  <c r="AC121" i="54" s="1"/>
  <c r="AD121" i="54" s="1"/>
  <c r="AE121" i="54" s="1"/>
  <c r="AF121" i="54" s="1"/>
  <c r="E120" i="54"/>
  <c r="F120" i="54" s="1"/>
  <c r="G120" i="54" s="1"/>
  <c r="H120" i="54" s="1"/>
  <c r="I120" i="54" s="1"/>
  <c r="J120" i="54" s="1"/>
  <c r="K120" i="54" s="1"/>
  <c r="L120" i="54" s="1"/>
  <c r="M120" i="54" s="1"/>
  <c r="N120" i="54" s="1"/>
  <c r="O120" i="54" s="1"/>
  <c r="P120" i="54" s="1"/>
  <c r="Q120" i="54" s="1"/>
  <c r="R120" i="54" s="1"/>
  <c r="S120" i="54" s="1"/>
  <c r="T120" i="54" s="1"/>
  <c r="U120" i="54" s="1"/>
  <c r="V120" i="54" s="1"/>
  <c r="W120" i="54" s="1"/>
  <c r="X120" i="54" s="1"/>
  <c r="Y120" i="54" s="1"/>
  <c r="Z120" i="54" s="1"/>
  <c r="AA120" i="54" s="1"/>
  <c r="AB120" i="54" s="1"/>
  <c r="AC120" i="54" s="1"/>
  <c r="AD120" i="54" s="1"/>
  <c r="AE120" i="54" s="1"/>
  <c r="AF120" i="54" s="1"/>
  <c r="D120" i="54"/>
  <c r="C120" i="54"/>
  <c r="F119" i="54"/>
  <c r="G119" i="54" s="1"/>
  <c r="H119" i="54" s="1"/>
  <c r="I119" i="54" s="1"/>
  <c r="J119" i="54" s="1"/>
  <c r="K119" i="54" s="1"/>
  <c r="L119" i="54" s="1"/>
  <c r="M119" i="54" s="1"/>
  <c r="N119" i="54" s="1"/>
  <c r="O119" i="54" s="1"/>
  <c r="P119" i="54" s="1"/>
  <c r="Q119" i="54" s="1"/>
  <c r="R119" i="54" s="1"/>
  <c r="S119" i="54" s="1"/>
  <c r="T119" i="54" s="1"/>
  <c r="U119" i="54" s="1"/>
  <c r="V119" i="54" s="1"/>
  <c r="W119" i="54" s="1"/>
  <c r="X119" i="54" s="1"/>
  <c r="Y119" i="54" s="1"/>
  <c r="Z119" i="54" s="1"/>
  <c r="AA119" i="54" s="1"/>
  <c r="AB119" i="54" s="1"/>
  <c r="AC119" i="54" s="1"/>
  <c r="AD119" i="54" s="1"/>
  <c r="AE119" i="54" s="1"/>
  <c r="AF119" i="54" s="1"/>
  <c r="C119" i="54"/>
  <c r="D119" i="54" s="1"/>
  <c r="E119" i="54" s="1"/>
  <c r="C118" i="54"/>
  <c r="D118" i="54" s="1"/>
  <c r="E118" i="54" s="1"/>
  <c r="F118" i="54" s="1"/>
  <c r="G118" i="54" s="1"/>
  <c r="H118" i="54" s="1"/>
  <c r="I118" i="54" s="1"/>
  <c r="J118" i="54" s="1"/>
  <c r="K118" i="54" s="1"/>
  <c r="L118" i="54" s="1"/>
  <c r="M118" i="54" s="1"/>
  <c r="N118" i="54" s="1"/>
  <c r="O118" i="54" s="1"/>
  <c r="P118" i="54" s="1"/>
  <c r="Q118" i="54" s="1"/>
  <c r="R118" i="54" s="1"/>
  <c r="S118" i="54" s="1"/>
  <c r="T118" i="54" s="1"/>
  <c r="U118" i="54" s="1"/>
  <c r="V118" i="54" s="1"/>
  <c r="W118" i="54" s="1"/>
  <c r="X118" i="54" s="1"/>
  <c r="Y118" i="54" s="1"/>
  <c r="Z118" i="54" s="1"/>
  <c r="AA118" i="54" s="1"/>
  <c r="AB118" i="54" s="1"/>
  <c r="AC118" i="54" s="1"/>
  <c r="AD118" i="54" s="1"/>
  <c r="AE118" i="54" s="1"/>
  <c r="AF118" i="54" s="1"/>
  <c r="V117" i="54"/>
  <c r="W117" i="54" s="1"/>
  <c r="X117" i="54" s="1"/>
  <c r="Y117" i="54" s="1"/>
  <c r="Z117" i="54" s="1"/>
  <c r="AA117" i="54" s="1"/>
  <c r="AB117" i="54" s="1"/>
  <c r="AC117" i="54" s="1"/>
  <c r="AD117" i="54" s="1"/>
  <c r="AE117" i="54" s="1"/>
  <c r="AF117" i="54" s="1"/>
  <c r="C117" i="54"/>
  <c r="D117" i="54" s="1"/>
  <c r="E117" i="54" s="1"/>
  <c r="F117" i="54" s="1"/>
  <c r="G117" i="54" s="1"/>
  <c r="H117" i="54" s="1"/>
  <c r="I117" i="54" s="1"/>
  <c r="J117" i="54" s="1"/>
  <c r="K117" i="54" s="1"/>
  <c r="L117" i="54" s="1"/>
  <c r="M117" i="54" s="1"/>
  <c r="N117" i="54" s="1"/>
  <c r="O117" i="54" s="1"/>
  <c r="P117" i="54" s="1"/>
  <c r="Q117" i="54" s="1"/>
  <c r="R117" i="54" s="1"/>
  <c r="S117" i="54" s="1"/>
  <c r="T117" i="54" s="1"/>
  <c r="U117" i="54" s="1"/>
  <c r="D116" i="54"/>
  <c r="E116" i="54" s="1"/>
  <c r="F116" i="54" s="1"/>
  <c r="G116" i="54" s="1"/>
  <c r="H116" i="54" s="1"/>
  <c r="I116" i="54" s="1"/>
  <c r="J116" i="54" s="1"/>
  <c r="K116" i="54" s="1"/>
  <c r="L116" i="54" s="1"/>
  <c r="M116" i="54" s="1"/>
  <c r="N116" i="54" s="1"/>
  <c r="O116" i="54" s="1"/>
  <c r="P116" i="54" s="1"/>
  <c r="Q116" i="54" s="1"/>
  <c r="R116" i="54" s="1"/>
  <c r="S116" i="54" s="1"/>
  <c r="T116" i="54" s="1"/>
  <c r="U116" i="54" s="1"/>
  <c r="V116" i="54" s="1"/>
  <c r="W116" i="54" s="1"/>
  <c r="X116" i="54" s="1"/>
  <c r="Y116" i="54" s="1"/>
  <c r="Z116" i="54" s="1"/>
  <c r="AA116" i="54" s="1"/>
  <c r="AB116" i="54" s="1"/>
  <c r="AC116" i="54" s="1"/>
  <c r="AD116" i="54" s="1"/>
  <c r="AE116" i="54" s="1"/>
  <c r="AF116" i="54" s="1"/>
  <c r="C116" i="54"/>
  <c r="G115" i="54"/>
  <c r="H115" i="54" s="1"/>
  <c r="I115" i="54" s="1"/>
  <c r="J115" i="54" s="1"/>
  <c r="K115" i="54" s="1"/>
  <c r="L115" i="54" s="1"/>
  <c r="M115" i="54" s="1"/>
  <c r="N115" i="54" s="1"/>
  <c r="O115" i="54" s="1"/>
  <c r="P115" i="54" s="1"/>
  <c r="Q115" i="54" s="1"/>
  <c r="R115" i="54" s="1"/>
  <c r="S115" i="54" s="1"/>
  <c r="T115" i="54" s="1"/>
  <c r="U115" i="54" s="1"/>
  <c r="V115" i="54" s="1"/>
  <c r="W115" i="54" s="1"/>
  <c r="X115" i="54" s="1"/>
  <c r="Y115" i="54" s="1"/>
  <c r="Z115" i="54" s="1"/>
  <c r="AA115" i="54" s="1"/>
  <c r="AB115" i="54" s="1"/>
  <c r="AC115" i="54" s="1"/>
  <c r="AD115" i="54" s="1"/>
  <c r="AE115" i="54" s="1"/>
  <c r="AF115" i="54" s="1"/>
  <c r="E115" i="54"/>
  <c r="F115" i="54" s="1"/>
  <c r="D115" i="54"/>
  <c r="C115" i="54"/>
  <c r="C114" i="54"/>
  <c r="D114" i="54" s="1"/>
  <c r="E114" i="54" s="1"/>
  <c r="F114" i="54" s="1"/>
  <c r="G114" i="54" s="1"/>
  <c r="H114" i="54" s="1"/>
  <c r="I114" i="54" s="1"/>
  <c r="J114" i="54" s="1"/>
  <c r="K114" i="54" s="1"/>
  <c r="L114" i="54" s="1"/>
  <c r="M114" i="54" s="1"/>
  <c r="N114" i="54" s="1"/>
  <c r="O114" i="54" s="1"/>
  <c r="P114" i="54" s="1"/>
  <c r="Q114" i="54" s="1"/>
  <c r="R114" i="54" s="1"/>
  <c r="S114" i="54" s="1"/>
  <c r="T114" i="54" s="1"/>
  <c r="U114" i="54" s="1"/>
  <c r="V114" i="54" s="1"/>
  <c r="W114" i="54" s="1"/>
  <c r="X114" i="54" s="1"/>
  <c r="Y114" i="54" s="1"/>
  <c r="Z114" i="54" s="1"/>
  <c r="AA114" i="54" s="1"/>
  <c r="AB114" i="54" s="1"/>
  <c r="AC114" i="54" s="1"/>
  <c r="AD114" i="54" s="1"/>
  <c r="AE114" i="54" s="1"/>
  <c r="AF114" i="54" s="1"/>
  <c r="F113" i="54"/>
  <c r="G113" i="54" s="1"/>
  <c r="H113" i="54" s="1"/>
  <c r="I113" i="54" s="1"/>
  <c r="J113" i="54" s="1"/>
  <c r="K113" i="54" s="1"/>
  <c r="L113" i="54" s="1"/>
  <c r="M113" i="54" s="1"/>
  <c r="N113" i="54" s="1"/>
  <c r="O113" i="54" s="1"/>
  <c r="P113" i="54" s="1"/>
  <c r="Q113" i="54" s="1"/>
  <c r="R113" i="54" s="1"/>
  <c r="S113" i="54" s="1"/>
  <c r="T113" i="54" s="1"/>
  <c r="U113" i="54" s="1"/>
  <c r="V113" i="54" s="1"/>
  <c r="W113" i="54" s="1"/>
  <c r="X113" i="54" s="1"/>
  <c r="Y113" i="54" s="1"/>
  <c r="Z113" i="54" s="1"/>
  <c r="AA113" i="54" s="1"/>
  <c r="AB113" i="54" s="1"/>
  <c r="AC113" i="54" s="1"/>
  <c r="AD113" i="54" s="1"/>
  <c r="AE113" i="54" s="1"/>
  <c r="AF113" i="54" s="1"/>
  <c r="C113" i="54"/>
  <c r="D113" i="54" s="1"/>
  <c r="E113" i="54" s="1"/>
  <c r="N112" i="54"/>
  <c r="O112" i="54" s="1"/>
  <c r="P112" i="54" s="1"/>
  <c r="Q112" i="54" s="1"/>
  <c r="R112" i="54" s="1"/>
  <c r="S112" i="54" s="1"/>
  <c r="T112" i="54" s="1"/>
  <c r="U112" i="54" s="1"/>
  <c r="V112" i="54" s="1"/>
  <c r="W112" i="54" s="1"/>
  <c r="X112" i="54" s="1"/>
  <c r="Y112" i="54" s="1"/>
  <c r="Z112" i="54" s="1"/>
  <c r="AA112" i="54" s="1"/>
  <c r="AB112" i="54" s="1"/>
  <c r="AC112" i="54" s="1"/>
  <c r="AD112" i="54" s="1"/>
  <c r="AE112" i="54" s="1"/>
  <c r="AF112" i="54" s="1"/>
  <c r="D112" i="54"/>
  <c r="E112" i="54" s="1"/>
  <c r="F112" i="54" s="1"/>
  <c r="G112" i="54" s="1"/>
  <c r="H112" i="54" s="1"/>
  <c r="I112" i="54" s="1"/>
  <c r="J112" i="54" s="1"/>
  <c r="K112" i="54" s="1"/>
  <c r="L112" i="54" s="1"/>
  <c r="M112" i="54" s="1"/>
  <c r="C112" i="54"/>
  <c r="D111" i="54"/>
  <c r="E111" i="54" s="1"/>
  <c r="F111" i="54" s="1"/>
  <c r="G111" i="54" s="1"/>
  <c r="H111" i="54" s="1"/>
  <c r="I111" i="54" s="1"/>
  <c r="J111" i="54" s="1"/>
  <c r="K111" i="54" s="1"/>
  <c r="L111" i="54" s="1"/>
  <c r="M111" i="54" s="1"/>
  <c r="N111" i="54" s="1"/>
  <c r="O111" i="54" s="1"/>
  <c r="P111" i="54" s="1"/>
  <c r="Q111" i="54" s="1"/>
  <c r="R111" i="54" s="1"/>
  <c r="S111" i="54" s="1"/>
  <c r="T111" i="54" s="1"/>
  <c r="U111" i="54" s="1"/>
  <c r="V111" i="54" s="1"/>
  <c r="W111" i="54" s="1"/>
  <c r="X111" i="54" s="1"/>
  <c r="Y111" i="54" s="1"/>
  <c r="Z111" i="54" s="1"/>
  <c r="AA111" i="54" s="1"/>
  <c r="AB111" i="54" s="1"/>
  <c r="AC111" i="54" s="1"/>
  <c r="AD111" i="54" s="1"/>
  <c r="AE111" i="54" s="1"/>
  <c r="AF111" i="54" s="1"/>
  <c r="C111" i="54"/>
  <c r="M110" i="54"/>
  <c r="N110" i="54" s="1"/>
  <c r="O110" i="54" s="1"/>
  <c r="P110" i="54" s="1"/>
  <c r="Q110" i="54" s="1"/>
  <c r="R110" i="54" s="1"/>
  <c r="S110" i="54" s="1"/>
  <c r="T110" i="54" s="1"/>
  <c r="U110" i="54" s="1"/>
  <c r="V110" i="54" s="1"/>
  <c r="W110" i="54" s="1"/>
  <c r="X110" i="54" s="1"/>
  <c r="Y110" i="54" s="1"/>
  <c r="Z110" i="54" s="1"/>
  <c r="AA110" i="54" s="1"/>
  <c r="AB110" i="54" s="1"/>
  <c r="AC110" i="54" s="1"/>
  <c r="AD110" i="54" s="1"/>
  <c r="AE110" i="54" s="1"/>
  <c r="AF110" i="54" s="1"/>
  <c r="C110" i="54"/>
  <c r="D110" i="54" s="1"/>
  <c r="E110" i="54" s="1"/>
  <c r="F110" i="54" s="1"/>
  <c r="G110" i="54" s="1"/>
  <c r="H110" i="54" s="1"/>
  <c r="I110" i="54" s="1"/>
  <c r="J110" i="54" s="1"/>
  <c r="K110" i="54" s="1"/>
  <c r="L110" i="54" s="1"/>
  <c r="F109" i="54"/>
  <c r="G109" i="54" s="1"/>
  <c r="H109" i="54" s="1"/>
  <c r="I109" i="54" s="1"/>
  <c r="J109" i="54" s="1"/>
  <c r="K109" i="54" s="1"/>
  <c r="L109" i="54" s="1"/>
  <c r="M109" i="54" s="1"/>
  <c r="N109" i="54" s="1"/>
  <c r="O109" i="54" s="1"/>
  <c r="P109" i="54" s="1"/>
  <c r="Q109" i="54" s="1"/>
  <c r="R109" i="54" s="1"/>
  <c r="S109" i="54" s="1"/>
  <c r="T109" i="54" s="1"/>
  <c r="U109" i="54" s="1"/>
  <c r="V109" i="54" s="1"/>
  <c r="W109" i="54" s="1"/>
  <c r="X109" i="54" s="1"/>
  <c r="Y109" i="54" s="1"/>
  <c r="Z109" i="54" s="1"/>
  <c r="AA109" i="54" s="1"/>
  <c r="AB109" i="54" s="1"/>
  <c r="AC109" i="54" s="1"/>
  <c r="AD109" i="54" s="1"/>
  <c r="AE109" i="54" s="1"/>
  <c r="AF109" i="54" s="1"/>
  <c r="C109" i="54"/>
  <c r="D109" i="54" s="1"/>
  <c r="E109" i="54" s="1"/>
  <c r="D108" i="54"/>
  <c r="E108" i="54" s="1"/>
  <c r="F108" i="54" s="1"/>
  <c r="G108" i="54" s="1"/>
  <c r="H108" i="54" s="1"/>
  <c r="I108" i="54" s="1"/>
  <c r="J108" i="54" s="1"/>
  <c r="K108" i="54" s="1"/>
  <c r="L108" i="54" s="1"/>
  <c r="M108" i="54" s="1"/>
  <c r="N108" i="54" s="1"/>
  <c r="O108" i="54" s="1"/>
  <c r="P108" i="54" s="1"/>
  <c r="Q108" i="54" s="1"/>
  <c r="R108" i="54" s="1"/>
  <c r="S108" i="54" s="1"/>
  <c r="T108" i="54" s="1"/>
  <c r="U108" i="54" s="1"/>
  <c r="V108" i="54" s="1"/>
  <c r="W108" i="54" s="1"/>
  <c r="X108" i="54" s="1"/>
  <c r="Y108" i="54" s="1"/>
  <c r="Z108" i="54" s="1"/>
  <c r="AA108" i="54" s="1"/>
  <c r="AB108" i="54" s="1"/>
  <c r="AC108" i="54" s="1"/>
  <c r="AD108" i="54" s="1"/>
  <c r="AE108" i="54" s="1"/>
  <c r="AF108" i="54" s="1"/>
  <c r="C108" i="54"/>
  <c r="D107" i="54"/>
  <c r="E107" i="54" s="1"/>
  <c r="F107" i="54" s="1"/>
  <c r="G107" i="54" s="1"/>
  <c r="H107" i="54" s="1"/>
  <c r="I107" i="54" s="1"/>
  <c r="J107" i="54" s="1"/>
  <c r="K107" i="54" s="1"/>
  <c r="L107" i="54" s="1"/>
  <c r="M107" i="54" s="1"/>
  <c r="N107" i="54" s="1"/>
  <c r="O107" i="54" s="1"/>
  <c r="P107" i="54" s="1"/>
  <c r="Q107" i="54" s="1"/>
  <c r="R107" i="54" s="1"/>
  <c r="S107" i="54" s="1"/>
  <c r="T107" i="54" s="1"/>
  <c r="U107" i="54" s="1"/>
  <c r="V107" i="54" s="1"/>
  <c r="W107" i="54" s="1"/>
  <c r="X107" i="54" s="1"/>
  <c r="Y107" i="54" s="1"/>
  <c r="Z107" i="54" s="1"/>
  <c r="AA107" i="54" s="1"/>
  <c r="AB107" i="54" s="1"/>
  <c r="AC107" i="54" s="1"/>
  <c r="AD107" i="54" s="1"/>
  <c r="AE107" i="54" s="1"/>
  <c r="AF107" i="54" s="1"/>
  <c r="C107" i="54"/>
  <c r="C106" i="54"/>
  <c r="D106" i="54" s="1"/>
  <c r="E106" i="54" s="1"/>
  <c r="F106" i="54" s="1"/>
  <c r="G106" i="54" s="1"/>
  <c r="H106" i="54" s="1"/>
  <c r="I106" i="54" s="1"/>
  <c r="J106" i="54" s="1"/>
  <c r="K106" i="54" s="1"/>
  <c r="L106" i="54" s="1"/>
  <c r="M106" i="54" s="1"/>
  <c r="N106" i="54" s="1"/>
  <c r="O106" i="54" s="1"/>
  <c r="P106" i="54" s="1"/>
  <c r="Q106" i="54" s="1"/>
  <c r="R106" i="54" s="1"/>
  <c r="S106" i="54" s="1"/>
  <c r="T106" i="54" s="1"/>
  <c r="U106" i="54" s="1"/>
  <c r="V106" i="54" s="1"/>
  <c r="W106" i="54" s="1"/>
  <c r="X106" i="54" s="1"/>
  <c r="Y106" i="54" s="1"/>
  <c r="Z106" i="54" s="1"/>
  <c r="AA106" i="54" s="1"/>
  <c r="AB106" i="54" s="1"/>
  <c r="AC106" i="54" s="1"/>
  <c r="AD106" i="54" s="1"/>
  <c r="AE106" i="54" s="1"/>
  <c r="AF106" i="54" s="1"/>
  <c r="C105" i="54"/>
  <c r="D105" i="54" s="1"/>
  <c r="E105" i="54" s="1"/>
  <c r="F105" i="54" s="1"/>
  <c r="G105" i="54" s="1"/>
  <c r="H105" i="54" s="1"/>
  <c r="I105" i="54" s="1"/>
  <c r="J105" i="54" s="1"/>
  <c r="K105" i="54" s="1"/>
  <c r="L105" i="54" s="1"/>
  <c r="M105" i="54" s="1"/>
  <c r="N105" i="54" s="1"/>
  <c r="O105" i="54" s="1"/>
  <c r="P105" i="54" s="1"/>
  <c r="Q105" i="54" s="1"/>
  <c r="R105" i="54" s="1"/>
  <c r="S105" i="54" s="1"/>
  <c r="T105" i="54" s="1"/>
  <c r="U105" i="54" s="1"/>
  <c r="V105" i="54" s="1"/>
  <c r="W105" i="54" s="1"/>
  <c r="X105" i="54" s="1"/>
  <c r="Y105" i="54" s="1"/>
  <c r="Z105" i="54" s="1"/>
  <c r="AA105" i="54" s="1"/>
  <c r="AB105" i="54" s="1"/>
  <c r="AC105" i="54" s="1"/>
  <c r="AD105" i="54" s="1"/>
  <c r="AE105" i="54" s="1"/>
  <c r="AF105" i="54" s="1"/>
  <c r="F104" i="54"/>
  <c r="G104" i="54" s="1"/>
  <c r="H104" i="54" s="1"/>
  <c r="I104" i="54" s="1"/>
  <c r="J104" i="54" s="1"/>
  <c r="K104" i="54" s="1"/>
  <c r="L104" i="54" s="1"/>
  <c r="M104" i="54" s="1"/>
  <c r="N104" i="54" s="1"/>
  <c r="O104" i="54" s="1"/>
  <c r="P104" i="54" s="1"/>
  <c r="Q104" i="54" s="1"/>
  <c r="R104" i="54" s="1"/>
  <c r="S104" i="54" s="1"/>
  <c r="T104" i="54" s="1"/>
  <c r="U104" i="54" s="1"/>
  <c r="V104" i="54" s="1"/>
  <c r="W104" i="54" s="1"/>
  <c r="X104" i="54" s="1"/>
  <c r="Y104" i="54" s="1"/>
  <c r="Z104" i="54" s="1"/>
  <c r="AA104" i="54" s="1"/>
  <c r="AB104" i="54" s="1"/>
  <c r="AC104" i="54" s="1"/>
  <c r="AD104" i="54" s="1"/>
  <c r="AE104" i="54" s="1"/>
  <c r="AF104" i="54" s="1"/>
  <c r="D104" i="54"/>
  <c r="E104" i="54" s="1"/>
  <c r="C104" i="54"/>
  <c r="D103" i="54"/>
  <c r="E103" i="54" s="1"/>
  <c r="F103" i="54" s="1"/>
  <c r="G103" i="54" s="1"/>
  <c r="H103" i="54" s="1"/>
  <c r="I103" i="54" s="1"/>
  <c r="J103" i="54" s="1"/>
  <c r="K103" i="54" s="1"/>
  <c r="L103" i="54" s="1"/>
  <c r="M103" i="54" s="1"/>
  <c r="N103" i="54" s="1"/>
  <c r="O103" i="54" s="1"/>
  <c r="P103" i="54" s="1"/>
  <c r="Q103" i="54" s="1"/>
  <c r="R103" i="54" s="1"/>
  <c r="S103" i="54" s="1"/>
  <c r="T103" i="54" s="1"/>
  <c r="U103" i="54" s="1"/>
  <c r="V103" i="54" s="1"/>
  <c r="W103" i="54" s="1"/>
  <c r="X103" i="54" s="1"/>
  <c r="Y103" i="54" s="1"/>
  <c r="Z103" i="54" s="1"/>
  <c r="AA103" i="54" s="1"/>
  <c r="AB103" i="54" s="1"/>
  <c r="AC103" i="54" s="1"/>
  <c r="AD103" i="54" s="1"/>
  <c r="AE103" i="54" s="1"/>
  <c r="AF103" i="54" s="1"/>
  <c r="C103" i="54"/>
  <c r="H102" i="54"/>
  <c r="I102" i="54" s="1"/>
  <c r="J102" i="54" s="1"/>
  <c r="K102" i="54" s="1"/>
  <c r="L102" i="54" s="1"/>
  <c r="M102" i="54" s="1"/>
  <c r="N102" i="54" s="1"/>
  <c r="O102" i="54" s="1"/>
  <c r="P102" i="54" s="1"/>
  <c r="Q102" i="54" s="1"/>
  <c r="R102" i="54" s="1"/>
  <c r="S102" i="54" s="1"/>
  <c r="T102" i="54" s="1"/>
  <c r="U102" i="54" s="1"/>
  <c r="V102" i="54" s="1"/>
  <c r="W102" i="54" s="1"/>
  <c r="X102" i="54" s="1"/>
  <c r="Y102" i="54" s="1"/>
  <c r="Z102" i="54" s="1"/>
  <c r="AA102" i="54" s="1"/>
  <c r="AB102" i="54" s="1"/>
  <c r="AC102" i="54" s="1"/>
  <c r="AD102" i="54" s="1"/>
  <c r="AE102" i="54" s="1"/>
  <c r="AF102" i="54" s="1"/>
  <c r="E102" i="54"/>
  <c r="F102" i="54" s="1"/>
  <c r="G102" i="54" s="1"/>
  <c r="C102" i="54"/>
  <c r="D102" i="54" s="1"/>
  <c r="C101" i="54"/>
  <c r="D101" i="54" s="1"/>
  <c r="E101" i="54" s="1"/>
  <c r="F101" i="54" s="1"/>
  <c r="G101" i="54" s="1"/>
  <c r="H101" i="54" s="1"/>
  <c r="I101" i="54" s="1"/>
  <c r="J101" i="54" s="1"/>
  <c r="K101" i="54" s="1"/>
  <c r="L101" i="54" s="1"/>
  <c r="M101" i="54" s="1"/>
  <c r="N101" i="54" s="1"/>
  <c r="O101" i="54" s="1"/>
  <c r="P101" i="54" s="1"/>
  <c r="Q101" i="54" s="1"/>
  <c r="R101" i="54" s="1"/>
  <c r="S101" i="54" s="1"/>
  <c r="T101" i="54" s="1"/>
  <c r="U101" i="54" s="1"/>
  <c r="V101" i="54" s="1"/>
  <c r="W101" i="54" s="1"/>
  <c r="X101" i="54" s="1"/>
  <c r="Y101" i="54" s="1"/>
  <c r="Z101" i="54" s="1"/>
  <c r="AA101" i="54" s="1"/>
  <c r="AB101" i="54" s="1"/>
  <c r="AC101" i="54" s="1"/>
  <c r="AD101" i="54" s="1"/>
  <c r="AE101" i="54" s="1"/>
  <c r="AF101" i="54" s="1"/>
  <c r="O100" i="54"/>
  <c r="P100" i="54" s="1"/>
  <c r="Q100" i="54" s="1"/>
  <c r="R100" i="54" s="1"/>
  <c r="S100" i="54" s="1"/>
  <c r="T100" i="54" s="1"/>
  <c r="U100" i="54" s="1"/>
  <c r="V100" i="54" s="1"/>
  <c r="W100" i="54" s="1"/>
  <c r="X100" i="54" s="1"/>
  <c r="Y100" i="54" s="1"/>
  <c r="Z100" i="54" s="1"/>
  <c r="AA100" i="54" s="1"/>
  <c r="AB100" i="54" s="1"/>
  <c r="AC100" i="54" s="1"/>
  <c r="AD100" i="54" s="1"/>
  <c r="AE100" i="54" s="1"/>
  <c r="AF100" i="54" s="1"/>
  <c r="D100" i="54"/>
  <c r="E100" i="54" s="1"/>
  <c r="F100" i="54" s="1"/>
  <c r="G100" i="54" s="1"/>
  <c r="H100" i="54" s="1"/>
  <c r="I100" i="54" s="1"/>
  <c r="J100" i="54" s="1"/>
  <c r="K100" i="54" s="1"/>
  <c r="L100" i="54" s="1"/>
  <c r="M100" i="54" s="1"/>
  <c r="N100" i="54" s="1"/>
  <c r="C100" i="54"/>
  <c r="M99" i="54"/>
  <c r="N99" i="54" s="1"/>
  <c r="O99" i="54" s="1"/>
  <c r="P99" i="54" s="1"/>
  <c r="Q99" i="54" s="1"/>
  <c r="R99" i="54" s="1"/>
  <c r="S99" i="54" s="1"/>
  <c r="T99" i="54" s="1"/>
  <c r="U99" i="54" s="1"/>
  <c r="V99" i="54" s="1"/>
  <c r="W99" i="54" s="1"/>
  <c r="X99" i="54" s="1"/>
  <c r="Y99" i="54" s="1"/>
  <c r="Z99" i="54" s="1"/>
  <c r="AA99" i="54" s="1"/>
  <c r="AB99" i="54" s="1"/>
  <c r="AC99" i="54" s="1"/>
  <c r="AD99" i="54" s="1"/>
  <c r="AE99" i="54" s="1"/>
  <c r="AF99" i="54" s="1"/>
  <c r="J99" i="54"/>
  <c r="K99" i="54" s="1"/>
  <c r="L99" i="54" s="1"/>
  <c r="C99" i="54"/>
  <c r="C82" i="54" s="1"/>
  <c r="D98" i="54"/>
  <c r="E98" i="54" s="1"/>
  <c r="F98" i="54" s="1"/>
  <c r="G98" i="54" s="1"/>
  <c r="H98" i="54" s="1"/>
  <c r="I98" i="54" s="1"/>
  <c r="J98" i="54" s="1"/>
  <c r="K98" i="54" s="1"/>
  <c r="L98" i="54" s="1"/>
  <c r="M98" i="54" s="1"/>
  <c r="N98" i="54" s="1"/>
  <c r="O98" i="54" s="1"/>
  <c r="P98" i="54" s="1"/>
  <c r="Q98" i="54" s="1"/>
  <c r="R98" i="54" s="1"/>
  <c r="S98" i="54" s="1"/>
  <c r="T98" i="54" s="1"/>
  <c r="U98" i="54" s="1"/>
  <c r="V98" i="54" s="1"/>
  <c r="W98" i="54" s="1"/>
  <c r="X98" i="54" s="1"/>
  <c r="Y98" i="54" s="1"/>
  <c r="Z98" i="54" s="1"/>
  <c r="AA98" i="54" s="1"/>
  <c r="AB98" i="54" s="1"/>
  <c r="AC98" i="54" s="1"/>
  <c r="AD98" i="54" s="1"/>
  <c r="AE98" i="54" s="1"/>
  <c r="AF98" i="54" s="1"/>
  <c r="C98" i="54"/>
  <c r="J97" i="54"/>
  <c r="K97" i="54" s="1"/>
  <c r="L97" i="54" s="1"/>
  <c r="M97" i="54" s="1"/>
  <c r="N97" i="54" s="1"/>
  <c r="O97" i="54" s="1"/>
  <c r="P97" i="54" s="1"/>
  <c r="Q97" i="54" s="1"/>
  <c r="R97" i="54" s="1"/>
  <c r="S97" i="54" s="1"/>
  <c r="T97" i="54" s="1"/>
  <c r="U97" i="54" s="1"/>
  <c r="V97" i="54" s="1"/>
  <c r="W97" i="54" s="1"/>
  <c r="X97" i="54" s="1"/>
  <c r="Y97" i="54" s="1"/>
  <c r="Z97" i="54" s="1"/>
  <c r="AA97" i="54" s="1"/>
  <c r="AB97" i="54" s="1"/>
  <c r="AC97" i="54" s="1"/>
  <c r="AD97" i="54" s="1"/>
  <c r="AE97" i="54" s="1"/>
  <c r="AF97" i="54" s="1"/>
  <c r="C97" i="54"/>
  <c r="D97" i="54" s="1"/>
  <c r="E97" i="54" s="1"/>
  <c r="F97" i="54" s="1"/>
  <c r="G97" i="54" s="1"/>
  <c r="H97" i="54" s="1"/>
  <c r="I97" i="54" s="1"/>
  <c r="H96" i="54"/>
  <c r="I96" i="54" s="1"/>
  <c r="J96" i="54" s="1"/>
  <c r="K96" i="54" s="1"/>
  <c r="L96" i="54" s="1"/>
  <c r="M96" i="54" s="1"/>
  <c r="N96" i="54" s="1"/>
  <c r="O96" i="54" s="1"/>
  <c r="P96" i="54" s="1"/>
  <c r="Q96" i="54" s="1"/>
  <c r="R96" i="54" s="1"/>
  <c r="S96" i="54" s="1"/>
  <c r="T96" i="54" s="1"/>
  <c r="U96" i="54" s="1"/>
  <c r="V96" i="54" s="1"/>
  <c r="W96" i="54" s="1"/>
  <c r="X96" i="54" s="1"/>
  <c r="Y96" i="54" s="1"/>
  <c r="Z96" i="54" s="1"/>
  <c r="AA96" i="54" s="1"/>
  <c r="AB96" i="54" s="1"/>
  <c r="AC96" i="54" s="1"/>
  <c r="AD96" i="54" s="1"/>
  <c r="AE96" i="54" s="1"/>
  <c r="AF96" i="54" s="1"/>
  <c r="C96" i="54"/>
  <c r="D96" i="54" s="1"/>
  <c r="E96" i="54" s="1"/>
  <c r="F96" i="54" s="1"/>
  <c r="G96" i="54" s="1"/>
  <c r="F95" i="54"/>
  <c r="G95" i="54" s="1"/>
  <c r="H95" i="54" s="1"/>
  <c r="I95" i="54" s="1"/>
  <c r="J95" i="54" s="1"/>
  <c r="K95" i="54" s="1"/>
  <c r="L95" i="54" s="1"/>
  <c r="M95" i="54" s="1"/>
  <c r="N95" i="54" s="1"/>
  <c r="O95" i="54" s="1"/>
  <c r="P95" i="54" s="1"/>
  <c r="Q95" i="54" s="1"/>
  <c r="R95" i="54" s="1"/>
  <c r="S95" i="54" s="1"/>
  <c r="T95" i="54" s="1"/>
  <c r="U95" i="54" s="1"/>
  <c r="V95" i="54" s="1"/>
  <c r="W95" i="54" s="1"/>
  <c r="X95" i="54" s="1"/>
  <c r="Y95" i="54" s="1"/>
  <c r="Z95" i="54" s="1"/>
  <c r="AA95" i="54" s="1"/>
  <c r="AB95" i="54" s="1"/>
  <c r="AC95" i="54" s="1"/>
  <c r="AD95" i="54" s="1"/>
  <c r="AE95" i="54" s="1"/>
  <c r="AF95" i="54" s="1"/>
  <c r="C95" i="54"/>
  <c r="D95" i="54" s="1"/>
  <c r="E95" i="54" s="1"/>
  <c r="D94" i="54"/>
  <c r="C94" i="54"/>
  <c r="E93" i="54"/>
  <c r="F93" i="54" s="1"/>
  <c r="G93" i="54" s="1"/>
  <c r="H93" i="54" s="1"/>
  <c r="I93" i="54" s="1"/>
  <c r="J93" i="54" s="1"/>
  <c r="K93" i="54" s="1"/>
  <c r="L93" i="54" s="1"/>
  <c r="M93" i="54" s="1"/>
  <c r="N93" i="54" s="1"/>
  <c r="O93" i="54" s="1"/>
  <c r="P93" i="54" s="1"/>
  <c r="Q93" i="54" s="1"/>
  <c r="R93" i="54" s="1"/>
  <c r="S93" i="54" s="1"/>
  <c r="T93" i="54" s="1"/>
  <c r="U93" i="54" s="1"/>
  <c r="V93" i="54" s="1"/>
  <c r="W93" i="54" s="1"/>
  <c r="X93" i="54" s="1"/>
  <c r="Y93" i="54" s="1"/>
  <c r="Z93" i="54" s="1"/>
  <c r="AA93" i="54" s="1"/>
  <c r="AB93" i="54" s="1"/>
  <c r="AC93" i="54" s="1"/>
  <c r="AD93" i="54" s="1"/>
  <c r="AE93" i="54" s="1"/>
  <c r="AF93" i="54" s="1"/>
  <c r="C93" i="54"/>
  <c r="D93" i="54" s="1"/>
  <c r="H92" i="54"/>
  <c r="I92" i="54" s="1"/>
  <c r="J92" i="54" s="1"/>
  <c r="K92" i="54" s="1"/>
  <c r="L92" i="54" s="1"/>
  <c r="M92" i="54" s="1"/>
  <c r="N92" i="54" s="1"/>
  <c r="O92" i="54" s="1"/>
  <c r="P92" i="54" s="1"/>
  <c r="Q92" i="54" s="1"/>
  <c r="R92" i="54" s="1"/>
  <c r="S92" i="54" s="1"/>
  <c r="T92" i="54" s="1"/>
  <c r="U92" i="54" s="1"/>
  <c r="V92" i="54" s="1"/>
  <c r="W92" i="54" s="1"/>
  <c r="X92" i="54" s="1"/>
  <c r="Y92" i="54" s="1"/>
  <c r="Z92" i="54" s="1"/>
  <c r="AA92" i="54" s="1"/>
  <c r="AB92" i="54" s="1"/>
  <c r="AC92" i="54" s="1"/>
  <c r="AD92" i="54" s="1"/>
  <c r="AE92" i="54" s="1"/>
  <c r="AF92" i="54" s="1"/>
  <c r="E92" i="54"/>
  <c r="F92" i="54" s="1"/>
  <c r="G92" i="54" s="1"/>
  <c r="C92" i="54"/>
  <c r="D92" i="54" s="1"/>
  <c r="C91" i="54"/>
  <c r="D91" i="54" s="1"/>
  <c r="E91" i="54" s="1"/>
  <c r="F91" i="54" s="1"/>
  <c r="G91" i="54" s="1"/>
  <c r="H91" i="54" s="1"/>
  <c r="I91" i="54" s="1"/>
  <c r="J91" i="54" s="1"/>
  <c r="K91" i="54" s="1"/>
  <c r="L91" i="54" s="1"/>
  <c r="M91" i="54" s="1"/>
  <c r="N91" i="54" s="1"/>
  <c r="O91" i="54" s="1"/>
  <c r="P91" i="54" s="1"/>
  <c r="Q91" i="54" s="1"/>
  <c r="R91" i="54" s="1"/>
  <c r="S91" i="54" s="1"/>
  <c r="T91" i="54" s="1"/>
  <c r="U91" i="54" s="1"/>
  <c r="V91" i="54" s="1"/>
  <c r="W91" i="54" s="1"/>
  <c r="X91" i="54" s="1"/>
  <c r="Y91" i="54" s="1"/>
  <c r="Z91" i="54" s="1"/>
  <c r="AA91" i="54" s="1"/>
  <c r="AB91" i="54" s="1"/>
  <c r="AC91" i="54" s="1"/>
  <c r="AD91" i="54" s="1"/>
  <c r="AE91" i="54" s="1"/>
  <c r="AF91" i="54" s="1"/>
  <c r="D90" i="54"/>
  <c r="E90" i="54" s="1"/>
  <c r="F90" i="54" s="1"/>
  <c r="G90" i="54" s="1"/>
  <c r="H90" i="54" s="1"/>
  <c r="I90" i="54" s="1"/>
  <c r="J90" i="54" s="1"/>
  <c r="K90" i="54" s="1"/>
  <c r="L90" i="54" s="1"/>
  <c r="M90" i="54" s="1"/>
  <c r="N90" i="54" s="1"/>
  <c r="O90" i="54" s="1"/>
  <c r="P90" i="54" s="1"/>
  <c r="Q90" i="54" s="1"/>
  <c r="R90" i="54" s="1"/>
  <c r="S90" i="54" s="1"/>
  <c r="T90" i="54" s="1"/>
  <c r="U90" i="54" s="1"/>
  <c r="V90" i="54" s="1"/>
  <c r="W90" i="54" s="1"/>
  <c r="X90" i="54" s="1"/>
  <c r="Y90" i="54" s="1"/>
  <c r="Z90" i="54" s="1"/>
  <c r="AA90" i="54" s="1"/>
  <c r="AB90" i="54" s="1"/>
  <c r="AC90" i="54" s="1"/>
  <c r="AD90" i="54" s="1"/>
  <c r="AE90" i="54" s="1"/>
  <c r="AF90" i="54" s="1"/>
  <c r="C90" i="54"/>
  <c r="D89" i="54"/>
  <c r="C89" i="54"/>
  <c r="AH86" i="54"/>
  <c r="AI86" i="54" s="1"/>
  <c r="AH85" i="54"/>
  <c r="AI85" i="54" s="1"/>
  <c r="AH84" i="54"/>
  <c r="AI84" i="54" s="1"/>
  <c r="AH83" i="54"/>
  <c r="AI83" i="54" s="1"/>
  <c r="AF80" i="54"/>
  <c r="AE80" i="54"/>
  <c r="AD80" i="54"/>
  <c r="AC80" i="54"/>
  <c r="AB80" i="54"/>
  <c r="AA80" i="54"/>
  <c r="Z80" i="54"/>
  <c r="Y80" i="54"/>
  <c r="X80" i="54"/>
  <c r="W80" i="54"/>
  <c r="V80" i="54"/>
  <c r="U80" i="54"/>
  <c r="T80" i="54"/>
  <c r="S80" i="54"/>
  <c r="R80" i="54"/>
  <c r="Q80" i="54"/>
  <c r="P80" i="54"/>
  <c r="O80" i="54"/>
  <c r="N80" i="54"/>
  <c r="M80" i="54"/>
  <c r="L80" i="54"/>
  <c r="K80" i="54"/>
  <c r="J80" i="54"/>
  <c r="I80" i="54"/>
  <c r="H80" i="54"/>
  <c r="G80" i="54"/>
  <c r="F80" i="54"/>
  <c r="E80" i="54"/>
  <c r="D80" i="54"/>
  <c r="C80" i="54"/>
  <c r="AI79" i="54"/>
  <c r="AH79" i="54"/>
  <c r="AI78" i="54"/>
  <c r="AH78" i="54"/>
  <c r="AI77" i="54"/>
  <c r="AH77" i="54"/>
  <c r="AI76" i="54"/>
  <c r="AH76" i="54"/>
  <c r="AI75" i="54"/>
  <c r="AH75" i="54"/>
  <c r="AI74" i="54"/>
  <c r="AH74" i="54"/>
  <c r="AI73" i="54"/>
  <c r="AH73" i="54"/>
  <c r="AI72" i="54"/>
  <c r="AH72" i="54"/>
  <c r="AG71" i="54"/>
  <c r="AI70" i="54"/>
  <c r="AH70" i="54"/>
  <c r="AF69" i="54"/>
  <c r="AE69" i="54"/>
  <c r="AD69" i="54"/>
  <c r="AC69" i="54"/>
  <c r="AB69" i="54"/>
  <c r="AA69" i="54"/>
  <c r="Z69" i="54"/>
  <c r="Y69" i="54"/>
  <c r="X69" i="54"/>
  <c r="W69" i="54"/>
  <c r="V69" i="54"/>
  <c r="U69" i="54"/>
  <c r="T69" i="54"/>
  <c r="S69" i="54"/>
  <c r="R69" i="54"/>
  <c r="Q69" i="54"/>
  <c r="P69" i="54"/>
  <c r="O69" i="54"/>
  <c r="N69" i="54"/>
  <c r="M69" i="54"/>
  <c r="L69" i="54"/>
  <c r="K69" i="54"/>
  <c r="J69" i="54"/>
  <c r="I69" i="54"/>
  <c r="H69" i="54"/>
  <c r="G69" i="54"/>
  <c r="F69" i="54"/>
  <c r="E69" i="54"/>
  <c r="D69" i="54"/>
  <c r="C69" i="54"/>
  <c r="AF68" i="54"/>
  <c r="AE68" i="54"/>
  <c r="AD68" i="54"/>
  <c r="AC68" i="54"/>
  <c r="AB68" i="54"/>
  <c r="AA68" i="54"/>
  <c r="Z68" i="54"/>
  <c r="Y68" i="54"/>
  <c r="X68" i="54"/>
  <c r="W68" i="54"/>
  <c r="V68" i="54"/>
  <c r="U68" i="54"/>
  <c r="T68" i="54"/>
  <c r="S68" i="54"/>
  <c r="R68" i="54"/>
  <c r="Q68" i="54"/>
  <c r="P68" i="54"/>
  <c r="O68" i="54"/>
  <c r="N68" i="54"/>
  <c r="M68" i="54"/>
  <c r="L68" i="54"/>
  <c r="K68" i="54"/>
  <c r="J68" i="54"/>
  <c r="I68" i="54"/>
  <c r="H68" i="54"/>
  <c r="G68" i="54"/>
  <c r="F68" i="54"/>
  <c r="E68" i="54"/>
  <c r="D68" i="54"/>
  <c r="C68" i="54"/>
  <c r="AF67" i="54"/>
  <c r="AE67" i="54"/>
  <c r="AD67" i="54"/>
  <c r="AC67" i="54"/>
  <c r="AB67" i="54"/>
  <c r="AA67" i="54"/>
  <c r="Z67" i="54"/>
  <c r="Y67" i="54"/>
  <c r="X67" i="54"/>
  <c r="W67" i="54"/>
  <c r="V67" i="54"/>
  <c r="U67" i="54"/>
  <c r="T67" i="54"/>
  <c r="S67" i="54"/>
  <c r="R67" i="54"/>
  <c r="R71" i="54" s="1"/>
  <c r="Q67" i="54"/>
  <c r="P67" i="54"/>
  <c r="O67" i="54"/>
  <c r="N67" i="54"/>
  <c r="M67" i="54"/>
  <c r="L67" i="54"/>
  <c r="K67" i="54"/>
  <c r="J67" i="54"/>
  <c r="I67" i="54"/>
  <c r="H67" i="54"/>
  <c r="G67" i="54"/>
  <c r="F67" i="54"/>
  <c r="E67" i="54"/>
  <c r="D67" i="54"/>
  <c r="C67" i="54"/>
  <c r="AF66" i="54"/>
  <c r="AE66" i="54"/>
  <c r="AD66" i="54"/>
  <c r="AC66" i="54"/>
  <c r="AB66" i="54"/>
  <c r="AA66" i="54"/>
  <c r="Z66" i="54"/>
  <c r="Z71" i="54" s="1"/>
  <c r="Y66" i="54"/>
  <c r="X66" i="54"/>
  <c r="W66" i="54"/>
  <c r="V66" i="54"/>
  <c r="U66" i="54"/>
  <c r="T66" i="54"/>
  <c r="T71" i="54" s="1"/>
  <c r="S66" i="54"/>
  <c r="R66" i="54"/>
  <c r="Q66" i="54"/>
  <c r="P66" i="54"/>
  <c r="O66" i="54"/>
  <c r="N66" i="54"/>
  <c r="M66" i="54"/>
  <c r="L66" i="54"/>
  <c r="K66" i="54"/>
  <c r="J66" i="54"/>
  <c r="I66" i="54"/>
  <c r="I71" i="54" s="1"/>
  <c r="H66" i="54"/>
  <c r="G66" i="54"/>
  <c r="F66" i="54"/>
  <c r="E66" i="54"/>
  <c r="E71" i="54" s="1"/>
  <c r="D66" i="54"/>
  <c r="C66" i="54"/>
  <c r="AI64" i="54"/>
  <c r="AH64" i="54"/>
  <c r="AG63" i="54"/>
  <c r="AF63" i="54"/>
  <c r="AE63" i="54"/>
  <c r="AD63" i="54"/>
  <c r="AC63" i="54"/>
  <c r="AB63" i="54"/>
  <c r="AA63" i="54"/>
  <c r="Z63" i="54"/>
  <c r="Y63" i="54"/>
  <c r="X63" i="54"/>
  <c r="W63" i="54"/>
  <c r="V63" i="54"/>
  <c r="U63" i="54"/>
  <c r="T63" i="54"/>
  <c r="S63" i="54"/>
  <c r="R63" i="54"/>
  <c r="Q63" i="54"/>
  <c r="P63" i="54"/>
  <c r="O63" i="54"/>
  <c r="N63" i="54"/>
  <c r="M63" i="54"/>
  <c r="L63" i="54"/>
  <c r="K63" i="54"/>
  <c r="J63" i="54"/>
  <c r="I63" i="54"/>
  <c r="H63" i="54"/>
  <c r="G63" i="54"/>
  <c r="F63" i="54"/>
  <c r="E63" i="54"/>
  <c r="D63" i="54"/>
  <c r="C63" i="54"/>
  <c r="AI62" i="54"/>
  <c r="AH62" i="54"/>
  <c r="AI61" i="54"/>
  <c r="AH61" i="54"/>
  <c r="AI60" i="54"/>
  <c r="AH60" i="54"/>
  <c r="AG59" i="54"/>
  <c r="AF59" i="54"/>
  <c r="AF5" i="54" s="1"/>
  <c r="AE59" i="54"/>
  <c r="AE5" i="54" s="1"/>
  <c r="AD59" i="54"/>
  <c r="AD5" i="54" s="1"/>
  <c r="AC59" i="54"/>
  <c r="AB59" i="54"/>
  <c r="AB5" i="54" s="1"/>
  <c r="AA59" i="54"/>
  <c r="AA5" i="54" s="1"/>
  <c r="Z59" i="54"/>
  <c r="Y59" i="54"/>
  <c r="X59" i="54"/>
  <c r="W59" i="54"/>
  <c r="V59" i="54"/>
  <c r="V5" i="54" s="1"/>
  <c r="U59" i="54"/>
  <c r="U5" i="54" s="1"/>
  <c r="T59" i="54"/>
  <c r="T5" i="54" s="1"/>
  <c r="S59" i="54"/>
  <c r="S5" i="54" s="1"/>
  <c r="R59" i="54"/>
  <c r="Q59" i="54"/>
  <c r="Q5" i="54" s="1"/>
  <c r="P59" i="54"/>
  <c r="P5" i="54" s="1"/>
  <c r="O59" i="54"/>
  <c r="O5" i="54" s="1"/>
  <c r="N59" i="54"/>
  <c r="N5" i="54" s="1"/>
  <c r="M59" i="54"/>
  <c r="M5" i="54" s="1"/>
  <c r="L59" i="54"/>
  <c r="L5" i="54" s="1"/>
  <c r="K59" i="54"/>
  <c r="K5" i="54" s="1"/>
  <c r="J59" i="54"/>
  <c r="J5" i="54" s="1"/>
  <c r="I59" i="54"/>
  <c r="I5" i="54" s="1"/>
  <c r="H59" i="54"/>
  <c r="G59" i="54"/>
  <c r="G5" i="54" s="1"/>
  <c r="F59" i="54"/>
  <c r="F5" i="54" s="1"/>
  <c r="E59" i="54"/>
  <c r="E5" i="54" s="1"/>
  <c r="D59" i="54"/>
  <c r="D5" i="54" s="1"/>
  <c r="C59" i="54"/>
  <c r="C5" i="54" s="1"/>
  <c r="AI58" i="54"/>
  <c r="AH58" i="54"/>
  <c r="AI57" i="54"/>
  <c r="AH57" i="54"/>
  <c r="AI56" i="54"/>
  <c r="AH56" i="54"/>
  <c r="AI55" i="54"/>
  <c r="AH55" i="54"/>
  <c r="AI54" i="54"/>
  <c r="AH54" i="54"/>
  <c r="AI53" i="54"/>
  <c r="AH53" i="54"/>
  <c r="AI52" i="54"/>
  <c r="AH52" i="54"/>
  <c r="AI51" i="54"/>
  <c r="AH51" i="54"/>
  <c r="AI50" i="54"/>
  <c r="AH50" i="54"/>
  <c r="AI49" i="54"/>
  <c r="AH49" i="54"/>
  <c r="AI48" i="54"/>
  <c r="AH48" i="54"/>
  <c r="AG47" i="54"/>
  <c r="AF47" i="54"/>
  <c r="AE47" i="54"/>
  <c r="AD47" i="54"/>
  <c r="AC47" i="54"/>
  <c r="AB47" i="54"/>
  <c r="AA47" i="54"/>
  <c r="Z47" i="54"/>
  <c r="Y47" i="54"/>
  <c r="X47" i="54"/>
  <c r="W47" i="54"/>
  <c r="V47" i="54"/>
  <c r="U47" i="54"/>
  <c r="T47" i="54"/>
  <c r="S47" i="54"/>
  <c r="R47" i="54"/>
  <c r="Q47" i="54"/>
  <c r="P47" i="54"/>
  <c r="O47" i="54"/>
  <c r="N47" i="54"/>
  <c r="M47" i="54"/>
  <c r="L47" i="54"/>
  <c r="K47" i="54"/>
  <c r="J47" i="54"/>
  <c r="I47" i="54"/>
  <c r="H47" i="54"/>
  <c r="G47" i="54"/>
  <c r="F47" i="54"/>
  <c r="E47" i="54"/>
  <c r="D47" i="54"/>
  <c r="C47" i="54"/>
  <c r="AI46" i="54"/>
  <c r="AH46" i="54"/>
  <c r="AI45" i="54"/>
  <c r="AH45" i="54"/>
  <c r="AI44" i="54"/>
  <c r="AH44" i="54"/>
  <c r="AG42" i="54"/>
  <c r="AG43" i="54" s="1"/>
  <c r="AG3" i="54" s="1"/>
  <c r="AG6" i="54" s="1"/>
  <c r="AI41" i="54"/>
  <c r="AH41" i="54"/>
  <c r="AI40" i="54"/>
  <c r="AH40" i="54"/>
  <c r="AI39" i="54"/>
  <c r="AH39" i="54"/>
  <c r="AI38" i="54"/>
  <c r="AH38" i="54"/>
  <c r="AI37" i="54"/>
  <c r="AH37" i="54"/>
  <c r="AI36" i="54"/>
  <c r="AH36" i="54"/>
  <c r="AI35" i="54"/>
  <c r="AH35" i="54"/>
  <c r="AI34" i="54"/>
  <c r="AH34" i="54"/>
  <c r="AI33" i="54"/>
  <c r="AH33" i="54"/>
  <c r="AI32" i="54"/>
  <c r="AH32" i="54"/>
  <c r="AI31" i="54"/>
  <c r="AH31" i="54"/>
  <c r="AG30" i="54"/>
  <c r="AF30" i="54"/>
  <c r="AE30" i="54"/>
  <c r="AD30" i="54"/>
  <c r="AC30" i="54"/>
  <c r="AB30" i="54"/>
  <c r="AA30" i="54"/>
  <c r="Z30" i="54"/>
  <c r="Y30" i="54"/>
  <c r="X30" i="54"/>
  <c r="W30" i="54"/>
  <c r="V30" i="54"/>
  <c r="U30" i="54"/>
  <c r="T30" i="54"/>
  <c r="S30" i="54"/>
  <c r="R30" i="54"/>
  <c r="Q30" i="54"/>
  <c r="P30" i="54"/>
  <c r="O30" i="54"/>
  <c r="N30" i="54"/>
  <c r="M30" i="54"/>
  <c r="L30" i="54"/>
  <c r="K30" i="54"/>
  <c r="J30" i="54"/>
  <c r="I30" i="54"/>
  <c r="H30" i="54"/>
  <c r="G30" i="54"/>
  <c r="F30" i="54"/>
  <c r="E30" i="54"/>
  <c r="D30" i="54"/>
  <c r="C30" i="54"/>
  <c r="AI29" i="54"/>
  <c r="AH29" i="54"/>
  <c r="AI28" i="54"/>
  <c r="AH28" i="54"/>
  <c r="AI27" i="54"/>
  <c r="AH27" i="54"/>
  <c r="AI26" i="54"/>
  <c r="AH26" i="54"/>
  <c r="AI25" i="54"/>
  <c r="AH25" i="54"/>
  <c r="AI24" i="54"/>
  <c r="AH24" i="54"/>
  <c r="AI23" i="54"/>
  <c r="AH23" i="54"/>
  <c r="AI22" i="54"/>
  <c r="AH22" i="54"/>
  <c r="AI21" i="54"/>
  <c r="AH21" i="54"/>
  <c r="AI20" i="54"/>
  <c r="AH20" i="54"/>
  <c r="AI19" i="54"/>
  <c r="AH19" i="54"/>
  <c r="AI18" i="54"/>
  <c r="AH18" i="54"/>
  <c r="AI17" i="54"/>
  <c r="AH17" i="54"/>
  <c r="AI16" i="54"/>
  <c r="AH16" i="54"/>
  <c r="AI15" i="54"/>
  <c r="AH15" i="54"/>
  <c r="AI14" i="54"/>
  <c r="AH14" i="54"/>
  <c r="AI13" i="54"/>
  <c r="AH13" i="54"/>
  <c r="AI12" i="54"/>
  <c r="AH12" i="54"/>
  <c r="AI11" i="54"/>
  <c r="AH11" i="54"/>
  <c r="AC5" i="54"/>
  <c r="Z5" i="54"/>
  <c r="Y5" i="54"/>
  <c r="X5" i="54"/>
  <c r="W5" i="54"/>
  <c r="R5" i="54"/>
  <c r="H5" i="54"/>
  <c r="AG4" i="54"/>
  <c r="K4" i="54"/>
  <c r="C4" i="54"/>
  <c r="D4" i="54" s="1"/>
  <c r="AG2" i="54"/>
  <c r="AE30" i="53"/>
  <c r="AF71" i="58" l="1"/>
  <c r="AD71" i="58"/>
  <c r="AC71" i="58"/>
  <c r="AB71" i="58"/>
  <c r="AA71" i="58"/>
  <c r="Z71" i="58"/>
  <c r="X71" i="58"/>
  <c r="W71" i="58"/>
  <c r="V71" i="58"/>
  <c r="U71" i="58"/>
  <c r="X5" i="58"/>
  <c r="S5" i="58"/>
  <c r="T5" i="58"/>
  <c r="R71" i="58"/>
  <c r="P71" i="58"/>
  <c r="O71" i="58"/>
  <c r="N71" i="58"/>
  <c r="M71" i="58"/>
  <c r="L71" i="58"/>
  <c r="K71" i="58"/>
  <c r="J71" i="58"/>
  <c r="I71" i="58"/>
  <c r="AI66" i="58"/>
  <c r="H71" i="58"/>
  <c r="G71" i="58"/>
  <c r="F71" i="58"/>
  <c r="E71" i="58"/>
  <c r="AI47" i="58"/>
  <c r="AH59" i="58"/>
  <c r="D71" i="58"/>
  <c r="AH68" i="58"/>
  <c r="AI69" i="58"/>
  <c r="AI67" i="58"/>
  <c r="C71" i="58"/>
  <c r="AI80" i="58"/>
  <c r="AH47" i="58"/>
  <c r="AI30" i="58"/>
  <c r="AI59" i="58"/>
  <c r="AH67" i="58"/>
  <c r="AG65" i="58"/>
  <c r="F94" i="58"/>
  <c r="E82" i="58"/>
  <c r="C5" i="58"/>
  <c r="B43" i="58"/>
  <c r="AI68" i="58"/>
  <c r="AH69" i="58"/>
  <c r="C82" i="58"/>
  <c r="C171" i="58"/>
  <c r="AI63" i="58"/>
  <c r="D82" i="58"/>
  <c r="D171" i="58"/>
  <c r="E171" i="58"/>
  <c r="S190" i="58"/>
  <c r="D190" i="58"/>
  <c r="F89" i="58"/>
  <c r="B71" i="58"/>
  <c r="AH66" i="58"/>
  <c r="AH80" i="58"/>
  <c r="AH30" i="58"/>
  <c r="D178" i="58"/>
  <c r="C214" i="58"/>
  <c r="F173" i="58"/>
  <c r="D179" i="58"/>
  <c r="D42" i="58" s="1"/>
  <c r="D43" i="58" s="1"/>
  <c r="D65" i="58" s="1"/>
  <c r="C179" i="58"/>
  <c r="C42" i="58" s="1"/>
  <c r="C43" i="58" s="1"/>
  <c r="C65" i="58" s="1"/>
  <c r="AG65" i="57"/>
  <c r="AH63" i="57"/>
  <c r="AI63" i="57"/>
  <c r="D173" i="57"/>
  <c r="E173" i="57" s="1"/>
  <c r="F173" i="57" s="1"/>
  <c r="J71" i="57"/>
  <c r="Z71" i="57"/>
  <c r="D82" i="57"/>
  <c r="AG6" i="57"/>
  <c r="AB71" i="57"/>
  <c r="AE71" i="57"/>
  <c r="L71" i="57"/>
  <c r="E71" i="57"/>
  <c r="B71" i="57"/>
  <c r="D71" i="57"/>
  <c r="I71" i="57"/>
  <c r="G71" i="57"/>
  <c r="H71" i="57"/>
  <c r="C71" i="57"/>
  <c r="K71" i="57"/>
  <c r="P71" i="57"/>
  <c r="X71" i="57"/>
  <c r="S71" i="57"/>
  <c r="AA71" i="57"/>
  <c r="M71" i="57"/>
  <c r="U71" i="57"/>
  <c r="AC71" i="57"/>
  <c r="Q71" i="57"/>
  <c r="Y71" i="57"/>
  <c r="AI69" i="57"/>
  <c r="AH47" i="57"/>
  <c r="AI47" i="57"/>
  <c r="B65" i="57"/>
  <c r="B7" i="57" s="1"/>
  <c r="AI30" i="57"/>
  <c r="G82" i="57"/>
  <c r="F71" i="57"/>
  <c r="N71" i="57"/>
  <c r="AD71" i="57"/>
  <c r="AI68" i="57"/>
  <c r="V67" i="57"/>
  <c r="V71" i="57" s="1"/>
  <c r="V80" i="57"/>
  <c r="AF59" i="57"/>
  <c r="AF5" i="57" s="1"/>
  <c r="AF67" i="57"/>
  <c r="AF71" i="57" s="1"/>
  <c r="AH68" i="57"/>
  <c r="I94" i="57"/>
  <c r="H82" i="57"/>
  <c r="W80" i="57"/>
  <c r="W59" i="57"/>
  <c r="AH49" i="57"/>
  <c r="W67" i="57"/>
  <c r="W71" i="57" s="1"/>
  <c r="AF80" i="57"/>
  <c r="AI66" i="57"/>
  <c r="AI49" i="57"/>
  <c r="AE59" i="57"/>
  <c r="C65" i="57"/>
  <c r="AH66" i="57"/>
  <c r="S190" i="57"/>
  <c r="D190" i="57"/>
  <c r="R80" i="57"/>
  <c r="Z80" i="57"/>
  <c r="C171" i="57"/>
  <c r="R67" i="57"/>
  <c r="R71" i="57" s="1"/>
  <c r="AA80" i="57"/>
  <c r="D171" i="57"/>
  <c r="AH69" i="57"/>
  <c r="T80" i="57"/>
  <c r="AB80" i="57"/>
  <c r="C82" i="57"/>
  <c r="E89" i="57"/>
  <c r="AH30" i="57"/>
  <c r="T67" i="57"/>
  <c r="T71" i="57" s="1"/>
  <c r="U80" i="57"/>
  <c r="AD80" i="57"/>
  <c r="E82" i="57"/>
  <c r="F82" i="57"/>
  <c r="G173" i="57"/>
  <c r="D178" i="57"/>
  <c r="D179" i="57"/>
  <c r="D42" i="57" s="1"/>
  <c r="D43" i="57" s="1"/>
  <c r="AE71" i="56"/>
  <c r="AC71" i="56"/>
  <c r="Y71" i="56"/>
  <c r="X71" i="56"/>
  <c r="W71" i="56"/>
  <c r="AC30" i="56"/>
  <c r="AI30" i="56" s="1"/>
  <c r="S71" i="56"/>
  <c r="R71" i="56"/>
  <c r="P71" i="56"/>
  <c r="Q71" i="56"/>
  <c r="O71" i="56"/>
  <c r="N71" i="56"/>
  <c r="K71" i="56"/>
  <c r="J71" i="56"/>
  <c r="I71" i="56"/>
  <c r="H71" i="56"/>
  <c r="G71" i="56"/>
  <c r="AI47" i="56"/>
  <c r="F71" i="56"/>
  <c r="AI68" i="56"/>
  <c r="E71" i="56"/>
  <c r="AH67" i="56"/>
  <c r="D71" i="56"/>
  <c r="AI80" i="56"/>
  <c r="AI66" i="56"/>
  <c r="AI69" i="56"/>
  <c r="C71" i="56"/>
  <c r="AH59" i="56"/>
  <c r="AH47" i="56"/>
  <c r="AH80" i="56"/>
  <c r="B5" i="56"/>
  <c r="AI59" i="56"/>
  <c r="B65" i="56"/>
  <c r="B7" i="56" s="1"/>
  <c r="AG6" i="56"/>
  <c r="AH63" i="56"/>
  <c r="AH69" i="56"/>
  <c r="E94" i="56"/>
  <c r="AH68" i="56"/>
  <c r="C43" i="56"/>
  <c r="AI63" i="56"/>
  <c r="C171" i="56"/>
  <c r="D89" i="56"/>
  <c r="AI67" i="56"/>
  <c r="S190" i="56"/>
  <c r="D190" i="56"/>
  <c r="B71" i="56"/>
  <c r="AH66" i="56"/>
  <c r="E174" i="56"/>
  <c r="F174" i="56" s="1"/>
  <c r="G174" i="56" s="1"/>
  <c r="H174" i="56" s="1"/>
  <c r="I174" i="56" s="1"/>
  <c r="J174" i="56" s="1"/>
  <c r="K174" i="56" s="1"/>
  <c r="L174" i="56" s="1"/>
  <c r="M174" i="56" s="1"/>
  <c r="N174" i="56" s="1"/>
  <c r="O174" i="56" s="1"/>
  <c r="P174" i="56" s="1"/>
  <c r="Q174" i="56" s="1"/>
  <c r="R174" i="56" s="1"/>
  <c r="S174" i="56" s="1"/>
  <c r="T174" i="56" s="1"/>
  <c r="U174" i="56" s="1"/>
  <c r="V174" i="56" s="1"/>
  <c r="W174" i="56" s="1"/>
  <c r="X174" i="56" s="1"/>
  <c r="Y174" i="56" s="1"/>
  <c r="Z174" i="56" s="1"/>
  <c r="AA174" i="56" s="1"/>
  <c r="AB174" i="56" s="1"/>
  <c r="AC174" i="56" s="1"/>
  <c r="AD174" i="56" s="1"/>
  <c r="AE174" i="56" s="1"/>
  <c r="AF174" i="56" s="1"/>
  <c r="D179" i="56"/>
  <c r="D42" i="56" s="1"/>
  <c r="D43" i="56" s="1"/>
  <c r="D65" i="56" s="1"/>
  <c r="G173" i="56"/>
  <c r="D214" i="56"/>
  <c r="E178" i="56"/>
  <c r="AE71" i="55"/>
  <c r="AC71" i="55"/>
  <c r="Y71" i="55"/>
  <c r="X71" i="55"/>
  <c r="W71" i="55"/>
  <c r="U71" i="55"/>
  <c r="R71" i="55"/>
  <c r="O71" i="55"/>
  <c r="M71" i="55"/>
  <c r="K71" i="55"/>
  <c r="G71" i="55"/>
  <c r="I71" i="55"/>
  <c r="H71" i="55"/>
  <c r="AH47" i="55"/>
  <c r="F71" i="55"/>
  <c r="E71" i="55"/>
  <c r="AH68" i="55"/>
  <c r="C71" i="55"/>
  <c r="AI80" i="55"/>
  <c r="AH69" i="55"/>
  <c r="AI59" i="55"/>
  <c r="AH80" i="55"/>
  <c r="AI47" i="55"/>
  <c r="B65" i="55"/>
  <c r="C5" i="55"/>
  <c r="AH59" i="55"/>
  <c r="AI68" i="55"/>
  <c r="E99" i="55"/>
  <c r="F99" i="55" s="1"/>
  <c r="G99" i="55" s="1"/>
  <c r="H99" i="55" s="1"/>
  <c r="D82" i="55"/>
  <c r="AH66" i="55"/>
  <c r="AG6" i="55"/>
  <c r="AI66" i="55"/>
  <c r="J71" i="55"/>
  <c r="Z71" i="55"/>
  <c r="AI67" i="55"/>
  <c r="C65" i="55"/>
  <c r="AI69" i="55"/>
  <c r="E82" i="55"/>
  <c r="D190" i="55"/>
  <c r="S190" i="55"/>
  <c r="D71" i="55"/>
  <c r="T71" i="55"/>
  <c r="AB71" i="55"/>
  <c r="AI30" i="55"/>
  <c r="AH30" i="55"/>
  <c r="N71" i="55"/>
  <c r="V71" i="55"/>
  <c r="AG65" i="55"/>
  <c r="B71" i="55"/>
  <c r="AH67" i="55"/>
  <c r="F94" i="55"/>
  <c r="C171" i="55"/>
  <c r="D89" i="55"/>
  <c r="F173" i="55"/>
  <c r="D178" i="55"/>
  <c r="C214" i="55"/>
  <c r="D179" i="55"/>
  <c r="D42" i="55" s="1"/>
  <c r="D43" i="55" s="1"/>
  <c r="D65" i="55" s="1"/>
  <c r="AF71" i="54"/>
  <c r="AE71" i="54"/>
  <c r="AC71" i="54"/>
  <c r="AB71" i="54"/>
  <c r="AA71" i="54"/>
  <c r="Y71" i="54"/>
  <c r="X71" i="54"/>
  <c r="W71" i="54"/>
  <c r="U71" i="54"/>
  <c r="S71" i="54"/>
  <c r="Q71" i="54"/>
  <c r="P71" i="54"/>
  <c r="O65" i="54"/>
  <c r="O71" i="54"/>
  <c r="L71" i="54"/>
  <c r="M71" i="54"/>
  <c r="K71" i="54"/>
  <c r="J71" i="54"/>
  <c r="H71" i="54"/>
  <c r="G71" i="54"/>
  <c r="AI47" i="54"/>
  <c r="D71" i="54"/>
  <c r="AH30" i="54"/>
  <c r="C71" i="54"/>
  <c r="B71" i="54"/>
  <c r="B65" i="54"/>
  <c r="AI63" i="54"/>
  <c r="AH59" i="54"/>
  <c r="AI59" i="54"/>
  <c r="AH80" i="54"/>
  <c r="AH47" i="54"/>
  <c r="F71" i="54"/>
  <c r="N71" i="54"/>
  <c r="V71" i="54"/>
  <c r="AD71" i="54"/>
  <c r="AI30" i="54"/>
  <c r="AI69" i="54"/>
  <c r="AH66" i="54"/>
  <c r="AI68" i="54"/>
  <c r="AI66" i="54"/>
  <c r="AI67" i="54"/>
  <c r="AG65" i="54"/>
  <c r="D82" i="54"/>
  <c r="E94" i="54"/>
  <c r="S190" i="54"/>
  <c r="D190" i="54"/>
  <c r="AH63" i="54"/>
  <c r="AI80" i="54"/>
  <c r="AH67" i="54"/>
  <c r="D99" i="54"/>
  <c r="E99" i="54" s="1"/>
  <c r="F99" i="54" s="1"/>
  <c r="G99" i="54" s="1"/>
  <c r="H99" i="54" s="1"/>
  <c r="AH68" i="54"/>
  <c r="AH69" i="54"/>
  <c r="C171" i="54"/>
  <c r="E89" i="54"/>
  <c r="C179" i="54"/>
  <c r="C42" i="54" s="1"/>
  <c r="D179" i="54"/>
  <c r="D42" i="54" s="1"/>
  <c r="D43" i="54" s="1"/>
  <c r="D65" i="54" s="1"/>
  <c r="E173" i="54"/>
  <c r="D214" i="54"/>
  <c r="E178" i="54"/>
  <c r="O84" i="53"/>
  <c r="K49" i="53"/>
  <c r="J49" i="53"/>
  <c r="H49" i="53"/>
  <c r="G49" i="53"/>
  <c r="F49" i="53"/>
  <c r="E49" i="53"/>
  <c r="AH87" i="53"/>
  <c r="AI87" i="53" s="1"/>
  <c r="B49" i="53"/>
  <c r="AF218" i="53"/>
  <c r="AE218" i="53"/>
  <c r="AD218" i="53"/>
  <c r="AC218" i="53"/>
  <c r="AB218" i="53"/>
  <c r="AA218" i="53"/>
  <c r="Z218" i="53"/>
  <c r="Y218" i="53"/>
  <c r="X218" i="53"/>
  <c r="W218" i="53"/>
  <c r="V218" i="53"/>
  <c r="U218" i="53"/>
  <c r="T218" i="53"/>
  <c r="S218" i="53"/>
  <c r="R218" i="53"/>
  <c r="Q218" i="53"/>
  <c r="P218" i="53"/>
  <c r="O218" i="53"/>
  <c r="N218" i="53"/>
  <c r="M218" i="53"/>
  <c r="L218" i="53"/>
  <c r="K218" i="53"/>
  <c r="J218" i="53"/>
  <c r="I218" i="53"/>
  <c r="H218" i="53"/>
  <c r="G218" i="53"/>
  <c r="F218" i="53"/>
  <c r="E218" i="53"/>
  <c r="D218" i="53"/>
  <c r="C218" i="53"/>
  <c r="B218" i="53"/>
  <c r="A218" i="53"/>
  <c r="AF217" i="53"/>
  <c r="AE217" i="53"/>
  <c r="AD217" i="53"/>
  <c r="AC217" i="53"/>
  <c r="AB217" i="53"/>
  <c r="AA217" i="53"/>
  <c r="Z217" i="53"/>
  <c r="Y217" i="53"/>
  <c r="X217" i="53"/>
  <c r="W217" i="53"/>
  <c r="V217" i="53"/>
  <c r="U217" i="53"/>
  <c r="T217" i="53"/>
  <c r="S217" i="53"/>
  <c r="R217" i="53"/>
  <c r="Q217" i="53"/>
  <c r="P217" i="53"/>
  <c r="O217" i="53"/>
  <c r="N217" i="53"/>
  <c r="M217" i="53"/>
  <c r="L217" i="53"/>
  <c r="K217" i="53"/>
  <c r="J217" i="53"/>
  <c r="I217" i="53"/>
  <c r="H217" i="53"/>
  <c r="G217" i="53"/>
  <c r="F217" i="53"/>
  <c r="E217" i="53"/>
  <c r="D217" i="53"/>
  <c r="C217" i="53"/>
  <c r="B217" i="53"/>
  <c r="A217" i="53"/>
  <c r="AF216" i="53"/>
  <c r="AE216" i="53"/>
  <c r="AD216" i="53"/>
  <c r="AC216" i="53"/>
  <c r="AB216" i="53"/>
  <c r="AA216" i="53"/>
  <c r="Z216" i="53"/>
  <c r="Y216" i="53"/>
  <c r="X216" i="53"/>
  <c r="W216" i="53"/>
  <c r="V216" i="53"/>
  <c r="U216" i="53"/>
  <c r="T216" i="53"/>
  <c r="S216" i="53"/>
  <c r="R216" i="53"/>
  <c r="Q216" i="53"/>
  <c r="P216" i="53"/>
  <c r="O216" i="53"/>
  <c r="N216" i="53"/>
  <c r="M216" i="53"/>
  <c r="L216" i="53"/>
  <c r="K216" i="53"/>
  <c r="J216" i="53"/>
  <c r="I216" i="53"/>
  <c r="H216" i="53"/>
  <c r="G216" i="53"/>
  <c r="F216" i="53"/>
  <c r="E216" i="53"/>
  <c r="D216" i="53"/>
  <c r="C216" i="53"/>
  <c r="B216" i="53"/>
  <c r="A216" i="53"/>
  <c r="AF215" i="53"/>
  <c r="AE215" i="53"/>
  <c r="AD215" i="53"/>
  <c r="AC215" i="53"/>
  <c r="AB215" i="53"/>
  <c r="AA215" i="53"/>
  <c r="Z215" i="53"/>
  <c r="Y215" i="53"/>
  <c r="X215" i="53"/>
  <c r="W215" i="53"/>
  <c r="V215" i="53"/>
  <c r="U215" i="53"/>
  <c r="T215" i="53"/>
  <c r="S215" i="53"/>
  <c r="R215" i="53"/>
  <c r="Q215" i="53"/>
  <c r="P215" i="53"/>
  <c r="O215" i="53"/>
  <c r="N215" i="53"/>
  <c r="M215" i="53"/>
  <c r="L215" i="53"/>
  <c r="K215" i="53"/>
  <c r="J215" i="53"/>
  <c r="I215" i="53"/>
  <c r="H215" i="53"/>
  <c r="G215" i="53"/>
  <c r="F215" i="53"/>
  <c r="E215" i="53"/>
  <c r="D215" i="53"/>
  <c r="C215" i="53"/>
  <c r="B215" i="53"/>
  <c r="A215" i="53"/>
  <c r="B214" i="53"/>
  <c r="S189" i="53"/>
  <c r="AG179" i="53"/>
  <c r="B179" i="53"/>
  <c r="C178" i="53"/>
  <c r="C214" i="53" s="1"/>
  <c r="L177" i="53"/>
  <c r="M177" i="53" s="1"/>
  <c r="N177" i="53" s="1"/>
  <c r="O177" i="53" s="1"/>
  <c r="P177" i="53" s="1"/>
  <c r="Q177" i="53" s="1"/>
  <c r="R177" i="53" s="1"/>
  <c r="S177" i="53" s="1"/>
  <c r="T177" i="53" s="1"/>
  <c r="U177" i="53" s="1"/>
  <c r="V177" i="53" s="1"/>
  <c r="W177" i="53" s="1"/>
  <c r="X177" i="53" s="1"/>
  <c r="Y177" i="53" s="1"/>
  <c r="Z177" i="53" s="1"/>
  <c r="AA177" i="53" s="1"/>
  <c r="AB177" i="53" s="1"/>
  <c r="AC177" i="53" s="1"/>
  <c r="AD177" i="53" s="1"/>
  <c r="AE177" i="53" s="1"/>
  <c r="AF177" i="53" s="1"/>
  <c r="K177" i="53"/>
  <c r="C177" i="53"/>
  <c r="D177" i="53" s="1"/>
  <c r="E177" i="53" s="1"/>
  <c r="F177" i="53" s="1"/>
  <c r="G177" i="53" s="1"/>
  <c r="H177" i="53" s="1"/>
  <c r="I177" i="53" s="1"/>
  <c r="J177" i="53" s="1"/>
  <c r="C176" i="53"/>
  <c r="D176" i="53" s="1"/>
  <c r="E176" i="53" s="1"/>
  <c r="F176" i="53" s="1"/>
  <c r="G176" i="53" s="1"/>
  <c r="H176" i="53" s="1"/>
  <c r="I176" i="53" s="1"/>
  <c r="J176" i="53" s="1"/>
  <c r="K176" i="53" s="1"/>
  <c r="L176" i="53" s="1"/>
  <c r="M176" i="53" s="1"/>
  <c r="N176" i="53" s="1"/>
  <c r="O176" i="53" s="1"/>
  <c r="P176" i="53" s="1"/>
  <c r="Q176" i="53" s="1"/>
  <c r="R176" i="53" s="1"/>
  <c r="S176" i="53" s="1"/>
  <c r="T176" i="53" s="1"/>
  <c r="U176" i="53" s="1"/>
  <c r="V176" i="53" s="1"/>
  <c r="W176" i="53" s="1"/>
  <c r="X176" i="53" s="1"/>
  <c r="Y176" i="53" s="1"/>
  <c r="Z176" i="53" s="1"/>
  <c r="AA176" i="53" s="1"/>
  <c r="AB176" i="53" s="1"/>
  <c r="AC176" i="53" s="1"/>
  <c r="AD176" i="53" s="1"/>
  <c r="AE176" i="53" s="1"/>
  <c r="AF176" i="53" s="1"/>
  <c r="D175" i="53"/>
  <c r="E175" i="53" s="1"/>
  <c r="F175" i="53" s="1"/>
  <c r="G175" i="53" s="1"/>
  <c r="H175" i="53" s="1"/>
  <c r="I175" i="53" s="1"/>
  <c r="J175" i="53" s="1"/>
  <c r="K175" i="53" s="1"/>
  <c r="L175" i="53" s="1"/>
  <c r="M175" i="53" s="1"/>
  <c r="N175" i="53" s="1"/>
  <c r="O175" i="53" s="1"/>
  <c r="P175" i="53" s="1"/>
  <c r="Q175" i="53" s="1"/>
  <c r="R175" i="53" s="1"/>
  <c r="S175" i="53" s="1"/>
  <c r="T175" i="53" s="1"/>
  <c r="U175" i="53" s="1"/>
  <c r="V175" i="53" s="1"/>
  <c r="W175" i="53" s="1"/>
  <c r="X175" i="53" s="1"/>
  <c r="Y175" i="53" s="1"/>
  <c r="Z175" i="53" s="1"/>
  <c r="AA175" i="53" s="1"/>
  <c r="AB175" i="53" s="1"/>
  <c r="AC175" i="53" s="1"/>
  <c r="AD175" i="53" s="1"/>
  <c r="AE175" i="53" s="1"/>
  <c r="AF175" i="53" s="1"/>
  <c r="C175" i="53"/>
  <c r="AD174" i="53"/>
  <c r="AE174" i="53" s="1"/>
  <c r="AF174" i="53" s="1"/>
  <c r="C174" i="53"/>
  <c r="D174" i="53" s="1"/>
  <c r="E174" i="53" s="1"/>
  <c r="F174" i="53" s="1"/>
  <c r="G174" i="53" s="1"/>
  <c r="H174" i="53" s="1"/>
  <c r="I174" i="53" s="1"/>
  <c r="J174" i="53" s="1"/>
  <c r="K174" i="53" s="1"/>
  <c r="L174" i="53" s="1"/>
  <c r="M174" i="53" s="1"/>
  <c r="N174" i="53" s="1"/>
  <c r="O174" i="53" s="1"/>
  <c r="P174" i="53" s="1"/>
  <c r="Q174" i="53" s="1"/>
  <c r="R174" i="53" s="1"/>
  <c r="S174" i="53" s="1"/>
  <c r="T174" i="53" s="1"/>
  <c r="U174" i="53" s="1"/>
  <c r="V174" i="53" s="1"/>
  <c r="W174" i="53" s="1"/>
  <c r="X174" i="53" s="1"/>
  <c r="Y174" i="53" s="1"/>
  <c r="Z174" i="53" s="1"/>
  <c r="AA174" i="53" s="1"/>
  <c r="AB174" i="53" s="1"/>
  <c r="AC174" i="53" s="1"/>
  <c r="C173" i="53"/>
  <c r="D173" i="53" s="1"/>
  <c r="E173" i="53" s="1"/>
  <c r="AG171" i="53"/>
  <c r="B171" i="53"/>
  <c r="Z170" i="53"/>
  <c r="AA170" i="53" s="1"/>
  <c r="AB170" i="53" s="1"/>
  <c r="AC170" i="53" s="1"/>
  <c r="AD170" i="53" s="1"/>
  <c r="AE170" i="53" s="1"/>
  <c r="AF170" i="53" s="1"/>
  <c r="J170" i="53"/>
  <c r="K170" i="53" s="1"/>
  <c r="L170" i="53" s="1"/>
  <c r="M170" i="53" s="1"/>
  <c r="N170" i="53" s="1"/>
  <c r="O170" i="53" s="1"/>
  <c r="P170" i="53" s="1"/>
  <c r="Q170" i="53" s="1"/>
  <c r="R170" i="53" s="1"/>
  <c r="S170" i="53" s="1"/>
  <c r="T170" i="53" s="1"/>
  <c r="U170" i="53" s="1"/>
  <c r="V170" i="53" s="1"/>
  <c r="W170" i="53" s="1"/>
  <c r="X170" i="53" s="1"/>
  <c r="Y170" i="53" s="1"/>
  <c r="F170" i="53"/>
  <c r="G170" i="53" s="1"/>
  <c r="H170" i="53" s="1"/>
  <c r="I170" i="53" s="1"/>
  <c r="C170" i="53"/>
  <c r="D170" i="53" s="1"/>
  <c r="E170" i="53" s="1"/>
  <c r="E169" i="53"/>
  <c r="F169" i="53" s="1"/>
  <c r="G169" i="53" s="1"/>
  <c r="H169" i="53" s="1"/>
  <c r="I169" i="53" s="1"/>
  <c r="J169" i="53" s="1"/>
  <c r="K169" i="53" s="1"/>
  <c r="L169" i="53" s="1"/>
  <c r="M169" i="53" s="1"/>
  <c r="N169" i="53" s="1"/>
  <c r="O169" i="53" s="1"/>
  <c r="P169" i="53" s="1"/>
  <c r="Q169" i="53" s="1"/>
  <c r="R169" i="53" s="1"/>
  <c r="S169" i="53" s="1"/>
  <c r="T169" i="53" s="1"/>
  <c r="U169" i="53" s="1"/>
  <c r="V169" i="53" s="1"/>
  <c r="W169" i="53" s="1"/>
  <c r="X169" i="53" s="1"/>
  <c r="Y169" i="53" s="1"/>
  <c r="Z169" i="53" s="1"/>
  <c r="AA169" i="53" s="1"/>
  <c r="AB169" i="53" s="1"/>
  <c r="AC169" i="53" s="1"/>
  <c r="AD169" i="53" s="1"/>
  <c r="AE169" i="53" s="1"/>
  <c r="AF169" i="53" s="1"/>
  <c r="D169" i="53"/>
  <c r="C169" i="53"/>
  <c r="D168" i="53"/>
  <c r="E168" i="53" s="1"/>
  <c r="F168" i="53" s="1"/>
  <c r="G168" i="53" s="1"/>
  <c r="H168" i="53" s="1"/>
  <c r="I168" i="53" s="1"/>
  <c r="J168" i="53" s="1"/>
  <c r="K168" i="53" s="1"/>
  <c r="L168" i="53" s="1"/>
  <c r="M168" i="53" s="1"/>
  <c r="N168" i="53" s="1"/>
  <c r="O168" i="53" s="1"/>
  <c r="P168" i="53" s="1"/>
  <c r="Q168" i="53" s="1"/>
  <c r="R168" i="53" s="1"/>
  <c r="S168" i="53" s="1"/>
  <c r="T168" i="53" s="1"/>
  <c r="U168" i="53" s="1"/>
  <c r="V168" i="53" s="1"/>
  <c r="W168" i="53" s="1"/>
  <c r="X168" i="53" s="1"/>
  <c r="Y168" i="53" s="1"/>
  <c r="Z168" i="53" s="1"/>
  <c r="AA168" i="53" s="1"/>
  <c r="AB168" i="53" s="1"/>
  <c r="AC168" i="53" s="1"/>
  <c r="AD168" i="53" s="1"/>
  <c r="AE168" i="53" s="1"/>
  <c r="AF168" i="53" s="1"/>
  <c r="C168" i="53"/>
  <c r="C167" i="53"/>
  <c r="D167" i="53" s="1"/>
  <c r="E167" i="53" s="1"/>
  <c r="F167" i="53" s="1"/>
  <c r="G167" i="53" s="1"/>
  <c r="H167" i="53" s="1"/>
  <c r="I167" i="53" s="1"/>
  <c r="J167" i="53" s="1"/>
  <c r="K167" i="53" s="1"/>
  <c r="L167" i="53" s="1"/>
  <c r="M167" i="53" s="1"/>
  <c r="N167" i="53" s="1"/>
  <c r="O167" i="53" s="1"/>
  <c r="P167" i="53" s="1"/>
  <c r="Q167" i="53" s="1"/>
  <c r="R167" i="53" s="1"/>
  <c r="S167" i="53" s="1"/>
  <c r="T167" i="53" s="1"/>
  <c r="U167" i="53" s="1"/>
  <c r="V167" i="53" s="1"/>
  <c r="W167" i="53" s="1"/>
  <c r="X167" i="53" s="1"/>
  <c r="Y167" i="53" s="1"/>
  <c r="Z167" i="53" s="1"/>
  <c r="AA167" i="53" s="1"/>
  <c r="AB167" i="53" s="1"/>
  <c r="AC167" i="53" s="1"/>
  <c r="AD167" i="53" s="1"/>
  <c r="AE167" i="53" s="1"/>
  <c r="AF167" i="53" s="1"/>
  <c r="C166" i="53"/>
  <c r="D166" i="53" s="1"/>
  <c r="E166" i="53" s="1"/>
  <c r="F166" i="53" s="1"/>
  <c r="G166" i="53" s="1"/>
  <c r="H166" i="53" s="1"/>
  <c r="I166" i="53" s="1"/>
  <c r="J166" i="53" s="1"/>
  <c r="K166" i="53" s="1"/>
  <c r="L166" i="53" s="1"/>
  <c r="M166" i="53" s="1"/>
  <c r="N166" i="53" s="1"/>
  <c r="O166" i="53" s="1"/>
  <c r="P166" i="53" s="1"/>
  <c r="Q166" i="53" s="1"/>
  <c r="R166" i="53" s="1"/>
  <c r="S166" i="53" s="1"/>
  <c r="T166" i="53" s="1"/>
  <c r="U166" i="53" s="1"/>
  <c r="V166" i="53" s="1"/>
  <c r="W166" i="53" s="1"/>
  <c r="X166" i="53" s="1"/>
  <c r="Y166" i="53" s="1"/>
  <c r="Z166" i="53" s="1"/>
  <c r="AA166" i="53" s="1"/>
  <c r="AB166" i="53" s="1"/>
  <c r="AC166" i="53" s="1"/>
  <c r="AD166" i="53" s="1"/>
  <c r="AE166" i="53" s="1"/>
  <c r="AF166" i="53" s="1"/>
  <c r="P165" i="53"/>
  <c r="Q165" i="53" s="1"/>
  <c r="R165" i="53" s="1"/>
  <c r="S165" i="53" s="1"/>
  <c r="T165" i="53" s="1"/>
  <c r="U165" i="53" s="1"/>
  <c r="V165" i="53" s="1"/>
  <c r="W165" i="53" s="1"/>
  <c r="X165" i="53" s="1"/>
  <c r="Y165" i="53" s="1"/>
  <c r="Z165" i="53" s="1"/>
  <c r="AA165" i="53" s="1"/>
  <c r="AB165" i="53" s="1"/>
  <c r="AC165" i="53" s="1"/>
  <c r="AD165" i="53" s="1"/>
  <c r="AE165" i="53" s="1"/>
  <c r="AF165" i="53" s="1"/>
  <c r="E165" i="53"/>
  <c r="F165" i="53" s="1"/>
  <c r="G165" i="53" s="1"/>
  <c r="H165" i="53" s="1"/>
  <c r="I165" i="53" s="1"/>
  <c r="J165" i="53" s="1"/>
  <c r="K165" i="53" s="1"/>
  <c r="L165" i="53" s="1"/>
  <c r="M165" i="53" s="1"/>
  <c r="N165" i="53" s="1"/>
  <c r="O165" i="53" s="1"/>
  <c r="D165" i="53"/>
  <c r="C165" i="53"/>
  <c r="F164" i="53"/>
  <c r="G164" i="53" s="1"/>
  <c r="H164" i="53" s="1"/>
  <c r="I164" i="53" s="1"/>
  <c r="J164" i="53" s="1"/>
  <c r="K164" i="53" s="1"/>
  <c r="L164" i="53" s="1"/>
  <c r="M164" i="53" s="1"/>
  <c r="N164" i="53" s="1"/>
  <c r="O164" i="53" s="1"/>
  <c r="P164" i="53" s="1"/>
  <c r="Q164" i="53" s="1"/>
  <c r="R164" i="53" s="1"/>
  <c r="S164" i="53" s="1"/>
  <c r="T164" i="53" s="1"/>
  <c r="U164" i="53" s="1"/>
  <c r="V164" i="53" s="1"/>
  <c r="W164" i="53" s="1"/>
  <c r="X164" i="53" s="1"/>
  <c r="Y164" i="53" s="1"/>
  <c r="Z164" i="53" s="1"/>
  <c r="AA164" i="53" s="1"/>
  <c r="AB164" i="53" s="1"/>
  <c r="AC164" i="53" s="1"/>
  <c r="AD164" i="53" s="1"/>
  <c r="AE164" i="53" s="1"/>
  <c r="AF164" i="53" s="1"/>
  <c r="C164" i="53"/>
  <c r="D164" i="53" s="1"/>
  <c r="E164" i="53" s="1"/>
  <c r="J163" i="53"/>
  <c r="K163" i="53" s="1"/>
  <c r="L163" i="53" s="1"/>
  <c r="M163" i="53" s="1"/>
  <c r="N163" i="53" s="1"/>
  <c r="O163" i="53" s="1"/>
  <c r="P163" i="53" s="1"/>
  <c r="Q163" i="53" s="1"/>
  <c r="R163" i="53" s="1"/>
  <c r="S163" i="53" s="1"/>
  <c r="T163" i="53" s="1"/>
  <c r="U163" i="53" s="1"/>
  <c r="V163" i="53" s="1"/>
  <c r="W163" i="53" s="1"/>
  <c r="X163" i="53" s="1"/>
  <c r="Y163" i="53" s="1"/>
  <c r="Z163" i="53" s="1"/>
  <c r="AA163" i="53" s="1"/>
  <c r="AB163" i="53" s="1"/>
  <c r="AC163" i="53" s="1"/>
  <c r="AD163" i="53" s="1"/>
  <c r="AE163" i="53" s="1"/>
  <c r="AF163" i="53" s="1"/>
  <c r="D163" i="53"/>
  <c r="E163" i="53" s="1"/>
  <c r="F163" i="53" s="1"/>
  <c r="G163" i="53" s="1"/>
  <c r="H163" i="53" s="1"/>
  <c r="I163" i="53" s="1"/>
  <c r="C163" i="53"/>
  <c r="H162" i="53"/>
  <c r="I162" i="53" s="1"/>
  <c r="J162" i="53" s="1"/>
  <c r="K162" i="53" s="1"/>
  <c r="L162" i="53" s="1"/>
  <c r="M162" i="53" s="1"/>
  <c r="N162" i="53" s="1"/>
  <c r="O162" i="53" s="1"/>
  <c r="P162" i="53" s="1"/>
  <c r="Q162" i="53" s="1"/>
  <c r="R162" i="53" s="1"/>
  <c r="S162" i="53" s="1"/>
  <c r="T162" i="53" s="1"/>
  <c r="U162" i="53" s="1"/>
  <c r="V162" i="53" s="1"/>
  <c r="W162" i="53" s="1"/>
  <c r="X162" i="53" s="1"/>
  <c r="Y162" i="53" s="1"/>
  <c r="Z162" i="53" s="1"/>
  <c r="AA162" i="53" s="1"/>
  <c r="AB162" i="53" s="1"/>
  <c r="AC162" i="53" s="1"/>
  <c r="AD162" i="53" s="1"/>
  <c r="AE162" i="53" s="1"/>
  <c r="AF162" i="53" s="1"/>
  <c r="C162" i="53"/>
  <c r="D162" i="53" s="1"/>
  <c r="E162" i="53" s="1"/>
  <c r="F162" i="53" s="1"/>
  <c r="G162" i="53" s="1"/>
  <c r="D161" i="53"/>
  <c r="E161" i="53" s="1"/>
  <c r="F161" i="53" s="1"/>
  <c r="G161" i="53" s="1"/>
  <c r="H161" i="53" s="1"/>
  <c r="I161" i="53" s="1"/>
  <c r="J161" i="53" s="1"/>
  <c r="K161" i="53" s="1"/>
  <c r="L161" i="53" s="1"/>
  <c r="M161" i="53" s="1"/>
  <c r="N161" i="53" s="1"/>
  <c r="O161" i="53" s="1"/>
  <c r="P161" i="53" s="1"/>
  <c r="Q161" i="53" s="1"/>
  <c r="R161" i="53" s="1"/>
  <c r="S161" i="53" s="1"/>
  <c r="T161" i="53" s="1"/>
  <c r="U161" i="53" s="1"/>
  <c r="V161" i="53" s="1"/>
  <c r="W161" i="53" s="1"/>
  <c r="X161" i="53" s="1"/>
  <c r="Y161" i="53" s="1"/>
  <c r="Z161" i="53" s="1"/>
  <c r="AA161" i="53" s="1"/>
  <c r="AB161" i="53" s="1"/>
  <c r="AC161" i="53" s="1"/>
  <c r="AD161" i="53" s="1"/>
  <c r="AE161" i="53" s="1"/>
  <c r="AF161" i="53" s="1"/>
  <c r="C161" i="53"/>
  <c r="G160" i="53"/>
  <c r="H160" i="53" s="1"/>
  <c r="I160" i="53" s="1"/>
  <c r="J160" i="53" s="1"/>
  <c r="K160" i="53" s="1"/>
  <c r="L160" i="53" s="1"/>
  <c r="M160" i="53" s="1"/>
  <c r="N160" i="53" s="1"/>
  <c r="O160" i="53" s="1"/>
  <c r="P160" i="53" s="1"/>
  <c r="Q160" i="53" s="1"/>
  <c r="R160" i="53" s="1"/>
  <c r="S160" i="53" s="1"/>
  <c r="T160" i="53" s="1"/>
  <c r="U160" i="53" s="1"/>
  <c r="V160" i="53" s="1"/>
  <c r="W160" i="53" s="1"/>
  <c r="X160" i="53" s="1"/>
  <c r="Y160" i="53" s="1"/>
  <c r="Z160" i="53" s="1"/>
  <c r="AA160" i="53" s="1"/>
  <c r="AB160" i="53" s="1"/>
  <c r="AC160" i="53" s="1"/>
  <c r="AD160" i="53" s="1"/>
  <c r="AE160" i="53" s="1"/>
  <c r="AF160" i="53" s="1"/>
  <c r="C160" i="53"/>
  <c r="D160" i="53" s="1"/>
  <c r="E160" i="53" s="1"/>
  <c r="F160" i="53" s="1"/>
  <c r="E159" i="53"/>
  <c r="F159" i="53" s="1"/>
  <c r="G159" i="53" s="1"/>
  <c r="H159" i="53" s="1"/>
  <c r="I159" i="53" s="1"/>
  <c r="J159" i="53" s="1"/>
  <c r="K159" i="53" s="1"/>
  <c r="L159" i="53" s="1"/>
  <c r="M159" i="53" s="1"/>
  <c r="N159" i="53" s="1"/>
  <c r="O159" i="53" s="1"/>
  <c r="P159" i="53" s="1"/>
  <c r="Q159" i="53" s="1"/>
  <c r="R159" i="53" s="1"/>
  <c r="S159" i="53" s="1"/>
  <c r="T159" i="53" s="1"/>
  <c r="U159" i="53" s="1"/>
  <c r="V159" i="53" s="1"/>
  <c r="W159" i="53" s="1"/>
  <c r="X159" i="53" s="1"/>
  <c r="Y159" i="53" s="1"/>
  <c r="Z159" i="53" s="1"/>
  <c r="AA159" i="53" s="1"/>
  <c r="AB159" i="53" s="1"/>
  <c r="AC159" i="53" s="1"/>
  <c r="AD159" i="53" s="1"/>
  <c r="AE159" i="53" s="1"/>
  <c r="AF159" i="53" s="1"/>
  <c r="C159" i="53"/>
  <c r="D159" i="53" s="1"/>
  <c r="F158" i="53"/>
  <c r="G158" i="53" s="1"/>
  <c r="H158" i="53" s="1"/>
  <c r="I158" i="53" s="1"/>
  <c r="J158" i="53" s="1"/>
  <c r="K158" i="53" s="1"/>
  <c r="L158" i="53" s="1"/>
  <c r="M158" i="53" s="1"/>
  <c r="N158" i="53" s="1"/>
  <c r="O158" i="53" s="1"/>
  <c r="P158" i="53" s="1"/>
  <c r="Q158" i="53" s="1"/>
  <c r="R158" i="53" s="1"/>
  <c r="S158" i="53" s="1"/>
  <c r="T158" i="53" s="1"/>
  <c r="U158" i="53" s="1"/>
  <c r="V158" i="53" s="1"/>
  <c r="W158" i="53" s="1"/>
  <c r="X158" i="53" s="1"/>
  <c r="Y158" i="53" s="1"/>
  <c r="Z158" i="53" s="1"/>
  <c r="AA158" i="53" s="1"/>
  <c r="AB158" i="53" s="1"/>
  <c r="AC158" i="53" s="1"/>
  <c r="AD158" i="53" s="1"/>
  <c r="AE158" i="53" s="1"/>
  <c r="AF158" i="53" s="1"/>
  <c r="D158" i="53"/>
  <c r="E158" i="53" s="1"/>
  <c r="C158" i="53"/>
  <c r="D157" i="53"/>
  <c r="E157" i="53" s="1"/>
  <c r="F157" i="53" s="1"/>
  <c r="G157" i="53" s="1"/>
  <c r="H157" i="53" s="1"/>
  <c r="I157" i="53" s="1"/>
  <c r="J157" i="53" s="1"/>
  <c r="K157" i="53" s="1"/>
  <c r="L157" i="53" s="1"/>
  <c r="M157" i="53" s="1"/>
  <c r="N157" i="53" s="1"/>
  <c r="O157" i="53" s="1"/>
  <c r="P157" i="53" s="1"/>
  <c r="Q157" i="53" s="1"/>
  <c r="R157" i="53" s="1"/>
  <c r="S157" i="53" s="1"/>
  <c r="T157" i="53" s="1"/>
  <c r="U157" i="53" s="1"/>
  <c r="V157" i="53" s="1"/>
  <c r="W157" i="53" s="1"/>
  <c r="X157" i="53" s="1"/>
  <c r="Y157" i="53" s="1"/>
  <c r="Z157" i="53" s="1"/>
  <c r="AA157" i="53" s="1"/>
  <c r="AB157" i="53" s="1"/>
  <c r="AC157" i="53" s="1"/>
  <c r="AD157" i="53" s="1"/>
  <c r="AE157" i="53" s="1"/>
  <c r="AF157" i="53" s="1"/>
  <c r="C157" i="53"/>
  <c r="P156" i="53"/>
  <c r="Q156" i="53" s="1"/>
  <c r="R156" i="53" s="1"/>
  <c r="S156" i="53" s="1"/>
  <c r="T156" i="53" s="1"/>
  <c r="U156" i="53" s="1"/>
  <c r="V156" i="53" s="1"/>
  <c r="W156" i="53" s="1"/>
  <c r="X156" i="53" s="1"/>
  <c r="Y156" i="53" s="1"/>
  <c r="Z156" i="53" s="1"/>
  <c r="AA156" i="53" s="1"/>
  <c r="AB156" i="53" s="1"/>
  <c r="AC156" i="53" s="1"/>
  <c r="AD156" i="53" s="1"/>
  <c r="AE156" i="53" s="1"/>
  <c r="AF156" i="53" s="1"/>
  <c r="C156" i="53"/>
  <c r="D156" i="53" s="1"/>
  <c r="E156" i="53" s="1"/>
  <c r="F156" i="53" s="1"/>
  <c r="G156" i="53" s="1"/>
  <c r="H156" i="53" s="1"/>
  <c r="I156" i="53" s="1"/>
  <c r="J156" i="53" s="1"/>
  <c r="K156" i="53" s="1"/>
  <c r="L156" i="53" s="1"/>
  <c r="M156" i="53" s="1"/>
  <c r="N156" i="53" s="1"/>
  <c r="O156" i="53" s="1"/>
  <c r="U155" i="53"/>
  <c r="V155" i="53" s="1"/>
  <c r="W155" i="53" s="1"/>
  <c r="X155" i="53" s="1"/>
  <c r="Y155" i="53" s="1"/>
  <c r="Z155" i="53" s="1"/>
  <c r="AA155" i="53" s="1"/>
  <c r="AB155" i="53" s="1"/>
  <c r="AC155" i="53" s="1"/>
  <c r="AD155" i="53" s="1"/>
  <c r="AE155" i="53" s="1"/>
  <c r="AF155" i="53" s="1"/>
  <c r="C155" i="53"/>
  <c r="D155" i="53" s="1"/>
  <c r="E155" i="53" s="1"/>
  <c r="F155" i="53" s="1"/>
  <c r="G155" i="53" s="1"/>
  <c r="H155" i="53" s="1"/>
  <c r="I155" i="53" s="1"/>
  <c r="J155" i="53" s="1"/>
  <c r="K155" i="53" s="1"/>
  <c r="L155" i="53" s="1"/>
  <c r="M155" i="53" s="1"/>
  <c r="N155" i="53" s="1"/>
  <c r="O155" i="53" s="1"/>
  <c r="P155" i="53" s="1"/>
  <c r="Q155" i="53" s="1"/>
  <c r="R155" i="53" s="1"/>
  <c r="S155" i="53" s="1"/>
  <c r="T155" i="53" s="1"/>
  <c r="V154" i="53"/>
  <c r="W154" i="53" s="1"/>
  <c r="X154" i="53" s="1"/>
  <c r="Y154" i="53" s="1"/>
  <c r="Z154" i="53" s="1"/>
  <c r="AA154" i="53" s="1"/>
  <c r="AB154" i="53" s="1"/>
  <c r="AC154" i="53" s="1"/>
  <c r="AD154" i="53" s="1"/>
  <c r="AE154" i="53" s="1"/>
  <c r="AF154" i="53" s="1"/>
  <c r="C154" i="53"/>
  <c r="D154" i="53" s="1"/>
  <c r="E154" i="53" s="1"/>
  <c r="F154" i="53" s="1"/>
  <c r="G154" i="53" s="1"/>
  <c r="H154" i="53" s="1"/>
  <c r="I154" i="53" s="1"/>
  <c r="J154" i="53" s="1"/>
  <c r="K154" i="53" s="1"/>
  <c r="L154" i="53" s="1"/>
  <c r="M154" i="53" s="1"/>
  <c r="N154" i="53" s="1"/>
  <c r="O154" i="53" s="1"/>
  <c r="P154" i="53" s="1"/>
  <c r="Q154" i="53" s="1"/>
  <c r="R154" i="53" s="1"/>
  <c r="S154" i="53" s="1"/>
  <c r="T154" i="53" s="1"/>
  <c r="U154" i="53" s="1"/>
  <c r="H153" i="53"/>
  <c r="I153" i="53" s="1"/>
  <c r="J153" i="53" s="1"/>
  <c r="K153" i="53" s="1"/>
  <c r="L153" i="53" s="1"/>
  <c r="M153" i="53" s="1"/>
  <c r="N153" i="53" s="1"/>
  <c r="O153" i="53" s="1"/>
  <c r="P153" i="53" s="1"/>
  <c r="Q153" i="53" s="1"/>
  <c r="R153" i="53" s="1"/>
  <c r="S153" i="53" s="1"/>
  <c r="T153" i="53" s="1"/>
  <c r="U153" i="53" s="1"/>
  <c r="V153" i="53" s="1"/>
  <c r="W153" i="53" s="1"/>
  <c r="X153" i="53" s="1"/>
  <c r="Y153" i="53" s="1"/>
  <c r="Z153" i="53" s="1"/>
  <c r="AA153" i="53" s="1"/>
  <c r="AB153" i="53" s="1"/>
  <c r="AC153" i="53" s="1"/>
  <c r="AD153" i="53" s="1"/>
  <c r="AE153" i="53" s="1"/>
  <c r="AF153" i="53" s="1"/>
  <c r="E153" i="53"/>
  <c r="F153" i="53" s="1"/>
  <c r="G153" i="53" s="1"/>
  <c r="C153" i="53"/>
  <c r="D153" i="53" s="1"/>
  <c r="AE152" i="53"/>
  <c r="AF152" i="53" s="1"/>
  <c r="F152" i="53"/>
  <c r="G152" i="53" s="1"/>
  <c r="H152" i="53" s="1"/>
  <c r="I152" i="53" s="1"/>
  <c r="J152" i="53" s="1"/>
  <c r="K152" i="53" s="1"/>
  <c r="L152" i="53" s="1"/>
  <c r="M152" i="53" s="1"/>
  <c r="N152" i="53" s="1"/>
  <c r="O152" i="53" s="1"/>
  <c r="P152" i="53" s="1"/>
  <c r="Q152" i="53" s="1"/>
  <c r="R152" i="53" s="1"/>
  <c r="S152" i="53" s="1"/>
  <c r="T152" i="53" s="1"/>
  <c r="U152" i="53" s="1"/>
  <c r="V152" i="53" s="1"/>
  <c r="W152" i="53" s="1"/>
  <c r="X152" i="53" s="1"/>
  <c r="Y152" i="53" s="1"/>
  <c r="Z152" i="53" s="1"/>
  <c r="AA152" i="53" s="1"/>
  <c r="AB152" i="53" s="1"/>
  <c r="AC152" i="53" s="1"/>
  <c r="AD152" i="53" s="1"/>
  <c r="C152" i="53"/>
  <c r="D152" i="53" s="1"/>
  <c r="E152" i="53" s="1"/>
  <c r="C151" i="53"/>
  <c r="D151" i="53" s="1"/>
  <c r="E151" i="53" s="1"/>
  <c r="F151" i="53" s="1"/>
  <c r="G151" i="53" s="1"/>
  <c r="H151" i="53" s="1"/>
  <c r="I151" i="53" s="1"/>
  <c r="J151" i="53" s="1"/>
  <c r="K151" i="53" s="1"/>
  <c r="L151" i="53" s="1"/>
  <c r="M151" i="53" s="1"/>
  <c r="N151" i="53" s="1"/>
  <c r="O151" i="53" s="1"/>
  <c r="P151" i="53" s="1"/>
  <c r="Q151" i="53" s="1"/>
  <c r="R151" i="53" s="1"/>
  <c r="S151" i="53" s="1"/>
  <c r="T151" i="53" s="1"/>
  <c r="U151" i="53" s="1"/>
  <c r="V151" i="53" s="1"/>
  <c r="W151" i="53" s="1"/>
  <c r="X151" i="53" s="1"/>
  <c r="Y151" i="53" s="1"/>
  <c r="Z151" i="53" s="1"/>
  <c r="AA151" i="53" s="1"/>
  <c r="AB151" i="53" s="1"/>
  <c r="AC151" i="53" s="1"/>
  <c r="AD151" i="53" s="1"/>
  <c r="AE151" i="53" s="1"/>
  <c r="AF151" i="53" s="1"/>
  <c r="E150" i="53"/>
  <c r="F150" i="53" s="1"/>
  <c r="G150" i="53" s="1"/>
  <c r="H150" i="53" s="1"/>
  <c r="I150" i="53" s="1"/>
  <c r="J150" i="53" s="1"/>
  <c r="K150" i="53" s="1"/>
  <c r="L150" i="53" s="1"/>
  <c r="M150" i="53" s="1"/>
  <c r="N150" i="53" s="1"/>
  <c r="O150" i="53" s="1"/>
  <c r="P150" i="53" s="1"/>
  <c r="Q150" i="53" s="1"/>
  <c r="R150" i="53" s="1"/>
  <c r="S150" i="53" s="1"/>
  <c r="T150" i="53" s="1"/>
  <c r="U150" i="53" s="1"/>
  <c r="V150" i="53" s="1"/>
  <c r="W150" i="53" s="1"/>
  <c r="X150" i="53" s="1"/>
  <c r="Y150" i="53" s="1"/>
  <c r="Z150" i="53" s="1"/>
  <c r="AA150" i="53" s="1"/>
  <c r="AB150" i="53" s="1"/>
  <c r="AC150" i="53" s="1"/>
  <c r="AD150" i="53" s="1"/>
  <c r="AE150" i="53" s="1"/>
  <c r="AF150" i="53" s="1"/>
  <c r="D150" i="53"/>
  <c r="C150" i="53"/>
  <c r="C149" i="53"/>
  <c r="D149" i="53" s="1"/>
  <c r="E149" i="53" s="1"/>
  <c r="F149" i="53" s="1"/>
  <c r="G149" i="53" s="1"/>
  <c r="H149" i="53" s="1"/>
  <c r="I149" i="53" s="1"/>
  <c r="J149" i="53" s="1"/>
  <c r="K149" i="53" s="1"/>
  <c r="L149" i="53" s="1"/>
  <c r="M149" i="53" s="1"/>
  <c r="N149" i="53" s="1"/>
  <c r="O149" i="53" s="1"/>
  <c r="P149" i="53" s="1"/>
  <c r="Q149" i="53" s="1"/>
  <c r="R149" i="53" s="1"/>
  <c r="S149" i="53" s="1"/>
  <c r="T149" i="53" s="1"/>
  <c r="U149" i="53" s="1"/>
  <c r="V149" i="53" s="1"/>
  <c r="W149" i="53" s="1"/>
  <c r="X149" i="53" s="1"/>
  <c r="Y149" i="53" s="1"/>
  <c r="Z149" i="53" s="1"/>
  <c r="AA149" i="53" s="1"/>
  <c r="AB149" i="53" s="1"/>
  <c r="AC149" i="53" s="1"/>
  <c r="AD149" i="53" s="1"/>
  <c r="AE149" i="53" s="1"/>
  <c r="AF149" i="53" s="1"/>
  <c r="C148" i="53"/>
  <c r="D148" i="53" s="1"/>
  <c r="E148" i="53" s="1"/>
  <c r="F148" i="53" s="1"/>
  <c r="G148" i="53" s="1"/>
  <c r="H148" i="53" s="1"/>
  <c r="I148" i="53" s="1"/>
  <c r="J148" i="53" s="1"/>
  <c r="K148" i="53" s="1"/>
  <c r="L148" i="53" s="1"/>
  <c r="M148" i="53" s="1"/>
  <c r="N148" i="53" s="1"/>
  <c r="O148" i="53" s="1"/>
  <c r="P148" i="53" s="1"/>
  <c r="Q148" i="53" s="1"/>
  <c r="R148" i="53" s="1"/>
  <c r="S148" i="53" s="1"/>
  <c r="T148" i="53" s="1"/>
  <c r="U148" i="53" s="1"/>
  <c r="V148" i="53" s="1"/>
  <c r="W148" i="53" s="1"/>
  <c r="X148" i="53" s="1"/>
  <c r="Y148" i="53" s="1"/>
  <c r="Z148" i="53" s="1"/>
  <c r="AA148" i="53" s="1"/>
  <c r="AB148" i="53" s="1"/>
  <c r="AC148" i="53" s="1"/>
  <c r="AD148" i="53" s="1"/>
  <c r="AE148" i="53" s="1"/>
  <c r="AF148" i="53" s="1"/>
  <c r="H147" i="53"/>
  <c r="I147" i="53" s="1"/>
  <c r="J147" i="53" s="1"/>
  <c r="K147" i="53" s="1"/>
  <c r="L147" i="53" s="1"/>
  <c r="M147" i="53" s="1"/>
  <c r="N147" i="53" s="1"/>
  <c r="O147" i="53" s="1"/>
  <c r="P147" i="53" s="1"/>
  <c r="Q147" i="53" s="1"/>
  <c r="R147" i="53" s="1"/>
  <c r="S147" i="53" s="1"/>
  <c r="T147" i="53" s="1"/>
  <c r="U147" i="53" s="1"/>
  <c r="V147" i="53" s="1"/>
  <c r="W147" i="53" s="1"/>
  <c r="X147" i="53" s="1"/>
  <c r="Y147" i="53" s="1"/>
  <c r="Z147" i="53" s="1"/>
  <c r="AA147" i="53" s="1"/>
  <c r="AB147" i="53" s="1"/>
  <c r="AC147" i="53" s="1"/>
  <c r="AD147" i="53" s="1"/>
  <c r="AE147" i="53" s="1"/>
  <c r="AF147" i="53" s="1"/>
  <c r="D147" i="53"/>
  <c r="E147" i="53" s="1"/>
  <c r="F147" i="53" s="1"/>
  <c r="G147" i="53" s="1"/>
  <c r="C147" i="53"/>
  <c r="C146" i="53"/>
  <c r="D146" i="53" s="1"/>
  <c r="E146" i="53" s="1"/>
  <c r="F146" i="53" s="1"/>
  <c r="G146" i="53" s="1"/>
  <c r="H146" i="53" s="1"/>
  <c r="I146" i="53" s="1"/>
  <c r="J146" i="53" s="1"/>
  <c r="K146" i="53" s="1"/>
  <c r="L146" i="53" s="1"/>
  <c r="M146" i="53" s="1"/>
  <c r="N146" i="53" s="1"/>
  <c r="O146" i="53" s="1"/>
  <c r="P146" i="53" s="1"/>
  <c r="Q146" i="53" s="1"/>
  <c r="R146" i="53" s="1"/>
  <c r="S146" i="53" s="1"/>
  <c r="T146" i="53" s="1"/>
  <c r="U146" i="53" s="1"/>
  <c r="V146" i="53" s="1"/>
  <c r="W146" i="53" s="1"/>
  <c r="X146" i="53" s="1"/>
  <c r="Y146" i="53" s="1"/>
  <c r="Z146" i="53" s="1"/>
  <c r="AA146" i="53" s="1"/>
  <c r="AB146" i="53" s="1"/>
  <c r="AC146" i="53" s="1"/>
  <c r="AD146" i="53" s="1"/>
  <c r="AE146" i="53" s="1"/>
  <c r="AF146" i="53" s="1"/>
  <c r="H145" i="53"/>
  <c r="I145" i="53" s="1"/>
  <c r="J145" i="53" s="1"/>
  <c r="K145" i="53" s="1"/>
  <c r="L145" i="53" s="1"/>
  <c r="M145" i="53" s="1"/>
  <c r="N145" i="53" s="1"/>
  <c r="O145" i="53" s="1"/>
  <c r="P145" i="53" s="1"/>
  <c r="Q145" i="53" s="1"/>
  <c r="R145" i="53" s="1"/>
  <c r="S145" i="53" s="1"/>
  <c r="T145" i="53" s="1"/>
  <c r="U145" i="53" s="1"/>
  <c r="V145" i="53" s="1"/>
  <c r="W145" i="53" s="1"/>
  <c r="X145" i="53" s="1"/>
  <c r="Y145" i="53" s="1"/>
  <c r="Z145" i="53" s="1"/>
  <c r="AA145" i="53" s="1"/>
  <c r="AB145" i="53" s="1"/>
  <c r="AC145" i="53" s="1"/>
  <c r="AD145" i="53" s="1"/>
  <c r="AE145" i="53" s="1"/>
  <c r="AF145" i="53" s="1"/>
  <c r="E145" i="53"/>
  <c r="F145" i="53" s="1"/>
  <c r="G145" i="53" s="1"/>
  <c r="D145" i="53"/>
  <c r="C145" i="53"/>
  <c r="E144" i="53"/>
  <c r="F144" i="53" s="1"/>
  <c r="G144" i="53" s="1"/>
  <c r="H144" i="53" s="1"/>
  <c r="I144" i="53" s="1"/>
  <c r="J144" i="53" s="1"/>
  <c r="K144" i="53" s="1"/>
  <c r="L144" i="53" s="1"/>
  <c r="M144" i="53" s="1"/>
  <c r="N144" i="53" s="1"/>
  <c r="O144" i="53" s="1"/>
  <c r="P144" i="53" s="1"/>
  <c r="Q144" i="53" s="1"/>
  <c r="R144" i="53" s="1"/>
  <c r="S144" i="53" s="1"/>
  <c r="T144" i="53" s="1"/>
  <c r="U144" i="53" s="1"/>
  <c r="V144" i="53" s="1"/>
  <c r="W144" i="53" s="1"/>
  <c r="X144" i="53" s="1"/>
  <c r="Y144" i="53" s="1"/>
  <c r="Z144" i="53" s="1"/>
  <c r="AA144" i="53" s="1"/>
  <c r="AB144" i="53" s="1"/>
  <c r="AC144" i="53" s="1"/>
  <c r="AD144" i="53" s="1"/>
  <c r="AE144" i="53" s="1"/>
  <c r="AF144" i="53" s="1"/>
  <c r="C144" i="53"/>
  <c r="D144" i="53" s="1"/>
  <c r="F143" i="53"/>
  <c r="G143" i="53" s="1"/>
  <c r="H143" i="53" s="1"/>
  <c r="I143" i="53" s="1"/>
  <c r="J143" i="53" s="1"/>
  <c r="K143" i="53" s="1"/>
  <c r="L143" i="53" s="1"/>
  <c r="M143" i="53" s="1"/>
  <c r="N143" i="53" s="1"/>
  <c r="O143" i="53" s="1"/>
  <c r="P143" i="53" s="1"/>
  <c r="Q143" i="53" s="1"/>
  <c r="R143" i="53" s="1"/>
  <c r="S143" i="53" s="1"/>
  <c r="T143" i="53" s="1"/>
  <c r="U143" i="53" s="1"/>
  <c r="V143" i="53" s="1"/>
  <c r="W143" i="53" s="1"/>
  <c r="X143" i="53" s="1"/>
  <c r="Y143" i="53" s="1"/>
  <c r="Z143" i="53" s="1"/>
  <c r="AA143" i="53" s="1"/>
  <c r="AB143" i="53" s="1"/>
  <c r="AC143" i="53" s="1"/>
  <c r="AD143" i="53" s="1"/>
  <c r="AE143" i="53" s="1"/>
  <c r="AF143" i="53" s="1"/>
  <c r="E143" i="53"/>
  <c r="D143" i="53"/>
  <c r="C143" i="53"/>
  <c r="C142" i="53"/>
  <c r="D142" i="53" s="1"/>
  <c r="E142" i="53" s="1"/>
  <c r="F142" i="53" s="1"/>
  <c r="G142" i="53" s="1"/>
  <c r="H142" i="53" s="1"/>
  <c r="I142" i="53" s="1"/>
  <c r="J142" i="53" s="1"/>
  <c r="K142" i="53" s="1"/>
  <c r="L142" i="53" s="1"/>
  <c r="M142" i="53" s="1"/>
  <c r="N142" i="53" s="1"/>
  <c r="O142" i="53" s="1"/>
  <c r="P142" i="53" s="1"/>
  <c r="Q142" i="53" s="1"/>
  <c r="R142" i="53" s="1"/>
  <c r="S142" i="53" s="1"/>
  <c r="T142" i="53" s="1"/>
  <c r="U142" i="53" s="1"/>
  <c r="V142" i="53" s="1"/>
  <c r="W142" i="53" s="1"/>
  <c r="X142" i="53" s="1"/>
  <c r="Y142" i="53" s="1"/>
  <c r="Z142" i="53" s="1"/>
  <c r="AA142" i="53" s="1"/>
  <c r="AB142" i="53" s="1"/>
  <c r="AC142" i="53" s="1"/>
  <c r="AD142" i="53" s="1"/>
  <c r="AE142" i="53" s="1"/>
  <c r="AF142" i="53" s="1"/>
  <c r="D141" i="53"/>
  <c r="E141" i="53" s="1"/>
  <c r="F141" i="53" s="1"/>
  <c r="G141" i="53" s="1"/>
  <c r="H141" i="53" s="1"/>
  <c r="I141" i="53" s="1"/>
  <c r="J141" i="53" s="1"/>
  <c r="K141" i="53" s="1"/>
  <c r="L141" i="53" s="1"/>
  <c r="M141" i="53" s="1"/>
  <c r="N141" i="53" s="1"/>
  <c r="O141" i="53" s="1"/>
  <c r="P141" i="53" s="1"/>
  <c r="Q141" i="53" s="1"/>
  <c r="R141" i="53" s="1"/>
  <c r="S141" i="53" s="1"/>
  <c r="T141" i="53" s="1"/>
  <c r="U141" i="53" s="1"/>
  <c r="V141" i="53" s="1"/>
  <c r="W141" i="53" s="1"/>
  <c r="X141" i="53" s="1"/>
  <c r="Y141" i="53" s="1"/>
  <c r="Z141" i="53" s="1"/>
  <c r="AA141" i="53" s="1"/>
  <c r="AB141" i="53" s="1"/>
  <c r="AC141" i="53" s="1"/>
  <c r="AD141" i="53" s="1"/>
  <c r="AE141" i="53" s="1"/>
  <c r="AF141" i="53" s="1"/>
  <c r="C141" i="53"/>
  <c r="C140" i="53"/>
  <c r="D140" i="53" s="1"/>
  <c r="E140" i="53" s="1"/>
  <c r="F140" i="53" s="1"/>
  <c r="G140" i="53" s="1"/>
  <c r="H140" i="53" s="1"/>
  <c r="I140" i="53" s="1"/>
  <c r="J140" i="53" s="1"/>
  <c r="K140" i="53" s="1"/>
  <c r="L140" i="53" s="1"/>
  <c r="M140" i="53" s="1"/>
  <c r="N140" i="53" s="1"/>
  <c r="O140" i="53" s="1"/>
  <c r="P140" i="53" s="1"/>
  <c r="Q140" i="53" s="1"/>
  <c r="R140" i="53" s="1"/>
  <c r="S140" i="53" s="1"/>
  <c r="T140" i="53" s="1"/>
  <c r="U140" i="53" s="1"/>
  <c r="V140" i="53" s="1"/>
  <c r="W140" i="53" s="1"/>
  <c r="X140" i="53" s="1"/>
  <c r="Y140" i="53" s="1"/>
  <c r="Z140" i="53" s="1"/>
  <c r="AA140" i="53" s="1"/>
  <c r="AB140" i="53" s="1"/>
  <c r="AC140" i="53" s="1"/>
  <c r="AD140" i="53" s="1"/>
  <c r="AE140" i="53" s="1"/>
  <c r="AF140" i="53" s="1"/>
  <c r="X139" i="53"/>
  <c r="Y139" i="53" s="1"/>
  <c r="Z139" i="53" s="1"/>
  <c r="AA139" i="53" s="1"/>
  <c r="AB139" i="53" s="1"/>
  <c r="AC139" i="53" s="1"/>
  <c r="AD139" i="53" s="1"/>
  <c r="AE139" i="53" s="1"/>
  <c r="AF139" i="53" s="1"/>
  <c r="F139" i="53"/>
  <c r="G139" i="53" s="1"/>
  <c r="H139" i="53" s="1"/>
  <c r="I139" i="53" s="1"/>
  <c r="J139" i="53" s="1"/>
  <c r="K139" i="53" s="1"/>
  <c r="L139" i="53" s="1"/>
  <c r="M139" i="53" s="1"/>
  <c r="N139" i="53" s="1"/>
  <c r="O139" i="53" s="1"/>
  <c r="P139" i="53" s="1"/>
  <c r="Q139" i="53" s="1"/>
  <c r="R139" i="53" s="1"/>
  <c r="S139" i="53" s="1"/>
  <c r="T139" i="53" s="1"/>
  <c r="U139" i="53" s="1"/>
  <c r="V139" i="53" s="1"/>
  <c r="W139" i="53" s="1"/>
  <c r="D139" i="53"/>
  <c r="E139" i="53" s="1"/>
  <c r="C139" i="53"/>
  <c r="C138" i="53"/>
  <c r="D138" i="53" s="1"/>
  <c r="E138" i="53" s="1"/>
  <c r="F138" i="53" s="1"/>
  <c r="G138" i="53" s="1"/>
  <c r="H138" i="53" s="1"/>
  <c r="I138" i="53" s="1"/>
  <c r="J138" i="53" s="1"/>
  <c r="K138" i="53" s="1"/>
  <c r="L138" i="53" s="1"/>
  <c r="M138" i="53" s="1"/>
  <c r="N138" i="53" s="1"/>
  <c r="O138" i="53" s="1"/>
  <c r="P138" i="53" s="1"/>
  <c r="Q138" i="53" s="1"/>
  <c r="R138" i="53" s="1"/>
  <c r="S138" i="53" s="1"/>
  <c r="T138" i="53" s="1"/>
  <c r="U138" i="53" s="1"/>
  <c r="V138" i="53" s="1"/>
  <c r="W138" i="53" s="1"/>
  <c r="X138" i="53" s="1"/>
  <c r="Y138" i="53" s="1"/>
  <c r="Z138" i="53" s="1"/>
  <c r="AA138" i="53" s="1"/>
  <c r="AB138" i="53" s="1"/>
  <c r="AC138" i="53" s="1"/>
  <c r="AD138" i="53" s="1"/>
  <c r="AE138" i="53" s="1"/>
  <c r="AF138" i="53" s="1"/>
  <c r="E137" i="53"/>
  <c r="F137" i="53" s="1"/>
  <c r="G137" i="53" s="1"/>
  <c r="H137" i="53" s="1"/>
  <c r="I137" i="53" s="1"/>
  <c r="J137" i="53" s="1"/>
  <c r="K137" i="53" s="1"/>
  <c r="L137" i="53" s="1"/>
  <c r="M137" i="53" s="1"/>
  <c r="N137" i="53" s="1"/>
  <c r="O137" i="53" s="1"/>
  <c r="P137" i="53" s="1"/>
  <c r="Q137" i="53" s="1"/>
  <c r="R137" i="53" s="1"/>
  <c r="S137" i="53" s="1"/>
  <c r="T137" i="53" s="1"/>
  <c r="U137" i="53" s="1"/>
  <c r="V137" i="53" s="1"/>
  <c r="W137" i="53" s="1"/>
  <c r="X137" i="53" s="1"/>
  <c r="Y137" i="53" s="1"/>
  <c r="Z137" i="53" s="1"/>
  <c r="AA137" i="53" s="1"/>
  <c r="AB137" i="53" s="1"/>
  <c r="AC137" i="53" s="1"/>
  <c r="AD137" i="53" s="1"/>
  <c r="AE137" i="53" s="1"/>
  <c r="AF137" i="53" s="1"/>
  <c r="D137" i="53"/>
  <c r="C137" i="53"/>
  <c r="E136" i="53"/>
  <c r="F136" i="53" s="1"/>
  <c r="G136" i="53" s="1"/>
  <c r="H136" i="53" s="1"/>
  <c r="I136" i="53" s="1"/>
  <c r="J136" i="53" s="1"/>
  <c r="K136" i="53" s="1"/>
  <c r="L136" i="53" s="1"/>
  <c r="M136" i="53" s="1"/>
  <c r="N136" i="53" s="1"/>
  <c r="O136" i="53" s="1"/>
  <c r="P136" i="53" s="1"/>
  <c r="Q136" i="53" s="1"/>
  <c r="R136" i="53" s="1"/>
  <c r="S136" i="53" s="1"/>
  <c r="T136" i="53" s="1"/>
  <c r="U136" i="53" s="1"/>
  <c r="V136" i="53" s="1"/>
  <c r="W136" i="53" s="1"/>
  <c r="X136" i="53" s="1"/>
  <c r="Y136" i="53" s="1"/>
  <c r="Z136" i="53" s="1"/>
  <c r="AA136" i="53" s="1"/>
  <c r="AB136" i="53" s="1"/>
  <c r="AC136" i="53" s="1"/>
  <c r="AD136" i="53" s="1"/>
  <c r="AE136" i="53" s="1"/>
  <c r="AF136" i="53" s="1"/>
  <c r="C136" i="53"/>
  <c r="D136" i="53" s="1"/>
  <c r="C135" i="53"/>
  <c r="D135" i="53" s="1"/>
  <c r="E135" i="53" s="1"/>
  <c r="F135" i="53" s="1"/>
  <c r="G135" i="53" s="1"/>
  <c r="H135" i="53" s="1"/>
  <c r="I135" i="53" s="1"/>
  <c r="J135" i="53" s="1"/>
  <c r="K135" i="53" s="1"/>
  <c r="L135" i="53" s="1"/>
  <c r="M135" i="53" s="1"/>
  <c r="N135" i="53" s="1"/>
  <c r="O135" i="53" s="1"/>
  <c r="P135" i="53" s="1"/>
  <c r="Q135" i="53" s="1"/>
  <c r="R135" i="53" s="1"/>
  <c r="S135" i="53" s="1"/>
  <c r="T135" i="53" s="1"/>
  <c r="U135" i="53" s="1"/>
  <c r="V135" i="53" s="1"/>
  <c r="W135" i="53" s="1"/>
  <c r="X135" i="53" s="1"/>
  <c r="Y135" i="53" s="1"/>
  <c r="Z135" i="53" s="1"/>
  <c r="AA135" i="53" s="1"/>
  <c r="AB135" i="53" s="1"/>
  <c r="AC135" i="53" s="1"/>
  <c r="AD135" i="53" s="1"/>
  <c r="AE135" i="53" s="1"/>
  <c r="AF135" i="53" s="1"/>
  <c r="S134" i="53"/>
  <c r="T134" i="53" s="1"/>
  <c r="U134" i="53" s="1"/>
  <c r="V134" i="53" s="1"/>
  <c r="W134" i="53" s="1"/>
  <c r="X134" i="53" s="1"/>
  <c r="Y134" i="53" s="1"/>
  <c r="Z134" i="53" s="1"/>
  <c r="AA134" i="53" s="1"/>
  <c r="AB134" i="53" s="1"/>
  <c r="AC134" i="53" s="1"/>
  <c r="AD134" i="53" s="1"/>
  <c r="AE134" i="53" s="1"/>
  <c r="AF134" i="53" s="1"/>
  <c r="J134" i="53"/>
  <c r="K134" i="53" s="1"/>
  <c r="L134" i="53" s="1"/>
  <c r="M134" i="53" s="1"/>
  <c r="N134" i="53" s="1"/>
  <c r="O134" i="53" s="1"/>
  <c r="P134" i="53" s="1"/>
  <c r="Q134" i="53" s="1"/>
  <c r="R134" i="53" s="1"/>
  <c r="E134" i="53"/>
  <c r="F134" i="53" s="1"/>
  <c r="G134" i="53" s="1"/>
  <c r="H134" i="53" s="1"/>
  <c r="I134" i="53" s="1"/>
  <c r="D134" i="53"/>
  <c r="C134" i="53"/>
  <c r="C133" i="53"/>
  <c r="D133" i="53" s="1"/>
  <c r="E133" i="53" s="1"/>
  <c r="F133" i="53" s="1"/>
  <c r="G133" i="53" s="1"/>
  <c r="H133" i="53" s="1"/>
  <c r="I133" i="53" s="1"/>
  <c r="J133" i="53" s="1"/>
  <c r="K133" i="53" s="1"/>
  <c r="L133" i="53" s="1"/>
  <c r="M133" i="53" s="1"/>
  <c r="N133" i="53" s="1"/>
  <c r="O133" i="53" s="1"/>
  <c r="P133" i="53" s="1"/>
  <c r="Q133" i="53" s="1"/>
  <c r="R133" i="53" s="1"/>
  <c r="S133" i="53" s="1"/>
  <c r="T133" i="53" s="1"/>
  <c r="U133" i="53" s="1"/>
  <c r="V133" i="53" s="1"/>
  <c r="W133" i="53" s="1"/>
  <c r="X133" i="53" s="1"/>
  <c r="Y133" i="53" s="1"/>
  <c r="Z133" i="53" s="1"/>
  <c r="AA133" i="53" s="1"/>
  <c r="AB133" i="53" s="1"/>
  <c r="AC133" i="53" s="1"/>
  <c r="AD133" i="53" s="1"/>
  <c r="AE133" i="53" s="1"/>
  <c r="AF133" i="53" s="1"/>
  <c r="F132" i="53"/>
  <c r="G132" i="53" s="1"/>
  <c r="H132" i="53" s="1"/>
  <c r="I132" i="53" s="1"/>
  <c r="J132" i="53" s="1"/>
  <c r="K132" i="53" s="1"/>
  <c r="L132" i="53" s="1"/>
  <c r="M132" i="53" s="1"/>
  <c r="N132" i="53" s="1"/>
  <c r="O132" i="53" s="1"/>
  <c r="P132" i="53" s="1"/>
  <c r="Q132" i="53" s="1"/>
  <c r="R132" i="53" s="1"/>
  <c r="S132" i="53" s="1"/>
  <c r="T132" i="53" s="1"/>
  <c r="U132" i="53" s="1"/>
  <c r="V132" i="53" s="1"/>
  <c r="W132" i="53" s="1"/>
  <c r="X132" i="53" s="1"/>
  <c r="Y132" i="53" s="1"/>
  <c r="Z132" i="53" s="1"/>
  <c r="AA132" i="53" s="1"/>
  <c r="AB132" i="53" s="1"/>
  <c r="AC132" i="53" s="1"/>
  <c r="AD132" i="53" s="1"/>
  <c r="AE132" i="53" s="1"/>
  <c r="AF132" i="53" s="1"/>
  <c r="C132" i="53"/>
  <c r="D132" i="53" s="1"/>
  <c r="E132" i="53" s="1"/>
  <c r="D131" i="53"/>
  <c r="E131" i="53" s="1"/>
  <c r="F131" i="53" s="1"/>
  <c r="G131" i="53" s="1"/>
  <c r="H131" i="53" s="1"/>
  <c r="I131" i="53" s="1"/>
  <c r="J131" i="53" s="1"/>
  <c r="K131" i="53" s="1"/>
  <c r="L131" i="53" s="1"/>
  <c r="M131" i="53" s="1"/>
  <c r="N131" i="53" s="1"/>
  <c r="O131" i="53" s="1"/>
  <c r="P131" i="53" s="1"/>
  <c r="Q131" i="53" s="1"/>
  <c r="R131" i="53" s="1"/>
  <c r="S131" i="53" s="1"/>
  <c r="T131" i="53" s="1"/>
  <c r="U131" i="53" s="1"/>
  <c r="V131" i="53" s="1"/>
  <c r="W131" i="53" s="1"/>
  <c r="X131" i="53" s="1"/>
  <c r="Y131" i="53" s="1"/>
  <c r="Z131" i="53" s="1"/>
  <c r="AA131" i="53" s="1"/>
  <c r="AB131" i="53" s="1"/>
  <c r="AC131" i="53" s="1"/>
  <c r="AD131" i="53" s="1"/>
  <c r="AE131" i="53" s="1"/>
  <c r="AF131" i="53" s="1"/>
  <c r="C131" i="53"/>
  <c r="S130" i="53"/>
  <c r="T130" i="53" s="1"/>
  <c r="U130" i="53" s="1"/>
  <c r="V130" i="53" s="1"/>
  <c r="W130" i="53" s="1"/>
  <c r="X130" i="53" s="1"/>
  <c r="Y130" i="53" s="1"/>
  <c r="Z130" i="53" s="1"/>
  <c r="AA130" i="53" s="1"/>
  <c r="AB130" i="53" s="1"/>
  <c r="AC130" i="53" s="1"/>
  <c r="AD130" i="53" s="1"/>
  <c r="AE130" i="53" s="1"/>
  <c r="AF130" i="53" s="1"/>
  <c r="C130" i="53"/>
  <c r="D130" i="53" s="1"/>
  <c r="E130" i="53" s="1"/>
  <c r="F130" i="53" s="1"/>
  <c r="G130" i="53" s="1"/>
  <c r="H130" i="53" s="1"/>
  <c r="I130" i="53" s="1"/>
  <c r="J130" i="53" s="1"/>
  <c r="K130" i="53" s="1"/>
  <c r="L130" i="53" s="1"/>
  <c r="M130" i="53" s="1"/>
  <c r="N130" i="53" s="1"/>
  <c r="O130" i="53" s="1"/>
  <c r="P130" i="53" s="1"/>
  <c r="Q130" i="53" s="1"/>
  <c r="R130" i="53" s="1"/>
  <c r="H129" i="53"/>
  <c r="I129" i="53" s="1"/>
  <c r="J129" i="53" s="1"/>
  <c r="K129" i="53" s="1"/>
  <c r="L129" i="53" s="1"/>
  <c r="M129" i="53" s="1"/>
  <c r="N129" i="53" s="1"/>
  <c r="O129" i="53" s="1"/>
  <c r="P129" i="53" s="1"/>
  <c r="Q129" i="53" s="1"/>
  <c r="R129" i="53" s="1"/>
  <c r="S129" i="53" s="1"/>
  <c r="T129" i="53" s="1"/>
  <c r="U129" i="53" s="1"/>
  <c r="V129" i="53" s="1"/>
  <c r="W129" i="53" s="1"/>
  <c r="X129" i="53" s="1"/>
  <c r="Y129" i="53" s="1"/>
  <c r="Z129" i="53" s="1"/>
  <c r="AA129" i="53" s="1"/>
  <c r="AB129" i="53" s="1"/>
  <c r="AC129" i="53" s="1"/>
  <c r="AD129" i="53" s="1"/>
  <c r="AE129" i="53" s="1"/>
  <c r="AF129" i="53" s="1"/>
  <c r="E129" i="53"/>
  <c r="F129" i="53" s="1"/>
  <c r="G129" i="53" s="1"/>
  <c r="D129" i="53"/>
  <c r="C129" i="53"/>
  <c r="F128" i="53"/>
  <c r="G128" i="53" s="1"/>
  <c r="H128" i="53" s="1"/>
  <c r="I128" i="53" s="1"/>
  <c r="J128" i="53" s="1"/>
  <c r="K128" i="53" s="1"/>
  <c r="L128" i="53" s="1"/>
  <c r="M128" i="53" s="1"/>
  <c r="N128" i="53" s="1"/>
  <c r="O128" i="53" s="1"/>
  <c r="P128" i="53" s="1"/>
  <c r="Q128" i="53" s="1"/>
  <c r="R128" i="53" s="1"/>
  <c r="S128" i="53" s="1"/>
  <c r="T128" i="53" s="1"/>
  <c r="U128" i="53" s="1"/>
  <c r="V128" i="53" s="1"/>
  <c r="W128" i="53" s="1"/>
  <c r="X128" i="53" s="1"/>
  <c r="Y128" i="53" s="1"/>
  <c r="Z128" i="53" s="1"/>
  <c r="AA128" i="53" s="1"/>
  <c r="AB128" i="53" s="1"/>
  <c r="AC128" i="53" s="1"/>
  <c r="AD128" i="53" s="1"/>
  <c r="AE128" i="53" s="1"/>
  <c r="AF128" i="53" s="1"/>
  <c r="C128" i="53"/>
  <c r="D128" i="53" s="1"/>
  <c r="E128" i="53" s="1"/>
  <c r="M127" i="53"/>
  <c r="N127" i="53" s="1"/>
  <c r="O127" i="53" s="1"/>
  <c r="P127" i="53" s="1"/>
  <c r="Q127" i="53" s="1"/>
  <c r="R127" i="53" s="1"/>
  <c r="S127" i="53" s="1"/>
  <c r="T127" i="53" s="1"/>
  <c r="U127" i="53" s="1"/>
  <c r="V127" i="53" s="1"/>
  <c r="W127" i="53" s="1"/>
  <c r="X127" i="53" s="1"/>
  <c r="Y127" i="53" s="1"/>
  <c r="Z127" i="53" s="1"/>
  <c r="AA127" i="53" s="1"/>
  <c r="AB127" i="53" s="1"/>
  <c r="AC127" i="53" s="1"/>
  <c r="AD127" i="53" s="1"/>
  <c r="AE127" i="53" s="1"/>
  <c r="AF127" i="53" s="1"/>
  <c r="C127" i="53"/>
  <c r="D127" i="53" s="1"/>
  <c r="E127" i="53" s="1"/>
  <c r="F127" i="53" s="1"/>
  <c r="G127" i="53" s="1"/>
  <c r="H127" i="53" s="1"/>
  <c r="I127" i="53" s="1"/>
  <c r="J127" i="53" s="1"/>
  <c r="K127" i="53" s="1"/>
  <c r="L127" i="53" s="1"/>
  <c r="C126" i="53"/>
  <c r="D126" i="53" s="1"/>
  <c r="E126" i="53" s="1"/>
  <c r="F126" i="53" s="1"/>
  <c r="G126" i="53" s="1"/>
  <c r="H126" i="53" s="1"/>
  <c r="I126" i="53" s="1"/>
  <c r="J126" i="53" s="1"/>
  <c r="K126" i="53" s="1"/>
  <c r="L126" i="53" s="1"/>
  <c r="M126" i="53" s="1"/>
  <c r="N126" i="53" s="1"/>
  <c r="O126" i="53" s="1"/>
  <c r="P126" i="53" s="1"/>
  <c r="Q126" i="53" s="1"/>
  <c r="R126" i="53" s="1"/>
  <c r="S126" i="53" s="1"/>
  <c r="T126" i="53" s="1"/>
  <c r="U126" i="53" s="1"/>
  <c r="V126" i="53" s="1"/>
  <c r="W126" i="53" s="1"/>
  <c r="X126" i="53" s="1"/>
  <c r="Y126" i="53" s="1"/>
  <c r="Z126" i="53" s="1"/>
  <c r="AA126" i="53" s="1"/>
  <c r="AB126" i="53" s="1"/>
  <c r="AC126" i="53" s="1"/>
  <c r="AD126" i="53" s="1"/>
  <c r="AE126" i="53" s="1"/>
  <c r="AF126" i="53" s="1"/>
  <c r="L125" i="53"/>
  <c r="M125" i="53" s="1"/>
  <c r="N125" i="53" s="1"/>
  <c r="O125" i="53" s="1"/>
  <c r="P125" i="53" s="1"/>
  <c r="Q125" i="53" s="1"/>
  <c r="R125" i="53" s="1"/>
  <c r="S125" i="53" s="1"/>
  <c r="T125" i="53" s="1"/>
  <c r="U125" i="53" s="1"/>
  <c r="V125" i="53" s="1"/>
  <c r="W125" i="53" s="1"/>
  <c r="X125" i="53" s="1"/>
  <c r="Y125" i="53" s="1"/>
  <c r="Z125" i="53" s="1"/>
  <c r="AA125" i="53" s="1"/>
  <c r="AB125" i="53" s="1"/>
  <c r="AC125" i="53" s="1"/>
  <c r="AD125" i="53" s="1"/>
  <c r="AE125" i="53" s="1"/>
  <c r="AF125" i="53" s="1"/>
  <c r="D125" i="53"/>
  <c r="E125" i="53" s="1"/>
  <c r="F125" i="53" s="1"/>
  <c r="G125" i="53" s="1"/>
  <c r="H125" i="53" s="1"/>
  <c r="I125" i="53" s="1"/>
  <c r="J125" i="53" s="1"/>
  <c r="K125" i="53" s="1"/>
  <c r="C125" i="53"/>
  <c r="C124" i="53"/>
  <c r="D124" i="53" s="1"/>
  <c r="E124" i="53" s="1"/>
  <c r="F124" i="53" s="1"/>
  <c r="G124" i="53" s="1"/>
  <c r="H124" i="53" s="1"/>
  <c r="I124" i="53" s="1"/>
  <c r="J124" i="53" s="1"/>
  <c r="K124" i="53" s="1"/>
  <c r="L124" i="53" s="1"/>
  <c r="M124" i="53" s="1"/>
  <c r="N124" i="53" s="1"/>
  <c r="O124" i="53" s="1"/>
  <c r="P124" i="53" s="1"/>
  <c r="Q124" i="53" s="1"/>
  <c r="R124" i="53" s="1"/>
  <c r="S124" i="53" s="1"/>
  <c r="T124" i="53" s="1"/>
  <c r="U124" i="53" s="1"/>
  <c r="V124" i="53" s="1"/>
  <c r="W124" i="53" s="1"/>
  <c r="X124" i="53" s="1"/>
  <c r="Y124" i="53" s="1"/>
  <c r="Z124" i="53" s="1"/>
  <c r="AA124" i="53" s="1"/>
  <c r="AB124" i="53" s="1"/>
  <c r="AC124" i="53" s="1"/>
  <c r="AD124" i="53" s="1"/>
  <c r="AE124" i="53" s="1"/>
  <c r="AF124" i="53" s="1"/>
  <c r="C123" i="53"/>
  <c r="D123" i="53" s="1"/>
  <c r="E123" i="53" s="1"/>
  <c r="F123" i="53" s="1"/>
  <c r="G123" i="53" s="1"/>
  <c r="H123" i="53" s="1"/>
  <c r="I123" i="53" s="1"/>
  <c r="J123" i="53" s="1"/>
  <c r="K123" i="53" s="1"/>
  <c r="L123" i="53" s="1"/>
  <c r="M123" i="53" s="1"/>
  <c r="N123" i="53" s="1"/>
  <c r="O123" i="53" s="1"/>
  <c r="P123" i="53" s="1"/>
  <c r="Q123" i="53" s="1"/>
  <c r="R123" i="53" s="1"/>
  <c r="S123" i="53" s="1"/>
  <c r="T123" i="53" s="1"/>
  <c r="U123" i="53" s="1"/>
  <c r="V123" i="53" s="1"/>
  <c r="W123" i="53" s="1"/>
  <c r="X123" i="53" s="1"/>
  <c r="Y123" i="53" s="1"/>
  <c r="Z123" i="53" s="1"/>
  <c r="AA123" i="53" s="1"/>
  <c r="AB123" i="53" s="1"/>
  <c r="AC123" i="53" s="1"/>
  <c r="AD123" i="53" s="1"/>
  <c r="AE123" i="53" s="1"/>
  <c r="AF123" i="53" s="1"/>
  <c r="G122" i="53"/>
  <c r="H122" i="53" s="1"/>
  <c r="I122" i="53" s="1"/>
  <c r="J122" i="53" s="1"/>
  <c r="K122" i="53" s="1"/>
  <c r="L122" i="53" s="1"/>
  <c r="M122" i="53" s="1"/>
  <c r="N122" i="53" s="1"/>
  <c r="O122" i="53" s="1"/>
  <c r="P122" i="53" s="1"/>
  <c r="Q122" i="53" s="1"/>
  <c r="R122" i="53" s="1"/>
  <c r="S122" i="53" s="1"/>
  <c r="T122" i="53" s="1"/>
  <c r="U122" i="53" s="1"/>
  <c r="V122" i="53" s="1"/>
  <c r="W122" i="53" s="1"/>
  <c r="X122" i="53" s="1"/>
  <c r="Y122" i="53" s="1"/>
  <c r="Z122" i="53" s="1"/>
  <c r="AA122" i="53" s="1"/>
  <c r="AB122" i="53" s="1"/>
  <c r="AC122" i="53" s="1"/>
  <c r="AD122" i="53" s="1"/>
  <c r="AE122" i="53" s="1"/>
  <c r="AF122" i="53" s="1"/>
  <c r="E122" i="53"/>
  <c r="F122" i="53" s="1"/>
  <c r="C122" i="53"/>
  <c r="D122" i="53" s="1"/>
  <c r="P121" i="53"/>
  <c r="Q121" i="53" s="1"/>
  <c r="R121" i="53" s="1"/>
  <c r="S121" i="53" s="1"/>
  <c r="T121" i="53" s="1"/>
  <c r="U121" i="53" s="1"/>
  <c r="V121" i="53" s="1"/>
  <c r="W121" i="53" s="1"/>
  <c r="X121" i="53" s="1"/>
  <c r="Y121" i="53" s="1"/>
  <c r="Z121" i="53" s="1"/>
  <c r="AA121" i="53" s="1"/>
  <c r="AB121" i="53" s="1"/>
  <c r="AC121" i="53" s="1"/>
  <c r="AD121" i="53" s="1"/>
  <c r="AE121" i="53" s="1"/>
  <c r="AF121" i="53" s="1"/>
  <c r="C121" i="53"/>
  <c r="D121" i="53" s="1"/>
  <c r="E121" i="53" s="1"/>
  <c r="F121" i="53" s="1"/>
  <c r="G121" i="53" s="1"/>
  <c r="H121" i="53" s="1"/>
  <c r="I121" i="53" s="1"/>
  <c r="J121" i="53" s="1"/>
  <c r="K121" i="53" s="1"/>
  <c r="L121" i="53" s="1"/>
  <c r="M121" i="53" s="1"/>
  <c r="N121" i="53" s="1"/>
  <c r="O121" i="53" s="1"/>
  <c r="C120" i="53"/>
  <c r="D120" i="53" s="1"/>
  <c r="E120" i="53" s="1"/>
  <c r="F120" i="53" s="1"/>
  <c r="G120" i="53" s="1"/>
  <c r="H120" i="53" s="1"/>
  <c r="I120" i="53" s="1"/>
  <c r="J120" i="53" s="1"/>
  <c r="K120" i="53" s="1"/>
  <c r="L120" i="53" s="1"/>
  <c r="M120" i="53" s="1"/>
  <c r="N120" i="53" s="1"/>
  <c r="O120" i="53" s="1"/>
  <c r="P120" i="53" s="1"/>
  <c r="Q120" i="53" s="1"/>
  <c r="R120" i="53" s="1"/>
  <c r="S120" i="53" s="1"/>
  <c r="T120" i="53" s="1"/>
  <c r="U120" i="53" s="1"/>
  <c r="V120" i="53" s="1"/>
  <c r="W120" i="53" s="1"/>
  <c r="X120" i="53" s="1"/>
  <c r="Y120" i="53" s="1"/>
  <c r="Z120" i="53" s="1"/>
  <c r="AA120" i="53" s="1"/>
  <c r="AB120" i="53" s="1"/>
  <c r="AC120" i="53" s="1"/>
  <c r="AD120" i="53" s="1"/>
  <c r="AE120" i="53" s="1"/>
  <c r="AF120" i="53" s="1"/>
  <c r="C119" i="53"/>
  <c r="D119" i="53" s="1"/>
  <c r="E119" i="53" s="1"/>
  <c r="F119" i="53" s="1"/>
  <c r="G119" i="53" s="1"/>
  <c r="H119" i="53" s="1"/>
  <c r="I119" i="53" s="1"/>
  <c r="J119" i="53" s="1"/>
  <c r="K119" i="53" s="1"/>
  <c r="L119" i="53" s="1"/>
  <c r="M119" i="53" s="1"/>
  <c r="N119" i="53" s="1"/>
  <c r="O119" i="53" s="1"/>
  <c r="P119" i="53" s="1"/>
  <c r="Q119" i="53" s="1"/>
  <c r="R119" i="53" s="1"/>
  <c r="S119" i="53" s="1"/>
  <c r="T119" i="53" s="1"/>
  <c r="U119" i="53" s="1"/>
  <c r="V119" i="53" s="1"/>
  <c r="W119" i="53" s="1"/>
  <c r="X119" i="53" s="1"/>
  <c r="Y119" i="53" s="1"/>
  <c r="Z119" i="53" s="1"/>
  <c r="AA119" i="53" s="1"/>
  <c r="AB119" i="53" s="1"/>
  <c r="AC119" i="53" s="1"/>
  <c r="AD119" i="53" s="1"/>
  <c r="AE119" i="53" s="1"/>
  <c r="AF119" i="53" s="1"/>
  <c r="C118" i="53"/>
  <c r="D118" i="53" s="1"/>
  <c r="E118" i="53" s="1"/>
  <c r="F118" i="53" s="1"/>
  <c r="G118" i="53" s="1"/>
  <c r="H118" i="53" s="1"/>
  <c r="I118" i="53" s="1"/>
  <c r="J118" i="53" s="1"/>
  <c r="K118" i="53" s="1"/>
  <c r="L118" i="53" s="1"/>
  <c r="M118" i="53" s="1"/>
  <c r="N118" i="53" s="1"/>
  <c r="O118" i="53" s="1"/>
  <c r="P118" i="53" s="1"/>
  <c r="Q118" i="53" s="1"/>
  <c r="R118" i="53" s="1"/>
  <c r="S118" i="53" s="1"/>
  <c r="T118" i="53" s="1"/>
  <c r="U118" i="53" s="1"/>
  <c r="V118" i="53" s="1"/>
  <c r="W118" i="53" s="1"/>
  <c r="X118" i="53" s="1"/>
  <c r="Y118" i="53" s="1"/>
  <c r="Z118" i="53" s="1"/>
  <c r="AA118" i="53" s="1"/>
  <c r="AB118" i="53" s="1"/>
  <c r="AC118" i="53" s="1"/>
  <c r="AD118" i="53" s="1"/>
  <c r="AE118" i="53" s="1"/>
  <c r="AF118" i="53" s="1"/>
  <c r="Q117" i="53"/>
  <c r="R117" i="53" s="1"/>
  <c r="S117" i="53" s="1"/>
  <c r="T117" i="53" s="1"/>
  <c r="U117" i="53" s="1"/>
  <c r="V117" i="53" s="1"/>
  <c r="W117" i="53" s="1"/>
  <c r="X117" i="53" s="1"/>
  <c r="Y117" i="53" s="1"/>
  <c r="Z117" i="53" s="1"/>
  <c r="AA117" i="53" s="1"/>
  <c r="AB117" i="53" s="1"/>
  <c r="AC117" i="53" s="1"/>
  <c r="AD117" i="53" s="1"/>
  <c r="AE117" i="53" s="1"/>
  <c r="AF117" i="53" s="1"/>
  <c r="D117" i="53"/>
  <c r="E117" i="53" s="1"/>
  <c r="F117" i="53" s="1"/>
  <c r="G117" i="53" s="1"/>
  <c r="H117" i="53" s="1"/>
  <c r="I117" i="53" s="1"/>
  <c r="J117" i="53" s="1"/>
  <c r="K117" i="53" s="1"/>
  <c r="L117" i="53" s="1"/>
  <c r="M117" i="53" s="1"/>
  <c r="N117" i="53" s="1"/>
  <c r="O117" i="53" s="1"/>
  <c r="P117" i="53" s="1"/>
  <c r="C117" i="53"/>
  <c r="Y116" i="53"/>
  <c r="Z116" i="53" s="1"/>
  <c r="AA116" i="53" s="1"/>
  <c r="AB116" i="53" s="1"/>
  <c r="AC116" i="53" s="1"/>
  <c r="AD116" i="53" s="1"/>
  <c r="AE116" i="53" s="1"/>
  <c r="AF116" i="53" s="1"/>
  <c r="F116" i="53"/>
  <c r="G116" i="53" s="1"/>
  <c r="H116" i="53" s="1"/>
  <c r="I116" i="53" s="1"/>
  <c r="J116" i="53" s="1"/>
  <c r="K116" i="53" s="1"/>
  <c r="L116" i="53" s="1"/>
  <c r="M116" i="53" s="1"/>
  <c r="N116" i="53" s="1"/>
  <c r="O116" i="53" s="1"/>
  <c r="P116" i="53" s="1"/>
  <c r="Q116" i="53" s="1"/>
  <c r="R116" i="53" s="1"/>
  <c r="S116" i="53" s="1"/>
  <c r="T116" i="53" s="1"/>
  <c r="U116" i="53" s="1"/>
  <c r="V116" i="53" s="1"/>
  <c r="W116" i="53" s="1"/>
  <c r="X116" i="53" s="1"/>
  <c r="D116" i="53"/>
  <c r="E116" i="53" s="1"/>
  <c r="C116" i="53"/>
  <c r="P115" i="53"/>
  <c r="Q115" i="53" s="1"/>
  <c r="R115" i="53" s="1"/>
  <c r="S115" i="53" s="1"/>
  <c r="T115" i="53" s="1"/>
  <c r="U115" i="53" s="1"/>
  <c r="V115" i="53" s="1"/>
  <c r="W115" i="53" s="1"/>
  <c r="X115" i="53" s="1"/>
  <c r="Y115" i="53" s="1"/>
  <c r="Z115" i="53" s="1"/>
  <c r="AA115" i="53" s="1"/>
  <c r="AB115" i="53" s="1"/>
  <c r="AC115" i="53" s="1"/>
  <c r="AD115" i="53" s="1"/>
  <c r="AE115" i="53" s="1"/>
  <c r="AF115" i="53" s="1"/>
  <c r="I115" i="53"/>
  <c r="J115" i="53" s="1"/>
  <c r="K115" i="53" s="1"/>
  <c r="L115" i="53" s="1"/>
  <c r="M115" i="53" s="1"/>
  <c r="N115" i="53" s="1"/>
  <c r="O115" i="53" s="1"/>
  <c r="D115" i="53"/>
  <c r="E115" i="53" s="1"/>
  <c r="F115" i="53" s="1"/>
  <c r="G115" i="53" s="1"/>
  <c r="H115" i="53" s="1"/>
  <c r="C115" i="53"/>
  <c r="C114" i="53"/>
  <c r="D114" i="53" s="1"/>
  <c r="E114" i="53" s="1"/>
  <c r="F114" i="53" s="1"/>
  <c r="G114" i="53" s="1"/>
  <c r="H114" i="53" s="1"/>
  <c r="I114" i="53" s="1"/>
  <c r="J114" i="53" s="1"/>
  <c r="K114" i="53" s="1"/>
  <c r="L114" i="53" s="1"/>
  <c r="M114" i="53" s="1"/>
  <c r="N114" i="53" s="1"/>
  <c r="O114" i="53" s="1"/>
  <c r="P114" i="53" s="1"/>
  <c r="Q114" i="53" s="1"/>
  <c r="R114" i="53" s="1"/>
  <c r="S114" i="53" s="1"/>
  <c r="T114" i="53" s="1"/>
  <c r="U114" i="53" s="1"/>
  <c r="V114" i="53" s="1"/>
  <c r="W114" i="53" s="1"/>
  <c r="X114" i="53" s="1"/>
  <c r="Y114" i="53" s="1"/>
  <c r="Z114" i="53" s="1"/>
  <c r="AA114" i="53" s="1"/>
  <c r="AB114" i="53" s="1"/>
  <c r="AC114" i="53" s="1"/>
  <c r="AD114" i="53" s="1"/>
  <c r="AE114" i="53" s="1"/>
  <c r="AF114" i="53" s="1"/>
  <c r="AB113" i="53"/>
  <c r="AC113" i="53" s="1"/>
  <c r="AD113" i="53" s="1"/>
  <c r="AE113" i="53" s="1"/>
  <c r="AF113" i="53" s="1"/>
  <c r="I113" i="53"/>
  <c r="J113" i="53" s="1"/>
  <c r="K113" i="53" s="1"/>
  <c r="L113" i="53" s="1"/>
  <c r="M113" i="53" s="1"/>
  <c r="N113" i="53" s="1"/>
  <c r="O113" i="53" s="1"/>
  <c r="P113" i="53" s="1"/>
  <c r="Q113" i="53" s="1"/>
  <c r="R113" i="53" s="1"/>
  <c r="S113" i="53" s="1"/>
  <c r="T113" i="53" s="1"/>
  <c r="U113" i="53" s="1"/>
  <c r="V113" i="53" s="1"/>
  <c r="W113" i="53" s="1"/>
  <c r="X113" i="53" s="1"/>
  <c r="Y113" i="53" s="1"/>
  <c r="Z113" i="53" s="1"/>
  <c r="AA113" i="53" s="1"/>
  <c r="C113" i="53"/>
  <c r="D113" i="53" s="1"/>
  <c r="E113" i="53" s="1"/>
  <c r="F113" i="53" s="1"/>
  <c r="G113" i="53" s="1"/>
  <c r="H113" i="53" s="1"/>
  <c r="G112" i="53"/>
  <c r="H112" i="53" s="1"/>
  <c r="I112" i="53" s="1"/>
  <c r="J112" i="53" s="1"/>
  <c r="K112" i="53" s="1"/>
  <c r="L112" i="53" s="1"/>
  <c r="M112" i="53" s="1"/>
  <c r="N112" i="53" s="1"/>
  <c r="O112" i="53" s="1"/>
  <c r="P112" i="53" s="1"/>
  <c r="Q112" i="53" s="1"/>
  <c r="R112" i="53" s="1"/>
  <c r="S112" i="53" s="1"/>
  <c r="T112" i="53" s="1"/>
  <c r="U112" i="53" s="1"/>
  <c r="V112" i="53" s="1"/>
  <c r="W112" i="53" s="1"/>
  <c r="X112" i="53" s="1"/>
  <c r="Y112" i="53" s="1"/>
  <c r="Z112" i="53" s="1"/>
  <c r="AA112" i="53" s="1"/>
  <c r="AB112" i="53" s="1"/>
  <c r="AC112" i="53" s="1"/>
  <c r="AD112" i="53" s="1"/>
  <c r="AE112" i="53" s="1"/>
  <c r="AF112" i="53" s="1"/>
  <c r="C112" i="53"/>
  <c r="D112" i="53" s="1"/>
  <c r="E112" i="53" s="1"/>
  <c r="F112" i="53" s="1"/>
  <c r="H111" i="53"/>
  <c r="I111" i="53" s="1"/>
  <c r="J111" i="53" s="1"/>
  <c r="K111" i="53" s="1"/>
  <c r="L111" i="53" s="1"/>
  <c r="M111" i="53" s="1"/>
  <c r="N111" i="53" s="1"/>
  <c r="O111" i="53" s="1"/>
  <c r="P111" i="53" s="1"/>
  <c r="Q111" i="53" s="1"/>
  <c r="R111" i="53" s="1"/>
  <c r="S111" i="53" s="1"/>
  <c r="T111" i="53" s="1"/>
  <c r="U111" i="53" s="1"/>
  <c r="V111" i="53" s="1"/>
  <c r="W111" i="53" s="1"/>
  <c r="X111" i="53" s="1"/>
  <c r="Y111" i="53" s="1"/>
  <c r="Z111" i="53" s="1"/>
  <c r="AA111" i="53" s="1"/>
  <c r="AB111" i="53" s="1"/>
  <c r="AC111" i="53" s="1"/>
  <c r="AD111" i="53" s="1"/>
  <c r="AE111" i="53" s="1"/>
  <c r="AF111" i="53" s="1"/>
  <c r="E111" i="53"/>
  <c r="F111" i="53" s="1"/>
  <c r="G111" i="53" s="1"/>
  <c r="D111" i="53"/>
  <c r="C111" i="53"/>
  <c r="H110" i="53"/>
  <c r="I110" i="53" s="1"/>
  <c r="J110" i="53" s="1"/>
  <c r="K110" i="53" s="1"/>
  <c r="L110" i="53" s="1"/>
  <c r="M110" i="53" s="1"/>
  <c r="N110" i="53" s="1"/>
  <c r="O110" i="53" s="1"/>
  <c r="P110" i="53" s="1"/>
  <c r="Q110" i="53" s="1"/>
  <c r="R110" i="53" s="1"/>
  <c r="S110" i="53" s="1"/>
  <c r="T110" i="53" s="1"/>
  <c r="U110" i="53" s="1"/>
  <c r="V110" i="53" s="1"/>
  <c r="W110" i="53" s="1"/>
  <c r="X110" i="53" s="1"/>
  <c r="Y110" i="53" s="1"/>
  <c r="Z110" i="53" s="1"/>
  <c r="AA110" i="53" s="1"/>
  <c r="AB110" i="53" s="1"/>
  <c r="AC110" i="53" s="1"/>
  <c r="AD110" i="53" s="1"/>
  <c r="AE110" i="53" s="1"/>
  <c r="AF110" i="53" s="1"/>
  <c r="C110" i="53"/>
  <c r="D110" i="53" s="1"/>
  <c r="E110" i="53" s="1"/>
  <c r="F110" i="53" s="1"/>
  <c r="G110" i="53" s="1"/>
  <c r="AE109" i="53"/>
  <c r="AF109" i="53" s="1"/>
  <c r="M109" i="53"/>
  <c r="N109" i="53" s="1"/>
  <c r="O109" i="53" s="1"/>
  <c r="P109" i="53" s="1"/>
  <c r="Q109" i="53" s="1"/>
  <c r="R109" i="53" s="1"/>
  <c r="S109" i="53" s="1"/>
  <c r="T109" i="53" s="1"/>
  <c r="U109" i="53" s="1"/>
  <c r="V109" i="53" s="1"/>
  <c r="W109" i="53" s="1"/>
  <c r="X109" i="53" s="1"/>
  <c r="Y109" i="53" s="1"/>
  <c r="Z109" i="53" s="1"/>
  <c r="AA109" i="53" s="1"/>
  <c r="AB109" i="53" s="1"/>
  <c r="AC109" i="53" s="1"/>
  <c r="AD109" i="53" s="1"/>
  <c r="F109" i="53"/>
  <c r="G109" i="53" s="1"/>
  <c r="H109" i="53" s="1"/>
  <c r="I109" i="53" s="1"/>
  <c r="J109" i="53" s="1"/>
  <c r="K109" i="53" s="1"/>
  <c r="L109" i="53" s="1"/>
  <c r="D109" i="53"/>
  <c r="E109" i="53" s="1"/>
  <c r="C109" i="53"/>
  <c r="O108" i="53"/>
  <c r="P108" i="53" s="1"/>
  <c r="Q108" i="53" s="1"/>
  <c r="R108" i="53" s="1"/>
  <c r="S108" i="53" s="1"/>
  <c r="T108" i="53" s="1"/>
  <c r="U108" i="53" s="1"/>
  <c r="V108" i="53" s="1"/>
  <c r="W108" i="53" s="1"/>
  <c r="X108" i="53" s="1"/>
  <c r="Y108" i="53" s="1"/>
  <c r="Z108" i="53" s="1"/>
  <c r="AA108" i="53" s="1"/>
  <c r="AB108" i="53" s="1"/>
  <c r="AC108" i="53" s="1"/>
  <c r="AD108" i="53" s="1"/>
  <c r="AE108" i="53" s="1"/>
  <c r="AF108" i="53" s="1"/>
  <c r="I108" i="53"/>
  <c r="J108" i="53" s="1"/>
  <c r="K108" i="53" s="1"/>
  <c r="L108" i="53" s="1"/>
  <c r="M108" i="53" s="1"/>
  <c r="N108" i="53" s="1"/>
  <c r="F108" i="53"/>
  <c r="G108" i="53" s="1"/>
  <c r="H108" i="53" s="1"/>
  <c r="D108" i="53"/>
  <c r="E108" i="53" s="1"/>
  <c r="C108" i="53"/>
  <c r="D107" i="53"/>
  <c r="E107" i="53" s="1"/>
  <c r="F107" i="53" s="1"/>
  <c r="G107" i="53" s="1"/>
  <c r="H107" i="53" s="1"/>
  <c r="I107" i="53" s="1"/>
  <c r="J107" i="53" s="1"/>
  <c r="K107" i="53" s="1"/>
  <c r="L107" i="53" s="1"/>
  <c r="M107" i="53" s="1"/>
  <c r="N107" i="53" s="1"/>
  <c r="O107" i="53" s="1"/>
  <c r="P107" i="53" s="1"/>
  <c r="Q107" i="53" s="1"/>
  <c r="R107" i="53" s="1"/>
  <c r="S107" i="53" s="1"/>
  <c r="T107" i="53" s="1"/>
  <c r="U107" i="53" s="1"/>
  <c r="V107" i="53" s="1"/>
  <c r="W107" i="53" s="1"/>
  <c r="X107" i="53" s="1"/>
  <c r="Y107" i="53" s="1"/>
  <c r="Z107" i="53" s="1"/>
  <c r="AA107" i="53" s="1"/>
  <c r="AB107" i="53" s="1"/>
  <c r="AC107" i="53" s="1"/>
  <c r="AD107" i="53" s="1"/>
  <c r="AE107" i="53" s="1"/>
  <c r="AF107" i="53" s="1"/>
  <c r="C107" i="53"/>
  <c r="T106" i="53"/>
  <c r="U106" i="53" s="1"/>
  <c r="V106" i="53" s="1"/>
  <c r="W106" i="53" s="1"/>
  <c r="X106" i="53" s="1"/>
  <c r="Y106" i="53" s="1"/>
  <c r="Z106" i="53" s="1"/>
  <c r="AA106" i="53" s="1"/>
  <c r="AB106" i="53" s="1"/>
  <c r="AC106" i="53" s="1"/>
  <c r="AD106" i="53" s="1"/>
  <c r="AE106" i="53" s="1"/>
  <c r="AF106" i="53" s="1"/>
  <c r="P106" i="53"/>
  <c r="Q106" i="53" s="1"/>
  <c r="R106" i="53" s="1"/>
  <c r="S106" i="53" s="1"/>
  <c r="D106" i="53"/>
  <c r="E106" i="53" s="1"/>
  <c r="F106" i="53" s="1"/>
  <c r="G106" i="53" s="1"/>
  <c r="H106" i="53" s="1"/>
  <c r="I106" i="53" s="1"/>
  <c r="J106" i="53" s="1"/>
  <c r="K106" i="53" s="1"/>
  <c r="L106" i="53" s="1"/>
  <c r="M106" i="53" s="1"/>
  <c r="N106" i="53" s="1"/>
  <c r="O106" i="53" s="1"/>
  <c r="C106" i="53"/>
  <c r="E105" i="53"/>
  <c r="F105" i="53" s="1"/>
  <c r="G105" i="53" s="1"/>
  <c r="H105" i="53" s="1"/>
  <c r="I105" i="53" s="1"/>
  <c r="J105" i="53" s="1"/>
  <c r="K105" i="53" s="1"/>
  <c r="L105" i="53" s="1"/>
  <c r="M105" i="53" s="1"/>
  <c r="N105" i="53" s="1"/>
  <c r="O105" i="53" s="1"/>
  <c r="P105" i="53" s="1"/>
  <c r="Q105" i="53" s="1"/>
  <c r="R105" i="53" s="1"/>
  <c r="S105" i="53" s="1"/>
  <c r="T105" i="53" s="1"/>
  <c r="U105" i="53" s="1"/>
  <c r="V105" i="53" s="1"/>
  <c r="W105" i="53" s="1"/>
  <c r="X105" i="53" s="1"/>
  <c r="Y105" i="53" s="1"/>
  <c r="Z105" i="53" s="1"/>
  <c r="AA105" i="53" s="1"/>
  <c r="AB105" i="53" s="1"/>
  <c r="AC105" i="53" s="1"/>
  <c r="AD105" i="53" s="1"/>
  <c r="AE105" i="53" s="1"/>
  <c r="AF105" i="53" s="1"/>
  <c r="C105" i="53"/>
  <c r="D105" i="53" s="1"/>
  <c r="J104" i="53"/>
  <c r="K104" i="53" s="1"/>
  <c r="L104" i="53" s="1"/>
  <c r="M104" i="53" s="1"/>
  <c r="N104" i="53" s="1"/>
  <c r="O104" i="53" s="1"/>
  <c r="P104" i="53" s="1"/>
  <c r="Q104" i="53" s="1"/>
  <c r="R104" i="53" s="1"/>
  <c r="S104" i="53" s="1"/>
  <c r="T104" i="53" s="1"/>
  <c r="U104" i="53" s="1"/>
  <c r="V104" i="53" s="1"/>
  <c r="W104" i="53" s="1"/>
  <c r="X104" i="53" s="1"/>
  <c r="Y104" i="53" s="1"/>
  <c r="Z104" i="53" s="1"/>
  <c r="AA104" i="53" s="1"/>
  <c r="AB104" i="53" s="1"/>
  <c r="AC104" i="53" s="1"/>
  <c r="AD104" i="53" s="1"/>
  <c r="AE104" i="53" s="1"/>
  <c r="AF104" i="53" s="1"/>
  <c r="C104" i="53"/>
  <c r="D104" i="53" s="1"/>
  <c r="E104" i="53" s="1"/>
  <c r="F104" i="53" s="1"/>
  <c r="G104" i="53" s="1"/>
  <c r="H104" i="53" s="1"/>
  <c r="I104" i="53" s="1"/>
  <c r="C103" i="53"/>
  <c r="D103" i="53" s="1"/>
  <c r="E103" i="53" s="1"/>
  <c r="F103" i="53" s="1"/>
  <c r="G103" i="53" s="1"/>
  <c r="H103" i="53" s="1"/>
  <c r="I103" i="53" s="1"/>
  <c r="J103" i="53" s="1"/>
  <c r="K103" i="53" s="1"/>
  <c r="L103" i="53" s="1"/>
  <c r="M103" i="53" s="1"/>
  <c r="N103" i="53" s="1"/>
  <c r="O103" i="53" s="1"/>
  <c r="P103" i="53" s="1"/>
  <c r="Q103" i="53" s="1"/>
  <c r="R103" i="53" s="1"/>
  <c r="S103" i="53" s="1"/>
  <c r="T103" i="53" s="1"/>
  <c r="U103" i="53" s="1"/>
  <c r="V103" i="53" s="1"/>
  <c r="W103" i="53" s="1"/>
  <c r="X103" i="53" s="1"/>
  <c r="Y103" i="53" s="1"/>
  <c r="Z103" i="53" s="1"/>
  <c r="AA103" i="53" s="1"/>
  <c r="AB103" i="53" s="1"/>
  <c r="AC103" i="53" s="1"/>
  <c r="AD103" i="53" s="1"/>
  <c r="AE103" i="53" s="1"/>
  <c r="AF103" i="53" s="1"/>
  <c r="F102" i="53"/>
  <c r="G102" i="53" s="1"/>
  <c r="H102" i="53" s="1"/>
  <c r="I102" i="53" s="1"/>
  <c r="J102" i="53" s="1"/>
  <c r="K102" i="53" s="1"/>
  <c r="L102" i="53" s="1"/>
  <c r="M102" i="53" s="1"/>
  <c r="N102" i="53" s="1"/>
  <c r="O102" i="53" s="1"/>
  <c r="P102" i="53" s="1"/>
  <c r="Q102" i="53" s="1"/>
  <c r="R102" i="53" s="1"/>
  <c r="S102" i="53" s="1"/>
  <c r="T102" i="53" s="1"/>
  <c r="U102" i="53" s="1"/>
  <c r="V102" i="53" s="1"/>
  <c r="W102" i="53" s="1"/>
  <c r="X102" i="53" s="1"/>
  <c r="Y102" i="53" s="1"/>
  <c r="Z102" i="53" s="1"/>
  <c r="AA102" i="53" s="1"/>
  <c r="AB102" i="53" s="1"/>
  <c r="AC102" i="53" s="1"/>
  <c r="AD102" i="53" s="1"/>
  <c r="AE102" i="53" s="1"/>
  <c r="AF102" i="53" s="1"/>
  <c r="D102" i="53"/>
  <c r="E102" i="53" s="1"/>
  <c r="C102" i="53"/>
  <c r="J101" i="53"/>
  <c r="K101" i="53" s="1"/>
  <c r="L101" i="53" s="1"/>
  <c r="M101" i="53" s="1"/>
  <c r="N101" i="53" s="1"/>
  <c r="O101" i="53" s="1"/>
  <c r="P101" i="53" s="1"/>
  <c r="Q101" i="53" s="1"/>
  <c r="R101" i="53" s="1"/>
  <c r="S101" i="53" s="1"/>
  <c r="T101" i="53" s="1"/>
  <c r="U101" i="53" s="1"/>
  <c r="V101" i="53" s="1"/>
  <c r="W101" i="53" s="1"/>
  <c r="X101" i="53" s="1"/>
  <c r="Y101" i="53" s="1"/>
  <c r="Z101" i="53" s="1"/>
  <c r="AA101" i="53" s="1"/>
  <c r="AB101" i="53" s="1"/>
  <c r="AC101" i="53" s="1"/>
  <c r="AD101" i="53" s="1"/>
  <c r="AE101" i="53" s="1"/>
  <c r="AF101" i="53" s="1"/>
  <c r="C101" i="53"/>
  <c r="D101" i="53" s="1"/>
  <c r="E101" i="53" s="1"/>
  <c r="F101" i="53" s="1"/>
  <c r="G101" i="53" s="1"/>
  <c r="H101" i="53" s="1"/>
  <c r="I101" i="53" s="1"/>
  <c r="C100" i="53"/>
  <c r="D100" i="53" s="1"/>
  <c r="E100" i="53" s="1"/>
  <c r="F100" i="53" s="1"/>
  <c r="G100" i="53" s="1"/>
  <c r="H100" i="53" s="1"/>
  <c r="I100" i="53" s="1"/>
  <c r="J100" i="53" s="1"/>
  <c r="K100" i="53" s="1"/>
  <c r="L100" i="53" s="1"/>
  <c r="M100" i="53" s="1"/>
  <c r="N100" i="53" s="1"/>
  <c r="O100" i="53" s="1"/>
  <c r="P100" i="53" s="1"/>
  <c r="Q100" i="53" s="1"/>
  <c r="R100" i="53" s="1"/>
  <c r="S100" i="53" s="1"/>
  <c r="T100" i="53" s="1"/>
  <c r="U100" i="53" s="1"/>
  <c r="V100" i="53" s="1"/>
  <c r="W100" i="53" s="1"/>
  <c r="X100" i="53" s="1"/>
  <c r="Y100" i="53" s="1"/>
  <c r="Z100" i="53" s="1"/>
  <c r="AA100" i="53" s="1"/>
  <c r="AB100" i="53" s="1"/>
  <c r="AC100" i="53" s="1"/>
  <c r="AD100" i="53" s="1"/>
  <c r="AE100" i="53" s="1"/>
  <c r="AF100" i="53" s="1"/>
  <c r="O99" i="53"/>
  <c r="P99" i="53" s="1"/>
  <c r="Q99" i="53" s="1"/>
  <c r="R99" i="53" s="1"/>
  <c r="S99" i="53" s="1"/>
  <c r="T99" i="53" s="1"/>
  <c r="U99" i="53" s="1"/>
  <c r="V99" i="53" s="1"/>
  <c r="W99" i="53" s="1"/>
  <c r="X99" i="53" s="1"/>
  <c r="Y99" i="53" s="1"/>
  <c r="Z99" i="53" s="1"/>
  <c r="AA99" i="53" s="1"/>
  <c r="AB99" i="53" s="1"/>
  <c r="AC99" i="53" s="1"/>
  <c r="AD99" i="53" s="1"/>
  <c r="AE99" i="53" s="1"/>
  <c r="AF99" i="53" s="1"/>
  <c r="L99" i="53"/>
  <c r="M99" i="53" s="1"/>
  <c r="N99" i="53" s="1"/>
  <c r="K99" i="53"/>
  <c r="J99" i="53"/>
  <c r="G99" i="53"/>
  <c r="H99" i="53" s="1"/>
  <c r="E99" i="53"/>
  <c r="F99" i="53" s="1"/>
  <c r="C99" i="53"/>
  <c r="D99" i="53" s="1"/>
  <c r="G98" i="53"/>
  <c r="H98" i="53" s="1"/>
  <c r="I98" i="53" s="1"/>
  <c r="J98" i="53" s="1"/>
  <c r="K98" i="53" s="1"/>
  <c r="L98" i="53" s="1"/>
  <c r="M98" i="53" s="1"/>
  <c r="N98" i="53" s="1"/>
  <c r="O98" i="53" s="1"/>
  <c r="P98" i="53" s="1"/>
  <c r="Q98" i="53" s="1"/>
  <c r="R98" i="53" s="1"/>
  <c r="S98" i="53" s="1"/>
  <c r="T98" i="53" s="1"/>
  <c r="U98" i="53" s="1"/>
  <c r="V98" i="53" s="1"/>
  <c r="W98" i="53" s="1"/>
  <c r="X98" i="53" s="1"/>
  <c r="Y98" i="53" s="1"/>
  <c r="Z98" i="53" s="1"/>
  <c r="AA98" i="53" s="1"/>
  <c r="AB98" i="53" s="1"/>
  <c r="AC98" i="53" s="1"/>
  <c r="AD98" i="53" s="1"/>
  <c r="AE98" i="53" s="1"/>
  <c r="AF98" i="53" s="1"/>
  <c r="E98" i="53"/>
  <c r="F98" i="53" s="1"/>
  <c r="D98" i="53"/>
  <c r="C98" i="53"/>
  <c r="C97" i="53"/>
  <c r="D97" i="53" s="1"/>
  <c r="E97" i="53" s="1"/>
  <c r="F97" i="53" s="1"/>
  <c r="G97" i="53" s="1"/>
  <c r="H97" i="53" s="1"/>
  <c r="I97" i="53" s="1"/>
  <c r="J97" i="53" s="1"/>
  <c r="K97" i="53" s="1"/>
  <c r="L97" i="53" s="1"/>
  <c r="M97" i="53" s="1"/>
  <c r="N97" i="53" s="1"/>
  <c r="O97" i="53" s="1"/>
  <c r="P97" i="53" s="1"/>
  <c r="Q97" i="53" s="1"/>
  <c r="R97" i="53" s="1"/>
  <c r="S97" i="53" s="1"/>
  <c r="T97" i="53" s="1"/>
  <c r="U97" i="53" s="1"/>
  <c r="V97" i="53" s="1"/>
  <c r="W97" i="53" s="1"/>
  <c r="X97" i="53" s="1"/>
  <c r="Y97" i="53" s="1"/>
  <c r="Z97" i="53" s="1"/>
  <c r="AA97" i="53" s="1"/>
  <c r="AB97" i="53" s="1"/>
  <c r="AC97" i="53" s="1"/>
  <c r="AD97" i="53" s="1"/>
  <c r="AE97" i="53" s="1"/>
  <c r="AF97" i="53" s="1"/>
  <c r="E96" i="53"/>
  <c r="F96" i="53" s="1"/>
  <c r="G96" i="53" s="1"/>
  <c r="H96" i="53" s="1"/>
  <c r="I96" i="53" s="1"/>
  <c r="J96" i="53" s="1"/>
  <c r="K96" i="53" s="1"/>
  <c r="L96" i="53" s="1"/>
  <c r="M96" i="53" s="1"/>
  <c r="N96" i="53" s="1"/>
  <c r="O96" i="53" s="1"/>
  <c r="P96" i="53" s="1"/>
  <c r="Q96" i="53" s="1"/>
  <c r="R96" i="53" s="1"/>
  <c r="S96" i="53" s="1"/>
  <c r="T96" i="53" s="1"/>
  <c r="U96" i="53" s="1"/>
  <c r="V96" i="53" s="1"/>
  <c r="W96" i="53" s="1"/>
  <c r="X96" i="53" s="1"/>
  <c r="Y96" i="53" s="1"/>
  <c r="Z96" i="53" s="1"/>
  <c r="AA96" i="53" s="1"/>
  <c r="AB96" i="53" s="1"/>
  <c r="AC96" i="53" s="1"/>
  <c r="AD96" i="53" s="1"/>
  <c r="AE96" i="53" s="1"/>
  <c r="AF96" i="53" s="1"/>
  <c r="C96" i="53"/>
  <c r="D96" i="53" s="1"/>
  <c r="C95" i="53"/>
  <c r="D95" i="53" s="1"/>
  <c r="E95" i="53" s="1"/>
  <c r="F95" i="53" s="1"/>
  <c r="G95" i="53" s="1"/>
  <c r="H95" i="53" s="1"/>
  <c r="I95" i="53" s="1"/>
  <c r="J95" i="53" s="1"/>
  <c r="K95" i="53" s="1"/>
  <c r="L95" i="53" s="1"/>
  <c r="M95" i="53" s="1"/>
  <c r="N95" i="53" s="1"/>
  <c r="O95" i="53" s="1"/>
  <c r="P95" i="53" s="1"/>
  <c r="Q95" i="53" s="1"/>
  <c r="R95" i="53" s="1"/>
  <c r="S95" i="53" s="1"/>
  <c r="T95" i="53" s="1"/>
  <c r="U95" i="53" s="1"/>
  <c r="V95" i="53" s="1"/>
  <c r="W95" i="53" s="1"/>
  <c r="X95" i="53" s="1"/>
  <c r="Y95" i="53" s="1"/>
  <c r="Z95" i="53" s="1"/>
  <c r="AA95" i="53" s="1"/>
  <c r="AB95" i="53" s="1"/>
  <c r="AC95" i="53" s="1"/>
  <c r="AD95" i="53" s="1"/>
  <c r="AE95" i="53" s="1"/>
  <c r="AF95" i="53" s="1"/>
  <c r="C94" i="53"/>
  <c r="D94" i="53" s="1"/>
  <c r="E94" i="53" s="1"/>
  <c r="M93" i="53"/>
  <c r="N93" i="53" s="1"/>
  <c r="O93" i="53" s="1"/>
  <c r="P93" i="53" s="1"/>
  <c r="Q93" i="53" s="1"/>
  <c r="R93" i="53" s="1"/>
  <c r="S93" i="53" s="1"/>
  <c r="T93" i="53" s="1"/>
  <c r="U93" i="53" s="1"/>
  <c r="V93" i="53" s="1"/>
  <c r="W93" i="53" s="1"/>
  <c r="X93" i="53" s="1"/>
  <c r="Y93" i="53" s="1"/>
  <c r="Z93" i="53" s="1"/>
  <c r="AA93" i="53" s="1"/>
  <c r="AB93" i="53" s="1"/>
  <c r="AC93" i="53" s="1"/>
  <c r="AD93" i="53" s="1"/>
  <c r="AE93" i="53" s="1"/>
  <c r="AF93" i="53" s="1"/>
  <c r="K93" i="53"/>
  <c r="L93" i="53" s="1"/>
  <c r="D93" i="53"/>
  <c r="E93" i="53" s="1"/>
  <c r="F93" i="53" s="1"/>
  <c r="G93" i="53" s="1"/>
  <c r="H93" i="53" s="1"/>
  <c r="I93" i="53" s="1"/>
  <c r="J93" i="53" s="1"/>
  <c r="C93" i="53"/>
  <c r="C92" i="53"/>
  <c r="D92" i="53" s="1"/>
  <c r="E92" i="53" s="1"/>
  <c r="F92" i="53" s="1"/>
  <c r="G92" i="53" s="1"/>
  <c r="H92" i="53" s="1"/>
  <c r="I92" i="53" s="1"/>
  <c r="J92" i="53" s="1"/>
  <c r="K92" i="53" s="1"/>
  <c r="L92" i="53" s="1"/>
  <c r="M92" i="53" s="1"/>
  <c r="N92" i="53" s="1"/>
  <c r="O92" i="53" s="1"/>
  <c r="P92" i="53" s="1"/>
  <c r="Q92" i="53" s="1"/>
  <c r="R92" i="53" s="1"/>
  <c r="S92" i="53" s="1"/>
  <c r="T92" i="53" s="1"/>
  <c r="U92" i="53" s="1"/>
  <c r="V92" i="53" s="1"/>
  <c r="W92" i="53" s="1"/>
  <c r="X92" i="53" s="1"/>
  <c r="Y92" i="53" s="1"/>
  <c r="Z92" i="53" s="1"/>
  <c r="AA92" i="53" s="1"/>
  <c r="AB92" i="53" s="1"/>
  <c r="AC92" i="53" s="1"/>
  <c r="AD92" i="53" s="1"/>
  <c r="AE92" i="53" s="1"/>
  <c r="AF92" i="53" s="1"/>
  <c r="D91" i="53"/>
  <c r="E91" i="53" s="1"/>
  <c r="F91" i="53" s="1"/>
  <c r="G91" i="53" s="1"/>
  <c r="H91" i="53" s="1"/>
  <c r="I91" i="53" s="1"/>
  <c r="J91" i="53" s="1"/>
  <c r="K91" i="53" s="1"/>
  <c r="L91" i="53" s="1"/>
  <c r="M91" i="53" s="1"/>
  <c r="N91" i="53" s="1"/>
  <c r="O91" i="53" s="1"/>
  <c r="P91" i="53" s="1"/>
  <c r="Q91" i="53" s="1"/>
  <c r="R91" i="53" s="1"/>
  <c r="S91" i="53" s="1"/>
  <c r="T91" i="53" s="1"/>
  <c r="U91" i="53" s="1"/>
  <c r="V91" i="53" s="1"/>
  <c r="W91" i="53" s="1"/>
  <c r="X91" i="53" s="1"/>
  <c r="Y91" i="53" s="1"/>
  <c r="Z91" i="53" s="1"/>
  <c r="AA91" i="53" s="1"/>
  <c r="AB91" i="53" s="1"/>
  <c r="AC91" i="53" s="1"/>
  <c r="AD91" i="53" s="1"/>
  <c r="AE91" i="53" s="1"/>
  <c r="AF91" i="53" s="1"/>
  <c r="C91" i="53"/>
  <c r="F90" i="53"/>
  <c r="G90" i="53" s="1"/>
  <c r="H90" i="53" s="1"/>
  <c r="I90" i="53" s="1"/>
  <c r="J90" i="53" s="1"/>
  <c r="K90" i="53" s="1"/>
  <c r="L90" i="53" s="1"/>
  <c r="M90" i="53" s="1"/>
  <c r="N90" i="53" s="1"/>
  <c r="O90" i="53" s="1"/>
  <c r="P90" i="53" s="1"/>
  <c r="Q90" i="53" s="1"/>
  <c r="R90" i="53" s="1"/>
  <c r="S90" i="53" s="1"/>
  <c r="T90" i="53" s="1"/>
  <c r="U90" i="53" s="1"/>
  <c r="V90" i="53" s="1"/>
  <c r="W90" i="53" s="1"/>
  <c r="X90" i="53" s="1"/>
  <c r="Y90" i="53" s="1"/>
  <c r="Z90" i="53" s="1"/>
  <c r="AA90" i="53" s="1"/>
  <c r="AB90" i="53" s="1"/>
  <c r="AC90" i="53" s="1"/>
  <c r="AD90" i="53" s="1"/>
  <c r="AE90" i="53" s="1"/>
  <c r="AF90" i="53" s="1"/>
  <c r="D90" i="53"/>
  <c r="E90" i="53" s="1"/>
  <c r="C90" i="53"/>
  <c r="D89" i="53"/>
  <c r="C89" i="53"/>
  <c r="AH86" i="53"/>
  <c r="AI86" i="53" s="1"/>
  <c r="AH85" i="53"/>
  <c r="AI85" i="53" s="1"/>
  <c r="AH84" i="53"/>
  <c r="AI84" i="53" s="1"/>
  <c r="AH83" i="53"/>
  <c r="AI83" i="53" s="1"/>
  <c r="D82" i="53"/>
  <c r="B82" i="53"/>
  <c r="AF80" i="53"/>
  <c r="AE80" i="53"/>
  <c r="AD80" i="53"/>
  <c r="AC80" i="53"/>
  <c r="AB80" i="53"/>
  <c r="AA80" i="53"/>
  <c r="Z80" i="53"/>
  <c r="Y80" i="53"/>
  <c r="X80" i="53"/>
  <c r="W80" i="53"/>
  <c r="V80" i="53"/>
  <c r="U80" i="53"/>
  <c r="T80" i="53"/>
  <c r="S80" i="53"/>
  <c r="R80" i="53"/>
  <c r="Q80" i="53"/>
  <c r="P80" i="53"/>
  <c r="O80" i="53"/>
  <c r="N80" i="53"/>
  <c r="M80" i="53"/>
  <c r="L80" i="53"/>
  <c r="K80" i="53"/>
  <c r="J80" i="53"/>
  <c r="I80" i="53"/>
  <c r="H80" i="53"/>
  <c r="G80" i="53"/>
  <c r="F80" i="53"/>
  <c r="E80" i="53"/>
  <c r="D80" i="53"/>
  <c r="C80" i="53"/>
  <c r="B80" i="53"/>
  <c r="AI79" i="53"/>
  <c r="AH79" i="53"/>
  <c r="AI78" i="53"/>
  <c r="AH78" i="53"/>
  <c r="AI77" i="53"/>
  <c r="AH77" i="53"/>
  <c r="AI76" i="53"/>
  <c r="AH76" i="53"/>
  <c r="AI75" i="53"/>
  <c r="AH75" i="53"/>
  <c r="AI74" i="53"/>
  <c r="AH74" i="53"/>
  <c r="AI73" i="53"/>
  <c r="AH73" i="53"/>
  <c r="AI72" i="53"/>
  <c r="AH72" i="53"/>
  <c r="AG71" i="53"/>
  <c r="AI70" i="53"/>
  <c r="AH70" i="53"/>
  <c r="AF69" i="53"/>
  <c r="AE69" i="53"/>
  <c r="AD69" i="53"/>
  <c r="AC69" i="53"/>
  <c r="AB69" i="53"/>
  <c r="AA69" i="53"/>
  <c r="Z69" i="53"/>
  <c r="Y69" i="53"/>
  <c r="X69" i="53"/>
  <c r="W69" i="53"/>
  <c r="V69" i="53"/>
  <c r="U69" i="53"/>
  <c r="T69" i="53"/>
  <c r="S69" i="53"/>
  <c r="R69" i="53"/>
  <c r="Q69" i="53"/>
  <c r="P69" i="53"/>
  <c r="O69" i="53"/>
  <c r="N69" i="53"/>
  <c r="M69" i="53"/>
  <c r="L69" i="53"/>
  <c r="K69" i="53"/>
  <c r="J69" i="53"/>
  <c r="I69" i="53"/>
  <c r="H69" i="53"/>
  <c r="G69" i="53"/>
  <c r="F69" i="53"/>
  <c r="E69" i="53"/>
  <c r="D69" i="53"/>
  <c r="C69" i="53"/>
  <c r="B69" i="53"/>
  <c r="AF68" i="53"/>
  <c r="AE68" i="53"/>
  <c r="AD68" i="53"/>
  <c r="AC68" i="53"/>
  <c r="AB68" i="53"/>
  <c r="AA68" i="53"/>
  <c r="Z68" i="53"/>
  <c r="Y68" i="53"/>
  <c r="X68" i="53"/>
  <c r="W68" i="53"/>
  <c r="V68" i="53"/>
  <c r="U68" i="53"/>
  <c r="T68" i="53"/>
  <c r="S68" i="53"/>
  <c r="R68" i="53"/>
  <c r="Q68" i="53"/>
  <c r="P68" i="53"/>
  <c r="O68" i="53"/>
  <c r="N68" i="53"/>
  <c r="M68" i="53"/>
  <c r="L68" i="53"/>
  <c r="K68" i="53"/>
  <c r="J68" i="53"/>
  <c r="I68" i="53"/>
  <c r="H68" i="53"/>
  <c r="G68" i="53"/>
  <c r="F68" i="53"/>
  <c r="E68" i="53"/>
  <c r="D68" i="53"/>
  <c r="C68" i="53"/>
  <c r="B68" i="53"/>
  <c r="AF67" i="53"/>
  <c r="AF71" i="53" s="1"/>
  <c r="AE67" i="53"/>
  <c r="AD67" i="53"/>
  <c r="AC67" i="53"/>
  <c r="AB67" i="53"/>
  <c r="AA67" i="53"/>
  <c r="Z67" i="53"/>
  <c r="Y67" i="53"/>
  <c r="X67" i="53"/>
  <c r="W67" i="53"/>
  <c r="V67" i="53"/>
  <c r="U67" i="53"/>
  <c r="T67" i="53"/>
  <c r="S67" i="53"/>
  <c r="R67" i="53"/>
  <c r="Q67" i="53"/>
  <c r="P67" i="53"/>
  <c r="O67" i="53"/>
  <c r="N67" i="53"/>
  <c r="M67" i="53"/>
  <c r="L67" i="53"/>
  <c r="K67" i="53"/>
  <c r="J67" i="53"/>
  <c r="I67" i="53"/>
  <c r="H67" i="53"/>
  <c r="G67" i="53"/>
  <c r="F67" i="53"/>
  <c r="E67" i="53"/>
  <c r="D67" i="53"/>
  <c r="C67" i="53"/>
  <c r="B67" i="53"/>
  <c r="AF66" i="53"/>
  <c r="AE66" i="53"/>
  <c r="AD66" i="53"/>
  <c r="AC66" i="53"/>
  <c r="AB66" i="53"/>
  <c r="AA66" i="53"/>
  <c r="AA71" i="53" s="1"/>
  <c r="Z66" i="53"/>
  <c r="Z71" i="53" s="1"/>
  <c r="Y66" i="53"/>
  <c r="Y71" i="53" s="1"/>
  <c r="X66" i="53"/>
  <c r="W66" i="53"/>
  <c r="V66" i="53"/>
  <c r="U66" i="53"/>
  <c r="U71" i="53" s="1"/>
  <c r="T66" i="53"/>
  <c r="S66" i="53"/>
  <c r="R66" i="53"/>
  <c r="Q66" i="53"/>
  <c r="P66" i="53"/>
  <c r="O66" i="53"/>
  <c r="N66" i="53"/>
  <c r="M66" i="53"/>
  <c r="M71" i="53" s="1"/>
  <c r="L66" i="53"/>
  <c r="K66" i="53"/>
  <c r="J66" i="53"/>
  <c r="I66" i="53"/>
  <c r="H66" i="53"/>
  <c r="G66" i="53"/>
  <c r="F66" i="53"/>
  <c r="E66" i="53"/>
  <c r="E71" i="53" s="1"/>
  <c r="D66" i="53"/>
  <c r="C66" i="53"/>
  <c r="B66" i="53"/>
  <c r="AI64" i="53"/>
  <c r="AH64" i="53"/>
  <c r="AG63" i="53"/>
  <c r="AF63" i="53"/>
  <c r="AE63" i="53"/>
  <c r="AD63" i="53"/>
  <c r="AC63" i="53"/>
  <c r="AB63" i="53"/>
  <c r="AA63" i="53"/>
  <c r="Z63" i="53"/>
  <c r="Y63" i="53"/>
  <c r="X63" i="53"/>
  <c r="W63" i="53"/>
  <c r="V63" i="53"/>
  <c r="U63" i="53"/>
  <c r="T63" i="53"/>
  <c r="S63" i="53"/>
  <c r="R63" i="53"/>
  <c r="Q63" i="53"/>
  <c r="P63" i="53"/>
  <c r="O63" i="53"/>
  <c r="N63" i="53"/>
  <c r="M63" i="53"/>
  <c r="L63" i="53"/>
  <c r="K63" i="53"/>
  <c r="J63" i="53"/>
  <c r="I63" i="53"/>
  <c r="H63" i="53"/>
  <c r="G63" i="53"/>
  <c r="F63" i="53"/>
  <c r="E63" i="53"/>
  <c r="D63" i="53"/>
  <c r="C63" i="53"/>
  <c r="AI63" i="53" s="1"/>
  <c r="B63" i="53"/>
  <c r="AH63" i="53" s="1"/>
  <c r="AI62" i="53"/>
  <c r="AH62" i="53"/>
  <c r="AI61" i="53"/>
  <c r="AH61" i="53"/>
  <c r="AI60" i="53"/>
  <c r="AH60" i="53"/>
  <c r="AG59" i="53"/>
  <c r="AF59" i="53"/>
  <c r="AE59" i="53"/>
  <c r="AE5" i="53" s="1"/>
  <c r="AD59" i="53"/>
  <c r="AC59" i="53"/>
  <c r="AC5" i="53" s="1"/>
  <c r="AB59" i="53"/>
  <c r="AB5" i="53" s="1"/>
  <c r="AA59" i="53"/>
  <c r="AA5" i="53" s="1"/>
  <c r="Z59" i="53"/>
  <c r="Z5" i="53" s="1"/>
  <c r="Y59" i="53"/>
  <c r="Y5" i="53" s="1"/>
  <c r="X59" i="53"/>
  <c r="X5" i="53" s="1"/>
  <c r="W59" i="53"/>
  <c r="W5" i="53" s="1"/>
  <c r="V59" i="53"/>
  <c r="V5" i="53" s="1"/>
  <c r="U59" i="53"/>
  <c r="U5" i="53" s="1"/>
  <c r="T59" i="53"/>
  <c r="T5" i="53" s="1"/>
  <c r="S59" i="53"/>
  <c r="S5" i="53" s="1"/>
  <c r="R59" i="53"/>
  <c r="R5" i="53" s="1"/>
  <c r="Q59" i="53"/>
  <c r="Q5" i="53" s="1"/>
  <c r="P59" i="53"/>
  <c r="O59" i="53"/>
  <c r="O5" i="53" s="1"/>
  <c r="N59" i="53"/>
  <c r="N5" i="53" s="1"/>
  <c r="M59" i="53"/>
  <c r="M5" i="53" s="1"/>
  <c r="L59" i="53"/>
  <c r="L5" i="53" s="1"/>
  <c r="K59" i="53"/>
  <c r="K5" i="53" s="1"/>
  <c r="J59" i="53"/>
  <c r="J5" i="53" s="1"/>
  <c r="I59" i="53"/>
  <c r="H59" i="53"/>
  <c r="G59" i="53"/>
  <c r="G5" i="53" s="1"/>
  <c r="F59" i="53"/>
  <c r="F5" i="53" s="1"/>
  <c r="E59" i="53"/>
  <c r="E5" i="53" s="1"/>
  <c r="D59" i="53"/>
  <c r="D5" i="53" s="1"/>
  <c r="C59" i="53"/>
  <c r="C5" i="53" s="1"/>
  <c r="B59" i="53"/>
  <c r="AI58" i="53"/>
  <c r="AH58" i="53"/>
  <c r="AI57" i="53"/>
  <c r="AH57" i="53"/>
  <c r="AI56" i="53"/>
  <c r="AH56" i="53"/>
  <c r="AI55" i="53"/>
  <c r="AH55" i="53"/>
  <c r="AI54" i="53"/>
  <c r="AH54" i="53"/>
  <c r="AI53" i="53"/>
  <c r="AH53" i="53"/>
  <c r="AI52" i="53"/>
  <c r="AH52" i="53"/>
  <c r="AI51" i="53"/>
  <c r="AH51" i="53"/>
  <c r="AI50" i="53"/>
  <c r="AH50" i="53"/>
  <c r="AI49" i="53"/>
  <c r="AH49" i="53"/>
  <c r="AI48" i="53"/>
  <c r="AH48" i="53"/>
  <c r="AG47" i="53"/>
  <c r="AF47" i="53"/>
  <c r="AE47" i="53"/>
  <c r="AD47" i="53"/>
  <c r="AC47" i="53"/>
  <c r="AB47" i="53"/>
  <c r="AA47" i="53"/>
  <c r="Z47" i="53"/>
  <c r="Y47" i="53"/>
  <c r="X47" i="53"/>
  <c r="W47" i="53"/>
  <c r="V47" i="53"/>
  <c r="U47" i="53"/>
  <c r="T47" i="53"/>
  <c r="S47" i="53"/>
  <c r="R47" i="53"/>
  <c r="Q47" i="53"/>
  <c r="P47" i="53"/>
  <c r="O47" i="53"/>
  <c r="N47" i="53"/>
  <c r="M47" i="53"/>
  <c r="L47" i="53"/>
  <c r="K47" i="53"/>
  <c r="J47" i="53"/>
  <c r="I47" i="53"/>
  <c r="H47" i="53"/>
  <c r="G47" i="53"/>
  <c r="F47" i="53"/>
  <c r="E47" i="53"/>
  <c r="D47" i="53"/>
  <c r="C47" i="53"/>
  <c r="B47" i="53"/>
  <c r="AI46" i="53"/>
  <c r="AH46" i="53"/>
  <c r="AI45" i="53"/>
  <c r="AH45" i="53"/>
  <c r="AI44" i="53"/>
  <c r="AH44" i="53"/>
  <c r="AG42" i="53"/>
  <c r="AG43" i="53" s="1"/>
  <c r="B42" i="53"/>
  <c r="B43" i="53" s="1"/>
  <c r="AI41" i="53"/>
  <c r="AH41" i="53"/>
  <c r="AI40" i="53"/>
  <c r="AH40" i="53"/>
  <c r="AI39" i="53"/>
  <c r="AH39" i="53"/>
  <c r="AI38" i="53"/>
  <c r="AH38" i="53"/>
  <c r="AI37" i="53"/>
  <c r="AH37" i="53"/>
  <c r="AI36" i="53"/>
  <c r="AH36" i="53"/>
  <c r="AI35" i="53"/>
  <c r="AH35" i="53"/>
  <c r="AI34" i="53"/>
  <c r="AH34" i="53"/>
  <c r="AI33" i="53"/>
  <c r="AH33" i="53"/>
  <c r="AI32" i="53"/>
  <c r="AH32" i="53"/>
  <c r="AI31" i="53"/>
  <c r="AH31" i="53"/>
  <c r="AG30" i="53"/>
  <c r="AF30" i="53"/>
  <c r="AD30" i="53"/>
  <c r="AC30" i="53"/>
  <c r="AB30" i="53"/>
  <c r="AA30" i="53"/>
  <c r="Z30" i="53"/>
  <c r="Y30" i="53"/>
  <c r="X30" i="53"/>
  <c r="W30" i="53"/>
  <c r="V30" i="53"/>
  <c r="U30" i="53"/>
  <c r="T30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G30" i="53"/>
  <c r="F30" i="53"/>
  <c r="E30" i="53"/>
  <c r="D30" i="53"/>
  <c r="C30" i="53"/>
  <c r="B30" i="53"/>
  <c r="AI29" i="53"/>
  <c r="AH29" i="53"/>
  <c r="AI28" i="53"/>
  <c r="AH28" i="53"/>
  <c r="AI27" i="53"/>
  <c r="AH27" i="53"/>
  <c r="AI26" i="53"/>
  <c r="AH26" i="53"/>
  <c r="AI25" i="53"/>
  <c r="AH25" i="53"/>
  <c r="AI24" i="53"/>
  <c r="AH24" i="53"/>
  <c r="AI23" i="53"/>
  <c r="AH23" i="53"/>
  <c r="AI22" i="53"/>
  <c r="AH22" i="53"/>
  <c r="AI21" i="53"/>
  <c r="AH21" i="53"/>
  <c r="AI20" i="53"/>
  <c r="AH20" i="53"/>
  <c r="AI19" i="53"/>
  <c r="AH19" i="53"/>
  <c r="AI18" i="53"/>
  <c r="AH18" i="53"/>
  <c r="AI17" i="53"/>
  <c r="AH17" i="53"/>
  <c r="AI16" i="53"/>
  <c r="AH16" i="53"/>
  <c r="AI15" i="53"/>
  <c r="AH15" i="53"/>
  <c r="AI14" i="53"/>
  <c r="AH14" i="53"/>
  <c r="AI13" i="53"/>
  <c r="AH13" i="53"/>
  <c r="AI12" i="53"/>
  <c r="AH12" i="53"/>
  <c r="AI11" i="53"/>
  <c r="AH11" i="53"/>
  <c r="AF5" i="53"/>
  <c r="AD5" i="53"/>
  <c r="P5" i="53"/>
  <c r="I5" i="53"/>
  <c r="H5" i="53"/>
  <c r="AG4" i="53"/>
  <c r="K4" i="53"/>
  <c r="C4" i="53"/>
  <c r="D4" i="53" s="1"/>
  <c r="AG2" i="53"/>
  <c r="AF49" i="52"/>
  <c r="AD49" i="52"/>
  <c r="U193" i="58" l="1"/>
  <c r="C7" i="58"/>
  <c r="V193" i="58"/>
  <c r="D7" i="58"/>
  <c r="G173" i="58"/>
  <c r="AI71" i="58"/>
  <c r="AH71" i="58"/>
  <c r="G94" i="58"/>
  <c r="F82" i="58"/>
  <c r="F171" i="58"/>
  <c r="G89" i="58"/>
  <c r="E178" i="58"/>
  <c r="D214" i="58"/>
  <c r="B65" i="58"/>
  <c r="AI80" i="57"/>
  <c r="AH59" i="57"/>
  <c r="T193" i="57"/>
  <c r="AI71" i="57"/>
  <c r="AH71" i="57"/>
  <c r="AE5" i="57"/>
  <c r="AI67" i="57"/>
  <c r="AH67" i="57"/>
  <c r="I82" i="57"/>
  <c r="J94" i="57"/>
  <c r="D214" i="57"/>
  <c r="E178" i="57"/>
  <c r="D65" i="57"/>
  <c r="W5" i="57"/>
  <c r="AI59" i="57"/>
  <c r="H173" i="57"/>
  <c r="AH80" i="57"/>
  <c r="U193" i="57"/>
  <c r="C7" i="57"/>
  <c r="E171" i="57"/>
  <c r="F89" i="57"/>
  <c r="AH30" i="56"/>
  <c r="T193" i="56"/>
  <c r="V193" i="56"/>
  <c r="D7" i="56"/>
  <c r="D171" i="56"/>
  <c r="E89" i="56"/>
  <c r="E179" i="56"/>
  <c r="E42" i="56" s="1"/>
  <c r="E43" i="56" s="1"/>
  <c r="E65" i="56" s="1"/>
  <c r="E214" i="56"/>
  <c r="F178" i="56"/>
  <c r="AI71" i="56"/>
  <c r="AH71" i="56"/>
  <c r="C65" i="56"/>
  <c r="F94" i="56"/>
  <c r="E82" i="56"/>
  <c r="H173" i="56"/>
  <c r="F82" i="55"/>
  <c r="G94" i="55"/>
  <c r="V193" i="55"/>
  <c r="D7" i="55"/>
  <c r="AH71" i="55"/>
  <c r="AI71" i="55"/>
  <c r="E178" i="55"/>
  <c r="D214" i="55"/>
  <c r="T193" i="55"/>
  <c r="B7" i="55"/>
  <c r="G173" i="55"/>
  <c r="U193" i="55"/>
  <c r="C7" i="55"/>
  <c r="D171" i="55"/>
  <c r="E89" i="55"/>
  <c r="AH71" i="54"/>
  <c r="AI71" i="54"/>
  <c r="V193" i="54"/>
  <c r="D7" i="54"/>
  <c r="T193" i="54"/>
  <c r="B7" i="54"/>
  <c r="F173" i="54"/>
  <c r="E179" i="54"/>
  <c r="E42" i="54" s="1"/>
  <c r="E43" i="54" s="1"/>
  <c r="E65" i="54" s="1"/>
  <c r="E82" i="54"/>
  <c r="F94" i="54"/>
  <c r="C43" i="54"/>
  <c r="E171" i="54"/>
  <c r="F89" i="54"/>
  <c r="D171" i="54"/>
  <c r="E214" i="54"/>
  <c r="F178" i="54"/>
  <c r="AE71" i="53"/>
  <c r="AC71" i="53"/>
  <c r="X71" i="53"/>
  <c r="W71" i="53"/>
  <c r="S71" i="53"/>
  <c r="R71" i="53"/>
  <c r="Q71" i="53"/>
  <c r="P71" i="53"/>
  <c r="O71" i="53"/>
  <c r="K71" i="53"/>
  <c r="J71" i="53"/>
  <c r="I71" i="53"/>
  <c r="H71" i="53"/>
  <c r="G71" i="53"/>
  <c r="AI69" i="53"/>
  <c r="AH68" i="53"/>
  <c r="C71" i="53"/>
  <c r="AI67" i="53"/>
  <c r="AH59" i="53"/>
  <c r="AH47" i="53"/>
  <c r="AI30" i="53"/>
  <c r="AH80" i="53"/>
  <c r="B71" i="53"/>
  <c r="AH67" i="53"/>
  <c r="AI59" i="53"/>
  <c r="AI47" i="53"/>
  <c r="AG3" i="53"/>
  <c r="AG6" i="53" s="1"/>
  <c r="AG65" i="53"/>
  <c r="B65" i="53"/>
  <c r="D171" i="53"/>
  <c r="E89" i="53"/>
  <c r="S190" i="53"/>
  <c r="D190" i="53"/>
  <c r="AH66" i="53"/>
  <c r="AI66" i="53"/>
  <c r="F94" i="53"/>
  <c r="E82" i="53"/>
  <c r="AH30" i="53"/>
  <c r="B5" i="53"/>
  <c r="D71" i="53"/>
  <c r="L71" i="53"/>
  <c r="T71" i="53"/>
  <c r="AB71" i="53"/>
  <c r="AI68" i="53"/>
  <c r="AH69" i="53"/>
  <c r="AI80" i="53"/>
  <c r="F71" i="53"/>
  <c r="N71" i="53"/>
  <c r="V71" i="53"/>
  <c r="AD71" i="53"/>
  <c r="C82" i="53"/>
  <c r="C171" i="53"/>
  <c r="F173" i="53"/>
  <c r="D178" i="53"/>
  <c r="C179" i="53"/>
  <c r="C42" i="53" s="1"/>
  <c r="C43" i="53" s="1"/>
  <c r="E214" i="58" l="1"/>
  <c r="F178" i="58"/>
  <c r="E179" i="58"/>
  <c r="E42" i="58" s="1"/>
  <c r="H173" i="58"/>
  <c r="G171" i="58"/>
  <c r="H89" i="58"/>
  <c r="T193" i="58"/>
  <c r="B7" i="58"/>
  <c r="H94" i="58"/>
  <c r="G82" i="58"/>
  <c r="V193" i="57"/>
  <c r="D7" i="57"/>
  <c r="I173" i="57"/>
  <c r="E214" i="57"/>
  <c r="F178" i="57"/>
  <c r="E179" i="57"/>
  <c r="E42" i="57" s="1"/>
  <c r="F171" i="57"/>
  <c r="G89" i="57"/>
  <c r="K94" i="57"/>
  <c r="J82" i="57"/>
  <c r="F214" i="56"/>
  <c r="G178" i="56"/>
  <c r="F82" i="56"/>
  <c r="G94" i="56"/>
  <c r="W193" i="56"/>
  <c r="E7" i="56"/>
  <c r="F179" i="56"/>
  <c r="F42" i="56" s="1"/>
  <c r="E171" i="56"/>
  <c r="F89" i="56"/>
  <c r="U193" i="56"/>
  <c r="C7" i="56"/>
  <c r="I173" i="56"/>
  <c r="E171" i="55"/>
  <c r="F89" i="55"/>
  <c r="H94" i="55"/>
  <c r="G82" i="55"/>
  <c r="E214" i="55"/>
  <c r="F178" i="55"/>
  <c r="E179" i="55"/>
  <c r="E42" i="55" s="1"/>
  <c r="H173" i="55"/>
  <c r="F179" i="54"/>
  <c r="F42" i="54" s="1"/>
  <c r="G173" i="54"/>
  <c r="F171" i="54"/>
  <c r="G89" i="54"/>
  <c r="C65" i="54"/>
  <c r="F214" i="54"/>
  <c r="G178" i="54"/>
  <c r="F82" i="54"/>
  <c r="G94" i="54"/>
  <c r="W193" i="54"/>
  <c r="E7" i="54"/>
  <c r="AI71" i="53"/>
  <c r="AH71" i="53"/>
  <c r="G94" i="53"/>
  <c r="F82" i="53"/>
  <c r="D214" i="53"/>
  <c r="E178" i="53"/>
  <c r="D179" i="53"/>
  <c r="D42" i="53" s="1"/>
  <c r="D43" i="53" s="1"/>
  <c r="D65" i="53" s="1"/>
  <c r="T193" i="53"/>
  <c r="B7" i="53"/>
  <c r="C65" i="53"/>
  <c r="G173" i="53"/>
  <c r="E171" i="53"/>
  <c r="F89" i="53"/>
  <c r="K49" i="52"/>
  <c r="AH87" i="52"/>
  <c r="AI87" i="52" s="1"/>
  <c r="B49" i="52"/>
  <c r="B43" i="52"/>
  <c r="B30" i="52"/>
  <c r="B47" i="52"/>
  <c r="B42" i="52"/>
  <c r="AF218" i="52"/>
  <c r="AE218" i="52"/>
  <c r="AD218" i="52"/>
  <c r="AC218" i="52"/>
  <c r="AB218" i="52"/>
  <c r="AA218" i="52"/>
  <c r="Z218" i="52"/>
  <c r="Y218" i="52"/>
  <c r="X218" i="52"/>
  <c r="W218" i="52"/>
  <c r="V218" i="52"/>
  <c r="U218" i="52"/>
  <c r="T218" i="52"/>
  <c r="S218" i="52"/>
  <c r="R218" i="52"/>
  <c r="Q218" i="52"/>
  <c r="P218" i="52"/>
  <c r="O218" i="52"/>
  <c r="N218" i="52"/>
  <c r="M218" i="52"/>
  <c r="L218" i="52"/>
  <c r="K218" i="52"/>
  <c r="J218" i="52"/>
  <c r="I218" i="52"/>
  <c r="H218" i="52"/>
  <c r="G218" i="52"/>
  <c r="F218" i="52"/>
  <c r="E218" i="52"/>
  <c r="D218" i="52"/>
  <c r="C218" i="52"/>
  <c r="B218" i="52"/>
  <c r="A218" i="52"/>
  <c r="AF217" i="52"/>
  <c r="AE217" i="52"/>
  <c r="AD217" i="52"/>
  <c r="AC217" i="52"/>
  <c r="AB217" i="52"/>
  <c r="AA217" i="52"/>
  <c r="Z217" i="52"/>
  <c r="Y217" i="52"/>
  <c r="X217" i="52"/>
  <c r="W217" i="52"/>
  <c r="V217" i="52"/>
  <c r="U217" i="52"/>
  <c r="T217" i="52"/>
  <c r="S217" i="52"/>
  <c r="R217" i="52"/>
  <c r="Q217" i="52"/>
  <c r="P217" i="52"/>
  <c r="O217" i="52"/>
  <c r="N217" i="52"/>
  <c r="M217" i="52"/>
  <c r="L217" i="52"/>
  <c r="K217" i="52"/>
  <c r="J217" i="52"/>
  <c r="I217" i="52"/>
  <c r="H217" i="52"/>
  <c r="G217" i="52"/>
  <c r="F217" i="52"/>
  <c r="E217" i="52"/>
  <c r="D217" i="52"/>
  <c r="C217" i="52"/>
  <c r="B217" i="52"/>
  <c r="A217" i="52"/>
  <c r="AF216" i="52"/>
  <c r="AE216" i="52"/>
  <c r="AD216" i="52"/>
  <c r="AC216" i="52"/>
  <c r="AB216" i="52"/>
  <c r="AA216" i="52"/>
  <c r="Z216" i="52"/>
  <c r="Y216" i="52"/>
  <c r="X216" i="52"/>
  <c r="W216" i="52"/>
  <c r="V216" i="52"/>
  <c r="U216" i="52"/>
  <c r="T216" i="52"/>
  <c r="S216" i="52"/>
  <c r="R216" i="52"/>
  <c r="Q216" i="52"/>
  <c r="P216" i="52"/>
  <c r="O216" i="52"/>
  <c r="N216" i="52"/>
  <c r="M216" i="52"/>
  <c r="L216" i="52"/>
  <c r="K216" i="52"/>
  <c r="J216" i="52"/>
  <c r="I216" i="52"/>
  <c r="H216" i="52"/>
  <c r="G216" i="52"/>
  <c r="F216" i="52"/>
  <c r="E216" i="52"/>
  <c r="D216" i="52"/>
  <c r="C216" i="52"/>
  <c r="B216" i="52"/>
  <c r="A216" i="52"/>
  <c r="AF215" i="52"/>
  <c r="AE215" i="52"/>
  <c r="AD215" i="52"/>
  <c r="AC215" i="52"/>
  <c r="AB215" i="52"/>
  <c r="AA215" i="52"/>
  <c r="Z215" i="52"/>
  <c r="Y215" i="52"/>
  <c r="X215" i="52"/>
  <c r="W215" i="52"/>
  <c r="V215" i="52"/>
  <c r="U215" i="52"/>
  <c r="T215" i="52"/>
  <c r="S215" i="52"/>
  <c r="R215" i="52"/>
  <c r="Q215" i="52"/>
  <c r="P215" i="52"/>
  <c r="O215" i="52"/>
  <c r="N215" i="52"/>
  <c r="M215" i="52"/>
  <c r="L215" i="52"/>
  <c r="K215" i="52"/>
  <c r="J215" i="52"/>
  <c r="I215" i="52"/>
  <c r="H215" i="52"/>
  <c r="G215" i="52"/>
  <c r="F215" i="52"/>
  <c r="E215" i="52"/>
  <c r="D215" i="52"/>
  <c r="C215" i="52"/>
  <c r="B215" i="52"/>
  <c r="A215" i="52"/>
  <c r="B214" i="52"/>
  <c r="S189" i="52"/>
  <c r="AG179" i="52"/>
  <c r="B179" i="52"/>
  <c r="D178" i="52"/>
  <c r="C178" i="52"/>
  <c r="C214" i="52" s="1"/>
  <c r="J177" i="52"/>
  <c r="K177" i="52" s="1"/>
  <c r="L177" i="52" s="1"/>
  <c r="M177" i="52" s="1"/>
  <c r="N177" i="52" s="1"/>
  <c r="O177" i="52" s="1"/>
  <c r="P177" i="52" s="1"/>
  <c r="Q177" i="52" s="1"/>
  <c r="R177" i="52" s="1"/>
  <c r="S177" i="52" s="1"/>
  <c r="T177" i="52" s="1"/>
  <c r="U177" i="52" s="1"/>
  <c r="V177" i="52" s="1"/>
  <c r="W177" i="52" s="1"/>
  <c r="X177" i="52" s="1"/>
  <c r="Y177" i="52" s="1"/>
  <c r="Z177" i="52" s="1"/>
  <c r="AA177" i="52" s="1"/>
  <c r="AB177" i="52" s="1"/>
  <c r="AC177" i="52" s="1"/>
  <c r="AD177" i="52" s="1"/>
  <c r="AE177" i="52" s="1"/>
  <c r="AF177" i="52" s="1"/>
  <c r="C177" i="52"/>
  <c r="D177" i="52" s="1"/>
  <c r="E177" i="52" s="1"/>
  <c r="F177" i="52" s="1"/>
  <c r="G177" i="52" s="1"/>
  <c r="H177" i="52" s="1"/>
  <c r="I177" i="52" s="1"/>
  <c r="H176" i="52"/>
  <c r="I176" i="52" s="1"/>
  <c r="J176" i="52" s="1"/>
  <c r="K176" i="52" s="1"/>
  <c r="L176" i="52" s="1"/>
  <c r="M176" i="52" s="1"/>
  <c r="N176" i="52" s="1"/>
  <c r="O176" i="52" s="1"/>
  <c r="P176" i="52" s="1"/>
  <c r="Q176" i="52" s="1"/>
  <c r="R176" i="52" s="1"/>
  <c r="S176" i="52" s="1"/>
  <c r="T176" i="52" s="1"/>
  <c r="U176" i="52" s="1"/>
  <c r="V176" i="52" s="1"/>
  <c r="W176" i="52" s="1"/>
  <c r="X176" i="52" s="1"/>
  <c r="Y176" i="52" s="1"/>
  <c r="Z176" i="52" s="1"/>
  <c r="AA176" i="52" s="1"/>
  <c r="AB176" i="52" s="1"/>
  <c r="AC176" i="52" s="1"/>
  <c r="AD176" i="52" s="1"/>
  <c r="AE176" i="52" s="1"/>
  <c r="AF176" i="52" s="1"/>
  <c r="C176" i="52"/>
  <c r="D176" i="52" s="1"/>
  <c r="E176" i="52" s="1"/>
  <c r="F176" i="52" s="1"/>
  <c r="G176" i="52" s="1"/>
  <c r="C175" i="52"/>
  <c r="D175" i="52" s="1"/>
  <c r="E175" i="52" s="1"/>
  <c r="F175" i="52" s="1"/>
  <c r="G175" i="52" s="1"/>
  <c r="H175" i="52" s="1"/>
  <c r="I175" i="52" s="1"/>
  <c r="J175" i="52" s="1"/>
  <c r="K175" i="52" s="1"/>
  <c r="L175" i="52" s="1"/>
  <c r="M175" i="52" s="1"/>
  <c r="N175" i="52" s="1"/>
  <c r="O175" i="52" s="1"/>
  <c r="P175" i="52" s="1"/>
  <c r="Q175" i="52" s="1"/>
  <c r="R175" i="52" s="1"/>
  <c r="S175" i="52" s="1"/>
  <c r="T175" i="52" s="1"/>
  <c r="U175" i="52" s="1"/>
  <c r="V175" i="52" s="1"/>
  <c r="W175" i="52" s="1"/>
  <c r="X175" i="52" s="1"/>
  <c r="Y175" i="52" s="1"/>
  <c r="Z175" i="52" s="1"/>
  <c r="AA175" i="52" s="1"/>
  <c r="AB175" i="52" s="1"/>
  <c r="AC175" i="52" s="1"/>
  <c r="AD175" i="52" s="1"/>
  <c r="AE175" i="52" s="1"/>
  <c r="AF175" i="52" s="1"/>
  <c r="D174" i="52"/>
  <c r="E174" i="52" s="1"/>
  <c r="F174" i="52" s="1"/>
  <c r="G174" i="52" s="1"/>
  <c r="H174" i="52" s="1"/>
  <c r="I174" i="52" s="1"/>
  <c r="J174" i="52" s="1"/>
  <c r="K174" i="52" s="1"/>
  <c r="L174" i="52" s="1"/>
  <c r="M174" i="52" s="1"/>
  <c r="N174" i="52" s="1"/>
  <c r="O174" i="52" s="1"/>
  <c r="P174" i="52" s="1"/>
  <c r="Q174" i="52" s="1"/>
  <c r="R174" i="52" s="1"/>
  <c r="S174" i="52" s="1"/>
  <c r="T174" i="52" s="1"/>
  <c r="U174" i="52" s="1"/>
  <c r="V174" i="52" s="1"/>
  <c r="W174" i="52" s="1"/>
  <c r="X174" i="52" s="1"/>
  <c r="Y174" i="52" s="1"/>
  <c r="Z174" i="52" s="1"/>
  <c r="AA174" i="52" s="1"/>
  <c r="AB174" i="52" s="1"/>
  <c r="AC174" i="52" s="1"/>
  <c r="AD174" i="52" s="1"/>
  <c r="AE174" i="52" s="1"/>
  <c r="AF174" i="52" s="1"/>
  <c r="C174" i="52"/>
  <c r="C173" i="52"/>
  <c r="C179" i="52" s="1"/>
  <c r="AG171" i="52"/>
  <c r="B171" i="52"/>
  <c r="H170" i="52"/>
  <c r="I170" i="52" s="1"/>
  <c r="J170" i="52" s="1"/>
  <c r="K170" i="52" s="1"/>
  <c r="L170" i="52" s="1"/>
  <c r="M170" i="52" s="1"/>
  <c r="N170" i="52" s="1"/>
  <c r="O170" i="52" s="1"/>
  <c r="P170" i="52" s="1"/>
  <c r="Q170" i="52" s="1"/>
  <c r="R170" i="52" s="1"/>
  <c r="S170" i="52" s="1"/>
  <c r="T170" i="52" s="1"/>
  <c r="U170" i="52" s="1"/>
  <c r="V170" i="52" s="1"/>
  <c r="W170" i="52" s="1"/>
  <c r="X170" i="52" s="1"/>
  <c r="Y170" i="52" s="1"/>
  <c r="Z170" i="52" s="1"/>
  <c r="AA170" i="52" s="1"/>
  <c r="AB170" i="52" s="1"/>
  <c r="AC170" i="52" s="1"/>
  <c r="AD170" i="52" s="1"/>
  <c r="AE170" i="52" s="1"/>
  <c r="AF170" i="52" s="1"/>
  <c r="C170" i="52"/>
  <c r="D170" i="52" s="1"/>
  <c r="E170" i="52" s="1"/>
  <c r="F170" i="52" s="1"/>
  <c r="G170" i="52" s="1"/>
  <c r="C169" i="52"/>
  <c r="D169" i="52" s="1"/>
  <c r="E169" i="52" s="1"/>
  <c r="F169" i="52" s="1"/>
  <c r="G169" i="52" s="1"/>
  <c r="H169" i="52" s="1"/>
  <c r="I169" i="52" s="1"/>
  <c r="J169" i="52" s="1"/>
  <c r="K169" i="52" s="1"/>
  <c r="L169" i="52" s="1"/>
  <c r="M169" i="52" s="1"/>
  <c r="N169" i="52" s="1"/>
  <c r="O169" i="52" s="1"/>
  <c r="P169" i="52" s="1"/>
  <c r="Q169" i="52" s="1"/>
  <c r="R169" i="52" s="1"/>
  <c r="S169" i="52" s="1"/>
  <c r="T169" i="52" s="1"/>
  <c r="U169" i="52" s="1"/>
  <c r="V169" i="52" s="1"/>
  <c r="W169" i="52" s="1"/>
  <c r="X169" i="52" s="1"/>
  <c r="Y169" i="52" s="1"/>
  <c r="Z169" i="52" s="1"/>
  <c r="AA169" i="52" s="1"/>
  <c r="AB169" i="52" s="1"/>
  <c r="AC169" i="52" s="1"/>
  <c r="AD169" i="52" s="1"/>
  <c r="AE169" i="52" s="1"/>
  <c r="AF169" i="52" s="1"/>
  <c r="L168" i="52"/>
  <c r="M168" i="52" s="1"/>
  <c r="N168" i="52" s="1"/>
  <c r="O168" i="52" s="1"/>
  <c r="P168" i="52" s="1"/>
  <c r="Q168" i="52" s="1"/>
  <c r="R168" i="52" s="1"/>
  <c r="S168" i="52" s="1"/>
  <c r="T168" i="52" s="1"/>
  <c r="U168" i="52" s="1"/>
  <c r="V168" i="52" s="1"/>
  <c r="W168" i="52" s="1"/>
  <c r="X168" i="52" s="1"/>
  <c r="Y168" i="52" s="1"/>
  <c r="Z168" i="52" s="1"/>
  <c r="AA168" i="52" s="1"/>
  <c r="AB168" i="52" s="1"/>
  <c r="AC168" i="52" s="1"/>
  <c r="AD168" i="52" s="1"/>
  <c r="AE168" i="52" s="1"/>
  <c r="AF168" i="52" s="1"/>
  <c r="C168" i="52"/>
  <c r="D168" i="52" s="1"/>
  <c r="E168" i="52" s="1"/>
  <c r="F168" i="52" s="1"/>
  <c r="G168" i="52" s="1"/>
  <c r="H168" i="52" s="1"/>
  <c r="I168" i="52" s="1"/>
  <c r="J168" i="52" s="1"/>
  <c r="K168" i="52" s="1"/>
  <c r="C167" i="52"/>
  <c r="D167" i="52" s="1"/>
  <c r="E167" i="52" s="1"/>
  <c r="F167" i="52" s="1"/>
  <c r="G167" i="52" s="1"/>
  <c r="H167" i="52" s="1"/>
  <c r="I167" i="52" s="1"/>
  <c r="J167" i="52" s="1"/>
  <c r="K167" i="52" s="1"/>
  <c r="L167" i="52" s="1"/>
  <c r="M167" i="52" s="1"/>
  <c r="N167" i="52" s="1"/>
  <c r="O167" i="52" s="1"/>
  <c r="P167" i="52" s="1"/>
  <c r="Q167" i="52" s="1"/>
  <c r="R167" i="52" s="1"/>
  <c r="S167" i="52" s="1"/>
  <c r="T167" i="52" s="1"/>
  <c r="U167" i="52" s="1"/>
  <c r="V167" i="52" s="1"/>
  <c r="W167" i="52" s="1"/>
  <c r="X167" i="52" s="1"/>
  <c r="Y167" i="52" s="1"/>
  <c r="Z167" i="52" s="1"/>
  <c r="AA167" i="52" s="1"/>
  <c r="AB167" i="52" s="1"/>
  <c r="AC167" i="52" s="1"/>
  <c r="AD167" i="52" s="1"/>
  <c r="AE167" i="52" s="1"/>
  <c r="AF167" i="52" s="1"/>
  <c r="K166" i="52"/>
  <c r="L166" i="52" s="1"/>
  <c r="M166" i="52" s="1"/>
  <c r="N166" i="52" s="1"/>
  <c r="O166" i="52" s="1"/>
  <c r="P166" i="52" s="1"/>
  <c r="Q166" i="52" s="1"/>
  <c r="R166" i="52" s="1"/>
  <c r="S166" i="52" s="1"/>
  <c r="T166" i="52" s="1"/>
  <c r="U166" i="52" s="1"/>
  <c r="V166" i="52" s="1"/>
  <c r="W166" i="52" s="1"/>
  <c r="X166" i="52" s="1"/>
  <c r="Y166" i="52" s="1"/>
  <c r="Z166" i="52" s="1"/>
  <c r="AA166" i="52" s="1"/>
  <c r="AB166" i="52" s="1"/>
  <c r="AC166" i="52" s="1"/>
  <c r="AD166" i="52" s="1"/>
  <c r="AE166" i="52" s="1"/>
  <c r="AF166" i="52" s="1"/>
  <c r="G166" i="52"/>
  <c r="H166" i="52" s="1"/>
  <c r="I166" i="52" s="1"/>
  <c r="J166" i="52" s="1"/>
  <c r="C166" i="52"/>
  <c r="D166" i="52" s="1"/>
  <c r="E166" i="52" s="1"/>
  <c r="F166" i="52" s="1"/>
  <c r="U165" i="52"/>
  <c r="V165" i="52" s="1"/>
  <c r="W165" i="52" s="1"/>
  <c r="X165" i="52" s="1"/>
  <c r="Y165" i="52" s="1"/>
  <c r="Z165" i="52" s="1"/>
  <c r="AA165" i="52" s="1"/>
  <c r="AB165" i="52" s="1"/>
  <c r="AC165" i="52" s="1"/>
  <c r="AD165" i="52" s="1"/>
  <c r="AE165" i="52" s="1"/>
  <c r="AF165" i="52" s="1"/>
  <c r="E165" i="52"/>
  <c r="F165" i="52" s="1"/>
  <c r="G165" i="52" s="1"/>
  <c r="H165" i="52" s="1"/>
  <c r="I165" i="52" s="1"/>
  <c r="J165" i="52" s="1"/>
  <c r="K165" i="52" s="1"/>
  <c r="L165" i="52" s="1"/>
  <c r="M165" i="52" s="1"/>
  <c r="N165" i="52" s="1"/>
  <c r="O165" i="52" s="1"/>
  <c r="P165" i="52" s="1"/>
  <c r="Q165" i="52" s="1"/>
  <c r="R165" i="52" s="1"/>
  <c r="S165" i="52" s="1"/>
  <c r="T165" i="52" s="1"/>
  <c r="D165" i="52"/>
  <c r="C165" i="52"/>
  <c r="K164" i="52"/>
  <c r="L164" i="52" s="1"/>
  <c r="M164" i="52" s="1"/>
  <c r="N164" i="52" s="1"/>
  <c r="O164" i="52" s="1"/>
  <c r="P164" i="52" s="1"/>
  <c r="Q164" i="52" s="1"/>
  <c r="R164" i="52" s="1"/>
  <c r="S164" i="52" s="1"/>
  <c r="T164" i="52" s="1"/>
  <c r="U164" i="52" s="1"/>
  <c r="V164" i="52" s="1"/>
  <c r="W164" i="52" s="1"/>
  <c r="X164" i="52" s="1"/>
  <c r="Y164" i="52" s="1"/>
  <c r="Z164" i="52" s="1"/>
  <c r="AA164" i="52" s="1"/>
  <c r="AB164" i="52" s="1"/>
  <c r="AC164" i="52" s="1"/>
  <c r="AD164" i="52" s="1"/>
  <c r="AE164" i="52" s="1"/>
  <c r="AF164" i="52" s="1"/>
  <c r="D164" i="52"/>
  <c r="E164" i="52" s="1"/>
  <c r="F164" i="52" s="1"/>
  <c r="G164" i="52" s="1"/>
  <c r="H164" i="52" s="1"/>
  <c r="I164" i="52" s="1"/>
  <c r="J164" i="52" s="1"/>
  <c r="C164" i="52"/>
  <c r="E163" i="52"/>
  <c r="F163" i="52" s="1"/>
  <c r="G163" i="52" s="1"/>
  <c r="H163" i="52" s="1"/>
  <c r="I163" i="52" s="1"/>
  <c r="J163" i="52" s="1"/>
  <c r="K163" i="52" s="1"/>
  <c r="L163" i="52" s="1"/>
  <c r="M163" i="52" s="1"/>
  <c r="N163" i="52" s="1"/>
  <c r="O163" i="52" s="1"/>
  <c r="P163" i="52" s="1"/>
  <c r="Q163" i="52" s="1"/>
  <c r="R163" i="52" s="1"/>
  <c r="S163" i="52" s="1"/>
  <c r="T163" i="52" s="1"/>
  <c r="U163" i="52" s="1"/>
  <c r="V163" i="52" s="1"/>
  <c r="W163" i="52" s="1"/>
  <c r="X163" i="52" s="1"/>
  <c r="Y163" i="52" s="1"/>
  <c r="Z163" i="52" s="1"/>
  <c r="AA163" i="52" s="1"/>
  <c r="AB163" i="52" s="1"/>
  <c r="AC163" i="52" s="1"/>
  <c r="AD163" i="52" s="1"/>
  <c r="AE163" i="52" s="1"/>
  <c r="AF163" i="52" s="1"/>
  <c r="D163" i="52"/>
  <c r="C163" i="52"/>
  <c r="C162" i="52"/>
  <c r="D162" i="52" s="1"/>
  <c r="E162" i="52" s="1"/>
  <c r="F162" i="52" s="1"/>
  <c r="G162" i="52" s="1"/>
  <c r="H162" i="52" s="1"/>
  <c r="I162" i="52" s="1"/>
  <c r="J162" i="52" s="1"/>
  <c r="K162" i="52" s="1"/>
  <c r="L162" i="52" s="1"/>
  <c r="M162" i="52" s="1"/>
  <c r="N162" i="52" s="1"/>
  <c r="O162" i="52" s="1"/>
  <c r="P162" i="52" s="1"/>
  <c r="Q162" i="52" s="1"/>
  <c r="R162" i="52" s="1"/>
  <c r="S162" i="52" s="1"/>
  <c r="T162" i="52" s="1"/>
  <c r="U162" i="52" s="1"/>
  <c r="V162" i="52" s="1"/>
  <c r="W162" i="52" s="1"/>
  <c r="X162" i="52" s="1"/>
  <c r="Y162" i="52" s="1"/>
  <c r="Z162" i="52" s="1"/>
  <c r="AA162" i="52" s="1"/>
  <c r="AB162" i="52" s="1"/>
  <c r="AC162" i="52" s="1"/>
  <c r="AD162" i="52" s="1"/>
  <c r="AE162" i="52" s="1"/>
  <c r="AF162" i="52" s="1"/>
  <c r="C161" i="52"/>
  <c r="D161" i="52" s="1"/>
  <c r="E161" i="52" s="1"/>
  <c r="F161" i="52" s="1"/>
  <c r="G161" i="52" s="1"/>
  <c r="H161" i="52" s="1"/>
  <c r="I161" i="52" s="1"/>
  <c r="J161" i="52" s="1"/>
  <c r="K161" i="52" s="1"/>
  <c r="L161" i="52" s="1"/>
  <c r="M161" i="52" s="1"/>
  <c r="N161" i="52" s="1"/>
  <c r="O161" i="52" s="1"/>
  <c r="P161" i="52" s="1"/>
  <c r="Q161" i="52" s="1"/>
  <c r="R161" i="52" s="1"/>
  <c r="S161" i="52" s="1"/>
  <c r="T161" i="52" s="1"/>
  <c r="U161" i="52" s="1"/>
  <c r="V161" i="52" s="1"/>
  <c r="W161" i="52" s="1"/>
  <c r="X161" i="52" s="1"/>
  <c r="Y161" i="52" s="1"/>
  <c r="Z161" i="52" s="1"/>
  <c r="AA161" i="52" s="1"/>
  <c r="AB161" i="52" s="1"/>
  <c r="AC161" i="52" s="1"/>
  <c r="AD161" i="52" s="1"/>
  <c r="AE161" i="52" s="1"/>
  <c r="AF161" i="52" s="1"/>
  <c r="C160" i="52"/>
  <c r="D160" i="52" s="1"/>
  <c r="E160" i="52" s="1"/>
  <c r="F160" i="52" s="1"/>
  <c r="G160" i="52" s="1"/>
  <c r="H160" i="52" s="1"/>
  <c r="I160" i="52" s="1"/>
  <c r="J160" i="52" s="1"/>
  <c r="K160" i="52" s="1"/>
  <c r="L160" i="52" s="1"/>
  <c r="M160" i="52" s="1"/>
  <c r="N160" i="52" s="1"/>
  <c r="O160" i="52" s="1"/>
  <c r="P160" i="52" s="1"/>
  <c r="Q160" i="52" s="1"/>
  <c r="R160" i="52" s="1"/>
  <c r="S160" i="52" s="1"/>
  <c r="T160" i="52" s="1"/>
  <c r="U160" i="52" s="1"/>
  <c r="V160" i="52" s="1"/>
  <c r="W160" i="52" s="1"/>
  <c r="X160" i="52" s="1"/>
  <c r="Y160" i="52" s="1"/>
  <c r="Z160" i="52" s="1"/>
  <c r="AA160" i="52" s="1"/>
  <c r="AB160" i="52" s="1"/>
  <c r="AC160" i="52" s="1"/>
  <c r="AD160" i="52" s="1"/>
  <c r="AE160" i="52" s="1"/>
  <c r="AF160" i="52" s="1"/>
  <c r="H159" i="52"/>
  <c r="I159" i="52" s="1"/>
  <c r="J159" i="52" s="1"/>
  <c r="K159" i="52" s="1"/>
  <c r="L159" i="52" s="1"/>
  <c r="M159" i="52" s="1"/>
  <c r="N159" i="52" s="1"/>
  <c r="O159" i="52" s="1"/>
  <c r="P159" i="52" s="1"/>
  <c r="Q159" i="52" s="1"/>
  <c r="R159" i="52" s="1"/>
  <c r="S159" i="52" s="1"/>
  <c r="T159" i="52" s="1"/>
  <c r="U159" i="52" s="1"/>
  <c r="V159" i="52" s="1"/>
  <c r="W159" i="52" s="1"/>
  <c r="X159" i="52" s="1"/>
  <c r="Y159" i="52" s="1"/>
  <c r="Z159" i="52" s="1"/>
  <c r="AA159" i="52" s="1"/>
  <c r="AB159" i="52" s="1"/>
  <c r="AC159" i="52" s="1"/>
  <c r="AD159" i="52" s="1"/>
  <c r="AE159" i="52" s="1"/>
  <c r="AF159" i="52" s="1"/>
  <c r="D159" i="52"/>
  <c r="E159" i="52" s="1"/>
  <c r="F159" i="52" s="1"/>
  <c r="G159" i="52" s="1"/>
  <c r="C159" i="52"/>
  <c r="F158" i="52"/>
  <c r="G158" i="52" s="1"/>
  <c r="H158" i="52" s="1"/>
  <c r="I158" i="52" s="1"/>
  <c r="J158" i="52" s="1"/>
  <c r="K158" i="52" s="1"/>
  <c r="L158" i="52" s="1"/>
  <c r="M158" i="52" s="1"/>
  <c r="N158" i="52" s="1"/>
  <c r="O158" i="52" s="1"/>
  <c r="P158" i="52" s="1"/>
  <c r="Q158" i="52" s="1"/>
  <c r="R158" i="52" s="1"/>
  <c r="S158" i="52" s="1"/>
  <c r="T158" i="52" s="1"/>
  <c r="U158" i="52" s="1"/>
  <c r="V158" i="52" s="1"/>
  <c r="W158" i="52" s="1"/>
  <c r="X158" i="52" s="1"/>
  <c r="Y158" i="52" s="1"/>
  <c r="Z158" i="52" s="1"/>
  <c r="AA158" i="52" s="1"/>
  <c r="AB158" i="52" s="1"/>
  <c r="AC158" i="52" s="1"/>
  <c r="AD158" i="52" s="1"/>
  <c r="AE158" i="52" s="1"/>
  <c r="AF158" i="52" s="1"/>
  <c r="C158" i="52"/>
  <c r="D158" i="52" s="1"/>
  <c r="E158" i="52" s="1"/>
  <c r="X157" i="52"/>
  <c r="Y157" i="52" s="1"/>
  <c r="Z157" i="52" s="1"/>
  <c r="AA157" i="52" s="1"/>
  <c r="AB157" i="52" s="1"/>
  <c r="AC157" i="52" s="1"/>
  <c r="AD157" i="52" s="1"/>
  <c r="AE157" i="52" s="1"/>
  <c r="AF157" i="52" s="1"/>
  <c r="C157" i="52"/>
  <c r="D157" i="52" s="1"/>
  <c r="E157" i="52" s="1"/>
  <c r="F157" i="52" s="1"/>
  <c r="G157" i="52" s="1"/>
  <c r="H157" i="52" s="1"/>
  <c r="I157" i="52" s="1"/>
  <c r="J157" i="52" s="1"/>
  <c r="K157" i="52" s="1"/>
  <c r="L157" i="52" s="1"/>
  <c r="M157" i="52" s="1"/>
  <c r="N157" i="52" s="1"/>
  <c r="O157" i="52" s="1"/>
  <c r="P157" i="52" s="1"/>
  <c r="Q157" i="52" s="1"/>
  <c r="R157" i="52" s="1"/>
  <c r="S157" i="52" s="1"/>
  <c r="T157" i="52" s="1"/>
  <c r="U157" i="52" s="1"/>
  <c r="V157" i="52" s="1"/>
  <c r="W157" i="52" s="1"/>
  <c r="U156" i="52"/>
  <c r="V156" i="52" s="1"/>
  <c r="W156" i="52" s="1"/>
  <c r="X156" i="52" s="1"/>
  <c r="Y156" i="52" s="1"/>
  <c r="Z156" i="52" s="1"/>
  <c r="AA156" i="52" s="1"/>
  <c r="AB156" i="52" s="1"/>
  <c r="AC156" i="52" s="1"/>
  <c r="AD156" i="52" s="1"/>
  <c r="AE156" i="52" s="1"/>
  <c r="AF156" i="52" s="1"/>
  <c r="E156" i="52"/>
  <c r="F156" i="52" s="1"/>
  <c r="G156" i="52" s="1"/>
  <c r="H156" i="52" s="1"/>
  <c r="I156" i="52" s="1"/>
  <c r="J156" i="52" s="1"/>
  <c r="K156" i="52" s="1"/>
  <c r="L156" i="52" s="1"/>
  <c r="M156" i="52" s="1"/>
  <c r="N156" i="52" s="1"/>
  <c r="O156" i="52" s="1"/>
  <c r="P156" i="52" s="1"/>
  <c r="Q156" i="52" s="1"/>
  <c r="R156" i="52" s="1"/>
  <c r="S156" i="52" s="1"/>
  <c r="T156" i="52" s="1"/>
  <c r="D156" i="52"/>
  <c r="C156" i="52"/>
  <c r="H155" i="52"/>
  <c r="I155" i="52" s="1"/>
  <c r="J155" i="52" s="1"/>
  <c r="K155" i="52" s="1"/>
  <c r="L155" i="52" s="1"/>
  <c r="M155" i="52" s="1"/>
  <c r="N155" i="52" s="1"/>
  <c r="O155" i="52" s="1"/>
  <c r="P155" i="52" s="1"/>
  <c r="Q155" i="52" s="1"/>
  <c r="R155" i="52" s="1"/>
  <c r="S155" i="52" s="1"/>
  <c r="T155" i="52" s="1"/>
  <c r="U155" i="52" s="1"/>
  <c r="V155" i="52" s="1"/>
  <c r="W155" i="52" s="1"/>
  <c r="X155" i="52" s="1"/>
  <c r="Y155" i="52" s="1"/>
  <c r="Z155" i="52" s="1"/>
  <c r="AA155" i="52" s="1"/>
  <c r="AB155" i="52" s="1"/>
  <c r="AC155" i="52" s="1"/>
  <c r="AD155" i="52" s="1"/>
  <c r="AE155" i="52" s="1"/>
  <c r="AF155" i="52" s="1"/>
  <c r="C155" i="52"/>
  <c r="D155" i="52" s="1"/>
  <c r="E155" i="52" s="1"/>
  <c r="F155" i="52" s="1"/>
  <c r="G155" i="52" s="1"/>
  <c r="F154" i="52"/>
  <c r="G154" i="52" s="1"/>
  <c r="H154" i="52" s="1"/>
  <c r="I154" i="52" s="1"/>
  <c r="J154" i="52" s="1"/>
  <c r="K154" i="52" s="1"/>
  <c r="L154" i="52" s="1"/>
  <c r="M154" i="52" s="1"/>
  <c r="N154" i="52" s="1"/>
  <c r="O154" i="52" s="1"/>
  <c r="P154" i="52" s="1"/>
  <c r="Q154" i="52" s="1"/>
  <c r="R154" i="52" s="1"/>
  <c r="S154" i="52" s="1"/>
  <c r="T154" i="52" s="1"/>
  <c r="U154" i="52" s="1"/>
  <c r="V154" i="52" s="1"/>
  <c r="W154" i="52" s="1"/>
  <c r="X154" i="52" s="1"/>
  <c r="Y154" i="52" s="1"/>
  <c r="Z154" i="52" s="1"/>
  <c r="AA154" i="52" s="1"/>
  <c r="AB154" i="52" s="1"/>
  <c r="AC154" i="52" s="1"/>
  <c r="AD154" i="52" s="1"/>
  <c r="AE154" i="52" s="1"/>
  <c r="AF154" i="52" s="1"/>
  <c r="D154" i="52"/>
  <c r="E154" i="52" s="1"/>
  <c r="C154" i="52"/>
  <c r="D153" i="52"/>
  <c r="E153" i="52" s="1"/>
  <c r="F153" i="52" s="1"/>
  <c r="G153" i="52" s="1"/>
  <c r="H153" i="52" s="1"/>
  <c r="I153" i="52" s="1"/>
  <c r="J153" i="52" s="1"/>
  <c r="K153" i="52" s="1"/>
  <c r="L153" i="52" s="1"/>
  <c r="M153" i="52" s="1"/>
  <c r="N153" i="52" s="1"/>
  <c r="O153" i="52" s="1"/>
  <c r="P153" i="52" s="1"/>
  <c r="Q153" i="52" s="1"/>
  <c r="R153" i="52" s="1"/>
  <c r="S153" i="52" s="1"/>
  <c r="T153" i="52" s="1"/>
  <c r="U153" i="52" s="1"/>
  <c r="V153" i="52" s="1"/>
  <c r="W153" i="52" s="1"/>
  <c r="X153" i="52" s="1"/>
  <c r="Y153" i="52" s="1"/>
  <c r="Z153" i="52" s="1"/>
  <c r="AA153" i="52" s="1"/>
  <c r="AB153" i="52" s="1"/>
  <c r="AC153" i="52" s="1"/>
  <c r="AD153" i="52" s="1"/>
  <c r="AE153" i="52" s="1"/>
  <c r="AF153" i="52" s="1"/>
  <c r="C153" i="52"/>
  <c r="E152" i="52"/>
  <c r="F152" i="52" s="1"/>
  <c r="G152" i="52" s="1"/>
  <c r="H152" i="52" s="1"/>
  <c r="I152" i="52" s="1"/>
  <c r="J152" i="52" s="1"/>
  <c r="K152" i="52" s="1"/>
  <c r="L152" i="52" s="1"/>
  <c r="M152" i="52" s="1"/>
  <c r="N152" i="52" s="1"/>
  <c r="O152" i="52" s="1"/>
  <c r="P152" i="52" s="1"/>
  <c r="Q152" i="52" s="1"/>
  <c r="R152" i="52" s="1"/>
  <c r="S152" i="52" s="1"/>
  <c r="T152" i="52" s="1"/>
  <c r="U152" i="52" s="1"/>
  <c r="V152" i="52" s="1"/>
  <c r="W152" i="52" s="1"/>
  <c r="X152" i="52" s="1"/>
  <c r="Y152" i="52" s="1"/>
  <c r="Z152" i="52" s="1"/>
  <c r="AA152" i="52" s="1"/>
  <c r="AB152" i="52" s="1"/>
  <c r="AC152" i="52" s="1"/>
  <c r="AD152" i="52" s="1"/>
  <c r="AE152" i="52" s="1"/>
  <c r="AF152" i="52" s="1"/>
  <c r="D152" i="52"/>
  <c r="C152" i="52"/>
  <c r="H151" i="52"/>
  <c r="I151" i="52" s="1"/>
  <c r="J151" i="52" s="1"/>
  <c r="K151" i="52" s="1"/>
  <c r="L151" i="52" s="1"/>
  <c r="M151" i="52" s="1"/>
  <c r="N151" i="52" s="1"/>
  <c r="O151" i="52" s="1"/>
  <c r="P151" i="52" s="1"/>
  <c r="Q151" i="52" s="1"/>
  <c r="R151" i="52" s="1"/>
  <c r="S151" i="52" s="1"/>
  <c r="T151" i="52" s="1"/>
  <c r="U151" i="52" s="1"/>
  <c r="V151" i="52" s="1"/>
  <c r="W151" i="52" s="1"/>
  <c r="X151" i="52" s="1"/>
  <c r="Y151" i="52" s="1"/>
  <c r="Z151" i="52" s="1"/>
  <c r="AA151" i="52" s="1"/>
  <c r="AB151" i="52" s="1"/>
  <c r="AC151" i="52" s="1"/>
  <c r="AD151" i="52" s="1"/>
  <c r="AE151" i="52" s="1"/>
  <c r="AF151" i="52" s="1"/>
  <c r="C151" i="52"/>
  <c r="D151" i="52" s="1"/>
  <c r="E151" i="52" s="1"/>
  <c r="F151" i="52" s="1"/>
  <c r="G151" i="52" s="1"/>
  <c r="F150" i="52"/>
  <c r="G150" i="52" s="1"/>
  <c r="H150" i="52" s="1"/>
  <c r="I150" i="52" s="1"/>
  <c r="J150" i="52" s="1"/>
  <c r="K150" i="52" s="1"/>
  <c r="L150" i="52" s="1"/>
  <c r="M150" i="52" s="1"/>
  <c r="N150" i="52" s="1"/>
  <c r="O150" i="52" s="1"/>
  <c r="P150" i="52" s="1"/>
  <c r="Q150" i="52" s="1"/>
  <c r="R150" i="52" s="1"/>
  <c r="S150" i="52" s="1"/>
  <c r="T150" i="52" s="1"/>
  <c r="U150" i="52" s="1"/>
  <c r="V150" i="52" s="1"/>
  <c r="W150" i="52" s="1"/>
  <c r="X150" i="52" s="1"/>
  <c r="Y150" i="52" s="1"/>
  <c r="Z150" i="52" s="1"/>
  <c r="AA150" i="52" s="1"/>
  <c r="AB150" i="52" s="1"/>
  <c r="AC150" i="52" s="1"/>
  <c r="AD150" i="52" s="1"/>
  <c r="AE150" i="52" s="1"/>
  <c r="AF150" i="52" s="1"/>
  <c r="D150" i="52"/>
  <c r="E150" i="52" s="1"/>
  <c r="C150" i="52"/>
  <c r="D149" i="52"/>
  <c r="E149" i="52" s="1"/>
  <c r="F149" i="52" s="1"/>
  <c r="G149" i="52" s="1"/>
  <c r="H149" i="52" s="1"/>
  <c r="I149" i="52" s="1"/>
  <c r="J149" i="52" s="1"/>
  <c r="K149" i="52" s="1"/>
  <c r="L149" i="52" s="1"/>
  <c r="M149" i="52" s="1"/>
  <c r="N149" i="52" s="1"/>
  <c r="O149" i="52" s="1"/>
  <c r="P149" i="52" s="1"/>
  <c r="Q149" i="52" s="1"/>
  <c r="R149" i="52" s="1"/>
  <c r="S149" i="52" s="1"/>
  <c r="T149" i="52" s="1"/>
  <c r="U149" i="52" s="1"/>
  <c r="V149" i="52" s="1"/>
  <c r="W149" i="52" s="1"/>
  <c r="X149" i="52" s="1"/>
  <c r="Y149" i="52" s="1"/>
  <c r="Z149" i="52" s="1"/>
  <c r="AA149" i="52" s="1"/>
  <c r="AB149" i="52" s="1"/>
  <c r="AC149" i="52" s="1"/>
  <c r="AD149" i="52" s="1"/>
  <c r="AE149" i="52" s="1"/>
  <c r="AF149" i="52" s="1"/>
  <c r="C149" i="52"/>
  <c r="E148" i="52"/>
  <c r="F148" i="52" s="1"/>
  <c r="G148" i="52" s="1"/>
  <c r="H148" i="52" s="1"/>
  <c r="I148" i="52" s="1"/>
  <c r="J148" i="52" s="1"/>
  <c r="K148" i="52" s="1"/>
  <c r="L148" i="52" s="1"/>
  <c r="M148" i="52" s="1"/>
  <c r="N148" i="52" s="1"/>
  <c r="O148" i="52" s="1"/>
  <c r="P148" i="52" s="1"/>
  <c r="Q148" i="52" s="1"/>
  <c r="R148" i="52" s="1"/>
  <c r="S148" i="52" s="1"/>
  <c r="T148" i="52" s="1"/>
  <c r="U148" i="52" s="1"/>
  <c r="V148" i="52" s="1"/>
  <c r="W148" i="52" s="1"/>
  <c r="X148" i="52" s="1"/>
  <c r="Y148" i="52" s="1"/>
  <c r="Z148" i="52" s="1"/>
  <c r="AA148" i="52" s="1"/>
  <c r="AB148" i="52" s="1"/>
  <c r="AC148" i="52" s="1"/>
  <c r="AD148" i="52" s="1"/>
  <c r="AE148" i="52" s="1"/>
  <c r="AF148" i="52" s="1"/>
  <c r="D148" i="52"/>
  <c r="C148" i="52"/>
  <c r="F147" i="52"/>
  <c r="G147" i="52" s="1"/>
  <c r="H147" i="52" s="1"/>
  <c r="I147" i="52" s="1"/>
  <c r="J147" i="52" s="1"/>
  <c r="K147" i="52" s="1"/>
  <c r="L147" i="52" s="1"/>
  <c r="M147" i="52" s="1"/>
  <c r="N147" i="52" s="1"/>
  <c r="O147" i="52" s="1"/>
  <c r="P147" i="52" s="1"/>
  <c r="Q147" i="52" s="1"/>
  <c r="R147" i="52" s="1"/>
  <c r="S147" i="52" s="1"/>
  <c r="T147" i="52" s="1"/>
  <c r="U147" i="52" s="1"/>
  <c r="V147" i="52" s="1"/>
  <c r="W147" i="52" s="1"/>
  <c r="X147" i="52" s="1"/>
  <c r="Y147" i="52" s="1"/>
  <c r="Z147" i="52" s="1"/>
  <c r="AA147" i="52" s="1"/>
  <c r="AB147" i="52" s="1"/>
  <c r="AC147" i="52" s="1"/>
  <c r="AD147" i="52" s="1"/>
  <c r="AE147" i="52" s="1"/>
  <c r="AF147" i="52" s="1"/>
  <c r="C147" i="52"/>
  <c r="D147" i="52" s="1"/>
  <c r="E147" i="52" s="1"/>
  <c r="AD146" i="52"/>
  <c r="AE146" i="52" s="1"/>
  <c r="AF146" i="52" s="1"/>
  <c r="N146" i="52"/>
  <c r="O146" i="52" s="1"/>
  <c r="P146" i="52" s="1"/>
  <c r="Q146" i="52" s="1"/>
  <c r="R146" i="52" s="1"/>
  <c r="S146" i="52" s="1"/>
  <c r="T146" i="52" s="1"/>
  <c r="U146" i="52" s="1"/>
  <c r="V146" i="52" s="1"/>
  <c r="W146" i="52" s="1"/>
  <c r="X146" i="52" s="1"/>
  <c r="Y146" i="52" s="1"/>
  <c r="Z146" i="52" s="1"/>
  <c r="AA146" i="52" s="1"/>
  <c r="AB146" i="52" s="1"/>
  <c r="AC146" i="52" s="1"/>
  <c r="D146" i="52"/>
  <c r="E146" i="52" s="1"/>
  <c r="F146" i="52" s="1"/>
  <c r="G146" i="52" s="1"/>
  <c r="H146" i="52" s="1"/>
  <c r="I146" i="52" s="1"/>
  <c r="J146" i="52" s="1"/>
  <c r="K146" i="52" s="1"/>
  <c r="L146" i="52" s="1"/>
  <c r="M146" i="52" s="1"/>
  <c r="C146" i="52"/>
  <c r="D145" i="52"/>
  <c r="E145" i="52" s="1"/>
  <c r="F145" i="52" s="1"/>
  <c r="G145" i="52" s="1"/>
  <c r="H145" i="52" s="1"/>
  <c r="I145" i="52" s="1"/>
  <c r="J145" i="52" s="1"/>
  <c r="K145" i="52" s="1"/>
  <c r="L145" i="52" s="1"/>
  <c r="M145" i="52" s="1"/>
  <c r="N145" i="52" s="1"/>
  <c r="O145" i="52" s="1"/>
  <c r="P145" i="52" s="1"/>
  <c r="Q145" i="52" s="1"/>
  <c r="R145" i="52" s="1"/>
  <c r="S145" i="52" s="1"/>
  <c r="T145" i="52" s="1"/>
  <c r="U145" i="52" s="1"/>
  <c r="V145" i="52" s="1"/>
  <c r="W145" i="52" s="1"/>
  <c r="X145" i="52" s="1"/>
  <c r="Y145" i="52" s="1"/>
  <c r="Z145" i="52" s="1"/>
  <c r="AA145" i="52" s="1"/>
  <c r="AB145" i="52" s="1"/>
  <c r="AC145" i="52" s="1"/>
  <c r="AD145" i="52" s="1"/>
  <c r="AE145" i="52" s="1"/>
  <c r="AF145" i="52" s="1"/>
  <c r="C145" i="52"/>
  <c r="I144" i="52"/>
  <c r="J144" i="52" s="1"/>
  <c r="K144" i="52" s="1"/>
  <c r="L144" i="52" s="1"/>
  <c r="M144" i="52" s="1"/>
  <c r="N144" i="52" s="1"/>
  <c r="O144" i="52" s="1"/>
  <c r="P144" i="52" s="1"/>
  <c r="Q144" i="52" s="1"/>
  <c r="R144" i="52" s="1"/>
  <c r="S144" i="52" s="1"/>
  <c r="T144" i="52" s="1"/>
  <c r="U144" i="52" s="1"/>
  <c r="V144" i="52" s="1"/>
  <c r="W144" i="52" s="1"/>
  <c r="X144" i="52" s="1"/>
  <c r="Y144" i="52" s="1"/>
  <c r="Z144" i="52" s="1"/>
  <c r="AA144" i="52" s="1"/>
  <c r="AB144" i="52" s="1"/>
  <c r="AC144" i="52" s="1"/>
  <c r="AD144" i="52" s="1"/>
  <c r="AE144" i="52" s="1"/>
  <c r="AF144" i="52" s="1"/>
  <c r="D144" i="52"/>
  <c r="E144" i="52" s="1"/>
  <c r="F144" i="52" s="1"/>
  <c r="G144" i="52" s="1"/>
  <c r="H144" i="52" s="1"/>
  <c r="C144" i="52"/>
  <c r="F143" i="52"/>
  <c r="G143" i="52" s="1"/>
  <c r="H143" i="52" s="1"/>
  <c r="I143" i="52" s="1"/>
  <c r="J143" i="52" s="1"/>
  <c r="K143" i="52" s="1"/>
  <c r="L143" i="52" s="1"/>
  <c r="M143" i="52" s="1"/>
  <c r="N143" i="52" s="1"/>
  <c r="O143" i="52" s="1"/>
  <c r="P143" i="52" s="1"/>
  <c r="Q143" i="52" s="1"/>
  <c r="R143" i="52" s="1"/>
  <c r="S143" i="52" s="1"/>
  <c r="T143" i="52" s="1"/>
  <c r="U143" i="52" s="1"/>
  <c r="V143" i="52" s="1"/>
  <c r="W143" i="52" s="1"/>
  <c r="X143" i="52" s="1"/>
  <c r="Y143" i="52" s="1"/>
  <c r="Z143" i="52" s="1"/>
  <c r="AA143" i="52" s="1"/>
  <c r="AB143" i="52" s="1"/>
  <c r="AC143" i="52" s="1"/>
  <c r="AD143" i="52" s="1"/>
  <c r="AE143" i="52" s="1"/>
  <c r="AF143" i="52" s="1"/>
  <c r="C143" i="52"/>
  <c r="D143" i="52" s="1"/>
  <c r="E143" i="52" s="1"/>
  <c r="F142" i="52"/>
  <c r="G142" i="52" s="1"/>
  <c r="H142" i="52" s="1"/>
  <c r="I142" i="52" s="1"/>
  <c r="J142" i="52" s="1"/>
  <c r="K142" i="52" s="1"/>
  <c r="L142" i="52" s="1"/>
  <c r="M142" i="52" s="1"/>
  <c r="N142" i="52" s="1"/>
  <c r="O142" i="52" s="1"/>
  <c r="P142" i="52" s="1"/>
  <c r="Q142" i="52" s="1"/>
  <c r="R142" i="52" s="1"/>
  <c r="S142" i="52" s="1"/>
  <c r="T142" i="52" s="1"/>
  <c r="U142" i="52" s="1"/>
  <c r="V142" i="52" s="1"/>
  <c r="W142" i="52" s="1"/>
  <c r="X142" i="52" s="1"/>
  <c r="Y142" i="52" s="1"/>
  <c r="Z142" i="52" s="1"/>
  <c r="AA142" i="52" s="1"/>
  <c r="AB142" i="52" s="1"/>
  <c r="AC142" i="52" s="1"/>
  <c r="AD142" i="52" s="1"/>
  <c r="AE142" i="52" s="1"/>
  <c r="AF142" i="52" s="1"/>
  <c r="C142" i="52"/>
  <c r="D142" i="52" s="1"/>
  <c r="E142" i="52" s="1"/>
  <c r="AE141" i="52"/>
  <c r="AF141" i="52" s="1"/>
  <c r="G141" i="52"/>
  <c r="H141" i="52" s="1"/>
  <c r="I141" i="52" s="1"/>
  <c r="J141" i="52" s="1"/>
  <c r="K141" i="52" s="1"/>
  <c r="L141" i="52" s="1"/>
  <c r="M141" i="52" s="1"/>
  <c r="N141" i="52" s="1"/>
  <c r="O141" i="52" s="1"/>
  <c r="P141" i="52" s="1"/>
  <c r="Q141" i="52" s="1"/>
  <c r="R141" i="52" s="1"/>
  <c r="S141" i="52" s="1"/>
  <c r="T141" i="52" s="1"/>
  <c r="U141" i="52" s="1"/>
  <c r="V141" i="52" s="1"/>
  <c r="W141" i="52" s="1"/>
  <c r="X141" i="52" s="1"/>
  <c r="Y141" i="52" s="1"/>
  <c r="Z141" i="52" s="1"/>
  <c r="AA141" i="52" s="1"/>
  <c r="AB141" i="52" s="1"/>
  <c r="AC141" i="52" s="1"/>
  <c r="AD141" i="52" s="1"/>
  <c r="D141" i="52"/>
  <c r="E141" i="52" s="1"/>
  <c r="F141" i="52" s="1"/>
  <c r="C141" i="52"/>
  <c r="J140" i="52"/>
  <c r="K140" i="52" s="1"/>
  <c r="L140" i="52" s="1"/>
  <c r="M140" i="52" s="1"/>
  <c r="N140" i="52" s="1"/>
  <c r="O140" i="52" s="1"/>
  <c r="P140" i="52" s="1"/>
  <c r="Q140" i="52" s="1"/>
  <c r="R140" i="52" s="1"/>
  <c r="S140" i="52" s="1"/>
  <c r="T140" i="52" s="1"/>
  <c r="U140" i="52" s="1"/>
  <c r="V140" i="52" s="1"/>
  <c r="W140" i="52" s="1"/>
  <c r="X140" i="52" s="1"/>
  <c r="Y140" i="52" s="1"/>
  <c r="Z140" i="52" s="1"/>
  <c r="AA140" i="52" s="1"/>
  <c r="AB140" i="52" s="1"/>
  <c r="AC140" i="52" s="1"/>
  <c r="AD140" i="52" s="1"/>
  <c r="AE140" i="52" s="1"/>
  <c r="AF140" i="52" s="1"/>
  <c r="E140" i="52"/>
  <c r="F140" i="52" s="1"/>
  <c r="G140" i="52" s="1"/>
  <c r="H140" i="52" s="1"/>
  <c r="I140" i="52" s="1"/>
  <c r="D140" i="52"/>
  <c r="C140" i="52"/>
  <c r="H139" i="52"/>
  <c r="I139" i="52" s="1"/>
  <c r="J139" i="52" s="1"/>
  <c r="K139" i="52" s="1"/>
  <c r="L139" i="52" s="1"/>
  <c r="M139" i="52" s="1"/>
  <c r="N139" i="52" s="1"/>
  <c r="O139" i="52" s="1"/>
  <c r="P139" i="52" s="1"/>
  <c r="Q139" i="52" s="1"/>
  <c r="R139" i="52" s="1"/>
  <c r="S139" i="52" s="1"/>
  <c r="T139" i="52" s="1"/>
  <c r="U139" i="52" s="1"/>
  <c r="V139" i="52" s="1"/>
  <c r="W139" i="52" s="1"/>
  <c r="X139" i="52" s="1"/>
  <c r="Y139" i="52" s="1"/>
  <c r="Z139" i="52" s="1"/>
  <c r="AA139" i="52" s="1"/>
  <c r="AB139" i="52" s="1"/>
  <c r="AC139" i="52" s="1"/>
  <c r="AD139" i="52" s="1"/>
  <c r="AE139" i="52" s="1"/>
  <c r="AF139" i="52" s="1"/>
  <c r="C139" i="52"/>
  <c r="D139" i="52" s="1"/>
  <c r="E139" i="52" s="1"/>
  <c r="F139" i="52" s="1"/>
  <c r="G139" i="52" s="1"/>
  <c r="F138" i="52"/>
  <c r="G138" i="52" s="1"/>
  <c r="H138" i="52" s="1"/>
  <c r="I138" i="52" s="1"/>
  <c r="J138" i="52" s="1"/>
  <c r="K138" i="52" s="1"/>
  <c r="L138" i="52" s="1"/>
  <c r="M138" i="52" s="1"/>
  <c r="N138" i="52" s="1"/>
  <c r="O138" i="52" s="1"/>
  <c r="P138" i="52" s="1"/>
  <c r="Q138" i="52" s="1"/>
  <c r="R138" i="52" s="1"/>
  <c r="S138" i="52" s="1"/>
  <c r="T138" i="52" s="1"/>
  <c r="U138" i="52" s="1"/>
  <c r="V138" i="52" s="1"/>
  <c r="W138" i="52" s="1"/>
  <c r="X138" i="52" s="1"/>
  <c r="Y138" i="52" s="1"/>
  <c r="Z138" i="52" s="1"/>
  <c r="AA138" i="52" s="1"/>
  <c r="AB138" i="52" s="1"/>
  <c r="AC138" i="52" s="1"/>
  <c r="AD138" i="52" s="1"/>
  <c r="AE138" i="52" s="1"/>
  <c r="AF138" i="52" s="1"/>
  <c r="C138" i="52"/>
  <c r="D138" i="52" s="1"/>
  <c r="E138" i="52" s="1"/>
  <c r="G137" i="52"/>
  <c r="H137" i="52" s="1"/>
  <c r="I137" i="52" s="1"/>
  <c r="J137" i="52" s="1"/>
  <c r="K137" i="52" s="1"/>
  <c r="L137" i="52" s="1"/>
  <c r="M137" i="52" s="1"/>
  <c r="N137" i="52" s="1"/>
  <c r="O137" i="52" s="1"/>
  <c r="P137" i="52" s="1"/>
  <c r="Q137" i="52" s="1"/>
  <c r="R137" i="52" s="1"/>
  <c r="S137" i="52" s="1"/>
  <c r="T137" i="52" s="1"/>
  <c r="U137" i="52" s="1"/>
  <c r="V137" i="52" s="1"/>
  <c r="W137" i="52" s="1"/>
  <c r="X137" i="52" s="1"/>
  <c r="Y137" i="52" s="1"/>
  <c r="Z137" i="52" s="1"/>
  <c r="AA137" i="52" s="1"/>
  <c r="AB137" i="52" s="1"/>
  <c r="AC137" i="52" s="1"/>
  <c r="AD137" i="52" s="1"/>
  <c r="AE137" i="52" s="1"/>
  <c r="AF137" i="52" s="1"/>
  <c r="D137" i="52"/>
  <c r="E137" i="52" s="1"/>
  <c r="F137" i="52" s="1"/>
  <c r="C137" i="52"/>
  <c r="J136" i="52"/>
  <c r="K136" i="52" s="1"/>
  <c r="L136" i="52" s="1"/>
  <c r="M136" i="52" s="1"/>
  <c r="N136" i="52" s="1"/>
  <c r="O136" i="52" s="1"/>
  <c r="P136" i="52" s="1"/>
  <c r="Q136" i="52" s="1"/>
  <c r="R136" i="52" s="1"/>
  <c r="S136" i="52" s="1"/>
  <c r="T136" i="52" s="1"/>
  <c r="U136" i="52" s="1"/>
  <c r="V136" i="52" s="1"/>
  <c r="W136" i="52" s="1"/>
  <c r="X136" i="52" s="1"/>
  <c r="Y136" i="52" s="1"/>
  <c r="Z136" i="52" s="1"/>
  <c r="AA136" i="52" s="1"/>
  <c r="AB136" i="52" s="1"/>
  <c r="AC136" i="52" s="1"/>
  <c r="AD136" i="52" s="1"/>
  <c r="AE136" i="52" s="1"/>
  <c r="AF136" i="52" s="1"/>
  <c r="E136" i="52"/>
  <c r="F136" i="52" s="1"/>
  <c r="G136" i="52" s="1"/>
  <c r="H136" i="52" s="1"/>
  <c r="I136" i="52" s="1"/>
  <c r="D136" i="52"/>
  <c r="C136" i="52"/>
  <c r="H135" i="52"/>
  <c r="I135" i="52" s="1"/>
  <c r="J135" i="52" s="1"/>
  <c r="K135" i="52" s="1"/>
  <c r="L135" i="52" s="1"/>
  <c r="M135" i="52" s="1"/>
  <c r="N135" i="52" s="1"/>
  <c r="O135" i="52" s="1"/>
  <c r="P135" i="52" s="1"/>
  <c r="Q135" i="52" s="1"/>
  <c r="R135" i="52" s="1"/>
  <c r="S135" i="52" s="1"/>
  <c r="T135" i="52" s="1"/>
  <c r="U135" i="52" s="1"/>
  <c r="V135" i="52" s="1"/>
  <c r="W135" i="52" s="1"/>
  <c r="X135" i="52" s="1"/>
  <c r="Y135" i="52" s="1"/>
  <c r="Z135" i="52" s="1"/>
  <c r="AA135" i="52" s="1"/>
  <c r="AB135" i="52" s="1"/>
  <c r="AC135" i="52" s="1"/>
  <c r="AD135" i="52" s="1"/>
  <c r="AE135" i="52" s="1"/>
  <c r="AF135" i="52" s="1"/>
  <c r="C135" i="52"/>
  <c r="D135" i="52" s="1"/>
  <c r="E135" i="52" s="1"/>
  <c r="F135" i="52" s="1"/>
  <c r="G135" i="52" s="1"/>
  <c r="N134" i="52"/>
  <c r="O134" i="52" s="1"/>
  <c r="P134" i="52" s="1"/>
  <c r="Q134" i="52" s="1"/>
  <c r="R134" i="52" s="1"/>
  <c r="S134" i="52" s="1"/>
  <c r="T134" i="52" s="1"/>
  <c r="U134" i="52" s="1"/>
  <c r="V134" i="52" s="1"/>
  <c r="W134" i="52" s="1"/>
  <c r="X134" i="52" s="1"/>
  <c r="Y134" i="52" s="1"/>
  <c r="Z134" i="52" s="1"/>
  <c r="AA134" i="52" s="1"/>
  <c r="AB134" i="52" s="1"/>
  <c r="AC134" i="52" s="1"/>
  <c r="AD134" i="52" s="1"/>
  <c r="AE134" i="52" s="1"/>
  <c r="AF134" i="52" s="1"/>
  <c r="F134" i="52"/>
  <c r="G134" i="52" s="1"/>
  <c r="H134" i="52" s="1"/>
  <c r="I134" i="52" s="1"/>
  <c r="J134" i="52" s="1"/>
  <c r="K134" i="52" s="1"/>
  <c r="L134" i="52" s="1"/>
  <c r="M134" i="52" s="1"/>
  <c r="C134" i="52"/>
  <c r="D134" i="52" s="1"/>
  <c r="E134" i="52" s="1"/>
  <c r="D133" i="52"/>
  <c r="E133" i="52" s="1"/>
  <c r="F133" i="52" s="1"/>
  <c r="G133" i="52" s="1"/>
  <c r="H133" i="52" s="1"/>
  <c r="I133" i="52" s="1"/>
  <c r="J133" i="52" s="1"/>
  <c r="K133" i="52" s="1"/>
  <c r="L133" i="52" s="1"/>
  <c r="M133" i="52" s="1"/>
  <c r="N133" i="52" s="1"/>
  <c r="O133" i="52" s="1"/>
  <c r="P133" i="52" s="1"/>
  <c r="Q133" i="52" s="1"/>
  <c r="R133" i="52" s="1"/>
  <c r="S133" i="52" s="1"/>
  <c r="T133" i="52" s="1"/>
  <c r="U133" i="52" s="1"/>
  <c r="V133" i="52" s="1"/>
  <c r="W133" i="52" s="1"/>
  <c r="X133" i="52" s="1"/>
  <c r="Y133" i="52" s="1"/>
  <c r="Z133" i="52" s="1"/>
  <c r="AA133" i="52" s="1"/>
  <c r="AB133" i="52" s="1"/>
  <c r="AC133" i="52" s="1"/>
  <c r="AD133" i="52" s="1"/>
  <c r="AE133" i="52" s="1"/>
  <c r="AF133" i="52" s="1"/>
  <c r="C133" i="52"/>
  <c r="D132" i="52"/>
  <c r="E132" i="52" s="1"/>
  <c r="F132" i="52" s="1"/>
  <c r="G132" i="52" s="1"/>
  <c r="H132" i="52" s="1"/>
  <c r="I132" i="52" s="1"/>
  <c r="J132" i="52" s="1"/>
  <c r="K132" i="52" s="1"/>
  <c r="L132" i="52" s="1"/>
  <c r="M132" i="52" s="1"/>
  <c r="N132" i="52" s="1"/>
  <c r="O132" i="52" s="1"/>
  <c r="P132" i="52" s="1"/>
  <c r="Q132" i="52" s="1"/>
  <c r="R132" i="52" s="1"/>
  <c r="S132" i="52" s="1"/>
  <c r="T132" i="52" s="1"/>
  <c r="U132" i="52" s="1"/>
  <c r="V132" i="52" s="1"/>
  <c r="W132" i="52" s="1"/>
  <c r="X132" i="52" s="1"/>
  <c r="Y132" i="52" s="1"/>
  <c r="Z132" i="52" s="1"/>
  <c r="AA132" i="52" s="1"/>
  <c r="AB132" i="52" s="1"/>
  <c r="AC132" i="52" s="1"/>
  <c r="AD132" i="52" s="1"/>
  <c r="AE132" i="52" s="1"/>
  <c r="AF132" i="52" s="1"/>
  <c r="C132" i="52"/>
  <c r="S131" i="52"/>
  <c r="T131" i="52" s="1"/>
  <c r="U131" i="52" s="1"/>
  <c r="V131" i="52" s="1"/>
  <c r="W131" i="52" s="1"/>
  <c r="X131" i="52" s="1"/>
  <c r="Y131" i="52" s="1"/>
  <c r="Z131" i="52" s="1"/>
  <c r="AA131" i="52" s="1"/>
  <c r="AB131" i="52" s="1"/>
  <c r="AC131" i="52" s="1"/>
  <c r="AD131" i="52" s="1"/>
  <c r="AE131" i="52" s="1"/>
  <c r="AF131" i="52" s="1"/>
  <c r="C131" i="52"/>
  <c r="D131" i="52" s="1"/>
  <c r="E131" i="52" s="1"/>
  <c r="F131" i="52" s="1"/>
  <c r="G131" i="52" s="1"/>
  <c r="H131" i="52" s="1"/>
  <c r="I131" i="52" s="1"/>
  <c r="J131" i="52" s="1"/>
  <c r="K131" i="52" s="1"/>
  <c r="L131" i="52" s="1"/>
  <c r="M131" i="52" s="1"/>
  <c r="N131" i="52" s="1"/>
  <c r="O131" i="52" s="1"/>
  <c r="P131" i="52" s="1"/>
  <c r="Q131" i="52" s="1"/>
  <c r="R131" i="52" s="1"/>
  <c r="C130" i="52"/>
  <c r="D130" i="52" s="1"/>
  <c r="E130" i="52" s="1"/>
  <c r="F130" i="52" s="1"/>
  <c r="G130" i="52" s="1"/>
  <c r="H130" i="52" s="1"/>
  <c r="I130" i="52" s="1"/>
  <c r="J130" i="52" s="1"/>
  <c r="K130" i="52" s="1"/>
  <c r="L130" i="52" s="1"/>
  <c r="M130" i="52" s="1"/>
  <c r="N130" i="52" s="1"/>
  <c r="O130" i="52" s="1"/>
  <c r="P130" i="52" s="1"/>
  <c r="Q130" i="52" s="1"/>
  <c r="R130" i="52" s="1"/>
  <c r="S130" i="52" s="1"/>
  <c r="T130" i="52" s="1"/>
  <c r="U130" i="52" s="1"/>
  <c r="V130" i="52" s="1"/>
  <c r="W130" i="52" s="1"/>
  <c r="X130" i="52" s="1"/>
  <c r="Y130" i="52" s="1"/>
  <c r="Z130" i="52" s="1"/>
  <c r="AA130" i="52" s="1"/>
  <c r="AB130" i="52" s="1"/>
  <c r="AC130" i="52" s="1"/>
  <c r="AD130" i="52" s="1"/>
  <c r="AE130" i="52" s="1"/>
  <c r="AF130" i="52" s="1"/>
  <c r="I129" i="52"/>
  <c r="J129" i="52" s="1"/>
  <c r="K129" i="52" s="1"/>
  <c r="L129" i="52" s="1"/>
  <c r="M129" i="52" s="1"/>
  <c r="N129" i="52" s="1"/>
  <c r="O129" i="52" s="1"/>
  <c r="P129" i="52" s="1"/>
  <c r="Q129" i="52" s="1"/>
  <c r="R129" i="52" s="1"/>
  <c r="S129" i="52" s="1"/>
  <c r="T129" i="52" s="1"/>
  <c r="U129" i="52" s="1"/>
  <c r="V129" i="52" s="1"/>
  <c r="W129" i="52" s="1"/>
  <c r="X129" i="52" s="1"/>
  <c r="Y129" i="52" s="1"/>
  <c r="Z129" i="52" s="1"/>
  <c r="AA129" i="52" s="1"/>
  <c r="AB129" i="52" s="1"/>
  <c r="AC129" i="52" s="1"/>
  <c r="AD129" i="52" s="1"/>
  <c r="AE129" i="52" s="1"/>
  <c r="AF129" i="52" s="1"/>
  <c r="D129" i="52"/>
  <c r="E129" i="52" s="1"/>
  <c r="F129" i="52" s="1"/>
  <c r="G129" i="52" s="1"/>
  <c r="H129" i="52" s="1"/>
  <c r="C129" i="52"/>
  <c r="O128" i="52"/>
  <c r="P128" i="52" s="1"/>
  <c r="Q128" i="52" s="1"/>
  <c r="R128" i="52" s="1"/>
  <c r="S128" i="52" s="1"/>
  <c r="T128" i="52" s="1"/>
  <c r="U128" i="52" s="1"/>
  <c r="V128" i="52" s="1"/>
  <c r="W128" i="52" s="1"/>
  <c r="X128" i="52" s="1"/>
  <c r="Y128" i="52" s="1"/>
  <c r="Z128" i="52" s="1"/>
  <c r="AA128" i="52" s="1"/>
  <c r="AB128" i="52" s="1"/>
  <c r="AC128" i="52" s="1"/>
  <c r="AD128" i="52" s="1"/>
  <c r="AE128" i="52" s="1"/>
  <c r="AF128" i="52" s="1"/>
  <c r="D128" i="52"/>
  <c r="E128" i="52" s="1"/>
  <c r="F128" i="52" s="1"/>
  <c r="G128" i="52" s="1"/>
  <c r="H128" i="52" s="1"/>
  <c r="I128" i="52" s="1"/>
  <c r="J128" i="52" s="1"/>
  <c r="K128" i="52" s="1"/>
  <c r="L128" i="52" s="1"/>
  <c r="M128" i="52" s="1"/>
  <c r="N128" i="52" s="1"/>
  <c r="C128" i="52"/>
  <c r="D127" i="52"/>
  <c r="E127" i="52" s="1"/>
  <c r="F127" i="52" s="1"/>
  <c r="G127" i="52" s="1"/>
  <c r="H127" i="52" s="1"/>
  <c r="I127" i="52" s="1"/>
  <c r="J127" i="52" s="1"/>
  <c r="K127" i="52" s="1"/>
  <c r="L127" i="52" s="1"/>
  <c r="M127" i="52" s="1"/>
  <c r="N127" i="52" s="1"/>
  <c r="O127" i="52" s="1"/>
  <c r="P127" i="52" s="1"/>
  <c r="Q127" i="52" s="1"/>
  <c r="R127" i="52" s="1"/>
  <c r="S127" i="52" s="1"/>
  <c r="T127" i="52" s="1"/>
  <c r="U127" i="52" s="1"/>
  <c r="V127" i="52" s="1"/>
  <c r="W127" i="52" s="1"/>
  <c r="X127" i="52" s="1"/>
  <c r="Y127" i="52" s="1"/>
  <c r="Z127" i="52" s="1"/>
  <c r="AA127" i="52" s="1"/>
  <c r="AB127" i="52" s="1"/>
  <c r="AC127" i="52" s="1"/>
  <c r="AD127" i="52" s="1"/>
  <c r="AE127" i="52" s="1"/>
  <c r="AF127" i="52" s="1"/>
  <c r="C127" i="52"/>
  <c r="AA126" i="52"/>
  <c r="AB126" i="52" s="1"/>
  <c r="AC126" i="52" s="1"/>
  <c r="AD126" i="52" s="1"/>
  <c r="AE126" i="52" s="1"/>
  <c r="AF126" i="52" s="1"/>
  <c r="I126" i="52"/>
  <c r="J126" i="52" s="1"/>
  <c r="K126" i="52" s="1"/>
  <c r="L126" i="52" s="1"/>
  <c r="M126" i="52" s="1"/>
  <c r="N126" i="52" s="1"/>
  <c r="O126" i="52" s="1"/>
  <c r="P126" i="52" s="1"/>
  <c r="Q126" i="52" s="1"/>
  <c r="R126" i="52" s="1"/>
  <c r="S126" i="52" s="1"/>
  <c r="T126" i="52" s="1"/>
  <c r="U126" i="52" s="1"/>
  <c r="V126" i="52" s="1"/>
  <c r="W126" i="52" s="1"/>
  <c r="X126" i="52" s="1"/>
  <c r="Y126" i="52" s="1"/>
  <c r="Z126" i="52" s="1"/>
  <c r="C126" i="52"/>
  <c r="D126" i="52" s="1"/>
  <c r="E126" i="52" s="1"/>
  <c r="F126" i="52" s="1"/>
  <c r="G126" i="52" s="1"/>
  <c r="H126" i="52" s="1"/>
  <c r="D125" i="52"/>
  <c r="E125" i="52" s="1"/>
  <c r="F125" i="52" s="1"/>
  <c r="G125" i="52" s="1"/>
  <c r="H125" i="52" s="1"/>
  <c r="I125" i="52" s="1"/>
  <c r="J125" i="52" s="1"/>
  <c r="K125" i="52" s="1"/>
  <c r="L125" i="52" s="1"/>
  <c r="M125" i="52" s="1"/>
  <c r="N125" i="52" s="1"/>
  <c r="O125" i="52" s="1"/>
  <c r="P125" i="52" s="1"/>
  <c r="Q125" i="52" s="1"/>
  <c r="R125" i="52" s="1"/>
  <c r="S125" i="52" s="1"/>
  <c r="T125" i="52" s="1"/>
  <c r="U125" i="52" s="1"/>
  <c r="V125" i="52" s="1"/>
  <c r="W125" i="52" s="1"/>
  <c r="X125" i="52" s="1"/>
  <c r="Y125" i="52" s="1"/>
  <c r="Z125" i="52" s="1"/>
  <c r="AA125" i="52" s="1"/>
  <c r="AB125" i="52" s="1"/>
  <c r="AC125" i="52" s="1"/>
  <c r="AD125" i="52" s="1"/>
  <c r="AE125" i="52" s="1"/>
  <c r="AF125" i="52" s="1"/>
  <c r="C125" i="52"/>
  <c r="L124" i="52"/>
  <c r="M124" i="52" s="1"/>
  <c r="N124" i="52" s="1"/>
  <c r="O124" i="52" s="1"/>
  <c r="P124" i="52" s="1"/>
  <c r="Q124" i="52" s="1"/>
  <c r="R124" i="52" s="1"/>
  <c r="S124" i="52" s="1"/>
  <c r="T124" i="52" s="1"/>
  <c r="U124" i="52" s="1"/>
  <c r="V124" i="52" s="1"/>
  <c r="W124" i="52" s="1"/>
  <c r="X124" i="52" s="1"/>
  <c r="Y124" i="52" s="1"/>
  <c r="Z124" i="52" s="1"/>
  <c r="AA124" i="52" s="1"/>
  <c r="AB124" i="52" s="1"/>
  <c r="AC124" i="52" s="1"/>
  <c r="AD124" i="52" s="1"/>
  <c r="AE124" i="52" s="1"/>
  <c r="AF124" i="52" s="1"/>
  <c r="D124" i="52"/>
  <c r="E124" i="52" s="1"/>
  <c r="F124" i="52" s="1"/>
  <c r="G124" i="52" s="1"/>
  <c r="H124" i="52" s="1"/>
  <c r="I124" i="52" s="1"/>
  <c r="J124" i="52" s="1"/>
  <c r="K124" i="52" s="1"/>
  <c r="C124" i="52"/>
  <c r="R123" i="52"/>
  <c r="S123" i="52" s="1"/>
  <c r="T123" i="52" s="1"/>
  <c r="U123" i="52" s="1"/>
  <c r="V123" i="52" s="1"/>
  <c r="W123" i="52" s="1"/>
  <c r="X123" i="52" s="1"/>
  <c r="Y123" i="52" s="1"/>
  <c r="Z123" i="52" s="1"/>
  <c r="AA123" i="52" s="1"/>
  <c r="AB123" i="52" s="1"/>
  <c r="AC123" i="52" s="1"/>
  <c r="AD123" i="52" s="1"/>
  <c r="AE123" i="52" s="1"/>
  <c r="AF123" i="52" s="1"/>
  <c r="D123" i="52"/>
  <c r="E123" i="52" s="1"/>
  <c r="F123" i="52" s="1"/>
  <c r="G123" i="52" s="1"/>
  <c r="H123" i="52" s="1"/>
  <c r="I123" i="52" s="1"/>
  <c r="J123" i="52" s="1"/>
  <c r="K123" i="52" s="1"/>
  <c r="L123" i="52" s="1"/>
  <c r="M123" i="52" s="1"/>
  <c r="N123" i="52" s="1"/>
  <c r="O123" i="52" s="1"/>
  <c r="P123" i="52" s="1"/>
  <c r="Q123" i="52" s="1"/>
  <c r="C123" i="52"/>
  <c r="P122" i="52"/>
  <c r="Q122" i="52" s="1"/>
  <c r="R122" i="52" s="1"/>
  <c r="S122" i="52" s="1"/>
  <c r="T122" i="52" s="1"/>
  <c r="U122" i="52" s="1"/>
  <c r="V122" i="52" s="1"/>
  <c r="W122" i="52" s="1"/>
  <c r="X122" i="52" s="1"/>
  <c r="Y122" i="52" s="1"/>
  <c r="Z122" i="52" s="1"/>
  <c r="AA122" i="52" s="1"/>
  <c r="AB122" i="52" s="1"/>
  <c r="AC122" i="52" s="1"/>
  <c r="AD122" i="52" s="1"/>
  <c r="AE122" i="52" s="1"/>
  <c r="AF122" i="52" s="1"/>
  <c r="C122" i="52"/>
  <c r="D122" i="52" s="1"/>
  <c r="E122" i="52" s="1"/>
  <c r="F122" i="52" s="1"/>
  <c r="G122" i="52" s="1"/>
  <c r="H122" i="52" s="1"/>
  <c r="I122" i="52" s="1"/>
  <c r="J122" i="52" s="1"/>
  <c r="K122" i="52" s="1"/>
  <c r="L122" i="52" s="1"/>
  <c r="M122" i="52" s="1"/>
  <c r="N122" i="52" s="1"/>
  <c r="O122" i="52" s="1"/>
  <c r="D121" i="52"/>
  <c r="E121" i="52" s="1"/>
  <c r="F121" i="52" s="1"/>
  <c r="G121" i="52" s="1"/>
  <c r="H121" i="52" s="1"/>
  <c r="I121" i="52" s="1"/>
  <c r="J121" i="52" s="1"/>
  <c r="K121" i="52" s="1"/>
  <c r="L121" i="52" s="1"/>
  <c r="M121" i="52" s="1"/>
  <c r="N121" i="52" s="1"/>
  <c r="O121" i="52" s="1"/>
  <c r="P121" i="52" s="1"/>
  <c r="Q121" i="52" s="1"/>
  <c r="R121" i="52" s="1"/>
  <c r="S121" i="52" s="1"/>
  <c r="T121" i="52" s="1"/>
  <c r="U121" i="52" s="1"/>
  <c r="V121" i="52" s="1"/>
  <c r="W121" i="52" s="1"/>
  <c r="X121" i="52" s="1"/>
  <c r="Y121" i="52" s="1"/>
  <c r="Z121" i="52" s="1"/>
  <c r="AA121" i="52" s="1"/>
  <c r="AB121" i="52" s="1"/>
  <c r="AC121" i="52" s="1"/>
  <c r="AD121" i="52" s="1"/>
  <c r="AE121" i="52" s="1"/>
  <c r="AF121" i="52" s="1"/>
  <c r="C121" i="52"/>
  <c r="D120" i="52"/>
  <c r="E120" i="52" s="1"/>
  <c r="F120" i="52" s="1"/>
  <c r="G120" i="52" s="1"/>
  <c r="H120" i="52" s="1"/>
  <c r="I120" i="52" s="1"/>
  <c r="J120" i="52" s="1"/>
  <c r="K120" i="52" s="1"/>
  <c r="L120" i="52" s="1"/>
  <c r="M120" i="52" s="1"/>
  <c r="N120" i="52" s="1"/>
  <c r="O120" i="52" s="1"/>
  <c r="P120" i="52" s="1"/>
  <c r="Q120" i="52" s="1"/>
  <c r="R120" i="52" s="1"/>
  <c r="S120" i="52" s="1"/>
  <c r="T120" i="52" s="1"/>
  <c r="U120" i="52" s="1"/>
  <c r="V120" i="52" s="1"/>
  <c r="W120" i="52" s="1"/>
  <c r="X120" i="52" s="1"/>
  <c r="Y120" i="52" s="1"/>
  <c r="Z120" i="52" s="1"/>
  <c r="AA120" i="52" s="1"/>
  <c r="AB120" i="52" s="1"/>
  <c r="AC120" i="52" s="1"/>
  <c r="AD120" i="52" s="1"/>
  <c r="AE120" i="52" s="1"/>
  <c r="AF120" i="52" s="1"/>
  <c r="C120" i="52"/>
  <c r="D119" i="52"/>
  <c r="E119" i="52" s="1"/>
  <c r="F119" i="52" s="1"/>
  <c r="G119" i="52" s="1"/>
  <c r="H119" i="52" s="1"/>
  <c r="I119" i="52" s="1"/>
  <c r="J119" i="52" s="1"/>
  <c r="K119" i="52" s="1"/>
  <c r="L119" i="52" s="1"/>
  <c r="M119" i="52" s="1"/>
  <c r="N119" i="52" s="1"/>
  <c r="O119" i="52" s="1"/>
  <c r="P119" i="52" s="1"/>
  <c r="Q119" i="52" s="1"/>
  <c r="R119" i="52" s="1"/>
  <c r="S119" i="52" s="1"/>
  <c r="T119" i="52" s="1"/>
  <c r="U119" i="52" s="1"/>
  <c r="V119" i="52" s="1"/>
  <c r="W119" i="52" s="1"/>
  <c r="X119" i="52" s="1"/>
  <c r="Y119" i="52" s="1"/>
  <c r="Z119" i="52" s="1"/>
  <c r="AA119" i="52" s="1"/>
  <c r="AB119" i="52" s="1"/>
  <c r="AC119" i="52" s="1"/>
  <c r="AD119" i="52" s="1"/>
  <c r="AE119" i="52" s="1"/>
  <c r="AF119" i="52" s="1"/>
  <c r="C119" i="52"/>
  <c r="J118" i="52"/>
  <c r="K118" i="52" s="1"/>
  <c r="L118" i="52" s="1"/>
  <c r="M118" i="52" s="1"/>
  <c r="N118" i="52" s="1"/>
  <c r="O118" i="52" s="1"/>
  <c r="P118" i="52" s="1"/>
  <c r="Q118" i="52" s="1"/>
  <c r="R118" i="52" s="1"/>
  <c r="S118" i="52" s="1"/>
  <c r="T118" i="52" s="1"/>
  <c r="U118" i="52" s="1"/>
  <c r="V118" i="52" s="1"/>
  <c r="W118" i="52" s="1"/>
  <c r="X118" i="52" s="1"/>
  <c r="Y118" i="52" s="1"/>
  <c r="Z118" i="52" s="1"/>
  <c r="AA118" i="52" s="1"/>
  <c r="AB118" i="52" s="1"/>
  <c r="AC118" i="52" s="1"/>
  <c r="AD118" i="52" s="1"/>
  <c r="AE118" i="52" s="1"/>
  <c r="AF118" i="52" s="1"/>
  <c r="F118" i="52"/>
  <c r="G118" i="52" s="1"/>
  <c r="H118" i="52" s="1"/>
  <c r="I118" i="52" s="1"/>
  <c r="C118" i="52"/>
  <c r="D118" i="52" s="1"/>
  <c r="E118" i="52" s="1"/>
  <c r="V117" i="52"/>
  <c r="W117" i="52" s="1"/>
  <c r="X117" i="52" s="1"/>
  <c r="Y117" i="52" s="1"/>
  <c r="Z117" i="52" s="1"/>
  <c r="AA117" i="52" s="1"/>
  <c r="AB117" i="52" s="1"/>
  <c r="AC117" i="52" s="1"/>
  <c r="AD117" i="52" s="1"/>
  <c r="AE117" i="52" s="1"/>
  <c r="AF117" i="52" s="1"/>
  <c r="F117" i="52"/>
  <c r="G117" i="52" s="1"/>
  <c r="H117" i="52" s="1"/>
  <c r="I117" i="52" s="1"/>
  <c r="J117" i="52" s="1"/>
  <c r="K117" i="52" s="1"/>
  <c r="L117" i="52" s="1"/>
  <c r="M117" i="52" s="1"/>
  <c r="N117" i="52" s="1"/>
  <c r="O117" i="52" s="1"/>
  <c r="P117" i="52" s="1"/>
  <c r="Q117" i="52" s="1"/>
  <c r="R117" i="52" s="1"/>
  <c r="S117" i="52" s="1"/>
  <c r="T117" i="52" s="1"/>
  <c r="U117" i="52" s="1"/>
  <c r="D117" i="52"/>
  <c r="E117" i="52" s="1"/>
  <c r="C117" i="52"/>
  <c r="F116" i="52"/>
  <c r="G116" i="52" s="1"/>
  <c r="H116" i="52" s="1"/>
  <c r="I116" i="52" s="1"/>
  <c r="J116" i="52" s="1"/>
  <c r="K116" i="52" s="1"/>
  <c r="L116" i="52" s="1"/>
  <c r="M116" i="52" s="1"/>
  <c r="N116" i="52" s="1"/>
  <c r="O116" i="52" s="1"/>
  <c r="P116" i="52" s="1"/>
  <c r="Q116" i="52" s="1"/>
  <c r="R116" i="52" s="1"/>
  <c r="S116" i="52" s="1"/>
  <c r="T116" i="52" s="1"/>
  <c r="U116" i="52" s="1"/>
  <c r="V116" i="52" s="1"/>
  <c r="W116" i="52" s="1"/>
  <c r="X116" i="52" s="1"/>
  <c r="Y116" i="52" s="1"/>
  <c r="Z116" i="52" s="1"/>
  <c r="AA116" i="52" s="1"/>
  <c r="AB116" i="52" s="1"/>
  <c r="AC116" i="52" s="1"/>
  <c r="AD116" i="52" s="1"/>
  <c r="AE116" i="52" s="1"/>
  <c r="AF116" i="52" s="1"/>
  <c r="D116" i="52"/>
  <c r="E116" i="52" s="1"/>
  <c r="C116" i="52"/>
  <c r="X115" i="52"/>
  <c r="Y115" i="52" s="1"/>
  <c r="Z115" i="52" s="1"/>
  <c r="AA115" i="52" s="1"/>
  <c r="AB115" i="52" s="1"/>
  <c r="AC115" i="52" s="1"/>
  <c r="AD115" i="52" s="1"/>
  <c r="AE115" i="52" s="1"/>
  <c r="AF115" i="52" s="1"/>
  <c r="H115" i="52"/>
  <c r="I115" i="52" s="1"/>
  <c r="J115" i="52" s="1"/>
  <c r="K115" i="52" s="1"/>
  <c r="L115" i="52" s="1"/>
  <c r="M115" i="52" s="1"/>
  <c r="N115" i="52" s="1"/>
  <c r="O115" i="52" s="1"/>
  <c r="P115" i="52" s="1"/>
  <c r="Q115" i="52" s="1"/>
  <c r="R115" i="52" s="1"/>
  <c r="S115" i="52" s="1"/>
  <c r="T115" i="52" s="1"/>
  <c r="U115" i="52" s="1"/>
  <c r="V115" i="52" s="1"/>
  <c r="W115" i="52" s="1"/>
  <c r="D115" i="52"/>
  <c r="E115" i="52" s="1"/>
  <c r="F115" i="52" s="1"/>
  <c r="G115" i="52" s="1"/>
  <c r="C115" i="52"/>
  <c r="F114" i="52"/>
  <c r="G114" i="52" s="1"/>
  <c r="H114" i="52" s="1"/>
  <c r="I114" i="52" s="1"/>
  <c r="J114" i="52" s="1"/>
  <c r="K114" i="52" s="1"/>
  <c r="L114" i="52" s="1"/>
  <c r="M114" i="52" s="1"/>
  <c r="N114" i="52" s="1"/>
  <c r="O114" i="52" s="1"/>
  <c r="P114" i="52" s="1"/>
  <c r="Q114" i="52" s="1"/>
  <c r="R114" i="52" s="1"/>
  <c r="S114" i="52" s="1"/>
  <c r="T114" i="52" s="1"/>
  <c r="U114" i="52" s="1"/>
  <c r="V114" i="52" s="1"/>
  <c r="W114" i="52" s="1"/>
  <c r="X114" i="52" s="1"/>
  <c r="Y114" i="52" s="1"/>
  <c r="Z114" i="52" s="1"/>
  <c r="AA114" i="52" s="1"/>
  <c r="AB114" i="52" s="1"/>
  <c r="AC114" i="52" s="1"/>
  <c r="AD114" i="52" s="1"/>
  <c r="AE114" i="52" s="1"/>
  <c r="AF114" i="52" s="1"/>
  <c r="C114" i="52"/>
  <c r="D114" i="52" s="1"/>
  <c r="E114" i="52" s="1"/>
  <c r="L113" i="52"/>
  <c r="M113" i="52" s="1"/>
  <c r="N113" i="52" s="1"/>
  <c r="O113" i="52" s="1"/>
  <c r="P113" i="52" s="1"/>
  <c r="Q113" i="52" s="1"/>
  <c r="R113" i="52" s="1"/>
  <c r="S113" i="52" s="1"/>
  <c r="T113" i="52" s="1"/>
  <c r="U113" i="52" s="1"/>
  <c r="V113" i="52" s="1"/>
  <c r="W113" i="52" s="1"/>
  <c r="X113" i="52" s="1"/>
  <c r="Y113" i="52" s="1"/>
  <c r="Z113" i="52" s="1"/>
  <c r="AA113" i="52" s="1"/>
  <c r="AB113" i="52" s="1"/>
  <c r="AC113" i="52" s="1"/>
  <c r="AD113" i="52" s="1"/>
  <c r="AE113" i="52" s="1"/>
  <c r="AF113" i="52" s="1"/>
  <c r="D113" i="52"/>
  <c r="E113" i="52" s="1"/>
  <c r="F113" i="52" s="1"/>
  <c r="G113" i="52" s="1"/>
  <c r="H113" i="52" s="1"/>
  <c r="I113" i="52" s="1"/>
  <c r="J113" i="52" s="1"/>
  <c r="K113" i="52" s="1"/>
  <c r="C113" i="52"/>
  <c r="D112" i="52"/>
  <c r="E112" i="52" s="1"/>
  <c r="F112" i="52" s="1"/>
  <c r="G112" i="52" s="1"/>
  <c r="H112" i="52" s="1"/>
  <c r="I112" i="52" s="1"/>
  <c r="J112" i="52" s="1"/>
  <c r="K112" i="52" s="1"/>
  <c r="L112" i="52" s="1"/>
  <c r="M112" i="52" s="1"/>
  <c r="N112" i="52" s="1"/>
  <c r="O112" i="52" s="1"/>
  <c r="P112" i="52" s="1"/>
  <c r="Q112" i="52" s="1"/>
  <c r="R112" i="52" s="1"/>
  <c r="S112" i="52" s="1"/>
  <c r="T112" i="52" s="1"/>
  <c r="U112" i="52" s="1"/>
  <c r="V112" i="52" s="1"/>
  <c r="W112" i="52" s="1"/>
  <c r="X112" i="52" s="1"/>
  <c r="Y112" i="52" s="1"/>
  <c r="Z112" i="52" s="1"/>
  <c r="AA112" i="52" s="1"/>
  <c r="AB112" i="52" s="1"/>
  <c r="AC112" i="52" s="1"/>
  <c r="AD112" i="52" s="1"/>
  <c r="AE112" i="52" s="1"/>
  <c r="AF112" i="52" s="1"/>
  <c r="C112" i="52"/>
  <c r="L111" i="52"/>
  <c r="M111" i="52" s="1"/>
  <c r="N111" i="52" s="1"/>
  <c r="O111" i="52" s="1"/>
  <c r="P111" i="52" s="1"/>
  <c r="Q111" i="52" s="1"/>
  <c r="R111" i="52" s="1"/>
  <c r="S111" i="52" s="1"/>
  <c r="T111" i="52" s="1"/>
  <c r="U111" i="52" s="1"/>
  <c r="V111" i="52" s="1"/>
  <c r="W111" i="52" s="1"/>
  <c r="X111" i="52" s="1"/>
  <c r="Y111" i="52" s="1"/>
  <c r="Z111" i="52" s="1"/>
  <c r="AA111" i="52" s="1"/>
  <c r="AB111" i="52" s="1"/>
  <c r="AC111" i="52" s="1"/>
  <c r="AD111" i="52" s="1"/>
  <c r="AE111" i="52" s="1"/>
  <c r="AF111" i="52" s="1"/>
  <c r="D111" i="52"/>
  <c r="E111" i="52" s="1"/>
  <c r="F111" i="52" s="1"/>
  <c r="G111" i="52" s="1"/>
  <c r="H111" i="52" s="1"/>
  <c r="I111" i="52" s="1"/>
  <c r="J111" i="52" s="1"/>
  <c r="K111" i="52" s="1"/>
  <c r="C111" i="52"/>
  <c r="C110" i="52"/>
  <c r="D110" i="52" s="1"/>
  <c r="E110" i="52" s="1"/>
  <c r="F110" i="52" s="1"/>
  <c r="G110" i="52" s="1"/>
  <c r="H110" i="52" s="1"/>
  <c r="I110" i="52" s="1"/>
  <c r="J110" i="52" s="1"/>
  <c r="K110" i="52" s="1"/>
  <c r="L110" i="52" s="1"/>
  <c r="M110" i="52" s="1"/>
  <c r="N110" i="52" s="1"/>
  <c r="O110" i="52" s="1"/>
  <c r="P110" i="52" s="1"/>
  <c r="Q110" i="52" s="1"/>
  <c r="R110" i="52" s="1"/>
  <c r="S110" i="52" s="1"/>
  <c r="T110" i="52" s="1"/>
  <c r="U110" i="52" s="1"/>
  <c r="V110" i="52" s="1"/>
  <c r="W110" i="52" s="1"/>
  <c r="X110" i="52" s="1"/>
  <c r="Y110" i="52" s="1"/>
  <c r="Z110" i="52" s="1"/>
  <c r="AA110" i="52" s="1"/>
  <c r="AB110" i="52" s="1"/>
  <c r="AC110" i="52" s="1"/>
  <c r="AD110" i="52" s="1"/>
  <c r="AE110" i="52" s="1"/>
  <c r="AF110" i="52" s="1"/>
  <c r="C109" i="52"/>
  <c r="D109" i="52" s="1"/>
  <c r="E109" i="52" s="1"/>
  <c r="F109" i="52" s="1"/>
  <c r="G109" i="52" s="1"/>
  <c r="H109" i="52" s="1"/>
  <c r="I109" i="52" s="1"/>
  <c r="J109" i="52" s="1"/>
  <c r="K109" i="52" s="1"/>
  <c r="L109" i="52" s="1"/>
  <c r="M109" i="52" s="1"/>
  <c r="N109" i="52" s="1"/>
  <c r="O109" i="52" s="1"/>
  <c r="P109" i="52" s="1"/>
  <c r="Q109" i="52" s="1"/>
  <c r="R109" i="52" s="1"/>
  <c r="S109" i="52" s="1"/>
  <c r="T109" i="52" s="1"/>
  <c r="U109" i="52" s="1"/>
  <c r="V109" i="52" s="1"/>
  <c r="W109" i="52" s="1"/>
  <c r="X109" i="52" s="1"/>
  <c r="Y109" i="52" s="1"/>
  <c r="Z109" i="52" s="1"/>
  <c r="AA109" i="52" s="1"/>
  <c r="AB109" i="52" s="1"/>
  <c r="AC109" i="52" s="1"/>
  <c r="AD109" i="52" s="1"/>
  <c r="AE109" i="52" s="1"/>
  <c r="AF109" i="52" s="1"/>
  <c r="D108" i="52"/>
  <c r="E108" i="52" s="1"/>
  <c r="F108" i="52" s="1"/>
  <c r="G108" i="52" s="1"/>
  <c r="H108" i="52" s="1"/>
  <c r="I108" i="52" s="1"/>
  <c r="J108" i="52" s="1"/>
  <c r="K108" i="52" s="1"/>
  <c r="L108" i="52" s="1"/>
  <c r="M108" i="52" s="1"/>
  <c r="N108" i="52" s="1"/>
  <c r="O108" i="52" s="1"/>
  <c r="P108" i="52" s="1"/>
  <c r="Q108" i="52" s="1"/>
  <c r="R108" i="52" s="1"/>
  <c r="S108" i="52" s="1"/>
  <c r="T108" i="52" s="1"/>
  <c r="U108" i="52" s="1"/>
  <c r="V108" i="52" s="1"/>
  <c r="W108" i="52" s="1"/>
  <c r="X108" i="52" s="1"/>
  <c r="Y108" i="52" s="1"/>
  <c r="Z108" i="52" s="1"/>
  <c r="AA108" i="52" s="1"/>
  <c r="AB108" i="52" s="1"/>
  <c r="AC108" i="52" s="1"/>
  <c r="AD108" i="52" s="1"/>
  <c r="AE108" i="52" s="1"/>
  <c r="AF108" i="52" s="1"/>
  <c r="C108" i="52"/>
  <c r="D107" i="52"/>
  <c r="E107" i="52" s="1"/>
  <c r="F107" i="52" s="1"/>
  <c r="G107" i="52" s="1"/>
  <c r="H107" i="52" s="1"/>
  <c r="I107" i="52" s="1"/>
  <c r="J107" i="52" s="1"/>
  <c r="K107" i="52" s="1"/>
  <c r="L107" i="52" s="1"/>
  <c r="M107" i="52" s="1"/>
  <c r="N107" i="52" s="1"/>
  <c r="O107" i="52" s="1"/>
  <c r="P107" i="52" s="1"/>
  <c r="Q107" i="52" s="1"/>
  <c r="R107" i="52" s="1"/>
  <c r="S107" i="52" s="1"/>
  <c r="T107" i="52" s="1"/>
  <c r="U107" i="52" s="1"/>
  <c r="V107" i="52" s="1"/>
  <c r="W107" i="52" s="1"/>
  <c r="X107" i="52" s="1"/>
  <c r="Y107" i="52" s="1"/>
  <c r="Z107" i="52" s="1"/>
  <c r="AA107" i="52" s="1"/>
  <c r="AB107" i="52" s="1"/>
  <c r="AC107" i="52" s="1"/>
  <c r="AD107" i="52" s="1"/>
  <c r="AE107" i="52" s="1"/>
  <c r="AF107" i="52" s="1"/>
  <c r="C107" i="52"/>
  <c r="H106" i="52"/>
  <c r="I106" i="52" s="1"/>
  <c r="J106" i="52" s="1"/>
  <c r="K106" i="52" s="1"/>
  <c r="L106" i="52" s="1"/>
  <c r="M106" i="52" s="1"/>
  <c r="N106" i="52" s="1"/>
  <c r="O106" i="52" s="1"/>
  <c r="P106" i="52" s="1"/>
  <c r="Q106" i="52" s="1"/>
  <c r="R106" i="52" s="1"/>
  <c r="S106" i="52" s="1"/>
  <c r="T106" i="52" s="1"/>
  <c r="U106" i="52" s="1"/>
  <c r="V106" i="52" s="1"/>
  <c r="W106" i="52" s="1"/>
  <c r="X106" i="52" s="1"/>
  <c r="Y106" i="52" s="1"/>
  <c r="Z106" i="52" s="1"/>
  <c r="AA106" i="52" s="1"/>
  <c r="AB106" i="52" s="1"/>
  <c r="AC106" i="52" s="1"/>
  <c r="AD106" i="52" s="1"/>
  <c r="AE106" i="52" s="1"/>
  <c r="AF106" i="52" s="1"/>
  <c r="C106" i="52"/>
  <c r="D106" i="52" s="1"/>
  <c r="E106" i="52" s="1"/>
  <c r="F106" i="52" s="1"/>
  <c r="G106" i="52" s="1"/>
  <c r="D105" i="52"/>
  <c r="E105" i="52" s="1"/>
  <c r="F105" i="52" s="1"/>
  <c r="G105" i="52" s="1"/>
  <c r="H105" i="52" s="1"/>
  <c r="I105" i="52" s="1"/>
  <c r="J105" i="52" s="1"/>
  <c r="K105" i="52" s="1"/>
  <c r="L105" i="52" s="1"/>
  <c r="M105" i="52" s="1"/>
  <c r="N105" i="52" s="1"/>
  <c r="O105" i="52" s="1"/>
  <c r="P105" i="52" s="1"/>
  <c r="Q105" i="52" s="1"/>
  <c r="R105" i="52" s="1"/>
  <c r="S105" i="52" s="1"/>
  <c r="T105" i="52" s="1"/>
  <c r="U105" i="52" s="1"/>
  <c r="V105" i="52" s="1"/>
  <c r="W105" i="52" s="1"/>
  <c r="X105" i="52" s="1"/>
  <c r="Y105" i="52" s="1"/>
  <c r="Z105" i="52" s="1"/>
  <c r="AA105" i="52" s="1"/>
  <c r="AB105" i="52" s="1"/>
  <c r="AC105" i="52" s="1"/>
  <c r="AD105" i="52" s="1"/>
  <c r="AE105" i="52" s="1"/>
  <c r="AF105" i="52" s="1"/>
  <c r="C105" i="52"/>
  <c r="D104" i="52"/>
  <c r="E104" i="52" s="1"/>
  <c r="F104" i="52" s="1"/>
  <c r="G104" i="52" s="1"/>
  <c r="H104" i="52" s="1"/>
  <c r="I104" i="52" s="1"/>
  <c r="J104" i="52" s="1"/>
  <c r="K104" i="52" s="1"/>
  <c r="L104" i="52" s="1"/>
  <c r="M104" i="52" s="1"/>
  <c r="N104" i="52" s="1"/>
  <c r="O104" i="52" s="1"/>
  <c r="P104" i="52" s="1"/>
  <c r="Q104" i="52" s="1"/>
  <c r="R104" i="52" s="1"/>
  <c r="S104" i="52" s="1"/>
  <c r="T104" i="52" s="1"/>
  <c r="U104" i="52" s="1"/>
  <c r="V104" i="52" s="1"/>
  <c r="W104" i="52" s="1"/>
  <c r="X104" i="52" s="1"/>
  <c r="Y104" i="52" s="1"/>
  <c r="Z104" i="52" s="1"/>
  <c r="AA104" i="52" s="1"/>
  <c r="AB104" i="52" s="1"/>
  <c r="AC104" i="52" s="1"/>
  <c r="AD104" i="52" s="1"/>
  <c r="AE104" i="52" s="1"/>
  <c r="AF104" i="52" s="1"/>
  <c r="C104" i="52"/>
  <c r="E103" i="52"/>
  <c r="F103" i="52" s="1"/>
  <c r="G103" i="52" s="1"/>
  <c r="H103" i="52" s="1"/>
  <c r="I103" i="52" s="1"/>
  <c r="J103" i="52" s="1"/>
  <c r="K103" i="52" s="1"/>
  <c r="L103" i="52" s="1"/>
  <c r="M103" i="52" s="1"/>
  <c r="N103" i="52" s="1"/>
  <c r="O103" i="52" s="1"/>
  <c r="P103" i="52" s="1"/>
  <c r="Q103" i="52" s="1"/>
  <c r="R103" i="52" s="1"/>
  <c r="S103" i="52" s="1"/>
  <c r="T103" i="52" s="1"/>
  <c r="U103" i="52" s="1"/>
  <c r="V103" i="52" s="1"/>
  <c r="W103" i="52" s="1"/>
  <c r="X103" i="52" s="1"/>
  <c r="Y103" i="52" s="1"/>
  <c r="Z103" i="52" s="1"/>
  <c r="AA103" i="52" s="1"/>
  <c r="AB103" i="52" s="1"/>
  <c r="AC103" i="52" s="1"/>
  <c r="AD103" i="52" s="1"/>
  <c r="AE103" i="52" s="1"/>
  <c r="AF103" i="52" s="1"/>
  <c r="D103" i="52"/>
  <c r="C103" i="52"/>
  <c r="H102" i="52"/>
  <c r="I102" i="52" s="1"/>
  <c r="J102" i="52" s="1"/>
  <c r="K102" i="52" s="1"/>
  <c r="L102" i="52" s="1"/>
  <c r="M102" i="52" s="1"/>
  <c r="N102" i="52" s="1"/>
  <c r="O102" i="52" s="1"/>
  <c r="P102" i="52" s="1"/>
  <c r="Q102" i="52" s="1"/>
  <c r="R102" i="52" s="1"/>
  <c r="S102" i="52" s="1"/>
  <c r="T102" i="52" s="1"/>
  <c r="U102" i="52" s="1"/>
  <c r="V102" i="52" s="1"/>
  <c r="W102" i="52" s="1"/>
  <c r="X102" i="52" s="1"/>
  <c r="Y102" i="52" s="1"/>
  <c r="Z102" i="52" s="1"/>
  <c r="AA102" i="52" s="1"/>
  <c r="AB102" i="52" s="1"/>
  <c r="AC102" i="52" s="1"/>
  <c r="AD102" i="52" s="1"/>
  <c r="AE102" i="52" s="1"/>
  <c r="AF102" i="52" s="1"/>
  <c r="C102" i="52"/>
  <c r="D102" i="52" s="1"/>
  <c r="E102" i="52" s="1"/>
  <c r="F102" i="52" s="1"/>
  <c r="G102" i="52" s="1"/>
  <c r="F101" i="52"/>
  <c r="G101" i="52" s="1"/>
  <c r="H101" i="52" s="1"/>
  <c r="I101" i="52" s="1"/>
  <c r="J101" i="52" s="1"/>
  <c r="K101" i="52" s="1"/>
  <c r="L101" i="52" s="1"/>
  <c r="M101" i="52" s="1"/>
  <c r="N101" i="52" s="1"/>
  <c r="O101" i="52" s="1"/>
  <c r="P101" i="52" s="1"/>
  <c r="Q101" i="52" s="1"/>
  <c r="R101" i="52" s="1"/>
  <c r="S101" i="52" s="1"/>
  <c r="T101" i="52" s="1"/>
  <c r="U101" i="52" s="1"/>
  <c r="V101" i="52" s="1"/>
  <c r="W101" i="52" s="1"/>
  <c r="X101" i="52" s="1"/>
  <c r="Y101" i="52" s="1"/>
  <c r="Z101" i="52" s="1"/>
  <c r="AA101" i="52" s="1"/>
  <c r="AB101" i="52" s="1"/>
  <c r="AC101" i="52" s="1"/>
  <c r="AD101" i="52" s="1"/>
  <c r="AE101" i="52" s="1"/>
  <c r="AF101" i="52" s="1"/>
  <c r="D101" i="52"/>
  <c r="E101" i="52" s="1"/>
  <c r="C101" i="52"/>
  <c r="L100" i="52"/>
  <c r="M100" i="52" s="1"/>
  <c r="N100" i="52" s="1"/>
  <c r="O100" i="52" s="1"/>
  <c r="P100" i="52" s="1"/>
  <c r="Q100" i="52" s="1"/>
  <c r="R100" i="52" s="1"/>
  <c r="S100" i="52" s="1"/>
  <c r="T100" i="52" s="1"/>
  <c r="U100" i="52" s="1"/>
  <c r="V100" i="52" s="1"/>
  <c r="W100" i="52" s="1"/>
  <c r="X100" i="52" s="1"/>
  <c r="Y100" i="52" s="1"/>
  <c r="Z100" i="52" s="1"/>
  <c r="AA100" i="52" s="1"/>
  <c r="AB100" i="52" s="1"/>
  <c r="AC100" i="52" s="1"/>
  <c r="AD100" i="52" s="1"/>
  <c r="AE100" i="52" s="1"/>
  <c r="AF100" i="52" s="1"/>
  <c r="D100" i="52"/>
  <c r="E100" i="52" s="1"/>
  <c r="F100" i="52" s="1"/>
  <c r="G100" i="52" s="1"/>
  <c r="H100" i="52" s="1"/>
  <c r="I100" i="52" s="1"/>
  <c r="J100" i="52" s="1"/>
  <c r="K100" i="52" s="1"/>
  <c r="C100" i="52"/>
  <c r="J99" i="52"/>
  <c r="K99" i="52" s="1"/>
  <c r="L99" i="52" s="1"/>
  <c r="M99" i="52" s="1"/>
  <c r="N99" i="52" s="1"/>
  <c r="O99" i="52" s="1"/>
  <c r="P99" i="52" s="1"/>
  <c r="Q99" i="52" s="1"/>
  <c r="R99" i="52" s="1"/>
  <c r="S99" i="52" s="1"/>
  <c r="T99" i="52" s="1"/>
  <c r="U99" i="52" s="1"/>
  <c r="V99" i="52" s="1"/>
  <c r="W99" i="52" s="1"/>
  <c r="X99" i="52" s="1"/>
  <c r="Y99" i="52" s="1"/>
  <c r="Z99" i="52" s="1"/>
  <c r="AA99" i="52" s="1"/>
  <c r="AB99" i="52" s="1"/>
  <c r="AC99" i="52" s="1"/>
  <c r="AD99" i="52" s="1"/>
  <c r="AE99" i="52" s="1"/>
  <c r="AF99" i="52" s="1"/>
  <c r="D99" i="52"/>
  <c r="E99" i="52" s="1"/>
  <c r="F99" i="52" s="1"/>
  <c r="G99" i="52" s="1"/>
  <c r="H99" i="52" s="1"/>
  <c r="C99" i="52"/>
  <c r="G98" i="52"/>
  <c r="H98" i="52" s="1"/>
  <c r="I98" i="52" s="1"/>
  <c r="J98" i="52" s="1"/>
  <c r="K98" i="52" s="1"/>
  <c r="L98" i="52" s="1"/>
  <c r="M98" i="52" s="1"/>
  <c r="N98" i="52" s="1"/>
  <c r="O98" i="52" s="1"/>
  <c r="P98" i="52" s="1"/>
  <c r="Q98" i="52" s="1"/>
  <c r="R98" i="52" s="1"/>
  <c r="S98" i="52" s="1"/>
  <c r="T98" i="52" s="1"/>
  <c r="U98" i="52" s="1"/>
  <c r="V98" i="52" s="1"/>
  <c r="W98" i="52" s="1"/>
  <c r="X98" i="52" s="1"/>
  <c r="Y98" i="52" s="1"/>
  <c r="Z98" i="52" s="1"/>
  <c r="AA98" i="52" s="1"/>
  <c r="AB98" i="52" s="1"/>
  <c r="AC98" i="52" s="1"/>
  <c r="AD98" i="52" s="1"/>
  <c r="AE98" i="52" s="1"/>
  <c r="AF98" i="52" s="1"/>
  <c r="C98" i="52"/>
  <c r="D98" i="52" s="1"/>
  <c r="E98" i="52" s="1"/>
  <c r="F98" i="52" s="1"/>
  <c r="E97" i="52"/>
  <c r="F97" i="52" s="1"/>
  <c r="G97" i="52" s="1"/>
  <c r="H97" i="52" s="1"/>
  <c r="I97" i="52" s="1"/>
  <c r="J97" i="52" s="1"/>
  <c r="K97" i="52" s="1"/>
  <c r="L97" i="52" s="1"/>
  <c r="M97" i="52" s="1"/>
  <c r="N97" i="52" s="1"/>
  <c r="O97" i="52" s="1"/>
  <c r="P97" i="52" s="1"/>
  <c r="Q97" i="52" s="1"/>
  <c r="R97" i="52" s="1"/>
  <c r="S97" i="52" s="1"/>
  <c r="T97" i="52" s="1"/>
  <c r="U97" i="52" s="1"/>
  <c r="V97" i="52" s="1"/>
  <c r="W97" i="52" s="1"/>
  <c r="X97" i="52" s="1"/>
  <c r="Y97" i="52" s="1"/>
  <c r="Z97" i="52" s="1"/>
  <c r="AA97" i="52" s="1"/>
  <c r="AB97" i="52" s="1"/>
  <c r="AC97" i="52" s="1"/>
  <c r="AD97" i="52" s="1"/>
  <c r="AE97" i="52" s="1"/>
  <c r="AF97" i="52" s="1"/>
  <c r="C97" i="52"/>
  <c r="D97" i="52" s="1"/>
  <c r="F96" i="52"/>
  <c r="G96" i="52" s="1"/>
  <c r="H96" i="52" s="1"/>
  <c r="I96" i="52" s="1"/>
  <c r="J96" i="52" s="1"/>
  <c r="K96" i="52" s="1"/>
  <c r="L96" i="52" s="1"/>
  <c r="M96" i="52" s="1"/>
  <c r="N96" i="52" s="1"/>
  <c r="O96" i="52" s="1"/>
  <c r="P96" i="52" s="1"/>
  <c r="Q96" i="52" s="1"/>
  <c r="R96" i="52" s="1"/>
  <c r="S96" i="52" s="1"/>
  <c r="T96" i="52" s="1"/>
  <c r="U96" i="52" s="1"/>
  <c r="V96" i="52" s="1"/>
  <c r="W96" i="52" s="1"/>
  <c r="X96" i="52" s="1"/>
  <c r="Y96" i="52" s="1"/>
  <c r="Z96" i="52" s="1"/>
  <c r="AA96" i="52" s="1"/>
  <c r="AB96" i="52" s="1"/>
  <c r="AC96" i="52" s="1"/>
  <c r="AD96" i="52" s="1"/>
  <c r="AE96" i="52" s="1"/>
  <c r="AF96" i="52" s="1"/>
  <c r="C96" i="52"/>
  <c r="D96" i="52" s="1"/>
  <c r="E96" i="52" s="1"/>
  <c r="D95" i="52"/>
  <c r="E95" i="52" s="1"/>
  <c r="F95" i="52" s="1"/>
  <c r="G95" i="52" s="1"/>
  <c r="H95" i="52" s="1"/>
  <c r="I95" i="52" s="1"/>
  <c r="J95" i="52" s="1"/>
  <c r="K95" i="52" s="1"/>
  <c r="L95" i="52" s="1"/>
  <c r="M95" i="52" s="1"/>
  <c r="N95" i="52" s="1"/>
  <c r="O95" i="52" s="1"/>
  <c r="P95" i="52" s="1"/>
  <c r="Q95" i="52" s="1"/>
  <c r="R95" i="52" s="1"/>
  <c r="S95" i="52" s="1"/>
  <c r="T95" i="52" s="1"/>
  <c r="U95" i="52" s="1"/>
  <c r="V95" i="52" s="1"/>
  <c r="W95" i="52" s="1"/>
  <c r="X95" i="52" s="1"/>
  <c r="Y95" i="52" s="1"/>
  <c r="Z95" i="52" s="1"/>
  <c r="AA95" i="52" s="1"/>
  <c r="AB95" i="52" s="1"/>
  <c r="AC95" i="52" s="1"/>
  <c r="AD95" i="52" s="1"/>
  <c r="AE95" i="52" s="1"/>
  <c r="AF95" i="52" s="1"/>
  <c r="C95" i="52"/>
  <c r="C94" i="52"/>
  <c r="D94" i="52" s="1"/>
  <c r="C93" i="52"/>
  <c r="D93" i="52" s="1"/>
  <c r="E93" i="52" s="1"/>
  <c r="F93" i="52" s="1"/>
  <c r="G93" i="52" s="1"/>
  <c r="H93" i="52" s="1"/>
  <c r="I93" i="52" s="1"/>
  <c r="J93" i="52" s="1"/>
  <c r="K93" i="52" s="1"/>
  <c r="L93" i="52" s="1"/>
  <c r="M93" i="52" s="1"/>
  <c r="N93" i="52" s="1"/>
  <c r="O93" i="52" s="1"/>
  <c r="P93" i="52" s="1"/>
  <c r="Q93" i="52" s="1"/>
  <c r="R93" i="52" s="1"/>
  <c r="S93" i="52" s="1"/>
  <c r="T93" i="52" s="1"/>
  <c r="U93" i="52" s="1"/>
  <c r="V93" i="52" s="1"/>
  <c r="W93" i="52" s="1"/>
  <c r="X93" i="52" s="1"/>
  <c r="Y93" i="52" s="1"/>
  <c r="Z93" i="52" s="1"/>
  <c r="AA93" i="52" s="1"/>
  <c r="AB93" i="52" s="1"/>
  <c r="AC93" i="52" s="1"/>
  <c r="AD93" i="52" s="1"/>
  <c r="AE93" i="52" s="1"/>
  <c r="AF93" i="52" s="1"/>
  <c r="E92" i="52"/>
  <c r="F92" i="52" s="1"/>
  <c r="G92" i="52" s="1"/>
  <c r="H92" i="52" s="1"/>
  <c r="I92" i="52" s="1"/>
  <c r="J92" i="52" s="1"/>
  <c r="K92" i="52" s="1"/>
  <c r="L92" i="52" s="1"/>
  <c r="M92" i="52" s="1"/>
  <c r="N92" i="52" s="1"/>
  <c r="O92" i="52" s="1"/>
  <c r="P92" i="52" s="1"/>
  <c r="Q92" i="52" s="1"/>
  <c r="R92" i="52" s="1"/>
  <c r="S92" i="52" s="1"/>
  <c r="T92" i="52" s="1"/>
  <c r="U92" i="52" s="1"/>
  <c r="V92" i="52" s="1"/>
  <c r="W92" i="52" s="1"/>
  <c r="X92" i="52" s="1"/>
  <c r="Y92" i="52" s="1"/>
  <c r="Z92" i="52" s="1"/>
  <c r="AA92" i="52" s="1"/>
  <c r="AB92" i="52" s="1"/>
  <c r="AC92" i="52" s="1"/>
  <c r="AD92" i="52" s="1"/>
  <c r="AE92" i="52" s="1"/>
  <c r="AF92" i="52" s="1"/>
  <c r="C92" i="52"/>
  <c r="D92" i="52" s="1"/>
  <c r="D91" i="52"/>
  <c r="E91" i="52" s="1"/>
  <c r="F91" i="52" s="1"/>
  <c r="G91" i="52" s="1"/>
  <c r="H91" i="52" s="1"/>
  <c r="I91" i="52" s="1"/>
  <c r="J91" i="52" s="1"/>
  <c r="K91" i="52" s="1"/>
  <c r="L91" i="52" s="1"/>
  <c r="M91" i="52" s="1"/>
  <c r="N91" i="52" s="1"/>
  <c r="O91" i="52" s="1"/>
  <c r="P91" i="52" s="1"/>
  <c r="Q91" i="52" s="1"/>
  <c r="R91" i="52" s="1"/>
  <c r="S91" i="52" s="1"/>
  <c r="T91" i="52" s="1"/>
  <c r="U91" i="52" s="1"/>
  <c r="V91" i="52" s="1"/>
  <c r="W91" i="52" s="1"/>
  <c r="X91" i="52" s="1"/>
  <c r="Y91" i="52" s="1"/>
  <c r="Z91" i="52" s="1"/>
  <c r="AA91" i="52" s="1"/>
  <c r="AB91" i="52" s="1"/>
  <c r="AC91" i="52" s="1"/>
  <c r="AD91" i="52" s="1"/>
  <c r="AE91" i="52" s="1"/>
  <c r="AF91" i="52" s="1"/>
  <c r="C91" i="52"/>
  <c r="C90" i="52"/>
  <c r="D90" i="52" s="1"/>
  <c r="E90" i="52" s="1"/>
  <c r="F90" i="52" s="1"/>
  <c r="G90" i="52" s="1"/>
  <c r="H90" i="52" s="1"/>
  <c r="I90" i="52" s="1"/>
  <c r="J90" i="52" s="1"/>
  <c r="K90" i="52" s="1"/>
  <c r="L90" i="52" s="1"/>
  <c r="M90" i="52" s="1"/>
  <c r="N90" i="52" s="1"/>
  <c r="O90" i="52" s="1"/>
  <c r="P90" i="52" s="1"/>
  <c r="Q90" i="52" s="1"/>
  <c r="R90" i="52" s="1"/>
  <c r="S90" i="52" s="1"/>
  <c r="T90" i="52" s="1"/>
  <c r="U90" i="52" s="1"/>
  <c r="V90" i="52" s="1"/>
  <c r="W90" i="52" s="1"/>
  <c r="X90" i="52" s="1"/>
  <c r="Y90" i="52" s="1"/>
  <c r="Z90" i="52" s="1"/>
  <c r="AA90" i="52" s="1"/>
  <c r="AB90" i="52" s="1"/>
  <c r="AC90" i="52" s="1"/>
  <c r="AD90" i="52" s="1"/>
  <c r="AE90" i="52" s="1"/>
  <c r="AF90" i="52" s="1"/>
  <c r="C89" i="52"/>
  <c r="AH86" i="52"/>
  <c r="AI86" i="52" s="1"/>
  <c r="AH85" i="52"/>
  <c r="AI85" i="52" s="1"/>
  <c r="AH84" i="52"/>
  <c r="AI84" i="52" s="1"/>
  <c r="AH83" i="52"/>
  <c r="AI83" i="52" s="1"/>
  <c r="C82" i="52"/>
  <c r="B82" i="52"/>
  <c r="AF80" i="52"/>
  <c r="AE80" i="52"/>
  <c r="AD80" i="52"/>
  <c r="AC80" i="52"/>
  <c r="AB80" i="52"/>
  <c r="AA80" i="52"/>
  <c r="Z80" i="52"/>
  <c r="Y80" i="52"/>
  <c r="X80" i="52"/>
  <c r="W80" i="52"/>
  <c r="V80" i="52"/>
  <c r="U80" i="52"/>
  <c r="T80" i="52"/>
  <c r="S80" i="52"/>
  <c r="R80" i="52"/>
  <c r="Q80" i="52"/>
  <c r="P80" i="52"/>
  <c r="O80" i="52"/>
  <c r="N80" i="52"/>
  <c r="M80" i="52"/>
  <c r="L80" i="52"/>
  <c r="K80" i="52"/>
  <c r="J80" i="52"/>
  <c r="I80" i="52"/>
  <c r="H80" i="52"/>
  <c r="G80" i="52"/>
  <c r="F80" i="52"/>
  <c r="E80" i="52"/>
  <c r="D80" i="52"/>
  <c r="C80" i="52"/>
  <c r="B80" i="52"/>
  <c r="AI79" i="52"/>
  <c r="AH79" i="52"/>
  <c r="AI78" i="52"/>
  <c r="AH78" i="52"/>
  <c r="AI77" i="52"/>
  <c r="AH77" i="52"/>
  <c r="AI76" i="52"/>
  <c r="AH76" i="52"/>
  <c r="AI75" i="52"/>
  <c r="AH75" i="52"/>
  <c r="AI74" i="52"/>
  <c r="AH74" i="52"/>
  <c r="AI73" i="52"/>
  <c r="AH73" i="52"/>
  <c r="AI72" i="52"/>
  <c r="AH72" i="52"/>
  <c r="AG71" i="52"/>
  <c r="AI70" i="52"/>
  <c r="AH70" i="52"/>
  <c r="AF69" i="52"/>
  <c r="AE69" i="52"/>
  <c r="AD69" i="52"/>
  <c r="AC69" i="52"/>
  <c r="AB69" i="52"/>
  <c r="AA69" i="52"/>
  <c r="Z69" i="52"/>
  <c r="Y69" i="52"/>
  <c r="X69" i="52"/>
  <c r="W69" i="52"/>
  <c r="V69" i="52"/>
  <c r="U69" i="52"/>
  <c r="T69" i="52"/>
  <c r="S69" i="52"/>
  <c r="R69" i="52"/>
  <c r="Q69" i="52"/>
  <c r="P69" i="52"/>
  <c r="O69" i="52"/>
  <c r="N69" i="52"/>
  <c r="M69" i="52"/>
  <c r="L69" i="52"/>
  <c r="K69" i="52"/>
  <c r="J69" i="52"/>
  <c r="I69" i="52"/>
  <c r="H69" i="52"/>
  <c r="G69" i="52"/>
  <c r="F69" i="52"/>
  <c r="E69" i="52"/>
  <c r="D69" i="52"/>
  <c r="C69" i="52"/>
  <c r="B69" i="52"/>
  <c r="AF68" i="52"/>
  <c r="AE68" i="52"/>
  <c r="AD68" i="52"/>
  <c r="AC68" i="52"/>
  <c r="AB68" i="52"/>
  <c r="AA68" i="52"/>
  <c r="Z68" i="52"/>
  <c r="Y68" i="52"/>
  <c r="X68" i="52"/>
  <c r="W68" i="52"/>
  <c r="V68" i="52"/>
  <c r="U68" i="52"/>
  <c r="T68" i="52"/>
  <c r="S68" i="52"/>
  <c r="R68" i="52"/>
  <c r="Q68" i="52"/>
  <c r="P68" i="52"/>
  <c r="O68" i="52"/>
  <c r="N68" i="52"/>
  <c r="M68" i="52"/>
  <c r="L68" i="52"/>
  <c r="K68" i="52"/>
  <c r="J68" i="52"/>
  <c r="I68" i="52"/>
  <c r="H68" i="52"/>
  <c r="G68" i="52"/>
  <c r="F68" i="52"/>
  <c r="E68" i="52"/>
  <c r="D68" i="52"/>
  <c r="C68" i="52"/>
  <c r="B68" i="52"/>
  <c r="AF67" i="52"/>
  <c r="AE67" i="52"/>
  <c r="AD67" i="52"/>
  <c r="AC67" i="52"/>
  <c r="AB67" i="52"/>
  <c r="AA67" i="52"/>
  <c r="Z67" i="52"/>
  <c r="Y67" i="52"/>
  <c r="X67" i="52"/>
  <c r="W67" i="52"/>
  <c r="V67" i="52"/>
  <c r="U67" i="52"/>
  <c r="T67" i="52"/>
  <c r="S67" i="52"/>
  <c r="R67" i="52"/>
  <c r="Q67" i="52"/>
  <c r="P67" i="52"/>
  <c r="O67" i="52"/>
  <c r="N67" i="52"/>
  <c r="M67" i="52"/>
  <c r="L67" i="52"/>
  <c r="K67" i="52"/>
  <c r="J67" i="52"/>
  <c r="I67" i="52"/>
  <c r="H67" i="52"/>
  <c r="G67" i="52"/>
  <c r="F67" i="52"/>
  <c r="E67" i="52"/>
  <c r="D67" i="52"/>
  <c r="C67" i="52"/>
  <c r="B67" i="52"/>
  <c r="AF66" i="52"/>
  <c r="AE66" i="52"/>
  <c r="AD66" i="52"/>
  <c r="AC66" i="52"/>
  <c r="AB66" i="52"/>
  <c r="AA66" i="52"/>
  <c r="Z66" i="52"/>
  <c r="Z71" i="52" s="1"/>
  <c r="Y66" i="52"/>
  <c r="Y71" i="52" s="1"/>
  <c r="X66" i="52"/>
  <c r="W66" i="52"/>
  <c r="V66" i="52"/>
  <c r="U66" i="52"/>
  <c r="T66" i="52"/>
  <c r="T71" i="52" s="1"/>
  <c r="S66" i="52"/>
  <c r="S71" i="52" s="1"/>
  <c r="R66" i="52"/>
  <c r="Q66" i="52"/>
  <c r="P66" i="52"/>
  <c r="O66" i="52"/>
  <c r="N66" i="52"/>
  <c r="N71" i="52" s="1"/>
  <c r="M66" i="52"/>
  <c r="L66" i="52"/>
  <c r="K66" i="52"/>
  <c r="J66" i="52"/>
  <c r="I66" i="52"/>
  <c r="H66" i="52"/>
  <c r="G66" i="52"/>
  <c r="G71" i="52" s="1"/>
  <c r="F66" i="52"/>
  <c r="E66" i="52"/>
  <c r="D66" i="52"/>
  <c r="C66" i="52"/>
  <c r="B66" i="52"/>
  <c r="AI64" i="52"/>
  <c r="AH64" i="52"/>
  <c r="AG63" i="52"/>
  <c r="AG65" i="52" s="1"/>
  <c r="AF63" i="52"/>
  <c r="AE63" i="52"/>
  <c r="AD63" i="52"/>
  <c r="AC63" i="52"/>
  <c r="AB63" i="52"/>
  <c r="AA63" i="52"/>
  <c r="Z63" i="52"/>
  <c r="Y63" i="52"/>
  <c r="X63" i="52"/>
  <c r="W63" i="52"/>
  <c r="V63" i="52"/>
  <c r="U63" i="52"/>
  <c r="T63" i="52"/>
  <c r="S63" i="52"/>
  <c r="R63" i="52"/>
  <c r="Q63" i="52"/>
  <c r="P63" i="52"/>
  <c r="O63" i="52"/>
  <c r="N63" i="52"/>
  <c r="M63" i="52"/>
  <c r="L63" i="52"/>
  <c r="K63" i="52"/>
  <c r="J63" i="52"/>
  <c r="I63" i="52"/>
  <c r="H63" i="52"/>
  <c r="G63" i="52"/>
  <c r="F63" i="52"/>
  <c r="E63" i="52"/>
  <c r="D63" i="52"/>
  <c r="C63" i="52"/>
  <c r="B63" i="52"/>
  <c r="AI63" i="52" s="1"/>
  <c r="AI62" i="52"/>
  <c r="AH62" i="52"/>
  <c r="AI61" i="52"/>
  <c r="AH61" i="52"/>
  <c r="AI60" i="52"/>
  <c r="AH60" i="52"/>
  <c r="AG59" i="52"/>
  <c r="AF59" i="52"/>
  <c r="AF5" i="52" s="1"/>
  <c r="AE59" i="52"/>
  <c r="AE5" i="52" s="1"/>
  <c r="AD59" i="52"/>
  <c r="AD5" i="52" s="1"/>
  <c r="AC59" i="52"/>
  <c r="AB59" i="52"/>
  <c r="AB5" i="52" s="1"/>
  <c r="AA59" i="52"/>
  <c r="AA5" i="52" s="1"/>
  <c r="Z59" i="52"/>
  <c r="Z5" i="52" s="1"/>
  <c r="Y59" i="52"/>
  <c r="Y5" i="52" s="1"/>
  <c r="X59" i="52"/>
  <c r="X5" i="52" s="1"/>
  <c r="W59" i="52"/>
  <c r="W5" i="52" s="1"/>
  <c r="V59" i="52"/>
  <c r="V5" i="52" s="1"/>
  <c r="U59" i="52"/>
  <c r="U5" i="52" s="1"/>
  <c r="T59" i="52"/>
  <c r="T5" i="52" s="1"/>
  <c r="S59" i="52"/>
  <c r="S5" i="52" s="1"/>
  <c r="R59" i="52"/>
  <c r="R5" i="52" s="1"/>
  <c r="Q59" i="52"/>
  <c r="Q5" i="52" s="1"/>
  <c r="P59" i="52"/>
  <c r="P5" i="52" s="1"/>
  <c r="O59" i="52"/>
  <c r="O5" i="52" s="1"/>
  <c r="N59" i="52"/>
  <c r="N5" i="52" s="1"/>
  <c r="M59" i="52"/>
  <c r="M5" i="52" s="1"/>
  <c r="L59" i="52"/>
  <c r="L5" i="52" s="1"/>
  <c r="K59" i="52"/>
  <c r="K5" i="52" s="1"/>
  <c r="J59" i="52"/>
  <c r="J5" i="52" s="1"/>
  <c r="I59" i="52"/>
  <c r="H59" i="52"/>
  <c r="H5" i="52" s="1"/>
  <c r="G59" i="52"/>
  <c r="G5" i="52" s="1"/>
  <c r="F59" i="52"/>
  <c r="F5" i="52" s="1"/>
  <c r="E59" i="52"/>
  <c r="E5" i="52" s="1"/>
  <c r="D59" i="52"/>
  <c r="C59" i="52"/>
  <c r="B59" i="52"/>
  <c r="AI58" i="52"/>
  <c r="AH58" i="52"/>
  <c r="AI57" i="52"/>
  <c r="AH57" i="52"/>
  <c r="AI56" i="52"/>
  <c r="AH56" i="52"/>
  <c r="AI55" i="52"/>
  <c r="AH55" i="52"/>
  <c r="AI54" i="52"/>
  <c r="AH54" i="52"/>
  <c r="AI53" i="52"/>
  <c r="AH53" i="52"/>
  <c r="AI52" i="52"/>
  <c r="AH52" i="52"/>
  <c r="AI51" i="52"/>
  <c r="AH51" i="52"/>
  <c r="AI50" i="52"/>
  <c r="AH50" i="52"/>
  <c r="AI49" i="52"/>
  <c r="AH49" i="52"/>
  <c r="AI48" i="52"/>
  <c r="AH48" i="52"/>
  <c r="AG47" i="52"/>
  <c r="AF47" i="52"/>
  <c r="AE47" i="52"/>
  <c r="AD47" i="52"/>
  <c r="AC47" i="52"/>
  <c r="AB47" i="52"/>
  <c r="AA47" i="52"/>
  <c r="Z47" i="52"/>
  <c r="Y47" i="52"/>
  <c r="X47" i="52"/>
  <c r="W47" i="52"/>
  <c r="V47" i="52"/>
  <c r="U47" i="52"/>
  <c r="T47" i="52"/>
  <c r="S47" i="52"/>
  <c r="R47" i="52"/>
  <c r="Q47" i="52"/>
  <c r="P47" i="52"/>
  <c r="O47" i="52"/>
  <c r="N47" i="52"/>
  <c r="M47" i="52"/>
  <c r="L47" i="52"/>
  <c r="K47" i="52"/>
  <c r="J47" i="52"/>
  <c r="I47" i="52"/>
  <c r="H47" i="52"/>
  <c r="G47" i="52"/>
  <c r="F47" i="52"/>
  <c r="E47" i="52"/>
  <c r="D47" i="52"/>
  <c r="C47" i="52"/>
  <c r="AI46" i="52"/>
  <c r="AH46" i="52"/>
  <c r="AI45" i="52"/>
  <c r="AH45" i="52"/>
  <c r="AI44" i="52"/>
  <c r="AH44" i="52"/>
  <c r="AG43" i="52"/>
  <c r="AG42" i="52"/>
  <c r="C42" i="52"/>
  <c r="C43" i="52" s="1"/>
  <c r="AI41" i="52"/>
  <c r="AH41" i="52"/>
  <c r="AI40" i="52"/>
  <c r="AH40" i="52"/>
  <c r="AI39" i="52"/>
  <c r="AH39" i="52"/>
  <c r="AI38" i="52"/>
  <c r="AH38" i="52"/>
  <c r="AI37" i="52"/>
  <c r="AH37" i="52"/>
  <c r="AI36" i="52"/>
  <c r="AH36" i="52"/>
  <c r="AI35" i="52"/>
  <c r="AH35" i="52"/>
  <c r="AI34" i="52"/>
  <c r="AH34" i="52"/>
  <c r="AI33" i="52"/>
  <c r="AH33" i="52"/>
  <c r="AI32" i="52"/>
  <c r="AH32" i="52"/>
  <c r="AI31" i="52"/>
  <c r="AH31" i="52"/>
  <c r="AG30" i="52"/>
  <c r="AF30" i="52"/>
  <c r="AE30" i="52"/>
  <c r="AD30" i="52"/>
  <c r="AC30" i="52"/>
  <c r="AB30" i="52"/>
  <c r="AA30" i="52"/>
  <c r="Z30" i="52"/>
  <c r="Y30" i="52"/>
  <c r="X30" i="52"/>
  <c r="W30" i="52"/>
  <c r="V30" i="52"/>
  <c r="U30" i="52"/>
  <c r="T30" i="52"/>
  <c r="S30" i="52"/>
  <c r="R30" i="52"/>
  <c r="Q30" i="52"/>
  <c r="P30" i="52"/>
  <c r="O30" i="52"/>
  <c r="N30" i="52"/>
  <c r="M30" i="52"/>
  <c r="L30" i="52"/>
  <c r="K30" i="52"/>
  <c r="J30" i="52"/>
  <c r="I30" i="52"/>
  <c r="H30" i="52"/>
  <c r="G30" i="52"/>
  <c r="F30" i="52"/>
  <c r="E30" i="52"/>
  <c r="D30" i="52"/>
  <c r="C30" i="52"/>
  <c r="AI29" i="52"/>
  <c r="AH29" i="52"/>
  <c r="AI28" i="52"/>
  <c r="AH28" i="52"/>
  <c r="AI27" i="52"/>
  <c r="AH27" i="52"/>
  <c r="AI26" i="52"/>
  <c r="AH26" i="52"/>
  <c r="AI25" i="52"/>
  <c r="AH25" i="52"/>
  <c r="AI24" i="52"/>
  <c r="AH24" i="52"/>
  <c r="AI23" i="52"/>
  <c r="AH23" i="52"/>
  <c r="AI22" i="52"/>
  <c r="AH22" i="52"/>
  <c r="AI21" i="52"/>
  <c r="AH21" i="52"/>
  <c r="AI20" i="52"/>
  <c r="AH20" i="52"/>
  <c r="AI19" i="52"/>
  <c r="AH19" i="52"/>
  <c r="AI18" i="52"/>
  <c r="AH18" i="52"/>
  <c r="AI17" i="52"/>
  <c r="AH17" i="52"/>
  <c r="AI16" i="52"/>
  <c r="AH16" i="52"/>
  <c r="AI15" i="52"/>
  <c r="AH15" i="52"/>
  <c r="AI14" i="52"/>
  <c r="AH14" i="52"/>
  <c r="AI13" i="52"/>
  <c r="AH13" i="52"/>
  <c r="AI12" i="52"/>
  <c r="AH12" i="52"/>
  <c r="AI11" i="52"/>
  <c r="AH11" i="52"/>
  <c r="AC5" i="52"/>
  <c r="I5" i="52"/>
  <c r="D5" i="52"/>
  <c r="C5" i="52"/>
  <c r="B5" i="52"/>
  <c r="AG4" i="52"/>
  <c r="AG6" i="52" s="1"/>
  <c r="K4" i="52"/>
  <c r="C4" i="52"/>
  <c r="D4" i="52" s="1"/>
  <c r="AG3" i="52"/>
  <c r="AG2" i="52"/>
  <c r="AF49" i="51"/>
  <c r="AE49" i="51"/>
  <c r="AD49" i="51"/>
  <c r="AC49" i="51"/>
  <c r="AB49" i="51"/>
  <c r="AA49" i="51"/>
  <c r="Y49" i="51"/>
  <c r="X49" i="51"/>
  <c r="H171" i="58" l="1"/>
  <c r="I89" i="58"/>
  <c r="I94" i="58"/>
  <c r="H82" i="58"/>
  <c r="I173" i="58"/>
  <c r="E43" i="58"/>
  <c r="F214" i="58"/>
  <c r="G178" i="58"/>
  <c r="F179" i="58"/>
  <c r="F42" i="58" s="1"/>
  <c r="F43" i="58" s="1"/>
  <c r="F65" i="58" s="1"/>
  <c r="E43" i="57"/>
  <c r="F214" i="57"/>
  <c r="G178" i="57"/>
  <c r="F179" i="57"/>
  <c r="F42" i="57" s="1"/>
  <c r="F43" i="57" s="1"/>
  <c r="F65" i="57" s="1"/>
  <c r="K82" i="57"/>
  <c r="L94" i="57"/>
  <c r="J173" i="57"/>
  <c r="G171" i="57"/>
  <c r="H89" i="57"/>
  <c r="G82" i="56"/>
  <c r="H94" i="56"/>
  <c r="F171" i="56"/>
  <c r="G89" i="56"/>
  <c r="J173" i="56"/>
  <c r="F43" i="56"/>
  <c r="G214" i="56"/>
  <c r="H178" i="56"/>
  <c r="G179" i="56"/>
  <c r="G42" i="56" s="1"/>
  <c r="G43" i="56" s="1"/>
  <c r="G65" i="56" s="1"/>
  <c r="F214" i="55"/>
  <c r="G178" i="55"/>
  <c r="F179" i="55"/>
  <c r="F42" i="55" s="1"/>
  <c r="F43" i="55" s="1"/>
  <c r="F65" i="55" s="1"/>
  <c r="H82" i="55"/>
  <c r="I94" i="55"/>
  <c r="F171" i="55"/>
  <c r="G89" i="55"/>
  <c r="I173" i="55"/>
  <c r="E43" i="55"/>
  <c r="U193" i="54"/>
  <c r="C7" i="54"/>
  <c r="H94" i="54"/>
  <c r="G82" i="54"/>
  <c r="G171" i="54"/>
  <c r="H89" i="54"/>
  <c r="G214" i="54"/>
  <c r="H178" i="54"/>
  <c r="G179" i="54"/>
  <c r="G42" i="54" s="1"/>
  <c r="G43" i="54" s="1"/>
  <c r="G65" i="54" s="1"/>
  <c r="H173" i="54"/>
  <c r="F43" i="54"/>
  <c r="E214" i="53"/>
  <c r="F178" i="53"/>
  <c r="E179" i="53"/>
  <c r="E42" i="53" s="1"/>
  <c r="E43" i="53" s="1"/>
  <c r="E65" i="53" s="1"/>
  <c r="V193" i="53"/>
  <c r="D7" i="53"/>
  <c r="U193" i="53"/>
  <c r="C7" i="53"/>
  <c r="F171" i="53"/>
  <c r="G89" i="53"/>
  <c r="G82" i="53"/>
  <c r="H94" i="53"/>
  <c r="H173" i="53"/>
  <c r="AF71" i="52"/>
  <c r="AE71" i="52"/>
  <c r="AD71" i="52"/>
  <c r="AC71" i="52"/>
  <c r="AB71" i="52"/>
  <c r="AA71" i="52"/>
  <c r="X71" i="52"/>
  <c r="W71" i="52"/>
  <c r="V71" i="52"/>
  <c r="U71" i="52"/>
  <c r="R71" i="52"/>
  <c r="Q71" i="52"/>
  <c r="P71" i="52"/>
  <c r="O71" i="52"/>
  <c r="M71" i="52"/>
  <c r="L71" i="52"/>
  <c r="K71" i="52"/>
  <c r="AI69" i="52"/>
  <c r="J71" i="52"/>
  <c r="I71" i="52"/>
  <c r="AH69" i="52"/>
  <c r="H71" i="52"/>
  <c r="F71" i="52"/>
  <c r="E71" i="52"/>
  <c r="AI47" i="52"/>
  <c r="D71" i="52"/>
  <c r="AI68" i="52"/>
  <c r="AI66" i="52"/>
  <c r="AI67" i="52"/>
  <c r="C71" i="52"/>
  <c r="AI59" i="52"/>
  <c r="AI80" i="52"/>
  <c r="AI30" i="52"/>
  <c r="AH30" i="52"/>
  <c r="B71" i="52"/>
  <c r="AH68" i="52"/>
  <c r="C65" i="52"/>
  <c r="B65" i="52"/>
  <c r="AH66" i="52"/>
  <c r="AH80" i="52"/>
  <c r="AH67" i="52"/>
  <c r="AH47" i="52"/>
  <c r="AH59" i="52"/>
  <c r="AH63" i="52"/>
  <c r="C171" i="52"/>
  <c r="D89" i="52"/>
  <c r="D82" i="52"/>
  <c r="E94" i="52"/>
  <c r="S190" i="52"/>
  <c r="D190" i="52"/>
  <c r="D214" i="52"/>
  <c r="E178" i="52"/>
  <c r="D173" i="52"/>
  <c r="AH87" i="51"/>
  <c r="AI87" i="51" s="1"/>
  <c r="AF218" i="51"/>
  <c r="AE218" i="51"/>
  <c r="AD218" i="51"/>
  <c r="AC218" i="51"/>
  <c r="AB218" i="51"/>
  <c r="AA218" i="51"/>
  <c r="Z218" i="51"/>
  <c r="Y218" i="51"/>
  <c r="X218" i="51"/>
  <c r="W218" i="51"/>
  <c r="V218" i="51"/>
  <c r="U218" i="51"/>
  <c r="T218" i="51"/>
  <c r="S218" i="51"/>
  <c r="R218" i="51"/>
  <c r="Q218" i="51"/>
  <c r="P218" i="51"/>
  <c r="O218" i="51"/>
  <c r="N218" i="51"/>
  <c r="M218" i="51"/>
  <c r="L218" i="51"/>
  <c r="K218" i="51"/>
  <c r="J218" i="51"/>
  <c r="I218" i="51"/>
  <c r="H218" i="51"/>
  <c r="G218" i="51"/>
  <c r="F218" i="51"/>
  <c r="E218" i="51"/>
  <c r="D218" i="51"/>
  <c r="C218" i="51"/>
  <c r="B218" i="51"/>
  <c r="A218" i="51"/>
  <c r="AF217" i="51"/>
  <c r="AE217" i="51"/>
  <c r="AD217" i="51"/>
  <c r="AC217" i="51"/>
  <c r="AB217" i="51"/>
  <c r="AA217" i="51"/>
  <c r="Z217" i="51"/>
  <c r="Y217" i="51"/>
  <c r="X217" i="51"/>
  <c r="W217" i="51"/>
  <c r="V217" i="51"/>
  <c r="U217" i="51"/>
  <c r="T217" i="51"/>
  <c r="S217" i="51"/>
  <c r="R217" i="51"/>
  <c r="Q217" i="51"/>
  <c r="P217" i="51"/>
  <c r="O217" i="51"/>
  <c r="N217" i="51"/>
  <c r="M217" i="51"/>
  <c r="L217" i="51"/>
  <c r="K217" i="51"/>
  <c r="J217" i="51"/>
  <c r="I217" i="51"/>
  <c r="H217" i="51"/>
  <c r="G217" i="51"/>
  <c r="F217" i="51"/>
  <c r="E217" i="51"/>
  <c r="D217" i="51"/>
  <c r="C217" i="51"/>
  <c r="B217" i="51"/>
  <c r="A217" i="51"/>
  <c r="AF216" i="51"/>
  <c r="AE216" i="51"/>
  <c r="AD216" i="51"/>
  <c r="AC216" i="51"/>
  <c r="AB216" i="51"/>
  <c r="AA216" i="51"/>
  <c r="Z216" i="51"/>
  <c r="Y216" i="51"/>
  <c r="X216" i="51"/>
  <c r="W216" i="51"/>
  <c r="V216" i="51"/>
  <c r="U216" i="51"/>
  <c r="T216" i="51"/>
  <c r="S216" i="51"/>
  <c r="R216" i="51"/>
  <c r="Q216" i="51"/>
  <c r="P216" i="51"/>
  <c r="O216" i="51"/>
  <c r="N216" i="51"/>
  <c r="M216" i="51"/>
  <c r="L216" i="51"/>
  <c r="K216" i="51"/>
  <c r="J216" i="51"/>
  <c r="I216" i="51"/>
  <c r="H216" i="51"/>
  <c r="G216" i="51"/>
  <c r="F216" i="51"/>
  <c r="E216" i="51"/>
  <c r="D216" i="51"/>
  <c r="C216" i="51"/>
  <c r="B216" i="51"/>
  <c r="A216" i="51"/>
  <c r="AF215" i="51"/>
  <c r="AE215" i="51"/>
  <c r="AD215" i="51"/>
  <c r="AC215" i="51"/>
  <c r="AB215" i="51"/>
  <c r="AA215" i="51"/>
  <c r="Z215" i="51"/>
  <c r="Y215" i="51"/>
  <c r="X215" i="51"/>
  <c r="W215" i="51"/>
  <c r="V215" i="51"/>
  <c r="U215" i="51"/>
  <c r="T215" i="51"/>
  <c r="S215" i="51"/>
  <c r="R215" i="51"/>
  <c r="Q215" i="51"/>
  <c r="P215" i="51"/>
  <c r="O215" i="51"/>
  <c r="N215" i="51"/>
  <c r="M215" i="51"/>
  <c r="L215" i="51"/>
  <c r="K215" i="51"/>
  <c r="J215" i="51"/>
  <c r="I215" i="51"/>
  <c r="H215" i="51"/>
  <c r="G215" i="51"/>
  <c r="F215" i="51"/>
  <c r="E215" i="51"/>
  <c r="D215" i="51"/>
  <c r="C215" i="51"/>
  <c r="B215" i="51"/>
  <c r="A215" i="51"/>
  <c r="B214" i="51"/>
  <c r="S189" i="51"/>
  <c r="AG179" i="51"/>
  <c r="B179" i="51"/>
  <c r="C178" i="51"/>
  <c r="E177" i="51"/>
  <c r="F177" i="51" s="1"/>
  <c r="G177" i="51" s="1"/>
  <c r="H177" i="51" s="1"/>
  <c r="I177" i="51" s="1"/>
  <c r="J177" i="51" s="1"/>
  <c r="K177" i="51" s="1"/>
  <c r="L177" i="51" s="1"/>
  <c r="M177" i="51" s="1"/>
  <c r="N177" i="51" s="1"/>
  <c r="O177" i="51" s="1"/>
  <c r="P177" i="51" s="1"/>
  <c r="Q177" i="51" s="1"/>
  <c r="R177" i="51" s="1"/>
  <c r="S177" i="51" s="1"/>
  <c r="T177" i="51" s="1"/>
  <c r="U177" i="51" s="1"/>
  <c r="V177" i="51" s="1"/>
  <c r="W177" i="51" s="1"/>
  <c r="X177" i="51" s="1"/>
  <c r="Y177" i="51" s="1"/>
  <c r="Z177" i="51" s="1"/>
  <c r="AA177" i="51" s="1"/>
  <c r="AB177" i="51" s="1"/>
  <c r="AC177" i="51" s="1"/>
  <c r="AD177" i="51" s="1"/>
  <c r="AE177" i="51" s="1"/>
  <c r="AF177" i="51" s="1"/>
  <c r="C177" i="51"/>
  <c r="D177" i="51" s="1"/>
  <c r="I176" i="51"/>
  <c r="J176" i="51" s="1"/>
  <c r="K176" i="51" s="1"/>
  <c r="L176" i="51" s="1"/>
  <c r="M176" i="51" s="1"/>
  <c r="N176" i="51" s="1"/>
  <c r="O176" i="51" s="1"/>
  <c r="P176" i="51" s="1"/>
  <c r="Q176" i="51" s="1"/>
  <c r="R176" i="51" s="1"/>
  <c r="S176" i="51" s="1"/>
  <c r="T176" i="51" s="1"/>
  <c r="U176" i="51" s="1"/>
  <c r="V176" i="51" s="1"/>
  <c r="W176" i="51" s="1"/>
  <c r="X176" i="51" s="1"/>
  <c r="Y176" i="51" s="1"/>
  <c r="Z176" i="51" s="1"/>
  <c r="AA176" i="51" s="1"/>
  <c r="AB176" i="51" s="1"/>
  <c r="AC176" i="51" s="1"/>
  <c r="AD176" i="51" s="1"/>
  <c r="AE176" i="51" s="1"/>
  <c r="AF176" i="51" s="1"/>
  <c r="C176" i="51"/>
  <c r="D176" i="51" s="1"/>
  <c r="E176" i="51" s="1"/>
  <c r="F176" i="51" s="1"/>
  <c r="G176" i="51" s="1"/>
  <c r="H176" i="51" s="1"/>
  <c r="G175" i="51"/>
  <c r="H175" i="51" s="1"/>
  <c r="I175" i="51" s="1"/>
  <c r="J175" i="51" s="1"/>
  <c r="K175" i="51" s="1"/>
  <c r="L175" i="51" s="1"/>
  <c r="M175" i="51" s="1"/>
  <c r="N175" i="51" s="1"/>
  <c r="O175" i="51" s="1"/>
  <c r="P175" i="51" s="1"/>
  <c r="Q175" i="51" s="1"/>
  <c r="R175" i="51" s="1"/>
  <c r="S175" i="51" s="1"/>
  <c r="T175" i="51" s="1"/>
  <c r="U175" i="51" s="1"/>
  <c r="V175" i="51" s="1"/>
  <c r="W175" i="51" s="1"/>
  <c r="X175" i="51" s="1"/>
  <c r="Y175" i="51" s="1"/>
  <c r="Z175" i="51" s="1"/>
  <c r="AA175" i="51" s="1"/>
  <c r="AB175" i="51" s="1"/>
  <c r="AC175" i="51" s="1"/>
  <c r="AD175" i="51" s="1"/>
  <c r="AE175" i="51" s="1"/>
  <c r="AF175" i="51" s="1"/>
  <c r="C175" i="51"/>
  <c r="D175" i="51" s="1"/>
  <c r="E175" i="51" s="1"/>
  <c r="F175" i="51" s="1"/>
  <c r="E174" i="51"/>
  <c r="F174" i="51" s="1"/>
  <c r="G174" i="51" s="1"/>
  <c r="H174" i="51" s="1"/>
  <c r="I174" i="51" s="1"/>
  <c r="J174" i="51" s="1"/>
  <c r="K174" i="51" s="1"/>
  <c r="L174" i="51" s="1"/>
  <c r="M174" i="51" s="1"/>
  <c r="N174" i="51" s="1"/>
  <c r="O174" i="51" s="1"/>
  <c r="P174" i="51" s="1"/>
  <c r="Q174" i="51" s="1"/>
  <c r="R174" i="51" s="1"/>
  <c r="S174" i="51" s="1"/>
  <c r="T174" i="51" s="1"/>
  <c r="U174" i="51" s="1"/>
  <c r="V174" i="51" s="1"/>
  <c r="W174" i="51" s="1"/>
  <c r="X174" i="51" s="1"/>
  <c r="Y174" i="51" s="1"/>
  <c r="Z174" i="51" s="1"/>
  <c r="AA174" i="51" s="1"/>
  <c r="AB174" i="51" s="1"/>
  <c r="AC174" i="51" s="1"/>
  <c r="AD174" i="51" s="1"/>
  <c r="AE174" i="51" s="1"/>
  <c r="AF174" i="51" s="1"/>
  <c r="D174" i="51"/>
  <c r="C174" i="51"/>
  <c r="C173" i="51"/>
  <c r="AG171" i="51"/>
  <c r="B171" i="51"/>
  <c r="K170" i="51"/>
  <c r="L170" i="51" s="1"/>
  <c r="M170" i="51" s="1"/>
  <c r="N170" i="51" s="1"/>
  <c r="O170" i="51" s="1"/>
  <c r="P170" i="51" s="1"/>
  <c r="Q170" i="51" s="1"/>
  <c r="R170" i="51" s="1"/>
  <c r="S170" i="51" s="1"/>
  <c r="T170" i="51" s="1"/>
  <c r="U170" i="51" s="1"/>
  <c r="V170" i="51" s="1"/>
  <c r="W170" i="51" s="1"/>
  <c r="X170" i="51" s="1"/>
  <c r="Y170" i="51" s="1"/>
  <c r="Z170" i="51" s="1"/>
  <c r="AA170" i="51" s="1"/>
  <c r="AB170" i="51" s="1"/>
  <c r="AC170" i="51" s="1"/>
  <c r="AD170" i="51" s="1"/>
  <c r="AE170" i="51" s="1"/>
  <c r="AF170" i="51" s="1"/>
  <c r="E170" i="51"/>
  <c r="F170" i="51" s="1"/>
  <c r="G170" i="51" s="1"/>
  <c r="H170" i="51" s="1"/>
  <c r="I170" i="51" s="1"/>
  <c r="J170" i="51" s="1"/>
  <c r="D170" i="51"/>
  <c r="C170" i="51"/>
  <c r="C169" i="51"/>
  <c r="D169" i="51" s="1"/>
  <c r="E169" i="51" s="1"/>
  <c r="F169" i="51" s="1"/>
  <c r="G169" i="51" s="1"/>
  <c r="H169" i="51" s="1"/>
  <c r="I169" i="51" s="1"/>
  <c r="J169" i="51" s="1"/>
  <c r="K169" i="51" s="1"/>
  <c r="L169" i="51" s="1"/>
  <c r="M169" i="51" s="1"/>
  <c r="N169" i="51" s="1"/>
  <c r="O169" i="51" s="1"/>
  <c r="P169" i="51" s="1"/>
  <c r="Q169" i="51" s="1"/>
  <c r="R169" i="51" s="1"/>
  <c r="S169" i="51" s="1"/>
  <c r="T169" i="51" s="1"/>
  <c r="U169" i="51" s="1"/>
  <c r="V169" i="51" s="1"/>
  <c r="W169" i="51" s="1"/>
  <c r="X169" i="51" s="1"/>
  <c r="Y169" i="51" s="1"/>
  <c r="Z169" i="51" s="1"/>
  <c r="AA169" i="51" s="1"/>
  <c r="AB169" i="51" s="1"/>
  <c r="AC169" i="51" s="1"/>
  <c r="AD169" i="51" s="1"/>
  <c r="AE169" i="51" s="1"/>
  <c r="AF169" i="51" s="1"/>
  <c r="G168" i="51"/>
  <c r="H168" i="51" s="1"/>
  <c r="I168" i="51" s="1"/>
  <c r="J168" i="51" s="1"/>
  <c r="K168" i="51" s="1"/>
  <c r="L168" i="51" s="1"/>
  <c r="M168" i="51" s="1"/>
  <c r="N168" i="51" s="1"/>
  <c r="O168" i="51" s="1"/>
  <c r="P168" i="51" s="1"/>
  <c r="Q168" i="51" s="1"/>
  <c r="R168" i="51" s="1"/>
  <c r="S168" i="51" s="1"/>
  <c r="T168" i="51" s="1"/>
  <c r="U168" i="51" s="1"/>
  <c r="V168" i="51" s="1"/>
  <c r="W168" i="51" s="1"/>
  <c r="X168" i="51" s="1"/>
  <c r="Y168" i="51" s="1"/>
  <c r="Z168" i="51" s="1"/>
  <c r="AA168" i="51" s="1"/>
  <c r="AB168" i="51" s="1"/>
  <c r="AC168" i="51" s="1"/>
  <c r="AD168" i="51" s="1"/>
  <c r="AE168" i="51" s="1"/>
  <c r="AF168" i="51" s="1"/>
  <c r="D168" i="51"/>
  <c r="E168" i="51" s="1"/>
  <c r="F168" i="51" s="1"/>
  <c r="C168" i="51"/>
  <c r="E167" i="51"/>
  <c r="F167" i="51" s="1"/>
  <c r="G167" i="51" s="1"/>
  <c r="H167" i="51" s="1"/>
  <c r="I167" i="51" s="1"/>
  <c r="J167" i="51" s="1"/>
  <c r="K167" i="51" s="1"/>
  <c r="L167" i="51" s="1"/>
  <c r="M167" i="51" s="1"/>
  <c r="N167" i="51" s="1"/>
  <c r="O167" i="51" s="1"/>
  <c r="P167" i="51" s="1"/>
  <c r="Q167" i="51" s="1"/>
  <c r="R167" i="51" s="1"/>
  <c r="S167" i="51" s="1"/>
  <c r="T167" i="51" s="1"/>
  <c r="U167" i="51" s="1"/>
  <c r="V167" i="51" s="1"/>
  <c r="W167" i="51" s="1"/>
  <c r="X167" i="51" s="1"/>
  <c r="Y167" i="51" s="1"/>
  <c r="Z167" i="51" s="1"/>
  <c r="AA167" i="51" s="1"/>
  <c r="AB167" i="51" s="1"/>
  <c r="AC167" i="51" s="1"/>
  <c r="AD167" i="51" s="1"/>
  <c r="AE167" i="51" s="1"/>
  <c r="AF167" i="51" s="1"/>
  <c r="C167" i="51"/>
  <c r="D167" i="51" s="1"/>
  <c r="D166" i="51"/>
  <c r="E166" i="51" s="1"/>
  <c r="F166" i="51" s="1"/>
  <c r="G166" i="51" s="1"/>
  <c r="H166" i="51" s="1"/>
  <c r="I166" i="51" s="1"/>
  <c r="J166" i="51" s="1"/>
  <c r="K166" i="51" s="1"/>
  <c r="L166" i="51" s="1"/>
  <c r="M166" i="51" s="1"/>
  <c r="N166" i="51" s="1"/>
  <c r="O166" i="51" s="1"/>
  <c r="P166" i="51" s="1"/>
  <c r="Q166" i="51" s="1"/>
  <c r="R166" i="51" s="1"/>
  <c r="S166" i="51" s="1"/>
  <c r="T166" i="51" s="1"/>
  <c r="U166" i="51" s="1"/>
  <c r="V166" i="51" s="1"/>
  <c r="W166" i="51" s="1"/>
  <c r="X166" i="51" s="1"/>
  <c r="Y166" i="51" s="1"/>
  <c r="Z166" i="51" s="1"/>
  <c r="AA166" i="51" s="1"/>
  <c r="AB166" i="51" s="1"/>
  <c r="AC166" i="51" s="1"/>
  <c r="AD166" i="51" s="1"/>
  <c r="AE166" i="51" s="1"/>
  <c r="AF166" i="51" s="1"/>
  <c r="C166" i="51"/>
  <c r="K165" i="51"/>
  <c r="L165" i="51" s="1"/>
  <c r="M165" i="51" s="1"/>
  <c r="N165" i="51" s="1"/>
  <c r="O165" i="51" s="1"/>
  <c r="P165" i="51" s="1"/>
  <c r="Q165" i="51" s="1"/>
  <c r="R165" i="51" s="1"/>
  <c r="S165" i="51" s="1"/>
  <c r="T165" i="51" s="1"/>
  <c r="U165" i="51" s="1"/>
  <c r="V165" i="51" s="1"/>
  <c r="W165" i="51" s="1"/>
  <c r="X165" i="51" s="1"/>
  <c r="Y165" i="51" s="1"/>
  <c r="Z165" i="51" s="1"/>
  <c r="AA165" i="51" s="1"/>
  <c r="AB165" i="51" s="1"/>
  <c r="AC165" i="51" s="1"/>
  <c r="AD165" i="51" s="1"/>
  <c r="AE165" i="51" s="1"/>
  <c r="AF165" i="51" s="1"/>
  <c r="F165" i="51"/>
  <c r="G165" i="51" s="1"/>
  <c r="H165" i="51" s="1"/>
  <c r="I165" i="51" s="1"/>
  <c r="J165" i="51" s="1"/>
  <c r="E165" i="51"/>
  <c r="C165" i="51"/>
  <c r="D165" i="51" s="1"/>
  <c r="U164" i="51"/>
  <c r="V164" i="51" s="1"/>
  <c r="W164" i="51" s="1"/>
  <c r="X164" i="51" s="1"/>
  <c r="Y164" i="51" s="1"/>
  <c r="Z164" i="51" s="1"/>
  <c r="AA164" i="51" s="1"/>
  <c r="AB164" i="51" s="1"/>
  <c r="AC164" i="51" s="1"/>
  <c r="AD164" i="51" s="1"/>
  <c r="AE164" i="51" s="1"/>
  <c r="AF164" i="51" s="1"/>
  <c r="D164" i="51"/>
  <c r="E164" i="51" s="1"/>
  <c r="F164" i="51" s="1"/>
  <c r="G164" i="51" s="1"/>
  <c r="H164" i="51" s="1"/>
  <c r="I164" i="51" s="1"/>
  <c r="J164" i="51" s="1"/>
  <c r="K164" i="51" s="1"/>
  <c r="L164" i="51" s="1"/>
  <c r="M164" i="51" s="1"/>
  <c r="N164" i="51" s="1"/>
  <c r="O164" i="51" s="1"/>
  <c r="P164" i="51" s="1"/>
  <c r="Q164" i="51" s="1"/>
  <c r="R164" i="51" s="1"/>
  <c r="S164" i="51" s="1"/>
  <c r="T164" i="51" s="1"/>
  <c r="C164" i="51"/>
  <c r="I163" i="51"/>
  <c r="J163" i="51" s="1"/>
  <c r="K163" i="51" s="1"/>
  <c r="L163" i="51" s="1"/>
  <c r="M163" i="51" s="1"/>
  <c r="N163" i="51" s="1"/>
  <c r="O163" i="51" s="1"/>
  <c r="P163" i="51" s="1"/>
  <c r="Q163" i="51" s="1"/>
  <c r="R163" i="51" s="1"/>
  <c r="S163" i="51" s="1"/>
  <c r="T163" i="51" s="1"/>
  <c r="U163" i="51" s="1"/>
  <c r="V163" i="51" s="1"/>
  <c r="W163" i="51" s="1"/>
  <c r="X163" i="51" s="1"/>
  <c r="Y163" i="51" s="1"/>
  <c r="Z163" i="51" s="1"/>
  <c r="AA163" i="51" s="1"/>
  <c r="AB163" i="51" s="1"/>
  <c r="AC163" i="51" s="1"/>
  <c r="AD163" i="51" s="1"/>
  <c r="AE163" i="51" s="1"/>
  <c r="AF163" i="51" s="1"/>
  <c r="G163" i="51"/>
  <c r="H163" i="51" s="1"/>
  <c r="F163" i="51"/>
  <c r="E163" i="51"/>
  <c r="C163" i="51"/>
  <c r="D163" i="51" s="1"/>
  <c r="E162" i="51"/>
  <c r="F162" i="51" s="1"/>
  <c r="G162" i="51" s="1"/>
  <c r="H162" i="51" s="1"/>
  <c r="I162" i="51" s="1"/>
  <c r="J162" i="51" s="1"/>
  <c r="K162" i="51" s="1"/>
  <c r="L162" i="51" s="1"/>
  <c r="M162" i="51" s="1"/>
  <c r="N162" i="51" s="1"/>
  <c r="O162" i="51" s="1"/>
  <c r="P162" i="51" s="1"/>
  <c r="Q162" i="51" s="1"/>
  <c r="R162" i="51" s="1"/>
  <c r="S162" i="51" s="1"/>
  <c r="T162" i="51" s="1"/>
  <c r="U162" i="51" s="1"/>
  <c r="V162" i="51" s="1"/>
  <c r="W162" i="51" s="1"/>
  <c r="X162" i="51" s="1"/>
  <c r="Y162" i="51" s="1"/>
  <c r="Z162" i="51" s="1"/>
  <c r="AA162" i="51" s="1"/>
  <c r="AB162" i="51" s="1"/>
  <c r="AC162" i="51" s="1"/>
  <c r="AD162" i="51" s="1"/>
  <c r="AE162" i="51" s="1"/>
  <c r="AF162" i="51" s="1"/>
  <c r="D162" i="51"/>
  <c r="C162" i="51"/>
  <c r="S161" i="51"/>
  <c r="T161" i="51" s="1"/>
  <c r="U161" i="51" s="1"/>
  <c r="V161" i="51" s="1"/>
  <c r="W161" i="51" s="1"/>
  <c r="X161" i="51" s="1"/>
  <c r="Y161" i="51" s="1"/>
  <c r="Z161" i="51" s="1"/>
  <c r="AA161" i="51" s="1"/>
  <c r="AB161" i="51" s="1"/>
  <c r="AC161" i="51" s="1"/>
  <c r="AD161" i="51" s="1"/>
  <c r="AE161" i="51" s="1"/>
  <c r="AF161" i="51" s="1"/>
  <c r="C161" i="51"/>
  <c r="D161" i="51" s="1"/>
  <c r="E161" i="51" s="1"/>
  <c r="F161" i="51" s="1"/>
  <c r="G161" i="51" s="1"/>
  <c r="H161" i="51" s="1"/>
  <c r="I161" i="51" s="1"/>
  <c r="J161" i="51" s="1"/>
  <c r="K161" i="51" s="1"/>
  <c r="L161" i="51" s="1"/>
  <c r="M161" i="51" s="1"/>
  <c r="N161" i="51" s="1"/>
  <c r="O161" i="51" s="1"/>
  <c r="P161" i="51" s="1"/>
  <c r="Q161" i="51" s="1"/>
  <c r="R161" i="51" s="1"/>
  <c r="C160" i="51"/>
  <c r="D160" i="51" s="1"/>
  <c r="E160" i="51" s="1"/>
  <c r="F160" i="51" s="1"/>
  <c r="G160" i="51" s="1"/>
  <c r="H160" i="51" s="1"/>
  <c r="I160" i="51" s="1"/>
  <c r="J160" i="51" s="1"/>
  <c r="K160" i="51" s="1"/>
  <c r="L160" i="51" s="1"/>
  <c r="M160" i="51" s="1"/>
  <c r="N160" i="51" s="1"/>
  <c r="O160" i="51" s="1"/>
  <c r="P160" i="51" s="1"/>
  <c r="Q160" i="51" s="1"/>
  <c r="R160" i="51" s="1"/>
  <c r="S160" i="51" s="1"/>
  <c r="T160" i="51" s="1"/>
  <c r="U160" i="51" s="1"/>
  <c r="V160" i="51" s="1"/>
  <c r="W160" i="51" s="1"/>
  <c r="X160" i="51" s="1"/>
  <c r="Y160" i="51" s="1"/>
  <c r="Z160" i="51" s="1"/>
  <c r="AA160" i="51" s="1"/>
  <c r="AB160" i="51" s="1"/>
  <c r="AC160" i="51" s="1"/>
  <c r="AD160" i="51" s="1"/>
  <c r="AE160" i="51" s="1"/>
  <c r="AF160" i="51" s="1"/>
  <c r="K159" i="51"/>
  <c r="L159" i="51" s="1"/>
  <c r="M159" i="51" s="1"/>
  <c r="N159" i="51" s="1"/>
  <c r="O159" i="51" s="1"/>
  <c r="P159" i="51" s="1"/>
  <c r="Q159" i="51" s="1"/>
  <c r="R159" i="51" s="1"/>
  <c r="S159" i="51" s="1"/>
  <c r="T159" i="51" s="1"/>
  <c r="U159" i="51" s="1"/>
  <c r="V159" i="51" s="1"/>
  <c r="W159" i="51" s="1"/>
  <c r="X159" i="51" s="1"/>
  <c r="Y159" i="51" s="1"/>
  <c r="Z159" i="51" s="1"/>
  <c r="AA159" i="51" s="1"/>
  <c r="AB159" i="51" s="1"/>
  <c r="AC159" i="51" s="1"/>
  <c r="AD159" i="51" s="1"/>
  <c r="AE159" i="51" s="1"/>
  <c r="AF159" i="51" s="1"/>
  <c r="C159" i="51"/>
  <c r="D159" i="51" s="1"/>
  <c r="E159" i="51" s="1"/>
  <c r="F159" i="51" s="1"/>
  <c r="G159" i="51" s="1"/>
  <c r="H159" i="51" s="1"/>
  <c r="I159" i="51" s="1"/>
  <c r="J159" i="51" s="1"/>
  <c r="L158" i="51"/>
  <c r="M158" i="51" s="1"/>
  <c r="N158" i="51" s="1"/>
  <c r="O158" i="51" s="1"/>
  <c r="P158" i="51" s="1"/>
  <c r="Q158" i="51" s="1"/>
  <c r="R158" i="51" s="1"/>
  <c r="S158" i="51" s="1"/>
  <c r="T158" i="51" s="1"/>
  <c r="U158" i="51" s="1"/>
  <c r="V158" i="51" s="1"/>
  <c r="W158" i="51" s="1"/>
  <c r="X158" i="51" s="1"/>
  <c r="Y158" i="51" s="1"/>
  <c r="Z158" i="51" s="1"/>
  <c r="AA158" i="51" s="1"/>
  <c r="AB158" i="51" s="1"/>
  <c r="AC158" i="51" s="1"/>
  <c r="AD158" i="51" s="1"/>
  <c r="AE158" i="51" s="1"/>
  <c r="AF158" i="51" s="1"/>
  <c r="C158" i="51"/>
  <c r="D158" i="51" s="1"/>
  <c r="E158" i="51" s="1"/>
  <c r="F158" i="51" s="1"/>
  <c r="G158" i="51" s="1"/>
  <c r="H158" i="51" s="1"/>
  <c r="I158" i="51" s="1"/>
  <c r="J158" i="51" s="1"/>
  <c r="K158" i="51" s="1"/>
  <c r="Q157" i="51"/>
  <c r="R157" i="51" s="1"/>
  <c r="S157" i="51" s="1"/>
  <c r="T157" i="51" s="1"/>
  <c r="U157" i="51" s="1"/>
  <c r="V157" i="51" s="1"/>
  <c r="W157" i="51" s="1"/>
  <c r="X157" i="51" s="1"/>
  <c r="Y157" i="51" s="1"/>
  <c r="Z157" i="51" s="1"/>
  <c r="AA157" i="51" s="1"/>
  <c r="AB157" i="51" s="1"/>
  <c r="AC157" i="51" s="1"/>
  <c r="AD157" i="51" s="1"/>
  <c r="AE157" i="51" s="1"/>
  <c r="AF157" i="51" s="1"/>
  <c r="C157" i="51"/>
  <c r="D157" i="51" s="1"/>
  <c r="E157" i="51" s="1"/>
  <c r="F157" i="51" s="1"/>
  <c r="G157" i="51" s="1"/>
  <c r="H157" i="51" s="1"/>
  <c r="I157" i="51" s="1"/>
  <c r="J157" i="51" s="1"/>
  <c r="K157" i="51" s="1"/>
  <c r="L157" i="51" s="1"/>
  <c r="M157" i="51" s="1"/>
  <c r="N157" i="51" s="1"/>
  <c r="O157" i="51" s="1"/>
  <c r="P157" i="51" s="1"/>
  <c r="T156" i="51"/>
  <c r="U156" i="51" s="1"/>
  <c r="V156" i="51" s="1"/>
  <c r="W156" i="51" s="1"/>
  <c r="X156" i="51" s="1"/>
  <c r="Y156" i="51" s="1"/>
  <c r="Z156" i="51" s="1"/>
  <c r="AA156" i="51" s="1"/>
  <c r="AB156" i="51" s="1"/>
  <c r="AC156" i="51" s="1"/>
  <c r="AD156" i="51" s="1"/>
  <c r="AE156" i="51" s="1"/>
  <c r="AF156" i="51" s="1"/>
  <c r="H156" i="51"/>
  <c r="I156" i="51" s="1"/>
  <c r="J156" i="51" s="1"/>
  <c r="K156" i="51" s="1"/>
  <c r="L156" i="51" s="1"/>
  <c r="M156" i="51" s="1"/>
  <c r="N156" i="51" s="1"/>
  <c r="O156" i="51" s="1"/>
  <c r="P156" i="51" s="1"/>
  <c r="Q156" i="51" s="1"/>
  <c r="R156" i="51" s="1"/>
  <c r="S156" i="51" s="1"/>
  <c r="G156" i="51"/>
  <c r="D156" i="51"/>
  <c r="E156" i="51" s="1"/>
  <c r="F156" i="51" s="1"/>
  <c r="C156" i="51"/>
  <c r="M155" i="51"/>
  <c r="N155" i="51" s="1"/>
  <c r="O155" i="51" s="1"/>
  <c r="P155" i="51" s="1"/>
  <c r="Q155" i="51" s="1"/>
  <c r="R155" i="51" s="1"/>
  <c r="S155" i="51" s="1"/>
  <c r="T155" i="51" s="1"/>
  <c r="U155" i="51" s="1"/>
  <c r="V155" i="51" s="1"/>
  <c r="W155" i="51" s="1"/>
  <c r="X155" i="51" s="1"/>
  <c r="Y155" i="51" s="1"/>
  <c r="Z155" i="51" s="1"/>
  <c r="AA155" i="51" s="1"/>
  <c r="AB155" i="51" s="1"/>
  <c r="AC155" i="51" s="1"/>
  <c r="AD155" i="51" s="1"/>
  <c r="AE155" i="51" s="1"/>
  <c r="AF155" i="51" s="1"/>
  <c r="F155" i="51"/>
  <c r="G155" i="51" s="1"/>
  <c r="H155" i="51" s="1"/>
  <c r="I155" i="51" s="1"/>
  <c r="J155" i="51" s="1"/>
  <c r="K155" i="51" s="1"/>
  <c r="L155" i="51" s="1"/>
  <c r="E155" i="51"/>
  <c r="D155" i="51"/>
  <c r="C155" i="51"/>
  <c r="AF154" i="51"/>
  <c r="T154" i="51"/>
  <c r="U154" i="51" s="1"/>
  <c r="V154" i="51" s="1"/>
  <c r="W154" i="51" s="1"/>
  <c r="X154" i="51" s="1"/>
  <c r="Y154" i="51" s="1"/>
  <c r="Z154" i="51" s="1"/>
  <c r="AA154" i="51" s="1"/>
  <c r="AB154" i="51" s="1"/>
  <c r="AC154" i="51" s="1"/>
  <c r="AD154" i="51" s="1"/>
  <c r="AE154" i="51" s="1"/>
  <c r="G154" i="51"/>
  <c r="H154" i="51" s="1"/>
  <c r="I154" i="51" s="1"/>
  <c r="J154" i="51" s="1"/>
  <c r="K154" i="51" s="1"/>
  <c r="L154" i="51" s="1"/>
  <c r="M154" i="51" s="1"/>
  <c r="N154" i="51" s="1"/>
  <c r="O154" i="51" s="1"/>
  <c r="P154" i="51" s="1"/>
  <c r="Q154" i="51" s="1"/>
  <c r="R154" i="51" s="1"/>
  <c r="S154" i="51" s="1"/>
  <c r="E154" i="51"/>
  <c r="F154" i="51" s="1"/>
  <c r="D154" i="51"/>
  <c r="C154" i="51"/>
  <c r="E153" i="51"/>
  <c r="F153" i="51" s="1"/>
  <c r="G153" i="51" s="1"/>
  <c r="H153" i="51" s="1"/>
  <c r="I153" i="51" s="1"/>
  <c r="J153" i="51" s="1"/>
  <c r="K153" i="51" s="1"/>
  <c r="L153" i="51" s="1"/>
  <c r="M153" i="51" s="1"/>
  <c r="N153" i="51" s="1"/>
  <c r="O153" i="51" s="1"/>
  <c r="P153" i="51" s="1"/>
  <c r="Q153" i="51" s="1"/>
  <c r="R153" i="51" s="1"/>
  <c r="S153" i="51" s="1"/>
  <c r="T153" i="51" s="1"/>
  <c r="U153" i="51" s="1"/>
  <c r="V153" i="51" s="1"/>
  <c r="W153" i="51" s="1"/>
  <c r="X153" i="51" s="1"/>
  <c r="Y153" i="51" s="1"/>
  <c r="Z153" i="51" s="1"/>
  <c r="AA153" i="51" s="1"/>
  <c r="AB153" i="51" s="1"/>
  <c r="AC153" i="51" s="1"/>
  <c r="AD153" i="51" s="1"/>
  <c r="AE153" i="51" s="1"/>
  <c r="AF153" i="51" s="1"/>
  <c r="C153" i="51"/>
  <c r="D153" i="51" s="1"/>
  <c r="C152" i="51"/>
  <c r="D152" i="51" s="1"/>
  <c r="E152" i="51" s="1"/>
  <c r="F152" i="51" s="1"/>
  <c r="G152" i="51" s="1"/>
  <c r="H152" i="51" s="1"/>
  <c r="I152" i="51" s="1"/>
  <c r="J152" i="51" s="1"/>
  <c r="K152" i="51" s="1"/>
  <c r="L152" i="51" s="1"/>
  <c r="M152" i="51" s="1"/>
  <c r="N152" i="51" s="1"/>
  <c r="O152" i="51" s="1"/>
  <c r="P152" i="51" s="1"/>
  <c r="Q152" i="51" s="1"/>
  <c r="R152" i="51" s="1"/>
  <c r="S152" i="51" s="1"/>
  <c r="T152" i="51" s="1"/>
  <c r="U152" i="51" s="1"/>
  <c r="V152" i="51" s="1"/>
  <c r="W152" i="51" s="1"/>
  <c r="X152" i="51" s="1"/>
  <c r="Y152" i="51" s="1"/>
  <c r="Z152" i="51" s="1"/>
  <c r="AA152" i="51" s="1"/>
  <c r="AB152" i="51" s="1"/>
  <c r="AC152" i="51" s="1"/>
  <c r="AD152" i="51" s="1"/>
  <c r="AE152" i="51" s="1"/>
  <c r="AF152" i="51" s="1"/>
  <c r="F151" i="51"/>
  <c r="G151" i="51" s="1"/>
  <c r="H151" i="51" s="1"/>
  <c r="I151" i="51" s="1"/>
  <c r="J151" i="51" s="1"/>
  <c r="K151" i="51" s="1"/>
  <c r="L151" i="51" s="1"/>
  <c r="M151" i="51" s="1"/>
  <c r="N151" i="51" s="1"/>
  <c r="O151" i="51" s="1"/>
  <c r="P151" i="51" s="1"/>
  <c r="Q151" i="51" s="1"/>
  <c r="R151" i="51" s="1"/>
  <c r="S151" i="51" s="1"/>
  <c r="T151" i="51" s="1"/>
  <c r="U151" i="51" s="1"/>
  <c r="V151" i="51" s="1"/>
  <c r="W151" i="51" s="1"/>
  <c r="X151" i="51" s="1"/>
  <c r="Y151" i="51" s="1"/>
  <c r="Z151" i="51" s="1"/>
  <c r="AA151" i="51" s="1"/>
  <c r="AB151" i="51" s="1"/>
  <c r="AC151" i="51" s="1"/>
  <c r="AD151" i="51" s="1"/>
  <c r="AE151" i="51" s="1"/>
  <c r="AF151" i="51" s="1"/>
  <c r="D151" i="51"/>
  <c r="E151" i="51" s="1"/>
  <c r="C151" i="51"/>
  <c r="F150" i="51"/>
  <c r="G150" i="51" s="1"/>
  <c r="H150" i="51" s="1"/>
  <c r="I150" i="51" s="1"/>
  <c r="J150" i="51" s="1"/>
  <c r="K150" i="51" s="1"/>
  <c r="L150" i="51" s="1"/>
  <c r="M150" i="51" s="1"/>
  <c r="N150" i="51" s="1"/>
  <c r="O150" i="51" s="1"/>
  <c r="P150" i="51" s="1"/>
  <c r="Q150" i="51" s="1"/>
  <c r="R150" i="51" s="1"/>
  <c r="S150" i="51" s="1"/>
  <c r="T150" i="51" s="1"/>
  <c r="U150" i="51" s="1"/>
  <c r="V150" i="51" s="1"/>
  <c r="W150" i="51" s="1"/>
  <c r="X150" i="51" s="1"/>
  <c r="Y150" i="51" s="1"/>
  <c r="Z150" i="51" s="1"/>
  <c r="AA150" i="51" s="1"/>
  <c r="AB150" i="51" s="1"/>
  <c r="AC150" i="51" s="1"/>
  <c r="AD150" i="51" s="1"/>
  <c r="AE150" i="51" s="1"/>
  <c r="AF150" i="51" s="1"/>
  <c r="E150" i="51"/>
  <c r="D150" i="51"/>
  <c r="C150" i="51"/>
  <c r="H149" i="51"/>
  <c r="I149" i="51" s="1"/>
  <c r="J149" i="51" s="1"/>
  <c r="K149" i="51" s="1"/>
  <c r="L149" i="51" s="1"/>
  <c r="M149" i="51" s="1"/>
  <c r="N149" i="51" s="1"/>
  <c r="O149" i="51" s="1"/>
  <c r="P149" i="51" s="1"/>
  <c r="Q149" i="51" s="1"/>
  <c r="R149" i="51" s="1"/>
  <c r="S149" i="51" s="1"/>
  <c r="T149" i="51" s="1"/>
  <c r="U149" i="51" s="1"/>
  <c r="V149" i="51" s="1"/>
  <c r="W149" i="51" s="1"/>
  <c r="X149" i="51" s="1"/>
  <c r="Y149" i="51" s="1"/>
  <c r="Z149" i="51" s="1"/>
  <c r="AA149" i="51" s="1"/>
  <c r="AB149" i="51" s="1"/>
  <c r="AC149" i="51" s="1"/>
  <c r="AD149" i="51" s="1"/>
  <c r="AE149" i="51" s="1"/>
  <c r="AF149" i="51" s="1"/>
  <c r="D149" i="51"/>
  <c r="E149" i="51" s="1"/>
  <c r="F149" i="51" s="1"/>
  <c r="G149" i="51" s="1"/>
  <c r="C149" i="51"/>
  <c r="F148" i="51"/>
  <c r="G148" i="51" s="1"/>
  <c r="H148" i="51" s="1"/>
  <c r="I148" i="51" s="1"/>
  <c r="J148" i="51" s="1"/>
  <c r="K148" i="51" s="1"/>
  <c r="L148" i="51" s="1"/>
  <c r="M148" i="51" s="1"/>
  <c r="N148" i="51" s="1"/>
  <c r="O148" i="51" s="1"/>
  <c r="P148" i="51" s="1"/>
  <c r="Q148" i="51" s="1"/>
  <c r="R148" i="51" s="1"/>
  <c r="S148" i="51" s="1"/>
  <c r="T148" i="51" s="1"/>
  <c r="U148" i="51" s="1"/>
  <c r="V148" i="51" s="1"/>
  <c r="W148" i="51" s="1"/>
  <c r="X148" i="51" s="1"/>
  <c r="Y148" i="51" s="1"/>
  <c r="Z148" i="51" s="1"/>
  <c r="AA148" i="51" s="1"/>
  <c r="AB148" i="51" s="1"/>
  <c r="AC148" i="51" s="1"/>
  <c r="AD148" i="51" s="1"/>
  <c r="AE148" i="51" s="1"/>
  <c r="AF148" i="51" s="1"/>
  <c r="E148" i="51"/>
  <c r="D148" i="51"/>
  <c r="C148" i="51"/>
  <c r="D147" i="51"/>
  <c r="E147" i="51" s="1"/>
  <c r="F147" i="51" s="1"/>
  <c r="G147" i="51" s="1"/>
  <c r="H147" i="51" s="1"/>
  <c r="I147" i="51" s="1"/>
  <c r="J147" i="51" s="1"/>
  <c r="K147" i="51" s="1"/>
  <c r="L147" i="51" s="1"/>
  <c r="M147" i="51" s="1"/>
  <c r="N147" i="51" s="1"/>
  <c r="O147" i="51" s="1"/>
  <c r="P147" i="51" s="1"/>
  <c r="Q147" i="51" s="1"/>
  <c r="R147" i="51" s="1"/>
  <c r="S147" i="51" s="1"/>
  <c r="T147" i="51" s="1"/>
  <c r="U147" i="51" s="1"/>
  <c r="V147" i="51" s="1"/>
  <c r="W147" i="51" s="1"/>
  <c r="X147" i="51" s="1"/>
  <c r="Y147" i="51" s="1"/>
  <c r="Z147" i="51" s="1"/>
  <c r="AA147" i="51" s="1"/>
  <c r="AB147" i="51" s="1"/>
  <c r="AC147" i="51" s="1"/>
  <c r="AD147" i="51" s="1"/>
  <c r="AE147" i="51" s="1"/>
  <c r="AF147" i="51" s="1"/>
  <c r="C147" i="51"/>
  <c r="D146" i="51"/>
  <c r="E146" i="51" s="1"/>
  <c r="F146" i="51" s="1"/>
  <c r="G146" i="51" s="1"/>
  <c r="H146" i="51" s="1"/>
  <c r="I146" i="51" s="1"/>
  <c r="J146" i="51" s="1"/>
  <c r="K146" i="51" s="1"/>
  <c r="L146" i="51" s="1"/>
  <c r="M146" i="51" s="1"/>
  <c r="N146" i="51" s="1"/>
  <c r="O146" i="51" s="1"/>
  <c r="P146" i="51" s="1"/>
  <c r="Q146" i="51" s="1"/>
  <c r="R146" i="51" s="1"/>
  <c r="S146" i="51" s="1"/>
  <c r="T146" i="51" s="1"/>
  <c r="U146" i="51" s="1"/>
  <c r="V146" i="51" s="1"/>
  <c r="W146" i="51" s="1"/>
  <c r="X146" i="51" s="1"/>
  <c r="Y146" i="51" s="1"/>
  <c r="Z146" i="51" s="1"/>
  <c r="AA146" i="51" s="1"/>
  <c r="AB146" i="51" s="1"/>
  <c r="AC146" i="51" s="1"/>
  <c r="AD146" i="51" s="1"/>
  <c r="AE146" i="51" s="1"/>
  <c r="AF146" i="51" s="1"/>
  <c r="C146" i="51"/>
  <c r="J145" i="51"/>
  <c r="K145" i="51" s="1"/>
  <c r="L145" i="51" s="1"/>
  <c r="M145" i="51" s="1"/>
  <c r="N145" i="51" s="1"/>
  <c r="O145" i="51" s="1"/>
  <c r="P145" i="51" s="1"/>
  <c r="Q145" i="51" s="1"/>
  <c r="R145" i="51" s="1"/>
  <c r="S145" i="51" s="1"/>
  <c r="T145" i="51" s="1"/>
  <c r="U145" i="51" s="1"/>
  <c r="V145" i="51" s="1"/>
  <c r="W145" i="51" s="1"/>
  <c r="X145" i="51" s="1"/>
  <c r="Y145" i="51" s="1"/>
  <c r="Z145" i="51" s="1"/>
  <c r="AA145" i="51" s="1"/>
  <c r="AB145" i="51" s="1"/>
  <c r="AC145" i="51" s="1"/>
  <c r="AD145" i="51" s="1"/>
  <c r="AE145" i="51" s="1"/>
  <c r="AF145" i="51" s="1"/>
  <c r="C145" i="51"/>
  <c r="D145" i="51" s="1"/>
  <c r="E145" i="51" s="1"/>
  <c r="F145" i="51" s="1"/>
  <c r="G145" i="51" s="1"/>
  <c r="H145" i="51" s="1"/>
  <c r="I145" i="51" s="1"/>
  <c r="I144" i="51"/>
  <c r="J144" i="51" s="1"/>
  <c r="K144" i="51" s="1"/>
  <c r="L144" i="51" s="1"/>
  <c r="M144" i="51" s="1"/>
  <c r="N144" i="51" s="1"/>
  <c r="O144" i="51" s="1"/>
  <c r="P144" i="51" s="1"/>
  <c r="Q144" i="51" s="1"/>
  <c r="R144" i="51" s="1"/>
  <c r="S144" i="51" s="1"/>
  <c r="T144" i="51" s="1"/>
  <c r="U144" i="51" s="1"/>
  <c r="V144" i="51" s="1"/>
  <c r="W144" i="51" s="1"/>
  <c r="X144" i="51" s="1"/>
  <c r="Y144" i="51" s="1"/>
  <c r="Z144" i="51" s="1"/>
  <c r="AA144" i="51" s="1"/>
  <c r="AB144" i="51" s="1"/>
  <c r="AC144" i="51" s="1"/>
  <c r="AD144" i="51" s="1"/>
  <c r="AE144" i="51" s="1"/>
  <c r="AF144" i="51" s="1"/>
  <c r="E144" i="51"/>
  <c r="F144" i="51" s="1"/>
  <c r="G144" i="51" s="1"/>
  <c r="H144" i="51" s="1"/>
  <c r="D144" i="51"/>
  <c r="C144" i="51"/>
  <c r="D143" i="51"/>
  <c r="E143" i="51" s="1"/>
  <c r="F143" i="51" s="1"/>
  <c r="G143" i="51" s="1"/>
  <c r="H143" i="51" s="1"/>
  <c r="I143" i="51" s="1"/>
  <c r="J143" i="51" s="1"/>
  <c r="K143" i="51" s="1"/>
  <c r="L143" i="51" s="1"/>
  <c r="M143" i="51" s="1"/>
  <c r="N143" i="51" s="1"/>
  <c r="O143" i="51" s="1"/>
  <c r="P143" i="51" s="1"/>
  <c r="Q143" i="51" s="1"/>
  <c r="R143" i="51" s="1"/>
  <c r="S143" i="51" s="1"/>
  <c r="T143" i="51" s="1"/>
  <c r="U143" i="51" s="1"/>
  <c r="V143" i="51" s="1"/>
  <c r="W143" i="51" s="1"/>
  <c r="X143" i="51" s="1"/>
  <c r="Y143" i="51" s="1"/>
  <c r="Z143" i="51" s="1"/>
  <c r="AA143" i="51" s="1"/>
  <c r="AB143" i="51" s="1"/>
  <c r="AC143" i="51" s="1"/>
  <c r="AD143" i="51" s="1"/>
  <c r="AE143" i="51" s="1"/>
  <c r="AF143" i="51" s="1"/>
  <c r="C143" i="51"/>
  <c r="D142" i="51"/>
  <c r="E142" i="51" s="1"/>
  <c r="F142" i="51" s="1"/>
  <c r="G142" i="51" s="1"/>
  <c r="H142" i="51" s="1"/>
  <c r="I142" i="51" s="1"/>
  <c r="J142" i="51" s="1"/>
  <c r="K142" i="51" s="1"/>
  <c r="L142" i="51" s="1"/>
  <c r="M142" i="51" s="1"/>
  <c r="N142" i="51" s="1"/>
  <c r="O142" i="51" s="1"/>
  <c r="P142" i="51" s="1"/>
  <c r="Q142" i="51" s="1"/>
  <c r="R142" i="51" s="1"/>
  <c r="S142" i="51" s="1"/>
  <c r="T142" i="51" s="1"/>
  <c r="U142" i="51" s="1"/>
  <c r="V142" i="51" s="1"/>
  <c r="W142" i="51" s="1"/>
  <c r="X142" i="51" s="1"/>
  <c r="Y142" i="51" s="1"/>
  <c r="Z142" i="51" s="1"/>
  <c r="AA142" i="51" s="1"/>
  <c r="AB142" i="51" s="1"/>
  <c r="AC142" i="51" s="1"/>
  <c r="AD142" i="51" s="1"/>
  <c r="AE142" i="51" s="1"/>
  <c r="AF142" i="51" s="1"/>
  <c r="C142" i="51"/>
  <c r="C141" i="51"/>
  <c r="D141" i="51" s="1"/>
  <c r="E141" i="51" s="1"/>
  <c r="F141" i="51" s="1"/>
  <c r="G141" i="51" s="1"/>
  <c r="H141" i="51" s="1"/>
  <c r="I141" i="51" s="1"/>
  <c r="J141" i="51" s="1"/>
  <c r="K141" i="51" s="1"/>
  <c r="L141" i="51" s="1"/>
  <c r="M141" i="51" s="1"/>
  <c r="N141" i="51" s="1"/>
  <c r="O141" i="51" s="1"/>
  <c r="P141" i="51" s="1"/>
  <c r="Q141" i="51" s="1"/>
  <c r="R141" i="51" s="1"/>
  <c r="S141" i="51" s="1"/>
  <c r="T141" i="51" s="1"/>
  <c r="U141" i="51" s="1"/>
  <c r="V141" i="51" s="1"/>
  <c r="W141" i="51" s="1"/>
  <c r="X141" i="51" s="1"/>
  <c r="Y141" i="51" s="1"/>
  <c r="Z141" i="51" s="1"/>
  <c r="AA141" i="51" s="1"/>
  <c r="AB141" i="51" s="1"/>
  <c r="AC141" i="51" s="1"/>
  <c r="AD141" i="51" s="1"/>
  <c r="AE141" i="51" s="1"/>
  <c r="AF141" i="51" s="1"/>
  <c r="D140" i="51"/>
  <c r="E140" i="51" s="1"/>
  <c r="F140" i="51" s="1"/>
  <c r="G140" i="51" s="1"/>
  <c r="H140" i="51" s="1"/>
  <c r="I140" i="51" s="1"/>
  <c r="J140" i="51" s="1"/>
  <c r="K140" i="51" s="1"/>
  <c r="L140" i="51" s="1"/>
  <c r="M140" i="51" s="1"/>
  <c r="N140" i="51" s="1"/>
  <c r="O140" i="51" s="1"/>
  <c r="P140" i="51" s="1"/>
  <c r="Q140" i="51" s="1"/>
  <c r="R140" i="51" s="1"/>
  <c r="S140" i="51" s="1"/>
  <c r="T140" i="51" s="1"/>
  <c r="U140" i="51" s="1"/>
  <c r="V140" i="51" s="1"/>
  <c r="W140" i="51" s="1"/>
  <c r="X140" i="51" s="1"/>
  <c r="Y140" i="51" s="1"/>
  <c r="Z140" i="51" s="1"/>
  <c r="AA140" i="51" s="1"/>
  <c r="AB140" i="51" s="1"/>
  <c r="AC140" i="51" s="1"/>
  <c r="AD140" i="51" s="1"/>
  <c r="AE140" i="51" s="1"/>
  <c r="AF140" i="51" s="1"/>
  <c r="C140" i="51"/>
  <c r="F139" i="51"/>
  <c r="G139" i="51" s="1"/>
  <c r="H139" i="51" s="1"/>
  <c r="I139" i="51" s="1"/>
  <c r="J139" i="51" s="1"/>
  <c r="K139" i="51" s="1"/>
  <c r="L139" i="51" s="1"/>
  <c r="M139" i="51" s="1"/>
  <c r="N139" i="51" s="1"/>
  <c r="O139" i="51" s="1"/>
  <c r="P139" i="51" s="1"/>
  <c r="Q139" i="51" s="1"/>
  <c r="R139" i="51" s="1"/>
  <c r="S139" i="51" s="1"/>
  <c r="T139" i="51" s="1"/>
  <c r="U139" i="51" s="1"/>
  <c r="V139" i="51" s="1"/>
  <c r="W139" i="51" s="1"/>
  <c r="X139" i="51" s="1"/>
  <c r="Y139" i="51" s="1"/>
  <c r="Z139" i="51" s="1"/>
  <c r="AA139" i="51" s="1"/>
  <c r="AB139" i="51" s="1"/>
  <c r="AC139" i="51" s="1"/>
  <c r="AD139" i="51" s="1"/>
  <c r="AE139" i="51" s="1"/>
  <c r="AF139" i="51" s="1"/>
  <c r="C139" i="51"/>
  <c r="D139" i="51" s="1"/>
  <c r="E139" i="51" s="1"/>
  <c r="AC138" i="51"/>
  <c r="AD138" i="51" s="1"/>
  <c r="AE138" i="51" s="1"/>
  <c r="AF138" i="51" s="1"/>
  <c r="D138" i="51"/>
  <c r="E138" i="51" s="1"/>
  <c r="F138" i="51" s="1"/>
  <c r="G138" i="51" s="1"/>
  <c r="H138" i="51" s="1"/>
  <c r="I138" i="51" s="1"/>
  <c r="J138" i="51" s="1"/>
  <c r="K138" i="51" s="1"/>
  <c r="L138" i="51" s="1"/>
  <c r="M138" i="51" s="1"/>
  <c r="N138" i="51" s="1"/>
  <c r="O138" i="51" s="1"/>
  <c r="P138" i="51" s="1"/>
  <c r="Q138" i="51" s="1"/>
  <c r="R138" i="51" s="1"/>
  <c r="S138" i="51" s="1"/>
  <c r="T138" i="51" s="1"/>
  <c r="U138" i="51" s="1"/>
  <c r="V138" i="51" s="1"/>
  <c r="W138" i="51" s="1"/>
  <c r="X138" i="51" s="1"/>
  <c r="Y138" i="51" s="1"/>
  <c r="Z138" i="51" s="1"/>
  <c r="AA138" i="51" s="1"/>
  <c r="AB138" i="51" s="1"/>
  <c r="C138" i="51"/>
  <c r="L137" i="51"/>
  <c r="M137" i="51" s="1"/>
  <c r="N137" i="51" s="1"/>
  <c r="O137" i="51" s="1"/>
  <c r="P137" i="51" s="1"/>
  <c r="Q137" i="51" s="1"/>
  <c r="R137" i="51" s="1"/>
  <c r="S137" i="51" s="1"/>
  <c r="T137" i="51" s="1"/>
  <c r="U137" i="51" s="1"/>
  <c r="V137" i="51" s="1"/>
  <c r="W137" i="51" s="1"/>
  <c r="X137" i="51" s="1"/>
  <c r="Y137" i="51" s="1"/>
  <c r="Z137" i="51" s="1"/>
  <c r="AA137" i="51" s="1"/>
  <c r="AB137" i="51" s="1"/>
  <c r="AC137" i="51" s="1"/>
  <c r="AD137" i="51" s="1"/>
  <c r="AE137" i="51" s="1"/>
  <c r="AF137" i="51" s="1"/>
  <c r="I137" i="51"/>
  <c r="J137" i="51" s="1"/>
  <c r="K137" i="51" s="1"/>
  <c r="D137" i="51"/>
  <c r="E137" i="51" s="1"/>
  <c r="F137" i="51" s="1"/>
  <c r="G137" i="51" s="1"/>
  <c r="H137" i="51" s="1"/>
  <c r="C137" i="51"/>
  <c r="G136" i="51"/>
  <c r="H136" i="51" s="1"/>
  <c r="I136" i="51" s="1"/>
  <c r="J136" i="51" s="1"/>
  <c r="K136" i="51" s="1"/>
  <c r="L136" i="51" s="1"/>
  <c r="M136" i="51" s="1"/>
  <c r="N136" i="51" s="1"/>
  <c r="O136" i="51" s="1"/>
  <c r="P136" i="51" s="1"/>
  <c r="Q136" i="51" s="1"/>
  <c r="R136" i="51" s="1"/>
  <c r="S136" i="51" s="1"/>
  <c r="T136" i="51" s="1"/>
  <c r="U136" i="51" s="1"/>
  <c r="V136" i="51" s="1"/>
  <c r="W136" i="51" s="1"/>
  <c r="X136" i="51" s="1"/>
  <c r="Y136" i="51" s="1"/>
  <c r="Z136" i="51" s="1"/>
  <c r="AA136" i="51" s="1"/>
  <c r="AB136" i="51" s="1"/>
  <c r="AC136" i="51" s="1"/>
  <c r="AD136" i="51" s="1"/>
  <c r="AE136" i="51" s="1"/>
  <c r="AF136" i="51" s="1"/>
  <c r="C136" i="51"/>
  <c r="D136" i="51" s="1"/>
  <c r="E136" i="51" s="1"/>
  <c r="F136" i="51" s="1"/>
  <c r="M135" i="51"/>
  <c r="N135" i="51" s="1"/>
  <c r="O135" i="51" s="1"/>
  <c r="P135" i="51" s="1"/>
  <c r="Q135" i="51" s="1"/>
  <c r="R135" i="51" s="1"/>
  <c r="S135" i="51" s="1"/>
  <c r="T135" i="51" s="1"/>
  <c r="U135" i="51" s="1"/>
  <c r="V135" i="51" s="1"/>
  <c r="W135" i="51" s="1"/>
  <c r="X135" i="51" s="1"/>
  <c r="Y135" i="51" s="1"/>
  <c r="Z135" i="51" s="1"/>
  <c r="AA135" i="51" s="1"/>
  <c r="AB135" i="51" s="1"/>
  <c r="AC135" i="51" s="1"/>
  <c r="AD135" i="51" s="1"/>
  <c r="AE135" i="51" s="1"/>
  <c r="AF135" i="51" s="1"/>
  <c r="G135" i="51"/>
  <c r="H135" i="51" s="1"/>
  <c r="I135" i="51" s="1"/>
  <c r="J135" i="51" s="1"/>
  <c r="K135" i="51" s="1"/>
  <c r="L135" i="51" s="1"/>
  <c r="E135" i="51"/>
  <c r="F135" i="51" s="1"/>
  <c r="C135" i="51"/>
  <c r="D135" i="51" s="1"/>
  <c r="C134" i="51"/>
  <c r="D134" i="51" s="1"/>
  <c r="E134" i="51" s="1"/>
  <c r="F134" i="51" s="1"/>
  <c r="G134" i="51" s="1"/>
  <c r="H134" i="51" s="1"/>
  <c r="I134" i="51" s="1"/>
  <c r="J134" i="51" s="1"/>
  <c r="K134" i="51" s="1"/>
  <c r="L134" i="51" s="1"/>
  <c r="M134" i="51" s="1"/>
  <c r="N134" i="51" s="1"/>
  <c r="O134" i="51" s="1"/>
  <c r="P134" i="51" s="1"/>
  <c r="Q134" i="51" s="1"/>
  <c r="R134" i="51" s="1"/>
  <c r="S134" i="51" s="1"/>
  <c r="T134" i="51" s="1"/>
  <c r="U134" i="51" s="1"/>
  <c r="V134" i="51" s="1"/>
  <c r="W134" i="51" s="1"/>
  <c r="X134" i="51" s="1"/>
  <c r="Y134" i="51" s="1"/>
  <c r="Z134" i="51" s="1"/>
  <c r="AA134" i="51" s="1"/>
  <c r="AB134" i="51" s="1"/>
  <c r="AC134" i="51" s="1"/>
  <c r="AD134" i="51" s="1"/>
  <c r="AE134" i="51" s="1"/>
  <c r="AF134" i="51" s="1"/>
  <c r="Q133" i="51"/>
  <c r="R133" i="51" s="1"/>
  <c r="S133" i="51" s="1"/>
  <c r="T133" i="51" s="1"/>
  <c r="U133" i="51" s="1"/>
  <c r="V133" i="51" s="1"/>
  <c r="W133" i="51" s="1"/>
  <c r="X133" i="51" s="1"/>
  <c r="Y133" i="51" s="1"/>
  <c r="Z133" i="51" s="1"/>
  <c r="AA133" i="51" s="1"/>
  <c r="AB133" i="51" s="1"/>
  <c r="AC133" i="51" s="1"/>
  <c r="AD133" i="51" s="1"/>
  <c r="AE133" i="51" s="1"/>
  <c r="AF133" i="51" s="1"/>
  <c r="D133" i="51"/>
  <c r="E133" i="51" s="1"/>
  <c r="F133" i="51" s="1"/>
  <c r="G133" i="51" s="1"/>
  <c r="H133" i="51" s="1"/>
  <c r="I133" i="51" s="1"/>
  <c r="J133" i="51" s="1"/>
  <c r="K133" i="51" s="1"/>
  <c r="L133" i="51" s="1"/>
  <c r="M133" i="51" s="1"/>
  <c r="N133" i="51" s="1"/>
  <c r="O133" i="51" s="1"/>
  <c r="P133" i="51" s="1"/>
  <c r="C133" i="51"/>
  <c r="C132" i="51"/>
  <c r="D132" i="51" s="1"/>
  <c r="E132" i="51" s="1"/>
  <c r="F132" i="51" s="1"/>
  <c r="G132" i="51" s="1"/>
  <c r="H132" i="51" s="1"/>
  <c r="I132" i="51" s="1"/>
  <c r="J132" i="51" s="1"/>
  <c r="K132" i="51" s="1"/>
  <c r="L132" i="51" s="1"/>
  <c r="M132" i="51" s="1"/>
  <c r="N132" i="51" s="1"/>
  <c r="O132" i="51" s="1"/>
  <c r="P132" i="51" s="1"/>
  <c r="Q132" i="51" s="1"/>
  <c r="R132" i="51" s="1"/>
  <c r="S132" i="51" s="1"/>
  <c r="T132" i="51" s="1"/>
  <c r="U132" i="51" s="1"/>
  <c r="V132" i="51" s="1"/>
  <c r="W132" i="51" s="1"/>
  <c r="X132" i="51" s="1"/>
  <c r="Y132" i="51" s="1"/>
  <c r="Z132" i="51" s="1"/>
  <c r="AA132" i="51" s="1"/>
  <c r="AB132" i="51" s="1"/>
  <c r="AC132" i="51" s="1"/>
  <c r="AD132" i="51" s="1"/>
  <c r="AE132" i="51" s="1"/>
  <c r="AF132" i="51" s="1"/>
  <c r="O131" i="51"/>
  <c r="P131" i="51" s="1"/>
  <c r="Q131" i="51" s="1"/>
  <c r="R131" i="51" s="1"/>
  <c r="S131" i="51" s="1"/>
  <c r="T131" i="51" s="1"/>
  <c r="U131" i="51" s="1"/>
  <c r="V131" i="51" s="1"/>
  <c r="W131" i="51" s="1"/>
  <c r="X131" i="51" s="1"/>
  <c r="Y131" i="51" s="1"/>
  <c r="Z131" i="51" s="1"/>
  <c r="AA131" i="51" s="1"/>
  <c r="AB131" i="51" s="1"/>
  <c r="AC131" i="51" s="1"/>
  <c r="AD131" i="51" s="1"/>
  <c r="AE131" i="51" s="1"/>
  <c r="AF131" i="51" s="1"/>
  <c r="C131" i="51"/>
  <c r="D131" i="51" s="1"/>
  <c r="E131" i="51" s="1"/>
  <c r="F131" i="51" s="1"/>
  <c r="G131" i="51" s="1"/>
  <c r="H131" i="51" s="1"/>
  <c r="I131" i="51" s="1"/>
  <c r="J131" i="51" s="1"/>
  <c r="K131" i="51" s="1"/>
  <c r="L131" i="51" s="1"/>
  <c r="M131" i="51" s="1"/>
  <c r="N131" i="51" s="1"/>
  <c r="Q130" i="51"/>
  <c r="R130" i="51" s="1"/>
  <c r="S130" i="51" s="1"/>
  <c r="T130" i="51" s="1"/>
  <c r="U130" i="51" s="1"/>
  <c r="V130" i="51" s="1"/>
  <c r="W130" i="51" s="1"/>
  <c r="X130" i="51" s="1"/>
  <c r="Y130" i="51" s="1"/>
  <c r="Z130" i="51" s="1"/>
  <c r="AA130" i="51" s="1"/>
  <c r="AB130" i="51" s="1"/>
  <c r="AC130" i="51" s="1"/>
  <c r="AD130" i="51" s="1"/>
  <c r="AE130" i="51" s="1"/>
  <c r="AF130" i="51" s="1"/>
  <c r="E130" i="51"/>
  <c r="F130" i="51" s="1"/>
  <c r="G130" i="51" s="1"/>
  <c r="H130" i="51" s="1"/>
  <c r="I130" i="51" s="1"/>
  <c r="J130" i="51" s="1"/>
  <c r="K130" i="51" s="1"/>
  <c r="L130" i="51" s="1"/>
  <c r="M130" i="51" s="1"/>
  <c r="N130" i="51" s="1"/>
  <c r="O130" i="51" s="1"/>
  <c r="P130" i="51" s="1"/>
  <c r="C130" i="51"/>
  <c r="D130" i="51" s="1"/>
  <c r="E129" i="51"/>
  <c r="F129" i="51" s="1"/>
  <c r="G129" i="51" s="1"/>
  <c r="H129" i="51" s="1"/>
  <c r="I129" i="51" s="1"/>
  <c r="J129" i="51" s="1"/>
  <c r="K129" i="51" s="1"/>
  <c r="L129" i="51" s="1"/>
  <c r="M129" i="51" s="1"/>
  <c r="N129" i="51" s="1"/>
  <c r="O129" i="51" s="1"/>
  <c r="P129" i="51" s="1"/>
  <c r="Q129" i="51" s="1"/>
  <c r="R129" i="51" s="1"/>
  <c r="S129" i="51" s="1"/>
  <c r="T129" i="51" s="1"/>
  <c r="U129" i="51" s="1"/>
  <c r="V129" i="51" s="1"/>
  <c r="W129" i="51" s="1"/>
  <c r="X129" i="51" s="1"/>
  <c r="Y129" i="51" s="1"/>
  <c r="Z129" i="51" s="1"/>
  <c r="AA129" i="51" s="1"/>
  <c r="AB129" i="51" s="1"/>
  <c r="AC129" i="51" s="1"/>
  <c r="AD129" i="51" s="1"/>
  <c r="AE129" i="51" s="1"/>
  <c r="AF129" i="51" s="1"/>
  <c r="D129" i="51"/>
  <c r="C129" i="51"/>
  <c r="J128" i="51"/>
  <c r="K128" i="51" s="1"/>
  <c r="L128" i="51" s="1"/>
  <c r="M128" i="51" s="1"/>
  <c r="N128" i="51" s="1"/>
  <c r="O128" i="51" s="1"/>
  <c r="P128" i="51" s="1"/>
  <c r="Q128" i="51" s="1"/>
  <c r="R128" i="51" s="1"/>
  <c r="S128" i="51" s="1"/>
  <c r="T128" i="51" s="1"/>
  <c r="U128" i="51" s="1"/>
  <c r="V128" i="51" s="1"/>
  <c r="W128" i="51" s="1"/>
  <c r="X128" i="51" s="1"/>
  <c r="Y128" i="51" s="1"/>
  <c r="Z128" i="51" s="1"/>
  <c r="AA128" i="51" s="1"/>
  <c r="AB128" i="51" s="1"/>
  <c r="AC128" i="51" s="1"/>
  <c r="AD128" i="51" s="1"/>
  <c r="AE128" i="51" s="1"/>
  <c r="AF128" i="51" s="1"/>
  <c r="C128" i="51"/>
  <c r="D128" i="51" s="1"/>
  <c r="E128" i="51" s="1"/>
  <c r="F128" i="51" s="1"/>
  <c r="G128" i="51" s="1"/>
  <c r="H128" i="51" s="1"/>
  <c r="I128" i="51" s="1"/>
  <c r="O127" i="51"/>
  <c r="P127" i="51" s="1"/>
  <c r="Q127" i="51" s="1"/>
  <c r="R127" i="51" s="1"/>
  <c r="S127" i="51" s="1"/>
  <c r="T127" i="51" s="1"/>
  <c r="U127" i="51" s="1"/>
  <c r="V127" i="51" s="1"/>
  <c r="W127" i="51" s="1"/>
  <c r="X127" i="51" s="1"/>
  <c r="Y127" i="51" s="1"/>
  <c r="Z127" i="51" s="1"/>
  <c r="AA127" i="51" s="1"/>
  <c r="AB127" i="51" s="1"/>
  <c r="AC127" i="51" s="1"/>
  <c r="AD127" i="51" s="1"/>
  <c r="AE127" i="51" s="1"/>
  <c r="AF127" i="51" s="1"/>
  <c r="E127" i="51"/>
  <c r="F127" i="51" s="1"/>
  <c r="G127" i="51" s="1"/>
  <c r="H127" i="51" s="1"/>
  <c r="I127" i="51" s="1"/>
  <c r="J127" i="51" s="1"/>
  <c r="K127" i="51" s="1"/>
  <c r="L127" i="51" s="1"/>
  <c r="M127" i="51" s="1"/>
  <c r="N127" i="51" s="1"/>
  <c r="C127" i="51"/>
  <c r="D127" i="51" s="1"/>
  <c r="S126" i="51"/>
  <c r="T126" i="51" s="1"/>
  <c r="U126" i="51" s="1"/>
  <c r="V126" i="51" s="1"/>
  <c r="W126" i="51" s="1"/>
  <c r="X126" i="51" s="1"/>
  <c r="Y126" i="51" s="1"/>
  <c r="Z126" i="51" s="1"/>
  <c r="AA126" i="51" s="1"/>
  <c r="AB126" i="51" s="1"/>
  <c r="AC126" i="51" s="1"/>
  <c r="AD126" i="51" s="1"/>
  <c r="AE126" i="51" s="1"/>
  <c r="AF126" i="51" s="1"/>
  <c r="I126" i="51"/>
  <c r="J126" i="51" s="1"/>
  <c r="K126" i="51" s="1"/>
  <c r="L126" i="51" s="1"/>
  <c r="M126" i="51" s="1"/>
  <c r="N126" i="51" s="1"/>
  <c r="O126" i="51" s="1"/>
  <c r="P126" i="51" s="1"/>
  <c r="Q126" i="51" s="1"/>
  <c r="R126" i="51" s="1"/>
  <c r="F126" i="51"/>
  <c r="G126" i="51" s="1"/>
  <c r="H126" i="51" s="1"/>
  <c r="E126" i="51"/>
  <c r="C126" i="51"/>
  <c r="D126" i="51" s="1"/>
  <c r="K125" i="51"/>
  <c r="L125" i="51" s="1"/>
  <c r="M125" i="51" s="1"/>
  <c r="N125" i="51" s="1"/>
  <c r="O125" i="51" s="1"/>
  <c r="P125" i="51" s="1"/>
  <c r="Q125" i="51" s="1"/>
  <c r="R125" i="51" s="1"/>
  <c r="S125" i="51" s="1"/>
  <c r="T125" i="51" s="1"/>
  <c r="U125" i="51" s="1"/>
  <c r="V125" i="51" s="1"/>
  <c r="W125" i="51" s="1"/>
  <c r="X125" i="51" s="1"/>
  <c r="Y125" i="51" s="1"/>
  <c r="Z125" i="51" s="1"/>
  <c r="AA125" i="51" s="1"/>
  <c r="AB125" i="51" s="1"/>
  <c r="AC125" i="51" s="1"/>
  <c r="AD125" i="51" s="1"/>
  <c r="AE125" i="51" s="1"/>
  <c r="AF125" i="51" s="1"/>
  <c r="D125" i="51"/>
  <c r="E125" i="51" s="1"/>
  <c r="F125" i="51" s="1"/>
  <c r="G125" i="51" s="1"/>
  <c r="H125" i="51" s="1"/>
  <c r="I125" i="51" s="1"/>
  <c r="J125" i="51" s="1"/>
  <c r="C125" i="51"/>
  <c r="E124" i="51"/>
  <c r="F124" i="51" s="1"/>
  <c r="G124" i="51" s="1"/>
  <c r="H124" i="51" s="1"/>
  <c r="I124" i="51" s="1"/>
  <c r="J124" i="51" s="1"/>
  <c r="K124" i="51" s="1"/>
  <c r="L124" i="51" s="1"/>
  <c r="M124" i="51" s="1"/>
  <c r="N124" i="51" s="1"/>
  <c r="O124" i="51" s="1"/>
  <c r="P124" i="51" s="1"/>
  <c r="Q124" i="51" s="1"/>
  <c r="R124" i="51" s="1"/>
  <c r="S124" i="51" s="1"/>
  <c r="T124" i="51" s="1"/>
  <c r="U124" i="51" s="1"/>
  <c r="V124" i="51" s="1"/>
  <c r="W124" i="51" s="1"/>
  <c r="X124" i="51" s="1"/>
  <c r="Y124" i="51" s="1"/>
  <c r="Z124" i="51" s="1"/>
  <c r="AA124" i="51" s="1"/>
  <c r="AB124" i="51" s="1"/>
  <c r="AC124" i="51" s="1"/>
  <c r="AD124" i="51" s="1"/>
  <c r="AE124" i="51" s="1"/>
  <c r="AF124" i="51" s="1"/>
  <c r="C124" i="51"/>
  <c r="D124" i="51" s="1"/>
  <c r="G123" i="51"/>
  <c r="H123" i="51" s="1"/>
  <c r="I123" i="51" s="1"/>
  <c r="J123" i="51" s="1"/>
  <c r="K123" i="51" s="1"/>
  <c r="L123" i="51" s="1"/>
  <c r="M123" i="51" s="1"/>
  <c r="N123" i="51" s="1"/>
  <c r="O123" i="51" s="1"/>
  <c r="P123" i="51" s="1"/>
  <c r="Q123" i="51" s="1"/>
  <c r="R123" i="51" s="1"/>
  <c r="S123" i="51" s="1"/>
  <c r="T123" i="51" s="1"/>
  <c r="U123" i="51" s="1"/>
  <c r="V123" i="51" s="1"/>
  <c r="W123" i="51" s="1"/>
  <c r="X123" i="51" s="1"/>
  <c r="Y123" i="51" s="1"/>
  <c r="Z123" i="51" s="1"/>
  <c r="AA123" i="51" s="1"/>
  <c r="AB123" i="51" s="1"/>
  <c r="AC123" i="51" s="1"/>
  <c r="AD123" i="51" s="1"/>
  <c r="AE123" i="51" s="1"/>
  <c r="AF123" i="51" s="1"/>
  <c r="C123" i="51"/>
  <c r="D123" i="51" s="1"/>
  <c r="E123" i="51" s="1"/>
  <c r="F123" i="51" s="1"/>
  <c r="G122" i="51"/>
  <c r="H122" i="51" s="1"/>
  <c r="I122" i="51" s="1"/>
  <c r="J122" i="51" s="1"/>
  <c r="K122" i="51" s="1"/>
  <c r="L122" i="51" s="1"/>
  <c r="M122" i="51" s="1"/>
  <c r="N122" i="51" s="1"/>
  <c r="O122" i="51" s="1"/>
  <c r="P122" i="51" s="1"/>
  <c r="Q122" i="51" s="1"/>
  <c r="R122" i="51" s="1"/>
  <c r="S122" i="51" s="1"/>
  <c r="T122" i="51" s="1"/>
  <c r="U122" i="51" s="1"/>
  <c r="V122" i="51" s="1"/>
  <c r="W122" i="51" s="1"/>
  <c r="X122" i="51" s="1"/>
  <c r="Y122" i="51" s="1"/>
  <c r="Z122" i="51" s="1"/>
  <c r="AA122" i="51" s="1"/>
  <c r="AB122" i="51" s="1"/>
  <c r="AC122" i="51" s="1"/>
  <c r="AD122" i="51" s="1"/>
  <c r="AE122" i="51" s="1"/>
  <c r="AF122" i="51" s="1"/>
  <c r="E122" i="51"/>
  <c r="F122" i="51" s="1"/>
  <c r="C122" i="51"/>
  <c r="D122" i="51" s="1"/>
  <c r="AA121" i="51"/>
  <c r="AB121" i="51" s="1"/>
  <c r="AC121" i="51" s="1"/>
  <c r="AD121" i="51" s="1"/>
  <c r="AE121" i="51" s="1"/>
  <c r="AF121" i="51" s="1"/>
  <c r="E121" i="51"/>
  <c r="F121" i="51" s="1"/>
  <c r="G121" i="51" s="1"/>
  <c r="H121" i="51" s="1"/>
  <c r="I121" i="51" s="1"/>
  <c r="J121" i="51" s="1"/>
  <c r="K121" i="51" s="1"/>
  <c r="L121" i="51" s="1"/>
  <c r="M121" i="51" s="1"/>
  <c r="N121" i="51" s="1"/>
  <c r="O121" i="51" s="1"/>
  <c r="P121" i="51" s="1"/>
  <c r="Q121" i="51" s="1"/>
  <c r="R121" i="51" s="1"/>
  <c r="S121" i="51" s="1"/>
  <c r="T121" i="51" s="1"/>
  <c r="U121" i="51" s="1"/>
  <c r="V121" i="51" s="1"/>
  <c r="W121" i="51" s="1"/>
  <c r="X121" i="51" s="1"/>
  <c r="Y121" i="51" s="1"/>
  <c r="Z121" i="51" s="1"/>
  <c r="C121" i="51"/>
  <c r="D121" i="51" s="1"/>
  <c r="N120" i="51"/>
  <c r="O120" i="51" s="1"/>
  <c r="P120" i="51" s="1"/>
  <c r="Q120" i="51" s="1"/>
  <c r="R120" i="51" s="1"/>
  <c r="S120" i="51" s="1"/>
  <c r="T120" i="51" s="1"/>
  <c r="U120" i="51" s="1"/>
  <c r="V120" i="51" s="1"/>
  <c r="W120" i="51" s="1"/>
  <c r="X120" i="51" s="1"/>
  <c r="Y120" i="51" s="1"/>
  <c r="Z120" i="51" s="1"/>
  <c r="AA120" i="51" s="1"/>
  <c r="AB120" i="51" s="1"/>
  <c r="AC120" i="51" s="1"/>
  <c r="AD120" i="51" s="1"/>
  <c r="AE120" i="51" s="1"/>
  <c r="AF120" i="51" s="1"/>
  <c r="F120" i="51"/>
  <c r="G120" i="51" s="1"/>
  <c r="H120" i="51" s="1"/>
  <c r="I120" i="51" s="1"/>
  <c r="J120" i="51" s="1"/>
  <c r="K120" i="51" s="1"/>
  <c r="L120" i="51" s="1"/>
  <c r="M120" i="51" s="1"/>
  <c r="C120" i="51"/>
  <c r="D120" i="51" s="1"/>
  <c r="E120" i="51" s="1"/>
  <c r="W119" i="51"/>
  <c r="X119" i="51" s="1"/>
  <c r="Y119" i="51" s="1"/>
  <c r="Z119" i="51" s="1"/>
  <c r="AA119" i="51" s="1"/>
  <c r="AB119" i="51" s="1"/>
  <c r="AC119" i="51" s="1"/>
  <c r="AD119" i="51" s="1"/>
  <c r="AE119" i="51" s="1"/>
  <c r="AF119" i="51" s="1"/>
  <c r="E119" i="51"/>
  <c r="F119" i="51" s="1"/>
  <c r="G119" i="51" s="1"/>
  <c r="H119" i="51" s="1"/>
  <c r="I119" i="51" s="1"/>
  <c r="J119" i="51" s="1"/>
  <c r="K119" i="51" s="1"/>
  <c r="L119" i="51" s="1"/>
  <c r="M119" i="51" s="1"/>
  <c r="N119" i="51" s="1"/>
  <c r="O119" i="51" s="1"/>
  <c r="P119" i="51" s="1"/>
  <c r="Q119" i="51" s="1"/>
  <c r="R119" i="51" s="1"/>
  <c r="S119" i="51" s="1"/>
  <c r="T119" i="51" s="1"/>
  <c r="U119" i="51" s="1"/>
  <c r="V119" i="51" s="1"/>
  <c r="D119" i="51"/>
  <c r="C119" i="51"/>
  <c r="C118" i="51"/>
  <c r="D118" i="51" s="1"/>
  <c r="E118" i="51" s="1"/>
  <c r="F118" i="51" s="1"/>
  <c r="G118" i="51" s="1"/>
  <c r="H118" i="51" s="1"/>
  <c r="I118" i="51" s="1"/>
  <c r="J118" i="51" s="1"/>
  <c r="K118" i="51" s="1"/>
  <c r="L118" i="51" s="1"/>
  <c r="M118" i="51" s="1"/>
  <c r="N118" i="51" s="1"/>
  <c r="O118" i="51" s="1"/>
  <c r="P118" i="51" s="1"/>
  <c r="Q118" i="51" s="1"/>
  <c r="R118" i="51" s="1"/>
  <c r="S118" i="51" s="1"/>
  <c r="T118" i="51" s="1"/>
  <c r="U118" i="51" s="1"/>
  <c r="V118" i="51" s="1"/>
  <c r="W118" i="51" s="1"/>
  <c r="X118" i="51" s="1"/>
  <c r="Y118" i="51" s="1"/>
  <c r="Z118" i="51" s="1"/>
  <c r="AA118" i="51" s="1"/>
  <c r="AB118" i="51" s="1"/>
  <c r="AC118" i="51" s="1"/>
  <c r="AD118" i="51" s="1"/>
  <c r="AE118" i="51" s="1"/>
  <c r="AF118" i="51" s="1"/>
  <c r="H117" i="51"/>
  <c r="I117" i="51" s="1"/>
  <c r="J117" i="51" s="1"/>
  <c r="K117" i="51" s="1"/>
  <c r="L117" i="51" s="1"/>
  <c r="M117" i="51" s="1"/>
  <c r="N117" i="51" s="1"/>
  <c r="O117" i="51" s="1"/>
  <c r="P117" i="51" s="1"/>
  <c r="Q117" i="51" s="1"/>
  <c r="R117" i="51" s="1"/>
  <c r="S117" i="51" s="1"/>
  <c r="T117" i="51" s="1"/>
  <c r="U117" i="51" s="1"/>
  <c r="V117" i="51" s="1"/>
  <c r="W117" i="51" s="1"/>
  <c r="X117" i="51" s="1"/>
  <c r="Y117" i="51" s="1"/>
  <c r="Z117" i="51" s="1"/>
  <c r="AA117" i="51" s="1"/>
  <c r="AB117" i="51" s="1"/>
  <c r="AC117" i="51" s="1"/>
  <c r="AD117" i="51" s="1"/>
  <c r="AE117" i="51" s="1"/>
  <c r="AF117" i="51" s="1"/>
  <c r="F117" i="51"/>
  <c r="G117" i="51" s="1"/>
  <c r="D117" i="51"/>
  <c r="E117" i="51" s="1"/>
  <c r="C117" i="51"/>
  <c r="C116" i="51"/>
  <c r="D116" i="51" s="1"/>
  <c r="E116" i="51" s="1"/>
  <c r="F116" i="51" s="1"/>
  <c r="G116" i="51" s="1"/>
  <c r="H116" i="51" s="1"/>
  <c r="I116" i="51" s="1"/>
  <c r="J116" i="51" s="1"/>
  <c r="K116" i="51" s="1"/>
  <c r="L116" i="51" s="1"/>
  <c r="M116" i="51" s="1"/>
  <c r="N116" i="51" s="1"/>
  <c r="O116" i="51" s="1"/>
  <c r="P116" i="51" s="1"/>
  <c r="Q116" i="51" s="1"/>
  <c r="R116" i="51" s="1"/>
  <c r="S116" i="51" s="1"/>
  <c r="T116" i="51" s="1"/>
  <c r="U116" i="51" s="1"/>
  <c r="V116" i="51" s="1"/>
  <c r="W116" i="51" s="1"/>
  <c r="X116" i="51" s="1"/>
  <c r="Y116" i="51" s="1"/>
  <c r="Z116" i="51" s="1"/>
  <c r="AA116" i="51" s="1"/>
  <c r="AB116" i="51" s="1"/>
  <c r="AC116" i="51" s="1"/>
  <c r="AD116" i="51" s="1"/>
  <c r="AE116" i="51" s="1"/>
  <c r="AF116" i="51" s="1"/>
  <c r="O115" i="51"/>
  <c r="P115" i="51" s="1"/>
  <c r="Q115" i="51" s="1"/>
  <c r="R115" i="51" s="1"/>
  <c r="S115" i="51" s="1"/>
  <c r="T115" i="51" s="1"/>
  <c r="U115" i="51" s="1"/>
  <c r="V115" i="51" s="1"/>
  <c r="W115" i="51" s="1"/>
  <c r="X115" i="51" s="1"/>
  <c r="Y115" i="51" s="1"/>
  <c r="Z115" i="51" s="1"/>
  <c r="AA115" i="51" s="1"/>
  <c r="AB115" i="51" s="1"/>
  <c r="AC115" i="51" s="1"/>
  <c r="AD115" i="51" s="1"/>
  <c r="AE115" i="51" s="1"/>
  <c r="AF115" i="51" s="1"/>
  <c r="D115" i="51"/>
  <c r="E115" i="51" s="1"/>
  <c r="F115" i="51" s="1"/>
  <c r="G115" i="51" s="1"/>
  <c r="H115" i="51" s="1"/>
  <c r="I115" i="51" s="1"/>
  <c r="J115" i="51" s="1"/>
  <c r="K115" i="51" s="1"/>
  <c r="L115" i="51" s="1"/>
  <c r="M115" i="51" s="1"/>
  <c r="N115" i="51" s="1"/>
  <c r="C115" i="51"/>
  <c r="E114" i="51"/>
  <c r="F114" i="51" s="1"/>
  <c r="G114" i="51" s="1"/>
  <c r="H114" i="51" s="1"/>
  <c r="I114" i="51" s="1"/>
  <c r="J114" i="51" s="1"/>
  <c r="K114" i="51" s="1"/>
  <c r="L114" i="51" s="1"/>
  <c r="M114" i="51" s="1"/>
  <c r="N114" i="51" s="1"/>
  <c r="O114" i="51" s="1"/>
  <c r="P114" i="51" s="1"/>
  <c r="Q114" i="51" s="1"/>
  <c r="R114" i="51" s="1"/>
  <c r="S114" i="51" s="1"/>
  <c r="T114" i="51" s="1"/>
  <c r="U114" i="51" s="1"/>
  <c r="V114" i="51" s="1"/>
  <c r="W114" i="51" s="1"/>
  <c r="X114" i="51" s="1"/>
  <c r="Y114" i="51" s="1"/>
  <c r="Z114" i="51" s="1"/>
  <c r="AA114" i="51" s="1"/>
  <c r="AB114" i="51" s="1"/>
  <c r="AC114" i="51" s="1"/>
  <c r="AD114" i="51" s="1"/>
  <c r="AE114" i="51" s="1"/>
  <c r="AF114" i="51" s="1"/>
  <c r="C114" i="51"/>
  <c r="D114" i="51" s="1"/>
  <c r="G113" i="51"/>
  <c r="H113" i="51" s="1"/>
  <c r="I113" i="51" s="1"/>
  <c r="J113" i="51" s="1"/>
  <c r="K113" i="51" s="1"/>
  <c r="L113" i="51" s="1"/>
  <c r="M113" i="51" s="1"/>
  <c r="N113" i="51" s="1"/>
  <c r="O113" i="51" s="1"/>
  <c r="P113" i="51" s="1"/>
  <c r="Q113" i="51" s="1"/>
  <c r="R113" i="51" s="1"/>
  <c r="S113" i="51" s="1"/>
  <c r="T113" i="51" s="1"/>
  <c r="U113" i="51" s="1"/>
  <c r="V113" i="51" s="1"/>
  <c r="W113" i="51" s="1"/>
  <c r="X113" i="51" s="1"/>
  <c r="Y113" i="51" s="1"/>
  <c r="Z113" i="51" s="1"/>
  <c r="AA113" i="51" s="1"/>
  <c r="AB113" i="51" s="1"/>
  <c r="AC113" i="51" s="1"/>
  <c r="AD113" i="51" s="1"/>
  <c r="AE113" i="51" s="1"/>
  <c r="AF113" i="51" s="1"/>
  <c r="E113" i="51"/>
  <c r="F113" i="51" s="1"/>
  <c r="D113" i="51"/>
  <c r="C113" i="51"/>
  <c r="D112" i="51"/>
  <c r="E112" i="51" s="1"/>
  <c r="F112" i="51" s="1"/>
  <c r="G112" i="51" s="1"/>
  <c r="H112" i="51" s="1"/>
  <c r="I112" i="51" s="1"/>
  <c r="J112" i="51" s="1"/>
  <c r="K112" i="51" s="1"/>
  <c r="L112" i="51" s="1"/>
  <c r="M112" i="51" s="1"/>
  <c r="N112" i="51" s="1"/>
  <c r="O112" i="51" s="1"/>
  <c r="P112" i="51" s="1"/>
  <c r="Q112" i="51" s="1"/>
  <c r="R112" i="51" s="1"/>
  <c r="S112" i="51" s="1"/>
  <c r="T112" i="51" s="1"/>
  <c r="U112" i="51" s="1"/>
  <c r="V112" i="51" s="1"/>
  <c r="W112" i="51" s="1"/>
  <c r="X112" i="51" s="1"/>
  <c r="Y112" i="51" s="1"/>
  <c r="Z112" i="51" s="1"/>
  <c r="AA112" i="51" s="1"/>
  <c r="AB112" i="51" s="1"/>
  <c r="AC112" i="51" s="1"/>
  <c r="AD112" i="51" s="1"/>
  <c r="AE112" i="51" s="1"/>
  <c r="AF112" i="51" s="1"/>
  <c r="C112" i="51"/>
  <c r="G111" i="51"/>
  <c r="H111" i="51" s="1"/>
  <c r="I111" i="51" s="1"/>
  <c r="J111" i="51" s="1"/>
  <c r="K111" i="51" s="1"/>
  <c r="L111" i="51" s="1"/>
  <c r="M111" i="51" s="1"/>
  <c r="N111" i="51" s="1"/>
  <c r="O111" i="51" s="1"/>
  <c r="P111" i="51" s="1"/>
  <c r="Q111" i="51" s="1"/>
  <c r="R111" i="51" s="1"/>
  <c r="S111" i="51" s="1"/>
  <c r="T111" i="51" s="1"/>
  <c r="U111" i="51" s="1"/>
  <c r="V111" i="51" s="1"/>
  <c r="W111" i="51" s="1"/>
  <c r="X111" i="51" s="1"/>
  <c r="Y111" i="51" s="1"/>
  <c r="Z111" i="51" s="1"/>
  <c r="AA111" i="51" s="1"/>
  <c r="AB111" i="51" s="1"/>
  <c r="AC111" i="51" s="1"/>
  <c r="AD111" i="51" s="1"/>
  <c r="AE111" i="51" s="1"/>
  <c r="AF111" i="51" s="1"/>
  <c r="E111" i="51"/>
  <c r="F111" i="51" s="1"/>
  <c r="D111" i="51"/>
  <c r="C111" i="51"/>
  <c r="E110" i="51"/>
  <c r="F110" i="51" s="1"/>
  <c r="G110" i="51" s="1"/>
  <c r="H110" i="51" s="1"/>
  <c r="I110" i="51" s="1"/>
  <c r="J110" i="51" s="1"/>
  <c r="K110" i="51" s="1"/>
  <c r="L110" i="51" s="1"/>
  <c r="M110" i="51" s="1"/>
  <c r="N110" i="51" s="1"/>
  <c r="O110" i="51" s="1"/>
  <c r="P110" i="51" s="1"/>
  <c r="Q110" i="51" s="1"/>
  <c r="R110" i="51" s="1"/>
  <c r="S110" i="51" s="1"/>
  <c r="T110" i="51" s="1"/>
  <c r="U110" i="51" s="1"/>
  <c r="V110" i="51" s="1"/>
  <c r="W110" i="51" s="1"/>
  <c r="X110" i="51" s="1"/>
  <c r="Y110" i="51" s="1"/>
  <c r="Z110" i="51" s="1"/>
  <c r="AA110" i="51" s="1"/>
  <c r="AB110" i="51" s="1"/>
  <c r="AC110" i="51" s="1"/>
  <c r="AD110" i="51" s="1"/>
  <c r="AE110" i="51" s="1"/>
  <c r="AF110" i="51" s="1"/>
  <c r="C110" i="51"/>
  <c r="D110" i="51" s="1"/>
  <c r="C109" i="51"/>
  <c r="D109" i="51" s="1"/>
  <c r="E109" i="51" s="1"/>
  <c r="F109" i="51" s="1"/>
  <c r="G109" i="51" s="1"/>
  <c r="H109" i="51" s="1"/>
  <c r="I109" i="51" s="1"/>
  <c r="J109" i="51" s="1"/>
  <c r="K109" i="51" s="1"/>
  <c r="L109" i="51" s="1"/>
  <c r="M109" i="51" s="1"/>
  <c r="N109" i="51" s="1"/>
  <c r="O109" i="51" s="1"/>
  <c r="P109" i="51" s="1"/>
  <c r="Q109" i="51" s="1"/>
  <c r="R109" i="51" s="1"/>
  <c r="S109" i="51" s="1"/>
  <c r="T109" i="51" s="1"/>
  <c r="U109" i="51" s="1"/>
  <c r="V109" i="51" s="1"/>
  <c r="W109" i="51" s="1"/>
  <c r="X109" i="51" s="1"/>
  <c r="Y109" i="51" s="1"/>
  <c r="Z109" i="51" s="1"/>
  <c r="AA109" i="51" s="1"/>
  <c r="AB109" i="51" s="1"/>
  <c r="AC109" i="51" s="1"/>
  <c r="AD109" i="51" s="1"/>
  <c r="AE109" i="51" s="1"/>
  <c r="AF109" i="51" s="1"/>
  <c r="F108" i="51"/>
  <c r="G108" i="51" s="1"/>
  <c r="H108" i="51" s="1"/>
  <c r="I108" i="51" s="1"/>
  <c r="J108" i="51" s="1"/>
  <c r="K108" i="51" s="1"/>
  <c r="L108" i="51" s="1"/>
  <c r="M108" i="51" s="1"/>
  <c r="N108" i="51" s="1"/>
  <c r="O108" i="51" s="1"/>
  <c r="P108" i="51" s="1"/>
  <c r="Q108" i="51" s="1"/>
  <c r="R108" i="51" s="1"/>
  <c r="S108" i="51" s="1"/>
  <c r="T108" i="51" s="1"/>
  <c r="U108" i="51" s="1"/>
  <c r="V108" i="51" s="1"/>
  <c r="W108" i="51" s="1"/>
  <c r="X108" i="51" s="1"/>
  <c r="Y108" i="51" s="1"/>
  <c r="Z108" i="51" s="1"/>
  <c r="AA108" i="51" s="1"/>
  <c r="AB108" i="51" s="1"/>
  <c r="AC108" i="51" s="1"/>
  <c r="AD108" i="51" s="1"/>
  <c r="AE108" i="51" s="1"/>
  <c r="AF108" i="51" s="1"/>
  <c r="D108" i="51"/>
  <c r="E108" i="51" s="1"/>
  <c r="C108" i="51"/>
  <c r="D107" i="51"/>
  <c r="E107" i="51" s="1"/>
  <c r="F107" i="51" s="1"/>
  <c r="G107" i="51" s="1"/>
  <c r="H107" i="51" s="1"/>
  <c r="I107" i="51" s="1"/>
  <c r="J107" i="51" s="1"/>
  <c r="K107" i="51" s="1"/>
  <c r="L107" i="51" s="1"/>
  <c r="M107" i="51" s="1"/>
  <c r="N107" i="51" s="1"/>
  <c r="O107" i="51" s="1"/>
  <c r="P107" i="51" s="1"/>
  <c r="Q107" i="51" s="1"/>
  <c r="R107" i="51" s="1"/>
  <c r="S107" i="51" s="1"/>
  <c r="T107" i="51" s="1"/>
  <c r="U107" i="51" s="1"/>
  <c r="V107" i="51" s="1"/>
  <c r="W107" i="51" s="1"/>
  <c r="X107" i="51" s="1"/>
  <c r="Y107" i="51" s="1"/>
  <c r="Z107" i="51" s="1"/>
  <c r="AA107" i="51" s="1"/>
  <c r="AB107" i="51" s="1"/>
  <c r="AC107" i="51" s="1"/>
  <c r="AD107" i="51" s="1"/>
  <c r="AE107" i="51" s="1"/>
  <c r="AF107" i="51" s="1"/>
  <c r="C107" i="51"/>
  <c r="G106" i="51"/>
  <c r="H106" i="51" s="1"/>
  <c r="I106" i="51" s="1"/>
  <c r="J106" i="51" s="1"/>
  <c r="K106" i="51" s="1"/>
  <c r="L106" i="51" s="1"/>
  <c r="M106" i="51" s="1"/>
  <c r="N106" i="51" s="1"/>
  <c r="O106" i="51" s="1"/>
  <c r="P106" i="51" s="1"/>
  <c r="Q106" i="51" s="1"/>
  <c r="R106" i="51" s="1"/>
  <c r="S106" i="51" s="1"/>
  <c r="T106" i="51" s="1"/>
  <c r="U106" i="51" s="1"/>
  <c r="V106" i="51" s="1"/>
  <c r="W106" i="51" s="1"/>
  <c r="X106" i="51" s="1"/>
  <c r="Y106" i="51" s="1"/>
  <c r="Z106" i="51" s="1"/>
  <c r="AA106" i="51" s="1"/>
  <c r="AB106" i="51" s="1"/>
  <c r="AC106" i="51" s="1"/>
  <c r="AD106" i="51" s="1"/>
  <c r="AE106" i="51" s="1"/>
  <c r="AF106" i="51" s="1"/>
  <c r="C106" i="51"/>
  <c r="D106" i="51" s="1"/>
  <c r="E106" i="51" s="1"/>
  <c r="F106" i="51" s="1"/>
  <c r="C105" i="51"/>
  <c r="D105" i="51" s="1"/>
  <c r="E105" i="51" s="1"/>
  <c r="F105" i="51" s="1"/>
  <c r="G105" i="51" s="1"/>
  <c r="H105" i="51" s="1"/>
  <c r="I105" i="51" s="1"/>
  <c r="J105" i="51" s="1"/>
  <c r="K105" i="51" s="1"/>
  <c r="L105" i="51" s="1"/>
  <c r="M105" i="51" s="1"/>
  <c r="N105" i="51" s="1"/>
  <c r="O105" i="51" s="1"/>
  <c r="P105" i="51" s="1"/>
  <c r="Q105" i="51" s="1"/>
  <c r="R105" i="51" s="1"/>
  <c r="S105" i="51" s="1"/>
  <c r="T105" i="51" s="1"/>
  <c r="U105" i="51" s="1"/>
  <c r="V105" i="51" s="1"/>
  <c r="W105" i="51" s="1"/>
  <c r="X105" i="51" s="1"/>
  <c r="Y105" i="51" s="1"/>
  <c r="Z105" i="51" s="1"/>
  <c r="AA105" i="51" s="1"/>
  <c r="AB105" i="51" s="1"/>
  <c r="AC105" i="51" s="1"/>
  <c r="AD105" i="51" s="1"/>
  <c r="AE105" i="51" s="1"/>
  <c r="AF105" i="51" s="1"/>
  <c r="L104" i="51"/>
  <c r="M104" i="51" s="1"/>
  <c r="N104" i="51" s="1"/>
  <c r="O104" i="51" s="1"/>
  <c r="P104" i="51" s="1"/>
  <c r="Q104" i="51" s="1"/>
  <c r="R104" i="51" s="1"/>
  <c r="S104" i="51" s="1"/>
  <c r="T104" i="51" s="1"/>
  <c r="U104" i="51" s="1"/>
  <c r="V104" i="51" s="1"/>
  <c r="W104" i="51" s="1"/>
  <c r="X104" i="51" s="1"/>
  <c r="Y104" i="51" s="1"/>
  <c r="Z104" i="51" s="1"/>
  <c r="AA104" i="51" s="1"/>
  <c r="AB104" i="51" s="1"/>
  <c r="AC104" i="51" s="1"/>
  <c r="AD104" i="51" s="1"/>
  <c r="AE104" i="51" s="1"/>
  <c r="AF104" i="51" s="1"/>
  <c r="C104" i="51"/>
  <c r="D104" i="51" s="1"/>
  <c r="E104" i="51" s="1"/>
  <c r="F104" i="51" s="1"/>
  <c r="G104" i="51" s="1"/>
  <c r="H104" i="51" s="1"/>
  <c r="I104" i="51" s="1"/>
  <c r="J104" i="51" s="1"/>
  <c r="K104" i="51" s="1"/>
  <c r="E103" i="51"/>
  <c r="F103" i="51" s="1"/>
  <c r="G103" i="51" s="1"/>
  <c r="H103" i="51" s="1"/>
  <c r="I103" i="51" s="1"/>
  <c r="J103" i="51" s="1"/>
  <c r="K103" i="51" s="1"/>
  <c r="L103" i="51" s="1"/>
  <c r="M103" i="51" s="1"/>
  <c r="N103" i="51" s="1"/>
  <c r="O103" i="51" s="1"/>
  <c r="P103" i="51" s="1"/>
  <c r="Q103" i="51" s="1"/>
  <c r="R103" i="51" s="1"/>
  <c r="S103" i="51" s="1"/>
  <c r="T103" i="51" s="1"/>
  <c r="U103" i="51" s="1"/>
  <c r="V103" i="51" s="1"/>
  <c r="W103" i="51" s="1"/>
  <c r="X103" i="51" s="1"/>
  <c r="Y103" i="51" s="1"/>
  <c r="Z103" i="51" s="1"/>
  <c r="AA103" i="51" s="1"/>
  <c r="AB103" i="51" s="1"/>
  <c r="AC103" i="51" s="1"/>
  <c r="AD103" i="51" s="1"/>
  <c r="AE103" i="51" s="1"/>
  <c r="AF103" i="51" s="1"/>
  <c r="D103" i="51"/>
  <c r="C103" i="51"/>
  <c r="D102" i="51"/>
  <c r="E102" i="51" s="1"/>
  <c r="F102" i="51" s="1"/>
  <c r="G102" i="51" s="1"/>
  <c r="H102" i="51" s="1"/>
  <c r="I102" i="51" s="1"/>
  <c r="J102" i="51" s="1"/>
  <c r="K102" i="51" s="1"/>
  <c r="L102" i="51" s="1"/>
  <c r="M102" i="51" s="1"/>
  <c r="N102" i="51" s="1"/>
  <c r="O102" i="51" s="1"/>
  <c r="P102" i="51" s="1"/>
  <c r="Q102" i="51" s="1"/>
  <c r="R102" i="51" s="1"/>
  <c r="S102" i="51" s="1"/>
  <c r="T102" i="51" s="1"/>
  <c r="U102" i="51" s="1"/>
  <c r="V102" i="51" s="1"/>
  <c r="W102" i="51" s="1"/>
  <c r="X102" i="51" s="1"/>
  <c r="Y102" i="51" s="1"/>
  <c r="Z102" i="51" s="1"/>
  <c r="AA102" i="51" s="1"/>
  <c r="AB102" i="51" s="1"/>
  <c r="AC102" i="51" s="1"/>
  <c r="AD102" i="51" s="1"/>
  <c r="AE102" i="51" s="1"/>
  <c r="AF102" i="51" s="1"/>
  <c r="C102" i="51"/>
  <c r="E101" i="51"/>
  <c r="F101" i="51" s="1"/>
  <c r="G101" i="51" s="1"/>
  <c r="H101" i="51" s="1"/>
  <c r="I101" i="51" s="1"/>
  <c r="J101" i="51" s="1"/>
  <c r="K101" i="51" s="1"/>
  <c r="L101" i="51" s="1"/>
  <c r="M101" i="51" s="1"/>
  <c r="N101" i="51" s="1"/>
  <c r="O101" i="51" s="1"/>
  <c r="P101" i="51" s="1"/>
  <c r="Q101" i="51" s="1"/>
  <c r="R101" i="51" s="1"/>
  <c r="S101" i="51" s="1"/>
  <c r="T101" i="51" s="1"/>
  <c r="U101" i="51" s="1"/>
  <c r="V101" i="51" s="1"/>
  <c r="W101" i="51" s="1"/>
  <c r="X101" i="51" s="1"/>
  <c r="Y101" i="51" s="1"/>
  <c r="Z101" i="51" s="1"/>
  <c r="AA101" i="51" s="1"/>
  <c r="AB101" i="51" s="1"/>
  <c r="AC101" i="51" s="1"/>
  <c r="AD101" i="51" s="1"/>
  <c r="AE101" i="51" s="1"/>
  <c r="AF101" i="51" s="1"/>
  <c r="C101" i="51"/>
  <c r="D101" i="51" s="1"/>
  <c r="D100" i="51"/>
  <c r="E100" i="51" s="1"/>
  <c r="F100" i="51" s="1"/>
  <c r="G100" i="51" s="1"/>
  <c r="H100" i="51" s="1"/>
  <c r="I100" i="51" s="1"/>
  <c r="J100" i="51" s="1"/>
  <c r="K100" i="51" s="1"/>
  <c r="L100" i="51" s="1"/>
  <c r="M100" i="51" s="1"/>
  <c r="N100" i="51" s="1"/>
  <c r="O100" i="51" s="1"/>
  <c r="P100" i="51" s="1"/>
  <c r="Q100" i="51" s="1"/>
  <c r="R100" i="51" s="1"/>
  <c r="S100" i="51" s="1"/>
  <c r="T100" i="51" s="1"/>
  <c r="U100" i="51" s="1"/>
  <c r="V100" i="51" s="1"/>
  <c r="W100" i="51" s="1"/>
  <c r="X100" i="51" s="1"/>
  <c r="Y100" i="51" s="1"/>
  <c r="Z100" i="51" s="1"/>
  <c r="AA100" i="51" s="1"/>
  <c r="AB100" i="51" s="1"/>
  <c r="AC100" i="51" s="1"/>
  <c r="AD100" i="51" s="1"/>
  <c r="AE100" i="51" s="1"/>
  <c r="AF100" i="51" s="1"/>
  <c r="C100" i="51"/>
  <c r="J99" i="51"/>
  <c r="K99" i="51" s="1"/>
  <c r="L99" i="51" s="1"/>
  <c r="M99" i="51" s="1"/>
  <c r="N99" i="51" s="1"/>
  <c r="O99" i="51" s="1"/>
  <c r="P99" i="51" s="1"/>
  <c r="Q99" i="51" s="1"/>
  <c r="R99" i="51" s="1"/>
  <c r="S99" i="51" s="1"/>
  <c r="T99" i="51" s="1"/>
  <c r="U99" i="51" s="1"/>
  <c r="V99" i="51" s="1"/>
  <c r="W99" i="51" s="1"/>
  <c r="X99" i="51" s="1"/>
  <c r="Y99" i="51" s="1"/>
  <c r="Z99" i="51" s="1"/>
  <c r="AA99" i="51" s="1"/>
  <c r="AB99" i="51" s="1"/>
  <c r="AC99" i="51" s="1"/>
  <c r="AD99" i="51" s="1"/>
  <c r="AE99" i="51" s="1"/>
  <c r="AF99" i="51" s="1"/>
  <c r="E99" i="51"/>
  <c r="F99" i="51" s="1"/>
  <c r="G99" i="51" s="1"/>
  <c r="H99" i="51" s="1"/>
  <c r="D99" i="51"/>
  <c r="C99" i="51"/>
  <c r="D98" i="51"/>
  <c r="E98" i="51" s="1"/>
  <c r="F98" i="51" s="1"/>
  <c r="G98" i="51" s="1"/>
  <c r="H98" i="51" s="1"/>
  <c r="I98" i="51" s="1"/>
  <c r="J98" i="51" s="1"/>
  <c r="K98" i="51" s="1"/>
  <c r="L98" i="51" s="1"/>
  <c r="M98" i="51" s="1"/>
  <c r="N98" i="51" s="1"/>
  <c r="O98" i="51" s="1"/>
  <c r="P98" i="51" s="1"/>
  <c r="Q98" i="51" s="1"/>
  <c r="R98" i="51" s="1"/>
  <c r="S98" i="51" s="1"/>
  <c r="T98" i="51" s="1"/>
  <c r="U98" i="51" s="1"/>
  <c r="V98" i="51" s="1"/>
  <c r="W98" i="51" s="1"/>
  <c r="X98" i="51" s="1"/>
  <c r="Y98" i="51" s="1"/>
  <c r="Z98" i="51" s="1"/>
  <c r="AA98" i="51" s="1"/>
  <c r="AB98" i="51" s="1"/>
  <c r="AC98" i="51" s="1"/>
  <c r="AD98" i="51" s="1"/>
  <c r="AE98" i="51" s="1"/>
  <c r="AF98" i="51" s="1"/>
  <c r="C98" i="51"/>
  <c r="D97" i="51"/>
  <c r="E97" i="51" s="1"/>
  <c r="F97" i="51" s="1"/>
  <c r="G97" i="51" s="1"/>
  <c r="H97" i="51" s="1"/>
  <c r="I97" i="51" s="1"/>
  <c r="J97" i="51" s="1"/>
  <c r="K97" i="51" s="1"/>
  <c r="L97" i="51" s="1"/>
  <c r="M97" i="51" s="1"/>
  <c r="N97" i="51" s="1"/>
  <c r="O97" i="51" s="1"/>
  <c r="P97" i="51" s="1"/>
  <c r="Q97" i="51" s="1"/>
  <c r="R97" i="51" s="1"/>
  <c r="S97" i="51" s="1"/>
  <c r="T97" i="51" s="1"/>
  <c r="U97" i="51" s="1"/>
  <c r="V97" i="51" s="1"/>
  <c r="W97" i="51" s="1"/>
  <c r="X97" i="51" s="1"/>
  <c r="Y97" i="51" s="1"/>
  <c r="Z97" i="51" s="1"/>
  <c r="AA97" i="51" s="1"/>
  <c r="AB97" i="51" s="1"/>
  <c r="AC97" i="51" s="1"/>
  <c r="AD97" i="51" s="1"/>
  <c r="AE97" i="51" s="1"/>
  <c r="AF97" i="51" s="1"/>
  <c r="C97" i="51"/>
  <c r="N96" i="51"/>
  <c r="O96" i="51" s="1"/>
  <c r="P96" i="51" s="1"/>
  <c r="Q96" i="51" s="1"/>
  <c r="R96" i="51" s="1"/>
  <c r="S96" i="51" s="1"/>
  <c r="T96" i="51" s="1"/>
  <c r="U96" i="51" s="1"/>
  <c r="V96" i="51" s="1"/>
  <c r="W96" i="51" s="1"/>
  <c r="X96" i="51" s="1"/>
  <c r="Y96" i="51" s="1"/>
  <c r="Z96" i="51" s="1"/>
  <c r="AA96" i="51" s="1"/>
  <c r="AB96" i="51" s="1"/>
  <c r="AC96" i="51" s="1"/>
  <c r="AD96" i="51" s="1"/>
  <c r="AE96" i="51" s="1"/>
  <c r="AF96" i="51" s="1"/>
  <c r="E96" i="51"/>
  <c r="F96" i="51" s="1"/>
  <c r="G96" i="51" s="1"/>
  <c r="H96" i="51" s="1"/>
  <c r="I96" i="51" s="1"/>
  <c r="J96" i="51" s="1"/>
  <c r="K96" i="51" s="1"/>
  <c r="L96" i="51" s="1"/>
  <c r="M96" i="51" s="1"/>
  <c r="D96" i="51"/>
  <c r="C96" i="51"/>
  <c r="D95" i="51"/>
  <c r="E95" i="51" s="1"/>
  <c r="F95" i="51" s="1"/>
  <c r="G95" i="51" s="1"/>
  <c r="H95" i="51" s="1"/>
  <c r="I95" i="51" s="1"/>
  <c r="J95" i="51" s="1"/>
  <c r="K95" i="51" s="1"/>
  <c r="L95" i="51" s="1"/>
  <c r="M95" i="51" s="1"/>
  <c r="N95" i="51" s="1"/>
  <c r="O95" i="51" s="1"/>
  <c r="P95" i="51" s="1"/>
  <c r="Q95" i="51" s="1"/>
  <c r="R95" i="51" s="1"/>
  <c r="S95" i="51" s="1"/>
  <c r="T95" i="51" s="1"/>
  <c r="U95" i="51" s="1"/>
  <c r="V95" i="51" s="1"/>
  <c r="W95" i="51" s="1"/>
  <c r="X95" i="51" s="1"/>
  <c r="Y95" i="51" s="1"/>
  <c r="Z95" i="51" s="1"/>
  <c r="AA95" i="51" s="1"/>
  <c r="AB95" i="51" s="1"/>
  <c r="AC95" i="51" s="1"/>
  <c r="AD95" i="51" s="1"/>
  <c r="AE95" i="51" s="1"/>
  <c r="AF95" i="51" s="1"/>
  <c r="C95" i="51"/>
  <c r="C94" i="51"/>
  <c r="D94" i="51" s="1"/>
  <c r="D93" i="51"/>
  <c r="E93" i="51" s="1"/>
  <c r="F93" i="51" s="1"/>
  <c r="G93" i="51" s="1"/>
  <c r="H93" i="51" s="1"/>
  <c r="I93" i="51" s="1"/>
  <c r="J93" i="51" s="1"/>
  <c r="K93" i="51" s="1"/>
  <c r="L93" i="51" s="1"/>
  <c r="M93" i="51" s="1"/>
  <c r="N93" i="51" s="1"/>
  <c r="O93" i="51" s="1"/>
  <c r="P93" i="51" s="1"/>
  <c r="Q93" i="51" s="1"/>
  <c r="R93" i="51" s="1"/>
  <c r="S93" i="51" s="1"/>
  <c r="T93" i="51" s="1"/>
  <c r="U93" i="51" s="1"/>
  <c r="V93" i="51" s="1"/>
  <c r="W93" i="51" s="1"/>
  <c r="X93" i="51" s="1"/>
  <c r="Y93" i="51" s="1"/>
  <c r="Z93" i="51" s="1"/>
  <c r="AA93" i="51" s="1"/>
  <c r="AB93" i="51" s="1"/>
  <c r="AC93" i="51" s="1"/>
  <c r="AD93" i="51" s="1"/>
  <c r="AE93" i="51" s="1"/>
  <c r="AF93" i="51" s="1"/>
  <c r="C93" i="51"/>
  <c r="D92" i="51"/>
  <c r="E92" i="51" s="1"/>
  <c r="F92" i="51" s="1"/>
  <c r="G92" i="51" s="1"/>
  <c r="H92" i="51" s="1"/>
  <c r="I92" i="51" s="1"/>
  <c r="J92" i="51" s="1"/>
  <c r="K92" i="51" s="1"/>
  <c r="L92" i="51" s="1"/>
  <c r="M92" i="51" s="1"/>
  <c r="N92" i="51" s="1"/>
  <c r="O92" i="51" s="1"/>
  <c r="P92" i="51" s="1"/>
  <c r="Q92" i="51" s="1"/>
  <c r="R92" i="51" s="1"/>
  <c r="S92" i="51" s="1"/>
  <c r="T92" i="51" s="1"/>
  <c r="U92" i="51" s="1"/>
  <c r="V92" i="51" s="1"/>
  <c r="W92" i="51" s="1"/>
  <c r="X92" i="51" s="1"/>
  <c r="Y92" i="51" s="1"/>
  <c r="Z92" i="51" s="1"/>
  <c r="AA92" i="51" s="1"/>
  <c r="AB92" i="51" s="1"/>
  <c r="AC92" i="51" s="1"/>
  <c r="AD92" i="51" s="1"/>
  <c r="AE92" i="51" s="1"/>
  <c r="AF92" i="51" s="1"/>
  <c r="C92" i="51"/>
  <c r="D91" i="51"/>
  <c r="E91" i="51" s="1"/>
  <c r="F91" i="51" s="1"/>
  <c r="G91" i="51" s="1"/>
  <c r="H91" i="51" s="1"/>
  <c r="I91" i="51" s="1"/>
  <c r="J91" i="51" s="1"/>
  <c r="K91" i="51" s="1"/>
  <c r="L91" i="51" s="1"/>
  <c r="M91" i="51" s="1"/>
  <c r="N91" i="51" s="1"/>
  <c r="O91" i="51" s="1"/>
  <c r="P91" i="51" s="1"/>
  <c r="Q91" i="51" s="1"/>
  <c r="R91" i="51" s="1"/>
  <c r="S91" i="51" s="1"/>
  <c r="T91" i="51" s="1"/>
  <c r="U91" i="51" s="1"/>
  <c r="V91" i="51" s="1"/>
  <c r="W91" i="51" s="1"/>
  <c r="X91" i="51" s="1"/>
  <c r="Y91" i="51" s="1"/>
  <c r="Z91" i="51" s="1"/>
  <c r="AA91" i="51" s="1"/>
  <c r="AB91" i="51" s="1"/>
  <c r="AC91" i="51" s="1"/>
  <c r="AD91" i="51" s="1"/>
  <c r="AE91" i="51" s="1"/>
  <c r="AF91" i="51" s="1"/>
  <c r="C91" i="51"/>
  <c r="D90" i="51"/>
  <c r="E90" i="51" s="1"/>
  <c r="F90" i="51" s="1"/>
  <c r="G90" i="51" s="1"/>
  <c r="H90" i="51" s="1"/>
  <c r="I90" i="51" s="1"/>
  <c r="J90" i="51" s="1"/>
  <c r="K90" i="51" s="1"/>
  <c r="L90" i="51" s="1"/>
  <c r="M90" i="51" s="1"/>
  <c r="N90" i="51" s="1"/>
  <c r="O90" i="51" s="1"/>
  <c r="P90" i="51" s="1"/>
  <c r="Q90" i="51" s="1"/>
  <c r="R90" i="51" s="1"/>
  <c r="S90" i="51" s="1"/>
  <c r="T90" i="51" s="1"/>
  <c r="U90" i="51" s="1"/>
  <c r="V90" i="51" s="1"/>
  <c r="W90" i="51" s="1"/>
  <c r="X90" i="51" s="1"/>
  <c r="Y90" i="51" s="1"/>
  <c r="Z90" i="51" s="1"/>
  <c r="AA90" i="51" s="1"/>
  <c r="AB90" i="51" s="1"/>
  <c r="AC90" i="51" s="1"/>
  <c r="AD90" i="51" s="1"/>
  <c r="AE90" i="51" s="1"/>
  <c r="AF90" i="51" s="1"/>
  <c r="C90" i="51"/>
  <c r="C89" i="51"/>
  <c r="AH86" i="51"/>
  <c r="AI86" i="51" s="1"/>
  <c r="AH85" i="51"/>
  <c r="AI85" i="51" s="1"/>
  <c r="AH84" i="51"/>
  <c r="AI84" i="51" s="1"/>
  <c r="AH83" i="51"/>
  <c r="AI83" i="51" s="1"/>
  <c r="C82" i="51"/>
  <c r="B82" i="51"/>
  <c r="AF80" i="51"/>
  <c r="AE80" i="51"/>
  <c r="AD80" i="51"/>
  <c r="AC80" i="51"/>
  <c r="AB80" i="51"/>
  <c r="AA80" i="51"/>
  <c r="Z80" i="51"/>
  <c r="Y80" i="51"/>
  <c r="X80" i="51"/>
  <c r="W80" i="51"/>
  <c r="V80" i="51"/>
  <c r="U80" i="51"/>
  <c r="T80" i="51"/>
  <c r="S80" i="51"/>
  <c r="R80" i="51"/>
  <c r="Q80" i="51"/>
  <c r="P80" i="51"/>
  <c r="O80" i="51"/>
  <c r="N80" i="51"/>
  <c r="M80" i="51"/>
  <c r="L80" i="51"/>
  <c r="K80" i="51"/>
  <c r="J80" i="51"/>
  <c r="I80" i="51"/>
  <c r="H80" i="51"/>
  <c r="G80" i="51"/>
  <c r="F80" i="51"/>
  <c r="E80" i="51"/>
  <c r="D80" i="51"/>
  <c r="C80" i="51"/>
  <c r="B80" i="51"/>
  <c r="AI79" i="51"/>
  <c r="AH79" i="51"/>
  <c r="AI78" i="51"/>
  <c r="AH78" i="51"/>
  <c r="AI77" i="51"/>
  <c r="AH77" i="51"/>
  <c r="AI76" i="51"/>
  <c r="AH76" i="51"/>
  <c r="AI75" i="51"/>
  <c r="AH75" i="51"/>
  <c r="AI74" i="51"/>
  <c r="AH74" i="51"/>
  <c r="AI73" i="51"/>
  <c r="AH73" i="51"/>
  <c r="AI72" i="51"/>
  <c r="AH72" i="51"/>
  <c r="AG71" i="51"/>
  <c r="AD71" i="51"/>
  <c r="V71" i="51"/>
  <c r="N71" i="51"/>
  <c r="AI70" i="51"/>
  <c r="AH70" i="51"/>
  <c r="AF69" i="51"/>
  <c r="AE69" i="51"/>
  <c r="AD69" i="51"/>
  <c r="AC69" i="51"/>
  <c r="AB69" i="51"/>
  <c r="AA69" i="51"/>
  <c r="Z69" i="51"/>
  <c r="Y69" i="51"/>
  <c r="X69" i="51"/>
  <c r="W69" i="51"/>
  <c r="V69" i="51"/>
  <c r="U69" i="51"/>
  <c r="T69" i="51"/>
  <c r="S69" i="51"/>
  <c r="R69" i="51"/>
  <c r="Q69" i="51"/>
  <c r="P69" i="51"/>
  <c r="O69" i="51"/>
  <c r="N69" i="51"/>
  <c r="M69" i="51"/>
  <c r="L69" i="51"/>
  <c r="K69" i="51"/>
  <c r="J69" i="51"/>
  <c r="I69" i="51"/>
  <c r="H69" i="51"/>
  <c r="G69" i="51"/>
  <c r="F69" i="51"/>
  <c r="E69" i="51"/>
  <c r="D69" i="51"/>
  <c r="C69" i="51"/>
  <c r="B69" i="51"/>
  <c r="AF68" i="51"/>
  <c r="AE68" i="51"/>
  <c r="AD68" i="51"/>
  <c r="AC68" i="51"/>
  <c r="AB68" i="51"/>
  <c r="AA68" i="51"/>
  <c r="Z68" i="51"/>
  <c r="Y68" i="51"/>
  <c r="X68" i="51"/>
  <c r="W68" i="51"/>
  <c r="V68" i="51"/>
  <c r="U68" i="51"/>
  <c r="T68" i="51"/>
  <c r="S68" i="51"/>
  <c r="R68" i="51"/>
  <c r="Q68" i="51"/>
  <c r="P68" i="51"/>
  <c r="O68" i="51"/>
  <c r="N68" i="51"/>
  <c r="M68" i="51"/>
  <c r="L68" i="51"/>
  <c r="K68" i="51"/>
  <c r="J68" i="51"/>
  <c r="I68" i="51"/>
  <c r="H68" i="51"/>
  <c r="G68" i="51"/>
  <c r="F68" i="51"/>
  <c r="E68" i="51"/>
  <c r="D68" i="51"/>
  <c r="C68" i="51"/>
  <c r="B68" i="51"/>
  <c r="AF67" i="51"/>
  <c r="AE67" i="51"/>
  <c r="AD67" i="51"/>
  <c r="AC67" i="51"/>
  <c r="AB67" i="51"/>
  <c r="AA67" i="51"/>
  <c r="Z67" i="51"/>
  <c r="Y67" i="51"/>
  <c r="X67" i="51"/>
  <c r="W67" i="51"/>
  <c r="V67" i="51"/>
  <c r="U67" i="51"/>
  <c r="T67" i="51"/>
  <c r="S67" i="51"/>
  <c r="R67" i="51"/>
  <c r="Q67" i="51"/>
  <c r="P67" i="51"/>
  <c r="O67" i="51"/>
  <c r="N67" i="51"/>
  <c r="M67" i="51"/>
  <c r="L67" i="51"/>
  <c r="K67" i="51"/>
  <c r="J67" i="51"/>
  <c r="I67" i="51"/>
  <c r="H67" i="51"/>
  <c r="G67" i="51"/>
  <c r="F67" i="51"/>
  <c r="E67" i="51"/>
  <c r="D67" i="51"/>
  <c r="C67" i="51"/>
  <c r="B67" i="51"/>
  <c r="AF66" i="51"/>
  <c r="AE66" i="51"/>
  <c r="AE71" i="51" s="1"/>
  <c r="AD66" i="51"/>
  <c r="AC66" i="51"/>
  <c r="AB66" i="51"/>
  <c r="AA66" i="51"/>
  <c r="Z66" i="51"/>
  <c r="Z71" i="51" s="1"/>
  <c r="Y66" i="51"/>
  <c r="X66" i="51"/>
  <c r="W66" i="51"/>
  <c r="V66" i="51"/>
  <c r="U66" i="51"/>
  <c r="T66" i="51"/>
  <c r="S66" i="51"/>
  <c r="R66" i="51"/>
  <c r="Q66" i="51"/>
  <c r="P66" i="51"/>
  <c r="O66" i="51"/>
  <c r="N66" i="51"/>
  <c r="M66" i="51"/>
  <c r="L66" i="51"/>
  <c r="K66" i="51"/>
  <c r="K71" i="51" s="1"/>
  <c r="J66" i="51"/>
  <c r="I66" i="51"/>
  <c r="H66" i="51"/>
  <c r="H71" i="51" s="1"/>
  <c r="G66" i="51"/>
  <c r="F66" i="51"/>
  <c r="E66" i="51"/>
  <c r="D66" i="51"/>
  <c r="C66" i="51"/>
  <c r="B66" i="51"/>
  <c r="AG65" i="51"/>
  <c r="AI64" i="51"/>
  <c r="AH64" i="51"/>
  <c r="AG63" i="51"/>
  <c r="AF63" i="51"/>
  <c r="AE63" i="51"/>
  <c r="AD63" i="51"/>
  <c r="AC63" i="51"/>
  <c r="AB63" i="51"/>
  <c r="AA63" i="51"/>
  <c r="Z63" i="51"/>
  <c r="Y63" i="51"/>
  <c r="X63" i="51"/>
  <c r="W63" i="51"/>
  <c r="V63" i="51"/>
  <c r="U63" i="51"/>
  <c r="T63" i="51"/>
  <c r="S63" i="51"/>
  <c r="R63" i="51"/>
  <c r="Q63" i="51"/>
  <c r="P63" i="51"/>
  <c r="O63" i="51"/>
  <c r="N63" i="51"/>
  <c r="M63" i="51"/>
  <c r="L63" i="51"/>
  <c r="K63" i="51"/>
  <c r="J63" i="51"/>
  <c r="I63" i="51"/>
  <c r="H63" i="51"/>
  <c r="G63" i="51"/>
  <c r="F63" i="51"/>
  <c r="E63" i="51"/>
  <c r="D63" i="51"/>
  <c r="C63" i="51"/>
  <c r="B63" i="51"/>
  <c r="AI62" i="51"/>
  <c r="AH62" i="51"/>
  <c r="AI61" i="51"/>
  <c r="AH61" i="51"/>
  <c r="AI60" i="51"/>
  <c r="AH60" i="51"/>
  <c r="AG59" i="51"/>
  <c r="AF59" i="51"/>
  <c r="AF5" i="51" s="1"/>
  <c r="AE59" i="51"/>
  <c r="AD59" i="51"/>
  <c r="AC59" i="51"/>
  <c r="AC5" i="51" s="1"/>
  <c r="AB59" i="51"/>
  <c r="AA59" i="51"/>
  <c r="AA5" i="51" s="1"/>
  <c r="Z59" i="51"/>
  <c r="Z5" i="51" s="1"/>
  <c r="Y59" i="51"/>
  <c r="Y5" i="51" s="1"/>
  <c r="X59" i="51"/>
  <c r="X5" i="51" s="1"/>
  <c r="W59" i="51"/>
  <c r="V59" i="51"/>
  <c r="V5" i="51" s="1"/>
  <c r="U59" i="51"/>
  <c r="U5" i="51" s="1"/>
  <c r="T59" i="51"/>
  <c r="S59" i="51"/>
  <c r="S5" i="51" s="1"/>
  <c r="R59" i="51"/>
  <c r="R5" i="51" s="1"/>
  <c r="Q59" i="51"/>
  <c r="Q5" i="51" s="1"/>
  <c r="P59" i="51"/>
  <c r="P5" i="51" s="1"/>
  <c r="O59" i="51"/>
  <c r="O5" i="51" s="1"/>
  <c r="N59" i="51"/>
  <c r="N5" i="51" s="1"/>
  <c r="M59" i="51"/>
  <c r="M5" i="51" s="1"/>
  <c r="L59" i="51"/>
  <c r="K59" i="51"/>
  <c r="J59" i="51"/>
  <c r="J5" i="51" s="1"/>
  <c r="I59" i="51"/>
  <c r="I5" i="51" s="1"/>
  <c r="H59" i="51"/>
  <c r="H5" i="51" s="1"/>
  <c r="G59" i="51"/>
  <c r="G5" i="51" s="1"/>
  <c r="F59" i="51"/>
  <c r="F5" i="51" s="1"/>
  <c r="E59" i="51"/>
  <c r="E5" i="51" s="1"/>
  <c r="D59" i="51"/>
  <c r="C59" i="51"/>
  <c r="C5" i="51" s="1"/>
  <c r="B59" i="51"/>
  <c r="B5" i="51" s="1"/>
  <c r="AI58" i="51"/>
  <c r="AH58" i="51"/>
  <c r="AI57" i="51"/>
  <c r="AH57" i="51"/>
  <c r="AI56" i="51"/>
  <c r="AH56" i="51"/>
  <c r="AI55" i="51"/>
  <c r="AH55" i="51"/>
  <c r="AI54" i="51"/>
  <c r="AH54" i="51"/>
  <c r="AI53" i="51"/>
  <c r="AH53" i="51"/>
  <c r="AI52" i="51"/>
  <c r="AH52" i="51"/>
  <c r="AI51" i="51"/>
  <c r="AH51" i="51"/>
  <c r="AI50" i="51"/>
  <c r="AH50" i="51"/>
  <c r="AI49" i="51"/>
  <c r="AH49" i="51"/>
  <c r="AI48" i="51"/>
  <c r="AH48" i="51"/>
  <c r="AG47" i="51"/>
  <c r="AF47" i="51"/>
  <c r="AE47" i="51"/>
  <c r="AD47" i="51"/>
  <c r="AC47" i="51"/>
  <c r="AB47" i="51"/>
  <c r="AA47" i="51"/>
  <c r="Z47" i="51"/>
  <c r="Y47" i="51"/>
  <c r="X47" i="51"/>
  <c r="W47" i="51"/>
  <c r="V47" i="51"/>
  <c r="U47" i="51"/>
  <c r="T47" i="51"/>
  <c r="S47" i="51"/>
  <c r="R47" i="51"/>
  <c r="Q47" i="51"/>
  <c r="P47" i="51"/>
  <c r="O47" i="51"/>
  <c r="N47" i="51"/>
  <c r="M47" i="51"/>
  <c r="L47" i="51"/>
  <c r="K47" i="51"/>
  <c r="J47" i="51"/>
  <c r="I47" i="51"/>
  <c r="H47" i="51"/>
  <c r="G47" i="51"/>
  <c r="F47" i="51"/>
  <c r="E47" i="51"/>
  <c r="D47" i="51"/>
  <c r="C47" i="51"/>
  <c r="B47" i="51"/>
  <c r="AI46" i="51"/>
  <c r="AH46" i="51"/>
  <c r="AI45" i="51"/>
  <c r="AH45" i="51"/>
  <c r="AI44" i="51"/>
  <c r="AH44" i="51"/>
  <c r="AG43" i="51"/>
  <c r="B43" i="51"/>
  <c r="AG42" i="51"/>
  <c r="B42" i="51"/>
  <c r="AI41" i="51"/>
  <c r="AH41" i="51"/>
  <c r="AI40" i="51"/>
  <c r="AH40" i="51"/>
  <c r="AI39" i="51"/>
  <c r="AH39" i="51"/>
  <c r="AI38" i="51"/>
  <c r="AH38" i="51"/>
  <c r="AI37" i="51"/>
  <c r="AH37" i="51"/>
  <c r="AI36" i="51"/>
  <c r="AH36" i="51"/>
  <c r="AI35" i="51"/>
  <c r="AH35" i="51"/>
  <c r="AI34" i="51"/>
  <c r="AH34" i="51"/>
  <c r="AI33" i="51"/>
  <c r="AH33" i="51"/>
  <c r="AI32" i="51"/>
  <c r="AH32" i="51"/>
  <c r="AI31" i="51"/>
  <c r="AH31" i="51"/>
  <c r="AG30" i="51"/>
  <c r="AF30" i="51"/>
  <c r="AE30" i="51"/>
  <c r="AD30" i="51"/>
  <c r="AC30" i="51"/>
  <c r="AB30" i="51"/>
  <c r="AA30" i="51"/>
  <c r="Z30" i="51"/>
  <c r="Y30" i="51"/>
  <c r="X30" i="51"/>
  <c r="W30" i="51"/>
  <c r="V30" i="51"/>
  <c r="U30" i="51"/>
  <c r="T30" i="51"/>
  <c r="S30" i="51"/>
  <c r="R30" i="51"/>
  <c r="Q30" i="51"/>
  <c r="P30" i="51"/>
  <c r="O30" i="51"/>
  <c r="N30" i="51"/>
  <c r="M30" i="51"/>
  <c r="L30" i="51"/>
  <c r="K30" i="51"/>
  <c r="J30" i="51"/>
  <c r="I30" i="51"/>
  <c r="H30" i="51"/>
  <c r="G30" i="51"/>
  <c r="F30" i="51"/>
  <c r="E30" i="51"/>
  <c r="D30" i="51"/>
  <c r="C30" i="51"/>
  <c r="B30" i="51"/>
  <c r="AI29" i="51"/>
  <c r="AH29" i="51"/>
  <c r="AI28" i="51"/>
  <c r="AH28" i="51"/>
  <c r="AI27" i="51"/>
  <c r="AH27" i="51"/>
  <c r="AI26" i="51"/>
  <c r="AH26" i="51"/>
  <c r="AI25" i="51"/>
  <c r="AH25" i="51"/>
  <c r="AI24" i="51"/>
  <c r="AH24" i="51"/>
  <c r="AI23" i="51"/>
  <c r="AH23" i="51"/>
  <c r="AI22" i="51"/>
  <c r="AH22" i="51"/>
  <c r="AI21" i="51"/>
  <c r="AH21" i="51"/>
  <c r="AI20" i="51"/>
  <c r="AH20" i="51"/>
  <c r="AI19" i="51"/>
  <c r="AH19" i="51"/>
  <c r="AI18" i="51"/>
  <c r="AH18" i="51"/>
  <c r="AI17" i="51"/>
  <c r="AH17" i="51"/>
  <c r="AI16" i="51"/>
  <c r="AH16" i="51"/>
  <c r="AI15" i="51"/>
  <c r="AH15" i="51"/>
  <c r="AI14" i="51"/>
  <c r="AH14" i="51"/>
  <c r="AI13" i="51"/>
  <c r="AH13" i="51"/>
  <c r="AI12" i="51"/>
  <c r="AH12" i="51"/>
  <c r="AI11" i="51"/>
  <c r="AH11" i="51"/>
  <c r="AE5" i="51"/>
  <c r="AD5" i="51"/>
  <c r="W5" i="51"/>
  <c r="K5" i="51"/>
  <c r="AG4" i="51"/>
  <c r="K4" i="51"/>
  <c r="C4" i="51"/>
  <c r="D4" i="51" s="1"/>
  <c r="AG3" i="51"/>
  <c r="AG6" i="51" s="1"/>
  <c r="AG2" i="51"/>
  <c r="X49" i="50"/>
  <c r="W49" i="50"/>
  <c r="X193" i="58" l="1"/>
  <c r="F7" i="58"/>
  <c r="J173" i="58"/>
  <c r="G214" i="58"/>
  <c r="H178" i="58"/>
  <c r="G179" i="58"/>
  <c r="G42" i="58" s="1"/>
  <c r="G43" i="58" s="1"/>
  <c r="G65" i="58" s="1"/>
  <c r="J94" i="58"/>
  <c r="I82" i="58"/>
  <c r="E65" i="58"/>
  <c r="I171" i="58"/>
  <c r="J89" i="58"/>
  <c r="X193" i="57"/>
  <c r="F7" i="57"/>
  <c r="G214" i="57"/>
  <c r="H178" i="57"/>
  <c r="G179" i="57"/>
  <c r="G42" i="57" s="1"/>
  <c r="G43" i="57" s="1"/>
  <c r="G65" i="57" s="1"/>
  <c r="H171" i="57"/>
  <c r="I89" i="57"/>
  <c r="K173" i="57"/>
  <c r="E65" i="57"/>
  <c r="L82" i="57"/>
  <c r="M94" i="57"/>
  <c r="Y193" i="56"/>
  <c r="G7" i="56"/>
  <c r="G171" i="56"/>
  <c r="H89" i="56"/>
  <c r="H214" i="56"/>
  <c r="I178" i="56"/>
  <c r="H179" i="56"/>
  <c r="H42" i="56" s="1"/>
  <c r="H43" i="56" s="1"/>
  <c r="H65" i="56" s="1"/>
  <c r="I94" i="56"/>
  <c r="H82" i="56"/>
  <c r="F65" i="56"/>
  <c r="K173" i="56"/>
  <c r="J173" i="55"/>
  <c r="G171" i="55"/>
  <c r="H89" i="55"/>
  <c r="J94" i="55"/>
  <c r="I82" i="55"/>
  <c r="X193" i="55"/>
  <c r="F7" i="55"/>
  <c r="E65" i="55"/>
  <c r="H178" i="55"/>
  <c r="G214" i="55"/>
  <c r="G179" i="55"/>
  <c r="G42" i="55" s="1"/>
  <c r="F65" i="54"/>
  <c r="I94" i="54"/>
  <c r="H82" i="54"/>
  <c r="H179" i="54"/>
  <c r="H42" i="54" s="1"/>
  <c r="I173" i="54"/>
  <c r="Y193" i="54"/>
  <c r="G7" i="54"/>
  <c r="H214" i="54"/>
  <c r="I178" i="54"/>
  <c r="H171" i="54"/>
  <c r="I89" i="54"/>
  <c r="I94" i="53"/>
  <c r="H82" i="53"/>
  <c r="W193" i="53"/>
  <c r="E7" i="53"/>
  <c r="F214" i="53"/>
  <c r="G178" i="53"/>
  <c r="F179" i="53"/>
  <c r="F42" i="53" s="1"/>
  <c r="F43" i="53" s="1"/>
  <c r="G171" i="53"/>
  <c r="H89" i="53"/>
  <c r="I173" i="53"/>
  <c r="AI71" i="52"/>
  <c r="AH71" i="52"/>
  <c r="D171" i="52"/>
  <c r="E89" i="52"/>
  <c r="D179" i="52"/>
  <c r="D42" i="52" s="1"/>
  <c r="E173" i="52"/>
  <c r="E214" i="52"/>
  <c r="F178" i="52"/>
  <c r="T193" i="52"/>
  <c r="B7" i="52"/>
  <c r="F94" i="52"/>
  <c r="E82" i="52"/>
  <c r="U193" i="52"/>
  <c r="C7" i="52"/>
  <c r="AF71" i="51"/>
  <c r="AC71" i="51"/>
  <c r="AB71" i="51"/>
  <c r="AA71" i="51"/>
  <c r="Y71" i="51"/>
  <c r="X71" i="51"/>
  <c r="W71" i="51"/>
  <c r="U71" i="51"/>
  <c r="T71" i="51"/>
  <c r="P71" i="51"/>
  <c r="R71" i="51"/>
  <c r="S71" i="51"/>
  <c r="Q71" i="51"/>
  <c r="O71" i="51"/>
  <c r="M71" i="51"/>
  <c r="L71" i="51"/>
  <c r="AH68" i="51"/>
  <c r="J71" i="51"/>
  <c r="I71" i="51"/>
  <c r="G71" i="51"/>
  <c r="F71" i="51"/>
  <c r="E71" i="51"/>
  <c r="AI67" i="51"/>
  <c r="AI66" i="51"/>
  <c r="D71" i="51"/>
  <c r="AI69" i="51"/>
  <c r="C71" i="51"/>
  <c r="AI80" i="51"/>
  <c r="AI47" i="51"/>
  <c r="AI30" i="51"/>
  <c r="AH67" i="51"/>
  <c r="B65" i="51"/>
  <c r="B7" i="51" s="1"/>
  <c r="AH47" i="51"/>
  <c r="AI68" i="51"/>
  <c r="AH69" i="51"/>
  <c r="D5" i="51"/>
  <c r="L5" i="51"/>
  <c r="T5" i="51"/>
  <c r="AB5" i="51"/>
  <c r="AI59" i="51"/>
  <c r="AI63" i="51"/>
  <c r="AH63" i="51"/>
  <c r="D190" i="51"/>
  <c r="S190" i="51"/>
  <c r="B71" i="51"/>
  <c r="E94" i="51"/>
  <c r="D82" i="51"/>
  <c r="AH66" i="51"/>
  <c r="AH80" i="51"/>
  <c r="AH59" i="51"/>
  <c r="AH30" i="51"/>
  <c r="C171" i="51"/>
  <c r="D89" i="51"/>
  <c r="C179" i="51"/>
  <c r="C42" i="51" s="1"/>
  <c r="C43" i="51" s="1"/>
  <c r="C65" i="51" s="1"/>
  <c r="D173" i="51"/>
  <c r="C214" i="51"/>
  <c r="D178" i="51"/>
  <c r="W193" i="58" l="1"/>
  <c r="E7" i="58"/>
  <c r="K173" i="58"/>
  <c r="J171" i="58"/>
  <c r="K89" i="58"/>
  <c r="K94" i="58"/>
  <c r="J82" i="58"/>
  <c r="Y193" i="58"/>
  <c r="G7" i="58"/>
  <c r="H214" i="58"/>
  <c r="I178" i="58"/>
  <c r="H179" i="58"/>
  <c r="H42" i="58" s="1"/>
  <c r="Y193" i="57"/>
  <c r="G7" i="57"/>
  <c r="W193" i="57"/>
  <c r="E7" i="57"/>
  <c r="H214" i="57"/>
  <c r="I178" i="57"/>
  <c r="H179" i="57"/>
  <c r="H42" i="57" s="1"/>
  <c r="H43" i="57" s="1"/>
  <c r="L173" i="57"/>
  <c r="N94" i="57"/>
  <c r="M82" i="57"/>
  <c r="I171" i="57"/>
  <c r="J89" i="57"/>
  <c r="I82" i="56"/>
  <c r="J94" i="56"/>
  <c r="L173" i="56"/>
  <c r="Z193" i="56"/>
  <c r="H7" i="56"/>
  <c r="J178" i="56"/>
  <c r="I214" i="56"/>
  <c r="I179" i="56"/>
  <c r="I42" i="56" s="1"/>
  <c r="I43" i="56" s="1"/>
  <c r="I65" i="56" s="1"/>
  <c r="H171" i="56"/>
  <c r="I89" i="56"/>
  <c r="X193" i="56"/>
  <c r="F7" i="56"/>
  <c r="G43" i="55"/>
  <c r="H214" i="55"/>
  <c r="I178" i="55"/>
  <c r="H179" i="55"/>
  <c r="H42" i="55" s="1"/>
  <c r="H43" i="55" s="1"/>
  <c r="H65" i="55" s="1"/>
  <c r="J82" i="55"/>
  <c r="K94" i="55"/>
  <c r="H171" i="55"/>
  <c r="I89" i="55"/>
  <c r="W193" i="55"/>
  <c r="E7" i="55"/>
  <c r="K173" i="55"/>
  <c r="I179" i="54"/>
  <c r="I42" i="54" s="1"/>
  <c r="I43" i="54" s="1"/>
  <c r="I65" i="54" s="1"/>
  <c r="J173" i="54"/>
  <c r="I171" i="54"/>
  <c r="J89" i="54"/>
  <c r="H43" i="54"/>
  <c r="J94" i="54"/>
  <c r="I82" i="54"/>
  <c r="J178" i="54"/>
  <c r="I214" i="54"/>
  <c r="X193" i="54"/>
  <c r="F7" i="54"/>
  <c r="H171" i="53"/>
  <c r="I89" i="53"/>
  <c r="F65" i="53"/>
  <c r="J94" i="53"/>
  <c r="I82" i="53"/>
  <c r="G214" i="53"/>
  <c r="H178" i="53"/>
  <c r="G179" i="53"/>
  <c r="G42" i="53" s="1"/>
  <c r="J173" i="53"/>
  <c r="F214" i="52"/>
  <c r="G178" i="52"/>
  <c r="F173" i="52"/>
  <c r="E179" i="52"/>
  <c r="E42" i="52" s="1"/>
  <c r="E43" i="52" s="1"/>
  <c r="E65" i="52" s="1"/>
  <c r="F82" i="52"/>
  <c r="G94" i="52"/>
  <c r="D43" i="52"/>
  <c r="E171" i="52"/>
  <c r="F89" i="52"/>
  <c r="T193" i="51"/>
  <c r="U193" i="51"/>
  <c r="C7" i="51"/>
  <c r="D171" i="51"/>
  <c r="E89" i="51"/>
  <c r="AI71" i="51"/>
  <c r="AH71" i="51"/>
  <c r="F94" i="51"/>
  <c r="E82" i="51"/>
  <c r="D214" i="51"/>
  <c r="E178" i="51"/>
  <c r="D179" i="51"/>
  <c r="D42" i="51" s="1"/>
  <c r="D43" i="51" s="1"/>
  <c r="D65" i="51" s="1"/>
  <c r="E173" i="51"/>
  <c r="H43" i="58" l="1"/>
  <c r="J178" i="58"/>
  <c r="I214" i="58"/>
  <c r="I179" i="58"/>
  <c r="I42" i="58" s="1"/>
  <c r="I43" i="58" s="1"/>
  <c r="I65" i="58" s="1"/>
  <c r="L173" i="58"/>
  <c r="K171" i="58"/>
  <c r="L89" i="58"/>
  <c r="L94" i="58"/>
  <c r="K82" i="58"/>
  <c r="O94" i="57"/>
  <c r="N82" i="57"/>
  <c r="M173" i="57"/>
  <c r="J178" i="57"/>
  <c r="I214" i="57"/>
  <c r="I179" i="57"/>
  <c r="I42" i="57" s="1"/>
  <c r="I43" i="57" s="1"/>
  <c r="I65" i="57" s="1"/>
  <c r="J171" i="57"/>
  <c r="K89" i="57"/>
  <c r="H65" i="57"/>
  <c r="J214" i="56"/>
  <c r="K178" i="56"/>
  <c r="J179" i="56"/>
  <c r="J42" i="56" s="1"/>
  <c r="J43" i="56" s="1"/>
  <c r="J65" i="56" s="1"/>
  <c r="I171" i="56"/>
  <c r="J89" i="56"/>
  <c r="M173" i="56"/>
  <c r="K94" i="56"/>
  <c r="J82" i="56"/>
  <c r="AA193" i="56"/>
  <c r="I7" i="56"/>
  <c r="K82" i="55"/>
  <c r="L94" i="55"/>
  <c r="L173" i="55"/>
  <c r="Z193" i="55"/>
  <c r="H7" i="55"/>
  <c r="I214" i="55"/>
  <c r="J178" i="55"/>
  <c r="I179" i="55"/>
  <c r="I42" i="55" s="1"/>
  <c r="I43" i="55" s="1"/>
  <c r="I65" i="55" s="1"/>
  <c r="I171" i="55"/>
  <c r="J89" i="55"/>
  <c r="G65" i="55"/>
  <c r="K94" i="54"/>
  <c r="J82" i="54"/>
  <c r="H65" i="54"/>
  <c r="J171" i="54"/>
  <c r="K89" i="54"/>
  <c r="K178" i="54"/>
  <c r="J214" i="54"/>
  <c r="J179" i="54"/>
  <c r="J42" i="54" s="1"/>
  <c r="K173" i="54"/>
  <c r="AA193" i="54"/>
  <c r="I7" i="54"/>
  <c r="K94" i="53"/>
  <c r="J82" i="53"/>
  <c r="K173" i="53"/>
  <c r="X193" i="53"/>
  <c r="F7" i="53"/>
  <c r="I171" i="53"/>
  <c r="J89" i="53"/>
  <c r="G43" i="53"/>
  <c r="I178" i="53"/>
  <c r="H214" i="53"/>
  <c r="H179" i="53"/>
  <c r="H42" i="53" s="1"/>
  <c r="H43" i="53" s="1"/>
  <c r="H65" i="53" s="1"/>
  <c r="D65" i="52"/>
  <c r="H94" i="52"/>
  <c r="G82" i="52"/>
  <c r="W193" i="52"/>
  <c r="E7" i="52"/>
  <c r="F171" i="52"/>
  <c r="G89" i="52"/>
  <c r="G173" i="52"/>
  <c r="F179" i="52"/>
  <c r="F42" i="52" s="1"/>
  <c r="F43" i="52" s="1"/>
  <c r="F65" i="52" s="1"/>
  <c r="G214" i="52"/>
  <c r="H178" i="52"/>
  <c r="E179" i="51"/>
  <c r="E42" i="51" s="1"/>
  <c r="E43" i="51" s="1"/>
  <c r="F173" i="51"/>
  <c r="G94" i="51"/>
  <c r="F82" i="51"/>
  <c r="V193" i="51"/>
  <c r="D7" i="51"/>
  <c r="E214" i="51"/>
  <c r="F178" i="51"/>
  <c r="E171" i="51"/>
  <c r="F89" i="51"/>
  <c r="M173" i="58" l="1"/>
  <c r="AA193" i="58"/>
  <c r="I7" i="58"/>
  <c r="L82" i="58"/>
  <c r="M94" i="58"/>
  <c r="J214" i="58"/>
  <c r="K178" i="58"/>
  <c r="J179" i="58"/>
  <c r="J42" i="58" s="1"/>
  <c r="J43" i="58" s="1"/>
  <c r="J65" i="58" s="1"/>
  <c r="L171" i="58"/>
  <c r="M89" i="58"/>
  <c r="H65" i="58"/>
  <c r="AA193" i="57"/>
  <c r="I7" i="57"/>
  <c r="J214" i="57"/>
  <c r="K178" i="57"/>
  <c r="J179" i="57"/>
  <c r="J42" i="57" s="1"/>
  <c r="J43" i="57" s="1"/>
  <c r="J65" i="57" s="1"/>
  <c r="N173" i="57"/>
  <c r="Z193" i="57"/>
  <c r="H7" i="57"/>
  <c r="K171" i="57"/>
  <c r="L89" i="57"/>
  <c r="O82" i="57"/>
  <c r="P94" i="57"/>
  <c r="L94" i="56"/>
  <c r="K82" i="56"/>
  <c r="N173" i="56"/>
  <c r="J171" i="56"/>
  <c r="K89" i="56"/>
  <c r="AB193" i="56"/>
  <c r="J7" i="56"/>
  <c r="K214" i="56"/>
  <c r="L178" i="56"/>
  <c r="K179" i="56"/>
  <c r="K42" i="56" s="1"/>
  <c r="K43" i="56" s="1"/>
  <c r="K65" i="56" s="1"/>
  <c r="K178" i="55"/>
  <c r="J214" i="55"/>
  <c r="J179" i="55"/>
  <c r="J42" i="55" s="1"/>
  <c r="J43" i="55" s="1"/>
  <c r="Y193" i="55"/>
  <c r="G7" i="55"/>
  <c r="J171" i="55"/>
  <c r="K89" i="55"/>
  <c r="M173" i="55"/>
  <c r="L82" i="55"/>
  <c r="M94" i="55"/>
  <c r="AA193" i="55"/>
  <c r="I7" i="55"/>
  <c r="K179" i="54"/>
  <c r="K42" i="54" s="1"/>
  <c r="K43" i="54" s="1"/>
  <c r="K65" i="54" s="1"/>
  <c r="L173" i="54"/>
  <c r="Z193" i="54"/>
  <c r="H7" i="54"/>
  <c r="J43" i="54"/>
  <c r="K171" i="54"/>
  <c r="L89" i="54"/>
  <c r="L94" i="54"/>
  <c r="K82" i="54"/>
  <c r="K214" i="54"/>
  <c r="L178" i="54"/>
  <c r="J178" i="53"/>
  <c r="I214" i="53"/>
  <c r="I179" i="53"/>
  <c r="I42" i="53" s="1"/>
  <c r="I43" i="53" s="1"/>
  <c r="I65" i="53" s="1"/>
  <c r="G65" i="53"/>
  <c r="J171" i="53"/>
  <c r="K89" i="53"/>
  <c r="L173" i="53"/>
  <c r="Z193" i="53"/>
  <c r="H7" i="53"/>
  <c r="L94" i="53"/>
  <c r="K82" i="53"/>
  <c r="H214" i="52"/>
  <c r="I178" i="52"/>
  <c r="H82" i="52"/>
  <c r="I94" i="52"/>
  <c r="X193" i="52"/>
  <c r="F7" i="52"/>
  <c r="V193" i="52"/>
  <c r="D7" i="52"/>
  <c r="H173" i="52"/>
  <c r="G179" i="52"/>
  <c r="G42" i="52" s="1"/>
  <c r="G171" i="52"/>
  <c r="H89" i="52"/>
  <c r="F171" i="51"/>
  <c r="G89" i="51"/>
  <c r="F214" i="51"/>
  <c r="G178" i="51"/>
  <c r="H94" i="51"/>
  <c r="G82" i="51"/>
  <c r="F179" i="51"/>
  <c r="F42" i="51" s="1"/>
  <c r="G173" i="51"/>
  <c r="E65" i="51"/>
  <c r="N94" i="58" l="1"/>
  <c r="M82" i="58"/>
  <c r="Z193" i="58"/>
  <c r="H7" i="58"/>
  <c r="K214" i="58"/>
  <c r="L178" i="58"/>
  <c r="K179" i="58"/>
  <c r="K42" i="58" s="1"/>
  <c r="K43" i="58" s="1"/>
  <c r="M171" i="58"/>
  <c r="N89" i="58"/>
  <c r="AB193" i="58"/>
  <c r="J7" i="58"/>
  <c r="N173" i="58"/>
  <c r="L171" i="57"/>
  <c r="M89" i="57"/>
  <c r="O173" i="57"/>
  <c r="AB193" i="57"/>
  <c r="J7" i="57"/>
  <c r="K214" i="57"/>
  <c r="L178" i="57"/>
  <c r="K179" i="57"/>
  <c r="K42" i="57" s="1"/>
  <c r="K43" i="57" s="1"/>
  <c r="K65" i="57" s="1"/>
  <c r="Q94" i="57"/>
  <c r="P82" i="57"/>
  <c r="AC193" i="56"/>
  <c r="K7" i="56"/>
  <c r="L214" i="56"/>
  <c r="M178" i="56"/>
  <c r="L179" i="56"/>
  <c r="L42" i="56" s="1"/>
  <c r="L43" i="56" s="1"/>
  <c r="L65" i="56" s="1"/>
  <c r="K171" i="56"/>
  <c r="L89" i="56"/>
  <c r="O173" i="56"/>
  <c r="L82" i="56"/>
  <c r="M94" i="56"/>
  <c r="M82" i="55"/>
  <c r="N94" i="55"/>
  <c r="N173" i="55"/>
  <c r="K171" i="55"/>
  <c r="L89" i="55"/>
  <c r="J65" i="55"/>
  <c r="L178" i="55"/>
  <c r="K214" i="55"/>
  <c r="K179" i="55"/>
  <c r="K42" i="55" s="1"/>
  <c r="K43" i="55" s="1"/>
  <c r="K65" i="55" s="1"/>
  <c r="M94" i="54"/>
  <c r="L82" i="54"/>
  <c r="L171" i="54"/>
  <c r="M89" i="54"/>
  <c r="L179" i="54"/>
  <c r="L42" i="54" s="1"/>
  <c r="M173" i="54"/>
  <c r="L214" i="54"/>
  <c r="M178" i="54"/>
  <c r="J65" i="54"/>
  <c r="AC193" i="54"/>
  <c r="K7" i="54"/>
  <c r="K171" i="53"/>
  <c r="L89" i="53"/>
  <c r="M94" i="53"/>
  <c r="L82" i="53"/>
  <c r="Y193" i="53"/>
  <c r="G7" i="53"/>
  <c r="AA193" i="53"/>
  <c r="I7" i="53"/>
  <c r="M173" i="53"/>
  <c r="K178" i="53"/>
  <c r="J214" i="53"/>
  <c r="J179" i="53"/>
  <c r="J42" i="53" s="1"/>
  <c r="J43" i="53" s="1"/>
  <c r="J65" i="53" s="1"/>
  <c r="G43" i="52"/>
  <c r="I173" i="52"/>
  <c r="H179" i="52"/>
  <c r="H42" i="52" s="1"/>
  <c r="H43" i="52" s="1"/>
  <c r="H65" i="52" s="1"/>
  <c r="J94" i="52"/>
  <c r="I82" i="52"/>
  <c r="J178" i="52"/>
  <c r="I214" i="52"/>
  <c r="H171" i="52"/>
  <c r="I89" i="52"/>
  <c r="F43" i="51"/>
  <c r="I94" i="51"/>
  <c r="H82" i="51"/>
  <c r="G214" i="51"/>
  <c r="H178" i="51"/>
  <c r="G171" i="51"/>
  <c r="H89" i="51"/>
  <c r="W193" i="51"/>
  <c r="E7" i="51"/>
  <c r="H173" i="51"/>
  <c r="G179" i="51"/>
  <c r="G42" i="51" s="1"/>
  <c r="N171" i="58" l="1"/>
  <c r="O89" i="58"/>
  <c r="K65" i="58"/>
  <c r="M178" i="58"/>
  <c r="L214" i="58"/>
  <c r="L179" i="58"/>
  <c r="L42" i="58" s="1"/>
  <c r="L43" i="58" s="1"/>
  <c r="L65" i="58" s="1"/>
  <c r="O173" i="58"/>
  <c r="N82" i="58"/>
  <c r="O94" i="58"/>
  <c r="L214" i="57"/>
  <c r="M178" i="57"/>
  <c r="L179" i="57"/>
  <c r="L42" i="57" s="1"/>
  <c r="L43" i="57" s="1"/>
  <c r="L65" i="57" s="1"/>
  <c r="Q82" i="57"/>
  <c r="R94" i="57"/>
  <c r="P173" i="57"/>
  <c r="M171" i="57"/>
  <c r="N89" i="57"/>
  <c r="AC193" i="57"/>
  <c r="K7" i="57"/>
  <c r="N94" i="56"/>
  <c r="M82" i="56"/>
  <c r="L171" i="56"/>
  <c r="M89" i="56"/>
  <c r="AD193" i="56"/>
  <c r="L7" i="56"/>
  <c r="M214" i="56"/>
  <c r="N178" i="56"/>
  <c r="M179" i="56"/>
  <c r="M42" i="56" s="1"/>
  <c r="M43" i="56" s="1"/>
  <c r="M65" i="56" s="1"/>
  <c r="P173" i="56"/>
  <c r="B188" i="56"/>
  <c r="AB193" i="55"/>
  <c r="J7" i="55"/>
  <c r="L171" i="55"/>
  <c r="M89" i="55"/>
  <c r="AC193" i="55"/>
  <c r="K7" i="55"/>
  <c r="L214" i="55"/>
  <c r="M178" i="55"/>
  <c r="L179" i="55"/>
  <c r="L42" i="55" s="1"/>
  <c r="L43" i="55" s="1"/>
  <c r="L65" i="55" s="1"/>
  <c r="O173" i="55"/>
  <c r="N82" i="55"/>
  <c r="O94" i="55"/>
  <c r="N173" i="54"/>
  <c r="M179" i="54"/>
  <c r="M42" i="54" s="1"/>
  <c r="M43" i="54" s="1"/>
  <c r="M65" i="54" s="1"/>
  <c r="L43" i="54"/>
  <c r="L65" i="54" s="1"/>
  <c r="M171" i="54"/>
  <c r="N89" i="54"/>
  <c r="M214" i="54"/>
  <c r="N178" i="54"/>
  <c r="AB193" i="54"/>
  <c r="J7" i="54"/>
  <c r="M82" i="54"/>
  <c r="N94" i="54"/>
  <c r="K214" i="53"/>
  <c r="L178" i="53"/>
  <c r="K179" i="53"/>
  <c r="K42" i="53" s="1"/>
  <c r="K43" i="53" s="1"/>
  <c r="K65" i="53" s="1"/>
  <c r="N173" i="53"/>
  <c r="N94" i="53"/>
  <c r="M82" i="53"/>
  <c r="L171" i="53"/>
  <c r="M89" i="53"/>
  <c r="AB193" i="53"/>
  <c r="J7" i="53"/>
  <c r="J82" i="52"/>
  <c r="K94" i="52"/>
  <c r="Z193" i="52"/>
  <c r="H7" i="52"/>
  <c r="I171" i="52"/>
  <c r="J89" i="52"/>
  <c r="I179" i="52"/>
  <c r="I42" i="52" s="1"/>
  <c r="I43" i="52" s="1"/>
  <c r="I65" i="52" s="1"/>
  <c r="J173" i="52"/>
  <c r="K178" i="52"/>
  <c r="J214" i="52"/>
  <c r="G65" i="52"/>
  <c r="H171" i="51"/>
  <c r="I89" i="51"/>
  <c r="G43" i="51"/>
  <c r="G65" i="51" s="1"/>
  <c r="H214" i="51"/>
  <c r="I178" i="51"/>
  <c r="H179" i="51"/>
  <c r="H42" i="51" s="1"/>
  <c r="H43" i="51" s="1"/>
  <c r="H65" i="51" s="1"/>
  <c r="I173" i="51"/>
  <c r="J94" i="51"/>
  <c r="I82" i="51"/>
  <c r="F65" i="51"/>
  <c r="N178" i="58" l="1"/>
  <c r="M214" i="58"/>
  <c r="M179" i="58"/>
  <c r="M42" i="58" s="1"/>
  <c r="M43" i="58" s="1"/>
  <c r="P94" i="58"/>
  <c r="O82" i="58"/>
  <c r="AC193" i="58"/>
  <c r="K7" i="58"/>
  <c r="P173" i="58"/>
  <c r="O171" i="58"/>
  <c r="P89" i="58"/>
  <c r="AD193" i="58"/>
  <c r="L7" i="58"/>
  <c r="Q173" i="57"/>
  <c r="S94" i="57"/>
  <c r="R82" i="57"/>
  <c r="AD193" i="57"/>
  <c r="L7" i="57"/>
  <c r="M214" i="57"/>
  <c r="N178" i="57"/>
  <c r="M179" i="57"/>
  <c r="M42" i="57" s="1"/>
  <c r="M43" i="57" s="1"/>
  <c r="M65" i="57" s="1"/>
  <c r="N171" i="57"/>
  <c r="O89" i="57"/>
  <c r="N214" i="56"/>
  <c r="O178" i="56"/>
  <c r="N179" i="56"/>
  <c r="N42" i="56" s="1"/>
  <c r="N43" i="56" s="1"/>
  <c r="N65" i="56" s="1"/>
  <c r="M171" i="56"/>
  <c r="N89" i="56"/>
  <c r="Q173" i="56"/>
  <c r="AE193" i="56"/>
  <c r="M7" i="56"/>
  <c r="C188" i="56"/>
  <c r="K6" i="56" s="1"/>
  <c r="O94" i="56"/>
  <c r="N82" i="56"/>
  <c r="M171" i="55"/>
  <c r="N89" i="55"/>
  <c r="AD193" i="55"/>
  <c r="L7" i="55"/>
  <c r="M214" i="55"/>
  <c r="N178" i="55"/>
  <c r="M179" i="55"/>
  <c r="M42" i="55" s="1"/>
  <c r="M43" i="55" s="1"/>
  <c r="M65" i="55" s="1"/>
  <c r="P173" i="55"/>
  <c r="P94" i="55"/>
  <c r="O82" i="55"/>
  <c r="C188" i="54"/>
  <c r="B188" i="54"/>
  <c r="K6" i="54" s="1"/>
  <c r="N82" i="54"/>
  <c r="O94" i="54"/>
  <c r="N214" i="54"/>
  <c r="O178" i="54"/>
  <c r="N171" i="54"/>
  <c r="O89" i="54"/>
  <c r="AD193" i="54"/>
  <c r="L7" i="54"/>
  <c r="AE193" i="54"/>
  <c r="M7" i="54"/>
  <c r="N179" i="54"/>
  <c r="N42" i="54" s="1"/>
  <c r="N43" i="54" s="1"/>
  <c r="N65" i="54" s="1"/>
  <c r="O173" i="54"/>
  <c r="O94" i="53"/>
  <c r="N82" i="53"/>
  <c r="O173" i="53"/>
  <c r="AC193" i="53"/>
  <c r="K7" i="53"/>
  <c r="L214" i="53"/>
  <c r="M178" i="53"/>
  <c r="L179" i="53"/>
  <c r="L42" i="53" s="1"/>
  <c r="L43" i="53" s="1"/>
  <c r="L65" i="53" s="1"/>
  <c r="M171" i="53"/>
  <c r="N89" i="53"/>
  <c r="AA193" i="52"/>
  <c r="I7" i="52"/>
  <c r="J171" i="52"/>
  <c r="K89" i="52"/>
  <c r="Y193" i="52"/>
  <c r="G7" i="52"/>
  <c r="J179" i="52"/>
  <c r="J42" i="52" s="1"/>
  <c r="J43" i="52" s="1"/>
  <c r="K173" i="52"/>
  <c r="K214" i="52"/>
  <c r="L178" i="52"/>
  <c r="L94" i="52"/>
  <c r="K82" i="52"/>
  <c r="I179" i="51"/>
  <c r="I42" i="51" s="1"/>
  <c r="I43" i="51" s="1"/>
  <c r="I65" i="51" s="1"/>
  <c r="J173" i="51"/>
  <c r="Z193" i="51"/>
  <c r="H7" i="51"/>
  <c r="J178" i="51"/>
  <c r="I214" i="51"/>
  <c r="X193" i="51"/>
  <c r="F7" i="51"/>
  <c r="Y193" i="51"/>
  <c r="G7" i="51"/>
  <c r="I171" i="51"/>
  <c r="J89" i="51"/>
  <c r="K94" i="51"/>
  <c r="J82" i="51"/>
  <c r="P171" i="58" l="1"/>
  <c r="Q89" i="58"/>
  <c r="Q173" i="58"/>
  <c r="P82" i="58"/>
  <c r="Q94" i="58"/>
  <c r="N214" i="58"/>
  <c r="O178" i="58"/>
  <c r="N179" i="58"/>
  <c r="N42" i="58" s="1"/>
  <c r="N43" i="58" s="1"/>
  <c r="N65" i="58" s="1"/>
  <c r="N214" i="57"/>
  <c r="O178" i="57"/>
  <c r="N179" i="57"/>
  <c r="N42" i="57" s="1"/>
  <c r="N43" i="57" s="1"/>
  <c r="N65" i="57" s="1"/>
  <c r="O171" i="57"/>
  <c r="P89" i="57"/>
  <c r="T94" i="57"/>
  <c r="S82" i="57"/>
  <c r="R173" i="57"/>
  <c r="AE193" i="57"/>
  <c r="M7" i="57"/>
  <c r="C188" i="57"/>
  <c r="B188" i="57"/>
  <c r="R173" i="56"/>
  <c r="N171" i="56"/>
  <c r="O89" i="56"/>
  <c r="P94" i="56"/>
  <c r="O82" i="56"/>
  <c r="AF193" i="56"/>
  <c r="N7" i="56"/>
  <c r="O214" i="56"/>
  <c r="P178" i="56"/>
  <c r="O179" i="56"/>
  <c r="O42" i="56" s="1"/>
  <c r="O43" i="56" s="1"/>
  <c r="O65" i="56" s="1"/>
  <c r="AE193" i="55"/>
  <c r="M7" i="55"/>
  <c r="O178" i="55"/>
  <c r="N214" i="55"/>
  <c r="N179" i="55"/>
  <c r="N42" i="55" s="1"/>
  <c r="N43" i="55" s="1"/>
  <c r="N65" i="55" s="1"/>
  <c r="P82" i="55"/>
  <c r="Q94" i="55"/>
  <c r="B188" i="55"/>
  <c r="Q173" i="55"/>
  <c r="N171" i="55"/>
  <c r="O89" i="55"/>
  <c r="C188" i="55"/>
  <c r="O171" i="54"/>
  <c r="P89" i="54"/>
  <c r="O179" i="54"/>
  <c r="O42" i="54" s="1"/>
  <c r="O43" i="54" s="1"/>
  <c r="P173" i="54"/>
  <c r="AF193" i="54"/>
  <c r="N7" i="54"/>
  <c r="O214" i="54"/>
  <c r="P178" i="54"/>
  <c r="P94" i="54"/>
  <c r="O82" i="54"/>
  <c r="N171" i="53"/>
  <c r="O89" i="53"/>
  <c r="AD193" i="53"/>
  <c r="L7" i="53"/>
  <c r="P173" i="53"/>
  <c r="M214" i="53"/>
  <c r="N178" i="53"/>
  <c r="M179" i="53"/>
  <c r="M42" i="53" s="1"/>
  <c r="M43" i="53" s="1"/>
  <c r="M65" i="53" s="1"/>
  <c r="P94" i="53"/>
  <c r="O82" i="53"/>
  <c r="L214" i="52"/>
  <c r="M178" i="52"/>
  <c r="K179" i="52"/>
  <c r="K42" i="52" s="1"/>
  <c r="K43" i="52" s="1"/>
  <c r="K65" i="52" s="1"/>
  <c r="L173" i="52"/>
  <c r="K171" i="52"/>
  <c r="L89" i="52"/>
  <c r="J65" i="52"/>
  <c r="L82" i="52"/>
  <c r="M94" i="52"/>
  <c r="J214" i="51"/>
  <c r="K178" i="51"/>
  <c r="L94" i="51"/>
  <c r="K82" i="51"/>
  <c r="J179" i="51"/>
  <c r="J42" i="51" s="1"/>
  <c r="J43" i="51" s="1"/>
  <c r="J65" i="51" s="1"/>
  <c r="K173" i="51"/>
  <c r="J171" i="51"/>
  <c r="K89" i="51"/>
  <c r="AA193" i="51"/>
  <c r="I7" i="51"/>
  <c r="AE193" i="58" l="1"/>
  <c r="M7" i="58"/>
  <c r="B188" i="58"/>
  <c r="C188" i="58"/>
  <c r="Q82" i="58"/>
  <c r="R94" i="58"/>
  <c r="AF193" i="58"/>
  <c r="N7" i="58"/>
  <c r="R173" i="58"/>
  <c r="O214" i="58"/>
  <c r="P178" i="58"/>
  <c r="O179" i="58"/>
  <c r="O42" i="58" s="1"/>
  <c r="O43" i="58" s="1"/>
  <c r="O65" i="58" s="1"/>
  <c r="Q171" i="58"/>
  <c r="R89" i="58"/>
  <c r="T82" i="57"/>
  <c r="U94" i="57"/>
  <c r="K6" i="57"/>
  <c r="P171" i="57"/>
  <c r="Q89" i="57"/>
  <c r="AF193" i="57"/>
  <c r="N7" i="57"/>
  <c r="O214" i="57"/>
  <c r="P178" i="57"/>
  <c r="O179" i="57"/>
  <c r="O42" i="57" s="1"/>
  <c r="O43" i="57" s="1"/>
  <c r="O65" i="57" s="1"/>
  <c r="S173" i="57"/>
  <c r="Q94" i="56"/>
  <c r="P82" i="56"/>
  <c r="O171" i="56"/>
  <c r="P89" i="56"/>
  <c r="AG193" i="56"/>
  <c r="O7" i="56"/>
  <c r="P214" i="56"/>
  <c r="Q178" i="56"/>
  <c r="P179" i="56"/>
  <c r="P42" i="56" s="1"/>
  <c r="P43" i="56" s="1"/>
  <c r="P65" i="56" s="1"/>
  <c r="S173" i="56"/>
  <c r="AF193" i="55"/>
  <c r="N7" i="55"/>
  <c r="O171" i="55"/>
  <c r="P89" i="55"/>
  <c r="P178" i="55"/>
  <c r="O214" i="55"/>
  <c r="O179" i="55"/>
  <c r="O42" i="55" s="1"/>
  <c r="O43" i="55" s="1"/>
  <c r="O65" i="55" s="1"/>
  <c r="Q82" i="55"/>
  <c r="R94" i="55"/>
  <c r="R173" i="55"/>
  <c r="K6" i="55"/>
  <c r="P179" i="54"/>
  <c r="P42" i="54" s="1"/>
  <c r="P43" i="54" s="1"/>
  <c r="P65" i="54" s="1"/>
  <c r="Q173" i="54"/>
  <c r="P214" i="54"/>
  <c r="Q178" i="54"/>
  <c r="AG193" i="54"/>
  <c r="O7" i="54"/>
  <c r="Q89" i="54"/>
  <c r="Q94" i="54"/>
  <c r="P82" i="54"/>
  <c r="Q173" i="53"/>
  <c r="N214" i="53"/>
  <c r="O178" i="53"/>
  <c r="N179" i="53"/>
  <c r="N42" i="53" s="1"/>
  <c r="N43" i="53" s="1"/>
  <c r="N65" i="53" s="1"/>
  <c r="Q94" i="53"/>
  <c r="P82" i="53"/>
  <c r="O171" i="53"/>
  <c r="P89" i="53"/>
  <c r="AE193" i="53"/>
  <c r="M7" i="53"/>
  <c r="B188" i="53"/>
  <c r="C188" i="53"/>
  <c r="L171" i="52"/>
  <c r="M89" i="52"/>
  <c r="L179" i="52"/>
  <c r="L42" i="52" s="1"/>
  <c r="L43" i="52" s="1"/>
  <c r="L65" i="52" s="1"/>
  <c r="M173" i="52"/>
  <c r="AC193" i="52"/>
  <c r="K7" i="52"/>
  <c r="N94" i="52"/>
  <c r="M82" i="52"/>
  <c r="AB193" i="52"/>
  <c r="J7" i="52"/>
  <c r="M214" i="52"/>
  <c r="N178" i="52"/>
  <c r="K171" i="51"/>
  <c r="L89" i="51"/>
  <c r="K179" i="51"/>
  <c r="K42" i="51" s="1"/>
  <c r="K43" i="51" s="1"/>
  <c r="K65" i="51" s="1"/>
  <c r="L173" i="51"/>
  <c r="AB193" i="51"/>
  <c r="J7" i="51"/>
  <c r="M94" i="51"/>
  <c r="L82" i="51"/>
  <c r="K214" i="51"/>
  <c r="L178" i="51"/>
  <c r="P214" i="58" l="1"/>
  <c r="Q178" i="58"/>
  <c r="P179" i="58"/>
  <c r="P42" i="58" s="1"/>
  <c r="P43" i="58" s="1"/>
  <c r="P65" i="58" s="1"/>
  <c r="AG193" i="58"/>
  <c r="O7" i="58"/>
  <c r="S173" i="58"/>
  <c r="K6" i="58"/>
  <c r="R82" i="58"/>
  <c r="S94" i="58"/>
  <c r="R171" i="58"/>
  <c r="S89" i="58"/>
  <c r="Q171" i="57"/>
  <c r="R89" i="57"/>
  <c r="T173" i="57"/>
  <c r="AG193" i="57"/>
  <c r="O7" i="57"/>
  <c r="V94" i="57"/>
  <c r="U82" i="57"/>
  <c r="P214" i="57"/>
  <c r="Q178" i="57"/>
  <c r="P179" i="57"/>
  <c r="P42" i="57" s="1"/>
  <c r="P43" i="57" s="1"/>
  <c r="P65" i="57" s="1"/>
  <c r="R178" i="56"/>
  <c r="Q214" i="56"/>
  <c r="Q179" i="56"/>
  <c r="Q42" i="56" s="1"/>
  <c r="Q43" i="56" s="1"/>
  <c r="Q65" i="56" s="1"/>
  <c r="P171" i="56"/>
  <c r="Q89" i="56"/>
  <c r="T173" i="56"/>
  <c r="AH193" i="56"/>
  <c r="P7" i="56"/>
  <c r="Q82" i="56"/>
  <c r="R94" i="56"/>
  <c r="AG193" i="55"/>
  <c r="O7" i="55"/>
  <c r="P214" i="55"/>
  <c r="Q178" i="55"/>
  <c r="P179" i="55"/>
  <c r="P42" i="55" s="1"/>
  <c r="P43" i="55" s="1"/>
  <c r="P65" i="55" s="1"/>
  <c r="P171" i="55"/>
  <c r="Q89" i="55"/>
  <c r="S173" i="55"/>
  <c r="S94" i="55"/>
  <c r="R82" i="55"/>
  <c r="R178" i="54"/>
  <c r="Q214" i="54"/>
  <c r="Q171" i="54"/>
  <c r="R89" i="54"/>
  <c r="Q179" i="54"/>
  <c r="Q42" i="54" s="1"/>
  <c r="Q43" i="54" s="1"/>
  <c r="Q65" i="54" s="1"/>
  <c r="R173" i="54"/>
  <c r="R94" i="54"/>
  <c r="Q82" i="54"/>
  <c r="AH193" i="54"/>
  <c r="P7" i="54"/>
  <c r="R94" i="53"/>
  <c r="Q82" i="53"/>
  <c r="AF193" i="53"/>
  <c r="N7" i="53"/>
  <c r="K6" i="53"/>
  <c r="O214" i="53"/>
  <c r="P178" i="53"/>
  <c r="O179" i="53"/>
  <c r="O42" i="53" s="1"/>
  <c r="O43" i="53" s="1"/>
  <c r="O65" i="53" s="1"/>
  <c r="R173" i="53"/>
  <c r="P171" i="53"/>
  <c r="Q89" i="53"/>
  <c r="N214" i="52"/>
  <c r="O178" i="52"/>
  <c r="N82" i="52"/>
  <c r="O94" i="52"/>
  <c r="N173" i="52"/>
  <c r="M179" i="52"/>
  <c r="M42" i="52" s="1"/>
  <c r="M43" i="52" s="1"/>
  <c r="M65" i="52" s="1"/>
  <c r="AD193" i="52"/>
  <c r="L7" i="52"/>
  <c r="M171" i="52"/>
  <c r="N89" i="52"/>
  <c r="L214" i="51"/>
  <c r="M178" i="51"/>
  <c r="M173" i="51"/>
  <c r="L179" i="51"/>
  <c r="L42" i="51" s="1"/>
  <c r="L43" i="51" s="1"/>
  <c r="L65" i="51" s="1"/>
  <c r="AC193" i="51"/>
  <c r="K7" i="51"/>
  <c r="L171" i="51"/>
  <c r="M89" i="51"/>
  <c r="N94" i="51"/>
  <c r="M82" i="51"/>
  <c r="T173" i="58" l="1"/>
  <c r="S171" i="58"/>
  <c r="T89" i="58"/>
  <c r="AH193" i="58"/>
  <c r="P7" i="58"/>
  <c r="T94" i="58"/>
  <c r="S82" i="58"/>
  <c r="R178" i="58"/>
  <c r="Q214" i="58"/>
  <c r="Q179" i="58"/>
  <c r="Q42" i="58" s="1"/>
  <c r="Q43" i="58" s="1"/>
  <c r="Q65" i="58" s="1"/>
  <c r="V82" i="57"/>
  <c r="W94" i="57"/>
  <c r="U173" i="57"/>
  <c r="AH193" i="57"/>
  <c r="P7" i="57"/>
  <c r="R178" i="57"/>
  <c r="Q214" i="57"/>
  <c r="Q179" i="57"/>
  <c r="Q42" i="57" s="1"/>
  <c r="Q43" i="57" s="1"/>
  <c r="Q65" i="57" s="1"/>
  <c r="R171" i="57"/>
  <c r="S89" i="57"/>
  <c r="U173" i="56"/>
  <c r="Q171" i="56"/>
  <c r="R89" i="56"/>
  <c r="S94" i="56"/>
  <c r="R82" i="56"/>
  <c r="AI193" i="56"/>
  <c r="Q7" i="56"/>
  <c r="R214" i="56"/>
  <c r="S178" i="56"/>
  <c r="R179" i="56"/>
  <c r="R42" i="56" s="1"/>
  <c r="R43" i="56" s="1"/>
  <c r="R65" i="56" s="1"/>
  <c r="Q171" i="55"/>
  <c r="R89" i="55"/>
  <c r="AH193" i="55"/>
  <c r="P7" i="55"/>
  <c r="Q214" i="55"/>
  <c r="R178" i="55"/>
  <c r="Q179" i="55"/>
  <c r="Q42" i="55" s="1"/>
  <c r="Q43" i="55" s="1"/>
  <c r="Q65" i="55" s="1"/>
  <c r="T173" i="55"/>
  <c r="S82" i="55"/>
  <c r="T94" i="55"/>
  <c r="S94" i="54"/>
  <c r="R82" i="54"/>
  <c r="R179" i="54"/>
  <c r="R42" i="54" s="1"/>
  <c r="R43" i="54" s="1"/>
  <c r="R65" i="54" s="1"/>
  <c r="S173" i="54"/>
  <c r="AI193" i="54"/>
  <c r="Q7" i="54"/>
  <c r="R171" i="54"/>
  <c r="S89" i="54"/>
  <c r="S178" i="54"/>
  <c r="R214" i="54"/>
  <c r="Q178" i="53"/>
  <c r="P214" i="53"/>
  <c r="P179" i="53"/>
  <c r="P42" i="53" s="1"/>
  <c r="P43" i="53" s="1"/>
  <c r="P65" i="53" s="1"/>
  <c r="Q171" i="53"/>
  <c r="R89" i="53"/>
  <c r="AG193" i="53"/>
  <c r="O7" i="53"/>
  <c r="S173" i="53"/>
  <c r="S94" i="53"/>
  <c r="R82" i="53"/>
  <c r="AE193" i="52"/>
  <c r="M7" i="52"/>
  <c r="B188" i="52"/>
  <c r="O173" i="52"/>
  <c r="N179" i="52"/>
  <c r="N42" i="52" s="1"/>
  <c r="N43" i="52" s="1"/>
  <c r="N65" i="52" s="1"/>
  <c r="P94" i="52"/>
  <c r="O82" i="52"/>
  <c r="N171" i="52"/>
  <c r="O89" i="52"/>
  <c r="O214" i="52"/>
  <c r="P178" i="52"/>
  <c r="C188" i="52"/>
  <c r="M171" i="51"/>
  <c r="N89" i="51"/>
  <c r="AD193" i="51"/>
  <c r="L7" i="51"/>
  <c r="M179" i="51"/>
  <c r="M42" i="51" s="1"/>
  <c r="M43" i="51" s="1"/>
  <c r="M65" i="51" s="1"/>
  <c r="N173" i="51"/>
  <c r="M214" i="51"/>
  <c r="N178" i="51"/>
  <c r="O94" i="51"/>
  <c r="N82" i="51"/>
  <c r="T171" i="58" l="1"/>
  <c r="U89" i="58"/>
  <c r="AI193" i="58"/>
  <c r="Q7" i="58"/>
  <c r="U173" i="58"/>
  <c r="U94" i="58"/>
  <c r="T82" i="58"/>
  <c r="R214" i="58"/>
  <c r="S178" i="58"/>
  <c r="R179" i="58"/>
  <c r="R42" i="58" s="1"/>
  <c r="R43" i="58" s="1"/>
  <c r="R214" i="57"/>
  <c r="S178" i="57"/>
  <c r="R179" i="57"/>
  <c r="R42" i="57" s="1"/>
  <c r="R43" i="57" s="1"/>
  <c r="R65" i="57" s="1"/>
  <c r="S171" i="57"/>
  <c r="T89" i="57"/>
  <c r="V173" i="57"/>
  <c r="X94" i="57"/>
  <c r="W82" i="57"/>
  <c r="AI193" i="57"/>
  <c r="Q7" i="57"/>
  <c r="T94" i="56"/>
  <c r="S82" i="56"/>
  <c r="R171" i="56"/>
  <c r="S89" i="56"/>
  <c r="AJ193" i="56"/>
  <c r="R7" i="56"/>
  <c r="S214" i="56"/>
  <c r="T178" i="56"/>
  <c r="S179" i="56"/>
  <c r="S42" i="56" s="1"/>
  <c r="S43" i="56" s="1"/>
  <c r="S65" i="56" s="1"/>
  <c r="V173" i="56"/>
  <c r="AI193" i="55"/>
  <c r="Q7" i="55"/>
  <c r="R214" i="55"/>
  <c r="S178" i="55"/>
  <c r="R179" i="55"/>
  <c r="R42" i="55" s="1"/>
  <c r="R43" i="55" s="1"/>
  <c r="R65" i="55" s="1"/>
  <c r="T82" i="55"/>
  <c r="U94" i="55"/>
  <c r="R171" i="55"/>
  <c r="S89" i="55"/>
  <c r="U173" i="55"/>
  <c r="S171" i="54"/>
  <c r="T89" i="54"/>
  <c r="S179" i="54"/>
  <c r="S42" i="54" s="1"/>
  <c r="S43" i="54" s="1"/>
  <c r="S65" i="54" s="1"/>
  <c r="T173" i="54"/>
  <c r="AJ193" i="54"/>
  <c r="R7" i="54"/>
  <c r="S214" i="54"/>
  <c r="T178" i="54"/>
  <c r="T94" i="54"/>
  <c r="S82" i="54"/>
  <c r="R171" i="53"/>
  <c r="S89" i="53"/>
  <c r="AH193" i="53"/>
  <c r="P7" i="53"/>
  <c r="S82" i="53"/>
  <c r="T94" i="53"/>
  <c r="T173" i="53"/>
  <c r="Q214" i="53"/>
  <c r="R178" i="53"/>
  <c r="Q179" i="53"/>
  <c r="Q42" i="53" s="1"/>
  <c r="Q43" i="53" s="1"/>
  <c r="Q65" i="53" s="1"/>
  <c r="AF193" i="52"/>
  <c r="N7" i="52"/>
  <c r="P173" i="52"/>
  <c r="O179" i="52"/>
  <c r="O42" i="52" s="1"/>
  <c r="O43" i="52" s="1"/>
  <c r="O65" i="52" s="1"/>
  <c r="Q94" i="52"/>
  <c r="P82" i="52"/>
  <c r="P214" i="52"/>
  <c r="Q178" i="52"/>
  <c r="K6" i="52"/>
  <c r="O171" i="52"/>
  <c r="P89" i="52"/>
  <c r="N179" i="51"/>
  <c r="N42" i="51" s="1"/>
  <c r="N43" i="51" s="1"/>
  <c r="N65" i="51" s="1"/>
  <c r="O173" i="51"/>
  <c r="AE193" i="51"/>
  <c r="M7" i="51"/>
  <c r="B188" i="51"/>
  <c r="C188" i="51"/>
  <c r="P94" i="51"/>
  <c r="O82" i="51"/>
  <c r="N214" i="51"/>
  <c r="O178" i="51"/>
  <c r="N171" i="51"/>
  <c r="O89" i="51"/>
  <c r="V173" i="58" l="1"/>
  <c r="AJ193" i="58"/>
  <c r="V94" i="58"/>
  <c r="U82" i="58"/>
  <c r="S214" i="58"/>
  <c r="T178" i="58"/>
  <c r="S179" i="58"/>
  <c r="S42" i="58" s="1"/>
  <c r="S43" i="58" s="1"/>
  <c r="S65" i="58" s="1"/>
  <c r="U171" i="58"/>
  <c r="V89" i="58"/>
  <c r="W173" i="57"/>
  <c r="T171" i="57"/>
  <c r="U89" i="57"/>
  <c r="X82" i="57"/>
  <c r="Y94" i="57"/>
  <c r="AJ193" i="57"/>
  <c r="R7" i="57"/>
  <c r="S214" i="57"/>
  <c r="T178" i="57"/>
  <c r="S179" i="57"/>
  <c r="S42" i="57" s="1"/>
  <c r="S43" i="57" s="1"/>
  <c r="S65" i="57" s="1"/>
  <c r="S171" i="56"/>
  <c r="T89" i="56"/>
  <c r="T214" i="56"/>
  <c r="U178" i="56"/>
  <c r="T179" i="56"/>
  <c r="T42" i="56" s="1"/>
  <c r="T43" i="56" s="1"/>
  <c r="T65" i="56" s="1"/>
  <c r="W173" i="56"/>
  <c r="AK193" i="56"/>
  <c r="S7" i="56"/>
  <c r="T82" i="56"/>
  <c r="U94" i="56"/>
  <c r="U82" i="55"/>
  <c r="V94" i="55"/>
  <c r="AJ193" i="55"/>
  <c r="R7" i="55"/>
  <c r="T178" i="55"/>
  <c r="S214" i="55"/>
  <c r="S179" i="55"/>
  <c r="S42" i="55" s="1"/>
  <c r="S43" i="55" s="1"/>
  <c r="S65" i="55" s="1"/>
  <c r="V173" i="55"/>
  <c r="S171" i="55"/>
  <c r="T89" i="55"/>
  <c r="T214" i="54"/>
  <c r="U178" i="54"/>
  <c r="T179" i="54"/>
  <c r="T42" i="54" s="1"/>
  <c r="T43" i="54" s="1"/>
  <c r="T65" i="54" s="1"/>
  <c r="U173" i="54"/>
  <c r="AK193" i="54"/>
  <c r="S7" i="54"/>
  <c r="T171" i="54"/>
  <c r="U89" i="54"/>
  <c r="U94" i="54"/>
  <c r="T82" i="54"/>
  <c r="U94" i="53"/>
  <c r="T82" i="53"/>
  <c r="U173" i="53"/>
  <c r="AI193" i="53"/>
  <c r="Q7" i="53"/>
  <c r="R214" i="53"/>
  <c r="S178" i="53"/>
  <c r="R179" i="53"/>
  <c r="R42" i="53" s="1"/>
  <c r="R43" i="53" s="1"/>
  <c r="R65" i="53" s="1"/>
  <c r="S171" i="53"/>
  <c r="T89" i="53"/>
  <c r="R178" i="52"/>
  <c r="Q214" i="52"/>
  <c r="R94" i="52"/>
  <c r="Q82" i="52"/>
  <c r="AG193" i="52"/>
  <c r="O7" i="52"/>
  <c r="P171" i="52"/>
  <c r="Q89" i="52"/>
  <c r="Q173" i="52"/>
  <c r="P179" i="52"/>
  <c r="P42" i="52" s="1"/>
  <c r="P43" i="52" s="1"/>
  <c r="P65" i="52" s="1"/>
  <c r="Q94" i="51"/>
  <c r="P82" i="51"/>
  <c r="K6" i="51"/>
  <c r="O171" i="51"/>
  <c r="P89" i="51"/>
  <c r="O214" i="51"/>
  <c r="P178" i="51"/>
  <c r="P173" i="51"/>
  <c r="O179" i="51"/>
  <c r="O42" i="51" s="1"/>
  <c r="O43" i="51" s="1"/>
  <c r="O65" i="51" s="1"/>
  <c r="AF193" i="51"/>
  <c r="N7" i="51"/>
  <c r="U178" i="58" l="1"/>
  <c r="T214" i="58"/>
  <c r="T179" i="58"/>
  <c r="T42" i="58" s="1"/>
  <c r="T43" i="58" s="1"/>
  <c r="T65" i="58" s="1"/>
  <c r="W94" i="58"/>
  <c r="V82" i="58"/>
  <c r="V171" i="58"/>
  <c r="W89" i="58"/>
  <c r="W173" i="58"/>
  <c r="AK193" i="58"/>
  <c r="S7" i="58"/>
  <c r="Y82" i="57"/>
  <c r="Z94" i="57"/>
  <c r="U171" i="57"/>
  <c r="V89" i="57"/>
  <c r="AK193" i="57"/>
  <c r="S7" i="57"/>
  <c r="T214" i="57"/>
  <c r="U178" i="57"/>
  <c r="T179" i="57"/>
  <c r="T42" i="57" s="1"/>
  <c r="T43" i="57" s="1"/>
  <c r="T65" i="57" s="1"/>
  <c r="X173" i="57"/>
  <c r="X173" i="56"/>
  <c r="AL193" i="56"/>
  <c r="T7" i="56"/>
  <c r="U214" i="56"/>
  <c r="V178" i="56"/>
  <c r="U179" i="56"/>
  <c r="U42" i="56" s="1"/>
  <c r="U43" i="56" s="1"/>
  <c r="U65" i="56" s="1"/>
  <c r="V94" i="56"/>
  <c r="U82" i="56"/>
  <c r="T171" i="56"/>
  <c r="U89" i="56"/>
  <c r="AK193" i="55"/>
  <c r="S7" i="55"/>
  <c r="U178" i="55"/>
  <c r="T214" i="55"/>
  <c r="T179" i="55"/>
  <c r="T42" i="55" s="1"/>
  <c r="T43" i="55" s="1"/>
  <c r="T65" i="55" s="1"/>
  <c r="T171" i="55"/>
  <c r="U89" i="55"/>
  <c r="W173" i="55"/>
  <c r="V82" i="55"/>
  <c r="W94" i="55"/>
  <c r="U171" i="54"/>
  <c r="V89" i="54"/>
  <c r="V173" i="54"/>
  <c r="U179" i="54"/>
  <c r="U42" i="54" s="1"/>
  <c r="U43" i="54" s="1"/>
  <c r="U65" i="54" s="1"/>
  <c r="AL193" i="54"/>
  <c r="T7" i="54"/>
  <c r="U214" i="54"/>
  <c r="V178" i="54"/>
  <c r="V94" i="54"/>
  <c r="U82" i="54"/>
  <c r="T178" i="53"/>
  <c r="S214" i="53"/>
  <c r="S179" i="53"/>
  <c r="S42" i="53" s="1"/>
  <c r="S43" i="53" s="1"/>
  <c r="S65" i="53" s="1"/>
  <c r="V173" i="53"/>
  <c r="T171" i="53"/>
  <c r="U89" i="53"/>
  <c r="AJ193" i="53"/>
  <c r="R7" i="53"/>
  <c r="V94" i="53"/>
  <c r="U82" i="53"/>
  <c r="Q171" i="52"/>
  <c r="R89" i="52"/>
  <c r="R82" i="52"/>
  <c r="S94" i="52"/>
  <c r="AH193" i="52"/>
  <c r="P7" i="52"/>
  <c r="Q179" i="52"/>
  <c r="Q42" i="52" s="1"/>
  <c r="Q43" i="52" s="1"/>
  <c r="Q65" i="52" s="1"/>
  <c r="R173" i="52"/>
  <c r="S178" i="52"/>
  <c r="R214" i="52"/>
  <c r="P179" i="51"/>
  <c r="P42" i="51" s="1"/>
  <c r="P43" i="51" s="1"/>
  <c r="P65" i="51" s="1"/>
  <c r="Q173" i="51"/>
  <c r="P214" i="51"/>
  <c r="Q178" i="51"/>
  <c r="P171" i="51"/>
  <c r="Q89" i="51"/>
  <c r="AG193" i="51"/>
  <c r="O7" i="51"/>
  <c r="R94" i="51"/>
  <c r="Q82" i="51"/>
  <c r="X173" i="58" l="1"/>
  <c r="W171" i="58"/>
  <c r="X89" i="58"/>
  <c r="X94" i="58"/>
  <c r="W82" i="58"/>
  <c r="AL193" i="58"/>
  <c r="T7" i="58"/>
  <c r="U214" i="58"/>
  <c r="V178" i="58"/>
  <c r="U179" i="58"/>
  <c r="U42" i="58" s="1"/>
  <c r="U43" i="58" s="1"/>
  <c r="U65" i="58" s="1"/>
  <c r="U214" i="57"/>
  <c r="V178" i="57"/>
  <c r="U179" i="57"/>
  <c r="U42" i="57" s="1"/>
  <c r="U43" i="57" s="1"/>
  <c r="U65" i="57" s="1"/>
  <c r="V171" i="57"/>
  <c r="W89" i="57"/>
  <c r="Y173" i="57"/>
  <c r="AA94" i="57"/>
  <c r="Z82" i="57"/>
  <c r="AL193" i="57"/>
  <c r="T7" i="57"/>
  <c r="AM193" i="56"/>
  <c r="U7" i="56"/>
  <c r="V214" i="56"/>
  <c r="W178" i="56"/>
  <c r="V179" i="56"/>
  <c r="V42" i="56" s="1"/>
  <c r="V43" i="56" s="1"/>
  <c r="V65" i="56" s="1"/>
  <c r="W94" i="56"/>
  <c r="V82" i="56"/>
  <c r="U171" i="56"/>
  <c r="V89" i="56"/>
  <c r="Y173" i="56"/>
  <c r="U171" i="55"/>
  <c r="V89" i="55"/>
  <c r="AL193" i="55"/>
  <c r="T7" i="55"/>
  <c r="X173" i="55"/>
  <c r="X94" i="55"/>
  <c r="W82" i="55"/>
  <c r="U214" i="55"/>
  <c r="V178" i="55"/>
  <c r="U179" i="55"/>
  <c r="U42" i="55" s="1"/>
  <c r="U43" i="55" s="1"/>
  <c r="U65" i="55" s="1"/>
  <c r="AM193" i="54"/>
  <c r="U7" i="54"/>
  <c r="V214" i="54"/>
  <c r="W178" i="54"/>
  <c r="V179" i="54"/>
  <c r="V42" i="54" s="1"/>
  <c r="V43" i="54" s="1"/>
  <c r="V65" i="54" s="1"/>
  <c r="W173" i="54"/>
  <c r="V171" i="54"/>
  <c r="W89" i="54"/>
  <c r="W94" i="54"/>
  <c r="V82" i="54"/>
  <c r="U171" i="53"/>
  <c r="V89" i="53"/>
  <c r="W173" i="53"/>
  <c r="AK193" i="53"/>
  <c r="S7" i="53"/>
  <c r="W94" i="53"/>
  <c r="V82" i="53"/>
  <c r="T214" i="53"/>
  <c r="U178" i="53"/>
  <c r="T179" i="53"/>
  <c r="T42" i="53" s="1"/>
  <c r="T43" i="53" s="1"/>
  <c r="T65" i="53" s="1"/>
  <c r="AI193" i="52"/>
  <c r="Q7" i="52"/>
  <c r="R179" i="52"/>
  <c r="R42" i="52" s="1"/>
  <c r="R43" i="52" s="1"/>
  <c r="R65" i="52" s="1"/>
  <c r="S173" i="52"/>
  <c r="T94" i="52"/>
  <c r="S82" i="52"/>
  <c r="R171" i="52"/>
  <c r="S89" i="52"/>
  <c r="S214" i="52"/>
  <c r="T178" i="52"/>
  <c r="Q171" i="51"/>
  <c r="R89" i="51"/>
  <c r="R178" i="51"/>
  <c r="Q214" i="51"/>
  <c r="Q179" i="51"/>
  <c r="Q42" i="51" s="1"/>
  <c r="Q43" i="51" s="1"/>
  <c r="Q65" i="51" s="1"/>
  <c r="R173" i="51"/>
  <c r="S94" i="51"/>
  <c r="R82" i="51"/>
  <c r="AH193" i="51"/>
  <c r="P7" i="51"/>
  <c r="Y94" i="58" l="1"/>
  <c r="X82" i="58"/>
  <c r="X171" i="58"/>
  <c r="Y89" i="58"/>
  <c r="AM193" i="58"/>
  <c r="U7" i="58"/>
  <c r="V214" i="58"/>
  <c r="W178" i="58"/>
  <c r="V179" i="58"/>
  <c r="V42" i="58" s="1"/>
  <c r="V43" i="58" s="1"/>
  <c r="V65" i="58" s="1"/>
  <c r="Y173" i="58"/>
  <c r="AB94" i="57"/>
  <c r="AA82" i="57"/>
  <c r="Z173" i="57"/>
  <c r="W171" i="57"/>
  <c r="X89" i="57"/>
  <c r="AM193" i="57"/>
  <c r="U7" i="57"/>
  <c r="V214" i="57"/>
  <c r="W178" i="57"/>
  <c r="V179" i="57"/>
  <c r="V42" i="57" s="1"/>
  <c r="V43" i="57" s="1"/>
  <c r="V65" i="57" s="1"/>
  <c r="X94" i="56"/>
  <c r="W82" i="56"/>
  <c r="AN193" i="56"/>
  <c r="V7" i="56"/>
  <c r="W214" i="56"/>
  <c r="X178" i="56"/>
  <c r="W179" i="56"/>
  <c r="W42" i="56" s="1"/>
  <c r="W43" i="56" s="1"/>
  <c r="W65" i="56" s="1"/>
  <c r="Z173" i="56"/>
  <c r="V171" i="56"/>
  <c r="W89" i="56"/>
  <c r="X82" i="55"/>
  <c r="Y94" i="55"/>
  <c r="Y173" i="55"/>
  <c r="AM193" i="55"/>
  <c r="U7" i="55"/>
  <c r="V214" i="55"/>
  <c r="W178" i="55"/>
  <c r="V179" i="55"/>
  <c r="V42" i="55" s="1"/>
  <c r="V43" i="55" s="1"/>
  <c r="V65" i="55" s="1"/>
  <c r="V171" i="55"/>
  <c r="W89" i="55"/>
  <c r="W171" i="54"/>
  <c r="X89" i="54"/>
  <c r="W179" i="54"/>
  <c r="W42" i="54" s="1"/>
  <c r="W43" i="54" s="1"/>
  <c r="W65" i="54" s="1"/>
  <c r="X173" i="54"/>
  <c r="AN193" i="54"/>
  <c r="V7" i="54"/>
  <c r="W214" i="54"/>
  <c r="X178" i="54"/>
  <c r="X94" i="54"/>
  <c r="W82" i="54"/>
  <c r="X94" i="53"/>
  <c r="W82" i="53"/>
  <c r="AL193" i="53"/>
  <c r="T7" i="53"/>
  <c r="X173" i="53"/>
  <c r="U214" i="53"/>
  <c r="V178" i="53"/>
  <c r="U179" i="53"/>
  <c r="U42" i="53" s="1"/>
  <c r="U43" i="53" s="1"/>
  <c r="U65" i="53" s="1"/>
  <c r="V171" i="53"/>
  <c r="W89" i="53"/>
  <c r="S171" i="52"/>
  <c r="T89" i="52"/>
  <c r="T82" i="52"/>
  <c r="U94" i="52"/>
  <c r="S179" i="52"/>
  <c r="S42" i="52" s="1"/>
  <c r="S43" i="52" s="1"/>
  <c r="S65" i="52" s="1"/>
  <c r="T173" i="52"/>
  <c r="AJ193" i="52"/>
  <c r="R7" i="52"/>
  <c r="T214" i="52"/>
  <c r="U178" i="52"/>
  <c r="T94" i="51"/>
  <c r="S82" i="51"/>
  <c r="R179" i="51"/>
  <c r="R42" i="51" s="1"/>
  <c r="R43" i="51" s="1"/>
  <c r="R65" i="51" s="1"/>
  <c r="S173" i="51"/>
  <c r="AI193" i="51"/>
  <c r="Q7" i="51"/>
  <c r="S178" i="51"/>
  <c r="R214" i="51"/>
  <c r="R171" i="51"/>
  <c r="S89" i="51"/>
  <c r="Y171" i="58" l="1"/>
  <c r="Z89" i="58"/>
  <c r="Z173" i="58"/>
  <c r="W214" i="58"/>
  <c r="X178" i="58"/>
  <c r="W179" i="58"/>
  <c r="W42" i="58" s="1"/>
  <c r="W43" i="58" s="1"/>
  <c r="W65" i="58" s="1"/>
  <c r="AN193" i="58"/>
  <c r="V7" i="58"/>
  <c r="Y82" i="58"/>
  <c r="Z94" i="58"/>
  <c r="X171" i="57"/>
  <c r="Y89" i="57"/>
  <c r="AA173" i="57"/>
  <c r="AN193" i="57"/>
  <c r="V7" i="57"/>
  <c r="W214" i="57"/>
  <c r="X178" i="57"/>
  <c r="W179" i="57"/>
  <c r="W42" i="57" s="1"/>
  <c r="W43" i="57" s="1"/>
  <c r="W65" i="57" s="1"/>
  <c r="AC94" i="57"/>
  <c r="AB82" i="57"/>
  <c r="AO193" i="56"/>
  <c r="W7" i="56"/>
  <c r="X214" i="56"/>
  <c r="Y178" i="56"/>
  <c r="X179" i="56"/>
  <c r="X42" i="56" s="1"/>
  <c r="X43" i="56" s="1"/>
  <c r="X65" i="56" s="1"/>
  <c r="W171" i="56"/>
  <c r="X89" i="56"/>
  <c r="AA173" i="56"/>
  <c r="Y94" i="56"/>
  <c r="X82" i="56"/>
  <c r="W171" i="55"/>
  <c r="X89" i="55"/>
  <c r="Z173" i="55"/>
  <c r="X178" i="55"/>
  <c r="W214" i="55"/>
  <c r="W179" i="55"/>
  <c r="W42" i="55" s="1"/>
  <c r="W43" i="55" s="1"/>
  <c r="W65" i="55" s="1"/>
  <c r="Y82" i="55"/>
  <c r="Z94" i="55"/>
  <c r="AN193" i="55"/>
  <c r="V7" i="55"/>
  <c r="X179" i="54"/>
  <c r="X42" i="54" s="1"/>
  <c r="X43" i="54" s="1"/>
  <c r="X65" i="54" s="1"/>
  <c r="Y173" i="54"/>
  <c r="X214" i="54"/>
  <c r="Y178" i="54"/>
  <c r="AO193" i="54"/>
  <c r="W7" i="54"/>
  <c r="X171" i="54"/>
  <c r="Y89" i="54"/>
  <c r="X82" i="54"/>
  <c r="Y94" i="54"/>
  <c r="V214" i="53"/>
  <c r="W178" i="53"/>
  <c r="V179" i="53"/>
  <c r="V42" i="53" s="1"/>
  <c r="V43" i="53" s="1"/>
  <c r="V65" i="53" s="1"/>
  <c r="Y173" i="53"/>
  <c r="W171" i="53"/>
  <c r="X89" i="53"/>
  <c r="AM193" i="53"/>
  <c r="U7" i="53"/>
  <c r="Y94" i="53"/>
  <c r="X82" i="53"/>
  <c r="T179" i="52"/>
  <c r="T42" i="52" s="1"/>
  <c r="T43" i="52" s="1"/>
  <c r="T65" i="52" s="1"/>
  <c r="U173" i="52"/>
  <c r="AK193" i="52"/>
  <c r="S7" i="52"/>
  <c r="V94" i="52"/>
  <c r="U82" i="52"/>
  <c r="U214" i="52"/>
  <c r="V178" i="52"/>
  <c r="T171" i="52"/>
  <c r="U89" i="52"/>
  <c r="S214" i="51"/>
  <c r="T178" i="51"/>
  <c r="S179" i="51"/>
  <c r="S42" i="51" s="1"/>
  <c r="S43" i="51" s="1"/>
  <c r="S65" i="51" s="1"/>
  <c r="T173" i="51"/>
  <c r="AJ193" i="51"/>
  <c r="R7" i="51"/>
  <c r="S171" i="51"/>
  <c r="T89" i="51"/>
  <c r="U94" i="51"/>
  <c r="T82" i="51"/>
  <c r="AO193" i="58" l="1"/>
  <c r="W7" i="58"/>
  <c r="X214" i="58"/>
  <c r="Y178" i="58"/>
  <c r="X179" i="58"/>
  <c r="X42" i="58" s="1"/>
  <c r="X43" i="58" s="1"/>
  <c r="X65" i="58" s="1"/>
  <c r="Z82" i="58"/>
  <c r="AA94" i="58"/>
  <c r="AA173" i="58"/>
  <c r="Z171" i="58"/>
  <c r="AA89" i="58"/>
  <c r="X214" i="57"/>
  <c r="Y178" i="57"/>
  <c r="X179" i="57"/>
  <c r="X42" i="57" s="1"/>
  <c r="X43" i="57" s="1"/>
  <c r="X65" i="57" s="1"/>
  <c r="AB173" i="57"/>
  <c r="AD94" i="57"/>
  <c r="AC82" i="57"/>
  <c r="Y171" i="57"/>
  <c r="Z89" i="57"/>
  <c r="AO193" i="57"/>
  <c r="W7" i="57"/>
  <c r="X171" i="56"/>
  <c r="Y89" i="56"/>
  <c r="AP193" i="56"/>
  <c r="X7" i="56"/>
  <c r="Z178" i="56"/>
  <c r="Y214" i="56"/>
  <c r="Y179" i="56"/>
  <c r="Y42" i="56" s="1"/>
  <c r="Y43" i="56" s="1"/>
  <c r="Y65" i="56" s="1"/>
  <c r="Y82" i="56"/>
  <c r="Z94" i="56"/>
  <c r="AB173" i="56"/>
  <c r="AO193" i="55"/>
  <c r="W7" i="55"/>
  <c r="X214" i="55"/>
  <c r="Y178" i="55"/>
  <c r="X179" i="55"/>
  <c r="X42" i="55" s="1"/>
  <c r="X43" i="55" s="1"/>
  <c r="X65" i="55" s="1"/>
  <c r="AA173" i="55"/>
  <c r="X171" i="55"/>
  <c r="Y89" i="55"/>
  <c r="Z82" i="55"/>
  <c r="AA94" i="55"/>
  <c r="Y171" i="54"/>
  <c r="Z89" i="54"/>
  <c r="Z178" i="54"/>
  <c r="Y214" i="54"/>
  <c r="Y82" i="54"/>
  <c r="Z94" i="54"/>
  <c r="Y179" i="54"/>
  <c r="Y42" i="54" s="1"/>
  <c r="Y43" i="54" s="1"/>
  <c r="Y65" i="54" s="1"/>
  <c r="Z173" i="54"/>
  <c r="AP193" i="54"/>
  <c r="X7" i="54"/>
  <c r="X171" i="53"/>
  <c r="Y89" i="53"/>
  <c r="Z173" i="53"/>
  <c r="AN193" i="53"/>
  <c r="V7" i="53"/>
  <c r="Z94" i="53"/>
  <c r="Y82" i="53"/>
  <c r="W214" i="53"/>
  <c r="X178" i="53"/>
  <c r="W179" i="53"/>
  <c r="W42" i="53" s="1"/>
  <c r="W43" i="53" s="1"/>
  <c r="W65" i="53" s="1"/>
  <c r="V82" i="52"/>
  <c r="W94" i="52"/>
  <c r="V214" i="52"/>
  <c r="W178" i="52"/>
  <c r="U171" i="52"/>
  <c r="V89" i="52"/>
  <c r="V173" i="52"/>
  <c r="U179" i="52"/>
  <c r="U42" i="52" s="1"/>
  <c r="U43" i="52" s="1"/>
  <c r="U65" i="52" s="1"/>
  <c r="AL193" i="52"/>
  <c r="T7" i="52"/>
  <c r="T171" i="51"/>
  <c r="U89" i="51"/>
  <c r="T179" i="51"/>
  <c r="T42" i="51" s="1"/>
  <c r="T43" i="51" s="1"/>
  <c r="T65" i="51" s="1"/>
  <c r="U173" i="51"/>
  <c r="AK193" i="51"/>
  <c r="S7" i="51"/>
  <c r="U178" i="51"/>
  <c r="T214" i="51"/>
  <c r="V94" i="51"/>
  <c r="U82" i="51"/>
  <c r="AP193" i="58" l="1"/>
  <c r="X7" i="58"/>
  <c r="AB94" i="58"/>
  <c r="AA82" i="58"/>
  <c r="Z178" i="58"/>
  <c r="Y214" i="58"/>
  <c r="Y179" i="58"/>
  <c r="Y42" i="58" s="1"/>
  <c r="Y43" i="58" s="1"/>
  <c r="Y65" i="58" s="1"/>
  <c r="AA171" i="58"/>
  <c r="AB89" i="58"/>
  <c r="AB173" i="58"/>
  <c r="AE94" i="57"/>
  <c r="AD82" i="57"/>
  <c r="AC173" i="57"/>
  <c r="AP193" i="57"/>
  <c r="X7" i="57"/>
  <c r="Z178" i="57"/>
  <c r="Y214" i="57"/>
  <c r="Y179" i="57"/>
  <c r="Y42" i="57" s="1"/>
  <c r="Y43" i="57" s="1"/>
  <c r="Y65" i="57" s="1"/>
  <c r="Z171" i="57"/>
  <c r="AA89" i="57"/>
  <c r="AQ193" i="56"/>
  <c r="Y7" i="56"/>
  <c r="Z214" i="56"/>
  <c r="AA178" i="56"/>
  <c r="Z179" i="56"/>
  <c r="Z42" i="56" s="1"/>
  <c r="Z43" i="56" s="1"/>
  <c r="Z65" i="56" s="1"/>
  <c r="AC173" i="56"/>
  <c r="Y171" i="56"/>
  <c r="Z89" i="56"/>
  <c r="AA94" i="56"/>
  <c r="Z82" i="56"/>
  <c r="AB173" i="55"/>
  <c r="AP193" i="55"/>
  <c r="X7" i="55"/>
  <c r="Y214" i="55"/>
  <c r="Z178" i="55"/>
  <c r="Y179" i="55"/>
  <c r="Y42" i="55" s="1"/>
  <c r="Y43" i="55" s="1"/>
  <c r="Y65" i="55" s="1"/>
  <c r="AB94" i="55"/>
  <c r="AA82" i="55"/>
  <c r="Y171" i="55"/>
  <c r="Z89" i="55"/>
  <c r="Z179" i="54"/>
  <c r="Z43" i="54" s="1"/>
  <c r="Z65" i="54" s="1"/>
  <c r="AA173" i="54"/>
  <c r="AQ193" i="54"/>
  <c r="Y7" i="54"/>
  <c r="AA94" i="54"/>
  <c r="Z82" i="54"/>
  <c r="AA178" i="54"/>
  <c r="Z214" i="54"/>
  <c r="Z171" i="54"/>
  <c r="AA89" i="54"/>
  <c r="Z82" i="53"/>
  <c r="AA94" i="53"/>
  <c r="AO193" i="53"/>
  <c r="W7" i="53"/>
  <c r="AA173" i="53"/>
  <c r="Y178" i="53"/>
  <c r="X214" i="53"/>
  <c r="X179" i="53"/>
  <c r="X42" i="53" s="1"/>
  <c r="X43" i="53" s="1"/>
  <c r="X65" i="53" s="1"/>
  <c r="Y171" i="53"/>
  <c r="Z89" i="53"/>
  <c r="AM193" i="52"/>
  <c r="U7" i="52"/>
  <c r="W173" i="52"/>
  <c r="V179" i="52"/>
  <c r="V42" i="52" s="1"/>
  <c r="V43" i="52" s="1"/>
  <c r="V65" i="52" s="1"/>
  <c r="V171" i="52"/>
  <c r="W89" i="52"/>
  <c r="W214" i="52"/>
  <c r="X178" i="52"/>
  <c r="X94" i="52"/>
  <c r="W82" i="52"/>
  <c r="U214" i="51"/>
  <c r="V178" i="51"/>
  <c r="U179" i="51"/>
  <c r="U42" i="51" s="1"/>
  <c r="U43" i="51" s="1"/>
  <c r="U65" i="51" s="1"/>
  <c r="V173" i="51"/>
  <c r="AL193" i="51"/>
  <c r="T7" i="51"/>
  <c r="U171" i="51"/>
  <c r="V89" i="51"/>
  <c r="W94" i="51"/>
  <c r="V82" i="51"/>
  <c r="AQ193" i="58" l="1"/>
  <c r="Y7" i="58"/>
  <c r="Z214" i="58"/>
  <c r="AA178" i="58"/>
  <c r="Z179" i="58"/>
  <c r="Z42" i="58" s="1"/>
  <c r="Z43" i="58" s="1"/>
  <c r="Z65" i="58" s="1"/>
  <c r="AC173" i="58"/>
  <c r="AC94" i="58"/>
  <c r="AB82" i="58"/>
  <c r="AB171" i="58"/>
  <c r="AC89" i="58"/>
  <c r="Z214" i="57"/>
  <c r="AA178" i="57"/>
  <c r="Z179" i="57"/>
  <c r="AA171" i="57"/>
  <c r="AB89" i="57"/>
  <c r="AD173" i="57"/>
  <c r="AQ193" i="57"/>
  <c r="Y7" i="57"/>
  <c r="AF94" i="57"/>
  <c r="AF82" i="57" s="1"/>
  <c r="AE82" i="57"/>
  <c r="AD173" i="56"/>
  <c r="AR193" i="56"/>
  <c r="Z7" i="56"/>
  <c r="AA214" i="56"/>
  <c r="AB178" i="56"/>
  <c r="AA179" i="56"/>
  <c r="AA42" i="56" s="1"/>
  <c r="AA43" i="56" s="1"/>
  <c r="AA65" i="56" s="1"/>
  <c r="AB94" i="56"/>
  <c r="AA82" i="56"/>
  <c r="Z171" i="56"/>
  <c r="AA89" i="56"/>
  <c r="AB82" i="55"/>
  <c r="AC94" i="55"/>
  <c r="AQ193" i="55"/>
  <c r="Y7" i="55"/>
  <c r="Z214" i="55"/>
  <c r="AA178" i="55"/>
  <c r="Z179" i="55"/>
  <c r="Z42" i="55" s="1"/>
  <c r="Z43" i="55" s="1"/>
  <c r="Z65" i="55" s="1"/>
  <c r="Z171" i="55"/>
  <c r="AA89" i="55"/>
  <c r="AC173" i="55"/>
  <c r="AA214" i="54"/>
  <c r="AB178" i="54"/>
  <c r="AA82" i="54"/>
  <c r="AB94" i="54"/>
  <c r="AA171" i="54"/>
  <c r="AB89" i="54"/>
  <c r="AA179" i="54"/>
  <c r="AA42" i="54" s="1"/>
  <c r="AA43" i="54" s="1"/>
  <c r="AA65" i="54" s="1"/>
  <c r="AB173" i="54"/>
  <c r="AR193" i="54"/>
  <c r="Z7" i="54"/>
  <c r="Y214" i="53"/>
  <c r="Z178" i="53"/>
  <c r="Y179" i="53"/>
  <c r="Y42" i="53" s="1"/>
  <c r="Y43" i="53" s="1"/>
  <c r="Y65" i="53" s="1"/>
  <c r="AB173" i="53"/>
  <c r="Z171" i="53"/>
  <c r="AA89" i="53"/>
  <c r="AB94" i="53"/>
  <c r="AA82" i="53"/>
  <c r="AP193" i="53"/>
  <c r="X7" i="53"/>
  <c r="W171" i="52"/>
  <c r="X89" i="52"/>
  <c r="X214" i="52"/>
  <c r="Y178" i="52"/>
  <c r="AN193" i="52"/>
  <c r="V7" i="52"/>
  <c r="X173" i="52"/>
  <c r="W179" i="52"/>
  <c r="W42" i="52" s="1"/>
  <c r="W43" i="52" s="1"/>
  <c r="W65" i="52" s="1"/>
  <c r="Y94" i="52"/>
  <c r="X82" i="52"/>
  <c r="V171" i="51"/>
  <c r="W89" i="51"/>
  <c r="W173" i="51"/>
  <c r="V179" i="51"/>
  <c r="V42" i="51" s="1"/>
  <c r="V43" i="51" s="1"/>
  <c r="V65" i="51" s="1"/>
  <c r="AM193" i="51"/>
  <c r="U7" i="51"/>
  <c r="W178" i="51"/>
  <c r="V214" i="51"/>
  <c r="X94" i="51"/>
  <c r="W82" i="51"/>
  <c r="AD94" i="58" l="1"/>
  <c r="AC82" i="58"/>
  <c r="AD173" i="58"/>
  <c r="AR193" i="58"/>
  <c r="Z7" i="58"/>
  <c r="AA214" i="58"/>
  <c r="AB178" i="58"/>
  <c r="AA179" i="58"/>
  <c r="AA42" i="58" s="1"/>
  <c r="AA43" i="58" s="1"/>
  <c r="AA65" i="58" s="1"/>
  <c r="AC171" i="58"/>
  <c r="AD89" i="58"/>
  <c r="Z65" i="57"/>
  <c r="Z7" i="57" s="1"/>
  <c r="AE173" i="57"/>
  <c r="AB171" i="57"/>
  <c r="AC89" i="57"/>
  <c r="AI82" i="57"/>
  <c r="AH82" i="57"/>
  <c r="AA214" i="57"/>
  <c r="AB178" i="57"/>
  <c r="AA179" i="57"/>
  <c r="AA42" i="57" s="1"/>
  <c r="AA43" i="57" s="1"/>
  <c r="AA65" i="57" s="1"/>
  <c r="AB82" i="56"/>
  <c r="AC94" i="56"/>
  <c r="AS193" i="56"/>
  <c r="AA7" i="56"/>
  <c r="AB214" i="56"/>
  <c r="AC178" i="56"/>
  <c r="AB179" i="56"/>
  <c r="AB42" i="56" s="1"/>
  <c r="AB43" i="56" s="1"/>
  <c r="AB65" i="56" s="1"/>
  <c r="AA171" i="56"/>
  <c r="AB89" i="56"/>
  <c r="AE173" i="56"/>
  <c r="AR193" i="55"/>
  <c r="Z7" i="55"/>
  <c r="AB178" i="55"/>
  <c r="AA214" i="55"/>
  <c r="AA179" i="55"/>
  <c r="AA42" i="55" s="1"/>
  <c r="AA43" i="55" s="1"/>
  <c r="AA65" i="55" s="1"/>
  <c r="AD173" i="55"/>
  <c r="AC82" i="55"/>
  <c r="AD94" i="55"/>
  <c r="AA171" i="55"/>
  <c r="AB89" i="55"/>
  <c r="AS193" i="54"/>
  <c r="AA7" i="54"/>
  <c r="AB179" i="54"/>
  <c r="AB42" i="54" s="1"/>
  <c r="AB43" i="54" s="1"/>
  <c r="AB65" i="54" s="1"/>
  <c r="AC173" i="54"/>
  <c r="AB171" i="54"/>
  <c r="AC89" i="54"/>
  <c r="AB82" i="54"/>
  <c r="AC94" i="54"/>
  <c r="AB214" i="54"/>
  <c r="AC178" i="54"/>
  <c r="AB82" i="53"/>
  <c r="AC94" i="53"/>
  <c r="AA171" i="53"/>
  <c r="AB89" i="53"/>
  <c r="AC173" i="53"/>
  <c r="AQ193" i="53"/>
  <c r="Y7" i="53"/>
  <c r="Z214" i="53"/>
  <c r="AA178" i="53"/>
  <c r="Z179" i="53"/>
  <c r="Z42" i="53" s="1"/>
  <c r="Z43" i="53" s="1"/>
  <c r="Z65" i="53" s="1"/>
  <c r="Y173" i="52"/>
  <c r="X179" i="52"/>
  <c r="X42" i="52" s="1"/>
  <c r="X43" i="52" s="1"/>
  <c r="X65" i="52" s="1"/>
  <c r="AO193" i="52"/>
  <c r="W7" i="52"/>
  <c r="Z178" i="52"/>
  <c r="Y214" i="52"/>
  <c r="X171" i="52"/>
  <c r="Y89" i="52"/>
  <c r="Z94" i="52"/>
  <c r="Y82" i="52"/>
  <c r="W214" i="51"/>
  <c r="X178" i="51"/>
  <c r="AN193" i="51"/>
  <c r="V7" i="51"/>
  <c r="X173" i="51"/>
  <c r="W179" i="51"/>
  <c r="W42" i="51" s="1"/>
  <c r="W43" i="51" s="1"/>
  <c r="W65" i="51" s="1"/>
  <c r="W171" i="51"/>
  <c r="X89" i="51"/>
  <c r="Y94" i="51"/>
  <c r="X82" i="51"/>
  <c r="AR193" i="57" l="1"/>
  <c r="AC178" i="58"/>
  <c r="AB214" i="58"/>
  <c r="AB179" i="58"/>
  <c r="AB42" i="58" s="1"/>
  <c r="AB43" i="58" s="1"/>
  <c r="AB65" i="58" s="1"/>
  <c r="AE173" i="58"/>
  <c r="AD171" i="58"/>
  <c r="AE89" i="58"/>
  <c r="AS193" i="58"/>
  <c r="AA7" i="58"/>
  <c r="AE94" i="58"/>
  <c r="AD82" i="58"/>
  <c r="AC171" i="57"/>
  <c r="AD89" i="57"/>
  <c r="AS193" i="57"/>
  <c r="AA7" i="57"/>
  <c r="AB214" i="57"/>
  <c r="AC178" i="57"/>
  <c r="AB179" i="57"/>
  <c r="AB42" i="57" s="1"/>
  <c r="AB43" i="57" s="1"/>
  <c r="AB65" i="57" s="1"/>
  <c r="AF173" i="57"/>
  <c r="AT193" i="56"/>
  <c r="AB7" i="56"/>
  <c r="AC214" i="56"/>
  <c r="AD178" i="56"/>
  <c r="AC179" i="56"/>
  <c r="AC42" i="56" s="1"/>
  <c r="AC43" i="56" s="1"/>
  <c r="AC65" i="56" s="1"/>
  <c r="AF173" i="56"/>
  <c r="AD94" i="56"/>
  <c r="AC82" i="56"/>
  <c r="AB171" i="56"/>
  <c r="AC89" i="56"/>
  <c r="AE173" i="55"/>
  <c r="AS193" i="55"/>
  <c r="AA7" i="55"/>
  <c r="AB171" i="55"/>
  <c r="AC89" i="55"/>
  <c r="AB214" i="55"/>
  <c r="AC178" i="55"/>
  <c r="AB179" i="55"/>
  <c r="AB42" i="55" s="1"/>
  <c r="AB43" i="55" s="1"/>
  <c r="AB65" i="55" s="1"/>
  <c r="AD82" i="55"/>
  <c r="AE94" i="55"/>
  <c r="AC82" i="54"/>
  <c r="AD94" i="54"/>
  <c r="AC171" i="54"/>
  <c r="AD89" i="54"/>
  <c r="AD173" i="54"/>
  <c r="AC179" i="54"/>
  <c r="AC42" i="54" s="1"/>
  <c r="AC43" i="54" s="1"/>
  <c r="AC65" i="54" s="1"/>
  <c r="AT193" i="54"/>
  <c r="AB7" i="54"/>
  <c r="AC214" i="54"/>
  <c r="AD178" i="54"/>
  <c r="AD173" i="53"/>
  <c r="AB171" i="53"/>
  <c r="AC89" i="53"/>
  <c r="AR193" i="53"/>
  <c r="Z7" i="53"/>
  <c r="AA214" i="53"/>
  <c r="AB178" i="53"/>
  <c r="AA179" i="53"/>
  <c r="AA42" i="53" s="1"/>
  <c r="AA43" i="53" s="1"/>
  <c r="AA65" i="53" s="1"/>
  <c r="AD94" i="53"/>
  <c r="AC82" i="53"/>
  <c r="Y171" i="52"/>
  <c r="Z89" i="52"/>
  <c r="AA178" i="52"/>
  <c r="Z214" i="52"/>
  <c r="AP193" i="52"/>
  <c r="X7" i="52"/>
  <c r="Z82" i="52"/>
  <c r="AA94" i="52"/>
  <c r="Y179" i="52"/>
  <c r="Y42" i="52" s="1"/>
  <c r="Y43" i="52" s="1"/>
  <c r="Y65" i="52" s="1"/>
  <c r="Z173" i="52"/>
  <c r="X171" i="51"/>
  <c r="Y89" i="51"/>
  <c r="AO193" i="51"/>
  <c r="W7" i="51"/>
  <c r="X179" i="51"/>
  <c r="X42" i="51" s="1"/>
  <c r="X43" i="51" s="1"/>
  <c r="X65" i="51" s="1"/>
  <c r="Y173" i="51"/>
  <c r="Y178" i="51"/>
  <c r="X214" i="51"/>
  <c r="Z94" i="51"/>
  <c r="Y82" i="51"/>
  <c r="AE171" i="58" l="1"/>
  <c r="AF89" i="58"/>
  <c r="AF173" i="58"/>
  <c r="AT193" i="58"/>
  <c r="AB7" i="58"/>
  <c r="AF94" i="58"/>
  <c r="AF82" i="58" s="1"/>
  <c r="AE82" i="58"/>
  <c r="AC214" i="58"/>
  <c r="AD178" i="58"/>
  <c r="AC179" i="58"/>
  <c r="AC42" i="58" s="1"/>
  <c r="AC43" i="58" s="1"/>
  <c r="AC65" i="58" s="1"/>
  <c r="AT193" i="57"/>
  <c r="AB7" i="57"/>
  <c r="AC214" i="57"/>
  <c r="AD178" i="57"/>
  <c r="AC179" i="57"/>
  <c r="AC42" i="57" s="1"/>
  <c r="AC43" i="57" s="1"/>
  <c r="AC65" i="57" s="1"/>
  <c r="AD171" i="57"/>
  <c r="AE89" i="57"/>
  <c r="AE94" i="56"/>
  <c r="AD82" i="56"/>
  <c r="AU193" i="56"/>
  <c r="AC7" i="56"/>
  <c r="AD214" i="56"/>
  <c r="AE178" i="56"/>
  <c r="AD179" i="56"/>
  <c r="AD42" i="56" s="1"/>
  <c r="AD43" i="56" s="1"/>
  <c r="AD65" i="56" s="1"/>
  <c r="AC171" i="56"/>
  <c r="AD89" i="56"/>
  <c r="AC214" i="55"/>
  <c r="AD178" i="55"/>
  <c r="AC179" i="55"/>
  <c r="AC42" i="55" s="1"/>
  <c r="AC43" i="55" s="1"/>
  <c r="AC65" i="55" s="1"/>
  <c r="AC171" i="55"/>
  <c r="AD89" i="55"/>
  <c r="AF94" i="55"/>
  <c r="AF82" i="55" s="1"/>
  <c r="AE82" i="55"/>
  <c r="AT193" i="55"/>
  <c r="AB7" i="55"/>
  <c r="AF173" i="55"/>
  <c r="AU193" i="54"/>
  <c r="AC7" i="54"/>
  <c r="AD179" i="54"/>
  <c r="AD42" i="54" s="1"/>
  <c r="AD43" i="54" s="1"/>
  <c r="AD65" i="54" s="1"/>
  <c r="AE173" i="54"/>
  <c r="AD171" i="54"/>
  <c r="AE89" i="54"/>
  <c r="AD214" i="54"/>
  <c r="AE178" i="54"/>
  <c r="AD82" i="54"/>
  <c r="AE94" i="54"/>
  <c r="AC178" i="53"/>
  <c r="AB214" i="53"/>
  <c r="AB179" i="53"/>
  <c r="AB42" i="53" s="1"/>
  <c r="AB43" i="53" s="1"/>
  <c r="AB65" i="53" s="1"/>
  <c r="AC171" i="53"/>
  <c r="AD89" i="53"/>
  <c r="AE94" i="53"/>
  <c r="AD82" i="53"/>
  <c r="AE173" i="53"/>
  <c r="AS193" i="53"/>
  <c r="AA7" i="53"/>
  <c r="AB94" i="52"/>
  <c r="AA82" i="52"/>
  <c r="AA214" i="52"/>
  <c r="AB178" i="52"/>
  <c r="Z179" i="52"/>
  <c r="Z42" i="52" s="1"/>
  <c r="Z43" i="52" s="1"/>
  <c r="Z65" i="52" s="1"/>
  <c r="AA173" i="52"/>
  <c r="Z171" i="52"/>
  <c r="AA89" i="52"/>
  <c r="AQ193" i="52"/>
  <c r="Y7" i="52"/>
  <c r="Z178" i="51"/>
  <c r="Y214" i="51"/>
  <c r="Z173" i="51"/>
  <c r="Y179" i="51"/>
  <c r="Y42" i="51" s="1"/>
  <c r="Y43" i="51" s="1"/>
  <c r="Y65" i="51" s="1"/>
  <c r="AP193" i="51"/>
  <c r="X7" i="51"/>
  <c r="Y171" i="51"/>
  <c r="Z89" i="51"/>
  <c r="AA94" i="51"/>
  <c r="Z82" i="51"/>
  <c r="AH82" i="58" l="1"/>
  <c r="AI82" i="58"/>
  <c r="AU193" i="58"/>
  <c r="AC7" i="58"/>
  <c r="AD214" i="58"/>
  <c r="AE178" i="58"/>
  <c r="AD179" i="58"/>
  <c r="AD42" i="58" s="1"/>
  <c r="AD43" i="58" s="1"/>
  <c r="AD65" i="58" s="1"/>
  <c r="AF171" i="58"/>
  <c r="AE171" i="57"/>
  <c r="AF89" i="57"/>
  <c r="AF171" i="57" s="1"/>
  <c r="AU193" i="57"/>
  <c r="AC7" i="57"/>
  <c r="AD214" i="57"/>
  <c r="AE178" i="57"/>
  <c r="AD179" i="57"/>
  <c r="AD42" i="57" s="1"/>
  <c r="AD43" i="57" s="1"/>
  <c r="AD65" i="57" s="1"/>
  <c r="AE214" i="56"/>
  <c r="AF178" i="56"/>
  <c r="AE179" i="56"/>
  <c r="AE42" i="56" s="1"/>
  <c r="AE43" i="56" s="1"/>
  <c r="AE65" i="56" s="1"/>
  <c r="AV193" i="56"/>
  <c r="AD7" i="56"/>
  <c r="AD171" i="56"/>
  <c r="AE89" i="56"/>
  <c r="AE82" i="56"/>
  <c r="AF94" i="56"/>
  <c r="AF82" i="56" s="1"/>
  <c r="AI82" i="55"/>
  <c r="AH82" i="55"/>
  <c r="AD171" i="55"/>
  <c r="AE89" i="55"/>
  <c r="AU193" i="55"/>
  <c r="AC7" i="55"/>
  <c r="AE178" i="55"/>
  <c r="AD214" i="55"/>
  <c r="AD179" i="55"/>
  <c r="AD42" i="55" s="1"/>
  <c r="AD43" i="55" s="1"/>
  <c r="AD65" i="55" s="1"/>
  <c r="AE214" i="54"/>
  <c r="AF178" i="54"/>
  <c r="AF214" i="54" s="1"/>
  <c r="AE171" i="54"/>
  <c r="AF89" i="54"/>
  <c r="AF171" i="54" s="1"/>
  <c r="AE179" i="54"/>
  <c r="AE42" i="54" s="1"/>
  <c r="AE43" i="54" s="1"/>
  <c r="AE65" i="54" s="1"/>
  <c r="AF173" i="54"/>
  <c r="AF179" i="54" s="1"/>
  <c r="AF42" i="54" s="1"/>
  <c r="AV193" i="54"/>
  <c r="AD7" i="54"/>
  <c r="AF94" i="54"/>
  <c r="AF82" i="54" s="1"/>
  <c r="AE82" i="54"/>
  <c r="AF173" i="53"/>
  <c r="AF94" i="53"/>
  <c r="AF82" i="53" s="1"/>
  <c r="AE82" i="53"/>
  <c r="AD171" i="53"/>
  <c r="AE89" i="53"/>
  <c r="AT193" i="53"/>
  <c r="AB7" i="53"/>
  <c r="AC214" i="53"/>
  <c r="AD178" i="53"/>
  <c r="AC179" i="53"/>
  <c r="AC42" i="53" s="1"/>
  <c r="AC43" i="53" s="1"/>
  <c r="AC65" i="53" s="1"/>
  <c r="AA171" i="52"/>
  <c r="AB89" i="52"/>
  <c r="AA179" i="52"/>
  <c r="AA42" i="52" s="1"/>
  <c r="AA43" i="52" s="1"/>
  <c r="AA65" i="52" s="1"/>
  <c r="AB173" i="52"/>
  <c r="AR193" i="52"/>
  <c r="Z7" i="52"/>
  <c r="AB214" i="52"/>
  <c r="AC178" i="52"/>
  <c r="AB82" i="52"/>
  <c r="AC94" i="52"/>
  <c r="AQ193" i="51"/>
  <c r="Y7" i="51"/>
  <c r="Z171" i="51"/>
  <c r="AA89" i="51"/>
  <c r="AA173" i="51"/>
  <c r="Z179" i="51"/>
  <c r="Z43" i="51" s="1"/>
  <c r="Z65" i="51" s="1"/>
  <c r="AB94" i="51"/>
  <c r="AA82" i="51"/>
  <c r="AA178" i="51"/>
  <c r="Z214" i="51"/>
  <c r="AV193" i="58" l="1"/>
  <c r="AD7" i="58"/>
  <c r="AE214" i="58"/>
  <c r="AF178" i="58"/>
  <c r="AE179" i="58"/>
  <c r="AE42" i="58" s="1"/>
  <c r="AE43" i="58" s="1"/>
  <c r="AE65" i="58" s="1"/>
  <c r="AV193" i="57"/>
  <c r="AD7" i="57"/>
  <c r="AE214" i="57"/>
  <c r="AF178" i="57"/>
  <c r="AE179" i="57"/>
  <c r="AE42" i="57" s="1"/>
  <c r="AE43" i="57" s="1"/>
  <c r="AE65" i="57" s="1"/>
  <c r="AE171" i="56"/>
  <c r="AF89" i="56"/>
  <c r="AF171" i="56" s="1"/>
  <c r="AW193" i="56"/>
  <c r="AE7" i="56"/>
  <c r="AF214" i="56"/>
  <c r="AF179" i="56"/>
  <c r="AF42" i="56" s="1"/>
  <c r="AH82" i="56"/>
  <c r="AI82" i="56"/>
  <c r="AF178" i="55"/>
  <c r="AE214" i="55"/>
  <c r="AE179" i="55"/>
  <c r="AE42" i="55" s="1"/>
  <c r="AE43" i="55" s="1"/>
  <c r="AE65" i="55" s="1"/>
  <c r="AE171" i="55"/>
  <c r="AF89" i="55"/>
  <c r="AF171" i="55" s="1"/>
  <c r="AV193" i="55"/>
  <c r="AD7" i="55"/>
  <c r="AF43" i="54"/>
  <c r="AI42" i="54"/>
  <c r="AH42" i="54"/>
  <c r="AW193" i="54"/>
  <c r="AE7" i="54"/>
  <c r="AI82" i="54"/>
  <c r="AH82" i="54"/>
  <c r="AE171" i="53"/>
  <c r="AF89" i="53"/>
  <c r="AF171" i="53" s="1"/>
  <c r="AU193" i="53"/>
  <c r="AC7" i="53"/>
  <c r="AH82" i="53"/>
  <c r="AI82" i="53"/>
  <c r="AD214" i="53"/>
  <c r="AE178" i="53"/>
  <c r="AD179" i="53"/>
  <c r="AD42" i="53" s="1"/>
  <c r="AD43" i="53" s="1"/>
  <c r="AD65" i="53" s="1"/>
  <c r="AB179" i="52"/>
  <c r="AB42" i="52" s="1"/>
  <c r="AB43" i="52" s="1"/>
  <c r="AB65" i="52" s="1"/>
  <c r="AC173" i="52"/>
  <c r="AS193" i="52"/>
  <c r="AA7" i="52"/>
  <c r="AD94" i="52"/>
  <c r="AC82" i="52"/>
  <c r="AB171" i="52"/>
  <c r="AC89" i="52"/>
  <c r="AC214" i="52"/>
  <c r="AD178" i="52"/>
  <c r="AC94" i="51"/>
  <c r="AB82" i="51"/>
  <c r="AR193" i="51"/>
  <c r="Z7" i="51"/>
  <c r="AA179" i="51"/>
  <c r="AA42" i="51" s="1"/>
  <c r="AA43" i="51" s="1"/>
  <c r="AA65" i="51" s="1"/>
  <c r="AB173" i="51"/>
  <c r="AA171" i="51"/>
  <c r="AB89" i="51"/>
  <c r="AA214" i="51"/>
  <c r="AB178" i="51"/>
  <c r="AW193" i="58" l="1"/>
  <c r="AE7" i="58"/>
  <c r="AF214" i="58"/>
  <c r="AF179" i="58"/>
  <c r="AF42" i="58" s="1"/>
  <c r="AW193" i="57"/>
  <c r="AE7" i="57"/>
  <c r="AF214" i="57"/>
  <c r="AF179" i="57"/>
  <c r="AF42" i="57" s="1"/>
  <c r="AF43" i="56"/>
  <c r="AI42" i="56"/>
  <c r="AH42" i="56"/>
  <c r="AW193" i="55"/>
  <c r="AE7" i="55"/>
  <c r="AF214" i="55"/>
  <c r="AF179" i="55"/>
  <c r="AF42" i="55" s="1"/>
  <c r="AF65" i="54"/>
  <c r="AI43" i="54"/>
  <c r="AH43" i="54"/>
  <c r="AE214" i="53"/>
  <c r="AF178" i="53"/>
  <c r="AE179" i="53"/>
  <c r="AE42" i="53" s="1"/>
  <c r="AE43" i="53" s="1"/>
  <c r="AE65" i="53" s="1"/>
  <c r="AV193" i="53"/>
  <c r="AD7" i="53"/>
  <c r="AD82" i="52"/>
  <c r="AE94" i="52"/>
  <c r="AD214" i="52"/>
  <c r="AE178" i="52"/>
  <c r="AD173" i="52"/>
  <c r="AC179" i="52"/>
  <c r="AC42" i="52" s="1"/>
  <c r="AC43" i="52" s="1"/>
  <c r="AC65" i="52" s="1"/>
  <c r="AC171" i="52"/>
  <c r="AD89" i="52"/>
  <c r="AT193" i="52"/>
  <c r="AB7" i="52"/>
  <c r="AB171" i="51"/>
  <c r="AC89" i="51"/>
  <c r="AC173" i="51"/>
  <c r="AB179" i="51"/>
  <c r="AB42" i="51" s="1"/>
  <c r="AB43" i="51" s="1"/>
  <c r="AB65" i="51" s="1"/>
  <c r="AS193" i="51"/>
  <c r="AA7" i="51"/>
  <c r="AC178" i="51"/>
  <c r="AB214" i="51"/>
  <c r="AD94" i="51"/>
  <c r="AC82" i="51"/>
  <c r="AF43" i="58" l="1"/>
  <c r="AI42" i="58"/>
  <c r="AH42" i="58"/>
  <c r="AF43" i="57"/>
  <c r="AI42" i="57"/>
  <c r="AH42" i="57"/>
  <c r="AF65" i="56"/>
  <c r="AI43" i="56"/>
  <c r="AH43" i="56"/>
  <c r="AF43" i="55"/>
  <c r="AH42" i="55"/>
  <c r="AI42" i="55"/>
  <c r="AX193" i="54"/>
  <c r="AF7" i="54"/>
  <c r="A7" i="54" s="1"/>
  <c r="AI65" i="54"/>
  <c r="AH65" i="54"/>
  <c r="AW193" i="53"/>
  <c r="AE7" i="53"/>
  <c r="AF214" i="53"/>
  <c r="AF179" i="53"/>
  <c r="AF42" i="53" s="1"/>
  <c r="AU193" i="52"/>
  <c r="AC7" i="52"/>
  <c r="AE173" i="52"/>
  <c r="AD179" i="52"/>
  <c r="AD42" i="52" s="1"/>
  <c r="AD43" i="52" s="1"/>
  <c r="AD65" i="52" s="1"/>
  <c r="AE214" i="52"/>
  <c r="AF178" i="52"/>
  <c r="AF214" i="52" s="1"/>
  <c r="AD171" i="52"/>
  <c r="AE89" i="52"/>
  <c r="AF94" i="52"/>
  <c r="AF82" i="52" s="1"/>
  <c r="AC214" i="51"/>
  <c r="AD178" i="51"/>
  <c r="AT193" i="51"/>
  <c r="AB7" i="51"/>
  <c r="AC179" i="51"/>
  <c r="AC42" i="51" s="1"/>
  <c r="AC43" i="51" s="1"/>
  <c r="AC65" i="51" s="1"/>
  <c r="AD173" i="51"/>
  <c r="AC171" i="51"/>
  <c r="AD89" i="51"/>
  <c r="AE94" i="51"/>
  <c r="AD82" i="51"/>
  <c r="AF65" i="58" l="1"/>
  <c r="AH43" i="58"/>
  <c r="AI43" i="58"/>
  <c r="AF65" i="57"/>
  <c r="AH43" i="57"/>
  <c r="AI43" i="57"/>
  <c r="AX193" i="56"/>
  <c r="AF7" i="56"/>
  <c r="A7" i="56" s="1"/>
  <c r="AH65" i="56"/>
  <c r="AI65" i="56"/>
  <c r="AF65" i="55"/>
  <c r="AH43" i="55"/>
  <c r="AI43" i="55"/>
  <c r="AF43" i="53"/>
  <c r="AI42" i="53"/>
  <c r="AH42" i="53"/>
  <c r="AE171" i="52"/>
  <c r="AF89" i="52"/>
  <c r="AF171" i="52" s="1"/>
  <c r="AV193" i="52"/>
  <c r="AD7" i="52"/>
  <c r="AF173" i="52"/>
  <c r="AF179" i="52" s="1"/>
  <c r="AF42" i="52" s="1"/>
  <c r="AE179" i="52"/>
  <c r="AE42" i="52" s="1"/>
  <c r="AE43" i="52" s="1"/>
  <c r="AE65" i="52" s="1"/>
  <c r="AI82" i="52"/>
  <c r="AH82" i="52"/>
  <c r="AD171" i="51"/>
  <c r="AE89" i="51"/>
  <c r="AE173" i="51"/>
  <c r="AD179" i="51"/>
  <c r="AD42" i="51" s="1"/>
  <c r="AD43" i="51" s="1"/>
  <c r="AD65" i="51" s="1"/>
  <c r="AU193" i="51"/>
  <c r="AC7" i="51"/>
  <c r="AD214" i="51"/>
  <c r="AE178" i="51"/>
  <c r="AE82" i="51"/>
  <c r="AF94" i="51"/>
  <c r="AF82" i="51" s="1"/>
  <c r="AX193" i="58" l="1"/>
  <c r="AF7" i="58"/>
  <c r="A7" i="58" s="1"/>
  <c r="AI65" i="58"/>
  <c r="AH65" i="58"/>
  <c r="AX193" i="57"/>
  <c r="AF7" i="57"/>
  <c r="A7" i="57" s="1"/>
  <c r="AH65" i="57"/>
  <c r="AI65" i="57"/>
  <c r="AX193" i="55"/>
  <c r="AF7" i="55"/>
  <c r="A7" i="55" s="1"/>
  <c r="AI65" i="55"/>
  <c r="AH65" i="55"/>
  <c r="AF65" i="53"/>
  <c r="AI43" i="53"/>
  <c r="AH43" i="53"/>
  <c r="AW193" i="52"/>
  <c r="AE7" i="52"/>
  <c r="AF43" i="52"/>
  <c r="AI42" i="52"/>
  <c r="AH42" i="52"/>
  <c r="AE214" i="51"/>
  <c r="AF178" i="51"/>
  <c r="AF214" i="51" s="1"/>
  <c r="AV193" i="51"/>
  <c r="AD7" i="51"/>
  <c r="AF173" i="51"/>
  <c r="AF179" i="51" s="1"/>
  <c r="AF42" i="51" s="1"/>
  <c r="AE179" i="51"/>
  <c r="AE42" i="51" s="1"/>
  <c r="AE43" i="51" s="1"/>
  <c r="AE65" i="51" s="1"/>
  <c r="AI82" i="51"/>
  <c r="AH82" i="51"/>
  <c r="AE171" i="51"/>
  <c r="AF89" i="51"/>
  <c r="AF171" i="51" s="1"/>
  <c r="AX193" i="53" l="1"/>
  <c r="AF7" i="53"/>
  <c r="A7" i="53" s="1"/>
  <c r="AI65" i="53"/>
  <c r="AH65" i="53"/>
  <c r="AF65" i="52"/>
  <c r="AI43" i="52"/>
  <c r="AH43" i="52"/>
  <c r="AW193" i="51"/>
  <c r="AE7" i="51"/>
  <c r="AF43" i="51"/>
  <c r="AI42" i="51"/>
  <c r="AH42" i="51"/>
  <c r="AX193" i="52" l="1"/>
  <c r="AF7" i="52"/>
  <c r="A7" i="52" s="1"/>
  <c r="AI65" i="52"/>
  <c r="AH65" i="52"/>
  <c r="AF65" i="51"/>
  <c r="AI43" i="51"/>
  <c r="AH43" i="51"/>
  <c r="AX193" i="51" l="1"/>
  <c r="AF7" i="51"/>
  <c r="A7" i="51" s="1"/>
  <c r="AH65" i="51"/>
  <c r="AI65" i="51"/>
  <c r="V49" i="50" l="1"/>
  <c r="U49" i="50" l="1"/>
  <c r="S49" i="50"/>
  <c r="T49" i="50"/>
  <c r="R49" i="50" l="1"/>
  <c r="N49" i="50"/>
  <c r="G80" i="50"/>
  <c r="AH87" i="50"/>
  <c r="AI87" i="50" s="1"/>
  <c r="B82" i="50"/>
  <c r="B80" i="50"/>
  <c r="B69" i="50"/>
  <c r="B68" i="50"/>
  <c r="B67" i="50"/>
  <c r="B66" i="50"/>
  <c r="B63" i="50"/>
  <c r="B59" i="50"/>
  <c r="B47" i="50"/>
  <c r="B42" i="50"/>
  <c r="B43" i="50" s="1"/>
  <c r="B30" i="50"/>
  <c r="AF218" i="50"/>
  <c r="AE218" i="50"/>
  <c r="AD218" i="50"/>
  <c r="AC218" i="50"/>
  <c r="AB218" i="50"/>
  <c r="AA218" i="50"/>
  <c r="Z218" i="50"/>
  <c r="Y218" i="50"/>
  <c r="X218" i="50"/>
  <c r="W218" i="50"/>
  <c r="V218" i="50"/>
  <c r="U218" i="50"/>
  <c r="T218" i="50"/>
  <c r="S218" i="50"/>
  <c r="R218" i="50"/>
  <c r="Q218" i="50"/>
  <c r="P218" i="50"/>
  <c r="O218" i="50"/>
  <c r="N218" i="50"/>
  <c r="M218" i="50"/>
  <c r="L218" i="50"/>
  <c r="K218" i="50"/>
  <c r="J218" i="50"/>
  <c r="I218" i="50"/>
  <c r="H218" i="50"/>
  <c r="G218" i="50"/>
  <c r="F218" i="50"/>
  <c r="E218" i="50"/>
  <c r="D218" i="50"/>
  <c r="C218" i="50"/>
  <c r="B218" i="50"/>
  <c r="A218" i="50"/>
  <c r="AF217" i="50"/>
  <c r="AE217" i="50"/>
  <c r="AD217" i="50"/>
  <c r="AC217" i="50"/>
  <c r="AB217" i="50"/>
  <c r="AA217" i="50"/>
  <c r="Z217" i="50"/>
  <c r="Y217" i="50"/>
  <c r="X217" i="50"/>
  <c r="W217" i="50"/>
  <c r="V217" i="50"/>
  <c r="U217" i="50"/>
  <c r="T217" i="50"/>
  <c r="S217" i="50"/>
  <c r="R217" i="50"/>
  <c r="Q217" i="50"/>
  <c r="P217" i="50"/>
  <c r="O217" i="50"/>
  <c r="N217" i="50"/>
  <c r="M217" i="50"/>
  <c r="L217" i="50"/>
  <c r="K217" i="50"/>
  <c r="J217" i="50"/>
  <c r="I217" i="50"/>
  <c r="H217" i="50"/>
  <c r="G217" i="50"/>
  <c r="F217" i="50"/>
  <c r="E217" i="50"/>
  <c r="D217" i="50"/>
  <c r="C217" i="50"/>
  <c r="B217" i="50"/>
  <c r="A217" i="50"/>
  <c r="AF216" i="50"/>
  <c r="AE216" i="50"/>
  <c r="AD216" i="50"/>
  <c r="AC216" i="50"/>
  <c r="AB216" i="50"/>
  <c r="AA216" i="50"/>
  <c r="Z216" i="50"/>
  <c r="Y216" i="50"/>
  <c r="X216" i="50"/>
  <c r="W216" i="50"/>
  <c r="V216" i="50"/>
  <c r="U216" i="50"/>
  <c r="T216" i="50"/>
  <c r="S216" i="50"/>
  <c r="R216" i="50"/>
  <c r="Q216" i="50"/>
  <c r="P216" i="50"/>
  <c r="O216" i="50"/>
  <c r="N216" i="50"/>
  <c r="M216" i="50"/>
  <c r="L216" i="50"/>
  <c r="K216" i="50"/>
  <c r="J216" i="50"/>
  <c r="I216" i="50"/>
  <c r="H216" i="50"/>
  <c r="G216" i="50"/>
  <c r="F216" i="50"/>
  <c r="E216" i="50"/>
  <c r="D216" i="50"/>
  <c r="C216" i="50"/>
  <c r="B216" i="50"/>
  <c r="A216" i="50"/>
  <c r="AF215" i="50"/>
  <c r="AE215" i="50"/>
  <c r="AD215" i="50"/>
  <c r="AC215" i="50"/>
  <c r="AB215" i="50"/>
  <c r="AA215" i="50"/>
  <c r="Z215" i="50"/>
  <c r="Y215" i="50"/>
  <c r="X215" i="50"/>
  <c r="W215" i="50"/>
  <c r="V215" i="50"/>
  <c r="U215" i="50"/>
  <c r="T215" i="50"/>
  <c r="S215" i="50"/>
  <c r="R215" i="50"/>
  <c r="Q215" i="50"/>
  <c r="P215" i="50"/>
  <c r="O215" i="50"/>
  <c r="N215" i="50"/>
  <c r="M215" i="50"/>
  <c r="L215" i="50"/>
  <c r="K215" i="50"/>
  <c r="J215" i="50"/>
  <c r="I215" i="50"/>
  <c r="H215" i="50"/>
  <c r="G215" i="50"/>
  <c r="F215" i="50"/>
  <c r="E215" i="50"/>
  <c r="D215" i="50"/>
  <c r="C215" i="50"/>
  <c r="B215" i="50"/>
  <c r="A215" i="50"/>
  <c r="B214" i="50"/>
  <c r="S189" i="50"/>
  <c r="AG179" i="50"/>
  <c r="B179" i="50"/>
  <c r="D178" i="50"/>
  <c r="C178" i="50"/>
  <c r="C214" i="50" s="1"/>
  <c r="G177" i="50"/>
  <c r="H177" i="50" s="1"/>
  <c r="I177" i="50" s="1"/>
  <c r="J177" i="50" s="1"/>
  <c r="K177" i="50" s="1"/>
  <c r="L177" i="50" s="1"/>
  <c r="M177" i="50" s="1"/>
  <c r="N177" i="50" s="1"/>
  <c r="O177" i="50" s="1"/>
  <c r="P177" i="50" s="1"/>
  <c r="Q177" i="50" s="1"/>
  <c r="R177" i="50" s="1"/>
  <c r="S177" i="50" s="1"/>
  <c r="T177" i="50" s="1"/>
  <c r="U177" i="50" s="1"/>
  <c r="V177" i="50" s="1"/>
  <c r="W177" i="50" s="1"/>
  <c r="X177" i="50" s="1"/>
  <c r="Y177" i="50" s="1"/>
  <c r="Z177" i="50" s="1"/>
  <c r="AA177" i="50" s="1"/>
  <c r="AB177" i="50" s="1"/>
  <c r="AC177" i="50" s="1"/>
  <c r="AD177" i="50" s="1"/>
  <c r="AE177" i="50" s="1"/>
  <c r="AF177" i="50" s="1"/>
  <c r="D177" i="50"/>
  <c r="E177" i="50" s="1"/>
  <c r="F177" i="50" s="1"/>
  <c r="C177" i="50"/>
  <c r="E176" i="50"/>
  <c r="F176" i="50" s="1"/>
  <c r="G176" i="50" s="1"/>
  <c r="H176" i="50" s="1"/>
  <c r="I176" i="50" s="1"/>
  <c r="J176" i="50" s="1"/>
  <c r="K176" i="50" s="1"/>
  <c r="L176" i="50" s="1"/>
  <c r="M176" i="50" s="1"/>
  <c r="N176" i="50" s="1"/>
  <c r="O176" i="50" s="1"/>
  <c r="P176" i="50" s="1"/>
  <c r="Q176" i="50" s="1"/>
  <c r="R176" i="50" s="1"/>
  <c r="S176" i="50" s="1"/>
  <c r="T176" i="50" s="1"/>
  <c r="U176" i="50" s="1"/>
  <c r="V176" i="50" s="1"/>
  <c r="W176" i="50" s="1"/>
  <c r="X176" i="50" s="1"/>
  <c r="Y176" i="50" s="1"/>
  <c r="Z176" i="50" s="1"/>
  <c r="AA176" i="50" s="1"/>
  <c r="AB176" i="50" s="1"/>
  <c r="AC176" i="50" s="1"/>
  <c r="AD176" i="50" s="1"/>
  <c r="AE176" i="50" s="1"/>
  <c r="AF176" i="50" s="1"/>
  <c r="C176" i="50"/>
  <c r="D176" i="50" s="1"/>
  <c r="F175" i="50"/>
  <c r="G175" i="50" s="1"/>
  <c r="H175" i="50" s="1"/>
  <c r="I175" i="50" s="1"/>
  <c r="J175" i="50" s="1"/>
  <c r="K175" i="50" s="1"/>
  <c r="L175" i="50" s="1"/>
  <c r="M175" i="50" s="1"/>
  <c r="N175" i="50" s="1"/>
  <c r="O175" i="50" s="1"/>
  <c r="P175" i="50" s="1"/>
  <c r="Q175" i="50" s="1"/>
  <c r="R175" i="50" s="1"/>
  <c r="S175" i="50" s="1"/>
  <c r="T175" i="50" s="1"/>
  <c r="U175" i="50" s="1"/>
  <c r="V175" i="50" s="1"/>
  <c r="W175" i="50" s="1"/>
  <c r="X175" i="50" s="1"/>
  <c r="Y175" i="50" s="1"/>
  <c r="Z175" i="50" s="1"/>
  <c r="AA175" i="50" s="1"/>
  <c r="AB175" i="50" s="1"/>
  <c r="AC175" i="50" s="1"/>
  <c r="AD175" i="50" s="1"/>
  <c r="AE175" i="50" s="1"/>
  <c r="AF175" i="50" s="1"/>
  <c r="C175" i="50"/>
  <c r="D175" i="50" s="1"/>
  <c r="E175" i="50" s="1"/>
  <c r="C174" i="50"/>
  <c r="D174" i="50" s="1"/>
  <c r="E174" i="50" s="1"/>
  <c r="F174" i="50" s="1"/>
  <c r="G174" i="50" s="1"/>
  <c r="H174" i="50" s="1"/>
  <c r="I174" i="50" s="1"/>
  <c r="J174" i="50" s="1"/>
  <c r="K174" i="50" s="1"/>
  <c r="L174" i="50" s="1"/>
  <c r="M174" i="50" s="1"/>
  <c r="N174" i="50" s="1"/>
  <c r="O174" i="50" s="1"/>
  <c r="P174" i="50" s="1"/>
  <c r="Q174" i="50" s="1"/>
  <c r="R174" i="50" s="1"/>
  <c r="S174" i="50" s="1"/>
  <c r="T174" i="50" s="1"/>
  <c r="U174" i="50" s="1"/>
  <c r="V174" i="50" s="1"/>
  <c r="W174" i="50" s="1"/>
  <c r="X174" i="50" s="1"/>
  <c r="Y174" i="50" s="1"/>
  <c r="Z174" i="50" s="1"/>
  <c r="AA174" i="50" s="1"/>
  <c r="AB174" i="50" s="1"/>
  <c r="AC174" i="50" s="1"/>
  <c r="AD174" i="50" s="1"/>
  <c r="AE174" i="50" s="1"/>
  <c r="AF174" i="50" s="1"/>
  <c r="C173" i="50"/>
  <c r="AG171" i="50"/>
  <c r="B171" i="50"/>
  <c r="I170" i="50"/>
  <c r="J170" i="50" s="1"/>
  <c r="K170" i="50" s="1"/>
  <c r="L170" i="50" s="1"/>
  <c r="M170" i="50" s="1"/>
  <c r="N170" i="50" s="1"/>
  <c r="O170" i="50" s="1"/>
  <c r="P170" i="50" s="1"/>
  <c r="Q170" i="50" s="1"/>
  <c r="R170" i="50" s="1"/>
  <c r="S170" i="50" s="1"/>
  <c r="T170" i="50" s="1"/>
  <c r="U170" i="50" s="1"/>
  <c r="V170" i="50" s="1"/>
  <c r="W170" i="50" s="1"/>
  <c r="X170" i="50" s="1"/>
  <c r="Y170" i="50" s="1"/>
  <c r="Z170" i="50" s="1"/>
  <c r="AA170" i="50" s="1"/>
  <c r="AB170" i="50" s="1"/>
  <c r="AC170" i="50" s="1"/>
  <c r="AD170" i="50" s="1"/>
  <c r="AE170" i="50" s="1"/>
  <c r="AF170" i="50" s="1"/>
  <c r="E170" i="50"/>
  <c r="F170" i="50" s="1"/>
  <c r="G170" i="50" s="1"/>
  <c r="H170" i="50" s="1"/>
  <c r="C170" i="50"/>
  <c r="D170" i="50" s="1"/>
  <c r="F169" i="50"/>
  <c r="G169" i="50" s="1"/>
  <c r="H169" i="50" s="1"/>
  <c r="I169" i="50" s="1"/>
  <c r="J169" i="50" s="1"/>
  <c r="K169" i="50" s="1"/>
  <c r="L169" i="50" s="1"/>
  <c r="M169" i="50" s="1"/>
  <c r="N169" i="50" s="1"/>
  <c r="O169" i="50" s="1"/>
  <c r="P169" i="50" s="1"/>
  <c r="Q169" i="50" s="1"/>
  <c r="R169" i="50" s="1"/>
  <c r="S169" i="50" s="1"/>
  <c r="T169" i="50" s="1"/>
  <c r="U169" i="50" s="1"/>
  <c r="V169" i="50" s="1"/>
  <c r="W169" i="50" s="1"/>
  <c r="X169" i="50" s="1"/>
  <c r="Y169" i="50" s="1"/>
  <c r="Z169" i="50" s="1"/>
  <c r="AA169" i="50" s="1"/>
  <c r="AB169" i="50" s="1"/>
  <c r="AC169" i="50" s="1"/>
  <c r="AD169" i="50" s="1"/>
  <c r="AE169" i="50" s="1"/>
  <c r="AF169" i="50" s="1"/>
  <c r="C169" i="50"/>
  <c r="D169" i="50" s="1"/>
  <c r="E169" i="50" s="1"/>
  <c r="R168" i="50"/>
  <c r="S168" i="50" s="1"/>
  <c r="T168" i="50" s="1"/>
  <c r="U168" i="50" s="1"/>
  <c r="V168" i="50" s="1"/>
  <c r="W168" i="50" s="1"/>
  <c r="X168" i="50" s="1"/>
  <c r="Y168" i="50" s="1"/>
  <c r="Z168" i="50" s="1"/>
  <c r="AA168" i="50" s="1"/>
  <c r="AB168" i="50" s="1"/>
  <c r="AC168" i="50" s="1"/>
  <c r="AD168" i="50" s="1"/>
  <c r="AE168" i="50" s="1"/>
  <c r="AF168" i="50" s="1"/>
  <c r="F168" i="50"/>
  <c r="G168" i="50" s="1"/>
  <c r="H168" i="50" s="1"/>
  <c r="I168" i="50" s="1"/>
  <c r="J168" i="50" s="1"/>
  <c r="K168" i="50" s="1"/>
  <c r="L168" i="50" s="1"/>
  <c r="M168" i="50" s="1"/>
  <c r="N168" i="50" s="1"/>
  <c r="O168" i="50" s="1"/>
  <c r="P168" i="50" s="1"/>
  <c r="Q168" i="50" s="1"/>
  <c r="D168" i="50"/>
  <c r="E168" i="50" s="1"/>
  <c r="C168" i="50"/>
  <c r="C167" i="50"/>
  <c r="D167" i="50" s="1"/>
  <c r="E167" i="50" s="1"/>
  <c r="F167" i="50" s="1"/>
  <c r="G167" i="50" s="1"/>
  <c r="H167" i="50" s="1"/>
  <c r="I167" i="50" s="1"/>
  <c r="J167" i="50" s="1"/>
  <c r="K167" i="50" s="1"/>
  <c r="L167" i="50" s="1"/>
  <c r="M167" i="50" s="1"/>
  <c r="N167" i="50" s="1"/>
  <c r="O167" i="50" s="1"/>
  <c r="P167" i="50" s="1"/>
  <c r="Q167" i="50" s="1"/>
  <c r="R167" i="50" s="1"/>
  <c r="S167" i="50" s="1"/>
  <c r="T167" i="50" s="1"/>
  <c r="U167" i="50" s="1"/>
  <c r="V167" i="50" s="1"/>
  <c r="W167" i="50" s="1"/>
  <c r="X167" i="50" s="1"/>
  <c r="Y167" i="50" s="1"/>
  <c r="Z167" i="50" s="1"/>
  <c r="AA167" i="50" s="1"/>
  <c r="AB167" i="50" s="1"/>
  <c r="AC167" i="50" s="1"/>
  <c r="AD167" i="50" s="1"/>
  <c r="AE167" i="50" s="1"/>
  <c r="AF167" i="50" s="1"/>
  <c r="E166" i="50"/>
  <c r="F166" i="50" s="1"/>
  <c r="G166" i="50" s="1"/>
  <c r="H166" i="50" s="1"/>
  <c r="I166" i="50" s="1"/>
  <c r="J166" i="50" s="1"/>
  <c r="K166" i="50" s="1"/>
  <c r="L166" i="50" s="1"/>
  <c r="M166" i="50" s="1"/>
  <c r="N166" i="50" s="1"/>
  <c r="O166" i="50" s="1"/>
  <c r="P166" i="50" s="1"/>
  <c r="Q166" i="50" s="1"/>
  <c r="R166" i="50" s="1"/>
  <c r="S166" i="50" s="1"/>
  <c r="T166" i="50" s="1"/>
  <c r="U166" i="50" s="1"/>
  <c r="V166" i="50" s="1"/>
  <c r="W166" i="50" s="1"/>
  <c r="X166" i="50" s="1"/>
  <c r="Y166" i="50" s="1"/>
  <c r="Z166" i="50" s="1"/>
  <c r="AA166" i="50" s="1"/>
  <c r="AB166" i="50" s="1"/>
  <c r="AC166" i="50" s="1"/>
  <c r="AD166" i="50" s="1"/>
  <c r="AE166" i="50" s="1"/>
  <c r="AF166" i="50" s="1"/>
  <c r="C166" i="50"/>
  <c r="D166" i="50" s="1"/>
  <c r="D165" i="50"/>
  <c r="E165" i="50" s="1"/>
  <c r="F165" i="50" s="1"/>
  <c r="G165" i="50" s="1"/>
  <c r="H165" i="50" s="1"/>
  <c r="I165" i="50" s="1"/>
  <c r="J165" i="50" s="1"/>
  <c r="K165" i="50" s="1"/>
  <c r="L165" i="50" s="1"/>
  <c r="M165" i="50" s="1"/>
  <c r="N165" i="50" s="1"/>
  <c r="O165" i="50" s="1"/>
  <c r="P165" i="50" s="1"/>
  <c r="Q165" i="50" s="1"/>
  <c r="R165" i="50" s="1"/>
  <c r="S165" i="50" s="1"/>
  <c r="T165" i="50" s="1"/>
  <c r="U165" i="50" s="1"/>
  <c r="V165" i="50" s="1"/>
  <c r="W165" i="50" s="1"/>
  <c r="X165" i="50" s="1"/>
  <c r="Y165" i="50" s="1"/>
  <c r="Z165" i="50" s="1"/>
  <c r="AA165" i="50" s="1"/>
  <c r="AB165" i="50" s="1"/>
  <c r="AC165" i="50" s="1"/>
  <c r="AD165" i="50" s="1"/>
  <c r="AE165" i="50" s="1"/>
  <c r="AF165" i="50" s="1"/>
  <c r="C165" i="50"/>
  <c r="C164" i="50"/>
  <c r="D164" i="50" s="1"/>
  <c r="E164" i="50" s="1"/>
  <c r="F164" i="50" s="1"/>
  <c r="G164" i="50" s="1"/>
  <c r="H164" i="50" s="1"/>
  <c r="I164" i="50" s="1"/>
  <c r="J164" i="50" s="1"/>
  <c r="K164" i="50" s="1"/>
  <c r="L164" i="50" s="1"/>
  <c r="M164" i="50" s="1"/>
  <c r="N164" i="50" s="1"/>
  <c r="O164" i="50" s="1"/>
  <c r="P164" i="50" s="1"/>
  <c r="Q164" i="50" s="1"/>
  <c r="R164" i="50" s="1"/>
  <c r="S164" i="50" s="1"/>
  <c r="T164" i="50" s="1"/>
  <c r="U164" i="50" s="1"/>
  <c r="V164" i="50" s="1"/>
  <c r="W164" i="50" s="1"/>
  <c r="X164" i="50" s="1"/>
  <c r="Y164" i="50" s="1"/>
  <c r="Z164" i="50" s="1"/>
  <c r="AA164" i="50" s="1"/>
  <c r="AB164" i="50" s="1"/>
  <c r="AC164" i="50" s="1"/>
  <c r="AD164" i="50" s="1"/>
  <c r="AE164" i="50" s="1"/>
  <c r="AF164" i="50" s="1"/>
  <c r="C163" i="50"/>
  <c r="D163" i="50" s="1"/>
  <c r="E163" i="50" s="1"/>
  <c r="F163" i="50" s="1"/>
  <c r="G163" i="50" s="1"/>
  <c r="H163" i="50" s="1"/>
  <c r="I163" i="50" s="1"/>
  <c r="J163" i="50" s="1"/>
  <c r="K163" i="50" s="1"/>
  <c r="L163" i="50" s="1"/>
  <c r="M163" i="50" s="1"/>
  <c r="N163" i="50" s="1"/>
  <c r="O163" i="50" s="1"/>
  <c r="P163" i="50" s="1"/>
  <c r="Q163" i="50" s="1"/>
  <c r="R163" i="50" s="1"/>
  <c r="S163" i="50" s="1"/>
  <c r="T163" i="50" s="1"/>
  <c r="U163" i="50" s="1"/>
  <c r="V163" i="50" s="1"/>
  <c r="W163" i="50" s="1"/>
  <c r="X163" i="50" s="1"/>
  <c r="Y163" i="50" s="1"/>
  <c r="Z163" i="50" s="1"/>
  <c r="AA163" i="50" s="1"/>
  <c r="AB163" i="50" s="1"/>
  <c r="AC163" i="50" s="1"/>
  <c r="AD163" i="50" s="1"/>
  <c r="AE163" i="50" s="1"/>
  <c r="AF163" i="50" s="1"/>
  <c r="R162" i="50"/>
  <c r="S162" i="50" s="1"/>
  <c r="T162" i="50" s="1"/>
  <c r="U162" i="50" s="1"/>
  <c r="V162" i="50" s="1"/>
  <c r="W162" i="50" s="1"/>
  <c r="X162" i="50" s="1"/>
  <c r="Y162" i="50" s="1"/>
  <c r="Z162" i="50" s="1"/>
  <c r="AA162" i="50" s="1"/>
  <c r="AB162" i="50" s="1"/>
  <c r="AC162" i="50" s="1"/>
  <c r="AD162" i="50" s="1"/>
  <c r="AE162" i="50" s="1"/>
  <c r="AF162" i="50" s="1"/>
  <c r="F162" i="50"/>
  <c r="G162" i="50" s="1"/>
  <c r="H162" i="50" s="1"/>
  <c r="I162" i="50" s="1"/>
  <c r="J162" i="50" s="1"/>
  <c r="K162" i="50" s="1"/>
  <c r="L162" i="50" s="1"/>
  <c r="M162" i="50" s="1"/>
  <c r="N162" i="50" s="1"/>
  <c r="O162" i="50" s="1"/>
  <c r="P162" i="50" s="1"/>
  <c r="Q162" i="50" s="1"/>
  <c r="C162" i="50"/>
  <c r="D162" i="50" s="1"/>
  <c r="E162" i="50" s="1"/>
  <c r="D161" i="50"/>
  <c r="E161" i="50" s="1"/>
  <c r="F161" i="50" s="1"/>
  <c r="G161" i="50" s="1"/>
  <c r="H161" i="50" s="1"/>
  <c r="I161" i="50" s="1"/>
  <c r="J161" i="50" s="1"/>
  <c r="K161" i="50" s="1"/>
  <c r="L161" i="50" s="1"/>
  <c r="M161" i="50" s="1"/>
  <c r="N161" i="50" s="1"/>
  <c r="O161" i="50" s="1"/>
  <c r="P161" i="50" s="1"/>
  <c r="Q161" i="50" s="1"/>
  <c r="R161" i="50" s="1"/>
  <c r="S161" i="50" s="1"/>
  <c r="T161" i="50" s="1"/>
  <c r="U161" i="50" s="1"/>
  <c r="V161" i="50" s="1"/>
  <c r="W161" i="50" s="1"/>
  <c r="X161" i="50" s="1"/>
  <c r="Y161" i="50" s="1"/>
  <c r="Z161" i="50" s="1"/>
  <c r="AA161" i="50" s="1"/>
  <c r="AB161" i="50" s="1"/>
  <c r="AC161" i="50" s="1"/>
  <c r="AD161" i="50" s="1"/>
  <c r="AE161" i="50" s="1"/>
  <c r="AF161" i="50" s="1"/>
  <c r="C161" i="50"/>
  <c r="R160" i="50"/>
  <c r="S160" i="50" s="1"/>
  <c r="T160" i="50" s="1"/>
  <c r="U160" i="50" s="1"/>
  <c r="V160" i="50" s="1"/>
  <c r="W160" i="50" s="1"/>
  <c r="X160" i="50" s="1"/>
  <c r="Y160" i="50" s="1"/>
  <c r="Z160" i="50" s="1"/>
  <c r="AA160" i="50" s="1"/>
  <c r="AB160" i="50" s="1"/>
  <c r="AC160" i="50" s="1"/>
  <c r="AD160" i="50" s="1"/>
  <c r="AE160" i="50" s="1"/>
  <c r="AF160" i="50" s="1"/>
  <c r="F160" i="50"/>
  <c r="G160" i="50" s="1"/>
  <c r="H160" i="50" s="1"/>
  <c r="I160" i="50" s="1"/>
  <c r="J160" i="50" s="1"/>
  <c r="K160" i="50" s="1"/>
  <c r="L160" i="50" s="1"/>
  <c r="M160" i="50" s="1"/>
  <c r="N160" i="50" s="1"/>
  <c r="O160" i="50" s="1"/>
  <c r="P160" i="50" s="1"/>
  <c r="Q160" i="50" s="1"/>
  <c r="E160" i="50"/>
  <c r="C160" i="50"/>
  <c r="D160" i="50" s="1"/>
  <c r="P159" i="50"/>
  <c r="Q159" i="50" s="1"/>
  <c r="R159" i="50" s="1"/>
  <c r="S159" i="50" s="1"/>
  <c r="T159" i="50" s="1"/>
  <c r="U159" i="50" s="1"/>
  <c r="V159" i="50" s="1"/>
  <c r="W159" i="50" s="1"/>
  <c r="X159" i="50" s="1"/>
  <c r="Y159" i="50" s="1"/>
  <c r="Z159" i="50" s="1"/>
  <c r="AA159" i="50" s="1"/>
  <c r="AB159" i="50" s="1"/>
  <c r="AC159" i="50" s="1"/>
  <c r="AD159" i="50" s="1"/>
  <c r="AE159" i="50" s="1"/>
  <c r="AF159" i="50" s="1"/>
  <c r="O159" i="50"/>
  <c r="D159" i="50"/>
  <c r="E159" i="50" s="1"/>
  <c r="F159" i="50" s="1"/>
  <c r="G159" i="50" s="1"/>
  <c r="H159" i="50" s="1"/>
  <c r="I159" i="50" s="1"/>
  <c r="J159" i="50" s="1"/>
  <c r="K159" i="50" s="1"/>
  <c r="L159" i="50" s="1"/>
  <c r="M159" i="50" s="1"/>
  <c r="N159" i="50" s="1"/>
  <c r="C159" i="50"/>
  <c r="C158" i="50"/>
  <c r="D158" i="50" s="1"/>
  <c r="E158" i="50" s="1"/>
  <c r="F158" i="50" s="1"/>
  <c r="G158" i="50" s="1"/>
  <c r="H158" i="50" s="1"/>
  <c r="I158" i="50" s="1"/>
  <c r="J158" i="50" s="1"/>
  <c r="K158" i="50" s="1"/>
  <c r="L158" i="50" s="1"/>
  <c r="M158" i="50" s="1"/>
  <c r="N158" i="50" s="1"/>
  <c r="O158" i="50" s="1"/>
  <c r="P158" i="50" s="1"/>
  <c r="Q158" i="50" s="1"/>
  <c r="R158" i="50" s="1"/>
  <c r="S158" i="50" s="1"/>
  <c r="T158" i="50" s="1"/>
  <c r="U158" i="50" s="1"/>
  <c r="V158" i="50" s="1"/>
  <c r="W158" i="50" s="1"/>
  <c r="X158" i="50" s="1"/>
  <c r="Y158" i="50" s="1"/>
  <c r="Z158" i="50" s="1"/>
  <c r="AA158" i="50" s="1"/>
  <c r="AB158" i="50" s="1"/>
  <c r="AC158" i="50" s="1"/>
  <c r="AD158" i="50" s="1"/>
  <c r="AE158" i="50" s="1"/>
  <c r="AF158" i="50" s="1"/>
  <c r="K157" i="50"/>
  <c r="L157" i="50" s="1"/>
  <c r="M157" i="50" s="1"/>
  <c r="N157" i="50" s="1"/>
  <c r="O157" i="50" s="1"/>
  <c r="P157" i="50" s="1"/>
  <c r="Q157" i="50" s="1"/>
  <c r="R157" i="50" s="1"/>
  <c r="S157" i="50" s="1"/>
  <c r="T157" i="50" s="1"/>
  <c r="U157" i="50" s="1"/>
  <c r="V157" i="50" s="1"/>
  <c r="W157" i="50" s="1"/>
  <c r="X157" i="50" s="1"/>
  <c r="Y157" i="50" s="1"/>
  <c r="Z157" i="50" s="1"/>
  <c r="AA157" i="50" s="1"/>
  <c r="AB157" i="50" s="1"/>
  <c r="AC157" i="50" s="1"/>
  <c r="AD157" i="50" s="1"/>
  <c r="AE157" i="50" s="1"/>
  <c r="AF157" i="50" s="1"/>
  <c r="C157" i="50"/>
  <c r="D157" i="50" s="1"/>
  <c r="E157" i="50" s="1"/>
  <c r="F157" i="50" s="1"/>
  <c r="G157" i="50" s="1"/>
  <c r="H157" i="50" s="1"/>
  <c r="I157" i="50" s="1"/>
  <c r="J157" i="50" s="1"/>
  <c r="E156" i="50"/>
  <c r="F156" i="50" s="1"/>
  <c r="G156" i="50" s="1"/>
  <c r="H156" i="50" s="1"/>
  <c r="I156" i="50" s="1"/>
  <c r="J156" i="50" s="1"/>
  <c r="K156" i="50" s="1"/>
  <c r="L156" i="50" s="1"/>
  <c r="M156" i="50" s="1"/>
  <c r="N156" i="50" s="1"/>
  <c r="O156" i="50" s="1"/>
  <c r="P156" i="50" s="1"/>
  <c r="Q156" i="50" s="1"/>
  <c r="R156" i="50" s="1"/>
  <c r="S156" i="50" s="1"/>
  <c r="T156" i="50" s="1"/>
  <c r="U156" i="50" s="1"/>
  <c r="V156" i="50" s="1"/>
  <c r="W156" i="50" s="1"/>
  <c r="X156" i="50" s="1"/>
  <c r="Y156" i="50" s="1"/>
  <c r="Z156" i="50" s="1"/>
  <c r="AA156" i="50" s="1"/>
  <c r="AB156" i="50" s="1"/>
  <c r="AC156" i="50" s="1"/>
  <c r="AD156" i="50" s="1"/>
  <c r="AE156" i="50" s="1"/>
  <c r="AF156" i="50" s="1"/>
  <c r="D156" i="50"/>
  <c r="C156" i="50"/>
  <c r="R155" i="50"/>
  <c r="S155" i="50" s="1"/>
  <c r="T155" i="50" s="1"/>
  <c r="U155" i="50" s="1"/>
  <c r="V155" i="50" s="1"/>
  <c r="W155" i="50" s="1"/>
  <c r="X155" i="50" s="1"/>
  <c r="Y155" i="50" s="1"/>
  <c r="Z155" i="50" s="1"/>
  <c r="AA155" i="50" s="1"/>
  <c r="AB155" i="50" s="1"/>
  <c r="AC155" i="50" s="1"/>
  <c r="AD155" i="50" s="1"/>
  <c r="AE155" i="50" s="1"/>
  <c r="AF155" i="50" s="1"/>
  <c r="C155" i="50"/>
  <c r="D155" i="50" s="1"/>
  <c r="E155" i="50" s="1"/>
  <c r="F155" i="50" s="1"/>
  <c r="G155" i="50" s="1"/>
  <c r="H155" i="50" s="1"/>
  <c r="I155" i="50" s="1"/>
  <c r="J155" i="50" s="1"/>
  <c r="K155" i="50" s="1"/>
  <c r="L155" i="50" s="1"/>
  <c r="M155" i="50" s="1"/>
  <c r="N155" i="50" s="1"/>
  <c r="O155" i="50" s="1"/>
  <c r="P155" i="50" s="1"/>
  <c r="Q155" i="50" s="1"/>
  <c r="C154" i="50"/>
  <c r="D154" i="50" s="1"/>
  <c r="E154" i="50" s="1"/>
  <c r="F154" i="50" s="1"/>
  <c r="G154" i="50" s="1"/>
  <c r="H154" i="50" s="1"/>
  <c r="I154" i="50" s="1"/>
  <c r="J154" i="50" s="1"/>
  <c r="K154" i="50" s="1"/>
  <c r="L154" i="50" s="1"/>
  <c r="M154" i="50" s="1"/>
  <c r="N154" i="50" s="1"/>
  <c r="O154" i="50" s="1"/>
  <c r="P154" i="50" s="1"/>
  <c r="Q154" i="50" s="1"/>
  <c r="R154" i="50" s="1"/>
  <c r="S154" i="50" s="1"/>
  <c r="T154" i="50" s="1"/>
  <c r="U154" i="50" s="1"/>
  <c r="V154" i="50" s="1"/>
  <c r="W154" i="50" s="1"/>
  <c r="X154" i="50" s="1"/>
  <c r="Y154" i="50" s="1"/>
  <c r="Z154" i="50" s="1"/>
  <c r="AA154" i="50" s="1"/>
  <c r="AB154" i="50" s="1"/>
  <c r="AC154" i="50" s="1"/>
  <c r="AD154" i="50" s="1"/>
  <c r="AE154" i="50" s="1"/>
  <c r="AF154" i="50" s="1"/>
  <c r="V153" i="50"/>
  <c r="W153" i="50" s="1"/>
  <c r="X153" i="50" s="1"/>
  <c r="Y153" i="50" s="1"/>
  <c r="Z153" i="50" s="1"/>
  <c r="AA153" i="50" s="1"/>
  <c r="AB153" i="50" s="1"/>
  <c r="AC153" i="50" s="1"/>
  <c r="AD153" i="50" s="1"/>
  <c r="AE153" i="50" s="1"/>
  <c r="AF153" i="50" s="1"/>
  <c r="D153" i="50"/>
  <c r="E153" i="50" s="1"/>
  <c r="F153" i="50" s="1"/>
  <c r="G153" i="50" s="1"/>
  <c r="H153" i="50" s="1"/>
  <c r="I153" i="50" s="1"/>
  <c r="J153" i="50" s="1"/>
  <c r="K153" i="50" s="1"/>
  <c r="L153" i="50" s="1"/>
  <c r="M153" i="50" s="1"/>
  <c r="N153" i="50" s="1"/>
  <c r="O153" i="50" s="1"/>
  <c r="P153" i="50" s="1"/>
  <c r="Q153" i="50" s="1"/>
  <c r="R153" i="50" s="1"/>
  <c r="S153" i="50" s="1"/>
  <c r="T153" i="50" s="1"/>
  <c r="U153" i="50" s="1"/>
  <c r="C153" i="50"/>
  <c r="F152" i="50"/>
  <c r="G152" i="50" s="1"/>
  <c r="H152" i="50" s="1"/>
  <c r="I152" i="50" s="1"/>
  <c r="J152" i="50" s="1"/>
  <c r="K152" i="50" s="1"/>
  <c r="L152" i="50" s="1"/>
  <c r="M152" i="50" s="1"/>
  <c r="N152" i="50" s="1"/>
  <c r="O152" i="50" s="1"/>
  <c r="P152" i="50" s="1"/>
  <c r="Q152" i="50" s="1"/>
  <c r="R152" i="50" s="1"/>
  <c r="S152" i="50" s="1"/>
  <c r="T152" i="50" s="1"/>
  <c r="U152" i="50" s="1"/>
  <c r="V152" i="50" s="1"/>
  <c r="W152" i="50" s="1"/>
  <c r="X152" i="50" s="1"/>
  <c r="Y152" i="50" s="1"/>
  <c r="Z152" i="50" s="1"/>
  <c r="AA152" i="50" s="1"/>
  <c r="AB152" i="50" s="1"/>
  <c r="AC152" i="50" s="1"/>
  <c r="AD152" i="50" s="1"/>
  <c r="AE152" i="50" s="1"/>
  <c r="AF152" i="50" s="1"/>
  <c r="D152" i="50"/>
  <c r="E152" i="50" s="1"/>
  <c r="C152" i="50"/>
  <c r="S151" i="50"/>
  <c r="T151" i="50" s="1"/>
  <c r="U151" i="50" s="1"/>
  <c r="V151" i="50" s="1"/>
  <c r="W151" i="50" s="1"/>
  <c r="X151" i="50" s="1"/>
  <c r="Y151" i="50" s="1"/>
  <c r="Z151" i="50" s="1"/>
  <c r="AA151" i="50" s="1"/>
  <c r="AB151" i="50" s="1"/>
  <c r="AC151" i="50" s="1"/>
  <c r="AD151" i="50" s="1"/>
  <c r="AE151" i="50" s="1"/>
  <c r="AF151" i="50" s="1"/>
  <c r="J151" i="50"/>
  <c r="K151" i="50" s="1"/>
  <c r="L151" i="50" s="1"/>
  <c r="M151" i="50" s="1"/>
  <c r="N151" i="50" s="1"/>
  <c r="O151" i="50" s="1"/>
  <c r="P151" i="50" s="1"/>
  <c r="Q151" i="50" s="1"/>
  <c r="R151" i="50" s="1"/>
  <c r="G151" i="50"/>
  <c r="H151" i="50" s="1"/>
  <c r="I151" i="50" s="1"/>
  <c r="C151" i="50"/>
  <c r="D151" i="50" s="1"/>
  <c r="E151" i="50" s="1"/>
  <c r="F151" i="50" s="1"/>
  <c r="D150" i="50"/>
  <c r="E150" i="50" s="1"/>
  <c r="F150" i="50" s="1"/>
  <c r="G150" i="50" s="1"/>
  <c r="H150" i="50" s="1"/>
  <c r="I150" i="50" s="1"/>
  <c r="J150" i="50" s="1"/>
  <c r="K150" i="50" s="1"/>
  <c r="L150" i="50" s="1"/>
  <c r="M150" i="50" s="1"/>
  <c r="N150" i="50" s="1"/>
  <c r="O150" i="50" s="1"/>
  <c r="P150" i="50" s="1"/>
  <c r="Q150" i="50" s="1"/>
  <c r="R150" i="50" s="1"/>
  <c r="S150" i="50" s="1"/>
  <c r="T150" i="50" s="1"/>
  <c r="U150" i="50" s="1"/>
  <c r="V150" i="50" s="1"/>
  <c r="W150" i="50" s="1"/>
  <c r="X150" i="50" s="1"/>
  <c r="Y150" i="50" s="1"/>
  <c r="Z150" i="50" s="1"/>
  <c r="AA150" i="50" s="1"/>
  <c r="AB150" i="50" s="1"/>
  <c r="AC150" i="50" s="1"/>
  <c r="AD150" i="50" s="1"/>
  <c r="AE150" i="50" s="1"/>
  <c r="AF150" i="50" s="1"/>
  <c r="C150" i="50"/>
  <c r="N149" i="50"/>
  <c r="O149" i="50" s="1"/>
  <c r="P149" i="50" s="1"/>
  <c r="Q149" i="50" s="1"/>
  <c r="R149" i="50" s="1"/>
  <c r="S149" i="50" s="1"/>
  <c r="T149" i="50" s="1"/>
  <c r="U149" i="50" s="1"/>
  <c r="V149" i="50" s="1"/>
  <c r="W149" i="50" s="1"/>
  <c r="X149" i="50" s="1"/>
  <c r="Y149" i="50" s="1"/>
  <c r="Z149" i="50" s="1"/>
  <c r="AA149" i="50" s="1"/>
  <c r="AB149" i="50" s="1"/>
  <c r="AC149" i="50" s="1"/>
  <c r="AD149" i="50" s="1"/>
  <c r="AE149" i="50" s="1"/>
  <c r="AF149" i="50" s="1"/>
  <c r="G149" i="50"/>
  <c r="H149" i="50" s="1"/>
  <c r="I149" i="50" s="1"/>
  <c r="J149" i="50" s="1"/>
  <c r="K149" i="50" s="1"/>
  <c r="L149" i="50" s="1"/>
  <c r="M149" i="50" s="1"/>
  <c r="D149" i="50"/>
  <c r="E149" i="50" s="1"/>
  <c r="F149" i="50" s="1"/>
  <c r="C149" i="50"/>
  <c r="E148" i="50"/>
  <c r="F148" i="50" s="1"/>
  <c r="G148" i="50" s="1"/>
  <c r="H148" i="50" s="1"/>
  <c r="I148" i="50" s="1"/>
  <c r="J148" i="50" s="1"/>
  <c r="K148" i="50" s="1"/>
  <c r="L148" i="50" s="1"/>
  <c r="M148" i="50" s="1"/>
  <c r="N148" i="50" s="1"/>
  <c r="O148" i="50" s="1"/>
  <c r="P148" i="50" s="1"/>
  <c r="Q148" i="50" s="1"/>
  <c r="R148" i="50" s="1"/>
  <c r="S148" i="50" s="1"/>
  <c r="T148" i="50" s="1"/>
  <c r="U148" i="50" s="1"/>
  <c r="V148" i="50" s="1"/>
  <c r="W148" i="50" s="1"/>
  <c r="X148" i="50" s="1"/>
  <c r="Y148" i="50" s="1"/>
  <c r="Z148" i="50" s="1"/>
  <c r="AA148" i="50" s="1"/>
  <c r="AB148" i="50" s="1"/>
  <c r="AC148" i="50" s="1"/>
  <c r="AD148" i="50" s="1"/>
  <c r="AE148" i="50" s="1"/>
  <c r="AF148" i="50" s="1"/>
  <c r="D148" i="50"/>
  <c r="C148" i="50"/>
  <c r="C147" i="50"/>
  <c r="D147" i="50" s="1"/>
  <c r="E147" i="50" s="1"/>
  <c r="F147" i="50" s="1"/>
  <c r="G147" i="50" s="1"/>
  <c r="H147" i="50" s="1"/>
  <c r="I147" i="50" s="1"/>
  <c r="J147" i="50" s="1"/>
  <c r="K147" i="50" s="1"/>
  <c r="L147" i="50" s="1"/>
  <c r="M147" i="50" s="1"/>
  <c r="N147" i="50" s="1"/>
  <c r="O147" i="50" s="1"/>
  <c r="P147" i="50" s="1"/>
  <c r="Q147" i="50" s="1"/>
  <c r="R147" i="50" s="1"/>
  <c r="S147" i="50" s="1"/>
  <c r="T147" i="50" s="1"/>
  <c r="U147" i="50" s="1"/>
  <c r="V147" i="50" s="1"/>
  <c r="W147" i="50" s="1"/>
  <c r="X147" i="50" s="1"/>
  <c r="Y147" i="50" s="1"/>
  <c r="Z147" i="50" s="1"/>
  <c r="AA147" i="50" s="1"/>
  <c r="AB147" i="50" s="1"/>
  <c r="AC147" i="50" s="1"/>
  <c r="AD147" i="50" s="1"/>
  <c r="AE147" i="50" s="1"/>
  <c r="AF147" i="50" s="1"/>
  <c r="J146" i="50"/>
  <c r="K146" i="50" s="1"/>
  <c r="L146" i="50" s="1"/>
  <c r="M146" i="50" s="1"/>
  <c r="N146" i="50" s="1"/>
  <c r="O146" i="50" s="1"/>
  <c r="P146" i="50" s="1"/>
  <c r="Q146" i="50" s="1"/>
  <c r="R146" i="50" s="1"/>
  <c r="S146" i="50" s="1"/>
  <c r="T146" i="50" s="1"/>
  <c r="U146" i="50" s="1"/>
  <c r="V146" i="50" s="1"/>
  <c r="W146" i="50" s="1"/>
  <c r="X146" i="50" s="1"/>
  <c r="Y146" i="50" s="1"/>
  <c r="Z146" i="50" s="1"/>
  <c r="AA146" i="50" s="1"/>
  <c r="AB146" i="50" s="1"/>
  <c r="AC146" i="50" s="1"/>
  <c r="AD146" i="50" s="1"/>
  <c r="AE146" i="50" s="1"/>
  <c r="AF146" i="50" s="1"/>
  <c r="H146" i="50"/>
  <c r="I146" i="50" s="1"/>
  <c r="D146" i="50"/>
  <c r="E146" i="50" s="1"/>
  <c r="F146" i="50" s="1"/>
  <c r="G146" i="50" s="1"/>
  <c r="C146" i="50"/>
  <c r="J145" i="50"/>
  <c r="K145" i="50" s="1"/>
  <c r="L145" i="50" s="1"/>
  <c r="M145" i="50" s="1"/>
  <c r="N145" i="50" s="1"/>
  <c r="O145" i="50" s="1"/>
  <c r="P145" i="50" s="1"/>
  <c r="Q145" i="50" s="1"/>
  <c r="R145" i="50" s="1"/>
  <c r="S145" i="50" s="1"/>
  <c r="T145" i="50" s="1"/>
  <c r="U145" i="50" s="1"/>
  <c r="V145" i="50" s="1"/>
  <c r="W145" i="50" s="1"/>
  <c r="X145" i="50" s="1"/>
  <c r="Y145" i="50" s="1"/>
  <c r="Z145" i="50" s="1"/>
  <c r="AA145" i="50" s="1"/>
  <c r="AB145" i="50" s="1"/>
  <c r="AC145" i="50" s="1"/>
  <c r="AD145" i="50" s="1"/>
  <c r="AE145" i="50" s="1"/>
  <c r="AF145" i="50" s="1"/>
  <c r="F145" i="50"/>
  <c r="G145" i="50" s="1"/>
  <c r="H145" i="50" s="1"/>
  <c r="I145" i="50" s="1"/>
  <c r="D145" i="50"/>
  <c r="E145" i="50" s="1"/>
  <c r="C145" i="50"/>
  <c r="V144" i="50"/>
  <c r="W144" i="50" s="1"/>
  <c r="X144" i="50" s="1"/>
  <c r="Y144" i="50" s="1"/>
  <c r="Z144" i="50" s="1"/>
  <c r="AA144" i="50" s="1"/>
  <c r="AB144" i="50" s="1"/>
  <c r="AC144" i="50" s="1"/>
  <c r="AD144" i="50" s="1"/>
  <c r="AE144" i="50" s="1"/>
  <c r="AF144" i="50" s="1"/>
  <c r="I144" i="50"/>
  <c r="J144" i="50" s="1"/>
  <c r="K144" i="50" s="1"/>
  <c r="L144" i="50" s="1"/>
  <c r="M144" i="50" s="1"/>
  <c r="N144" i="50" s="1"/>
  <c r="O144" i="50" s="1"/>
  <c r="P144" i="50" s="1"/>
  <c r="Q144" i="50" s="1"/>
  <c r="R144" i="50" s="1"/>
  <c r="S144" i="50" s="1"/>
  <c r="T144" i="50" s="1"/>
  <c r="U144" i="50" s="1"/>
  <c r="G144" i="50"/>
  <c r="H144" i="50" s="1"/>
  <c r="F144" i="50"/>
  <c r="D144" i="50"/>
  <c r="E144" i="50" s="1"/>
  <c r="C144" i="50"/>
  <c r="C143" i="50"/>
  <c r="D143" i="50" s="1"/>
  <c r="E143" i="50" s="1"/>
  <c r="F143" i="50" s="1"/>
  <c r="G143" i="50" s="1"/>
  <c r="H143" i="50" s="1"/>
  <c r="I143" i="50" s="1"/>
  <c r="J143" i="50" s="1"/>
  <c r="K143" i="50" s="1"/>
  <c r="L143" i="50" s="1"/>
  <c r="M143" i="50" s="1"/>
  <c r="N143" i="50" s="1"/>
  <c r="O143" i="50" s="1"/>
  <c r="P143" i="50" s="1"/>
  <c r="Q143" i="50" s="1"/>
  <c r="R143" i="50" s="1"/>
  <c r="S143" i="50" s="1"/>
  <c r="T143" i="50" s="1"/>
  <c r="U143" i="50" s="1"/>
  <c r="V143" i="50" s="1"/>
  <c r="W143" i="50" s="1"/>
  <c r="X143" i="50" s="1"/>
  <c r="Y143" i="50" s="1"/>
  <c r="Z143" i="50" s="1"/>
  <c r="AA143" i="50" s="1"/>
  <c r="AB143" i="50" s="1"/>
  <c r="AC143" i="50" s="1"/>
  <c r="AD143" i="50" s="1"/>
  <c r="AE143" i="50" s="1"/>
  <c r="AF143" i="50" s="1"/>
  <c r="U142" i="50"/>
  <c r="V142" i="50" s="1"/>
  <c r="W142" i="50" s="1"/>
  <c r="X142" i="50" s="1"/>
  <c r="Y142" i="50" s="1"/>
  <c r="Z142" i="50" s="1"/>
  <c r="AA142" i="50" s="1"/>
  <c r="AB142" i="50" s="1"/>
  <c r="AC142" i="50" s="1"/>
  <c r="AD142" i="50" s="1"/>
  <c r="AE142" i="50" s="1"/>
  <c r="AF142" i="50" s="1"/>
  <c r="H142" i="50"/>
  <c r="I142" i="50" s="1"/>
  <c r="J142" i="50" s="1"/>
  <c r="K142" i="50" s="1"/>
  <c r="L142" i="50" s="1"/>
  <c r="M142" i="50" s="1"/>
  <c r="N142" i="50" s="1"/>
  <c r="O142" i="50" s="1"/>
  <c r="P142" i="50" s="1"/>
  <c r="Q142" i="50" s="1"/>
  <c r="R142" i="50" s="1"/>
  <c r="S142" i="50" s="1"/>
  <c r="T142" i="50" s="1"/>
  <c r="D142" i="50"/>
  <c r="E142" i="50" s="1"/>
  <c r="F142" i="50" s="1"/>
  <c r="G142" i="50" s="1"/>
  <c r="C142" i="50"/>
  <c r="G141" i="50"/>
  <c r="H141" i="50" s="1"/>
  <c r="I141" i="50" s="1"/>
  <c r="J141" i="50" s="1"/>
  <c r="K141" i="50" s="1"/>
  <c r="L141" i="50" s="1"/>
  <c r="M141" i="50" s="1"/>
  <c r="N141" i="50" s="1"/>
  <c r="O141" i="50" s="1"/>
  <c r="P141" i="50" s="1"/>
  <c r="Q141" i="50" s="1"/>
  <c r="R141" i="50" s="1"/>
  <c r="S141" i="50" s="1"/>
  <c r="T141" i="50" s="1"/>
  <c r="U141" i="50" s="1"/>
  <c r="V141" i="50" s="1"/>
  <c r="W141" i="50" s="1"/>
  <c r="X141" i="50" s="1"/>
  <c r="Y141" i="50" s="1"/>
  <c r="Z141" i="50" s="1"/>
  <c r="AA141" i="50" s="1"/>
  <c r="AB141" i="50" s="1"/>
  <c r="AC141" i="50" s="1"/>
  <c r="AD141" i="50" s="1"/>
  <c r="AE141" i="50" s="1"/>
  <c r="AF141" i="50" s="1"/>
  <c r="F141" i="50"/>
  <c r="C141" i="50"/>
  <c r="D141" i="50" s="1"/>
  <c r="E141" i="50" s="1"/>
  <c r="H140" i="50"/>
  <c r="I140" i="50" s="1"/>
  <c r="J140" i="50" s="1"/>
  <c r="K140" i="50" s="1"/>
  <c r="L140" i="50" s="1"/>
  <c r="M140" i="50" s="1"/>
  <c r="N140" i="50" s="1"/>
  <c r="O140" i="50" s="1"/>
  <c r="P140" i="50" s="1"/>
  <c r="Q140" i="50" s="1"/>
  <c r="R140" i="50" s="1"/>
  <c r="S140" i="50" s="1"/>
  <c r="T140" i="50" s="1"/>
  <c r="U140" i="50" s="1"/>
  <c r="V140" i="50" s="1"/>
  <c r="W140" i="50" s="1"/>
  <c r="X140" i="50" s="1"/>
  <c r="Y140" i="50" s="1"/>
  <c r="Z140" i="50" s="1"/>
  <c r="AA140" i="50" s="1"/>
  <c r="AB140" i="50" s="1"/>
  <c r="AC140" i="50" s="1"/>
  <c r="AD140" i="50" s="1"/>
  <c r="AE140" i="50" s="1"/>
  <c r="AF140" i="50" s="1"/>
  <c r="E140" i="50"/>
  <c r="F140" i="50" s="1"/>
  <c r="G140" i="50" s="1"/>
  <c r="D140" i="50"/>
  <c r="C140" i="50"/>
  <c r="G139" i="50"/>
  <c r="H139" i="50" s="1"/>
  <c r="I139" i="50" s="1"/>
  <c r="J139" i="50" s="1"/>
  <c r="K139" i="50" s="1"/>
  <c r="L139" i="50" s="1"/>
  <c r="M139" i="50" s="1"/>
  <c r="N139" i="50" s="1"/>
  <c r="O139" i="50" s="1"/>
  <c r="P139" i="50" s="1"/>
  <c r="Q139" i="50" s="1"/>
  <c r="R139" i="50" s="1"/>
  <c r="S139" i="50" s="1"/>
  <c r="T139" i="50" s="1"/>
  <c r="U139" i="50" s="1"/>
  <c r="V139" i="50" s="1"/>
  <c r="W139" i="50" s="1"/>
  <c r="X139" i="50" s="1"/>
  <c r="Y139" i="50" s="1"/>
  <c r="Z139" i="50" s="1"/>
  <c r="AA139" i="50" s="1"/>
  <c r="AB139" i="50" s="1"/>
  <c r="AC139" i="50" s="1"/>
  <c r="AD139" i="50" s="1"/>
  <c r="AE139" i="50" s="1"/>
  <c r="AF139" i="50" s="1"/>
  <c r="E139" i="50"/>
  <c r="F139" i="50" s="1"/>
  <c r="D139" i="50"/>
  <c r="C139" i="50"/>
  <c r="F138" i="50"/>
  <c r="G138" i="50" s="1"/>
  <c r="H138" i="50" s="1"/>
  <c r="I138" i="50" s="1"/>
  <c r="J138" i="50" s="1"/>
  <c r="K138" i="50" s="1"/>
  <c r="L138" i="50" s="1"/>
  <c r="M138" i="50" s="1"/>
  <c r="N138" i="50" s="1"/>
  <c r="O138" i="50" s="1"/>
  <c r="P138" i="50" s="1"/>
  <c r="Q138" i="50" s="1"/>
  <c r="R138" i="50" s="1"/>
  <c r="S138" i="50" s="1"/>
  <c r="T138" i="50" s="1"/>
  <c r="U138" i="50" s="1"/>
  <c r="V138" i="50" s="1"/>
  <c r="W138" i="50" s="1"/>
  <c r="X138" i="50" s="1"/>
  <c r="Y138" i="50" s="1"/>
  <c r="Z138" i="50" s="1"/>
  <c r="AA138" i="50" s="1"/>
  <c r="AB138" i="50" s="1"/>
  <c r="AC138" i="50" s="1"/>
  <c r="AD138" i="50" s="1"/>
  <c r="AE138" i="50" s="1"/>
  <c r="AF138" i="50" s="1"/>
  <c r="C138" i="50"/>
  <c r="D138" i="50" s="1"/>
  <c r="E138" i="50" s="1"/>
  <c r="F137" i="50"/>
  <c r="G137" i="50" s="1"/>
  <c r="H137" i="50" s="1"/>
  <c r="I137" i="50" s="1"/>
  <c r="J137" i="50" s="1"/>
  <c r="K137" i="50" s="1"/>
  <c r="L137" i="50" s="1"/>
  <c r="M137" i="50" s="1"/>
  <c r="N137" i="50" s="1"/>
  <c r="O137" i="50" s="1"/>
  <c r="P137" i="50" s="1"/>
  <c r="Q137" i="50" s="1"/>
  <c r="R137" i="50" s="1"/>
  <c r="S137" i="50" s="1"/>
  <c r="T137" i="50" s="1"/>
  <c r="U137" i="50" s="1"/>
  <c r="V137" i="50" s="1"/>
  <c r="W137" i="50" s="1"/>
  <c r="X137" i="50" s="1"/>
  <c r="Y137" i="50" s="1"/>
  <c r="Z137" i="50" s="1"/>
  <c r="AA137" i="50" s="1"/>
  <c r="AB137" i="50" s="1"/>
  <c r="AC137" i="50" s="1"/>
  <c r="AD137" i="50" s="1"/>
  <c r="AE137" i="50" s="1"/>
  <c r="AF137" i="50" s="1"/>
  <c r="D137" i="50"/>
  <c r="E137" i="50" s="1"/>
  <c r="C137" i="50"/>
  <c r="N136" i="50"/>
  <c r="O136" i="50" s="1"/>
  <c r="P136" i="50" s="1"/>
  <c r="Q136" i="50" s="1"/>
  <c r="R136" i="50" s="1"/>
  <c r="S136" i="50" s="1"/>
  <c r="T136" i="50" s="1"/>
  <c r="U136" i="50" s="1"/>
  <c r="V136" i="50" s="1"/>
  <c r="W136" i="50" s="1"/>
  <c r="X136" i="50" s="1"/>
  <c r="Y136" i="50" s="1"/>
  <c r="Z136" i="50" s="1"/>
  <c r="AA136" i="50" s="1"/>
  <c r="AB136" i="50" s="1"/>
  <c r="AC136" i="50" s="1"/>
  <c r="AD136" i="50" s="1"/>
  <c r="AE136" i="50" s="1"/>
  <c r="AF136" i="50" s="1"/>
  <c r="E136" i="50"/>
  <c r="F136" i="50" s="1"/>
  <c r="G136" i="50" s="1"/>
  <c r="H136" i="50" s="1"/>
  <c r="I136" i="50" s="1"/>
  <c r="J136" i="50" s="1"/>
  <c r="K136" i="50" s="1"/>
  <c r="L136" i="50" s="1"/>
  <c r="M136" i="50" s="1"/>
  <c r="D136" i="50"/>
  <c r="C136" i="50"/>
  <c r="O135" i="50"/>
  <c r="P135" i="50" s="1"/>
  <c r="Q135" i="50" s="1"/>
  <c r="R135" i="50" s="1"/>
  <c r="S135" i="50" s="1"/>
  <c r="T135" i="50" s="1"/>
  <c r="U135" i="50" s="1"/>
  <c r="V135" i="50" s="1"/>
  <c r="W135" i="50" s="1"/>
  <c r="X135" i="50" s="1"/>
  <c r="Y135" i="50" s="1"/>
  <c r="Z135" i="50" s="1"/>
  <c r="AA135" i="50" s="1"/>
  <c r="AB135" i="50" s="1"/>
  <c r="AC135" i="50" s="1"/>
  <c r="AD135" i="50" s="1"/>
  <c r="AE135" i="50" s="1"/>
  <c r="AF135" i="50" s="1"/>
  <c r="C135" i="50"/>
  <c r="D135" i="50" s="1"/>
  <c r="E135" i="50" s="1"/>
  <c r="F135" i="50" s="1"/>
  <c r="G135" i="50" s="1"/>
  <c r="H135" i="50" s="1"/>
  <c r="I135" i="50" s="1"/>
  <c r="J135" i="50" s="1"/>
  <c r="K135" i="50" s="1"/>
  <c r="L135" i="50" s="1"/>
  <c r="M135" i="50" s="1"/>
  <c r="N135" i="50" s="1"/>
  <c r="F134" i="50"/>
  <c r="G134" i="50" s="1"/>
  <c r="H134" i="50" s="1"/>
  <c r="I134" i="50" s="1"/>
  <c r="J134" i="50" s="1"/>
  <c r="K134" i="50" s="1"/>
  <c r="L134" i="50" s="1"/>
  <c r="M134" i="50" s="1"/>
  <c r="N134" i="50" s="1"/>
  <c r="O134" i="50" s="1"/>
  <c r="P134" i="50" s="1"/>
  <c r="Q134" i="50" s="1"/>
  <c r="R134" i="50" s="1"/>
  <c r="S134" i="50" s="1"/>
  <c r="T134" i="50" s="1"/>
  <c r="U134" i="50" s="1"/>
  <c r="V134" i="50" s="1"/>
  <c r="W134" i="50" s="1"/>
  <c r="X134" i="50" s="1"/>
  <c r="Y134" i="50" s="1"/>
  <c r="Z134" i="50" s="1"/>
  <c r="AA134" i="50" s="1"/>
  <c r="AB134" i="50" s="1"/>
  <c r="AC134" i="50" s="1"/>
  <c r="AD134" i="50" s="1"/>
  <c r="AE134" i="50" s="1"/>
  <c r="AF134" i="50" s="1"/>
  <c r="E134" i="50"/>
  <c r="C134" i="50"/>
  <c r="D134" i="50" s="1"/>
  <c r="F133" i="50"/>
  <c r="G133" i="50" s="1"/>
  <c r="H133" i="50" s="1"/>
  <c r="I133" i="50" s="1"/>
  <c r="J133" i="50" s="1"/>
  <c r="K133" i="50" s="1"/>
  <c r="L133" i="50" s="1"/>
  <c r="M133" i="50" s="1"/>
  <c r="N133" i="50" s="1"/>
  <c r="O133" i="50" s="1"/>
  <c r="P133" i="50" s="1"/>
  <c r="Q133" i="50" s="1"/>
  <c r="R133" i="50" s="1"/>
  <c r="S133" i="50" s="1"/>
  <c r="T133" i="50" s="1"/>
  <c r="U133" i="50" s="1"/>
  <c r="V133" i="50" s="1"/>
  <c r="W133" i="50" s="1"/>
  <c r="X133" i="50" s="1"/>
  <c r="Y133" i="50" s="1"/>
  <c r="Z133" i="50" s="1"/>
  <c r="AA133" i="50" s="1"/>
  <c r="AB133" i="50" s="1"/>
  <c r="AC133" i="50" s="1"/>
  <c r="AD133" i="50" s="1"/>
  <c r="AE133" i="50" s="1"/>
  <c r="AF133" i="50" s="1"/>
  <c r="D133" i="50"/>
  <c r="E133" i="50" s="1"/>
  <c r="C133" i="50"/>
  <c r="Q132" i="50"/>
  <c r="R132" i="50" s="1"/>
  <c r="S132" i="50" s="1"/>
  <c r="T132" i="50" s="1"/>
  <c r="U132" i="50" s="1"/>
  <c r="V132" i="50" s="1"/>
  <c r="W132" i="50" s="1"/>
  <c r="X132" i="50" s="1"/>
  <c r="Y132" i="50" s="1"/>
  <c r="Z132" i="50" s="1"/>
  <c r="AA132" i="50" s="1"/>
  <c r="AB132" i="50" s="1"/>
  <c r="AC132" i="50" s="1"/>
  <c r="AD132" i="50" s="1"/>
  <c r="AE132" i="50" s="1"/>
  <c r="AF132" i="50" s="1"/>
  <c r="E132" i="50"/>
  <c r="F132" i="50" s="1"/>
  <c r="G132" i="50" s="1"/>
  <c r="H132" i="50" s="1"/>
  <c r="I132" i="50" s="1"/>
  <c r="J132" i="50" s="1"/>
  <c r="K132" i="50" s="1"/>
  <c r="L132" i="50" s="1"/>
  <c r="M132" i="50" s="1"/>
  <c r="N132" i="50" s="1"/>
  <c r="O132" i="50" s="1"/>
  <c r="P132" i="50" s="1"/>
  <c r="D132" i="50"/>
  <c r="C132" i="50"/>
  <c r="E131" i="50"/>
  <c r="F131" i="50" s="1"/>
  <c r="G131" i="50" s="1"/>
  <c r="H131" i="50" s="1"/>
  <c r="I131" i="50" s="1"/>
  <c r="J131" i="50" s="1"/>
  <c r="K131" i="50" s="1"/>
  <c r="L131" i="50" s="1"/>
  <c r="M131" i="50" s="1"/>
  <c r="N131" i="50" s="1"/>
  <c r="O131" i="50" s="1"/>
  <c r="P131" i="50" s="1"/>
  <c r="Q131" i="50" s="1"/>
  <c r="R131" i="50" s="1"/>
  <c r="S131" i="50" s="1"/>
  <c r="T131" i="50" s="1"/>
  <c r="U131" i="50" s="1"/>
  <c r="V131" i="50" s="1"/>
  <c r="W131" i="50" s="1"/>
  <c r="X131" i="50" s="1"/>
  <c r="Y131" i="50" s="1"/>
  <c r="Z131" i="50" s="1"/>
  <c r="AA131" i="50" s="1"/>
  <c r="AB131" i="50" s="1"/>
  <c r="AC131" i="50" s="1"/>
  <c r="AD131" i="50" s="1"/>
  <c r="AE131" i="50" s="1"/>
  <c r="AF131" i="50" s="1"/>
  <c r="C131" i="50"/>
  <c r="D131" i="50" s="1"/>
  <c r="F130" i="50"/>
  <c r="G130" i="50" s="1"/>
  <c r="H130" i="50" s="1"/>
  <c r="I130" i="50" s="1"/>
  <c r="J130" i="50" s="1"/>
  <c r="K130" i="50" s="1"/>
  <c r="L130" i="50" s="1"/>
  <c r="M130" i="50" s="1"/>
  <c r="N130" i="50" s="1"/>
  <c r="O130" i="50" s="1"/>
  <c r="P130" i="50" s="1"/>
  <c r="Q130" i="50" s="1"/>
  <c r="R130" i="50" s="1"/>
  <c r="S130" i="50" s="1"/>
  <c r="T130" i="50" s="1"/>
  <c r="U130" i="50" s="1"/>
  <c r="V130" i="50" s="1"/>
  <c r="W130" i="50" s="1"/>
  <c r="X130" i="50" s="1"/>
  <c r="Y130" i="50" s="1"/>
  <c r="Z130" i="50" s="1"/>
  <c r="AA130" i="50" s="1"/>
  <c r="AB130" i="50" s="1"/>
  <c r="AC130" i="50" s="1"/>
  <c r="AD130" i="50" s="1"/>
  <c r="AE130" i="50" s="1"/>
  <c r="AF130" i="50" s="1"/>
  <c r="C130" i="50"/>
  <c r="D130" i="50" s="1"/>
  <c r="E130" i="50" s="1"/>
  <c r="N129" i="50"/>
  <c r="O129" i="50" s="1"/>
  <c r="P129" i="50" s="1"/>
  <c r="Q129" i="50" s="1"/>
  <c r="R129" i="50" s="1"/>
  <c r="S129" i="50" s="1"/>
  <c r="T129" i="50" s="1"/>
  <c r="U129" i="50" s="1"/>
  <c r="V129" i="50" s="1"/>
  <c r="W129" i="50" s="1"/>
  <c r="X129" i="50" s="1"/>
  <c r="Y129" i="50" s="1"/>
  <c r="Z129" i="50" s="1"/>
  <c r="AA129" i="50" s="1"/>
  <c r="AB129" i="50" s="1"/>
  <c r="AC129" i="50" s="1"/>
  <c r="AD129" i="50" s="1"/>
  <c r="AE129" i="50" s="1"/>
  <c r="AF129" i="50" s="1"/>
  <c r="F129" i="50"/>
  <c r="G129" i="50" s="1"/>
  <c r="H129" i="50" s="1"/>
  <c r="I129" i="50" s="1"/>
  <c r="J129" i="50" s="1"/>
  <c r="K129" i="50" s="1"/>
  <c r="L129" i="50" s="1"/>
  <c r="M129" i="50" s="1"/>
  <c r="D129" i="50"/>
  <c r="E129" i="50" s="1"/>
  <c r="C129" i="50"/>
  <c r="O128" i="50"/>
  <c r="P128" i="50" s="1"/>
  <c r="Q128" i="50" s="1"/>
  <c r="R128" i="50" s="1"/>
  <c r="S128" i="50" s="1"/>
  <c r="T128" i="50" s="1"/>
  <c r="U128" i="50" s="1"/>
  <c r="V128" i="50" s="1"/>
  <c r="W128" i="50" s="1"/>
  <c r="X128" i="50" s="1"/>
  <c r="Y128" i="50" s="1"/>
  <c r="Z128" i="50" s="1"/>
  <c r="AA128" i="50" s="1"/>
  <c r="AB128" i="50" s="1"/>
  <c r="AC128" i="50" s="1"/>
  <c r="AD128" i="50" s="1"/>
  <c r="AE128" i="50" s="1"/>
  <c r="AF128" i="50" s="1"/>
  <c r="D128" i="50"/>
  <c r="E128" i="50" s="1"/>
  <c r="F128" i="50" s="1"/>
  <c r="G128" i="50" s="1"/>
  <c r="H128" i="50" s="1"/>
  <c r="I128" i="50" s="1"/>
  <c r="J128" i="50" s="1"/>
  <c r="K128" i="50" s="1"/>
  <c r="L128" i="50" s="1"/>
  <c r="M128" i="50" s="1"/>
  <c r="N128" i="50" s="1"/>
  <c r="C128" i="50"/>
  <c r="D127" i="50"/>
  <c r="E127" i="50" s="1"/>
  <c r="F127" i="50" s="1"/>
  <c r="G127" i="50" s="1"/>
  <c r="H127" i="50" s="1"/>
  <c r="I127" i="50" s="1"/>
  <c r="J127" i="50" s="1"/>
  <c r="K127" i="50" s="1"/>
  <c r="L127" i="50" s="1"/>
  <c r="M127" i="50" s="1"/>
  <c r="N127" i="50" s="1"/>
  <c r="O127" i="50" s="1"/>
  <c r="P127" i="50" s="1"/>
  <c r="Q127" i="50" s="1"/>
  <c r="R127" i="50" s="1"/>
  <c r="S127" i="50" s="1"/>
  <c r="T127" i="50" s="1"/>
  <c r="U127" i="50" s="1"/>
  <c r="V127" i="50" s="1"/>
  <c r="W127" i="50" s="1"/>
  <c r="X127" i="50" s="1"/>
  <c r="Y127" i="50" s="1"/>
  <c r="Z127" i="50" s="1"/>
  <c r="AA127" i="50" s="1"/>
  <c r="AB127" i="50" s="1"/>
  <c r="AC127" i="50" s="1"/>
  <c r="AD127" i="50" s="1"/>
  <c r="AE127" i="50" s="1"/>
  <c r="AF127" i="50" s="1"/>
  <c r="C127" i="50"/>
  <c r="N126" i="50"/>
  <c r="O126" i="50" s="1"/>
  <c r="P126" i="50" s="1"/>
  <c r="Q126" i="50" s="1"/>
  <c r="R126" i="50" s="1"/>
  <c r="S126" i="50" s="1"/>
  <c r="T126" i="50" s="1"/>
  <c r="U126" i="50" s="1"/>
  <c r="V126" i="50" s="1"/>
  <c r="W126" i="50" s="1"/>
  <c r="X126" i="50" s="1"/>
  <c r="Y126" i="50" s="1"/>
  <c r="Z126" i="50" s="1"/>
  <c r="AA126" i="50" s="1"/>
  <c r="AB126" i="50" s="1"/>
  <c r="AC126" i="50" s="1"/>
  <c r="AD126" i="50" s="1"/>
  <c r="AE126" i="50" s="1"/>
  <c r="AF126" i="50" s="1"/>
  <c r="C126" i="50"/>
  <c r="D126" i="50" s="1"/>
  <c r="E126" i="50" s="1"/>
  <c r="F126" i="50" s="1"/>
  <c r="G126" i="50" s="1"/>
  <c r="H126" i="50" s="1"/>
  <c r="I126" i="50" s="1"/>
  <c r="J126" i="50" s="1"/>
  <c r="K126" i="50" s="1"/>
  <c r="L126" i="50" s="1"/>
  <c r="M126" i="50" s="1"/>
  <c r="H125" i="50"/>
  <c r="I125" i="50" s="1"/>
  <c r="J125" i="50" s="1"/>
  <c r="K125" i="50" s="1"/>
  <c r="L125" i="50" s="1"/>
  <c r="M125" i="50" s="1"/>
  <c r="N125" i="50" s="1"/>
  <c r="O125" i="50" s="1"/>
  <c r="P125" i="50" s="1"/>
  <c r="Q125" i="50" s="1"/>
  <c r="R125" i="50" s="1"/>
  <c r="S125" i="50" s="1"/>
  <c r="T125" i="50" s="1"/>
  <c r="U125" i="50" s="1"/>
  <c r="V125" i="50" s="1"/>
  <c r="W125" i="50" s="1"/>
  <c r="X125" i="50" s="1"/>
  <c r="Y125" i="50" s="1"/>
  <c r="Z125" i="50" s="1"/>
  <c r="AA125" i="50" s="1"/>
  <c r="AB125" i="50" s="1"/>
  <c r="AC125" i="50" s="1"/>
  <c r="AD125" i="50" s="1"/>
  <c r="AE125" i="50" s="1"/>
  <c r="AF125" i="50" s="1"/>
  <c r="F125" i="50"/>
  <c r="G125" i="50" s="1"/>
  <c r="D125" i="50"/>
  <c r="E125" i="50" s="1"/>
  <c r="C125" i="50"/>
  <c r="N124" i="50"/>
  <c r="O124" i="50" s="1"/>
  <c r="P124" i="50" s="1"/>
  <c r="Q124" i="50" s="1"/>
  <c r="R124" i="50" s="1"/>
  <c r="S124" i="50" s="1"/>
  <c r="T124" i="50" s="1"/>
  <c r="U124" i="50" s="1"/>
  <c r="V124" i="50" s="1"/>
  <c r="W124" i="50" s="1"/>
  <c r="X124" i="50" s="1"/>
  <c r="Y124" i="50" s="1"/>
  <c r="Z124" i="50" s="1"/>
  <c r="AA124" i="50" s="1"/>
  <c r="AB124" i="50" s="1"/>
  <c r="AC124" i="50" s="1"/>
  <c r="AD124" i="50" s="1"/>
  <c r="AE124" i="50" s="1"/>
  <c r="AF124" i="50" s="1"/>
  <c r="D124" i="50"/>
  <c r="E124" i="50" s="1"/>
  <c r="F124" i="50" s="1"/>
  <c r="G124" i="50" s="1"/>
  <c r="H124" i="50" s="1"/>
  <c r="I124" i="50" s="1"/>
  <c r="J124" i="50" s="1"/>
  <c r="K124" i="50" s="1"/>
  <c r="L124" i="50" s="1"/>
  <c r="M124" i="50" s="1"/>
  <c r="C124" i="50"/>
  <c r="D123" i="50"/>
  <c r="E123" i="50" s="1"/>
  <c r="F123" i="50" s="1"/>
  <c r="G123" i="50" s="1"/>
  <c r="H123" i="50" s="1"/>
  <c r="I123" i="50" s="1"/>
  <c r="J123" i="50" s="1"/>
  <c r="K123" i="50" s="1"/>
  <c r="L123" i="50" s="1"/>
  <c r="M123" i="50" s="1"/>
  <c r="N123" i="50" s="1"/>
  <c r="O123" i="50" s="1"/>
  <c r="P123" i="50" s="1"/>
  <c r="Q123" i="50" s="1"/>
  <c r="R123" i="50" s="1"/>
  <c r="S123" i="50" s="1"/>
  <c r="T123" i="50" s="1"/>
  <c r="U123" i="50" s="1"/>
  <c r="V123" i="50" s="1"/>
  <c r="W123" i="50" s="1"/>
  <c r="X123" i="50" s="1"/>
  <c r="Y123" i="50" s="1"/>
  <c r="Z123" i="50" s="1"/>
  <c r="AA123" i="50" s="1"/>
  <c r="AB123" i="50" s="1"/>
  <c r="AC123" i="50" s="1"/>
  <c r="AD123" i="50" s="1"/>
  <c r="AE123" i="50" s="1"/>
  <c r="AF123" i="50" s="1"/>
  <c r="C123" i="50"/>
  <c r="I122" i="50"/>
  <c r="J122" i="50" s="1"/>
  <c r="K122" i="50" s="1"/>
  <c r="L122" i="50" s="1"/>
  <c r="M122" i="50" s="1"/>
  <c r="N122" i="50" s="1"/>
  <c r="O122" i="50" s="1"/>
  <c r="P122" i="50" s="1"/>
  <c r="Q122" i="50" s="1"/>
  <c r="R122" i="50" s="1"/>
  <c r="S122" i="50" s="1"/>
  <c r="T122" i="50" s="1"/>
  <c r="U122" i="50" s="1"/>
  <c r="V122" i="50" s="1"/>
  <c r="W122" i="50" s="1"/>
  <c r="X122" i="50" s="1"/>
  <c r="Y122" i="50" s="1"/>
  <c r="Z122" i="50" s="1"/>
  <c r="AA122" i="50" s="1"/>
  <c r="AB122" i="50" s="1"/>
  <c r="AC122" i="50" s="1"/>
  <c r="AD122" i="50" s="1"/>
  <c r="AE122" i="50" s="1"/>
  <c r="AF122" i="50" s="1"/>
  <c r="C122" i="50"/>
  <c r="D122" i="50" s="1"/>
  <c r="E122" i="50" s="1"/>
  <c r="F122" i="50" s="1"/>
  <c r="G122" i="50" s="1"/>
  <c r="H122" i="50" s="1"/>
  <c r="Y121" i="50"/>
  <c r="Z121" i="50" s="1"/>
  <c r="AA121" i="50" s="1"/>
  <c r="AB121" i="50" s="1"/>
  <c r="AC121" i="50" s="1"/>
  <c r="AD121" i="50" s="1"/>
  <c r="AE121" i="50" s="1"/>
  <c r="AF121" i="50" s="1"/>
  <c r="D121" i="50"/>
  <c r="E121" i="50" s="1"/>
  <c r="F121" i="50" s="1"/>
  <c r="G121" i="50" s="1"/>
  <c r="H121" i="50" s="1"/>
  <c r="I121" i="50" s="1"/>
  <c r="J121" i="50" s="1"/>
  <c r="K121" i="50" s="1"/>
  <c r="L121" i="50" s="1"/>
  <c r="M121" i="50" s="1"/>
  <c r="N121" i="50" s="1"/>
  <c r="O121" i="50" s="1"/>
  <c r="P121" i="50" s="1"/>
  <c r="Q121" i="50" s="1"/>
  <c r="R121" i="50" s="1"/>
  <c r="S121" i="50" s="1"/>
  <c r="T121" i="50" s="1"/>
  <c r="U121" i="50" s="1"/>
  <c r="V121" i="50" s="1"/>
  <c r="W121" i="50" s="1"/>
  <c r="X121" i="50" s="1"/>
  <c r="C121" i="50"/>
  <c r="E120" i="50"/>
  <c r="F120" i="50" s="1"/>
  <c r="G120" i="50" s="1"/>
  <c r="H120" i="50" s="1"/>
  <c r="I120" i="50" s="1"/>
  <c r="J120" i="50" s="1"/>
  <c r="K120" i="50" s="1"/>
  <c r="L120" i="50" s="1"/>
  <c r="M120" i="50" s="1"/>
  <c r="N120" i="50" s="1"/>
  <c r="O120" i="50" s="1"/>
  <c r="P120" i="50" s="1"/>
  <c r="Q120" i="50" s="1"/>
  <c r="R120" i="50" s="1"/>
  <c r="S120" i="50" s="1"/>
  <c r="T120" i="50" s="1"/>
  <c r="U120" i="50" s="1"/>
  <c r="V120" i="50" s="1"/>
  <c r="W120" i="50" s="1"/>
  <c r="X120" i="50" s="1"/>
  <c r="Y120" i="50" s="1"/>
  <c r="Z120" i="50" s="1"/>
  <c r="AA120" i="50" s="1"/>
  <c r="AB120" i="50" s="1"/>
  <c r="AC120" i="50" s="1"/>
  <c r="AD120" i="50" s="1"/>
  <c r="AE120" i="50" s="1"/>
  <c r="AF120" i="50" s="1"/>
  <c r="D120" i="50"/>
  <c r="C120" i="50"/>
  <c r="L119" i="50"/>
  <c r="M119" i="50" s="1"/>
  <c r="N119" i="50" s="1"/>
  <c r="O119" i="50" s="1"/>
  <c r="P119" i="50" s="1"/>
  <c r="Q119" i="50" s="1"/>
  <c r="R119" i="50" s="1"/>
  <c r="S119" i="50" s="1"/>
  <c r="T119" i="50" s="1"/>
  <c r="U119" i="50" s="1"/>
  <c r="V119" i="50" s="1"/>
  <c r="W119" i="50" s="1"/>
  <c r="X119" i="50" s="1"/>
  <c r="Y119" i="50" s="1"/>
  <c r="Z119" i="50" s="1"/>
  <c r="AA119" i="50" s="1"/>
  <c r="AB119" i="50" s="1"/>
  <c r="AC119" i="50" s="1"/>
  <c r="AD119" i="50" s="1"/>
  <c r="AE119" i="50" s="1"/>
  <c r="AF119" i="50" s="1"/>
  <c r="D119" i="50"/>
  <c r="E119" i="50" s="1"/>
  <c r="F119" i="50" s="1"/>
  <c r="G119" i="50" s="1"/>
  <c r="H119" i="50" s="1"/>
  <c r="I119" i="50" s="1"/>
  <c r="J119" i="50" s="1"/>
  <c r="K119" i="50" s="1"/>
  <c r="C119" i="50"/>
  <c r="C118" i="50"/>
  <c r="D118" i="50" s="1"/>
  <c r="E118" i="50" s="1"/>
  <c r="F118" i="50" s="1"/>
  <c r="G118" i="50" s="1"/>
  <c r="H118" i="50" s="1"/>
  <c r="I118" i="50" s="1"/>
  <c r="J118" i="50" s="1"/>
  <c r="K118" i="50" s="1"/>
  <c r="L118" i="50" s="1"/>
  <c r="M118" i="50" s="1"/>
  <c r="N118" i="50" s="1"/>
  <c r="O118" i="50" s="1"/>
  <c r="P118" i="50" s="1"/>
  <c r="Q118" i="50" s="1"/>
  <c r="R118" i="50" s="1"/>
  <c r="S118" i="50" s="1"/>
  <c r="T118" i="50" s="1"/>
  <c r="U118" i="50" s="1"/>
  <c r="V118" i="50" s="1"/>
  <c r="W118" i="50" s="1"/>
  <c r="X118" i="50" s="1"/>
  <c r="Y118" i="50" s="1"/>
  <c r="Z118" i="50" s="1"/>
  <c r="AA118" i="50" s="1"/>
  <c r="AB118" i="50" s="1"/>
  <c r="AC118" i="50" s="1"/>
  <c r="AD118" i="50" s="1"/>
  <c r="AE118" i="50" s="1"/>
  <c r="AF118" i="50" s="1"/>
  <c r="D117" i="50"/>
  <c r="E117" i="50" s="1"/>
  <c r="F117" i="50" s="1"/>
  <c r="G117" i="50" s="1"/>
  <c r="H117" i="50" s="1"/>
  <c r="I117" i="50" s="1"/>
  <c r="J117" i="50" s="1"/>
  <c r="K117" i="50" s="1"/>
  <c r="L117" i="50" s="1"/>
  <c r="M117" i="50" s="1"/>
  <c r="N117" i="50" s="1"/>
  <c r="O117" i="50" s="1"/>
  <c r="P117" i="50" s="1"/>
  <c r="Q117" i="50" s="1"/>
  <c r="R117" i="50" s="1"/>
  <c r="S117" i="50" s="1"/>
  <c r="T117" i="50" s="1"/>
  <c r="U117" i="50" s="1"/>
  <c r="V117" i="50" s="1"/>
  <c r="W117" i="50" s="1"/>
  <c r="X117" i="50" s="1"/>
  <c r="Y117" i="50" s="1"/>
  <c r="Z117" i="50" s="1"/>
  <c r="AA117" i="50" s="1"/>
  <c r="AB117" i="50" s="1"/>
  <c r="AC117" i="50" s="1"/>
  <c r="AD117" i="50" s="1"/>
  <c r="AE117" i="50" s="1"/>
  <c r="AF117" i="50" s="1"/>
  <c r="C117" i="50"/>
  <c r="I116" i="50"/>
  <c r="J116" i="50" s="1"/>
  <c r="K116" i="50" s="1"/>
  <c r="L116" i="50" s="1"/>
  <c r="M116" i="50" s="1"/>
  <c r="N116" i="50" s="1"/>
  <c r="O116" i="50" s="1"/>
  <c r="P116" i="50" s="1"/>
  <c r="Q116" i="50" s="1"/>
  <c r="R116" i="50" s="1"/>
  <c r="S116" i="50" s="1"/>
  <c r="T116" i="50" s="1"/>
  <c r="U116" i="50" s="1"/>
  <c r="V116" i="50" s="1"/>
  <c r="W116" i="50" s="1"/>
  <c r="X116" i="50" s="1"/>
  <c r="Y116" i="50" s="1"/>
  <c r="Z116" i="50" s="1"/>
  <c r="AA116" i="50" s="1"/>
  <c r="AB116" i="50" s="1"/>
  <c r="AC116" i="50" s="1"/>
  <c r="AD116" i="50" s="1"/>
  <c r="AE116" i="50" s="1"/>
  <c r="AF116" i="50" s="1"/>
  <c r="F116" i="50"/>
  <c r="G116" i="50" s="1"/>
  <c r="H116" i="50" s="1"/>
  <c r="E116" i="50"/>
  <c r="D116" i="50"/>
  <c r="C116" i="50"/>
  <c r="E115" i="50"/>
  <c r="F115" i="50" s="1"/>
  <c r="G115" i="50" s="1"/>
  <c r="H115" i="50" s="1"/>
  <c r="I115" i="50" s="1"/>
  <c r="J115" i="50" s="1"/>
  <c r="K115" i="50" s="1"/>
  <c r="L115" i="50" s="1"/>
  <c r="M115" i="50" s="1"/>
  <c r="N115" i="50" s="1"/>
  <c r="O115" i="50" s="1"/>
  <c r="P115" i="50" s="1"/>
  <c r="Q115" i="50" s="1"/>
  <c r="R115" i="50" s="1"/>
  <c r="S115" i="50" s="1"/>
  <c r="T115" i="50" s="1"/>
  <c r="U115" i="50" s="1"/>
  <c r="V115" i="50" s="1"/>
  <c r="W115" i="50" s="1"/>
  <c r="X115" i="50" s="1"/>
  <c r="Y115" i="50" s="1"/>
  <c r="Z115" i="50" s="1"/>
  <c r="AA115" i="50" s="1"/>
  <c r="AB115" i="50" s="1"/>
  <c r="AC115" i="50" s="1"/>
  <c r="AD115" i="50" s="1"/>
  <c r="AE115" i="50" s="1"/>
  <c r="AF115" i="50" s="1"/>
  <c r="D115" i="50"/>
  <c r="C115" i="50"/>
  <c r="C114" i="50"/>
  <c r="D114" i="50" s="1"/>
  <c r="E114" i="50" s="1"/>
  <c r="F114" i="50" s="1"/>
  <c r="G114" i="50" s="1"/>
  <c r="H114" i="50" s="1"/>
  <c r="I114" i="50" s="1"/>
  <c r="J114" i="50" s="1"/>
  <c r="K114" i="50" s="1"/>
  <c r="L114" i="50" s="1"/>
  <c r="M114" i="50" s="1"/>
  <c r="N114" i="50" s="1"/>
  <c r="O114" i="50" s="1"/>
  <c r="P114" i="50" s="1"/>
  <c r="Q114" i="50" s="1"/>
  <c r="R114" i="50" s="1"/>
  <c r="S114" i="50" s="1"/>
  <c r="T114" i="50" s="1"/>
  <c r="U114" i="50" s="1"/>
  <c r="V114" i="50" s="1"/>
  <c r="W114" i="50" s="1"/>
  <c r="X114" i="50" s="1"/>
  <c r="Y114" i="50" s="1"/>
  <c r="Z114" i="50" s="1"/>
  <c r="AA114" i="50" s="1"/>
  <c r="AB114" i="50" s="1"/>
  <c r="AC114" i="50" s="1"/>
  <c r="AD114" i="50" s="1"/>
  <c r="AE114" i="50" s="1"/>
  <c r="AF114" i="50" s="1"/>
  <c r="F113" i="50"/>
  <c r="G113" i="50" s="1"/>
  <c r="H113" i="50" s="1"/>
  <c r="I113" i="50" s="1"/>
  <c r="J113" i="50" s="1"/>
  <c r="K113" i="50" s="1"/>
  <c r="L113" i="50" s="1"/>
  <c r="M113" i="50" s="1"/>
  <c r="N113" i="50" s="1"/>
  <c r="O113" i="50" s="1"/>
  <c r="P113" i="50" s="1"/>
  <c r="Q113" i="50" s="1"/>
  <c r="R113" i="50" s="1"/>
  <c r="S113" i="50" s="1"/>
  <c r="T113" i="50" s="1"/>
  <c r="U113" i="50" s="1"/>
  <c r="V113" i="50" s="1"/>
  <c r="W113" i="50" s="1"/>
  <c r="X113" i="50" s="1"/>
  <c r="Y113" i="50" s="1"/>
  <c r="Z113" i="50" s="1"/>
  <c r="AA113" i="50" s="1"/>
  <c r="AB113" i="50" s="1"/>
  <c r="AC113" i="50" s="1"/>
  <c r="AD113" i="50" s="1"/>
  <c r="AE113" i="50" s="1"/>
  <c r="AF113" i="50" s="1"/>
  <c r="D113" i="50"/>
  <c r="E113" i="50" s="1"/>
  <c r="C113" i="50"/>
  <c r="AE112" i="50"/>
  <c r="AF112" i="50" s="1"/>
  <c r="D112" i="50"/>
  <c r="E112" i="50" s="1"/>
  <c r="F112" i="50" s="1"/>
  <c r="G112" i="50" s="1"/>
  <c r="H112" i="50" s="1"/>
  <c r="I112" i="50" s="1"/>
  <c r="J112" i="50" s="1"/>
  <c r="K112" i="50" s="1"/>
  <c r="L112" i="50" s="1"/>
  <c r="M112" i="50" s="1"/>
  <c r="N112" i="50" s="1"/>
  <c r="O112" i="50" s="1"/>
  <c r="P112" i="50" s="1"/>
  <c r="Q112" i="50" s="1"/>
  <c r="R112" i="50" s="1"/>
  <c r="S112" i="50" s="1"/>
  <c r="T112" i="50" s="1"/>
  <c r="U112" i="50" s="1"/>
  <c r="V112" i="50" s="1"/>
  <c r="W112" i="50" s="1"/>
  <c r="X112" i="50" s="1"/>
  <c r="Y112" i="50" s="1"/>
  <c r="Z112" i="50" s="1"/>
  <c r="AA112" i="50" s="1"/>
  <c r="AB112" i="50" s="1"/>
  <c r="AC112" i="50" s="1"/>
  <c r="AD112" i="50" s="1"/>
  <c r="C112" i="50"/>
  <c r="C111" i="50"/>
  <c r="D111" i="50" s="1"/>
  <c r="E111" i="50" s="1"/>
  <c r="F111" i="50" s="1"/>
  <c r="G111" i="50" s="1"/>
  <c r="H111" i="50" s="1"/>
  <c r="I111" i="50" s="1"/>
  <c r="J111" i="50" s="1"/>
  <c r="K111" i="50" s="1"/>
  <c r="L111" i="50" s="1"/>
  <c r="M111" i="50" s="1"/>
  <c r="N111" i="50" s="1"/>
  <c r="O111" i="50" s="1"/>
  <c r="P111" i="50" s="1"/>
  <c r="Q111" i="50" s="1"/>
  <c r="R111" i="50" s="1"/>
  <c r="S111" i="50" s="1"/>
  <c r="T111" i="50" s="1"/>
  <c r="U111" i="50" s="1"/>
  <c r="V111" i="50" s="1"/>
  <c r="W111" i="50" s="1"/>
  <c r="X111" i="50" s="1"/>
  <c r="Y111" i="50" s="1"/>
  <c r="Z111" i="50" s="1"/>
  <c r="AA111" i="50" s="1"/>
  <c r="AB111" i="50" s="1"/>
  <c r="AC111" i="50" s="1"/>
  <c r="AD111" i="50" s="1"/>
  <c r="AE111" i="50" s="1"/>
  <c r="AF111" i="50" s="1"/>
  <c r="H110" i="50"/>
  <c r="I110" i="50" s="1"/>
  <c r="J110" i="50" s="1"/>
  <c r="K110" i="50" s="1"/>
  <c r="L110" i="50" s="1"/>
  <c r="M110" i="50" s="1"/>
  <c r="N110" i="50" s="1"/>
  <c r="O110" i="50" s="1"/>
  <c r="P110" i="50" s="1"/>
  <c r="Q110" i="50" s="1"/>
  <c r="R110" i="50" s="1"/>
  <c r="S110" i="50" s="1"/>
  <c r="T110" i="50" s="1"/>
  <c r="U110" i="50" s="1"/>
  <c r="V110" i="50" s="1"/>
  <c r="W110" i="50" s="1"/>
  <c r="X110" i="50" s="1"/>
  <c r="Y110" i="50" s="1"/>
  <c r="Z110" i="50" s="1"/>
  <c r="AA110" i="50" s="1"/>
  <c r="AB110" i="50" s="1"/>
  <c r="AC110" i="50" s="1"/>
  <c r="AD110" i="50" s="1"/>
  <c r="AE110" i="50" s="1"/>
  <c r="AF110" i="50" s="1"/>
  <c r="C110" i="50"/>
  <c r="D110" i="50" s="1"/>
  <c r="E110" i="50" s="1"/>
  <c r="F110" i="50" s="1"/>
  <c r="G110" i="50" s="1"/>
  <c r="I109" i="50"/>
  <c r="J109" i="50" s="1"/>
  <c r="K109" i="50" s="1"/>
  <c r="L109" i="50" s="1"/>
  <c r="M109" i="50" s="1"/>
  <c r="N109" i="50" s="1"/>
  <c r="O109" i="50" s="1"/>
  <c r="P109" i="50" s="1"/>
  <c r="Q109" i="50" s="1"/>
  <c r="R109" i="50" s="1"/>
  <c r="S109" i="50" s="1"/>
  <c r="T109" i="50" s="1"/>
  <c r="U109" i="50" s="1"/>
  <c r="V109" i="50" s="1"/>
  <c r="W109" i="50" s="1"/>
  <c r="X109" i="50" s="1"/>
  <c r="Y109" i="50" s="1"/>
  <c r="Z109" i="50" s="1"/>
  <c r="AA109" i="50" s="1"/>
  <c r="AB109" i="50" s="1"/>
  <c r="AC109" i="50" s="1"/>
  <c r="AD109" i="50" s="1"/>
  <c r="AE109" i="50" s="1"/>
  <c r="AF109" i="50" s="1"/>
  <c r="F109" i="50"/>
  <c r="G109" i="50" s="1"/>
  <c r="H109" i="50" s="1"/>
  <c r="C109" i="50"/>
  <c r="D109" i="50" s="1"/>
  <c r="E109" i="50" s="1"/>
  <c r="G108" i="50"/>
  <c r="H108" i="50" s="1"/>
  <c r="I108" i="50" s="1"/>
  <c r="J108" i="50" s="1"/>
  <c r="K108" i="50" s="1"/>
  <c r="L108" i="50" s="1"/>
  <c r="M108" i="50" s="1"/>
  <c r="N108" i="50" s="1"/>
  <c r="O108" i="50" s="1"/>
  <c r="P108" i="50" s="1"/>
  <c r="Q108" i="50" s="1"/>
  <c r="R108" i="50" s="1"/>
  <c r="S108" i="50" s="1"/>
  <c r="T108" i="50" s="1"/>
  <c r="U108" i="50" s="1"/>
  <c r="V108" i="50" s="1"/>
  <c r="W108" i="50" s="1"/>
  <c r="X108" i="50" s="1"/>
  <c r="Y108" i="50" s="1"/>
  <c r="Z108" i="50" s="1"/>
  <c r="AA108" i="50" s="1"/>
  <c r="AB108" i="50" s="1"/>
  <c r="AC108" i="50" s="1"/>
  <c r="AD108" i="50" s="1"/>
  <c r="AE108" i="50" s="1"/>
  <c r="AF108" i="50" s="1"/>
  <c r="F108" i="50"/>
  <c r="D108" i="50"/>
  <c r="E108" i="50" s="1"/>
  <c r="C108" i="50"/>
  <c r="X107" i="50"/>
  <c r="Y107" i="50" s="1"/>
  <c r="Z107" i="50" s="1"/>
  <c r="AA107" i="50" s="1"/>
  <c r="AB107" i="50" s="1"/>
  <c r="AC107" i="50" s="1"/>
  <c r="AD107" i="50" s="1"/>
  <c r="AE107" i="50" s="1"/>
  <c r="AF107" i="50" s="1"/>
  <c r="E107" i="50"/>
  <c r="F107" i="50" s="1"/>
  <c r="G107" i="50" s="1"/>
  <c r="H107" i="50" s="1"/>
  <c r="I107" i="50" s="1"/>
  <c r="J107" i="50" s="1"/>
  <c r="K107" i="50" s="1"/>
  <c r="L107" i="50" s="1"/>
  <c r="M107" i="50" s="1"/>
  <c r="N107" i="50" s="1"/>
  <c r="O107" i="50" s="1"/>
  <c r="P107" i="50" s="1"/>
  <c r="Q107" i="50" s="1"/>
  <c r="R107" i="50" s="1"/>
  <c r="S107" i="50" s="1"/>
  <c r="T107" i="50" s="1"/>
  <c r="U107" i="50" s="1"/>
  <c r="V107" i="50" s="1"/>
  <c r="W107" i="50" s="1"/>
  <c r="C107" i="50"/>
  <c r="D107" i="50" s="1"/>
  <c r="H106" i="50"/>
  <c r="I106" i="50" s="1"/>
  <c r="J106" i="50" s="1"/>
  <c r="K106" i="50" s="1"/>
  <c r="L106" i="50" s="1"/>
  <c r="M106" i="50" s="1"/>
  <c r="N106" i="50" s="1"/>
  <c r="O106" i="50" s="1"/>
  <c r="P106" i="50" s="1"/>
  <c r="Q106" i="50" s="1"/>
  <c r="R106" i="50" s="1"/>
  <c r="S106" i="50" s="1"/>
  <c r="T106" i="50" s="1"/>
  <c r="U106" i="50" s="1"/>
  <c r="V106" i="50" s="1"/>
  <c r="W106" i="50" s="1"/>
  <c r="X106" i="50" s="1"/>
  <c r="Y106" i="50" s="1"/>
  <c r="Z106" i="50" s="1"/>
  <c r="AA106" i="50" s="1"/>
  <c r="AB106" i="50" s="1"/>
  <c r="AC106" i="50" s="1"/>
  <c r="AD106" i="50" s="1"/>
  <c r="AE106" i="50" s="1"/>
  <c r="AF106" i="50" s="1"/>
  <c r="E106" i="50"/>
  <c r="F106" i="50" s="1"/>
  <c r="G106" i="50" s="1"/>
  <c r="C106" i="50"/>
  <c r="D106" i="50" s="1"/>
  <c r="X105" i="50"/>
  <c r="Y105" i="50" s="1"/>
  <c r="Z105" i="50" s="1"/>
  <c r="AA105" i="50" s="1"/>
  <c r="AB105" i="50" s="1"/>
  <c r="AC105" i="50" s="1"/>
  <c r="AD105" i="50" s="1"/>
  <c r="AE105" i="50" s="1"/>
  <c r="AF105" i="50" s="1"/>
  <c r="U105" i="50"/>
  <c r="V105" i="50" s="1"/>
  <c r="W105" i="50" s="1"/>
  <c r="I105" i="50"/>
  <c r="J105" i="50" s="1"/>
  <c r="K105" i="50" s="1"/>
  <c r="L105" i="50" s="1"/>
  <c r="M105" i="50" s="1"/>
  <c r="N105" i="50" s="1"/>
  <c r="O105" i="50" s="1"/>
  <c r="P105" i="50" s="1"/>
  <c r="Q105" i="50" s="1"/>
  <c r="R105" i="50" s="1"/>
  <c r="S105" i="50" s="1"/>
  <c r="T105" i="50" s="1"/>
  <c r="F105" i="50"/>
  <c r="G105" i="50" s="1"/>
  <c r="H105" i="50" s="1"/>
  <c r="E105" i="50"/>
  <c r="C105" i="50"/>
  <c r="D105" i="50" s="1"/>
  <c r="N104" i="50"/>
  <c r="O104" i="50" s="1"/>
  <c r="P104" i="50" s="1"/>
  <c r="Q104" i="50" s="1"/>
  <c r="R104" i="50" s="1"/>
  <c r="S104" i="50" s="1"/>
  <c r="T104" i="50" s="1"/>
  <c r="U104" i="50" s="1"/>
  <c r="V104" i="50" s="1"/>
  <c r="W104" i="50" s="1"/>
  <c r="X104" i="50" s="1"/>
  <c r="Y104" i="50" s="1"/>
  <c r="Z104" i="50" s="1"/>
  <c r="AA104" i="50" s="1"/>
  <c r="AB104" i="50" s="1"/>
  <c r="AC104" i="50" s="1"/>
  <c r="AD104" i="50" s="1"/>
  <c r="AE104" i="50" s="1"/>
  <c r="AF104" i="50" s="1"/>
  <c r="K104" i="50"/>
  <c r="L104" i="50" s="1"/>
  <c r="M104" i="50" s="1"/>
  <c r="C104" i="50"/>
  <c r="D104" i="50" s="1"/>
  <c r="E104" i="50" s="1"/>
  <c r="F104" i="50" s="1"/>
  <c r="G104" i="50" s="1"/>
  <c r="H104" i="50" s="1"/>
  <c r="I104" i="50" s="1"/>
  <c r="J104" i="50" s="1"/>
  <c r="E103" i="50"/>
  <c r="F103" i="50" s="1"/>
  <c r="G103" i="50" s="1"/>
  <c r="H103" i="50" s="1"/>
  <c r="I103" i="50" s="1"/>
  <c r="J103" i="50" s="1"/>
  <c r="K103" i="50" s="1"/>
  <c r="L103" i="50" s="1"/>
  <c r="M103" i="50" s="1"/>
  <c r="N103" i="50" s="1"/>
  <c r="O103" i="50" s="1"/>
  <c r="P103" i="50" s="1"/>
  <c r="Q103" i="50" s="1"/>
  <c r="R103" i="50" s="1"/>
  <c r="S103" i="50" s="1"/>
  <c r="T103" i="50" s="1"/>
  <c r="U103" i="50" s="1"/>
  <c r="V103" i="50" s="1"/>
  <c r="W103" i="50" s="1"/>
  <c r="X103" i="50" s="1"/>
  <c r="Y103" i="50" s="1"/>
  <c r="Z103" i="50" s="1"/>
  <c r="AA103" i="50" s="1"/>
  <c r="AB103" i="50" s="1"/>
  <c r="AC103" i="50" s="1"/>
  <c r="AD103" i="50" s="1"/>
  <c r="AE103" i="50" s="1"/>
  <c r="AF103" i="50" s="1"/>
  <c r="D103" i="50"/>
  <c r="C103" i="50"/>
  <c r="H102" i="50"/>
  <c r="I102" i="50" s="1"/>
  <c r="J102" i="50" s="1"/>
  <c r="K102" i="50" s="1"/>
  <c r="L102" i="50" s="1"/>
  <c r="M102" i="50" s="1"/>
  <c r="N102" i="50" s="1"/>
  <c r="O102" i="50" s="1"/>
  <c r="P102" i="50" s="1"/>
  <c r="Q102" i="50" s="1"/>
  <c r="R102" i="50" s="1"/>
  <c r="S102" i="50" s="1"/>
  <c r="T102" i="50" s="1"/>
  <c r="U102" i="50" s="1"/>
  <c r="V102" i="50" s="1"/>
  <c r="W102" i="50" s="1"/>
  <c r="X102" i="50" s="1"/>
  <c r="Y102" i="50" s="1"/>
  <c r="Z102" i="50" s="1"/>
  <c r="AA102" i="50" s="1"/>
  <c r="AB102" i="50" s="1"/>
  <c r="AC102" i="50" s="1"/>
  <c r="AD102" i="50" s="1"/>
  <c r="AE102" i="50" s="1"/>
  <c r="AF102" i="50" s="1"/>
  <c r="C102" i="50"/>
  <c r="D102" i="50" s="1"/>
  <c r="E102" i="50" s="1"/>
  <c r="F102" i="50" s="1"/>
  <c r="G102" i="50" s="1"/>
  <c r="M101" i="50"/>
  <c r="N101" i="50" s="1"/>
  <c r="O101" i="50" s="1"/>
  <c r="P101" i="50" s="1"/>
  <c r="Q101" i="50" s="1"/>
  <c r="R101" i="50" s="1"/>
  <c r="S101" i="50" s="1"/>
  <c r="T101" i="50" s="1"/>
  <c r="U101" i="50" s="1"/>
  <c r="V101" i="50" s="1"/>
  <c r="W101" i="50" s="1"/>
  <c r="X101" i="50" s="1"/>
  <c r="Y101" i="50" s="1"/>
  <c r="Z101" i="50" s="1"/>
  <c r="AA101" i="50" s="1"/>
  <c r="AB101" i="50" s="1"/>
  <c r="AC101" i="50" s="1"/>
  <c r="AD101" i="50" s="1"/>
  <c r="AE101" i="50" s="1"/>
  <c r="AF101" i="50" s="1"/>
  <c r="C101" i="50"/>
  <c r="D101" i="50" s="1"/>
  <c r="E101" i="50" s="1"/>
  <c r="F101" i="50" s="1"/>
  <c r="G101" i="50" s="1"/>
  <c r="H101" i="50" s="1"/>
  <c r="I101" i="50" s="1"/>
  <c r="J101" i="50" s="1"/>
  <c r="K101" i="50" s="1"/>
  <c r="L101" i="50" s="1"/>
  <c r="H100" i="50"/>
  <c r="I100" i="50" s="1"/>
  <c r="J100" i="50" s="1"/>
  <c r="K100" i="50" s="1"/>
  <c r="L100" i="50" s="1"/>
  <c r="M100" i="50" s="1"/>
  <c r="N100" i="50" s="1"/>
  <c r="O100" i="50" s="1"/>
  <c r="P100" i="50" s="1"/>
  <c r="Q100" i="50" s="1"/>
  <c r="R100" i="50" s="1"/>
  <c r="S100" i="50" s="1"/>
  <c r="T100" i="50" s="1"/>
  <c r="U100" i="50" s="1"/>
  <c r="V100" i="50" s="1"/>
  <c r="W100" i="50" s="1"/>
  <c r="X100" i="50" s="1"/>
  <c r="Y100" i="50" s="1"/>
  <c r="Z100" i="50" s="1"/>
  <c r="AA100" i="50" s="1"/>
  <c r="AB100" i="50" s="1"/>
  <c r="AC100" i="50" s="1"/>
  <c r="AD100" i="50" s="1"/>
  <c r="AE100" i="50" s="1"/>
  <c r="AF100" i="50" s="1"/>
  <c r="C100" i="50"/>
  <c r="D100" i="50" s="1"/>
  <c r="E100" i="50" s="1"/>
  <c r="F100" i="50" s="1"/>
  <c r="G100" i="50" s="1"/>
  <c r="K99" i="50"/>
  <c r="L99" i="50" s="1"/>
  <c r="M99" i="50" s="1"/>
  <c r="N99" i="50" s="1"/>
  <c r="O99" i="50" s="1"/>
  <c r="P99" i="50" s="1"/>
  <c r="Q99" i="50" s="1"/>
  <c r="R99" i="50" s="1"/>
  <c r="S99" i="50" s="1"/>
  <c r="T99" i="50" s="1"/>
  <c r="U99" i="50" s="1"/>
  <c r="V99" i="50" s="1"/>
  <c r="W99" i="50" s="1"/>
  <c r="X99" i="50" s="1"/>
  <c r="Y99" i="50" s="1"/>
  <c r="Z99" i="50" s="1"/>
  <c r="AA99" i="50" s="1"/>
  <c r="AB99" i="50" s="1"/>
  <c r="AC99" i="50" s="1"/>
  <c r="AD99" i="50" s="1"/>
  <c r="AE99" i="50" s="1"/>
  <c r="AF99" i="50" s="1"/>
  <c r="J99" i="50"/>
  <c r="C99" i="50"/>
  <c r="D99" i="50" s="1"/>
  <c r="E99" i="50" s="1"/>
  <c r="F99" i="50" s="1"/>
  <c r="G99" i="50" s="1"/>
  <c r="H99" i="50" s="1"/>
  <c r="C98" i="50"/>
  <c r="D98" i="50" s="1"/>
  <c r="E98" i="50" s="1"/>
  <c r="F98" i="50" s="1"/>
  <c r="G98" i="50" s="1"/>
  <c r="H98" i="50" s="1"/>
  <c r="I98" i="50" s="1"/>
  <c r="J98" i="50" s="1"/>
  <c r="K98" i="50" s="1"/>
  <c r="L98" i="50" s="1"/>
  <c r="M98" i="50" s="1"/>
  <c r="N98" i="50" s="1"/>
  <c r="O98" i="50" s="1"/>
  <c r="P98" i="50" s="1"/>
  <c r="Q98" i="50" s="1"/>
  <c r="R98" i="50" s="1"/>
  <c r="S98" i="50" s="1"/>
  <c r="T98" i="50" s="1"/>
  <c r="U98" i="50" s="1"/>
  <c r="V98" i="50" s="1"/>
  <c r="W98" i="50" s="1"/>
  <c r="X98" i="50" s="1"/>
  <c r="Y98" i="50" s="1"/>
  <c r="Z98" i="50" s="1"/>
  <c r="AA98" i="50" s="1"/>
  <c r="AB98" i="50" s="1"/>
  <c r="AC98" i="50" s="1"/>
  <c r="AD98" i="50" s="1"/>
  <c r="AE98" i="50" s="1"/>
  <c r="AF98" i="50" s="1"/>
  <c r="D97" i="50"/>
  <c r="E97" i="50" s="1"/>
  <c r="F97" i="50" s="1"/>
  <c r="G97" i="50" s="1"/>
  <c r="H97" i="50" s="1"/>
  <c r="I97" i="50" s="1"/>
  <c r="J97" i="50" s="1"/>
  <c r="K97" i="50" s="1"/>
  <c r="L97" i="50" s="1"/>
  <c r="M97" i="50" s="1"/>
  <c r="N97" i="50" s="1"/>
  <c r="O97" i="50" s="1"/>
  <c r="P97" i="50" s="1"/>
  <c r="Q97" i="50" s="1"/>
  <c r="R97" i="50" s="1"/>
  <c r="S97" i="50" s="1"/>
  <c r="T97" i="50" s="1"/>
  <c r="U97" i="50" s="1"/>
  <c r="V97" i="50" s="1"/>
  <c r="W97" i="50" s="1"/>
  <c r="X97" i="50" s="1"/>
  <c r="Y97" i="50" s="1"/>
  <c r="Z97" i="50" s="1"/>
  <c r="AA97" i="50" s="1"/>
  <c r="AB97" i="50" s="1"/>
  <c r="AC97" i="50" s="1"/>
  <c r="AD97" i="50" s="1"/>
  <c r="AE97" i="50" s="1"/>
  <c r="AF97" i="50" s="1"/>
  <c r="C97" i="50"/>
  <c r="C96" i="50"/>
  <c r="D96" i="50" s="1"/>
  <c r="E96" i="50" s="1"/>
  <c r="F96" i="50" s="1"/>
  <c r="G96" i="50" s="1"/>
  <c r="H96" i="50" s="1"/>
  <c r="I96" i="50" s="1"/>
  <c r="J96" i="50" s="1"/>
  <c r="K96" i="50" s="1"/>
  <c r="L96" i="50" s="1"/>
  <c r="M96" i="50" s="1"/>
  <c r="N96" i="50" s="1"/>
  <c r="O96" i="50" s="1"/>
  <c r="P96" i="50" s="1"/>
  <c r="Q96" i="50" s="1"/>
  <c r="R96" i="50" s="1"/>
  <c r="S96" i="50" s="1"/>
  <c r="T96" i="50" s="1"/>
  <c r="U96" i="50" s="1"/>
  <c r="V96" i="50" s="1"/>
  <c r="W96" i="50" s="1"/>
  <c r="X96" i="50" s="1"/>
  <c r="Y96" i="50" s="1"/>
  <c r="Z96" i="50" s="1"/>
  <c r="AA96" i="50" s="1"/>
  <c r="AB96" i="50" s="1"/>
  <c r="AC96" i="50" s="1"/>
  <c r="AD96" i="50" s="1"/>
  <c r="AE96" i="50" s="1"/>
  <c r="AF96" i="50" s="1"/>
  <c r="E95" i="50"/>
  <c r="F95" i="50" s="1"/>
  <c r="G95" i="50" s="1"/>
  <c r="H95" i="50" s="1"/>
  <c r="I95" i="50" s="1"/>
  <c r="J95" i="50" s="1"/>
  <c r="K95" i="50" s="1"/>
  <c r="L95" i="50" s="1"/>
  <c r="M95" i="50" s="1"/>
  <c r="N95" i="50" s="1"/>
  <c r="O95" i="50" s="1"/>
  <c r="P95" i="50" s="1"/>
  <c r="Q95" i="50" s="1"/>
  <c r="R95" i="50" s="1"/>
  <c r="S95" i="50" s="1"/>
  <c r="T95" i="50" s="1"/>
  <c r="U95" i="50" s="1"/>
  <c r="V95" i="50" s="1"/>
  <c r="W95" i="50" s="1"/>
  <c r="X95" i="50" s="1"/>
  <c r="Y95" i="50" s="1"/>
  <c r="Z95" i="50" s="1"/>
  <c r="AA95" i="50" s="1"/>
  <c r="AB95" i="50" s="1"/>
  <c r="AC95" i="50" s="1"/>
  <c r="AD95" i="50" s="1"/>
  <c r="AE95" i="50" s="1"/>
  <c r="AF95" i="50" s="1"/>
  <c r="C95" i="50"/>
  <c r="D95" i="50" s="1"/>
  <c r="C94" i="50"/>
  <c r="E93" i="50"/>
  <c r="F93" i="50" s="1"/>
  <c r="G93" i="50" s="1"/>
  <c r="H93" i="50" s="1"/>
  <c r="I93" i="50" s="1"/>
  <c r="J93" i="50" s="1"/>
  <c r="K93" i="50" s="1"/>
  <c r="L93" i="50" s="1"/>
  <c r="M93" i="50" s="1"/>
  <c r="N93" i="50" s="1"/>
  <c r="O93" i="50" s="1"/>
  <c r="P93" i="50" s="1"/>
  <c r="Q93" i="50" s="1"/>
  <c r="R93" i="50" s="1"/>
  <c r="S93" i="50" s="1"/>
  <c r="T93" i="50" s="1"/>
  <c r="U93" i="50" s="1"/>
  <c r="V93" i="50" s="1"/>
  <c r="W93" i="50" s="1"/>
  <c r="X93" i="50" s="1"/>
  <c r="Y93" i="50" s="1"/>
  <c r="Z93" i="50" s="1"/>
  <c r="AA93" i="50" s="1"/>
  <c r="AB93" i="50" s="1"/>
  <c r="AC93" i="50" s="1"/>
  <c r="AD93" i="50" s="1"/>
  <c r="AE93" i="50" s="1"/>
  <c r="AF93" i="50" s="1"/>
  <c r="D93" i="50"/>
  <c r="C93" i="50"/>
  <c r="E92" i="50"/>
  <c r="F92" i="50" s="1"/>
  <c r="G92" i="50" s="1"/>
  <c r="H92" i="50" s="1"/>
  <c r="I92" i="50" s="1"/>
  <c r="J92" i="50" s="1"/>
  <c r="K92" i="50" s="1"/>
  <c r="L92" i="50" s="1"/>
  <c r="M92" i="50" s="1"/>
  <c r="N92" i="50" s="1"/>
  <c r="O92" i="50" s="1"/>
  <c r="P92" i="50" s="1"/>
  <c r="Q92" i="50" s="1"/>
  <c r="R92" i="50" s="1"/>
  <c r="S92" i="50" s="1"/>
  <c r="T92" i="50" s="1"/>
  <c r="U92" i="50" s="1"/>
  <c r="V92" i="50" s="1"/>
  <c r="W92" i="50" s="1"/>
  <c r="X92" i="50" s="1"/>
  <c r="Y92" i="50" s="1"/>
  <c r="Z92" i="50" s="1"/>
  <c r="AA92" i="50" s="1"/>
  <c r="AB92" i="50" s="1"/>
  <c r="AC92" i="50" s="1"/>
  <c r="AD92" i="50" s="1"/>
  <c r="AE92" i="50" s="1"/>
  <c r="AF92" i="50" s="1"/>
  <c r="C92" i="50"/>
  <c r="D92" i="50" s="1"/>
  <c r="C91" i="50"/>
  <c r="D91" i="50" s="1"/>
  <c r="E91" i="50" s="1"/>
  <c r="F91" i="50" s="1"/>
  <c r="G91" i="50" s="1"/>
  <c r="H91" i="50" s="1"/>
  <c r="I91" i="50" s="1"/>
  <c r="J91" i="50" s="1"/>
  <c r="K91" i="50" s="1"/>
  <c r="L91" i="50" s="1"/>
  <c r="M91" i="50" s="1"/>
  <c r="N91" i="50" s="1"/>
  <c r="O91" i="50" s="1"/>
  <c r="P91" i="50" s="1"/>
  <c r="Q91" i="50" s="1"/>
  <c r="R91" i="50" s="1"/>
  <c r="S91" i="50" s="1"/>
  <c r="T91" i="50" s="1"/>
  <c r="U91" i="50" s="1"/>
  <c r="V91" i="50" s="1"/>
  <c r="W91" i="50" s="1"/>
  <c r="X91" i="50" s="1"/>
  <c r="Y91" i="50" s="1"/>
  <c r="Z91" i="50" s="1"/>
  <c r="AA91" i="50" s="1"/>
  <c r="AB91" i="50" s="1"/>
  <c r="AC91" i="50" s="1"/>
  <c r="AD91" i="50" s="1"/>
  <c r="AE91" i="50" s="1"/>
  <c r="AF91" i="50" s="1"/>
  <c r="D90" i="50"/>
  <c r="E90" i="50" s="1"/>
  <c r="F90" i="50" s="1"/>
  <c r="G90" i="50" s="1"/>
  <c r="H90" i="50" s="1"/>
  <c r="I90" i="50" s="1"/>
  <c r="J90" i="50" s="1"/>
  <c r="K90" i="50" s="1"/>
  <c r="L90" i="50" s="1"/>
  <c r="M90" i="50" s="1"/>
  <c r="N90" i="50" s="1"/>
  <c r="O90" i="50" s="1"/>
  <c r="P90" i="50" s="1"/>
  <c r="Q90" i="50" s="1"/>
  <c r="R90" i="50" s="1"/>
  <c r="S90" i="50" s="1"/>
  <c r="T90" i="50" s="1"/>
  <c r="U90" i="50" s="1"/>
  <c r="V90" i="50" s="1"/>
  <c r="W90" i="50" s="1"/>
  <c r="X90" i="50" s="1"/>
  <c r="Y90" i="50" s="1"/>
  <c r="Z90" i="50" s="1"/>
  <c r="AA90" i="50" s="1"/>
  <c r="AB90" i="50" s="1"/>
  <c r="AC90" i="50" s="1"/>
  <c r="AD90" i="50" s="1"/>
  <c r="AE90" i="50" s="1"/>
  <c r="AF90" i="50" s="1"/>
  <c r="C90" i="50"/>
  <c r="D89" i="50"/>
  <c r="C89" i="50"/>
  <c r="AH86" i="50"/>
  <c r="AI86" i="50" s="1"/>
  <c r="AH85" i="50"/>
  <c r="AI85" i="50" s="1"/>
  <c r="AH84" i="50"/>
  <c r="AI84" i="50" s="1"/>
  <c r="AH83" i="50"/>
  <c r="AI83" i="50" s="1"/>
  <c r="AF80" i="50"/>
  <c r="AE80" i="50"/>
  <c r="AD80" i="50"/>
  <c r="AC80" i="50"/>
  <c r="AB80" i="50"/>
  <c r="AA80" i="50"/>
  <c r="Z80" i="50"/>
  <c r="Y80" i="50"/>
  <c r="X80" i="50"/>
  <c r="W80" i="50"/>
  <c r="V80" i="50"/>
  <c r="U80" i="50"/>
  <c r="T80" i="50"/>
  <c r="S80" i="50"/>
  <c r="R80" i="50"/>
  <c r="Q80" i="50"/>
  <c r="P80" i="50"/>
  <c r="O80" i="50"/>
  <c r="N80" i="50"/>
  <c r="M80" i="50"/>
  <c r="L80" i="50"/>
  <c r="K80" i="50"/>
  <c r="J80" i="50"/>
  <c r="I80" i="50"/>
  <c r="H80" i="50"/>
  <c r="F80" i="50"/>
  <c r="E80" i="50"/>
  <c r="D80" i="50"/>
  <c r="C80" i="50"/>
  <c r="AI79" i="50"/>
  <c r="AH79" i="50"/>
  <c r="AI78" i="50"/>
  <c r="AH78" i="50"/>
  <c r="AI77" i="50"/>
  <c r="AH77" i="50"/>
  <c r="AI76" i="50"/>
  <c r="AH76" i="50"/>
  <c r="AI75" i="50"/>
  <c r="AH75" i="50"/>
  <c r="AI74" i="50"/>
  <c r="AH74" i="50"/>
  <c r="AI73" i="50"/>
  <c r="AH73" i="50"/>
  <c r="AI72" i="50"/>
  <c r="AH72" i="50"/>
  <c r="AG71" i="50"/>
  <c r="AI70" i="50"/>
  <c r="AH70" i="50"/>
  <c r="AF69" i="50"/>
  <c r="AE69" i="50"/>
  <c r="AD69" i="50"/>
  <c r="AC69" i="50"/>
  <c r="AB69" i="50"/>
  <c r="AA69" i="50"/>
  <c r="Z69" i="50"/>
  <c r="Y69" i="50"/>
  <c r="X69" i="50"/>
  <c r="W69" i="50"/>
  <c r="V69" i="50"/>
  <c r="U69" i="50"/>
  <c r="T69" i="50"/>
  <c r="S69" i="50"/>
  <c r="R69" i="50"/>
  <c r="Q69" i="50"/>
  <c r="P69" i="50"/>
  <c r="O69" i="50"/>
  <c r="N69" i="50"/>
  <c r="M69" i="50"/>
  <c r="L69" i="50"/>
  <c r="K69" i="50"/>
  <c r="J69" i="50"/>
  <c r="I69" i="50"/>
  <c r="H69" i="50"/>
  <c r="G69" i="50"/>
  <c r="F69" i="50"/>
  <c r="E69" i="50"/>
  <c r="D69" i="50"/>
  <c r="C69" i="50"/>
  <c r="AF68" i="50"/>
  <c r="AE68" i="50"/>
  <c r="AD68" i="50"/>
  <c r="AC68" i="50"/>
  <c r="AB68" i="50"/>
  <c r="AA68" i="50"/>
  <c r="Z68" i="50"/>
  <c r="Y68" i="50"/>
  <c r="X68" i="50"/>
  <c r="W68" i="50"/>
  <c r="V68" i="50"/>
  <c r="U68" i="50"/>
  <c r="T68" i="50"/>
  <c r="S68" i="50"/>
  <c r="R68" i="50"/>
  <c r="Q68" i="50"/>
  <c r="P68" i="50"/>
  <c r="O68" i="50"/>
  <c r="N68" i="50"/>
  <c r="M68" i="50"/>
  <c r="L68" i="50"/>
  <c r="K68" i="50"/>
  <c r="J68" i="50"/>
  <c r="I68" i="50"/>
  <c r="H68" i="50"/>
  <c r="G68" i="50"/>
  <c r="F68" i="50"/>
  <c r="E68" i="50"/>
  <c r="D68" i="50"/>
  <c r="C68" i="50"/>
  <c r="AF67" i="50"/>
  <c r="AF71" i="50" s="1"/>
  <c r="AE67" i="50"/>
  <c r="AD67" i="50"/>
  <c r="AC67" i="50"/>
  <c r="AB67" i="50"/>
  <c r="AA67" i="50"/>
  <c r="AA71" i="50" s="1"/>
  <c r="Z67" i="50"/>
  <c r="Y67" i="50"/>
  <c r="X67" i="50"/>
  <c r="W67" i="50"/>
  <c r="V67" i="50"/>
  <c r="U67" i="50"/>
  <c r="T67" i="50"/>
  <c r="S67" i="50"/>
  <c r="R67" i="50"/>
  <c r="Q67" i="50"/>
  <c r="P67" i="50"/>
  <c r="O67" i="50"/>
  <c r="N67" i="50"/>
  <c r="M67" i="50"/>
  <c r="L67" i="50"/>
  <c r="K67" i="50"/>
  <c r="J67" i="50"/>
  <c r="I67" i="50"/>
  <c r="H67" i="50"/>
  <c r="G67" i="50"/>
  <c r="F67" i="50"/>
  <c r="E67" i="50"/>
  <c r="D67" i="50"/>
  <c r="C67" i="50"/>
  <c r="AF66" i="50"/>
  <c r="AE66" i="50"/>
  <c r="AD66" i="50"/>
  <c r="AC66" i="50"/>
  <c r="AB66" i="50"/>
  <c r="AA66" i="50"/>
  <c r="Z66" i="50"/>
  <c r="Z71" i="50" s="1"/>
  <c r="Y66" i="50"/>
  <c r="X66" i="50"/>
  <c r="W66" i="50"/>
  <c r="V66" i="50"/>
  <c r="U66" i="50"/>
  <c r="T66" i="50"/>
  <c r="S66" i="50"/>
  <c r="R66" i="50"/>
  <c r="Q66" i="50"/>
  <c r="P66" i="50"/>
  <c r="O66" i="50"/>
  <c r="N66" i="50"/>
  <c r="M66" i="50"/>
  <c r="L66" i="50"/>
  <c r="K66" i="50"/>
  <c r="J66" i="50"/>
  <c r="I66" i="50"/>
  <c r="H66" i="50"/>
  <c r="G66" i="50"/>
  <c r="F66" i="50"/>
  <c r="E66" i="50"/>
  <c r="D66" i="50"/>
  <c r="D71" i="50" s="1"/>
  <c r="C66" i="50"/>
  <c r="AI64" i="50"/>
  <c r="AH64" i="50"/>
  <c r="AG63" i="50"/>
  <c r="AF63" i="50"/>
  <c r="AE63" i="50"/>
  <c r="AD63" i="50"/>
  <c r="AC63" i="50"/>
  <c r="AB63" i="50"/>
  <c r="AA63" i="50"/>
  <c r="Z63" i="50"/>
  <c r="Y63" i="50"/>
  <c r="X63" i="50"/>
  <c r="W63" i="50"/>
  <c r="V63" i="50"/>
  <c r="U63" i="50"/>
  <c r="T63" i="50"/>
  <c r="S63" i="50"/>
  <c r="R63" i="50"/>
  <c r="Q63" i="50"/>
  <c r="P63" i="50"/>
  <c r="O63" i="50"/>
  <c r="N63" i="50"/>
  <c r="M63" i="50"/>
  <c r="L63" i="50"/>
  <c r="K63" i="50"/>
  <c r="J63" i="50"/>
  <c r="I63" i="50"/>
  <c r="H63" i="50"/>
  <c r="G63" i="50"/>
  <c r="F63" i="50"/>
  <c r="E63" i="50"/>
  <c r="D63" i="50"/>
  <c r="C63" i="50"/>
  <c r="AI62" i="50"/>
  <c r="AH62" i="50"/>
  <c r="AI61" i="50"/>
  <c r="AH61" i="50"/>
  <c r="AI60" i="50"/>
  <c r="AH60" i="50"/>
  <c r="AG59" i="50"/>
  <c r="AF59" i="50"/>
  <c r="AF5" i="50" s="1"/>
  <c r="AE59" i="50"/>
  <c r="AE5" i="50" s="1"/>
  <c r="AD59" i="50"/>
  <c r="AD5" i="50" s="1"/>
  <c r="AC59" i="50"/>
  <c r="AC5" i="50" s="1"/>
  <c r="AB59" i="50"/>
  <c r="AB5" i="50" s="1"/>
  <c r="AA59" i="50"/>
  <c r="Z59" i="50"/>
  <c r="Y59" i="50"/>
  <c r="Y5" i="50" s="1"/>
  <c r="X59" i="50"/>
  <c r="X5" i="50" s="1"/>
  <c r="W59" i="50"/>
  <c r="W5" i="50" s="1"/>
  <c r="V59" i="50"/>
  <c r="U59" i="50"/>
  <c r="U5" i="50" s="1"/>
  <c r="T59" i="50"/>
  <c r="T5" i="50" s="1"/>
  <c r="S59" i="50"/>
  <c r="R59" i="50"/>
  <c r="R5" i="50" s="1"/>
  <c r="Q59" i="50"/>
  <c r="Q5" i="50" s="1"/>
  <c r="P59" i="50"/>
  <c r="P5" i="50" s="1"/>
  <c r="O59" i="50"/>
  <c r="O5" i="50" s="1"/>
  <c r="N59" i="50"/>
  <c r="N5" i="50" s="1"/>
  <c r="M59" i="50"/>
  <c r="M5" i="50" s="1"/>
  <c r="L59" i="50"/>
  <c r="L5" i="50" s="1"/>
  <c r="K59" i="50"/>
  <c r="K5" i="50" s="1"/>
  <c r="J59" i="50"/>
  <c r="I59" i="50"/>
  <c r="H59" i="50"/>
  <c r="G59" i="50"/>
  <c r="G5" i="50" s="1"/>
  <c r="F59" i="50"/>
  <c r="F5" i="50" s="1"/>
  <c r="E59" i="50"/>
  <c r="E5" i="50" s="1"/>
  <c r="D59" i="50"/>
  <c r="D5" i="50" s="1"/>
  <c r="C59" i="50"/>
  <c r="C5" i="50" s="1"/>
  <c r="B5" i="50"/>
  <c r="AI58" i="50"/>
  <c r="AH58" i="50"/>
  <c r="AI57" i="50"/>
  <c r="AH57" i="50"/>
  <c r="AI56" i="50"/>
  <c r="AH56" i="50"/>
  <c r="AI55" i="50"/>
  <c r="AH55" i="50"/>
  <c r="AI54" i="50"/>
  <c r="AH54" i="50"/>
  <c r="AI53" i="50"/>
  <c r="AH53" i="50"/>
  <c r="AI52" i="50"/>
  <c r="AH52" i="50"/>
  <c r="AI51" i="50"/>
  <c r="AH51" i="50"/>
  <c r="AI50" i="50"/>
  <c r="AH50" i="50"/>
  <c r="AI49" i="50"/>
  <c r="AH49" i="50"/>
  <c r="AI48" i="50"/>
  <c r="AH48" i="50"/>
  <c r="AG47" i="50"/>
  <c r="AF47" i="50"/>
  <c r="AE47" i="50"/>
  <c r="AD47" i="50"/>
  <c r="AC47" i="50"/>
  <c r="AB47" i="50"/>
  <c r="AA47" i="50"/>
  <c r="X47" i="50"/>
  <c r="W47" i="50"/>
  <c r="V47" i="50"/>
  <c r="U47" i="50"/>
  <c r="T47" i="50"/>
  <c r="S47" i="50"/>
  <c r="R47" i="50"/>
  <c r="Q47" i="50"/>
  <c r="P47" i="50"/>
  <c r="O47" i="50"/>
  <c r="N47" i="50"/>
  <c r="M47" i="50"/>
  <c r="L47" i="50"/>
  <c r="K47" i="50"/>
  <c r="J47" i="50"/>
  <c r="I47" i="50"/>
  <c r="H47" i="50"/>
  <c r="G47" i="50"/>
  <c r="F47" i="50"/>
  <c r="E47" i="50"/>
  <c r="D47" i="50"/>
  <c r="C47" i="50"/>
  <c r="AI46" i="50"/>
  <c r="AH46" i="50"/>
  <c r="AI45" i="50"/>
  <c r="AH45" i="50"/>
  <c r="AI44" i="50"/>
  <c r="AH44" i="50"/>
  <c r="AG42" i="50"/>
  <c r="AG43" i="50" s="1"/>
  <c r="AI41" i="50"/>
  <c r="AH41" i="50"/>
  <c r="AI40" i="50"/>
  <c r="AH40" i="50"/>
  <c r="AI39" i="50"/>
  <c r="AH39" i="50"/>
  <c r="AI38" i="50"/>
  <c r="AH38" i="50"/>
  <c r="AI37" i="50"/>
  <c r="AH37" i="50"/>
  <c r="AI36" i="50"/>
  <c r="AH36" i="50"/>
  <c r="AI35" i="50"/>
  <c r="AH35" i="50"/>
  <c r="AI34" i="50"/>
  <c r="AH34" i="50"/>
  <c r="AI33" i="50"/>
  <c r="AH33" i="50"/>
  <c r="AI32" i="50"/>
  <c r="AH32" i="50"/>
  <c r="AI31" i="50"/>
  <c r="AH31" i="50"/>
  <c r="AG30" i="50"/>
  <c r="AG2" i="50" s="1"/>
  <c r="AF30" i="50"/>
  <c r="AE30" i="50"/>
  <c r="AD30" i="50"/>
  <c r="AC30" i="50"/>
  <c r="AB30" i="50"/>
  <c r="AA30" i="50"/>
  <c r="X30" i="50"/>
  <c r="W30" i="50"/>
  <c r="V30" i="50"/>
  <c r="U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E30" i="50"/>
  <c r="D30" i="50"/>
  <c r="C30" i="50"/>
  <c r="AI29" i="50"/>
  <c r="AH29" i="50"/>
  <c r="AI28" i="50"/>
  <c r="AH28" i="50"/>
  <c r="AI27" i="50"/>
  <c r="AH27" i="50"/>
  <c r="AI26" i="50"/>
  <c r="AH26" i="50"/>
  <c r="AI25" i="50"/>
  <c r="AH25" i="50"/>
  <c r="AI24" i="50"/>
  <c r="AH24" i="50"/>
  <c r="AI23" i="50"/>
  <c r="AH23" i="50"/>
  <c r="AI22" i="50"/>
  <c r="AH22" i="50"/>
  <c r="AI21" i="50"/>
  <c r="AH21" i="50"/>
  <c r="AI20" i="50"/>
  <c r="AH20" i="50"/>
  <c r="AI19" i="50"/>
  <c r="AH19" i="50"/>
  <c r="AI18" i="50"/>
  <c r="AH18" i="50"/>
  <c r="AI17" i="50"/>
  <c r="AH17" i="50"/>
  <c r="AI16" i="50"/>
  <c r="AH16" i="50"/>
  <c r="AI15" i="50"/>
  <c r="AH15" i="50"/>
  <c r="AI14" i="50"/>
  <c r="AH14" i="50"/>
  <c r="AI13" i="50"/>
  <c r="AH13" i="50"/>
  <c r="AI12" i="50"/>
  <c r="AH12" i="50"/>
  <c r="AI11" i="50"/>
  <c r="AH11" i="50"/>
  <c r="AA5" i="50"/>
  <c r="Z5" i="50"/>
  <c r="V5" i="50"/>
  <c r="S5" i="50"/>
  <c r="J5" i="50"/>
  <c r="H5" i="50"/>
  <c r="AG4" i="50"/>
  <c r="K4" i="50"/>
  <c r="C4" i="50"/>
  <c r="D4" i="50" s="1"/>
  <c r="W49" i="49"/>
  <c r="T49" i="49"/>
  <c r="Q49" i="49"/>
  <c r="AE71" i="50" l="1"/>
  <c r="AC71" i="50"/>
  <c r="AB71" i="50"/>
  <c r="Y71" i="50"/>
  <c r="X71" i="50"/>
  <c r="W71" i="50"/>
  <c r="U71" i="50"/>
  <c r="T71" i="50"/>
  <c r="S71" i="50"/>
  <c r="R71" i="50"/>
  <c r="Q71" i="50"/>
  <c r="O71" i="50"/>
  <c r="P71" i="50"/>
  <c r="M71" i="50"/>
  <c r="L71" i="50"/>
  <c r="K71" i="50"/>
  <c r="J71" i="50"/>
  <c r="H71" i="50"/>
  <c r="AI68" i="50"/>
  <c r="G71" i="50"/>
  <c r="AI69" i="50"/>
  <c r="E71" i="50"/>
  <c r="AH30" i="50"/>
  <c r="AH66" i="50"/>
  <c r="C71" i="50"/>
  <c r="AH80" i="50"/>
  <c r="B71" i="50"/>
  <c r="B65" i="50"/>
  <c r="AG3" i="50"/>
  <c r="AG6" i="50" s="1"/>
  <c r="AG65" i="50"/>
  <c r="E89" i="50"/>
  <c r="AI30" i="50"/>
  <c r="AI63" i="50"/>
  <c r="AH63" i="50"/>
  <c r="AI66" i="50"/>
  <c r="AI67" i="50"/>
  <c r="AH69" i="50"/>
  <c r="I71" i="50"/>
  <c r="AI80" i="50"/>
  <c r="AI59" i="50"/>
  <c r="AH59" i="50"/>
  <c r="AI47" i="50"/>
  <c r="AH47" i="50"/>
  <c r="F71" i="50"/>
  <c r="N71" i="50"/>
  <c r="V71" i="50"/>
  <c r="AD71" i="50"/>
  <c r="S190" i="50"/>
  <c r="D190" i="50"/>
  <c r="I5" i="50"/>
  <c r="AH67" i="50"/>
  <c r="AH68" i="50"/>
  <c r="C82" i="50"/>
  <c r="D94" i="50"/>
  <c r="C171" i="50"/>
  <c r="D214" i="50"/>
  <c r="E178" i="50"/>
  <c r="D173" i="50"/>
  <c r="C179" i="50"/>
  <c r="C42" i="50" s="1"/>
  <c r="T193" i="50" l="1"/>
  <c r="B7" i="50"/>
  <c r="E173" i="50"/>
  <c r="D179" i="50"/>
  <c r="D42" i="50" s="1"/>
  <c r="D43" i="50" s="1"/>
  <c r="D65" i="50" s="1"/>
  <c r="AH71" i="50"/>
  <c r="AI71" i="50"/>
  <c r="E214" i="50"/>
  <c r="F178" i="50"/>
  <c r="C43" i="50"/>
  <c r="E94" i="50"/>
  <c r="E171" i="50" s="1"/>
  <c r="D82" i="50"/>
  <c r="D171" i="50"/>
  <c r="F89" i="50"/>
  <c r="F173" i="50" l="1"/>
  <c r="E179" i="50"/>
  <c r="E42" i="50" s="1"/>
  <c r="C65" i="50"/>
  <c r="F214" i="50"/>
  <c r="G178" i="50"/>
  <c r="E82" i="50"/>
  <c r="F94" i="50"/>
  <c r="F171" i="50"/>
  <c r="G89" i="50"/>
  <c r="V193" i="50"/>
  <c r="D7" i="50"/>
  <c r="H89" i="50" l="1"/>
  <c r="H178" i="50"/>
  <c r="G214" i="50"/>
  <c r="U193" i="50"/>
  <c r="C7" i="50"/>
  <c r="F82" i="50"/>
  <c r="G94" i="50"/>
  <c r="E43" i="50"/>
  <c r="G173" i="50"/>
  <c r="F179" i="50"/>
  <c r="F42" i="50" s="1"/>
  <c r="F43" i="50" l="1"/>
  <c r="F65" i="50" s="1"/>
  <c r="I178" i="50"/>
  <c r="H214" i="50"/>
  <c r="E65" i="50"/>
  <c r="G82" i="50"/>
  <c r="H94" i="50"/>
  <c r="H171" i="50"/>
  <c r="I89" i="50"/>
  <c r="G179" i="50"/>
  <c r="G42" i="50" s="1"/>
  <c r="G43" i="50" s="1"/>
  <c r="G65" i="50" s="1"/>
  <c r="H173" i="50"/>
  <c r="G171" i="50"/>
  <c r="H179" i="50" l="1"/>
  <c r="H42" i="50" s="1"/>
  <c r="H43" i="50" s="1"/>
  <c r="I173" i="50"/>
  <c r="Y193" i="50"/>
  <c r="G7" i="50"/>
  <c r="W193" i="50"/>
  <c r="E7" i="50"/>
  <c r="J89" i="50"/>
  <c r="J178" i="50"/>
  <c r="I214" i="50"/>
  <c r="I94" i="50"/>
  <c r="H82" i="50"/>
  <c r="X193" i="50"/>
  <c r="F7" i="50"/>
  <c r="K178" i="50" l="1"/>
  <c r="J214" i="50"/>
  <c r="J94" i="50"/>
  <c r="I82" i="50"/>
  <c r="J171" i="50"/>
  <c r="K89" i="50"/>
  <c r="I179" i="50"/>
  <c r="I42" i="50" s="1"/>
  <c r="J173" i="50"/>
  <c r="I171" i="50"/>
  <c r="H65" i="50"/>
  <c r="L89" i="50" l="1"/>
  <c r="K94" i="50"/>
  <c r="J82" i="50"/>
  <c r="I43" i="50"/>
  <c r="L178" i="50"/>
  <c r="K214" i="50"/>
  <c r="Z193" i="50"/>
  <c r="H7" i="50"/>
  <c r="J179" i="50"/>
  <c r="J42" i="50" s="1"/>
  <c r="J43" i="50" s="1"/>
  <c r="J65" i="50" s="1"/>
  <c r="K173" i="50"/>
  <c r="AB193" i="50" l="1"/>
  <c r="J7" i="50"/>
  <c r="L214" i="50"/>
  <c r="M178" i="50"/>
  <c r="K179" i="50"/>
  <c r="K42" i="50" s="1"/>
  <c r="K43" i="50" s="1"/>
  <c r="K65" i="50" s="1"/>
  <c r="L173" i="50"/>
  <c r="I65" i="50"/>
  <c r="M89" i="50"/>
  <c r="K82" i="50"/>
  <c r="L94" i="50"/>
  <c r="K171" i="50"/>
  <c r="M173" i="50" l="1"/>
  <c r="L179" i="50"/>
  <c r="L42" i="50" s="1"/>
  <c r="L43" i="50" s="1"/>
  <c r="L65" i="50" s="1"/>
  <c r="M94" i="50"/>
  <c r="L82" i="50"/>
  <c r="AA193" i="50"/>
  <c r="I7" i="50"/>
  <c r="AC193" i="50"/>
  <c r="K7" i="50"/>
  <c r="L171" i="50"/>
  <c r="M214" i="50"/>
  <c r="N178" i="50"/>
  <c r="M171" i="50"/>
  <c r="N89" i="50"/>
  <c r="N214" i="50" l="1"/>
  <c r="O178" i="50"/>
  <c r="N94" i="50"/>
  <c r="M82" i="50"/>
  <c r="AD193" i="50"/>
  <c r="L7" i="50"/>
  <c r="N171" i="50"/>
  <c r="O89" i="50"/>
  <c r="N173" i="50"/>
  <c r="M179" i="50"/>
  <c r="M42" i="50" s="1"/>
  <c r="M43" i="50" s="1"/>
  <c r="M65" i="50" s="1"/>
  <c r="P178" i="50" l="1"/>
  <c r="O214" i="50"/>
  <c r="O171" i="50"/>
  <c r="P89" i="50"/>
  <c r="AE193" i="50"/>
  <c r="M7" i="50"/>
  <c r="B188" i="50"/>
  <c r="N82" i="50"/>
  <c r="O94" i="50"/>
  <c r="O173" i="50"/>
  <c r="N179" i="50"/>
  <c r="N42" i="50" s="1"/>
  <c r="N43" i="50" s="1"/>
  <c r="N65" i="50" s="1"/>
  <c r="C188" i="50"/>
  <c r="Q89" i="50" l="1"/>
  <c r="K6" i="50"/>
  <c r="AF193" i="50"/>
  <c r="N7" i="50"/>
  <c r="P173" i="50"/>
  <c r="O179" i="50"/>
  <c r="O42" i="50" s="1"/>
  <c r="O43" i="50" s="1"/>
  <c r="O65" i="50" s="1"/>
  <c r="O82" i="50"/>
  <c r="P94" i="50"/>
  <c r="P214" i="50"/>
  <c r="Q178" i="50"/>
  <c r="AG193" i="50" l="1"/>
  <c r="O7" i="50"/>
  <c r="P179" i="50"/>
  <c r="P42" i="50" s="1"/>
  <c r="P43" i="50" s="1"/>
  <c r="P65" i="50" s="1"/>
  <c r="Q173" i="50"/>
  <c r="Q214" i="50"/>
  <c r="R178" i="50"/>
  <c r="Q171" i="50"/>
  <c r="R89" i="50"/>
  <c r="P82" i="50"/>
  <c r="Q94" i="50"/>
  <c r="P171" i="50"/>
  <c r="S89" i="50" l="1"/>
  <c r="S178" i="50"/>
  <c r="R214" i="50"/>
  <c r="Q179" i="50"/>
  <c r="Q42" i="50" s="1"/>
  <c r="Q43" i="50" s="1"/>
  <c r="Q65" i="50" s="1"/>
  <c r="R173" i="50"/>
  <c r="AH193" i="50"/>
  <c r="P7" i="50"/>
  <c r="R94" i="50"/>
  <c r="Q82" i="50"/>
  <c r="R179" i="50" l="1"/>
  <c r="R42" i="50" s="1"/>
  <c r="R43" i="50" s="1"/>
  <c r="R65" i="50" s="1"/>
  <c r="S173" i="50"/>
  <c r="AI193" i="50"/>
  <c r="Q7" i="50"/>
  <c r="T178" i="50"/>
  <c r="S214" i="50"/>
  <c r="S171" i="50"/>
  <c r="T89" i="50"/>
  <c r="S94" i="50"/>
  <c r="R82" i="50"/>
  <c r="R171" i="50"/>
  <c r="U178" i="50" l="1"/>
  <c r="T214" i="50"/>
  <c r="U89" i="50"/>
  <c r="T173" i="50"/>
  <c r="S179" i="50"/>
  <c r="S42" i="50" s="1"/>
  <c r="S43" i="50" s="1"/>
  <c r="S65" i="50" s="1"/>
  <c r="S82" i="50"/>
  <c r="T94" i="50"/>
  <c r="AJ193" i="50"/>
  <c r="R7" i="50"/>
  <c r="U94" i="50" l="1"/>
  <c r="T82" i="50"/>
  <c r="AK193" i="50"/>
  <c r="S7" i="50"/>
  <c r="U171" i="50"/>
  <c r="V89" i="50"/>
  <c r="U173" i="50"/>
  <c r="T179" i="50"/>
  <c r="T42" i="50" s="1"/>
  <c r="T43" i="50" s="1"/>
  <c r="T65" i="50" s="1"/>
  <c r="T171" i="50"/>
  <c r="U214" i="50"/>
  <c r="V178" i="50"/>
  <c r="V214" i="50" l="1"/>
  <c r="W178" i="50"/>
  <c r="AL193" i="50"/>
  <c r="T7" i="50"/>
  <c r="V173" i="50"/>
  <c r="U179" i="50"/>
  <c r="U42" i="50" s="1"/>
  <c r="U43" i="50" s="1"/>
  <c r="U65" i="50" s="1"/>
  <c r="V171" i="50"/>
  <c r="W89" i="50"/>
  <c r="V94" i="50"/>
  <c r="U82" i="50"/>
  <c r="AM193" i="50" l="1"/>
  <c r="U7" i="50"/>
  <c r="W173" i="50"/>
  <c r="V179" i="50"/>
  <c r="V42" i="50" s="1"/>
  <c r="V43" i="50" s="1"/>
  <c r="V65" i="50" s="1"/>
  <c r="X178" i="50"/>
  <c r="W214" i="50"/>
  <c r="W171" i="50"/>
  <c r="X89" i="50"/>
  <c r="W94" i="50"/>
  <c r="V82" i="50"/>
  <c r="Y89" i="50" l="1"/>
  <c r="Y178" i="50"/>
  <c r="X214" i="50"/>
  <c r="AN193" i="50"/>
  <c r="V7" i="50"/>
  <c r="X173" i="50"/>
  <c r="W179" i="50"/>
  <c r="W42" i="50" s="1"/>
  <c r="W43" i="50" s="1"/>
  <c r="W65" i="50" s="1"/>
  <c r="W82" i="50"/>
  <c r="X94" i="50"/>
  <c r="AO193" i="50" l="1"/>
  <c r="W7" i="50"/>
  <c r="Y173" i="50"/>
  <c r="X179" i="50"/>
  <c r="X42" i="50" s="1"/>
  <c r="X43" i="50" s="1"/>
  <c r="X65" i="50" s="1"/>
  <c r="Y214" i="50"/>
  <c r="Z178" i="50"/>
  <c r="X82" i="50"/>
  <c r="Y94" i="50"/>
  <c r="Z89" i="50"/>
  <c r="X171" i="50"/>
  <c r="AP193" i="50" l="1"/>
  <c r="X7" i="50"/>
  <c r="Y82" i="50"/>
  <c r="Z94" i="50"/>
  <c r="AA178" i="50"/>
  <c r="Z214" i="50"/>
  <c r="Z171" i="50"/>
  <c r="AA89" i="50"/>
  <c r="Y179" i="50"/>
  <c r="Y65" i="50" s="1"/>
  <c r="Z173" i="50"/>
  <c r="Y171" i="50"/>
  <c r="AB89" i="50" l="1"/>
  <c r="AA94" i="50"/>
  <c r="Z82" i="50"/>
  <c r="Z179" i="50"/>
  <c r="Z65" i="50" s="1"/>
  <c r="AA173" i="50"/>
  <c r="AB178" i="50"/>
  <c r="AA214" i="50"/>
  <c r="AQ193" i="50"/>
  <c r="Y7" i="50"/>
  <c r="AR193" i="50" l="1"/>
  <c r="Z7" i="50"/>
  <c r="AC178" i="50"/>
  <c r="AB214" i="50"/>
  <c r="AA179" i="50"/>
  <c r="AA42" i="50" s="1"/>
  <c r="AA43" i="50" s="1"/>
  <c r="AA65" i="50" s="1"/>
  <c r="AB173" i="50"/>
  <c r="AB171" i="50"/>
  <c r="AC89" i="50"/>
  <c r="AA82" i="50"/>
  <c r="AB94" i="50"/>
  <c r="AA171" i="50"/>
  <c r="AB179" i="50" l="1"/>
  <c r="AB42" i="50" s="1"/>
  <c r="AB43" i="50" s="1"/>
  <c r="AB65" i="50" s="1"/>
  <c r="AC173" i="50"/>
  <c r="AS193" i="50"/>
  <c r="AA7" i="50"/>
  <c r="AC214" i="50"/>
  <c r="AD178" i="50"/>
  <c r="AC94" i="50"/>
  <c r="AB82" i="50"/>
  <c r="AD89" i="50"/>
  <c r="AD214" i="50" l="1"/>
  <c r="AE178" i="50"/>
  <c r="AD94" i="50"/>
  <c r="AC82" i="50"/>
  <c r="AD171" i="50"/>
  <c r="AE89" i="50"/>
  <c r="AD173" i="50"/>
  <c r="AC179" i="50"/>
  <c r="AC42" i="50" s="1"/>
  <c r="AC43" i="50" s="1"/>
  <c r="AC65" i="50" s="1"/>
  <c r="AC171" i="50"/>
  <c r="AT193" i="50"/>
  <c r="AB7" i="50"/>
  <c r="AE94" i="50" l="1"/>
  <c r="AD82" i="50"/>
  <c r="AU193" i="50"/>
  <c r="AC7" i="50"/>
  <c r="AD179" i="50"/>
  <c r="AD42" i="50" s="1"/>
  <c r="AD43" i="50" s="1"/>
  <c r="AD65" i="50" s="1"/>
  <c r="AE173" i="50"/>
  <c r="AE171" i="50"/>
  <c r="AF89" i="50"/>
  <c r="AF178" i="50"/>
  <c r="AF214" i="50" s="1"/>
  <c r="AE214" i="50"/>
  <c r="AF173" i="50" l="1"/>
  <c r="AF179" i="50" s="1"/>
  <c r="AF42" i="50" s="1"/>
  <c r="AE179" i="50"/>
  <c r="AE42" i="50" s="1"/>
  <c r="AE43" i="50" s="1"/>
  <c r="AE65" i="50" s="1"/>
  <c r="AV193" i="50"/>
  <c r="AD7" i="50"/>
  <c r="AF94" i="50"/>
  <c r="AF82" i="50" s="1"/>
  <c r="AE82" i="50"/>
  <c r="AH82" i="50" l="1"/>
  <c r="AI82" i="50"/>
  <c r="AW193" i="50"/>
  <c r="AE7" i="50"/>
  <c r="AF43" i="50"/>
  <c r="AI42" i="50"/>
  <c r="AH42" i="50"/>
  <c r="AF171" i="50"/>
  <c r="AF65" i="50" l="1"/>
  <c r="AI43" i="50"/>
  <c r="AH43" i="50"/>
  <c r="AX193" i="50" l="1"/>
  <c r="AF7" i="50"/>
  <c r="A7" i="50" s="1"/>
  <c r="AI65" i="50"/>
  <c r="AH65" i="50"/>
  <c r="N49" i="49" l="1"/>
  <c r="M49" i="49"/>
  <c r="L49" i="49"/>
  <c r="AH87" i="49"/>
  <c r="AI87" i="49" s="1"/>
  <c r="B82" i="49"/>
  <c r="B80" i="49"/>
  <c r="B69" i="49"/>
  <c r="B68" i="49"/>
  <c r="B67" i="49"/>
  <c r="B66" i="49"/>
  <c r="B63" i="49"/>
  <c r="AH63" i="49" s="1"/>
  <c r="B59" i="49"/>
  <c r="B47" i="49"/>
  <c r="B42" i="49"/>
  <c r="B43" i="49" s="1"/>
  <c r="B30" i="49"/>
  <c r="AF218" i="49"/>
  <c r="AE218" i="49"/>
  <c r="AD218" i="49"/>
  <c r="AC218" i="49"/>
  <c r="AB218" i="49"/>
  <c r="AA218" i="49"/>
  <c r="Z218" i="49"/>
  <c r="Y218" i="49"/>
  <c r="X218" i="49"/>
  <c r="W218" i="49"/>
  <c r="V218" i="49"/>
  <c r="U218" i="49"/>
  <c r="T218" i="49"/>
  <c r="S218" i="49"/>
  <c r="R218" i="49"/>
  <c r="Q218" i="49"/>
  <c r="P218" i="49"/>
  <c r="O218" i="49"/>
  <c r="N218" i="49"/>
  <c r="M218" i="49"/>
  <c r="L218" i="49"/>
  <c r="K218" i="49"/>
  <c r="J218" i="49"/>
  <c r="I218" i="49"/>
  <c r="H218" i="49"/>
  <c r="G218" i="49"/>
  <c r="F218" i="49"/>
  <c r="E218" i="49"/>
  <c r="D218" i="49"/>
  <c r="C218" i="49"/>
  <c r="B218" i="49"/>
  <c r="A218" i="49"/>
  <c r="AF217" i="49"/>
  <c r="AE217" i="49"/>
  <c r="AD217" i="49"/>
  <c r="AC217" i="49"/>
  <c r="AB217" i="49"/>
  <c r="AA217" i="49"/>
  <c r="Z217" i="49"/>
  <c r="Y217" i="49"/>
  <c r="X217" i="49"/>
  <c r="W217" i="49"/>
  <c r="V217" i="49"/>
  <c r="U217" i="49"/>
  <c r="T217" i="49"/>
  <c r="S217" i="49"/>
  <c r="R217" i="49"/>
  <c r="Q217" i="49"/>
  <c r="P217" i="49"/>
  <c r="O217" i="49"/>
  <c r="N217" i="49"/>
  <c r="M217" i="49"/>
  <c r="L217" i="49"/>
  <c r="K217" i="49"/>
  <c r="J217" i="49"/>
  <c r="I217" i="49"/>
  <c r="H217" i="49"/>
  <c r="G217" i="49"/>
  <c r="F217" i="49"/>
  <c r="E217" i="49"/>
  <c r="D217" i="49"/>
  <c r="C217" i="49"/>
  <c r="B217" i="49"/>
  <c r="A217" i="49"/>
  <c r="AF216" i="49"/>
  <c r="AE216" i="49"/>
  <c r="AD216" i="49"/>
  <c r="AC216" i="49"/>
  <c r="AB216" i="49"/>
  <c r="AA216" i="49"/>
  <c r="Z216" i="49"/>
  <c r="Y216" i="49"/>
  <c r="X216" i="49"/>
  <c r="W216" i="49"/>
  <c r="V216" i="49"/>
  <c r="U216" i="49"/>
  <c r="T216" i="49"/>
  <c r="S216" i="49"/>
  <c r="R216" i="49"/>
  <c r="Q216" i="49"/>
  <c r="P216" i="49"/>
  <c r="O216" i="49"/>
  <c r="N216" i="49"/>
  <c r="M216" i="49"/>
  <c r="L216" i="49"/>
  <c r="K216" i="49"/>
  <c r="J216" i="49"/>
  <c r="I216" i="49"/>
  <c r="H216" i="49"/>
  <c r="G216" i="49"/>
  <c r="F216" i="49"/>
  <c r="E216" i="49"/>
  <c r="D216" i="49"/>
  <c r="C216" i="49"/>
  <c r="B216" i="49"/>
  <c r="A216" i="49"/>
  <c r="AF215" i="49"/>
  <c r="AE215" i="49"/>
  <c r="AD215" i="49"/>
  <c r="AC215" i="49"/>
  <c r="AB215" i="49"/>
  <c r="AA215" i="49"/>
  <c r="Z215" i="49"/>
  <c r="Y215" i="49"/>
  <c r="X215" i="49"/>
  <c r="W215" i="49"/>
  <c r="V215" i="49"/>
  <c r="U215" i="49"/>
  <c r="T215" i="49"/>
  <c r="S215" i="49"/>
  <c r="R215" i="49"/>
  <c r="Q215" i="49"/>
  <c r="P215" i="49"/>
  <c r="O215" i="49"/>
  <c r="N215" i="49"/>
  <c r="M215" i="49"/>
  <c r="L215" i="49"/>
  <c r="K215" i="49"/>
  <c r="J215" i="49"/>
  <c r="I215" i="49"/>
  <c r="H215" i="49"/>
  <c r="G215" i="49"/>
  <c r="F215" i="49"/>
  <c r="E215" i="49"/>
  <c r="D215" i="49"/>
  <c r="C215" i="49"/>
  <c r="B215" i="49"/>
  <c r="A215" i="49"/>
  <c r="C214" i="49"/>
  <c r="B214" i="49"/>
  <c r="S189" i="49"/>
  <c r="AG179" i="49"/>
  <c r="B179" i="49"/>
  <c r="D178" i="49"/>
  <c r="D214" i="49" s="1"/>
  <c r="C178" i="49"/>
  <c r="P177" i="49"/>
  <c r="Q177" i="49" s="1"/>
  <c r="R177" i="49" s="1"/>
  <c r="S177" i="49" s="1"/>
  <c r="T177" i="49" s="1"/>
  <c r="U177" i="49" s="1"/>
  <c r="V177" i="49" s="1"/>
  <c r="W177" i="49" s="1"/>
  <c r="X177" i="49" s="1"/>
  <c r="Y177" i="49" s="1"/>
  <c r="Z177" i="49" s="1"/>
  <c r="AA177" i="49" s="1"/>
  <c r="AB177" i="49" s="1"/>
  <c r="AC177" i="49" s="1"/>
  <c r="AD177" i="49" s="1"/>
  <c r="AE177" i="49" s="1"/>
  <c r="AF177" i="49" s="1"/>
  <c r="E177" i="49"/>
  <c r="F177" i="49" s="1"/>
  <c r="G177" i="49" s="1"/>
  <c r="H177" i="49" s="1"/>
  <c r="I177" i="49" s="1"/>
  <c r="J177" i="49" s="1"/>
  <c r="K177" i="49" s="1"/>
  <c r="L177" i="49" s="1"/>
  <c r="M177" i="49" s="1"/>
  <c r="N177" i="49" s="1"/>
  <c r="O177" i="49" s="1"/>
  <c r="D177" i="49"/>
  <c r="C177" i="49"/>
  <c r="E176" i="49"/>
  <c r="F176" i="49" s="1"/>
  <c r="G176" i="49" s="1"/>
  <c r="H176" i="49" s="1"/>
  <c r="I176" i="49" s="1"/>
  <c r="J176" i="49" s="1"/>
  <c r="K176" i="49" s="1"/>
  <c r="L176" i="49" s="1"/>
  <c r="M176" i="49" s="1"/>
  <c r="N176" i="49" s="1"/>
  <c r="O176" i="49" s="1"/>
  <c r="P176" i="49" s="1"/>
  <c r="Q176" i="49" s="1"/>
  <c r="R176" i="49" s="1"/>
  <c r="S176" i="49" s="1"/>
  <c r="T176" i="49" s="1"/>
  <c r="U176" i="49" s="1"/>
  <c r="V176" i="49" s="1"/>
  <c r="W176" i="49" s="1"/>
  <c r="X176" i="49" s="1"/>
  <c r="Y176" i="49" s="1"/>
  <c r="Z176" i="49" s="1"/>
  <c r="AA176" i="49" s="1"/>
  <c r="AB176" i="49" s="1"/>
  <c r="AC176" i="49" s="1"/>
  <c r="AD176" i="49" s="1"/>
  <c r="AE176" i="49" s="1"/>
  <c r="AF176" i="49" s="1"/>
  <c r="C176" i="49"/>
  <c r="D176" i="49" s="1"/>
  <c r="D175" i="49"/>
  <c r="E175" i="49" s="1"/>
  <c r="F175" i="49" s="1"/>
  <c r="G175" i="49" s="1"/>
  <c r="H175" i="49" s="1"/>
  <c r="I175" i="49" s="1"/>
  <c r="J175" i="49" s="1"/>
  <c r="K175" i="49" s="1"/>
  <c r="L175" i="49" s="1"/>
  <c r="M175" i="49" s="1"/>
  <c r="N175" i="49" s="1"/>
  <c r="O175" i="49" s="1"/>
  <c r="P175" i="49" s="1"/>
  <c r="Q175" i="49" s="1"/>
  <c r="R175" i="49" s="1"/>
  <c r="S175" i="49" s="1"/>
  <c r="T175" i="49" s="1"/>
  <c r="U175" i="49" s="1"/>
  <c r="V175" i="49" s="1"/>
  <c r="W175" i="49" s="1"/>
  <c r="X175" i="49" s="1"/>
  <c r="Y175" i="49" s="1"/>
  <c r="Z175" i="49" s="1"/>
  <c r="AA175" i="49" s="1"/>
  <c r="AB175" i="49" s="1"/>
  <c r="AC175" i="49" s="1"/>
  <c r="AD175" i="49" s="1"/>
  <c r="AE175" i="49" s="1"/>
  <c r="AF175" i="49" s="1"/>
  <c r="C175" i="49"/>
  <c r="C174" i="49"/>
  <c r="D174" i="49" s="1"/>
  <c r="E174" i="49" s="1"/>
  <c r="F174" i="49" s="1"/>
  <c r="G174" i="49" s="1"/>
  <c r="H174" i="49" s="1"/>
  <c r="I174" i="49" s="1"/>
  <c r="J174" i="49" s="1"/>
  <c r="K174" i="49" s="1"/>
  <c r="L174" i="49" s="1"/>
  <c r="M174" i="49" s="1"/>
  <c r="N174" i="49" s="1"/>
  <c r="O174" i="49" s="1"/>
  <c r="P174" i="49" s="1"/>
  <c r="Q174" i="49" s="1"/>
  <c r="R174" i="49" s="1"/>
  <c r="S174" i="49" s="1"/>
  <c r="T174" i="49" s="1"/>
  <c r="U174" i="49" s="1"/>
  <c r="V174" i="49" s="1"/>
  <c r="W174" i="49" s="1"/>
  <c r="X174" i="49" s="1"/>
  <c r="Y174" i="49" s="1"/>
  <c r="Z174" i="49" s="1"/>
  <c r="AA174" i="49" s="1"/>
  <c r="AB174" i="49" s="1"/>
  <c r="AC174" i="49" s="1"/>
  <c r="AD174" i="49" s="1"/>
  <c r="AE174" i="49" s="1"/>
  <c r="AF174" i="49" s="1"/>
  <c r="C173" i="49"/>
  <c r="D173" i="49" s="1"/>
  <c r="AG171" i="49"/>
  <c r="B171" i="49"/>
  <c r="J170" i="49"/>
  <c r="K170" i="49" s="1"/>
  <c r="L170" i="49" s="1"/>
  <c r="M170" i="49" s="1"/>
  <c r="N170" i="49" s="1"/>
  <c r="O170" i="49" s="1"/>
  <c r="P170" i="49" s="1"/>
  <c r="Q170" i="49" s="1"/>
  <c r="R170" i="49" s="1"/>
  <c r="S170" i="49" s="1"/>
  <c r="T170" i="49" s="1"/>
  <c r="U170" i="49" s="1"/>
  <c r="V170" i="49" s="1"/>
  <c r="W170" i="49" s="1"/>
  <c r="X170" i="49" s="1"/>
  <c r="Y170" i="49" s="1"/>
  <c r="Z170" i="49" s="1"/>
  <c r="AA170" i="49" s="1"/>
  <c r="AB170" i="49" s="1"/>
  <c r="AC170" i="49" s="1"/>
  <c r="AD170" i="49" s="1"/>
  <c r="AE170" i="49" s="1"/>
  <c r="AF170" i="49" s="1"/>
  <c r="C170" i="49"/>
  <c r="D170" i="49" s="1"/>
  <c r="E170" i="49" s="1"/>
  <c r="F170" i="49" s="1"/>
  <c r="G170" i="49" s="1"/>
  <c r="H170" i="49" s="1"/>
  <c r="I170" i="49" s="1"/>
  <c r="I169" i="49"/>
  <c r="J169" i="49" s="1"/>
  <c r="K169" i="49" s="1"/>
  <c r="L169" i="49" s="1"/>
  <c r="M169" i="49" s="1"/>
  <c r="N169" i="49" s="1"/>
  <c r="O169" i="49" s="1"/>
  <c r="P169" i="49" s="1"/>
  <c r="Q169" i="49" s="1"/>
  <c r="R169" i="49" s="1"/>
  <c r="S169" i="49" s="1"/>
  <c r="T169" i="49" s="1"/>
  <c r="U169" i="49" s="1"/>
  <c r="V169" i="49" s="1"/>
  <c r="W169" i="49" s="1"/>
  <c r="X169" i="49" s="1"/>
  <c r="Y169" i="49" s="1"/>
  <c r="Z169" i="49" s="1"/>
  <c r="AA169" i="49" s="1"/>
  <c r="AB169" i="49" s="1"/>
  <c r="AC169" i="49" s="1"/>
  <c r="AD169" i="49" s="1"/>
  <c r="AE169" i="49" s="1"/>
  <c r="AF169" i="49" s="1"/>
  <c r="C169" i="49"/>
  <c r="D169" i="49" s="1"/>
  <c r="E169" i="49" s="1"/>
  <c r="F169" i="49" s="1"/>
  <c r="G169" i="49" s="1"/>
  <c r="H169" i="49" s="1"/>
  <c r="C168" i="49"/>
  <c r="D168" i="49" s="1"/>
  <c r="E168" i="49" s="1"/>
  <c r="F168" i="49" s="1"/>
  <c r="G168" i="49" s="1"/>
  <c r="H168" i="49" s="1"/>
  <c r="I168" i="49" s="1"/>
  <c r="J168" i="49" s="1"/>
  <c r="K168" i="49" s="1"/>
  <c r="L168" i="49" s="1"/>
  <c r="M168" i="49" s="1"/>
  <c r="N168" i="49" s="1"/>
  <c r="O168" i="49" s="1"/>
  <c r="P168" i="49" s="1"/>
  <c r="Q168" i="49" s="1"/>
  <c r="R168" i="49" s="1"/>
  <c r="S168" i="49" s="1"/>
  <c r="T168" i="49" s="1"/>
  <c r="U168" i="49" s="1"/>
  <c r="V168" i="49" s="1"/>
  <c r="W168" i="49" s="1"/>
  <c r="X168" i="49" s="1"/>
  <c r="Y168" i="49" s="1"/>
  <c r="Z168" i="49" s="1"/>
  <c r="AA168" i="49" s="1"/>
  <c r="AB168" i="49" s="1"/>
  <c r="AC168" i="49" s="1"/>
  <c r="AD168" i="49" s="1"/>
  <c r="AE168" i="49" s="1"/>
  <c r="AF168" i="49" s="1"/>
  <c r="C167" i="49"/>
  <c r="D167" i="49" s="1"/>
  <c r="E167" i="49" s="1"/>
  <c r="F167" i="49" s="1"/>
  <c r="G167" i="49" s="1"/>
  <c r="H167" i="49" s="1"/>
  <c r="I167" i="49" s="1"/>
  <c r="J167" i="49" s="1"/>
  <c r="K167" i="49" s="1"/>
  <c r="L167" i="49" s="1"/>
  <c r="M167" i="49" s="1"/>
  <c r="N167" i="49" s="1"/>
  <c r="O167" i="49" s="1"/>
  <c r="P167" i="49" s="1"/>
  <c r="Q167" i="49" s="1"/>
  <c r="R167" i="49" s="1"/>
  <c r="S167" i="49" s="1"/>
  <c r="T167" i="49" s="1"/>
  <c r="U167" i="49" s="1"/>
  <c r="V167" i="49" s="1"/>
  <c r="W167" i="49" s="1"/>
  <c r="X167" i="49" s="1"/>
  <c r="Y167" i="49" s="1"/>
  <c r="Z167" i="49" s="1"/>
  <c r="AA167" i="49" s="1"/>
  <c r="AB167" i="49" s="1"/>
  <c r="AC167" i="49" s="1"/>
  <c r="AD167" i="49" s="1"/>
  <c r="AE167" i="49" s="1"/>
  <c r="AF167" i="49" s="1"/>
  <c r="R166" i="49"/>
  <c r="S166" i="49" s="1"/>
  <c r="T166" i="49" s="1"/>
  <c r="U166" i="49" s="1"/>
  <c r="V166" i="49" s="1"/>
  <c r="W166" i="49" s="1"/>
  <c r="X166" i="49" s="1"/>
  <c r="Y166" i="49" s="1"/>
  <c r="Z166" i="49" s="1"/>
  <c r="AA166" i="49" s="1"/>
  <c r="AB166" i="49" s="1"/>
  <c r="AC166" i="49" s="1"/>
  <c r="AD166" i="49" s="1"/>
  <c r="AE166" i="49" s="1"/>
  <c r="AF166" i="49" s="1"/>
  <c r="H166" i="49"/>
  <c r="I166" i="49" s="1"/>
  <c r="J166" i="49" s="1"/>
  <c r="K166" i="49" s="1"/>
  <c r="L166" i="49" s="1"/>
  <c r="M166" i="49" s="1"/>
  <c r="N166" i="49" s="1"/>
  <c r="O166" i="49" s="1"/>
  <c r="P166" i="49" s="1"/>
  <c r="Q166" i="49" s="1"/>
  <c r="F166" i="49"/>
  <c r="G166" i="49" s="1"/>
  <c r="E166" i="49"/>
  <c r="C166" i="49"/>
  <c r="D166" i="49" s="1"/>
  <c r="T165" i="49"/>
  <c r="U165" i="49" s="1"/>
  <c r="V165" i="49" s="1"/>
  <c r="W165" i="49" s="1"/>
  <c r="X165" i="49" s="1"/>
  <c r="Y165" i="49" s="1"/>
  <c r="Z165" i="49" s="1"/>
  <c r="AA165" i="49" s="1"/>
  <c r="AB165" i="49" s="1"/>
  <c r="AC165" i="49" s="1"/>
  <c r="AD165" i="49" s="1"/>
  <c r="AE165" i="49" s="1"/>
  <c r="AF165" i="49" s="1"/>
  <c r="E165" i="49"/>
  <c r="F165" i="49" s="1"/>
  <c r="G165" i="49" s="1"/>
  <c r="H165" i="49" s="1"/>
  <c r="I165" i="49" s="1"/>
  <c r="J165" i="49" s="1"/>
  <c r="K165" i="49" s="1"/>
  <c r="L165" i="49" s="1"/>
  <c r="M165" i="49" s="1"/>
  <c r="N165" i="49" s="1"/>
  <c r="O165" i="49" s="1"/>
  <c r="P165" i="49" s="1"/>
  <c r="Q165" i="49" s="1"/>
  <c r="R165" i="49" s="1"/>
  <c r="S165" i="49" s="1"/>
  <c r="D165" i="49"/>
  <c r="C165" i="49"/>
  <c r="D164" i="49"/>
  <c r="E164" i="49" s="1"/>
  <c r="F164" i="49" s="1"/>
  <c r="G164" i="49" s="1"/>
  <c r="H164" i="49" s="1"/>
  <c r="I164" i="49" s="1"/>
  <c r="J164" i="49" s="1"/>
  <c r="K164" i="49" s="1"/>
  <c r="L164" i="49" s="1"/>
  <c r="M164" i="49" s="1"/>
  <c r="N164" i="49" s="1"/>
  <c r="O164" i="49" s="1"/>
  <c r="P164" i="49" s="1"/>
  <c r="Q164" i="49" s="1"/>
  <c r="R164" i="49" s="1"/>
  <c r="S164" i="49" s="1"/>
  <c r="T164" i="49" s="1"/>
  <c r="U164" i="49" s="1"/>
  <c r="V164" i="49" s="1"/>
  <c r="W164" i="49" s="1"/>
  <c r="X164" i="49" s="1"/>
  <c r="Y164" i="49" s="1"/>
  <c r="Z164" i="49" s="1"/>
  <c r="AA164" i="49" s="1"/>
  <c r="AB164" i="49" s="1"/>
  <c r="AC164" i="49" s="1"/>
  <c r="AD164" i="49" s="1"/>
  <c r="AE164" i="49" s="1"/>
  <c r="AF164" i="49" s="1"/>
  <c r="C164" i="49"/>
  <c r="C163" i="49"/>
  <c r="D163" i="49" s="1"/>
  <c r="E163" i="49" s="1"/>
  <c r="F163" i="49" s="1"/>
  <c r="G163" i="49" s="1"/>
  <c r="H163" i="49" s="1"/>
  <c r="I163" i="49" s="1"/>
  <c r="J163" i="49" s="1"/>
  <c r="K163" i="49" s="1"/>
  <c r="L163" i="49" s="1"/>
  <c r="M163" i="49" s="1"/>
  <c r="N163" i="49" s="1"/>
  <c r="O163" i="49" s="1"/>
  <c r="P163" i="49" s="1"/>
  <c r="Q163" i="49" s="1"/>
  <c r="R163" i="49" s="1"/>
  <c r="S163" i="49" s="1"/>
  <c r="T163" i="49" s="1"/>
  <c r="U163" i="49" s="1"/>
  <c r="V163" i="49" s="1"/>
  <c r="W163" i="49" s="1"/>
  <c r="X163" i="49" s="1"/>
  <c r="Y163" i="49" s="1"/>
  <c r="Z163" i="49" s="1"/>
  <c r="AA163" i="49" s="1"/>
  <c r="AB163" i="49" s="1"/>
  <c r="AC163" i="49" s="1"/>
  <c r="AD163" i="49" s="1"/>
  <c r="AE163" i="49" s="1"/>
  <c r="AF163" i="49" s="1"/>
  <c r="C162" i="49"/>
  <c r="D162" i="49" s="1"/>
  <c r="E162" i="49" s="1"/>
  <c r="F162" i="49" s="1"/>
  <c r="G162" i="49" s="1"/>
  <c r="H162" i="49" s="1"/>
  <c r="I162" i="49" s="1"/>
  <c r="J162" i="49" s="1"/>
  <c r="K162" i="49" s="1"/>
  <c r="L162" i="49" s="1"/>
  <c r="M162" i="49" s="1"/>
  <c r="N162" i="49" s="1"/>
  <c r="O162" i="49" s="1"/>
  <c r="P162" i="49" s="1"/>
  <c r="Q162" i="49" s="1"/>
  <c r="R162" i="49" s="1"/>
  <c r="S162" i="49" s="1"/>
  <c r="T162" i="49" s="1"/>
  <c r="U162" i="49" s="1"/>
  <c r="V162" i="49" s="1"/>
  <c r="W162" i="49" s="1"/>
  <c r="X162" i="49" s="1"/>
  <c r="Y162" i="49" s="1"/>
  <c r="Z162" i="49" s="1"/>
  <c r="AA162" i="49" s="1"/>
  <c r="AB162" i="49" s="1"/>
  <c r="AC162" i="49" s="1"/>
  <c r="AD162" i="49" s="1"/>
  <c r="AE162" i="49" s="1"/>
  <c r="AF162" i="49" s="1"/>
  <c r="N161" i="49"/>
  <c r="O161" i="49" s="1"/>
  <c r="P161" i="49" s="1"/>
  <c r="Q161" i="49" s="1"/>
  <c r="R161" i="49" s="1"/>
  <c r="S161" i="49" s="1"/>
  <c r="T161" i="49" s="1"/>
  <c r="U161" i="49" s="1"/>
  <c r="V161" i="49" s="1"/>
  <c r="W161" i="49" s="1"/>
  <c r="X161" i="49" s="1"/>
  <c r="Y161" i="49" s="1"/>
  <c r="Z161" i="49" s="1"/>
  <c r="AA161" i="49" s="1"/>
  <c r="AB161" i="49" s="1"/>
  <c r="AC161" i="49" s="1"/>
  <c r="AD161" i="49" s="1"/>
  <c r="AE161" i="49" s="1"/>
  <c r="AF161" i="49" s="1"/>
  <c r="C161" i="49"/>
  <c r="D161" i="49" s="1"/>
  <c r="E161" i="49" s="1"/>
  <c r="F161" i="49" s="1"/>
  <c r="G161" i="49" s="1"/>
  <c r="H161" i="49" s="1"/>
  <c r="I161" i="49" s="1"/>
  <c r="J161" i="49" s="1"/>
  <c r="K161" i="49" s="1"/>
  <c r="L161" i="49" s="1"/>
  <c r="M161" i="49" s="1"/>
  <c r="Y160" i="49"/>
  <c r="Z160" i="49" s="1"/>
  <c r="AA160" i="49" s="1"/>
  <c r="AB160" i="49" s="1"/>
  <c r="AC160" i="49" s="1"/>
  <c r="AD160" i="49" s="1"/>
  <c r="AE160" i="49" s="1"/>
  <c r="AF160" i="49" s="1"/>
  <c r="K160" i="49"/>
  <c r="L160" i="49" s="1"/>
  <c r="M160" i="49" s="1"/>
  <c r="N160" i="49" s="1"/>
  <c r="O160" i="49" s="1"/>
  <c r="P160" i="49" s="1"/>
  <c r="Q160" i="49" s="1"/>
  <c r="R160" i="49" s="1"/>
  <c r="S160" i="49" s="1"/>
  <c r="T160" i="49" s="1"/>
  <c r="U160" i="49" s="1"/>
  <c r="V160" i="49" s="1"/>
  <c r="W160" i="49" s="1"/>
  <c r="X160" i="49" s="1"/>
  <c r="D160" i="49"/>
  <c r="E160" i="49" s="1"/>
  <c r="F160" i="49" s="1"/>
  <c r="G160" i="49" s="1"/>
  <c r="H160" i="49" s="1"/>
  <c r="I160" i="49" s="1"/>
  <c r="J160" i="49" s="1"/>
  <c r="C160" i="49"/>
  <c r="H159" i="49"/>
  <c r="I159" i="49" s="1"/>
  <c r="J159" i="49" s="1"/>
  <c r="K159" i="49" s="1"/>
  <c r="L159" i="49" s="1"/>
  <c r="M159" i="49" s="1"/>
  <c r="N159" i="49" s="1"/>
  <c r="O159" i="49" s="1"/>
  <c r="P159" i="49" s="1"/>
  <c r="Q159" i="49" s="1"/>
  <c r="R159" i="49" s="1"/>
  <c r="S159" i="49" s="1"/>
  <c r="T159" i="49" s="1"/>
  <c r="U159" i="49" s="1"/>
  <c r="V159" i="49" s="1"/>
  <c r="W159" i="49" s="1"/>
  <c r="X159" i="49" s="1"/>
  <c r="Y159" i="49" s="1"/>
  <c r="Z159" i="49" s="1"/>
  <c r="AA159" i="49" s="1"/>
  <c r="AB159" i="49" s="1"/>
  <c r="AC159" i="49" s="1"/>
  <c r="AD159" i="49" s="1"/>
  <c r="AE159" i="49" s="1"/>
  <c r="AF159" i="49" s="1"/>
  <c r="G159" i="49"/>
  <c r="E159" i="49"/>
  <c r="F159" i="49" s="1"/>
  <c r="D159" i="49"/>
  <c r="C159" i="49"/>
  <c r="K158" i="49"/>
  <c r="L158" i="49" s="1"/>
  <c r="M158" i="49" s="1"/>
  <c r="N158" i="49" s="1"/>
  <c r="O158" i="49" s="1"/>
  <c r="P158" i="49" s="1"/>
  <c r="Q158" i="49" s="1"/>
  <c r="R158" i="49" s="1"/>
  <c r="S158" i="49" s="1"/>
  <c r="T158" i="49" s="1"/>
  <c r="U158" i="49" s="1"/>
  <c r="V158" i="49" s="1"/>
  <c r="W158" i="49" s="1"/>
  <c r="X158" i="49" s="1"/>
  <c r="Y158" i="49" s="1"/>
  <c r="Z158" i="49" s="1"/>
  <c r="AA158" i="49" s="1"/>
  <c r="AB158" i="49" s="1"/>
  <c r="AC158" i="49" s="1"/>
  <c r="AD158" i="49" s="1"/>
  <c r="AE158" i="49" s="1"/>
  <c r="AF158" i="49" s="1"/>
  <c r="C158" i="49"/>
  <c r="D158" i="49" s="1"/>
  <c r="E158" i="49" s="1"/>
  <c r="F158" i="49" s="1"/>
  <c r="G158" i="49" s="1"/>
  <c r="H158" i="49" s="1"/>
  <c r="I158" i="49" s="1"/>
  <c r="J158" i="49" s="1"/>
  <c r="AB157" i="49"/>
  <c r="AC157" i="49" s="1"/>
  <c r="AD157" i="49" s="1"/>
  <c r="AE157" i="49" s="1"/>
  <c r="AF157" i="49" s="1"/>
  <c r="O157" i="49"/>
  <c r="P157" i="49" s="1"/>
  <c r="Q157" i="49" s="1"/>
  <c r="R157" i="49" s="1"/>
  <c r="S157" i="49" s="1"/>
  <c r="T157" i="49" s="1"/>
  <c r="U157" i="49" s="1"/>
  <c r="V157" i="49" s="1"/>
  <c r="W157" i="49" s="1"/>
  <c r="X157" i="49" s="1"/>
  <c r="Y157" i="49" s="1"/>
  <c r="Z157" i="49" s="1"/>
  <c r="AA157" i="49" s="1"/>
  <c r="C157" i="49"/>
  <c r="D157" i="49" s="1"/>
  <c r="E157" i="49" s="1"/>
  <c r="F157" i="49" s="1"/>
  <c r="G157" i="49" s="1"/>
  <c r="H157" i="49" s="1"/>
  <c r="I157" i="49" s="1"/>
  <c r="J157" i="49" s="1"/>
  <c r="K157" i="49" s="1"/>
  <c r="L157" i="49" s="1"/>
  <c r="M157" i="49" s="1"/>
  <c r="N157" i="49" s="1"/>
  <c r="H156" i="49"/>
  <c r="I156" i="49" s="1"/>
  <c r="J156" i="49" s="1"/>
  <c r="K156" i="49" s="1"/>
  <c r="L156" i="49" s="1"/>
  <c r="M156" i="49" s="1"/>
  <c r="N156" i="49" s="1"/>
  <c r="O156" i="49" s="1"/>
  <c r="P156" i="49" s="1"/>
  <c r="Q156" i="49" s="1"/>
  <c r="R156" i="49" s="1"/>
  <c r="S156" i="49" s="1"/>
  <c r="T156" i="49" s="1"/>
  <c r="U156" i="49" s="1"/>
  <c r="V156" i="49" s="1"/>
  <c r="W156" i="49" s="1"/>
  <c r="X156" i="49" s="1"/>
  <c r="Y156" i="49" s="1"/>
  <c r="Z156" i="49" s="1"/>
  <c r="AA156" i="49" s="1"/>
  <c r="AB156" i="49" s="1"/>
  <c r="AC156" i="49" s="1"/>
  <c r="AD156" i="49" s="1"/>
  <c r="AE156" i="49" s="1"/>
  <c r="AF156" i="49" s="1"/>
  <c r="F156" i="49"/>
  <c r="G156" i="49" s="1"/>
  <c r="D156" i="49"/>
  <c r="E156" i="49" s="1"/>
  <c r="C156" i="49"/>
  <c r="D155" i="49"/>
  <c r="E155" i="49" s="1"/>
  <c r="F155" i="49" s="1"/>
  <c r="G155" i="49" s="1"/>
  <c r="H155" i="49" s="1"/>
  <c r="I155" i="49" s="1"/>
  <c r="J155" i="49" s="1"/>
  <c r="K155" i="49" s="1"/>
  <c r="L155" i="49" s="1"/>
  <c r="M155" i="49" s="1"/>
  <c r="N155" i="49" s="1"/>
  <c r="O155" i="49" s="1"/>
  <c r="P155" i="49" s="1"/>
  <c r="Q155" i="49" s="1"/>
  <c r="R155" i="49" s="1"/>
  <c r="S155" i="49" s="1"/>
  <c r="T155" i="49" s="1"/>
  <c r="U155" i="49" s="1"/>
  <c r="V155" i="49" s="1"/>
  <c r="W155" i="49" s="1"/>
  <c r="X155" i="49" s="1"/>
  <c r="Y155" i="49" s="1"/>
  <c r="Z155" i="49" s="1"/>
  <c r="AA155" i="49" s="1"/>
  <c r="AB155" i="49" s="1"/>
  <c r="AC155" i="49" s="1"/>
  <c r="AD155" i="49" s="1"/>
  <c r="AE155" i="49" s="1"/>
  <c r="AF155" i="49" s="1"/>
  <c r="C155" i="49"/>
  <c r="F154" i="49"/>
  <c r="G154" i="49" s="1"/>
  <c r="H154" i="49" s="1"/>
  <c r="I154" i="49" s="1"/>
  <c r="J154" i="49" s="1"/>
  <c r="K154" i="49" s="1"/>
  <c r="L154" i="49" s="1"/>
  <c r="M154" i="49" s="1"/>
  <c r="N154" i="49" s="1"/>
  <c r="O154" i="49" s="1"/>
  <c r="P154" i="49" s="1"/>
  <c r="Q154" i="49" s="1"/>
  <c r="R154" i="49" s="1"/>
  <c r="S154" i="49" s="1"/>
  <c r="T154" i="49" s="1"/>
  <c r="U154" i="49" s="1"/>
  <c r="V154" i="49" s="1"/>
  <c r="W154" i="49" s="1"/>
  <c r="X154" i="49" s="1"/>
  <c r="Y154" i="49" s="1"/>
  <c r="Z154" i="49" s="1"/>
  <c r="AA154" i="49" s="1"/>
  <c r="AB154" i="49" s="1"/>
  <c r="AC154" i="49" s="1"/>
  <c r="AD154" i="49" s="1"/>
  <c r="AE154" i="49" s="1"/>
  <c r="AF154" i="49" s="1"/>
  <c r="C154" i="49"/>
  <c r="D154" i="49" s="1"/>
  <c r="E154" i="49" s="1"/>
  <c r="N153" i="49"/>
  <c r="O153" i="49" s="1"/>
  <c r="P153" i="49" s="1"/>
  <c r="Q153" i="49" s="1"/>
  <c r="R153" i="49" s="1"/>
  <c r="S153" i="49" s="1"/>
  <c r="T153" i="49" s="1"/>
  <c r="U153" i="49" s="1"/>
  <c r="V153" i="49" s="1"/>
  <c r="W153" i="49" s="1"/>
  <c r="X153" i="49" s="1"/>
  <c r="Y153" i="49" s="1"/>
  <c r="Z153" i="49" s="1"/>
  <c r="AA153" i="49" s="1"/>
  <c r="AB153" i="49" s="1"/>
  <c r="AC153" i="49" s="1"/>
  <c r="AD153" i="49" s="1"/>
  <c r="AE153" i="49" s="1"/>
  <c r="AF153" i="49" s="1"/>
  <c r="D153" i="49"/>
  <c r="E153" i="49" s="1"/>
  <c r="F153" i="49" s="1"/>
  <c r="G153" i="49" s="1"/>
  <c r="H153" i="49" s="1"/>
  <c r="I153" i="49" s="1"/>
  <c r="J153" i="49" s="1"/>
  <c r="K153" i="49" s="1"/>
  <c r="L153" i="49" s="1"/>
  <c r="M153" i="49" s="1"/>
  <c r="C153" i="49"/>
  <c r="J152" i="49"/>
  <c r="K152" i="49" s="1"/>
  <c r="L152" i="49" s="1"/>
  <c r="M152" i="49" s="1"/>
  <c r="N152" i="49" s="1"/>
  <c r="O152" i="49" s="1"/>
  <c r="P152" i="49" s="1"/>
  <c r="Q152" i="49" s="1"/>
  <c r="R152" i="49" s="1"/>
  <c r="S152" i="49" s="1"/>
  <c r="T152" i="49" s="1"/>
  <c r="U152" i="49" s="1"/>
  <c r="V152" i="49" s="1"/>
  <c r="W152" i="49" s="1"/>
  <c r="X152" i="49" s="1"/>
  <c r="Y152" i="49" s="1"/>
  <c r="Z152" i="49" s="1"/>
  <c r="AA152" i="49" s="1"/>
  <c r="AB152" i="49" s="1"/>
  <c r="AC152" i="49" s="1"/>
  <c r="AD152" i="49" s="1"/>
  <c r="AE152" i="49" s="1"/>
  <c r="AF152" i="49" s="1"/>
  <c r="G152" i="49"/>
  <c r="H152" i="49" s="1"/>
  <c r="I152" i="49" s="1"/>
  <c r="F152" i="49"/>
  <c r="E152" i="49"/>
  <c r="D152" i="49"/>
  <c r="C152" i="49"/>
  <c r="F151" i="49"/>
  <c r="G151" i="49" s="1"/>
  <c r="H151" i="49" s="1"/>
  <c r="I151" i="49" s="1"/>
  <c r="J151" i="49" s="1"/>
  <c r="K151" i="49" s="1"/>
  <c r="L151" i="49" s="1"/>
  <c r="M151" i="49" s="1"/>
  <c r="N151" i="49" s="1"/>
  <c r="O151" i="49" s="1"/>
  <c r="P151" i="49" s="1"/>
  <c r="Q151" i="49" s="1"/>
  <c r="R151" i="49" s="1"/>
  <c r="S151" i="49" s="1"/>
  <c r="T151" i="49" s="1"/>
  <c r="U151" i="49" s="1"/>
  <c r="V151" i="49" s="1"/>
  <c r="W151" i="49" s="1"/>
  <c r="X151" i="49" s="1"/>
  <c r="Y151" i="49" s="1"/>
  <c r="Z151" i="49" s="1"/>
  <c r="AA151" i="49" s="1"/>
  <c r="AB151" i="49" s="1"/>
  <c r="AC151" i="49" s="1"/>
  <c r="AD151" i="49" s="1"/>
  <c r="AE151" i="49" s="1"/>
  <c r="AF151" i="49" s="1"/>
  <c r="D151" i="49"/>
  <c r="E151" i="49" s="1"/>
  <c r="C151" i="49"/>
  <c r="F150" i="49"/>
  <c r="G150" i="49" s="1"/>
  <c r="H150" i="49" s="1"/>
  <c r="I150" i="49" s="1"/>
  <c r="J150" i="49" s="1"/>
  <c r="K150" i="49" s="1"/>
  <c r="L150" i="49" s="1"/>
  <c r="M150" i="49" s="1"/>
  <c r="N150" i="49" s="1"/>
  <c r="O150" i="49" s="1"/>
  <c r="P150" i="49" s="1"/>
  <c r="Q150" i="49" s="1"/>
  <c r="R150" i="49" s="1"/>
  <c r="S150" i="49" s="1"/>
  <c r="T150" i="49" s="1"/>
  <c r="U150" i="49" s="1"/>
  <c r="V150" i="49" s="1"/>
  <c r="W150" i="49" s="1"/>
  <c r="X150" i="49" s="1"/>
  <c r="Y150" i="49" s="1"/>
  <c r="Z150" i="49" s="1"/>
  <c r="AA150" i="49" s="1"/>
  <c r="AB150" i="49" s="1"/>
  <c r="AC150" i="49" s="1"/>
  <c r="AD150" i="49" s="1"/>
  <c r="AE150" i="49" s="1"/>
  <c r="AF150" i="49" s="1"/>
  <c r="D150" i="49"/>
  <c r="E150" i="49" s="1"/>
  <c r="C150" i="49"/>
  <c r="C149" i="49"/>
  <c r="D149" i="49" s="1"/>
  <c r="E149" i="49" s="1"/>
  <c r="F149" i="49" s="1"/>
  <c r="G149" i="49" s="1"/>
  <c r="H149" i="49" s="1"/>
  <c r="I149" i="49" s="1"/>
  <c r="J149" i="49" s="1"/>
  <c r="K149" i="49" s="1"/>
  <c r="L149" i="49" s="1"/>
  <c r="M149" i="49" s="1"/>
  <c r="N149" i="49" s="1"/>
  <c r="O149" i="49" s="1"/>
  <c r="P149" i="49" s="1"/>
  <c r="Q149" i="49" s="1"/>
  <c r="R149" i="49" s="1"/>
  <c r="S149" i="49" s="1"/>
  <c r="T149" i="49" s="1"/>
  <c r="U149" i="49" s="1"/>
  <c r="V149" i="49" s="1"/>
  <c r="W149" i="49" s="1"/>
  <c r="X149" i="49" s="1"/>
  <c r="Y149" i="49" s="1"/>
  <c r="Z149" i="49" s="1"/>
  <c r="AA149" i="49" s="1"/>
  <c r="AB149" i="49" s="1"/>
  <c r="AC149" i="49" s="1"/>
  <c r="AD149" i="49" s="1"/>
  <c r="AE149" i="49" s="1"/>
  <c r="AF149" i="49" s="1"/>
  <c r="U148" i="49"/>
  <c r="V148" i="49" s="1"/>
  <c r="W148" i="49" s="1"/>
  <c r="X148" i="49" s="1"/>
  <c r="Y148" i="49" s="1"/>
  <c r="Z148" i="49" s="1"/>
  <c r="AA148" i="49" s="1"/>
  <c r="AB148" i="49" s="1"/>
  <c r="AC148" i="49" s="1"/>
  <c r="AD148" i="49" s="1"/>
  <c r="AE148" i="49" s="1"/>
  <c r="AF148" i="49" s="1"/>
  <c r="I148" i="49"/>
  <c r="J148" i="49" s="1"/>
  <c r="K148" i="49" s="1"/>
  <c r="L148" i="49" s="1"/>
  <c r="M148" i="49" s="1"/>
  <c r="N148" i="49" s="1"/>
  <c r="O148" i="49" s="1"/>
  <c r="P148" i="49" s="1"/>
  <c r="Q148" i="49" s="1"/>
  <c r="R148" i="49" s="1"/>
  <c r="S148" i="49" s="1"/>
  <c r="T148" i="49" s="1"/>
  <c r="F148" i="49"/>
  <c r="G148" i="49" s="1"/>
  <c r="H148" i="49" s="1"/>
  <c r="E148" i="49"/>
  <c r="D148" i="49"/>
  <c r="C148" i="49"/>
  <c r="F147" i="49"/>
  <c r="G147" i="49" s="1"/>
  <c r="H147" i="49" s="1"/>
  <c r="I147" i="49" s="1"/>
  <c r="J147" i="49" s="1"/>
  <c r="K147" i="49" s="1"/>
  <c r="L147" i="49" s="1"/>
  <c r="M147" i="49" s="1"/>
  <c r="N147" i="49" s="1"/>
  <c r="O147" i="49" s="1"/>
  <c r="P147" i="49" s="1"/>
  <c r="Q147" i="49" s="1"/>
  <c r="R147" i="49" s="1"/>
  <c r="S147" i="49" s="1"/>
  <c r="T147" i="49" s="1"/>
  <c r="U147" i="49" s="1"/>
  <c r="V147" i="49" s="1"/>
  <c r="W147" i="49" s="1"/>
  <c r="X147" i="49" s="1"/>
  <c r="Y147" i="49" s="1"/>
  <c r="Z147" i="49" s="1"/>
  <c r="AA147" i="49" s="1"/>
  <c r="AB147" i="49" s="1"/>
  <c r="AC147" i="49" s="1"/>
  <c r="AD147" i="49" s="1"/>
  <c r="AE147" i="49" s="1"/>
  <c r="AF147" i="49" s="1"/>
  <c r="D147" i="49"/>
  <c r="E147" i="49" s="1"/>
  <c r="C147" i="49"/>
  <c r="F146" i="49"/>
  <c r="G146" i="49" s="1"/>
  <c r="H146" i="49" s="1"/>
  <c r="I146" i="49" s="1"/>
  <c r="J146" i="49" s="1"/>
  <c r="K146" i="49" s="1"/>
  <c r="L146" i="49" s="1"/>
  <c r="M146" i="49" s="1"/>
  <c r="N146" i="49" s="1"/>
  <c r="O146" i="49" s="1"/>
  <c r="P146" i="49" s="1"/>
  <c r="Q146" i="49" s="1"/>
  <c r="R146" i="49" s="1"/>
  <c r="S146" i="49" s="1"/>
  <c r="T146" i="49" s="1"/>
  <c r="U146" i="49" s="1"/>
  <c r="V146" i="49" s="1"/>
  <c r="W146" i="49" s="1"/>
  <c r="X146" i="49" s="1"/>
  <c r="Y146" i="49" s="1"/>
  <c r="Z146" i="49" s="1"/>
  <c r="AA146" i="49" s="1"/>
  <c r="AB146" i="49" s="1"/>
  <c r="AC146" i="49" s="1"/>
  <c r="AD146" i="49" s="1"/>
  <c r="AE146" i="49" s="1"/>
  <c r="AF146" i="49" s="1"/>
  <c r="C146" i="49"/>
  <c r="D146" i="49" s="1"/>
  <c r="E146" i="49" s="1"/>
  <c r="I145" i="49"/>
  <c r="J145" i="49" s="1"/>
  <c r="K145" i="49" s="1"/>
  <c r="L145" i="49" s="1"/>
  <c r="M145" i="49" s="1"/>
  <c r="N145" i="49" s="1"/>
  <c r="O145" i="49" s="1"/>
  <c r="P145" i="49" s="1"/>
  <c r="Q145" i="49" s="1"/>
  <c r="R145" i="49" s="1"/>
  <c r="S145" i="49" s="1"/>
  <c r="T145" i="49" s="1"/>
  <c r="U145" i="49" s="1"/>
  <c r="V145" i="49" s="1"/>
  <c r="W145" i="49" s="1"/>
  <c r="X145" i="49" s="1"/>
  <c r="Y145" i="49" s="1"/>
  <c r="Z145" i="49" s="1"/>
  <c r="AA145" i="49" s="1"/>
  <c r="AB145" i="49" s="1"/>
  <c r="AC145" i="49" s="1"/>
  <c r="AD145" i="49" s="1"/>
  <c r="AE145" i="49" s="1"/>
  <c r="AF145" i="49" s="1"/>
  <c r="D145" i="49"/>
  <c r="E145" i="49" s="1"/>
  <c r="F145" i="49" s="1"/>
  <c r="G145" i="49" s="1"/>
  <c r="H145" i="49" s="1"/>
  <c r="C145" i="49"/>
  <c r="E144" i="49"/>
  <c r="F144" i="49" s="1"/>
  <c r="G144" i="49" s="1"/>
  <c r="H144" i="49" s="1"/>
  <c r="I144" i="49" s="1"/>
  <c r="J144" i="49" s="1"/>
  <c r="K144" i="49" s="1"/>
  <c r="L144" i="49" s="1"/>
  <c r="M144" i="49" s="1"/>
  <c r="N144" i="49" s="1"/>
  <c r="O144" i="49" s="1"/>
  <c r="P144" i="49" s="1"/>
  <c r="Q144" i="49" s="1"/>
  <c r="R144" i="49" s="1"/>
  <c r="S144" i="49" s="1"/>
  <c r="T144" i="49" s="1"/>
  <c r="U144" i="49" s="1"/>
  <c r="V144" i="49" s="1"/>
  <c r="W144" i="49" s="1"/>
  <c r="X144" i="49" s="1"/>
  <c r="Y144" i="49" s="1"/>
  <c r="Z144" i="49" s="1"/>
  <c r="AA144" i="49" s="1"/>
  <c r="AB144" i="49" s="1"/>
  <c r="AC144" i="49" s="1"/>
  <c r="AD144" i="49" s="1"/>
  <c r="AE144" i="49" s="1"/>
  <c r="AF144" i="49" s="1"/>
  <c r="D144" i="49"/>
  <c r="C144" i="49"/>
  <c r="C143" i="49"/>
  <c r="D143" i="49" s="1"/>
  <c r="E143" i="49" s="1"/>
  <c r="F143" i="49" s="1"/>
  <c r="G143" i="49" s="1"/>
  <c r="H143" i="49" s="1"/>
  <c r="I143" i="49" s="1"/>
  <c r="J143" i="49" s="1"/>
  <c r="K143" i="49" s="1"/>
  <c r="L143" i="49" s="1"/>
  <c r="M143" i="49" s="1"/>
  <c r="N143" i="49" s="1"/>
  <c r="O143" i="49" s="1"/>
  <c r="P143" i="49" s="1"/>
  <c r="Q143" i="49" s="1"/>
  <c r="R143" i="49" s="1"/>
  <c r="S143" i="49" s="1"/>
  <c r="T143" i="49" s="1"/>
  <c r="U143" i="49" s="1"/>
  <c r="V143" i="49" s="1"/>
  <c r="W143" i="49" s="1"/>
  <c r="X143" i="49" s="1"/>
  <c r="Y143" i="49" s="1"/>
  <c r="Z143" i="49" s="1"/>
  <c r="AA143" i="49" s="1"/>
  <c r="AB143" i="49" s="1"/>
  <c r="AC143" i="49" s="1"/>
  <c r="AD143" i="49" s="1"/>
  <c r="AE143" i="49" s="1"/>
  <c r="AF143" i="49" s="1"/>
  <c r="M142" i="49"/>
  <c r="N142" i="49" s="1"/>
  <c r="O142" i="49" s="1"/>
  <c r="P142" i="49" s="1"/>
  <c r="Q142" i="49" s="1"/>
  <c r="R142" i="49" s="1"/>
  <c r="S142" i="49" s="1"/>
  <c r="T142" i="49" s="1"/>
  <c r="U142" i="49" s="1"/>
  <c r="V142" i="49" s="1"/>
  <c r="W142" i="49" s="1"/>
  <c r="X142" i="49" s="1"/>
  <c r="Y142" i="49" s="1"/>
  <c r="Z142" i="49" s="1"/>
  <c r="AA142" i="49" s="1"/>
  <c r="AB142" i="49" s="1"/>
  <c r="AC142" i="49" s="1"/>
  <c r="AD142" i="49" s="1"/>
  <c r="AE142" i="49" s="1"/>
  <c r="AF142" i="49" s="1"/>
  <c r="E142" i="49"/>
  <c r="F142" i="49" s="1"/>
  <c r="G142" i="49" s="1"/>
  <c r="H142" i="49" s="1"/>
  <c r="I142" i="49" s="1"/>
  <c r="J142" i="49" s="1"/>
  <c r="K142" i="49" s="1"/>
  <c r="L142" i="49" s="1"/>
  <c r="D142" i="49"/>
  <c r="C142" i="49"/>
  <c r="H141" i="49"/>
  <c r="I141" i="49" s="1"/>
  <c r="J141" i="49" s="1"/>
  <c r="K141" i="49" s="1"/>
  <c r="L141" i="49" s="1"/>
  <c r="M141" i="49" s="1"/>
  <c r="N141" i="49" s="1"/>
  <c r="O141" i="49" s="1"/>
  <c r="P141" i="49" s="1"/>
  <c r="Q141" i="49" s="1"/>
  <c r="R141" i="49" s="1"/>
  <c r="S141" i="49" s="1"/>
  <c r="T141" i="49" s="1"/>
  <c r="U141" i="49" s="1"/>
  <c r="V141" i="49" s="1"/>
  <c r="W141" i="49" s="1"/>
  <c r="X141" i="49" s="1"/>
  <c r="Y141" i="49" s="1"/>
  <c r="Z141" i="49" s="1"/>
  <c r="AA141" i="49" s="1"/>
  <c r="AB141" i="49" s="1"/>
  <c r="AC141" i="49" s="1"/>
  <c r="AD141" i="49" s="1"/>
  <c r="AE141" i="49" s="1"/>
  <c r="AF141" i="49" s="1"/>
  <c r="C141" i="49"/>
  <c r="D141" i="49" s="1"/>
  <c r="E141" i="49" s="1"/>
  <c r="F141" i="49" s="1"/>
  <c r="G141" i="49" s="1"/>
  <c r="F140" i="49"/>
  <c r="G140" i="49" s="1"/>
  <c r="H140" i="49" s="1"/>
  <c r="I140" i="49" s="1"/>
  <c r="J140" i="49" s="1"/>
  <c r="K140" i="49" s="1"/>
  <c r="L140" i="49" s="1"/>
  <c r="M140" i="49" s="1"/>
  <c r="N140" i="49" s="1"/>
  <c r="O140" i="49" s="1"/>
  <c r="P140" i="49" s="1"/>
  <c r="Q140" i="49" s="1"/>
  <c r="R140" i="49" s="1"/>
  <c r="S140" i="49" s="1"/>
  <c r="T140" i="49" s="1"/>
  <c r="U140" i="49" s="1"/>
  <c r="V140" i="49" s="1"/>
  <c r="W140" i="49" s="1"/>
  <c r="X140" i="49" s="1"/>
  <c r="Y140" i="49" s="1"/>
  <c r="Z140" i="49" s="1"/>
  <c r="AA140" i="49" s="1"/>
  <c r="AB140" i="49" s="1"/>
  <c r="AC140" i="49" s="1"/>
  <c r="AD140" i="49" s="1"/>
  <c r="AE140" i="49" s="1"/>
  <c r="AF140" i="49" s="1"/>
  <c r="E140" i="49"/>
  <c r="D140" i="49"/>
  <c r="C140" i="49"/>
  <c r="E139" i="49"/>
  <c r="F139" i="49" s="1"/>
  <c r="G139" i="49" s="1"/>
  <c r="H139" i="49" s="1"/>
  <c r="I139" i="49" s="1"/>
  <c r="J139" i="49" s="1"/>
  <c r="K139" i="49" s="1"/>
  <c r="L139" i="49" s="1"/>
  <c r="M139" i="49" s="1"/>
  <c r="N139" i="49" s="1"/>
  <c r="O139" i="49" s="1"/>
  <c r="P139" i="49" s="1"/>
  <c r="Q139" i="49" s="1"/>
  <c r="R139" i="49" s="1"/>
  <c r="S139" i="49" s="1"/>
  <c r="T139" i="49" s="1"/>
  <c r="U139" i="49" s="1"/>
  <c r="V139" i="49" s="1"/>
  <c r="W139" i="49" s="1"/>
  <c r="X139" i="49" s="1"/>
  <c r="Y139" i="49" s="1"/>
  <c r="Z139" i="49" s="1"/>
  <c r="AA139" i="49" s="1"/>
  <c r="AB139" i="49" s="1"/>
  <c r="AC139" i="49" s="1"/>
  <c r="AD139" i="49" s="1"/>
  <c r="AE139" i="49" s="1"/>
  <c r="AF139" i="49" s="1"/>
  <c r="D139" i="49"/>
  <c r="C139" i="49"/>
  <c r="U138" i="49"/>
  <c r="V138" i="49" s="1"/>
  <c r="W138" i="49" s="1"/>
  <c r="X138" i="49" s="1"/>
  <c r="Y138" i="49" s="1"/>
  <c r="Z138" i="49" s="1"/>
  <c r="AA138" i="49" s="1"/>
  <c r="AB138" i="49" s="1"/>
  <c r="AC138" i="49" s="1"/>
  <c r="AD138" i="49" s="1"/>
  <c r="AE138" i="49" s="1"/>
  <c r="AF138" i="49" s="1"/>
  <c r="C138" i="49"/>
  <c r="D138" i="49" s="1"/>
  <c r="E138" i="49" s="1"/>
  <c r="F138" i="49" s="1"/>
  <c r="G138" i="49" s="1"/>
  <c r="H138" i="49" s="1"/>
  <c r="I138" i="49" s="1"/>
  <c r="J138" i="49" s="1"/>
  <c r="K138" i="49" s="1"/>
  <c r="L138" i="49" s="1"/>
  <c r="M138" i="49" s="1"/>
  <c r="N138" i="49" s="1"/>
  <c r="O138" i="49" s="1"/>
  <c r="P138" i="49" s="1"/>
  <c r="Q138" i="49" s="1"/>
  <c r="R138" i="49" s="1"/>
  <c r="S138" i="49" s="1"/>
  <c r="T138" i="49" s="1"/>
  <c r="O137" i="49"/>
  <c r="P137" i="49" s="1"/>
  <c r="Q137" i="49" s="1"/>
  <c r="R137" i="49" s="1"/>
  <c r="S137" i="49" s="1"/>
  <c r="T137" i="49" s="1"/>
  <c r="U137" i="49" s="1"/>
  <c r="V137" i="49" s="1"/>
  <c r="W137" i="49" s="1"/>
  <c r="X137" i="49" s="1"/>
  <c r="Y137" i="49" s="1"/>
  <c r="Z137" i="49" s="1"/>
  <c r="AA137" i="49" s="1"/>
  <c r="AB137" i="49" s="1"/>
  <c r="AC137" i="49" s="1"/>
  <c r="AD137" i="49" s="1"/>
  <c r="AE137" i="49" s="1"/>
  <c r="AF137" i="49" s="1"/>
  <c r="D137" i="49"/>
  <c r="E137" i="49" s="1"/>
  <c r="F137" i="49" s="1"/>
  <c r="G137" i="49" s="1"/>
  <c r="H137" i="49" s="1"/>
  <c r="I137" i="49" s="1"/>
  <c r="J137" i="49" s="1"/>
  <c r="K137" i="49" s="1"/>
  <c r="L137" i="49" s="1"/>
  <c r="M137" i="49" s="1"/>
  <c r="N137" i="49" s="1"/>
  <c r="C137" i="49"/>
  <c r="G136" i="49"/>
  <c r="H136" i="49" s="1"/>
  <c r="I136" i="49" s="1"/>
  <c r="J136" i="49" s="1"/>
  <c r="K136" i="49" s="1"/>
  <c r="L136" i="49" s="1"/>
  <c r="M136" i="49" s="1"/>
  <c r="N136" i="49" s="1"/>
  <c r="O136" i="49" s="1"/>
  <c r="P136" i="49" s="1"/>
  <c r="Q136" i="49" s="1"/>
  <c r="R136" i="49" s="1"/>
  <c r="S136" i="49" s="1"/>
  <c r="T136" i="49" s="1"/>
  <c r="U136" i="49" s="1"/>
  <c r="V136" i="49" s="1"/>
  <c r="W136" i="49" s="1"/>
  <c r="X136" i="49" s="1"/>
  <c r="Y136" i="49" s="1"/>
  <c r="Z136" i="49" s="1"/>
  <c r="AA136" i="49" s="1"/>
  <c r="AB136" i="49" s="1"/>
  <c r="AC136" i="49" s="1"/>
  <c r="AD136" i="49" s="1"/>
  <c r="AE136" i="49" s="1"/>
  <c r="AF136" i="49" s="1"/>
  <c r="D136" i="49"/>
  <c r="E136" i="49" s="1"/>
  <c r="F136" i="49" s="1"/>
  <c r="C136" i="49"/>
  <c r="P135" i="49"/>
  <c r="Q135" i="49" s="1"/>
  <c r="R135" i="49" s="1"/>
  <c r="S135" i="49" s="1"/>
  <c r="T135" i="49" s="1"/>
  <c r="U135" i="49" s="1"/>
  <c r="V135" i="49" s="1"/>
  <c r="W135" i="49" s="1"/>
  <c r="X135" i="49" s="1"/>
  <c r="Y135" i="49" s="1"/>
  <c r="Z135" i="49" s="1"/>
  <c r="AA135" i="49" s="1"/>
  <c r="AB135" i="49" s="1"/>
  <c r="AC135" i="49" s="1"/>
  <c r="AD135" i="49" s="1"/>
  <c r="AE135" i="49" s="1"/>
  <c r="AF135" i="49" s="1"/>
  <c r="C135" i="49"/>
  <c r="D135" i="49" s="1"/>
  <c r="E135" i="49" s="1"/>
  <c r="F135" i="49" s="1"/>
  <c r="G135" i="49" s="1"/>
  <c r="H135" i="49" s="1"/>
  <c r="I135" i="49" s="1"/>
  <c r="J135" i="49" s="1"/>
  <c r="K135" i="49" s="1"/>
  <c r="L135" i="49" s="1"/>
  <c r="M135" i="49" s="1"/>
  <c r="N135" i="49" s="1"/>
  <c r="O135" i="49" s="1"/>
  <c r="Q134" i="49"/>
  <c r="R134" i="49" s="1"/>
  <c r="S134" i="49" s="1"/>
  <c r="T134" i="49" s="1"/>
  <c r="U134" i="49" s="1"/>
  <c r="V134" i="49" s="1"/>
  <c r="W134" i="49" s="1"/>
  <c r="X134" i="49" s="1"/>
  <c r="Y134" i="49" s="1"/>
  <c r="Z134" i="49" s="1"/>
  <c r="AA134" i="49" s="1"/>
  <c r="AB134" i="49" s="1"/>
  <c r="AC134" i="49" s="1"/>
  <c r="AD134" i="49" s="1"/>
  <c r="AE134" i="49" s="1"/>
  <c r="AF134" i="49" s="1"/>
  <c r="D134" i="49"/>
  <c r="E134" i="49" s="1"/>
  <c r="F134" i="49" s="1"/>
  <c r="G134" i="49" s="1"/>
  <c r="H134" i="49" s="1"/>
  <c r="I134" i="49" s="1"/>
  <c r="J134" i="49" s="1"/>
  <c r="K134" i="49" s="1"/>
  <c r="L134" i="49" s="1"/>
  <c r="M134" i="49" s="1"/>
  <c r="N134" i="49" s="1"/>
  <c r="O134" i="49" s="1"/>
  <c r="P134" i="49" s="1"/>
  <c r="C134" i="49"/>
  <c r="AA133" i="49"/>
  <c r="AB133" i="49" s="1"/>
  <c r="AC133" i="49" s="1"/>
  <c r="AD133" i="49" s="1"/>
  <c r="AE133" i="49" s="1"/>
  <c r="AF133" i="49" s="1"/>
  <c r="D133" i="49"/>
  <c r="E133" i="49" s="1"/>
  <c r="F133" i="49" s="1"/>
  <c r="G133" i="49" s="1"/>
  <c r="H133" i="49" s="1"/>
  <c r="I133" i="49" s="1"/>
  <c r="J133" i="49" s="1"/>
  <c r="K133" i="49" s="1"/>
  <c r="L133" i="49" s="1"/>
  <c r="M133" i="49" s="1"/>
  <c r="N133" i="49" s="1"/>
  <c r="O133" i="49" s="1"/>
  <c r="P133" i="49" s="1"/>
  <c r="Q133" i="49" s="1"/>
  <c r="R133" i="49" s="1"/>
  <c r="S133" i="49" s="1"/>
  <c r="T133" i="49" s="1"/>
  <c r="U133" i="49" s="1"/>
  <c r="V133" i="49" s="1"/>
  <c r="W133" i="49" s="1"/>
  <c r="X133" i="49" s="1"/>
  <c r="Y133" i="49" s="1"/>
  <c r="Z133" i="49" s="1"/>
  <c r="C133" i="49"/>
  <c r="M132" i="49"/>
  <c r="N132" i="49" s="1"/>
  <c r="O132" i="49" s="1"/>
  <c r="P132" i="49" s="1"/>
  <c r="Q132" i="49" s="1"/>
  <c r="R132" i="49" s="1"/>
  <c r="S132" i="49" s="1"/>
  <c r="T132" i="49" s="1"/>
  <c r="U132" i="49" s="1"/>
  <c r="V132" i="49" s="1"/>
  <c r="W132" i="49" s="1"/>
  <c r="X132" i="49" s="1"/>
  <c r="Y132" i="49" s="1"/>
  <c r="Z132" i="49" s="1"/>
  <c r="AA132" i="49" s="1"/>
  <c r="AB132" i="49" s="1"/>
  <c r="AC132" i="49" s="1"/>
  <c r="AD132" i="49" s="1"/>
  <c r="AE132" i="49" s="1"/>
  <c r="AF132" i="49" s="1"/>
  <c r="I132" i="49"/>
  <c r="J132" i="49" s="1"/>
  <c r="K132" i="49" s="1"/>
  <c r="L132" i="49" s="1"/>
  <c r="D132" i="49"/>
  <c r="E132" i="49" s="1"/>
  <c r="F132" i="49" s="1"/>
  <c r="G132" i="49" s="1"/>
  <c r="H132" i="49" s="1"/>
  <c r="C132" i="49"/>
  <c r="D131" i="49"/>
  <c r="E131" i="49" s="1"/>
  <c r="F131" i="49" s="1"/>
  <c r="G131" i="49" s="1"/>
  <c r="H131" i="49" s="1"/>
  <c r="I131" i="49" s="1"/>
  <c r="J131" i="49" s="1"/>
  <c r="K131" i="49" s="1"/>
  <c r="L131" i="49" s="1"/>
  <c r="M131" i="49" s="1"/>
  <c r="N131" i="49" s="1"/>
  <c r="O131" i="49" s="1"/>
  <c r="P131" i="49" s="1"/>
  <c r="Q131" i="49" s="1"/>
  <c r="R131" i="49" s="1"/>
  <c r="S131" i="49" s="1"/>
  <c r="T131" i="49" s="1"/>
  <c r="U131" i="49" s="1"/>
  <c r="V131" i="49" s="1"/>
  <c r="W131" i="49" s="1"/>
  <c r="X131" i="49" s="1"/>
  <c r="Y131" i="49" s="1"/>
  <c r="Z131" i="49" s="1"/>
  <c r="AA131" i="49" s="1"/>
  <c r="AB131" i="49" s="1"/>
  <c r="AC131" i="49" s="1"/>
  <c r="AD131" i="49" s="1"/>
  <c r="AE131" i="49" s="1"/>
  <c r="AF131" i="49" s="1"/>
  <c r="C131" i="49"/>
  <c r="G130" i="49"/>
  <c r="H130" i="49" s="1"/>
  <c r="I130" i="49" s="1"/>
  <c r="J130" i="49" s="1"/>
  <c r="K130" i="49" s="1"/>
  <c r="L130" i="49" s="1"/>
  <c r="M130" i="49" s="1"/>
  <c r="N130" i="49" s="1"/>
  <c r="O130" i="49" s="1"/>
  <c r="P130" i="49" s="1"/>
  <c r="Q130" i="49" s="1"/>
  <c r="R130" i="49" s="1"/>
  <c r="S130" i="49" s="1"/>
  <c r="T130" i="49" s="1"/>
  <c r="U130" i="49" s="1"/>
  <c r="V130" i="49" s="1"/>
  <c r="W130" i="49" s="1"/>
  <c r="X130" i="49" s="1"/>
  <c r="Y130" i="49" s="1"/>
  <c r="Z130" i="49" s="1"/>
  <c r="AA130" i="49" s="1"/>
  <c r="AB130" i="49" s="1"/>
  <c r="AC130" i="49" s="1"/>
  <c r="AD130" i="49" s="1"/>
  <c r="AE130" i="49" s="1"/>
  <c r="AF130" i="49" s="1"/>
  <c r="E130" i="49"/>
  <c r="F130" i="49" s="1"/>
  <c r="D130" i="49"/>
  <c r="C130" i="49"/>
  <c r="C129" i="49"/>
  <c r="D129" i="49" s="1"/>
  <c r="E129" i="49" s="1"/>
  <c r="F129" i="49" s="1"/>
  <c r="G129" i="49" s="1"/>
  <c r="H129" i="49" s="1"/>
  <c r="I129" i="49" s="1"/>
  <c r="J129" i="49" s="1"/>
  <c r="K129" i="49" s="1"/>
  <c r="L129" i="49" s="1"/>
  <c r="M129" i="49" s="1"/>
  <c r="N129" i="49" s="1"/>
  <c r="O129" i="49" s="1"/>
  <c r="P129" i="49" s="1"/>
  <c r="Q129" i="49" s="1"/>
  <c r="R129" i="49" s="1"/>
  <c r="S129" i="49" s="1"/>
  <c r="T129" i="49" s="1"/>
  <c r="U129" i="49" s="1"/>
  <c r="V129" i="49" s="1"/>
  <c r="W129" i="49" s="1"/>
  <c r="X129" i="49" s="1"/>
  <c r="Y129" i="49" s="1"/>
  <c r="Z129" i="49" s="1"/>
  <c r="AA129" i="49" s="1"/>
  <c r="AB129" i="49" s="1"/>
  <c r="AC129" i="49" s="1"/>
  <c r="AD129" i="49" s="1"/>
  <c r="AE129" i="49" s="1"/>
  <c r="AF129" i="49" s="1"/>
  <c r="E128" i="49"/>
  <c r="F128" i="49" s="1"/>
  <c r="G128" i="49" s="1"/>
  <c r="H128" i="49" s="1"/>
  <c r="I128" i="49" s="1"/>
  <c r="J128" i="49" s="1"/>
  <c r="K128" i="49" s="1"/>
  <c r="L128" i="49" s="1"/>
  <c r="M128" i="49" s="1"/>
  <c r="N128" i="49" s="1"/>
  <c r="O128" i="49" s="1"/>
  <c r="P128" i="49" s="1"/>
  <c r="Q128" i="49" s="1"/>
  <c r="R128" i="49" s="1"/>
  <c r="S128" i="49" s="1"/>
  <c r="T128" i="49" s="1"/>
  <c r="U128" i="49" s="1"/>
  <c r="V128" i="49" s="1"/>
  <c r="W128" i="49" s="1"/>
  <c r="X128" i="49" s="1"/>
  <c r="Y128" i="49" s="1"/>
  <c r="Z128" i="49" s="1"/>
  <c r="AA128" i="49" s="1"/>
  <c r="AB128" i="49" s="1"/>
  <c r="AC128" i="49" s="1"/>
  <c r="AD128" i="49" s="1"/>
  <c r="AE128" i="49" s="1"/>
  <c r="AF128" i="49" s="1"/>
  <c r="C128" i="49"/>
  <c r="D128" i="49" s="1"/>
  <c r="O127" i="49"/>
  <c r="P127" i="49" s="1"/>
  <c r="Q127" i="49" s="1"/>
  <c r="R127" i="49" s="1"/>
  <c r="S127" i="49" s="1"/>
  <c r="T127" i="49" s="1"/>
  <c r="U127" i="49" s="1"/>
  <c r="V127" i="49" s="1"/>
  <c r="W127" i="49" s="1"/>
  <c r="X127" i="49" s="1"/>
  <c r="Y127" i="49" s="1"/>
  <c r="Z127" i="49" s="1"/>
  <c r="AA127" i="49" s="1"/>
  <c r="AB127" i="49" s="1"/>
  <c r="AC127" i="49" s="1"/>
  <c r="AD127" i="49" s="1"/>
  <c r="AE127" i="49" s="1"/>
  <c r="AF127" i="49" s="1"/>
  <c r="C127" i="49"/>
  <c r="D127" i="49" s="1"/>
  <c r="E127" i="49" s="1"/>
  <c r="F127" i="49" s="1"/>
  <c r="G127" i="49" s="1"/>
  <c r="H127" i="49" s="1"/>
  <c r="I127" i="49" s="1"/>
  <c r="J127" i="49" s="1"/>
  <c r="K127" i="49" s="1"/>
  <c r="L127" i="49" s="1"/>
  <c r="M127" i="49" s="1"/>
  <c r="N127" i="49" s="1"/>
  <c r="M126" i="49"/>
  <c r="N126" i="49" s="1"/>
  <c r="O126" i="49" s="1"/>
  <c r="P126" i="49" s="1"/>
  <c r="Q126" i="49" s="1"/>
  <c r="R126" i="49" s="1"/>
  <c r="S126" i="49" s="1"/>
  <c r="T126" i="49" s="1"/>
  <c r="U126" i="49" s="1"/>
  <c r="V126" i="49" s="1"/>
  <c r="W126" i="49" s="1"/>
  <c r="X126" i="49" s="1"/>
  <c r="Y126" i="49" s="1"/>
  <c r="Z126" i="49" s="1"/>
  <c r="AA126" i="49" s="1"/>
  <c r="AB126" i="49" s="1"/>
  <c r="AC126" i="49" s="1"/>
  <c r="AD126" i="49" s="1"/>
  <c r="AE126" i="49" s="1"/>
  <c r="AF126" i="49" s="1"/>
  <c r="I126" i="49"/>
  <c r="J126" i="49" s="1"/>
  <c r="K126" i="49" s="1"/>
  <c r="L126" i="49" s="1"/>
  <c r="G126" i="49"/>
  <c r="H126" i="49" s="1"/>
  <c r="E126" i="49"/>
  <c r="F126" i="49" s="1"/>
  <c r="D126" i="49"/>
  <c r="C126" i="49"/>
  <c r="E125" i="49"/>
  <c r="F125" i="49" s="1"/>
  <c r="G125" i="49" s="1"/>
  <c r="H125" i="49" s="1"/>
  <c r="I125" i="49" s="1"/>
  <c r="J125" i="49" s="1"/>
  <c r="K125" i="49" s="1"/>
  <c r="L125" i="49" s="1"/>
  <c r="M125" i="49" s="1"/>
  <c r="N125" i="49" s="1"/>
  <c r="O125" i="49" s="1"/>
  <c r="P125" i="49" s="1"/>
  <c r="Q125" i="49" s="1"/>
  <c r="R125" i="49" s="1"/>
  <c r="S125" i="49" s="1"/>
  <c r="T125" i="49" s="1"/>
  <c r="U125" i="49" s="1"/>
  <c r="V125" i="49" s="1"/>
  <c r="W125" i="49" s="1"/>
  <c r="X125" i="49" s="1"/>
  <c r="Y125" i="49" s="1"/>
  <c r="Z125" i="49" s="1"/>
  <c r="AA125" i="49" s="1"/>
  <c r="AB125" i="49" s="1"/>
  <c r="AC125" i="49" s="1"/>
  <c r="AD125" i="49" s="1"/>
  <c r="AE125" i="49" s="1"/>
  <c r="AF125" i="49" s="1"/>
  <c r="C125" i="49"/>
  <c r="D125" i="49" s="1"/>
  <c r="C124" i="49"/>
  <c r="D124" i="49" s="1"/>
  <c r="E124" i="49" s="1"/>
  <c r="F124" i="49" s="1"/>
  <c r="G124" i="49" s="1"/>
  <c r="H124" i="49" s="1"/>
  <c r="I124" i="49" s="1"/>
  <c r="J124" i="49" s="1"/>
  <c r="K124" i="49" s="1"/>
  <c r="L124" i="49" s="1"/>
  <c r="M124" i="49" s="1"/>
  <c r="N124" i="49" s="1"/>
  <c r="O124" i="49" s="1"/>
  <c r="P124" i="49" s="1"/>
  <c r="Q124" i="49" s="1"/>
  <c r="R124" i="49" s="1"/>
  <c r="S124" i="49" s="1"/>
  <c r="T124" i="49" s="1"/>
  <c r="U124" i="49" s="1"/>
  <c r="V124" i="49" s="1"/>
  <c r="W124" i="49" s="1"/>
  <c r="X124" i="49" s="1"/>
  <c r="Y124" i="49" s="1"/>
  <c r="Z124" i="49" s="1"/>
  <c r="AA124" i="49" s="1"/>
  <c r="AB124" i="49" s="1"/>
  <c r="AC124" i="49" s="1"/>
  <c r="AD124" i="49" s="1"/>
  <c r="AE124" i="49" s="1"/>
  <c r="AF124" i="49" s="1"/>
  <c r="C123" i="49"/>
  <c r="D123" i="49" s="1"/>
  <c r="E123" i="49" s="1"/>
  <c r="F123" i="49" s="1"/>
  <c r="G123" i="49" s="1"/>
  <c r="H123" i="49" s="1"/>
  <c r="I123" i="49" s="1"/>
  <c r="J123" i="49" s="1"/>
  <c r="K123" i="49" s="1"/>
  <c r="L123" i="49" s="1"/>
  <c r="M123" i="49" s="1"/>
  <c r="N123" i="49" s="1"/>
  <c r="O123" i="49" s="1"/>
  <c r="P123" i="49" s="1"/>
  <c r="Q123" i="49" s="1"/>
  <c r="R123" i="49" s="1"/>
  <c r="S123" i="49" s="1"/>
  <c r="T123" i="49" s="1"/>
  <c r="U123" i="49" s="1"/>
  <c r="V123" i="49" s="1"/>
  <c r="W123" i="49" s="1"/>
  <c r="X123" i="49" s="1"/>
  <c r="Y123" i="49" s="1"/>
  <c r="Z123" i="49" s="1"/>
  <c r="AA123" i="49" s="1"/>
  <c r="AB123" i="49" s="1"/>
  <c r="AC123" i="49" s="1"/>
  <c r="AD123" i="49" s="1"/>
  <c r="AE123" i="49" s="1"/>
  <c r="AF123" i="49" s="1"/>
  <c r="E122" i="49"/>
  <c r="F122" i="49" s="1"/>
  <c r="G122" i="49" s="1"/>
  <c r="H122" i="49" s="1"/>
  <c r="I122" i="49" s="1"/>
  <c r="J122" i="49" s="1"/>
  <c r="K122" i="49" s="1"/>
  <c r="L122" i="49" s="1"/>
  <c r="M122" i="49" s="1"/>
  <c r="N122" i="49" s="1"/>
  <c r="O122" i="49" s="1"/>
  <c r="P122" i="49" s="1"/>
  <c r="Q122" i="49" s="1"/>
  <c r="R122" i="49" s="1"/>
  <c r="S122" i="49" s="1"/>
  <c r="T122" i="49" s="1"/>
  <c r="U122" i="49" s="1"/>
  <c r="V122" i="49" s="1"/>
  <c r="W122" i="49" s="1"/>
  <c r="X122" i="49" s="1"/>
  <c r="Y122" i="49" s="1"/>
  <c r="Z122" i="49" s="1"/>
  <c r="AA122" i="49" s="1"/>
  <c r="AB122" i="49" s="1"/>
  <c r="AC122" i="49" s="1"/>
  <c r="AD122" i="49" s="1"/>
  <c r="AE122" i="49" s="1"/>
  <c r="AF122" i="49" s="1"/>
  <c r="D122" i="49"/>
  <c r="C122" i="49"/>
  <c r="C121" i="49"/>
  <c r="F120" i="49"/>
  <c r="G120" i="49" s="1"/>
  <c r="H120" i="49" s="1"/>
  <c r="I120" i="49" s="1"/>
  <c r="J120" i="49" s="1"/>
  <c r="K120" i="49" s="1"/>
  <c r="L120" i="49" s="1"/>
  <c r="M120" i="49" s="1"/>
  <c r="N120" i="49" s="1"/>
  <c r="O120" i="49" s="1"/>
  <c r="P120" i="49" s="1"/>
  <c r="Q120" i="49" s="1"/>
  <c r="R120" i="49" s="1"/>
  <c r="S120" i="49" s="1"/>
  <c r="T120" i="49" s="1"/>
  <c r="U120" i="49" s="1"/>
  <c r="V120" i="49" s="1"/>
  <c r="W120" i="49" s="1"/>
  <c r="X120" i="49" s="1"/>
  <c r="Y120" i="49" s="1"/>
  <c r="Z120" i="49" s="1"/>
  <c r="AA120" i="49" s="1"/>
  <c r="AB120" i="49" s="1"/>
  <c r="AC120" i="49" s="1"/>
  <c r="AD120" i="49" s="1"/>
  <c r="AE120" i="49" s="1"/>
  <c r="AF120" i="49" s="1"/>
  <c r="C120" i="49"/>
  <c r="D120" i="49" s="1"/>
  <c r="E120" i="49" s="1"/>
  <c r="C119" i="49"/>
  <c r="D119" i="49" s="1"/>
  <c r="E119" i="49" s="1"/>
  <c r="F119" i="49" s="1"/>
  <c r="G119" i="49" s="1"/>
  <c r="H119" i="49" s="1"/>
  <c r="I119" i="49" s="1"/>
  <c r="J119" i="49" s="1"/>
  <c r="K119" i="49" s="1"/>
  <c r="L119" i="49" s="1"/>
  <c r="M119" i="49" s="1"/>
  <c r="N119" i="49" s="1"/>
  <c r="O119" i="49" s="1"/>
  <c r="P119" i="49" s="1"/>
  <c r="Q119" i="49" s="1"/>
  <c r="R119" i="49" s="1"/>
  <c r="S119" i="49" s="1"/>
  <c r="T119" i="49" s="1"/>
  <c r="U119" i="49" s="1"/>
  <c r="V119" i="49" s="1"/>
  <c r="W119" i="49" s="1"/>
  <c r="X119" i="49" s="1"/>
  <c r="Y119" i="49" s="1"/>
  <c r="Z119" i="49" s="1"/>
  <c r="AA119" i="49" s="1"/>
  <c r="AB119" i="49" s="1"/>
  <c r="AC119" i="49" s="1"/>
  <c r="AD119" i="49" s="1"/>
  <c r="AE119" i="49" s="1"/>
  <c r="AF119" i="49" s="1"/>
  <c r="K118" i="49"/>
  <c r="L118" i="49" s="1"/>
  <c r="M118" i="49" s="1"/>
  <c r="N118" i="49" s="1"/>
  <c r="O118" i="49" s="1"/>
  <c r="P118" i="49" s="1"/>
  <c r="Q118" i="49" s="1"/>
  <c r="R118" i="49" s="1"/>
  <c r="S118" i="49" s="1"/>
  <c r="T118" i="49" s="1"/>
  <c r="U118" i="49" s="1"/>
  <c r="V118" i="49" s="1"/>
  <c r="W118" i="49" s="1"/>
  <c r="X118" i="49" s="1"/>
  <c r="Y118" i="49" s="1"/>
  <c r="Z118" i="49" s="1"/>
  <c r="AA118" i="49" s="1"/>
  <c r="AB118" i="49" s="1"/>
  <c r="AC118" i="49" s="1"/>
  <c r="AD118" i="49" s="1"/>
  <c r="AE118" i="49" s="1"/>
  <c r="AF118" i="49" s="1"/>
  <c r="D118" i="49"/>
  <c r="E118" i="49" s="1"/>
  <c r="F118" i="49" s="1"/>
  <c r="G118" i="49" s="1"/>
  <c r="H118" i="49" s="1"/>
  <c r="I118" i="49" s="1"/>
  <c r="J118" i="49" s="1"/>
  <c r="C118" i="49"/>
  <c r="M117" i="49"/>
  <c r="N117" i="49" s="1"/>
  <c r="O117" i="49" s="1"/>
  <c r="P117" i="49" s="1"/>
  <c r="Q117" i="49" s="1"/>
  <c r="R117" i="49" s="1"/>
  <c r="S117" i="49" s="1"/>
  <c r="T117" i="49" s="1"/>
  <c r="U117" i="49" s="1"/>
  <c r="V117" i="49" s="1"/>
  <c r="W117" i="49" s="1"/>
  <c r="X117" i="49" s="1"/>
  <c r="Y117" i="49" s="1"/>
  <c r="Z117" i="49" s="1"/>
  <c r="AA117" i="49" s="1"/>
  <c r="AB117" i="49" s="1"/>
  <c r="AC117" i="49" s="1"/>
  <c r="AD117" i="49" s="1"/>
  <c r="AE117" i="49" s="1"/>
  <c r="AF117" i="49" s="1"/>
  <c r="D117" i="49"/>
  <c r="E117" i="49" s="1"/>
  <c r="F117" i="49" s="1"/>
  <c r="G117" i="49" s="1"/>
  <c r="H117" i="49" s="1"/>
  <c r="I117" i="49" s="1"/>
  <c r="J117" i="49" s="1"/>
  <c r="K117" i="49" s="1"/>
  <c r="L117" i="49" s="1"/>
  <c r="C117" i="49"/>
  <c r="G116" i="49"/>
  <c r="H116" i="49" s="1"/>
  <c r="I116" i="49" s="1"/>
  <c r="J116" i="49" s="1"/>
  <c r="K116" i="49" s="1"/>
  <c r="L116" i="49" s="1"/>
  <c r="M116" i="49" s="1"/>
  <c r="N116" i="49" s="1"/>
  <c r="O116" i="49" s="1"/>
  <c r="P116" i="49" s="1"/>
  <c r="Q116" i="49" s="1"/>
  <c r="R116" i="49" s="1"/>
  <c r="S116" i="49" s="1"/>
  <c r="T116" i="49" s="1"/>
  <c r="U116" i="49" s="1"/>
  <c r="V116" i="49" s="1"/>
  <c r="W116" i="49" s="1"/>
  <c r="X116" i="49" s="1"/>
  <c r="Y116" i="49" s="1"/>
  <c r="Z116" i="49" s="1"/>
  <c r="AA116" i="49" s="1"/>
  <c r="AB116" i="49" s="1"/>
  <c r="AC116" i="49" s="1"/>
  <c r="AD116" i="49" s="1"/>
  <c r="AE116" i="49" s="1"/>
  <c r="AF116" i="49" s="1"/>
  <c r="E116" i="49"/>
  <c r="F116" i="49" s="1"/>
  <c r="C116" i="49"/>
  <c r="D116" i="49" s="1"/>
  <c r="C115" i="49"/>
  <c r="D115" i="49" s="1"/>
  <c r="E115" i="49" s="1"/>
  <c r="F115" i="49" s="1"/>
  <c r="G115" i="49" s="1"/>
  <c r="H115" i="49" s="1"/>
  <c r="I115" i="49" s="1"/>
  <c r="J115" i="49" s="1"/>
  <c r="K115" i="49" s="1"/>
  <c r="L115" i="49" s="1"/>
  <c r="M115" i="49" s="1"/>
  <c r="N115" i="49" s="1"/>
  <c r="O115" i="49" s="1"/>
  <c r="P115" i="49" s="1"/>
  <c r="Q115" i="49" s="1"/>
  <c r="R115" i="49" s="1"/>
  <c r="S115" i="49" s="1"/>
  <c r="T115" i="49" s="1"/>
  <c r="U115" i="49" s="1"/>
  <c r="V115" i="49" s="1"/>
  <c r="W115" i="49" s="1"/>
  <c r="X115" i="49" s="1"/>
  <c r="Y115" i="49" s="1"/>
  <c r="Z115" i="49" s="1"/>
  <c r="AA115" i="49" s="1"/>
  <c r="AB115" i="49" s="1"/>
  <c r="AC115" i="49" s="1"/>
  <c r="AD115" i="49" s="1"/>
  <c r="AE115" i="49" s="1"/>
  <c r="AF115" i="49" s="1"/>
  <c r="U114" i="49"/>
  <c r="V114" i="49" s="1"/>
  <c r="W114" i="49" s="1"/>
  <c r="X114" i="49" s="1"/>
  <c r="Y114" i="49" s="1"/>
  <c r="Z114" i="49" s="1"/>
  <c r="AA114" i="49" s="1"/>
  <c r="AB114" i="49" s="1"/>
  <c r="AC114" i="49" s="1"/>
  <c r="AD114" i="49" s="1"/>
  <c r="AE114" i="49" s="1"/>
  <c r="AF114" i="49" s="1"/>
  <c r="L114" i="49"/>
  <c r="M114" i="49" s="1"/>
  <c r="N114" i="49" s="1"/>
  <c r="O114" i="49" s="1"/>
  <c r="P114" i="49" s="1"/>
  <c r="Q114" i="49" s="1"/>
  <c r="R114" i="49" s="1"/>
  <c r="S114" i="49" s="1"/>
  <c r="T114" i="49" s="1"/>
  <c r="C114" i="49"/>
  <c r="D114" i="49" s="1"/>
  <c r="E114" i="49" s="1"/>
  <c r="F114" i="49" s="1"/>
  <c r="G114" i="49" s="1"/>
  <c r="H114" i="49" s="1"/>
  <c r="I114" i="49" s="1"/>
  <c r="J114" i="49" s="1"/>
  <c r="K114" i="49" s="1"/>
  <c r="C113" i="49"/>
  <c r="D113" i="49" s="1"/>
  <c r="E113" i="49" s="1"/>
  <c r="F113" i="49" s="1"/>
  <c r="G113" i="49" s="1"/>
  <c r="H113" i="49" s="1"/>
  <c r="I113" i="49" s="1"/>
  <c r="J113" i="49" s="1"/>
  <c r="K113" i="49" s="1"/>
  <c r="L113" i="49" s="1"/>
  <c r="M113" i="49" s="1"/>
  <c r="N113" i="49" s="1"/>
  <c r="O113" i="49" s="1"/>
  <c r="P113" i="49" s="1"/>
  <c r="Q113" i="49" s="1"/>
  <c r="R113" i="49" s="1"/>
  <c r="S113" i="49" s="1"/>
  <c r="T113" i="49" s="1"/>
  <c r="U113" i="49" s="1"/>
  <c r="V113" i="49" s="1"/>
  <c r="W113" i="49" s="1"/>
  <c r="X113" i="49" s="1"/>
  <c r="Y113" i="49" s="1"/>
  <c r="Z113" i="49" s="1"/>
  <c r="AA113" i="49" s="1"/>
  <c r="AB113" i="49" s="1"/>
  <c r="AC113" i="49" s="1"/>
  <c r="AD113" i="49" s="1"/>
  <c r="AE113" i="49" s="1"/>
  <c r="AF113" i="49" s="1"/>
  <c r="Q112" i="49"/>
  <c r="R112" i="49" s="1"/>
  <c r="S112" i="49" s="1"/>
  <c r="T112" i="49" s="1"/>
  <c r="U112" i="49" s="1"/>
  <c r="V112" i="49" s="1"/>
  <c r="W112" i="49" s="1"/>
  <c r="X112" i="49" s="1"/>
  <c r="Y112" i="49" s="1"/>
  <c r="Z112" i="49" s="1"/>
  <c r="AA112" i="49" s="1"/>
  <c r="AB112" i="49" s="1"/>
  <c r="AC112" i="49" s="1"/>
  <c r="AD112" i="49" s="1"/>
  <c r="AE112" i="49" s="1"/>
  <c r="AF112" i="49" s="1"/>
  <c r="H112" i="49"/>
  <c r="I112" i="49" s="1"/>
  <c r="J112" i="49" s="1"/>
  <c r="K112" i="49" s="1"/>
  <c r="L112" i="49" s="1"/>
  <c r="M112" i="49" s="1"/>
  <c r="N112" i="49" s="1"/>
  <c r="O112" i="49" s="1"/>
  <c r="P112" i="49" s="1"/>
  <c r="F112" i="49"/>
  <c r="G112" i="49" s="1"/>
  <c r="E112" i="49"/>
  <c r="C112" i="49"/>
  <c r="D112" i="49" s="1"/>
  <c r="M111" i="49"/>
  <c r="N111" i="49" s="1"/>
  <c r="O111" i="49" s="1"/>
  <c r="P111" i="49" s="1"/>
  <c r="Q111" i="49" s="1"/>
  <c r="R111" i="49" s="1"/>
  <c r="S111" i="49" s="1"/>
  <c r="T111" i="49" s="1"/>
  <c r="U111" i="49" s="1"/>
  <c r="V111" i="49" s="1"/>
  <c r="W111" i="49" s="1"/>
  <c r="X111" i="49" s="1"/>
  <c r="Y111" i="49" s="1"/>
  <c r="Z111" i="49" s="1"/>
  <c r="AA111" i="49" s="1"/>
  <c r="AB111" i="49" s="1"/>
  <c r="AC111" i="49" s="1"/>
  <c r="AD111" i="49" s="1"/>
  <c r="AE111" i="49" s="1"/>
  <c r="AF111" i="49" s="1"/>
  <c r="K111" i="49"/>
  <c r="L111" i="49" s="1"/>
  <c r="D111" i="49"/>
  <c r="E111" i="49" s="1"/>
  <c r="F111" i="49" s="1"/>
  <c r="G111" i="49" s="1"/>
  <c r="H111" i="49" s="1"/>
  <c r="I111" i="49" s="1"/>
  <c r="J111" i="49" s="1"/>
  <c r="C111" i="49"/>
  <c r="M110" i="49"/>
  <c r="N110" i="49" s="1"/>
  <c r="O110" i="49" s="1"/>
  <c r="P110" i="49" s="1"/>
  <c r="Q110" i="49" s="1"/>
  <c r="R110" i="49" s="1"/>
  <c r="S110" i="49" s="1"/>
  <c r="T110" i="49" s="1"/>
  <c r="U110" i="49" s="1"/>
  <c r="V110" i="49" s="1"/>
  <c r="W110" i="49" s="1"/>
  <c r="X110" i="49" s="1"/>
  <c r="Y110" i="49" s="1"/>
  <c r="Z110" i="49" s="1"/>
  <c r="AA110" i="49" s="1"/>
  <c r="AB110" i="49" s="1"/>
  <c r="AC110" i="49" s="1"/>
  <c r="AD110" i="49" s="1"/>
  <c r="AE110" i="49" s="1"/>
  <c r="AF110" i="49" s="1"/>
  <c r="F110" i="49"/>
  <c r="G110" i="49" s="1"/>
  <c r="H110" i="49" s="1"/>
  <c r="I110" i="49" s="1"/>
  <c r="J110" i="49" s="1"/>
  <c r="K110" i="49" s="1"/>
  <c r="L110" i="49" s="1"/>
  <c r="D110" i="49"/>
  <c r="E110" i="49" s="1"/>
  <c r="C110" i="49"/>
  <c r="I109" i="49"/>
  <c r="J109" i="49" s="1"/>
  <c r="K109" i="49" s="1"/>
  <c r="L109" i="49" s="1"/>
  <c r="M109" i="49" s="1"/>
  <c r="N109" i="49" s="1"/>
  <c r="O109" i="49" s="1"/>
  <c r="P109" i="49" s="1"/>
  <c r="Q109" i="49" s="1"/>
  <c r="R109" i="49" s="1"/>
  <c r="S109" i="49" s="1"/>
  <c r="T109" i="49" s="1"/>
  <c r="U109" i="49" s="1"/>
  <c r="V109" i="49" s="1"/>
  <c r="W109" i="49" s="1"/>
  <c r="X109" i="49" s="1"/>
  <c r="Y109" i="49" s="1"/>
  <c r="Z109" i="49" s="1"/>
  <c r="AA109" i="49" s="1"/>
  <c r="AB109" i="49" s="1"/>
  <c r="AC109" i="49" s="1"/>
  <c r="AD109" i="49" s="1"/>
  <c r="AE109" i="49" s="1"/>
  <c r="AF109" i="49" s="1"/>
  <c r="G109" i="49"/>
  <c r="H109" i="49" s="1"/>
  <c r="D109" i="49"/>
  <c r="E109" i="49" s="1"/>
  <c r="F109" i="49" s="1"/>
  <c r="C109" i="49"/>
  <c r="K108" i="49"/>
  <c r="L108" i="49" s="1"/>
  <c r="M108" i="49" s="1"/>
  <c r="N108" i="49" s="1"/>
  <c r="O108" i="49" s="1"/>
  <c r="P108" i="49" s="1"/>
  <c r="Q108" i="49" s="1"/>
  <c r="R108" i="49" s="1"/>
  <c r="S108" i="49" s="1"/>
  <c r="T108" i="49" s="1"/>
  <c r="U108" i="49" s="1"/>
  <c r="V108" i="49" s="1"/>
  <c r="W108" i="49" s="1"/>
  <c r="X108" i="49" s="1"/>
  <c r="Y108" i="49" s="1"/>
  <c r="Z108" i="49" s="1"/>
  <c r="AA108" i="49" s="1"/>
  <c r="AB108" i="49" s="1"/>
  <c r="AC108" i="49" s="1"/>
  <c r="AD108" i="49" s="1"/>
  <c r="AE108" i="49" s="1"/>
  <c r="AF108" i="49" s="1"/>
  <c r="I108" i="49"/>
  <c r="J108" i="49" s="1"/>
  <c r="C108" i="49"/>
  <c r="D108" i="49" s="1"/>
  <c r="E108" i="49" s="1"/>
  <c r="F108" i="49" s="1"/>
  <c r="G108" i="49" s="1"/>
  <c r="H108" i="49" s="1"/>
  <c r="E107" i="49"/>
  <c r="F107" i="49" s="1"/>
  <c r="G107" i="49" s="1"/>
  <c r="H107" i="49" s="1"/>
  <c r="I107" i="49" s="1"/>
  <c r="J107" i="49" s="1"/>
  <c r="K107" i="49" s="1"/>
  <c r="L107" i="49" s="1"/>
  <c r="M107" i="49" s="1"/>
  <c r="N107" i="49" s="1"/>
  <c r="O107" i="49" s="1"/>
  <c r="P107" i="49" s="1"/>
  <c r="Q107" i="49" s="1"/>
  <c r="R107" i="49" s="1"/>
  <c r="S107" i="49" s="1"/>
  <c r="T107" i="49" s="1"/>
  <c r="U107" i="49" s="1"/>
  <c r="V107" i="49" s="1"/>
  <c r="W107" i="49" s="1"/>
  <c r="X107" i="49" s="1"/>
  <c r="Y107" i="49" s="1"/>
  <c r="Z107" i="49" s="1"/>
  <c r="AA107" i="49" s="1"/>
  <c r="AB107" i="49" s="1"/>
  <c r="AC107" i="49" s="1"/>
  <c r="AD107" i="49" s="1"/>
  <c r="AE107" i="49" s="1"/>
  <c r="AF107" i="49" s="1"/>
  <c r="C107" i="49"/>
  <c r="D107" i="49" s="1"/>
  <c r="L106" i="49"/>
  <c r="M106" i="49" s="1"/>
  <c r="N106" i="49" s="1"/>
  <c r="O106" i="49" s="1"/>
  <c r="P106" i="49" s="1"/>
  <c r="Q106" i="49" s="1"/>
  <c r="R106" i="49" s="1"/>
  <c r="S106" i="49" s="1"/>
  <c r="T106" i="49" s="1"/>
  <c r="U106" i="49" s="1"/>
  <c r="V106" i="49" s="1"/>
  <c r="W106" i="49" s="1"/>
  <c r="X106" i="49" s="1"/>
  <c r="Y106" i="49" s="1"/>
  <c r="Z106" i="49" s="1"/>
  <c r="AA106" i="49" s="1"/>
  <c r="AB106" i="49" s="1"/>
  <c r="AC106" i="49" s="1"/>
  <c r="AD106" i="49" s="1"/>
  <c r="AE106" i="49" s="1"/>
  <c r="AF106" i="49" s="1"/>
  <c r="C106" i="49"/>
  <c r="D106" i="49" s="1"/>
  <c r="E106" i="49" s="1"/>
  <c r="F106" i="49" s="1"/>
  <c r="G106" i="49" s="1"/>
  <c r="H106" i="49" s="1"/>
  <c r="I106" i="49" s="1"/>
  <c r="J106" i="49" s="1"/>
  <c r="K106" i="49" s="1"/>
  <c r="H105" i="49"/>
  <c r="I105" i="49" s="1"/>
  <c r="J105" i="49" s="1"/>
  <c r="K105" i="49" s="1"/>
  <c r="L105" i="49" s="1"/>
  <c r="M105" i="49" s="1"/>
  <c r="N105" i="49" s="1"/>
  <c r="O105" i="49" s="1"/>
  <c r="P105" i="49" s="1"/>
  <c r="Q105" i="49" s="1"/>
  <c r="R105" i="49" s="1"/>
  <c r="S105" i="49" s="1"/>
  <c r="T105" i="49" s="1"/>
  <c r="U105" i="49" s="1"/>
  <c r="V105" i="49" s="1"/>
  <c r="W105" i="49" s="1"/>
  <c r="X105" i="49" s="1"/>
  <c r="Y105" i="49" s="1"/>
  <c r="Z105" i="49" s="1"/>
  <c r="AA105" i="49" s="1"/>
  <c r="AB105" i="49" s="1"/>
  <c r="AC105" i="49" s="1"/>
  <c r="AD105" i="49" s="1"/>
  <c r="AE105" i="49" s="1"/>
  <c r="AF105" i="49" s="1"/>
  <c r="E105" i="49"/>
  <c r="F105" i="49" s="1"/>
  <c r="G105" i="49" s="1"/>
  <c r="D105" i="49"/>
  <c r="C105" i="49"/>
  <c r="E104" i="49"/>
  <c r="F104" i="49" s="1"/>
  <c r="G104" i="49" s="1"/>
  <c r="H104" i="49" s="1"/>
  <c r="I104" i="49" s="1"/>
  <c r="J104" i="49" s="1"/>
  <c r="K104" i="49" s="1"/>
  <c r="L104" i="49" s="1"/>
  <c r="M104" i="49" s="1"/>
  <c r="N104" i="49" s="1"/>
  <c r="O104" i="49" s="1"/>
  <c r="P104" i="49" s="1"/>
  <c r="Q104" i="49" s="1"/>
  <c r="R104" i="49" s="1"/>
  <c r="S104" i="49" s="1"/>
  <c r="T104" i="49" s="1"/>
  <c r="U104" i="49" s="1"/>
  <c r="V104" i="49" s="1"/>
  <c r="W104" i="49" s="1"/>
  <c r="X104" i="49" s="1"/>
  <c r="Y104" i="49" s="1"/>
  <c r="Z104" i="49" s="1"/>
  <c r="AA104" i="49" s="1"/>
  <c r="AB104" i="49" s="1"/>
  <c r="AC104" i="49" s="1"/>
  <c r="AD104" i="49" s="1"/>
  <c r="AE104" i="49" s="1"/>
  <c r="AF104" i="49" s="1"/>
  <c r="C104" i="49"/>
  <c r="D104" i="49" s="1"/>
  <c r="F103" i="49"/>
  <c r="G103" i="49" s="1"/>
  <c r="H103" i="49" s="1"/>
  <c r="I103" i="49" s="1"/>
  <c r="J103" i="49" s="1"/>
  <c r="K103" i="49" s="1"/>
  <c r="L103" i="49" s="1"/>
  <c r="M103" i="49" s="1"/>
  <c r="N103" i="49" s="1"/>
  <c r="O103" i="49" s="1"/>
  <c r="P103" i="49" s="1"/>
  <c r="Q103" i="49" s="1"/>
  <c r="R103" i="49" s="1"/>
  <c r="S103" i="49" s="1"/>
  <c r="T103" i="49" s="1"/>
  <c r="U103" i="49" s="1"/>
  <c r="V103" i="49" s="1"/>
  <c r="W103" i="49" s="1"/>
  <c r="X103" i="49" s="1"/>
  <c r="Y103" i="49" s="1"/>
  <c r="Z103" i="49" s="1"/>
  <c r="AA103" i="49" s="1"/>
  <c r="AB103" i="49" s="1"/>
  <c r="AC103" i="49" s="1"/>
  <c r="AD103" i="49" s="1"/>
  <c r="AE103" i="49" s="1"/>
  <c r="AF103" i="49" s="1"/>
  <c r="D103" i="49"/>
  <c r="E103" i="49" s="1"/>
  <c r="C103" i="49"/>
  <c r="F102" i="49"/>
  <c r="G102" i="49" s="1"/>
  <c r="H102" i="49" s="1"/>
  <c r="I102" i="49" s="1"/>
  <c r="J102" i="49" s="1"/>
  <c r="K102" i="49" s="1"/>
  <c r="L102" i="49" s="1"/>
  <c r="M102" i="49" s="1"/>
  <c r="N102" i="49" s="1"/>
  <c r="O102" i="49" s="1"/>
  <c r="P102" i="49" s="1"/>
  <c r="Q102" i="49" s="1"/>
  <c r="R102" i="49" s="1"/>
  <c r="S102" i="49" s="1"/>
  <c r="T102" i="49" s="1"/>
  <c r="U102" i="49" s="1"/>
  <c r="V102" i="49" s="1"/>
  <c r="W102" i="49" s="1"/>
  <c r="X102" i="49" s="1"/>
  <c r="Y102" i="49" s="1"/>
  <c r="Z102" i="49" s="1"/>
  <c r="AA102" i="49" s="1"/>
  <c r="AB102" i="49" s="1"/>
  <c r="AC102" i="49" s="1"/>
  <c r="AD102" i="49" s="1"/>
  <c r="AE102" i="49" s="1"/>
  <c r="AF102" i="49" s="1"/>
  <c r="D102" i="49"/>
  <c r="E102" i="49" s="1"/>
  <c r="C102" i="49"/>
  <c r="C101" i="49"/>
  <c r="D101" i="49" s="1"/>
  <c r="E101" i="49" s="1"/>
  <c r="F101" i="49" s="1"/>
  <c r="G101" i="49" s="1"/>
  <c r="H101" i="49" s="1"/>
  <c r="I101" i="49" s="1"/>
  <c r="J101" i="49" s="1"/>
  <c r="K101" i="49" s="1"/>
  <c r="L101" i="49" s="1"/>
  <c r="M101" i="49" s="1"/>
  <c r="N101" i="49" s="1"/>
  <c r="O101" i="49" s="1"/>
  <c r="P101" i="49" s="1"/>
  <c r="Q101" i="49" s="1"/>
  <c r="R101" i="49" s="1"/>
  <c r="S101" i="49" s="1"/>
  <c r="T101" i="49" s="1"/>
  <c r="U101" i="49" s="1"/>
  <c r="V101" i="49" s="1"/>
  <c r="W101" i="49" s="1"/>
  <c r="X101" i="49" s="1"/>
  <c r="Y101" i="49" s="1"/>
  <c r="Z101" i="49" s="1"/>
  <c r="AA101" i="49" s="1"/>
  <c r="AB101" i="49" s="1"/>
  <c r="AC101" i="49" s="1"/>
  <c r="AD101" i="49" s="1"/>
  <c r="AE101" i="49" s="1"/>
  <c r="AF101" i="49" s="1"/>
  <c r="U100" i="49"/>
  <c r="V100" i="49" s="1"/>
  <c r="W100" i="49" s="1"/>
  <c r="X100" i="49" s="1"/>
  <c r="Y100" i="49" s="1"/>
  <c r="Z100" i="49" s="1"/>
  <c r="AA100" i="49" s="1"/>
  <c r="AB100" i="49" s="1"/>
  <c r="AC100" i="49" s="1"/>
  <c r="AD100" i="49" s="1"/>
  <c r="AE100" i="49" s="1"/>
  <c r="AF100" i="49" s="1"/>
  <c r="I100" i="49"/>
  <c r="J100" i="49" s="1"/>
  <c r="K100" i="49" s="1"/>
  <c r="L100" i="49" s="1"/>
  <c r="M100" i="49" s="1"/>
  <c r="N100" i="49" s="1"/>
  <c r="O100" i="49" s="1"/>
  <c r="P100" i="49" s="1"/>
  <c r="Q100" i="49" s="1"/>
  <c r="R100" i="49" s="1"/>
  <c r="S100" i="49" s="1"/>
  <c r="T100" i="49" s="1"/>
  <c r="F100" i="49"/>
  <c r="G100" i="49" s="1"/>
  <c r="H100" i="49" s="1"/>
  <c r="E100" i="49"/>
  <c r="C100" i="49"/>
  <c r="D100" i="49" s="1"/>
  <c r="P99" i="49"/>
  <c r="Q99" i="49" s="1"/>
  <c r="R99" i="49" s="1"/>
  <c r="S99" i="49" s="1"/>
  <c r="T99" i="49" s="1"/>
  <c r="U99" i="49" s="1"/>
  <c r="V99" i="49" s="1"/>
  <c r="W99" i="49" s="1"/>
  <c r="X99" i="49" s="1"/>
  <c r="Y99" i="49" s="1"/>
  <c r="Z99" i="49" s="1"/>
  <c r="AA99" i="49" s="1"/>
  <c r="AB99" i="49" s="1"/>
  <c r="AC99" i="49" s="1"/>
  <c r="AD99" i="49" s="1"/>
  <c r="AE99" i="49" s="1"/>
  <c r="AF99" i="49" s="1"/>
  <c r="L99" i="49"/>
  <c r="M99" i="49" s="1"/>
  <c r="N99" i="49" s="1"/>
  <c r="O99" i="49" s="1"/>
  <c r="K99" i="49"/>
  <c r="J99" i="49"/>
  <c r="C99" i="49"/>
  <c r="D99" i="49" s="1"/>
  <c r="E99" i="49" s="1"/>
  <c r="F99" i="49" s="1"/>
  <c r="G99" i="49" s="1"/>
  <c r="H99" i="49" s="1"/>
  <c r="P98" i="49"/>
  <c r="Q98" i="49" s="1"/>
  <c r="R98" i="49" s="1"/>
  <c r="S98" i="49" s="1"/>
  <c r="T98" i="49" s="1"/>
  <c r="U98" i="49" s="1"/>
  <c r="V98" i="49" s="1"/>
  <c r="W98" i="49" s="1"/>
  <c r="X98" i="49" s="1"/>
  <c r="Y98" i="49" s="1"/>
  <c r="Z98" i="49" s="1"/>
  <c r="AA98" i="49" s="1"/>
  <c r="AB98" i="49" s="1"/>
  <c r="AC98" i="49" s="1"/>
  <c r="AD98" i="49" s="1"/>
  <c r="AE98" i="49" s="1"/>
  <c r="AF98" i="49" s="1"/>
  <c r="E98" i="49"/>
  <c r="F98" i="49" s="1"/>
  <c r="G98" i="49" s="1"/>
  <c r="H98" i="49" s="1"/>
  <c r="I98" i="49" s="1"/>
  <c r="J98" i="49" s="1"/>
  <c r="K98" i="49" s="1"/>
  <c r="L98" i="49" s="1"/>
  <c r="M98" i="49" s="1"/>
  <c r="N98" i="49" s="1"/>
  <c r="O98" i="49" s="1"/>
  <c r="D98" i="49"/>
  <c r="C98" i="49"/>
  <c r="F97" i="49"/>
  <c r="G97" i="49" s="1"/>
  <c r="H97" i="49" s="1"/>
  <c r="I97" i="49" s="1"/>
  <c r="J97" i="49" s="1"/>
  <c r="K97" i="49" s="1"/>
  <c r="L97" i="49" s="1"/>
  <c r="M97" i="49" s="1"/>
  <c r="N97" i="49" s="1"/>
  <c r="O97" i="49" s="1"/>
  <c r="P97" i="49" s="1"/>
  <c r="Q97" i="49" s="1"/>
  <c r="R97" i="49" s="1"/>
  <c r="S97" i="49" s="1"/>
  <c r="T97" i="49" s="1"/>
  <c r="U97" i="49" s="1"/>
  <c r="V97" i="49" s="1"/>
  <c r="W97" i="49" s="1"/>
  <c r="X97" i="49" s="1"/>
  <c r="Y97" i="49" s="1"/>
  <c r="Z97" i="49" s="1"/>
  <c r="AA97" i="49" s="1"/>
  <c r="AB97" i="49" s="1"/>
  <c r="AC97" i="49" s="1"/>
  <c r="AD97" i="49" s="1"/>
  <c r="AE97" i="49" s="1"/>
  <c r="AF97" i="49" s="1"/>
  <c r="C97" i="49"/>
  <c r="D97" i="49" s="1"/>
  <c r="E97" i="49" s="1"/>
  <c r="X96" i="49"/>
  <c r="Y96" i="49" s="1"/>
  <c r="Z96" i="49" s="1"/>
  <c r="AA96" i="49" s="1"/>
  <c r="AB96" i="49" s="1"/>
  <c r="AC96" i="49" s="1"/>
  <c r="AD96" i="49" s="1"/>
  <c r="AE96" i="49" s="1"/>
  <c r="AF96" i="49" s="1"/>
  <c r="J96" i="49"/>
  <c r="K96" i="49" s="1"/>
  <c r="L96" i="49" s="1"/>
  <c r="M96" i="49" s="1"/>
  <c r="N96" i="49" s="1"/>
  <c r="O96" i="49" s="1"/>
  <c r="P96" i="49" s="1"/>
  <c r="Q96" i="49" s="1"/>
  <c r="R96" i="49" s="1"/>
  <c r="S96" i="49" s="1"/>
  <c r="T96" i="49" s="1"/>
  <c r="U96" i="49" s="1"/>
  <c r="V96" i="49" s="1"/>
  <c r="W96" i="49" s="1"/>
  <c r="F96" i="49"/>
  <c r="G96" i="49" s="1"/>
  <c r="H96" i="49" s="1"/>
  <c r="I96" i="49" s="1"/>
  <c r="D96" i="49"/>
  <c r="E96" i="49" s="1"/>
  <c r="C96" i="49"/>
  <c r="P95" i="49"/>
  <c r="Q95" i="49" s="1"/>
  <c r="R95" i="49" s="1"/>
  <c r="S95" i="49" s="1"/>
  <c r="T95" i="49" s="1"/>
  <c r="U95" i="49" s="1"/>
  <c r="V95" i="49" s="1"/>
  <c r="W95" i="49" s="1"/>
  <c r="X95" i="49" s="1"/>
  <c r="Y95" i="49" s="1"/>
  <c r="Z95" i="49" s="1"/>
  <c r="AA95" i="49" s="1"/>
  <c r="AB95" i="49" s="1"/>
  <c r="AC95" i="49" s="1"/>
  <c r="AD95" i="49" s="1"/>
  <c r="AE95" i="49" s="1"/>
  <c r="AF95" i="49" s="1"/>
  <c r="D95" i="49"/>
  <c r="E95" i="49" s="1"/>
  <c r="F95" i="49" s="1"/>
  <c r="G95" i="49" s="1"/>
  <c r="H95" i="49" s="1"/>
  <c r="I95" i="49" s="1"/>
  <c r="J95" i="49" s="1"/>
  <c r="K95" i="49" s="1"/>
  <c r="L95" i="49" s="1"/>
  <c r="M95" i="49" s="1"/>
  <c r="N95" i="49" s="1"/>
  <c r="O95" i="49" s="1"/>
  <c r="C95" i="49"/>
  <c r="E94" i="49"/>
  <c r="F94" i="49" s="1"/>
  <c r="D94" i="49"/>
  <c r="C94" i="49"/>
  <c r="P93" i="49"/>
  <c r="Q93" i="49" s="1"/>
  <c r="R93" i="49" s="1"/>
  <c r="S93" i="49" s="1"/>
  <c r="T93" i="49" s="1"/>
  <c r="U93" i="49" s="1"/>
  <c r="V93" i="49" s="1"/>
  <c r="W93" i="49" s="1"/>
  <c r="X93" i="49" s="1"/>
  <c r="Y93" i="49" s="1"/>
  <c r="Z93" i="49" s="1"/>
  <c r="AA93" i="49" s="1"/>
  <c r="AB93" i="49" s="1"/>
  <c r="AC93" i="49" s="1"/>
  <c r="AD93" i="49" s="1"/>
  <c r="AE93" i="49" s="1"/>
  <c r="AF93" i="49" s="1"/>
  <c r="H93" i="49"/>
  <c r="I93" i="49" s="1"/>
  <c r="J93" i="49" s="1"/>
  <c r="K93" i="49" s="1"/>
  <c r="L93" i="49" s="1"/>
  <c r="M93" i="49" s="1"/>
  <c r="N93" i="49" s="1"/>
  <c r="O93" i="49" s="1"/>
  <c r="C93" i="49"/>
  <c r="D93" i="49" s="1"/>
  <c r="E93" i="49" s="1"/>
  <c r="F93" i="49" s="1"/>
  <c r="G93" i="49" s="1"/>
  <c r="H92" i="49"/>
  <c r="I92" i="49" s="1"/>
  <c r="J92" i="49" s="1"/>
  <c r="K92" i="49" s="1"/>
  <c r="L92" i="49" s="1"/>
  <c r="M92" i="49" s="1"/>
  <c r="N92" i="49" s="1"/>
  <c r="O92" i="49" s="1"/>
  <c r="P92" i="49" s="1"/>
  <c r="Q92" i="49" s="1"/>
  <c r="R92" i="49" s="1"/>
  <c r="S92" i="49" s="1"/>
  <c r="T92" i="49" s="1"/>
  <c r="U92" i="49" s="1"/>
  <c r="V92" i="49" s="1"/>
  <c r="W92" i="49" s="1"/>
  <c r="X92" i="49" s="1"/>
  <c r="Y92" i="49" s="1"/>
  <c r="Z92" i="49" s="1"/>
  <c r="AA92" i="49" s="1"/>
  <c r="AB92" i="49" s="1"/>
  <c r="AC92" i="49" s="1"/>
  <c r="AD92" i="49" s="1"/>
  <c r="AE92" i="49" s="1"/>
  <c r="AF92" i="49" s="1"/>
  <c r="D92" i="49"/>
  <c r="E92" i="49" s="1"/>
  <c r="F92" i="49" s="1"/>
  <c r="G92" i="49" s="1"/>
  <c r="C92" i="49"/>
  <c r="F91" i="49"/>
  <c r="G91" i="49" s="1"/>
  <c r="H91" i="49" s="1"/>
  <c r="I91" i="49" s="1"/>
  <c r="J91" i="49" s="1"/>
  <c r="K91" i="49" s="1"/>
  <c r="L91" i="49" s="1"/>
  <c r="M91" i="49" s="1"/>
  <c r="N91" i="49" s="1"/>
  <c r="O91" i="49" s="1"/>
  <c r="P91" i="49" s="1"/>
  <c r="Q91" i="49" s="1"/>
  <c r="R91" i="49" s="1"/>
  <c r="S91" i="49" s="1"/>
  <c r="T91" i="49" s="1"/>
  <c r="U91" i="49" s="1"/>
  <c r="V91" i="49" s="1"/>
  <c r="W91" i="49" s="1"/>
  <c r="X91" i="49" s="1"/>
  <c r="Y91" i="49" s="1"/>
  <c r="Z91" i="49" s="1"/>
  <c r="AA91" i="49" s="1"/>
  <c r="AB91" i="49" s="1"/>
  <c r="AC91" i="49" s="1"/>
  <c r="AD91" i="49" s="1"/>
  <c r="AE91" i="49" s="1"/>
  <c r="AF91" i="49" s="1"/>
  <c r="D91" i="49"/>
  <c r="E91" i="49" s="1"/>
  <c r="C91" i="49"/>
  <c r="D90" i="49"/>
  <c r="E90" i="49" s="1"/>
  <c r="F90" i="49" s="1"/>
  <c r="G90" i="49" s="1"/>
  <c r="H90" i="49" s="1"/>
  <c r="I90" i="49" s="1"/>
  <c r="J90" i="49" s="1"/>
  <c r="K90" i="49" s="1"/>
  <c r="L90" i="49" s="1"/>
  <c r="M90" i="49" s="1"/>
  <c r="N90" i="49" s="1"/>
  <c r="O90" i="49" s="1"/>
  <c r="P90" i="49" s="1"/>
  <c r="Q90" i="49" s="1"/>
  <c r="R90" i="49" s="1"/>
  <c r="S90" i="49" s="1"/>
  <c r="T90" i="49" s="1"/>
  <c r="U90" i="49" s="1"/>
  <c r="V90" i="49" s="1"/>
  <c r="W90" i="49" s="1"/>
  <c r="X90" i="49" s="1"/>
  <c r="Y90" i="49" s="1"/>
  <c r="Z90" i="49" s="1"/>
  <c r="AA90" i="49" s="1"/>
  <c r="AB90" i="49" s="1"/>
  <c r="AC90" i="49" s="1"/>
  <c r="AD90" i="49" s="1"/>
  <c r="AE90" i="49" s="1"/>
  <c r="AF90" i="49" s="1"/>
  <c r="C90" i="49"/>
  <c r="D89" i="49"/>
  <c r="C89" i="49"/>
  <c r="AH86" i="49"/>
  <c r="AI86" i="49" s="1"/>
  <c r="AH85" i="49"/>
  <c r="AI85" i="49" s="1"/>
  <c r="AH84" i="49"/>
  <c r="AI84" i="49" s="1"/>
  <c r="AH83" i="49"/>
  <c r="AI83" i="49" s="1"/>
  <c r="AF80" i="49"/>
  <c r="AE80" i="49"/>
  <c r="AD80" i="49"/>
  <c r="AC80" i="49"/>
  <c r="AB80" i="49"/>
  <c r="AA80" i="49"/>
  <c r="Z80" i="49"/>
  <c r="Y80" i="49"/>
  <c r="X80" i="49"/>
  <c r="W80" i="49"/>
  <c r="V80" i="49"/>
  <c r="U80" i="49"/>
  <c r="T80" i="49"/>
  <c r="S80" i="49"/>
  <c r="R80" i="49"/>
  <c r="Q80" i="49"/>
  <c r="O80" i="49"/>
  <c r="N80" i="49"/>
  <c r="M80" i="49"/>
  <c r="L80" i="49"/>
  <c r="K80" i="49"/>
  <c r="J80" i="49"/>
  <c r="I80" i="49"/>
  <c r="H80" i="49"/>
  <c r="G80" i="49"/>
  <c r="F80" i="49"/>
  <c r="E80" i="49"/>
  <c r="D80" i="49"/>
  <c r="C80" i="49"/>
  <c r="AI79" i="49"/>
  <c r="AH79" i="49"/>
  <c r="AI78" i="49"/>
  <c r="AH78" i="49"/>
  <c r="AI77" i="49"/>
  <c r="AH77" i="49"/>
  <c r="AI76" i="49"/>
  <c r="AH76" i="49"/>
  <c r="AI75" i="49"/>
  <c r="AH75" i="49"/>
  <c r="AI74" i="49"/>
  <c r="AH74" i="49"/>
  <c r="AI73" i="49"/>
  <c r="AH73" i="49"/>
  <c r="AI72" i="49"/>
  <c r="AH72" i="49"/>
  <c r="AG71" i="49"/>
  <c r="AI70" i="49"/>
  <c r="AH70" i="49"/>
  <c r="AF69" i="49"/>
  <c r="AE69" i="49"/>
  <c r="AD69" i="49"/>
  <c r="AC69" i="49"/>
  <c r="AB69" i="49"/>
  <c r="AA69" i="49"/>
  <c r="Z69" i="49"/>
  <c r="Y69" i="49"/>
  <c r="X69" i="49"/>
  <c r="W69" i="49"/>
  <c r="V69" i="49"/>
  <c r="U69" i="49"/>
  <c r="T69" i="49"/>
  <c r="S69" i="49"/>
  <c r="R69" i="49"/>
  <c r="Q69" i="49"/>
  <c r="P69" i="49"/>
  <c r="O69" i="49"/>
  <c r="N69" i="49"/>
  <c r="M69" i="49"/>
  <c r="L69" i="49"/>
  <c r="K69" i="49"/>
  <c r="J69" i="49"/>
  <c r="I69" i="49"/>
  <c r="H69" i="49"/>
  <c r="G69" i="49"/>
  <c r="F69" i="49"/>
  <c r="E69" i="49"/>
  <c r="D69" i="49"/>
  <c r="C69" i="49"/>
  <c r="AF68" i="49"/>
  <c r="AE68" i="49"/>
  <c r="AD68" i="49"/>
  <c r="AC68" i="49"/>
  <c r="AB68" i="49"/>
  <c r="AA68" i="49"/>
  <c r="Z68" i="49"/>
  <c r="Y68" i="49"/>
  <c r="X68" i="49"/>
  <c r="W68" i="49"/>
  <c r="V68" i="49"/>
  <c r="U68" i="49"/>
  <c r="T68" i="49"/>
  <c r="S68" i="49"/>
  <c r="R68" i="49"/>
  <c r="Q68" i="49"/>
  <c r="P68" i="49"/>
  <c r="O68" i="49"/>
  <c r="N68" i="49"/>
  <c r="M68" i="49"/>
  <c r="L68" i="49"/>
  <c r="K68" i="49"/>
  <c r="J68" i="49"/>
  <c r="I68" i="49"/>
  <c r="H68" i="49"/>
  <c r="G68" i="49"/>
  <c r="F68" i="49"/>
  <c r="E68" i="49"/>
  <c r="D68" i="49"/>
  <c r="C68" i="49"/>
  <c r="AF67" i="49"/>
  <c r="AE67" i="49"/>
  <c r="AD67" i="49"/>
  <c r="AC67" i="49"/>
  <c r="AB67" i="49"/>
  <c r="AA67" i="49"/>
  <c r="Z67" i="49"/>
  <c r="Y67" i="49"/>
  <c r="X67" i="49"/>
  <c r="W67" i="49"/>
  <c r="V67" i="49"/>
  <c r="U67" i="49"/>
  <c r="T67" i="49"/>
  <c r="S67" i="49"/>
  <c r="R67" i="49"/>
  <c r="Q67" i="49"/>
  <c r="P67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C67" i="49"/>
  <c r="AF66" i="49"/>
  <c r="AE66" i="49"/>
  <c r="AD66" i="49"/>
  <c r="AC66" i="49"/>
  <c r="AB66" i="49"/>
  <c r="AA66" i="49"/>
  <c r="Z66" i="49"/>
  <c r="Y66" i="49"/>
  <c r="Y71" i="49" s="1"/>
  <c r="X66" i="49"/>
  <c r="W66" i="49"/>
  <c r="V66" i="49"/>
  <c r="U66" i="49"/>
  <c r="T66" i="49"/>
  <c r="S66" i="49"/>
  <c r="R66" i="49"/>
  <c r="Q66" i="49"/>
  <c r="P66" i="49"/>
  <c r="O66" i="49"/>
  <c r="N66" i="49"/>
  <c r="M66" i="49"/>
  <c r="L66" i="49"/>
  <c r="K66" i="49"/>
  <c r="J66" i="49"/>
  <c r="I66" i="49"/>
  <c r="H66" i="49"/>
  <c r="G66" i="49"/>
  <c r="G71" i="49" s="1"/>
  <c r="F66" i="49"/>
  <c r="E66" i="49"/>
  <c r="D66" i="49"/>
  <c r="C66" i="49"/>
  <c r="AI64" i="49"/>
  <c r="AH64" i="49"/>
  <c r="AG63" i="49"/>
  <c r="AF63" i="49"/>
  <c r="AE63" i="49"/>
  <c r="AD63" i="49"/>
  <c r="AC63" i="49"/>
  <c r="AB63" i="49"/>
  <c r="AA63" i="49"/>
  <c r="Z63" i="49"/>
  <c r="Y63" i="49"/>
  <c r="X63" i="49"/>
  <c r="W63" i="49"/>
  <c r="V63" i="49"/>
  <c r="U63" i="49"/>
  <c r="T63" i="49"/>
  <c r="S63" i="49"/>
  <c r="R63" i="49"/>
  <c r="Q63" i="49"/>
  <c r="P63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C63" i="49"/>
  <c r="AI62" i="49"/>
  <c r="AH62" i="49"/>
  <c r="AI61" i="49"/>
  <c r="AH61" i="49"/>
  <c r="AI60" i="49"/>
  <c r="AH60" i="49"/>
  <c r="AG59" i="49"/>
  <c r="AF59" i="49"/>
  <c r="AF5" i="49" s="1"/>
  <c r="AE59" i="49"/>
  <c r="AE5" i="49" s="1"/>
  <c r="AD59" i="49"/>
  <c r="AD5" i="49" s="1"/>
  <c r="AC59" i="49"/>
  <c r="AC5" i="49" s="1"/>
  <c r="AB59" i="49"/>
  <c r="AB5" i="49" s="1"/>
  <c r="AA59" i="49"/>
  <c r="AA5" i="49" s="1"/>
  <c r="Z59" i="49"/>
  <c r="Z5" i="49" s="1"/>
  <c r="Y59" i="49"/>
  <c r="Y5" i="49" s="1"/>
  <c r="X59" i="49"/>
  <c r="X5" i="49" s="1"/>
  <c r="W59" i="49"/>
  <c r="W5" i="49" s="1"/>
  <c r="V59" i="49"/>
  <c r="V5" i="49" s="1"/>
  <c r="U59" i="49"/>
  <c r="U5" i="49" s="1"/>
  <c r="T59" i="49"/>
  <c r="T5" i="49" s="1"/>
  <c r="S59" i="49"/>
  <c r="S5" i="49" s="1"/>
  <c r="R59" i="49"/>
  <c r="R5" i="49" s="1"/>
  <c r="Q59" i="49"/>
  <c r="Q5" i="49" s="1"/>
  <c r="P59" i="49"/>
  <c r="P5" i="49" s="1"/>
  <c r="O59" i="49"/>
  <c r="O5" i="49" s="1"/>
  <c r="N59" i="49"/>
  <c r="N5" i="49" s="1"/>
  <c r="M59" i="49"/>
  <c r="M5" i="49" s="1"/>
  <c r="L59" i="49"/>
  <c r="L5" i="49" s="1"/>
  <c r="K59" i="49"/>
  <c r="K5" i="49" s="1"/>
  <c r="J59" i="49"/>
  <c r="J5" i="49" s="1"/>
  <c r="I59" i="49"/>
  <c r="I5" i="49" s="1"/>
  <c r="H59" i="49"/>
  <c r="H5" i="49" s="1"/>
  <c r="G59" i="49"/>
  <c r="G5" i="49" s="1"/>
  <c r="F59" i="49"/>
  <c r="F5" i="49" s="1"/>
  <c r="E59" i="49"/>
  <c r="E5" i="49" s="1"/>
  <c r="D59" i="49"/>
  <c r="D5" i="49" s="1"/>
  <c r="C59" i="49"/>
  <c r="AI58" i="49"/>
  <c r="AH58" i="49"/>
  <c r="AI57" i="49"/>
  <c r="AH57" i="49"/>
  <c r="AI56" i="49"/>
  <c r="AH56" i="49"/>
  <c r="AI55" i="49"/>
  <c r="AH55" i="49"/>
  <c r="AI54" i="49"/>
  <c r="AH54" i="49"/>
  <c r="AI53" i="49"/>
  <c r="AH53" i="49"/>
  <c r="AI52" i="49"/>
  <c r="AH52" i="49"/>
  <c r="AI51" i="49"/>
  <c r="AH51" i="49"/>
  <c r="AI50" i="49"/>
  <c r="AH50" i="49"/>
  <c r="AI49" i="49"/>
  <c r="AH49" i="49"/>
  <c r="AI48" i="49"/>
  <c r="AH48" i="49"/>
  <c r="AG47" i="49"/>
  <c r="AG4" i="49" s="1"/>
  <c r="AF47" i="49"/>
  <c r="AE47" i="49"/>
  <c r="AD47" i="49"/>
  <c r="AC47" i="49"/>
  <c r="AB47" i="49"/>
  <c r="AA47" i="49"/>
  <c r="Z47" i="49"/>
  <c r="Y47" i="49"/>
  <c r="X47" i="49"/>
  <c r="W47" i="49"/>
  <c r="V47" i="49"/>
  <c r="U47" i="49"/>
  <c r="T47" i="49"/>
  <c r="S47" i="49"/>
  <c r="R47" i="49"/>
  <c r="Q47" i="49"/>
  <c r="P47" i="49"/>
  <c r="O47" i="49"/>
  <c r="N47" i="49"/>
  <c r="M47" i="49"/>
  <c r="L47" i="49"/>
  <c r="K47" i="49"/>
  <c r="J47" i="49"/>
  <c r="I47" i="49"/>
  <c r="H47" i="49"/>
  <c r="G47" i="49"/>
  <c r="F47" i="49"/>
  <c r="E47" i="49"/>
  <c r="D47" i="49"/>
  <c r="C47" i="49"/>
  <c r="AI46" i="49"/>
  <c r="AH46" i="49"/>
  <c r="AI45" i="49"/>
  <c r="AH45" i="49"/>
  <c r="AI44" i="49"/>
  <c r="AH44" i="49"/>
  <c r="AG42" i="49"/>
  <c r="AG43" i="49" s="1"/>
  <c r="AI41" i="49"/>
  <c r="AH41" i="49"/>
  <c r="AI40" i="49"/>
  <c r="AH40" i="49"/>
  <c r="AI39" i="49"/>
  <c r="AH39" i="49"/>
  <c r="AI38" i="49"/>
  <c r="AH38" i="49"/>
  <c r="AI37" i="49"/>
  <c r="AH37" i="49"/>
  <c r="AI36" i="49"/>
  <c r="AH36" i="49"/>
  <c r="AI35" i="49"/>
  <c r="AH35" i="49"/>
  <c r="AI34" i="49"/>
  <c r="AH34" i="49"/>
  <c r="AI33" i="49"/>
  <c r="AH33" i="49"/>
  <c r="AI32" i="49"/>
  <c r="AH32" i="49"/>
  <c r="AI31" i="49"/>
  <c r="AH31" i="49"/>
  <c r="AG30" i="49"/>
  <c r="AG2" i="49" s="1"/>
  <c r="AF30" i="49"/>
  <c r="AE30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AI29" i="49"/>
  <c r="AH29" i="49"/>
  <c r="AI28" i="49"/>
  <c r="AH28" i="49"/>
  <c r="AI27" i="49"/>
  <c r="AH27" i="49"/>
  <c r="AI26" i="49"/>
  <c r="AH26" i="49"/>
  <c r="AI25" i="49"/>
  <c r="AH25" i="49"/>
  <c r="AI24" i="49"/>
  <c r="AH24" i="49"/>
  <c r="AI23" i="49"/>
  <c r="AH23" i="49"/>
  <c r="AI22" i="49"/>
  <c r="AH22" i="49"/>
  <c r="AI21" i="49"/>
  <c r="AH21" i="49"/>
  <c r="AI20" i="49"/>
  <c r="AH20" i="49"/>
  <c r="AI19" i="49"/>
  <c r="AH19" i="49"/>
  <c r="AI18" i="49"/>
  <c r="AH18" i="49"/>
  <c r="AI17" i="49"/>
  <c r="AH17" i="49"/>
  <c r="AI16" i="49"/>
  <c r="AH16" i="49"/>
  <c r="AI15" i="49"/>
  <c r="AH15" i="49"/>
  <c r="AI14" i="49"/>
  <c r="AH14" i="49"/>
  <c r="AI13" i="49"/>
  <c r="AH13" i="49"/>
  <c r="AI12" i="49"/>
  <c r="AH12" i="49"/>
  <c r="AI11" i="49"/>
  <c r="AH11" i="49"/>
  <c r="B5" i="49"/>
  <c r="K4" i="49"/>
  <c r="C4" i="49"/>
  <c r="D4" i="49" s="1"/>
  <c r="AG3" i="49"/>
  <c r="AF71" i="49" l="1"/>
  <c r="AE71" i="49"/>
  <c r="AD71" i="49"/>
  <c r="AC71" i="49"/>
  <c r="AA71" i="49"/>
  <c r="Z71" i="49"/>
  <c r="X71" i="49"/>
  <c r="W71" i="49"/>
  <c r="V71" i="49"/>
  <c r="U71" i="49"/>
  <c r="S71" i="49"/>
  <c r="R71" i="49"/>
  <c r="Q71" i="49"/>
  <c r="P71" i="49"/>
  <c r="O71" i="49"/>
  <c r="N71" i="49"/>
  <c r="M71" i="49"/>
  <c r="K71" i="49"/>
  <c r="J71" i="49"/>
  <c r="I71" i="49"/>
  <c r="H71" i="49"/>
  <c r="AI47" i="49"/>
  <c r="E71" i="49"/>
  <c r="AH68" i="49"/>
  <c r="AH59" i="49"/>
  <c r="C71" i="49"/>
  <c r="AH66" i="49"/>
  <c r="AI67" i="49"/>
  <c r="C5" i="49"/>
  <c r="B71" i="49"/>
  <c r="B65" i="49"/>
  <c r="AH30" i="49"/>
  <c r="F71" i="49"/>
  <c r="AG6" i="49"/>
  <c r="E89" i="49"/>
  <c r="G94" i="49"/>
  <c r="AI30" i="49"/>
  <c r="AG65" i="49"/>
  <c r="AH80" i="49"/>
  <c r="AI63" i="49"/>
  <c r="D65" i="49"/>
  <c r="D121" i="49"/>
  <c r="D171" i="49" s="1"/>
  <c r="C82" i="49"/>
  <c r="AI59" i="49"/>
  <c r="AH47" i="49"/>
  <c r="AI68" i="49"/>
  <c r="AI69" i="49"/>
  <c r="S190" i="49"/>
  <c r="D190" i="49"/>
  <c r="C171" i="49"/>
  <c r="AI66" i="49"/>
  <c r="AH67" i="49"/>
  <c r="AH69" i="49"/>
  <c r="D71" i="49"/>
  <c r="L71" i="49"/>
  <c r="T71" i="49"/>
  <c r="AB71" i="49"/>
  <c r="AI80" i="49"/>
  <c r="D179" i="49"/>
  <c r="D42" i="49" s="1"/>
  <c r="D43" i="49" s="1"/>
  <c r="E173" i="49"/>
  <c r="C179" i="49"/>
  <c r="C42" i="49" s="1"/>
  <c r="E178" i="49"/>
  <c r="AH71" i="49" l="1"/>
  <c r="AI71" i="49"/>
  <c r="T193" i="49"/>
  <c r="B7" i="49"/>
  <c r="H94" i="49"/>
  <c r="F173" i="49"/>
  <c r="E179" i="49"/>
  <c r="E42" i="49" s="1"/>
  <c r="E43" i="49" s="1"/>
  <c r="E65" i="49" s="1"/>
  <c r="V193" i="49"/>
  <c r="D7" i="49"/>
  <c r="E171" i="49"/>
  <c r="F89" i="49"/>
  <c r="E214" i="49"/>
  <c r="F178" i="49"/>
  <c r="E121" i="49"/>
  <c r="D82" i="49"/>
  <c r="C43" i="49"/>
  <c r="F121" i="49" l="1"/>
  <c r="E82" i="49"/>
  <c r="C65" i="49"/>
  <c r="W193" i="49"/>
  <c r="E7" i="49"/>
  <c r="F214" i="49"/>
  <c r="G178" i="49"/>
  <c r="F179" i="49"/>
  <c r="F42" i="49" s="1"/>
  <c r="G173" i="49"/>
  <c r="F171" i="49"/>
  <c r="G89" i="49"/>
  <c r="I94" i="49"/>
  <c r="U193" i="49" l="1"/>
  <c r="C7" i="49"/>
  <c r="H173" i="49"/>
  <c r="G179" i="49"/>
  <c r="G42" i="49" s="1"/>
  <c r="G43" i="49" s="1"/>
  <c r="G65" i="49" s="1"/>
  <c r="H178" i="49"/>
  <c r="G214" i="49"/>
  <c r="G121" i="49"/>
  <c r="F82" i="49"/>
  <c r="J94" i="49"/>
  <c r="G171" i="49"/>
  <c r="H89" i="49"/>
  <c r="F43" i="49"/>
  <c r="Y193" i="49" l="1"/>
  <c r="G7" i="49"/>
  <c r="I173" i="49"/>
  <c r="H179" i="49"/>
  <c r="H42" i="49" s="1"/>
  <c r="H43" i="49" s="1"/>
  <c r="H65" i="49" s="1"/>
  <c r="H214" i="49"/>
  <c r="I178" i="49"/>
  <c r="H121" i="49"/>
  <c r="G82" i="49"/>
  <c r="H171" i="49"/>
  <c r="I89" i="49"/>
  <c r="K94" i="49"/>
  <c r="F65" i="49"/>
  <c r="J178" i="49" l="1"/>
  <c r="I214" i="49"/>
  <c r="L94" i="49"/>
  <c r="I179" i="49"/>
  <c r="I42" i="49" s="1"/>
  <c r="I43" i="49" s="1"/>
  <c r="I65" i="49" s="1"/>
  <c r="J173" i="49"/>
  <c r="Z193" i="49"/>
  <c r="H7" i="49"/>
  <c r="I121" i="49"/>
  <c r="H82" i="49"/>
  <c r="I171" i="49"/>
  <c r="J89" i="49"/>
  <c r="X193" i="49"/>
  <c r="F7" i="49"/>
  <c r="AA193" i="49" l="1"/>
  <c r="I7" i="49"/>
  <c r="M94" i="49"/>
  <c r="J171" i="49"/>
  <c r="K89" i="49"/>
  <c r="J179" i="49"/>
  <c r="J42" i="49" s="1"/>
  <c r="J43" i="49" s="1"/>
  <c r="J65" i="49" s="1"/>
  <c r="K173" i="49"/>
  <c r="J121" i="49"/>
  <c r="I82" i="49"/>
  <c r="J214" i="49"/>
  <c r="K178" i="49"/>
  <c r="K179" i="49" l="1"/>
  <c r="K42" i="49" s="1"/>
  <c r="K43" i="49" s="1"/>
  <c r="K65" i="49" s="1"/>
  <c r="L173" i="49"/>
  <c r="N94" i="49"/>
  <c r="AB193" i="49"/>
  <c r="J7" i="49"/>
  <c r="K171" i="49"/>
  <c r="L89" i="49"/>
  <c r="K121" i="49"/>
  <c r="J82" i="49"/>
  <c r="K214" i="49"/>
  <c r="L178" i="49"/>
  <c r="L214" i="49" l="1"/>
  <c r="M178" i="49"/>
  <c r="O94" i="49"/>
  <c r="L121" i="49"/>
  <c r="K82" i="49"/>
  <c r="M173" i="49"/>
  <c r="L179" i="49"/>
  <c r="L42" i="49" s="1"/>
  <c r="L43" i="49" s="1"/>
  <c r="L65" i="49" s="1"/>
  <c r="M89" i="49"/>
  <c r="AC193" i="49"/>
  <c r="K7" i="49"/>
  <c r="N173" i="49" l="1"/>
  <c r="M179" i="49"/>
  <c r="M42" i="49" s="1"/>
  <c r="M43" i="49" s="1"/>
  <c r="M65" i="49" s="1"/>
  <c r="C188" i="49" s="1"/>
  <c r="M121" i="49"/>
  <c r="L82" i="49"/>
  <c r="M214" i="49"/>
  <c r="N178" i="49"/>
  <c r="AD193" i="49"/>
  <c r="L7" i="49"/>
  <c r="P94" i="49"/>
  <c r="M171" i="49"/>
  <c r="N89" i="49"/>
  <c r="L171" i="49"/>
  <c r="O89" i="49" l="1"/>
  <c r="N214" i="49"/>
  <c r="O178" i="49"/>
  <c r="N121" i="49"/>
  <c r="M82" i="49"/>
  <c r="AE193" i="49"/>
  <c r="M7" i="49"/>
  <c r="Q94" i="49"/>
  <c r="B188" i="49"/>
  <c r="K6" i="49" s="1"/>
  <c r="N179" i="49"/>
  <c r="N42" i="49" s="1"/>
  <c r="N43" i="49" s="1"/>
  <c r="N65" i="49" s="1"/>
  <c r="O173" i="49"/>
  <c r="AF193" i="49" l="1"/>
  <c r="N7" i="49"/>
  <c r="P89" i="49"/>
  <c r="O179" i="49"/>
  <c r="O42" i="49" s="1"/>
  <c r="O43" i="49" s="1"/>
  <c r="O65" i="49" s="1"/>
  <c r="P173" i="49"/>
  <c r="O121" i="49"/>
  <c r="N82" i="49"/>
  <c r="P178" i="49"/>
  <c r="O214" i="49"/>
  <c r="R94" i="49"/>
  <c r="N171" i="49"/>
  <c r="P121" i="49" l="1"/>
  <c r="O82" i="49"/>
  <c r="P179" i="49"/>
  <c r="P42" i="49" s="1"/>
  <c r="P43" i="49" s="1"/>
  <c r="P65" i="49" s="1"/>
  <c r="Q173" i="49"/>
  <c r="O171" i="49"/>
  <c r="P171" i="49"/>
  <c r="Q89" i="49"/>
  <c r="AG193" i="49"/>
  <c r="O7" i="49"/>
  <c r="S94" i="49"/>
  <c r="P214" i="49"/>
  <c r="Q178" i="49"/>
  <c r="R89" i="49" l="1"/>
  <c r="R178" i="49"/>
  <c r="Q214" i="49"/>
  <c r="Q179" i="49"/>
  <c r="Q42" i="49" s="1"/>
  <c r="Q43" i="49" s="1"/>
  <c r="Q65" i="49" s="1"/>
  <c r="R173" i="49"/>
  <c r="T94" i="49"/>
  <c r="AH193" i="49"/>
  <c r="P7" i="49"/>
  <c r="Q121" i="49"/>
  <c r="P82" i="49"/>
  <c r="U94" i="49" l="1"/>
  <c r="AI193" i="49"/>
  <c r="Q7" i="49"/>
  <c r="R121" i="49"/>
  <c r="Q82" i="49"/>
  <c r="S178" i="49"/>
  <c r="R214" i="49"/>
  <c r="S89" i="49"/>
  <c r="R179" i="49"/>
  <c r="R42" i="49" s="1"/>
  <c r="R43" i="49" s="1"/>
  <c r="R65" i="49" s="1"/>
  <c r="S173" i="49"/>
  <c r="Q171" i="49"/>
  <c r="S214" i="49" l="1"/>
  <c r="T178" i="49"/>
  <c r="S121" i="49"/>
  <c r="R82" i="49"/>
  <c r="S179" i="49"/>
  <c r="S42" i="49" s="1"/>
  <c r="S43" i="49" s="1"/>
  <c r="S65" i="49" s="1"/>
  <c r="T173" i="49"/>
  <c r="AJ193" i="49"/>
  <c r="R7" i="49"/>
  <c r="T89" i="49"/>
  <c r="R171" i="49"/>
  <c r="V94" i="49"/>
  <c r="T179" i="49" l="1"/>
  <c r="T42" i="49" s="1"/>
  <c r="T43" i="49" s="1"/>
  <c r="T65" i="49" s="1"/>
  <c r="U173" i="49"/>
  <c r="W94" i="49"/>
  <c r="T171" i="49"/>
  <c r="U89" i="49"/>
  <c r="T214" i="49"/>
  <c r="U178" i="49"/>
  <c r="AK193" i="49"/>
  <c r="S7" i="49"/>
  <c r="T121" i="49"/>
  <c r="S82" i="49"/>
  <c r="S171" i="49"/>
  <c r="U214" i="49" l="1"/>
  <c r="V178" i="49"/>
  <c r="V89" i="49"/>
  <c r="U121" i="49"/>
  <c r="T82" i="49"/>
  <c r="X94" i="49"/>
  <c r="V173" i="49"/>
  <c r="U179" i="49"/>
  <c r="U42" i="49" s="1"/>
  <c r="U43" i="49" s="1"/>
  <c r="U65" i="49" s="1"/>
  <c r="AL193" i="49"/>
  <c r="T7" i="49"/>
  <c r="Y94" i="49" l="1"/>
  <c r="V121" i="49"/>
  <c r="U82" i="49"/>
  <c r="V171" i="49"/>
  <c r="W89" i="49"/>
  <c r="U171" i="49"/>
  <c r="AM193" i="49"/>
  <c r="U7" i="49"/>
  <c r="W178" i="49"/>
  <c r="V214" i="49"/>
  <c r="W173" i="49"/>
  <c r="V179" i="49"/>
  <c r="V42" i="49" s="1"/>
  <c r="V43" i="49" s="1"/>
  <c r="V65" i="49" s="1"/>
  <c r="X89" i="49" l="1"/>
  <c r="AN193" i="49"/>
  <c r="V7" i="49"/>
  <c r="W179" i="49"/>
  <c r="W42" i="49" s="1"/>
  <c r="W43" i="49" s="1"/>
  <c r="W65" i="49" s="1"/>
  <c r="X173" i="49"/>
  <c r="X178" i="49"/>
  <c r="W214" i="49"/>
  <c r="W121" i="49"/>
  <c r="V82" i="49"/>
  <c r="Z94" i="49"/>
  <c r="X179" i="49" l="1"/>
  <c r="X42" i="49" s="1"/>
  <c r="X43" i="49" s="1"/>
  <c r="X65" i="49" s="1"/>
  <c r="Y173" i="49"/>
  <c r="Y178" i="49"/>
  <c r="X214" i="49"/>
  <c r="X171" i="49"/>
  <c r="Y89" i="49"/>
  <c r="AO193" i="49"/>
  <c r="W7" i="49"/>
  <c r="AA94" i="49"/>
  <c r="X121" i="49"/>
  <c r="W82" i="49"/>
  <c r="W171" i="49"/>
  <c r="Z89" i="49" l="1"/>
  <c r="Z178" i="49"/>
  <c r="Y214" i="49"/>
  <c r="Y179" i="49"/>
  <c r="Y42" i="49" s="1"/>
  <c r="Y43" i="49" s="1"/>
  <c r="Y65" i="49" s="1"/>
  <c r="Z173" i="49"/>
  <c r="Y121" i="49"/>
  <c r="X82" i="49"/>
  <c r="AB94" i="49"/>
  <c r="AP193" i="49"/>
  <c r="X7" i="49"/>
  <c r="Z121" i="49" l="1"/>
  <c r="Y82" i="49"/>
  <c r="Z179" i="49"/>
  <c r="Z42" i="49" s="1"/>
  <c r="Z43" i="49" s="1"/>
  <c r="Z65" i="49" s="1"/>
  <c r="AA173" i="49"/>
  <c r="Z214" i="49"/>
  <c r="AA178" i="49"/>
  <c r="AC94" i="49"/>
  <c r="Z171" i="49"/>
  <c r="AA89" i="49"/>
  <c r="AQ193" i="49"/>
  <c r="Y7" i="49"/>
  <c r="Y171" i="49"/>
  <c r="AD94" i="49" l="1"/>
  <c r="AR193" i="49"/>
  <c r="Z7" i="49"/>
  <c r="AB178" i="49"/>
  <c r="AA214" i="49"/>
  <c r="AB173" i="49"/>
  <c r="AA179" i="49"/>
  <c r="AA42" i="49" s="1"/>
  <c r="AA43" i="49" s="1"/>
  <c r="AA65" i="49" s="1"/>
  <c r="AB89" i="49"/>
  <c r="AA121" i="49"/>
  <c r="Z82" i="49"/>
  <c r="AS193" i="49" l="1"/>
  <c r="AA7" i="49"/>
  <c r="AB214" i="49"/>
  <c r="AC178" i="49"/>
  <c r="AB121" i="49"/>
  <c r="AA82" i="49"/>
  <c r="AB179" i="49"/>
  <c r="AB42" i="49" s="1"/>
  <c r="AB43" i="49" s="1"/>
  <c r="AB65" i="49" s="1"/>
  <c r="AC173" i="49"/>
  <c r="AC89" i="49"/>
  <c r="AE94" i="49"/>
  <c r="AA171" i="49"/>
  <c r="AD173" i="49" l="1"/>
  <c r="AC179" i="49"/>
  <c r="AC42" i="49" s="1"/>
  <c r="AC43" i="49" s="1"/>
  <c r="AC65" i="49" s="1"/>
  <c r="AT193" i="49"/>
  <c r="AB7" i="49"/>
  <c r="AF94" i="49"/>
  <c r="AC121" i="49"/>
  <c r="AB82" i="49"/>
  <c r="AC214" i="49"/>
  <c r="AD178" i="49"/>
  <c r="AD89" i="49"/>
  <c r="AB171" i="49"/>
  <c r="AE89" i="49" l="1"/>
  <c r="AD121" i="49"/>
  <c r="AC82" i="49"/>
  <c r="AU193" i="49"/>
  <c r="AC7" i="49"/>
  <c r="AC171" i="49"/>
  <c r="AD214" i="49"/>
  <c r="AE178" i="49"/>
  <c r="AE173" i="49"/>
  <c r="AD179" i="49"/>
  <c r="AD42" i="49" s="1"/>
  <c r="AD43" i="49" s="1"/>
  <c r="AD65" i="49" s="1"/>
  <c r="AE121" i="49" l="1"/>
  <c r="AD82" i="49"/>
  <c r="AF173" i="49"/>
  <c r="AF179" i="49" s="1"/>
  <c r="AF42" i="49" s="1"/>
  <c r="AE179" i="49"/>
  <c r="AE42" i="49" s="1"/>
  <c r="AE43" i="49" s="1"/>
  <c r="AE65" i="49" s="1"/>
  <c r="AE171" i="49"/>
  <c r="AF89" i="49"/>
  <c r="AV193" i="49"/>
  <c r="AD7" i="49"/>
  <c r="AF178" i="49"/>
  <c r="AF214" i="49" s="1"/>
  <c r="AE214" i="49"/>
  <c r="AD171" i="49"/>
  <c r="AW193" i="49" l="1"/>
  <c r="AE7" i="49"/>
  <c r="AF43" i="49"/>
  <c r="AH42" i="49"/>
  <c r="AI42" i="49"/>
  <c r="AF121" i="49"/>
  <c r="AF82" i="49" s="1"/>
  <c r="AE82" i="49"/>
  <c r="AF171" i="49" l="1"/>
  <c r="AH82" i="49"/>
  <c r="AI82" i="49"/>
  <c r="AF65" i="49"/>
  <c r="AH43" i="49"/>
  <c r="AI43" i="49"/>
  <c r="AX193" i="49" l="1"/>
  <c r="AF7" i="49"/>
  <c r="A7" i="49" s="1"/>
  <c r="AH65" i="49"/>
  <c r="AI65" i="49"/>
  <c r="P43" i="48" l="1"/>
  <c r="O30" i="48" l="1"/>
  <c r="K49" i="48"/>
  <c r="J49" i="48"/>
  <c r="I49" i="48"/>
  <c r="H49" i="48"/>
  <c r="AH87" i="48"/>
  <c r="AI87" i="48" s="1"/>
  <c r="B49" i="48"/>
  <c r="AF218" i="48"/>
  <c r="AE218" i="48"/>
  <c r="AD218" i="48"/>
  <c r="AC218" i="48"/>
  <c r="AB218" i="48"/>
  <c r="AA218" i="48"/>
  <c r="Z218" i="48"/>
  <c r="Y218" i="48"/>
  <c r="X218" i="48"/>
  <c r="W218" i="48"/>
  <c r="V218" i="48"/>
  <c r="U218" i="48"/>
  <c r="T218" i="48"/>
  <c r="S218" i="48"/>
  <c r="R218" i="48"/>
  <c r="Q218" i="48"/>
  <c r="P218" i="48"/>
  <c r="O218" i="48"/>
  <c r="N218" i="48"/>
  <c r="M218" i="48"/>
  <c r="L218" i="48"/>
  <c r="K218" i="48"/>
  <c r="J218" i="48"/>
  <c r="I218" i="48"/>
  <c r="H218" i="48"/>
  <c r="G218" i="48"/>
  <c r="F218" i="48"/>
  <c r="E218" i="48"/>
  <c r="D218" i="48"/>
  <c r="C218" i="48"/>
  <c r="B218" i="48"/>
  <c r="A218" i="48"/>
  <c r="AF217" i="48"/>
  <c r="AE217" i="48"/>
  <c r="AD217" i="48"/>
  <c r="AC217" i="48"/>
  <c r="AB217" i="48"/>
  <c r="AA217" i="48"/>
  <c r="Z217" i="48"/>
  <c r="Y217" i="48"/>
  <c r="X217" i="48"/>
  <c r="W217" i="48"/>
  <c r="V217" i="48"/>
  <c r="U217" i="48"/>
  <c r="T217" i="48"/>
  <c r="S217" i="48"/>
  <c r="R217" i="48"/>
  <c r="Q217" i="48"/>
  <c r="P217" i="48"/>
  <c r="O217" i="48"/>
  <c r="N217" i="48"/>
  <c r="M217" i="48"/>
  <c r="L217" i="48"/>
  <c r="K217" i="48"/>
  <c r="J217" i="48"/>
  <c r="I217" i="48"/>
  <c r="H217" i="48"/>
  <c r="G217" i="48"/>
  <c r="F217" i="48"/>
  <c r="E217" i="48"/>
  <c r="D217" i="48"/>
  <c r="C217" i="48"/>
  <c r="B217" i="48"/>
  <c r="A217" i="48"/>
  <c r="AF216" i="48"/>
  <c r="AE216" i="48"/>
  <c r="AD216" i="48"/>
  <c r="AC216" i="48"/>
  <c r="AB216" i="48"/>
  <c r="AA216" i="48"/>
  <c r="Z216" i="48"/>
  <c r="Y216" i="48"/>
  <c r="X216" i="48"/>
  <c r="W216" i="48"/>
  <c r="V216" i="48"/>
  <c r="U216" i="48"/>
  <c r="T216" i="48"/>
  <c r="S216" i="48"/>
  <c r="R216" i="48"/>
  <c r="Q216" i="48"/>
  <c r="P216" i="48"/>
  <c r="O216" i="48"/>
  <c r="N216" i="48"/>
  <c r="M216" i="48"/>
  <c r="L216" i="48"/>
  <c r="K216" i="48"/>
  <c r="J216" i="48"/>
  <c r="I216" i="48"/>
  <c r="H216" i="48"/>
  <c r="G216" i="48"/>
  <c r="F216" i="48"/>
  <c r="E216" i="48"/>
  <c r="D216" i="48"/>
  <c r="C216" i="48"/>
  <c r="B216" i="48"/>
  <c r="A216" i="48"/>
  <c r="AF215" i="48"/>
  <c r="AE215" i="48"/>
  <c r="AD215" i="48"/>
  <c r="AC215" i="48"/>
  <c r="AB215" i="48"/>
  <c r="AA215" i="48"/>
  <c r="Z215" i="48"/>
  <c r="Y215" i="48"/>
  <c r="X215" i="48"/>
  <c r="W215" i="48"/>
  <c r="V215" i="48"/>
  <c r="U215" i="48"/>
  <c r="T215" i="48"/>
  <c r="S215" i="48"/>
  <c r="R215" i="48"/>
  <c r="Q215" i="48"/>
  <c r="P215" i="48"/>
  <c r="O215" i="48"/>
  <c r="N215" i="48"/>
  <c r="M215" i="48"/>
  <c r="L215" i="48"/>
  <c r="K215" i="48"/>
  <c r="J215" i="48"/>
  <c r="I215" i="48"/>
  <c r="H215" i="48"/>
  <c r="G215" i="48"/>
  <c r="F215" i="48"/>
  <c r="E215" i="48"/>
  <c r="D215" i="48"/>
  <c r="C215" i="48"/>
  <c r="B215" i="48"/>
  <c r="A215" i="48"/>
  <c r="B214" i="48"/>
  <c r="S189" i="48"/>
  <c r="AG179" i="48"/>
  <c r="C179" i="48"/>
  <c r="B179" i="48"/>
  <c r="E178" i="48"/>
  <c r="D178" i="48"/>
  <c r="D214" i="48" s="1"/>
  <c r="C178" i="48"/>
  <c r="C214" i="48" s="1"/>
  <c r="C177" i="48"/>
  <c r="D177" i="48" s="1"/>
  <c r="E177" i="48" s="1"/>
  <c r="F177" i="48" s="1"/>
  <c r="G177" i="48" s="1"/>
  <c r="H177" i="48" s="1"/>
  <c r="I177" i="48" s="1"/>
  <c r="J177" i="48" s="1"/>
  <c r="K177" i="48" s="1"/>
  <c r="L177" i="48" s="1"/>
  <c r="M177" i="48" s="1"/>
  <c r="N177" i="48" s="1"/>
  <c r="O177" i="48" s="1"/>
  <c r="P177" i="48" s="1"/>
  <c r="Q177" i="48" s="1"/>
  <c r="R177" i="48" s="1"/>
  <c r="S177" i="48" s="1"/>
  <c r="T177" i="48" s="1"/>
  <c r="U177" i="48" s="1"/>
  <c r="V177" i="48" s="1"/>
  <c r="W177" i="48" s="1"/>
  <c r="X177" i="48" s="1"/>
  <c r="Y177" i="48" s="1"/>
  <c r="Z177" i="48" s="1"/>
  <c r="AA177" i="48" s="1"/>
  <c r="AB177" i="48" s="1"/>
  <c r="AC177" i="48" s="1"/>
  <c r="AD177" i="48" s="1"/>
  <c r="AE177" i="48" s="1"/>
  <c r="AF177" i="48" s="1"/>
  <c r="D176" i="48"/>
  <c r="E176" i="48" s="1"/>
  <c r="F176" i="48" s="1"/>
  <c r="G176" i="48" s="1"/>
  <c r="H176" i="48" s="1"/>
  <c r="I176" i="48" s="1"/>
  <c r="J176" i="48" s="1"/>
  <c r="K176" i="48" s="1"/>
  <c r="L176" i="48" s="1"/>
  <c r="M176" i="48" s="1"/>
  <c r="N176" i="48" s="1"/>
  <c r="O176" i="48" s="1"/>
  <c r="P176" i="48" s="1"/>
  <c r="Q176" i="48" s="1"/>
  <c r="R176" i="48" s="1"/>
  <c r="S176" i="48" s="1"/>
  <c r="T176" i="48" s="1"/>
  <c r="U176" i="48" s="1"/>
  <c r="V176" i="48" s="1"/>
  <c r="W176" i="48" s="1"/>
  <c r="X176" i="48" s="1"/>
  <c r="Y176" i="48" s="1"/>
  <c r="Z176" i="48" s="1"/>
  <c r="AA176" i="48" s="1"/>
  <c r="AB176" i="48" s="1"/>
  <c r="AC176" i="48" s="1"/>
  <c r="AD176" i="48" s="1"/>
  <c r="AE176" i="48" s="1"/>
  <c r="AF176" i="48" s="1"/>
  <c r="C176" i="48"/>
  <c r="P175" i="48"/>
  <c r="Q175" i="48" s="1"/>
  <c r="R175" i="48" s="1"/>
  <c r="S175" i="48" s="1"/>
  <c r="T175" i="48" s="1"/>
  <c r="U175" i="48" s="1"/>
  <c r="V175" i="48" s="1"/>
  <c r="W175" i="48" s="1"/>
  <c r="X175" i="48" s="1"/>
  <c r="Y175" i="48" s="1"/>
  <c r="Z175" i="48" s="1"/>
  <c r="AA175" i="48" s="1"/>
  <c r="AB175" i="48" s="1"/>
  <c r="AC175" i="48" s="1"/>
  <c r="AD175" i="48" s="1"/>
  <c r="AE175" i="48" s="1"/>
  <c r="AF175" i="48" s="1"/>
  <c r="E175" i="48"/>
  <c r="F175" i="48" s="1"/>
  <c r="G175" i="48" s="1"/>
  <c r="H175" i="48" s="1"/>
  <c r="I175" i="48" s="1"/>
  <c r="J175" i="48" s="1"/>
  <c r="K175" i="48" s="1"/>
  <c r="L175" i="48" s="1"/>
  <c r="M175" i="48" s="1"/>
  <c r="N175" i="48" s="1"/>
  <c r="O175" i="48" s="1"/>
  <c r="D175" i="48"/>
  <c r="C175" i="48"/>
  <c r="K174" i="48"/>
  <c r="L174" i="48" s="1"/>
  <c r="M174" i="48" s="1"/>
  <c r="N174" i="48" s="1"/>
  <c r="O174" i="48" s="1"/>
  <c r="P174" i="48" s="1"/>
  <c r="Q174" i="48" s="1"/>
  <c r="R174" i="48" s="1"/>
  <c r="S174" i="48" s="1"/>
  <c r="T174" i="48" s="1"/>
  <c r="U174" i="48" s="1"/>
  <c r="V174" i="48" s="1"/>
  <c r="W174" i="48" s="1"/>
  <c r="X174" i="48" s="1"/>
  <c r="Y174" i="48" s="1"/>
  <c r="Z174" i="48" s="1"/>
  <c r="AA174" i="48" s="1"/>
  <c r="AB174" i="48" s="1"/>
  <c r="AC174" i="48" s="1"/>
  <c r="AD174" i="48" s="1"/>
  <c r="AE174" i="48" s="1"/>
  <c r="AF174" i="48" s="1"/>
  <c r="F174" i="48"/>
  <c r="G174" i="48" s="1"/>
  <c r="H174" i="48" s="1"/>
  <c r="I174" i="48" s="1"/>
  <c r="J174" i="48" s="1"/>
  <c r="C174" i="48"/>
  <c r="D174" i="48" s="1"/>
  <c r="E174" i="48" s="1"/>
  <c r="D173" i="48"/>
  <c r="C173" i="48"/>
  <c r="AG171" i="48"/>
  <c r="B171" i="48"/>
  <c r="AE170" i="48"/>
  <c r="AF170" i="48" s="1"/>
  <c r="H170" i="48"/>
  <c r="I170" i="48" s="1"/>
  <c r="J170" i="48" s="1"/>
  <c r="K170" i="48" s="1"/>
  <c r="L170" i="48" s="1"/>
  <c r="M170" i="48" s="1"/>
  <c r="N170" i="48" s="1"/>
  <c r="O170" i="48" s="1"/>
  <c r="P170" i="48" s="1"/>
  <c r="Q170" i="48" s="1"/>
  <c r="R170" i="48" s="1"/>
  <c r="S170" i="48" s="1"/>
  <c r="T170" i="48" s="1"/>
  <c r="U170" i="48" s="1"/>
  <c r="V170" i="48" s="1"/>
  <c r="W170" i="48" s="1"/>
  <c r="X170" i="48" s="1"/>
  <c r="Y170" i="48" s="1"/>
  <c r="Z170" i="48" s="1"/>
  <c r="AA170" i="48" s="1"/>
  <c r="AB170" i="48" s="1"/>
  <c r="AC170" i="48" s="1"/>
  <c r="AD170" i="48" s="1"/>
  <c r="C170" i="48"/>
  <c r="D170" i="48" s="1"/>
  <c r="E170" i="48" s="1"/>
  <c r="F170" i="48" s="1"/>
  <c r="G170" i="48" s="1"/>
  <c r="M169" i="48"/>
  <c r="N169" i="48" s="1"/>
  <c r="O169" i="48" s="1"/>
  <c r="P169" i="48" s="1"/>
  <c r="Q169" i="48" s="1"/>
  <c r="R169" i="48" s="1"/>
  <c r="S169" i="48" s="1"/>
  <c r="T169" i="48" s="1"/>
  <c r="U169" i="48" s="1"/>
  <c r="V169" i="48" s="1"/>
  <c r="W169" i="48" s="1"/>
  <c r="X169" i="48" s="1"/>
  <c r="Y169" i="48" s="1"/>
  <c r="Z169" i="48" s="1"/>
  <c r="AA169" i="48" s="1"/>
  <c r="AB169" i="48" s="1"/>
  <c r="AC169" i="48" s="1"/>
  <c r="AD169" i="48" s="1"/>
  <c r="AE169" i="48" s="1"/>
  <c r="AF169" i="48" s="1"/>
  <c r="D169" i="48"/>
  <c r="E169" i="48" s="1"/>
  <c r="F169" i="48" s="1"/>
  <c r="G169" i="48" s="1"/>
  <c r="H169" i="48" s="1"/>
  <c r="I169" i="48" s="1"/>
  <c r="J169" i="48" s="1"/>
  <c r="K169" i="48" s="1"/>
  <c r="L169" i="48" s="1"/>
  <c r="C169" i="48"/>
  <c r="W168" i="48"/>
  <c r="X168" i="48" s="1"/>
  <c r="Y168" i="48" s="1"/>
  <c r="Z168" i="48" s="1"/>
  <c r="AA168" i="48" s="1"/>
  <c r="AB168" i="48" s="1"/>
  <c r="AC168" i="48" s="1"/>
  <c r="AD168" i="48" s="1"/>
  <c r="AE168" i="48" s="1"/>
  <c r="AF168" i="48" s="1"/>
  <c r="C168" i="48"/>
  <c r="D168" i="48" s="1"/>
  <c r="E168" i="48" s="1"/>
  <c r="F168" i="48" s="1"/>
  <c r="G168" i="48" s="1"/>
  <c r="H168" i="48" s="1"/>
  <c r="I168" i="48" s="1"/>
  <c r="J168" i="48" s="1"/>
  <c r="K168" i="48" s="1"/>
  <c r="L168" i="48" s="1"/>
  <c r="M168" i="48" s="1"/>
  <c r="N168" i="48" s="1"/>
  <c r="O168" i="48" s="1"/>
  <c r="P168" i="48" s="1"/>
  <c r="Q168" i="48" s="1"/>
  <c r="R168" i="48" s="1"/>
  <c r="S168" i="48" s="1"/>
  <c r="T168" i="48" s="1"/>
  <c r="U168" i="48" s="1"/>
  <c r="V168" i="48" s="1"/>
  <c r="C167" i="48"/>
  <c r="D167" i="48" s="1"/>
  <c r="E167" i="48" s="1"/>
  <c r="F167" i="48" s="1"/>
  <c r="G167" i="48" s="1"/>
  <c r="H167" i="48" s="1"/>
  <c r="I167" i="48" s="1"/>
  <c r="J167" i="48" s="1"/>
  <c r="K167" i="48" s="1"/>
  <c r="L167" i="48" s="1"/>
  <c r="M167" i="48" s="1"/>
  <c r="N167" i="48" s="1"/>
  <c r="O167" i="48" s="1"/>
  <c r="P167" i="48" s="1"/>
  <c r="Q167" i="48" s="1"/>
  <c r="R167" i="48" s="1"/>
  <c r="S167" i="48" s="1"/>
  <c r="T167" i="48" s="1"/>
  <c r="U167" i="48" s="1"/>
  <c r="V167" i="48" s="1"/>
  <c r="W167" i="48" s="1"/>
  <c r="X167" i="48" s="1"/>
  <c r="Y167" i="48" s="1"/>
  <c r="Z167" i="48" s="1"/>
  <c r="AA167" i="48" s="1"/>
  <c r="AB167" i="48" s="1"/>
  <c r="AC167" i="48" s="1"/>
  <c r="AD167" i="48" s="1"/>
  <c r="AE167" i="48" s="1"/>
  <c r="AF167" i="48" s="1"/>
  <c r="J166" i="48"/>
  <c r="K166" i="48" s="1"/>
  <c r="L166" i="48" s="1"/>
  <c r="M166" i="48" s="1"/>
  <c r="N166" i="48" s="1"/>
  <c r="O166" i="48" s="1"/>
  <c r="P166" i="48" s="1"/>
  <c r="Q166" i="48" s="1"/>
  <c r="R166" i="48" s="1"/>
  <c r="S166" i="48" s="1"/>
  <c r="T166" i="48" s="1"/>
  <c r="U166" i="48" s="1"/>
  <c r="V166" i="48" s="1"/>
  <c r="W166" i="48" s="1"/>
  <c r="X166" i="48" s="1"/>
  <c r="Y166" i="48" s="1"/>
  <c r="Z166" i="48" s="1"/>
  <c r="AA166" i="48" s="1"/>
  <c r="AB166" i="48" s="1"/>
  <c r="AC166" i="48" s="1"/>
  <c r="AD166" i="48" s="1"/>
  <c r="AE166" i="48" s="1"/>
  <c r="AF166" i="48" s="1"/>
  <c r="D166" i="48"/>
  <c r="E166" i="48" s="1"/>
  <c r="F166" i="48" s="1"/>
  <c r="G166" i="48" s="1"/>
  <c r="H166" i="48" s="1"/>
  <c r="I166" i="48" s="1"/>
  <c r="C166" i="48"/>
  <c r="D165" i="48"/>
  <c r="E165" i="48" s="1"/>
  <c r="F165" i="48" s="1"/>
  <c r="G165" i="48" s="1"/>
  <c r="H165" i="48" s="1"/>
  <c r="I165" i="48" s="1"/>
  <c r="J165" i="48" s="1"/>
  <c r="K165" i="48" s="1"/>
  <c r="L165" i="48" s="1"/>
  <c r="M165" i="48" s="1"/>
  <c r="N165" i="48" s="1"/>
  <c r="O165" i="48" s="1"/>
  <c r="P165" i="48" s="1"/>
  <c r="Q165" i="48" s="1"/>
  <c r="R165" i="48" s="1"/>
  <c r="S165" i="48" s="1"/>
  <c r="T165" i="48" s="1"/>
  <c r="U165" i="48" s="1"/>
  <c r="V165" i="48" s="1"/>
  <c r="W165" i="48" s="1"/>
  <c r="X165" i="48" s="1"/>
  <c r="Y165" i="48" s="1"/>
  <c r="Z165" i="48" s="1"/>
  <c r="AA165" i="48" s="1"/>
  <c r="AB165" i="48" s="1"/>
  <c r="AC165" i="48" s="1"/>
  <c r="AD165" i="48" s="1"/>
  <c r="AE165" i="48" s="1"/>
  <c r="AF165" i="48" s="1"/>
  <c r="C165" i="48"/>
  <c r="C164" i="48"/>
  <c r="D164" i="48" s="1"/>
  <c r="E164" i="48" s="1"/>
  <c r="F164" i="48" s="1"/>
  <c r="G164" i="48" s="1"/>
  <c r="H164" i="48" s="1"/>
  <c r="I164" i="48" s="1"/>
  <c r="J164" i="48" s="1"/>
  <c r="K164" i="48" s="1"/>
  <c r="L164" i="48" s="1"/>
  <c r="M164" i="48" s="1"/>
  <c r="N164" i="48" s="1"/>
  <c r="O164" i="48" s="1"/>
  <c r="P164" i="48" s="1"/>
  <c r="Q164" i="48" s="1"/>
  <c r="R164" i="48" s="1"/>
  <c r="S164" i="48" s="1"/>
  <c r="T164" i="48" s="1"/>
  <c r="U164" i="48" s="1"/>
  <c r="V164" i="48" s="1"/>
  <c r="W164" i="48" s="1"/>
  <c r="X164" i="48" s="1"/>
  <c r="Y164" i="48" s="1"/>
  <c r="Z164" i="48" s="1"/>
  <c r="AA164" i="48" s="1"/>
  <c r="AB164" i="48" s="1"/>
  <c r="AC164" i="48" s="1"/>
  <c r="AD164" i="48" s="1"/>
  <c r="AE164" i="48" s="1"/>
  <c r="AF164" i="48" s="1"/>
  <c r="D163" i="48"/>
  <c r="E163" i="48" s="1"/>
  <c r="F163" i="48" s="1"/>
  <c r="G163" i="48" s="1"/>
  <c r="H163" i="48" s="1"/>
  <c r="I163" i="48" s="1"/>
  <c r="J163" i="48" s="1"/>
  <c r="K163" i="48" s="1"/>
  <c r="L163" i="48" s="1"/>
  <c r="M163" i="48" s="1"/>
  <c r="N163" i="48" s="1"/>
  <c r="O163" i="48" s="1"/>
  <c r="P163" i="48" s="1"/>
  <c r="Q163" i="48" s="1"/>
  <c r="R163" i="48" s="1"/>
  <c r="S163" i="48" s="1"/>
  <c r="T163" i="48" s="1"/>
  <c r="U163" i="48" s="1"/>
  <c r="V163" i="48" s="1"/>
  <c r="W163" i="48" s="1"/>
  <c r="X163" i="48" s="1"/>
  <c r="Y163" i="48" s="1"/>
  <c r="Z163" i="48" s="1"/>
  <c r="AA163" i="48" s="1"/>
  <c r="AB163" i="48" s="1"/>
  <c r="AC163" i="48" s="1"/>
  <c r="AD163" i="48" s="1"/>
  <c r="AE163" i="48" s="1"/>
  <c r="AF163" i="48" s="1"/>
  <c r="C163" i="48"/>
  <c r="S162" i="48"/>
  <c r="T162" i="48" s="1"/>
  <c r="U162" i="48" s="1"/>
  <c r="V162" i="48" s="1"/>
  <c r="W162" i="48" s="1"/>
  <c r="X162" i="48" s="1"/>
  <c r="Y162" i="48" s="1"/>
  <c r="Z162" i="48" s="1"/>
  <c r="AA162" i="48" s="1"/>
  <c r="AB162" i="48" s="1"/>
  <c r="AC162" i="48" s="1"/>
  <c r="AD162" i="48" s="1"/>
  <c r="AE162" i="48" s="1"/>
  <c r="AF162" i="48" s="1"/>
  <c r="F162" i="48"/>
  <c r="G162" i="48" s="1"/>
  <c r="H162" i="48" s="1"/>
  <c r="I162" i="48" s="1"/>
  <c r="J162" i="48" s="1"/>
  <c r="K162" i="48" s="1"/>
  <c r="L162" i="48" s="1"/>
  <c r="M162" i="48" s="1"/>
  <c r="N162" i="48" s="1"/>
  <c r="O162" i="48" s="1"/>
  <c r="P162" i="48" s="1"/>
  <c r="Q162" i="48" s="1"/>
  <c r="R162" i="48" s="1"/>
  <c r="C162" i="48"/>
  <c r="D162" i="48" s="1"/>
  <c r="E162" i="48" s="1"/>
  <c r="H161" i="48"/>
  <c r="I161" i="48" s="1"/>
  <c r="J161" i="48" s="1"/>
  <c r="K161" i="48" s="1"/>
  <c r="L161" i="48" s="1"/>
  <c r="M161" i="48" s="1"/>
  <c r="N161" i="48" s="1"/>
  <c r="O161" i="48" s="1"/>
  <c r="P161" i="48" s="1"/>
  <c r="Q161" i="48" s="1"/>
  <c r="R161" i="48" s="1"/>
  <c r="S161" i="48" s="1"/>
  <c r="T161" i="48" s="1"/>
  <c r="U161" i="48" s="1"/>
  <c r="V161" i="48" s="1"/>
  <c r="W161" i="48" s="1"/>
  <c r="X161" i="48" s="1"/>
  <c r="Y161" i="48" s="1"/>
  <c r="Z161" i="48" s="1"/>
  <c r="AA161" i="48" s="1"/>
  <c r="AB161" i="48" s="1"/>
  <c r="AC161" i="48" s="1"/>
  <c r="AD161" i="48" s="1"/>
  <c r="AE161" i="48" s="1"/>
  <c r="AF161" i="48" s="1"/>
  <c r="G161" i="48"/>
  <c r="E161" i="48"/>
  <c r="F161" i="48" s="1"/>
  <c r="D161" i="48"/>
  <c r="C161" i="48"/>
  <c r="E160" i="48"/>
  <c r="F160" i="48" s="1"/>
  <c r="G160" i="48" s="1"/>
  <c r="H160" i="48" s="1"/>
  <c r="I160" i="48" s="1"/>
  <c r="J160" i="48" s="1"/>
  <c r="K160" i="48" s="1"/>
  <c r="L160" i="48" s="1"/>
  <c r="M160" i="48" s="1"/>
  <c r="N160" i="48" s="1"/>
  <c r="O160" i="48" s="1"/>
  <c r="P160" i="48" s="1"/>
  <c r="Q160" i="48" s="1"/>
  <c r="R160" i="48" s="1"/>
  <c r="S160" i="48" s="1"/>
  <c r="T160" i="48" s="1"/>
  <c r="U160" i="48" s="1"/>
  <c r="V160" i="48" s="1"/>
  <c r="W160" i="48" s="1"/>
  <c r="X160" i="48" s="1"/>
  <c r="Y160" i="48" s="1"/>
  <c r="Z160" i="48" s="1"/>
  <c r="AA160" i="48" s="1"/>
  <c r="AB160" i="48" s="1"/>
  <c r="AC160" i="48" s="1"/>
  <c r="AD160" i="48" s="1"/>
  <c r="AE160" i="48" s="1"/>
  <c r="AF160" i="48" s="1"/>
  <c r="C160" i="48"/>
  <c r="D160" i="48" s="1"/>
  <c r="D159" i="48"/>
  <c r="E159" i="48" s="1"/>
  <c r="F159" i="48" s="1"/>
  <c r="G159" i="48" s="1"/>
  <c r="H159" i="48" s="1"/>
  <c r="I159" i="48" s="1"/>
  <c r="J159" i="48" s="1"/>
  <c r="K159" i="48" s="1"/>
  <c r="L159" i="48" s="1"/>
  <c r="M159" i="48" s="1"/>
  <c r="N159" i="48" s="1"/>
  <c r="O159" i="48" s="1"/>
  <c r="P159" i="48" s="1"/>
  <c r="Q159" i="48" s="1"/>
  <c r="R159" i="48" s="1"/>
  <c r="S159" i="48" s="1"/>
  <c r="T159" i="48" s="1"/>
  <c r="U159" i="48" s="1"/>
  <c r="V159" i="48" s="1"/>
  <c r="W159" i="48" s="1"/>
  <c r="X159" i="48" s="1"/>
  <c r="Y159" i="48" s="1"/>
  <c r="Z159" i="48" s="1"/>
  <c r="AA159" i="48" s="1"/>
  <c r="AB159" i="48" s="1"/>
  <c r="AC159" i="48" s="1"/>
  <c r="AD159" i="48" s="1"/>
  <c r="AE159" i="48" s="1"/>
  <c r="AF159" i="48" s="1"/>
  <c r="C159" i="48"/>
  <c r="Q158" i="48"/>
  <c r="R158" i="48" s="1"/>
  <c r="S158" i="48" s="1"/>
  <c r="T158" i="48" s="1"/>
  <c r="U158" i="48" s="1"/>
  <c r="V158" i="48" s="1"/>
  <c r="W158" i="48" s="1"/>
  <c r="X158" i="48" s="1"/>
  <c r="Y158" i="48" s="1"/>
  <c r="Z158" i="48" s="1"/>
  <c r="AA158" i="48" s="1"/>
  <c r="AB158" i="48" s="1"/>
  <c r="AC158" i="48" s="1"/>
  <c r="AD158" i="48" s="1"/>
  <c r="AE158" i="48" s="1"/>
  <c r="AF158" i="48" s="1"/>
  <c r="J158" i="48"/>
  <c r="K158" i="48" s="1"/>
  <c r="L158" i="48" s="1"/>
  <c r="M158" i="48" s="1"/>
  <c r="N158" i="48" s="1"/>
  <c r="O158" i="48" s="1"/>
  <c r="P158" i="48" s="1"/>
  <c r="C158" i="48"/>
  <c r="D158" i="48" s="1"/>
  <c r="E158" i="48" s="1"/>
  <c r="F158" i="48" s="1"/>
  <c r="G158" i="48" s="1"/>
  <c r="H158" i="48" s="1"/>
  <c r="I158" i="48" s="1"/>
  <c r="AD157" i="48"/>
  <c r="AE157" i="48" s="1"/>
  <c r="AF157" i="48" s="1"/>
  <c r="E157" i="48"/>
  <c r="F157" i="48" s="1"/>
  <c r="G157" i="48" s="1"/>
  <c r="H157" i="48" s="1"/>
  <c r="I157" i="48" s="1"/>
  <c r="J157" i="48" s="1"/>
  <c r="K157" i="48" s="1"/>
  <c r="L157" i="48" s="1"/>
  <c r="M157" i="48" s="1"/>
  <c r="N157" i="48" s="1"/>
  <c r="O157" i="48" s="1"/>
  <c r="P157" i="48" s="1"/>
  <c r="Q157" i="48" s="1"/>
  <c r="R157" i="48" s="1"/>
  <c r="S157" i="48" s="1"/>
  <c r="T157" i="48" s="1"/>
  <c r="U157" i="48" s="1"/>
  <c r="V157" i="48" s="1"/>
  <c r="W157" i="48" s="1"/>
  <c r="X157" i="48" s="1"/>
  <c r="Y157" i="48" s="1"/>
  <c r="Z157" i="48" s="1"/>
  <c r="AA157" i="48" s="1"/>
  <c r="AB157" i="48" s="1"/>
  <c r="AC157" i="48" s="1"/>
  <c r="C157" i="48"/>
  <c r="D157" i="48" s="1"/>
  <c r="O156" i="48"/>
  <c r="P156" i="48" s="1"/>
  <c r="Q156" i="48" s="1"/>
  <c r="R156" i="48" s="1"/>
  <c r="S156" i="48" s="1"/>
  <c r="T156" i="48" s="1"/>
  <c r="U156" i="48" s="1"/>
  <c r="V156" i="48" s="1"/>
  <c r="W156" i="48" s="1"/>
  <c r="X156" i="48" s="1"/>
  <c r="Y156" i="48" s="1"/>
  <c r="Z156" i="48" s="1"/>
  <c r="AA156" i="48" s="1"/>
  <c r="AB156" i="48" s="1"/>
  <c r="AC156" i="48" s="1"/>
  <c r="AD156" i="48" s="1"/>
  <c r="AE156" i="48" s="1"/>
  <c r="AF156" i="48" s="1"/>
  <c r="F156" i="48"/>
  <c r="G156" i="48" s="1"/>
  <c r="H156" i="48" s="1"/>
  <c r="I156" i="48" s="1"/>
  <c r="J156" i="48" s="1"/>
  <c r="K156" i="48" s="1"/>
  <c r="L156" i="48" s="1"/>
  <c r="M156" i="48" s="1"/>
  <c r="N156" i="48" s="1"/>
  <c r="C156" i="48"/>
  <c r="D156" i="48" s="1"/>
  <c r="E156" i="48" s="1"/>
  <c r="K155" i="48"/>
  <c r="L155" i="48" s="1"/>
  <c r="M155" i="48" s="1"/>
  <c r="N155" i="48" s="1"/>
  <c r="O155" i="48" s="1"/>
  <c r="P155" i="48" s="1"/>
  <c r="Q155" i="48" s="1"/>
  <c r="R155" i="48" s="1"/>
  <c r="S155" i="48" s="1"/>
  <c r="T155" i="48" s="1"/>
  <c r="U155" i="48" s="1"/>
  <c r="V155" i="48" s="1"/>
  <c r="W155" i="48" s="1"/>
  <c r="X155" i="48" s="1"/>
  <c r="Y155" i="48" s="1"/>
  <c r="Z155" i="48" s="1"/>
  <c r="AA155" i="48" s="1"/>
  <c r="AB155" i="48" s="1"/>
  <c r="AC155" i="48" s="1"/>
  <c r="AD155" i="48" s="1"/>
  <c r="AE155" i="48" s="1"/>
  <c r="AF155" i="48" s="1"/>
  <c r="C155" i="48"/>
  <c r="D155" i="48" s="1"/>
  <c r="E155" i="48" s="1"/>
  <c r="F155" i="48" s="1"/>
  <c r="G155" i="48" s="1"/>
  <c r="H155" i="48" s="1"/>
  <c r="I155" i="48" s="1"/>
  <c r="J155" i="48" s="1"/>
  <c r="K154" i="48"/>
  <c r="L154" i="48" s="1"/>
  <c r="M154" i="48" s="1"/>
  <c r="N154" i="48" s="1"/>
  <c r="O154" i="48" s="1"/>
  <c r="P154" i="48" s="1"/>
  <c r="Q154" i="48" s="1"/>
  <c r="R154" i="48" s="1"/>
  <c r="S154" i="48" s="1"/>
  <c r="T154" i="48" s="1"/>
  <c r="U154" i="48" s="1"/>
  <c r="V154" i="48" s="1"/>
  <c r="W154" i="48" s="1"/>
  <c r="X154" i="48" s="1"/>
  <c r="Y154" i="48" s="1"/>
  <c r="Z154" i="48" s="1"/>
  <c r="AA154" i="48" s="1"/>
  <c r="AB154" i="48" s="1"/>
  <c r="AC154" i="48" s="1"/>
  <c r="AD154" i="48" s="1"/>
  <c r="AE154" i="48" s="1"/>
  <c r="AF154" i="48" s="1"/>
  <c r="E154" i="48"/>
  <c r="F154" i="48" s="1"/>
  <c r="G154" i="48" s="1"/>
  <c r="H154" i="48" s="1"/>
  <c r="I154" i="48" s="1"/>
  <c r="J154" i="48" s="1"/>
  <c r="D154" i="48"/>
  <c r="C154" i="48"/>
  <c r="G153" i="48"/>
  <c r="H153" i="48" s="1"/>
  <c r="I153" i="48" s="1"/>
  <c r="J153" i="48" s="1"/>
  <c r="K153" i="48" s="1"/>
  <c r="L153" i="48" s="1"/>
  <c r="M153" i="48" s="1"/>
  <c r="N153" i="48" s="1"/>
  <c r="O153" i="48" s="1"/>
  <c r="P153" i="48" s="1"/>
  <c r="Q153" i="48" s="1"/>
  <c r="R153" i="48" s="1"/>
  <c r="S153" i="48" s="1"/>
  <c r="T153" i="48" s="1"/>
  <c r="U153" i="48" s="1"/>
  <c r="V153" i="48" s="1"/>
  <c r="W153" i="48" s="1"/>
  <c r="X153" i="48" s="1"/>
  <c r="Y153" i="48" s="1"/>
  <c r="Z153" i="48" s="1"/>
  <c r="AA153" i="48" s="1"/>
  <c r="AB153" i="48" s="1"/>
  <c r="AC153" i="48" s="1"/>
  <c r="AD153" i="48" s="1"/>
  <c r="AE153" i="48" s="1"/>
  <c r="AF153" i="48" s="1"/>
  <c r="D153" i="48"/>
  <c r="E153" i="48" s="1"/>
  <c r="F153" i="48" s="1"/>
  <c r="C153" i="48"/>
  <c r="W152" i="48"/>
  <c r="X152" i="48" s="1"/>
  <c r="Y152" i="48" s="1"/>
  <c r="Z152" i="48" s="1"/>
  <c r="AA152" i="48" s="1"/>
  <c r="AB152" i="48" s="1"/>
  <c r="AC152" i="48" s="1"/>
  <c r="AD152" i="48" s="1"/>
  <c r="AE152" i="48" s="1"/>
  <c r="AF152" i="48" s="1"/>
  <c r="G152" i="48"/>
  <c r="H152" i="48" s="1"/>
  <c r="I152" i="48" s="1"/>
  <c r="J152" i="48" s="1"/>
  <c r="K152" i="48" s="1"/>
  <c r="L152" i="48" s="1"/>
  <c r="M152" i="48" s="1"/>
  <c r="N152" i="48" s="1"/>
  <c r="O152" i="48" s="1"/>
  <c r="P152" i="48" s="1"/>
  <c r="Q152" i="48" s="1"/>
  <c r="R152" i="48" s="1"/>
  <c r="S152" i="48" s="1"/>
  <c r="T152" i="48" s="1"/>
  <c r="U152" i="48" s="1"/>
  <c r="V152" i="48" s="1"/>
  <c r="E152" i="48"/>
  <c r="F152" i="48" s="1"/>
  <c r="C152" i="48"/>
  <c r="D152" i="48" s="1"/>
  <c r="G151" i="48"/>
  <c r="H151" i="48" s="1"/>
  <c r="I151" i="48" s="1"/>
  <c r="J151" i="48" s="1"/>
  <c r="K151" i="48" s="1"/>
  <c r="L151" i="48" s="1"/>
  <c r="M151" i="48" s="1"/>
  <c r="N151" i="48" s="1"/>
  <c r="O151" i="48" s="1"/>
  <c r="P151" i="48" s="1"/>
  <c r="Q151" i="48" s="1"/>
  <c r="R151" i="48" s="1"/>
  <c r="S151" i="48" s="1"/>
  <c r="T151" i="48" s="1"/>
  <c r="U151" i="48" s="1"/>
  <c r="V151" i="48" s="1"/>
  <c r="W151" i="48" s="1"/>
  <c r="X151" i="48" s="1"/>
  <c r="Y151" i="48" s="1"/>
  <c r="Z151" i="48" s="1"/>
  <c r="AA151" i="48" s="1"/>
  <c r="AB151" i="48" s="1"/>
  <c r="AC151" i="48" s="1"/>
  <c r="AD151" i="48" s="1"/>
  <c r="AE151" i="48" s="1"/>
  <c r="AF151" i="48" s="1"/>
  <c r="C151" i="48"/>
  <c r="D151" i="48" s="1"/>
  <c r="E151" i="48" s="1"/>
  <c r="F151" i="48" s="1"/>
  <c r="E150" i="48"/>
  <c r="F150" i="48" s="1"/>
  <c r="G150" i="48" s="1"/>
  <c r="H150" i="48" s="1"/>
  <c r="I150" i="48" s="1"/>
  <c r="J150" i="48" s="1"/>
  <c r="K150" i="48" s="1"/>
  <c r="L150" i="48" s="1"/>
  <c r="M150" i="48" s="1"/>
  <c r="N150" i="48" s="1"/>
  <c r="O150" i="48" s="1"/>
  <c r="P150" i="48" s="1"/>
  <c r="Q150" i="48" s="1"/>
  <c r="R150" i="48" s="1"/>
  <c r="S150" i="48" s="1"/>
  <c r="T150" i="48" s="1"/>
  <c r="U150" i="48" s="1"/>
  <c r="V150" i="48" s="1"/>
  <c r="W150" i="48" s="1"/>
  <c r="X150" i="48" s="1"/>
  <c r="Y150" i="48" s="1"/>
  <c r="Z150" i="48" s="1"/>
  <c r="AA150" i="48" s="1"/>
  <c r="AB150" i="48" s="1"/>
  <c r="AC150" i="48" s="1"/>
  <c r="AD150" i="48" s="1"/>
  <c r="AE150" i="48" s="1"/>
  <c r="AF150" i="48" s="1"/>
  <c r="C150" i="48"/>
  <c r="D150" i="48" s="1"/>
  <c r="H149" i="48"/>
  <c r="I149" i="48" s="1"/>
  <c r="J149" i="48" s="1"/>
  <c r="K149" i="48" s="1"/>
  <c r="L149" i="48" s="1"/>
  <c r="M149" i="48" s="1"/>
  <c r="N149" i="48" s="1"/>
  <c r="O149" i="48" s="1"/>
  <c r="P149" i="48" s="1"/>
  <c r="Q149" i="48" s="1"/>
  <c r="R149" i="48" s="1"/>
  <c r="S149" i="48" s="1"/>
  <c r="T149" i="48" s="1"/>
  <c r="U149" i="48" s="1"/>
  <c r="V149" i="48" s="1"/>
  <c r="W149" i="48" s="1"/>
  <c r="X149" i="48" s="1"/>
  <c r="Y149" i="48" s="1"/>
  <c r="Z149" i="48" s="1"/>
  <c r="AA149" i="48" s="1"/>
  <c r="AB149" i="48" s="1"/>
  <c r="AC149" i="48" s="1"/>
  <c r="AD149" i="48" s="1"/>
  <c r="AE149" i="48" s="1"/>
  <c r="AF149" i="48" s="1"/>
  <c r="G149" i="48"/>
  <c r="E149" i="48"/>
  <c r="F149" i="48" s="1"/>
  <c r="C149" i="48"/>
  <c r="D149" i="48" s="1"/>
  <c r="F148" i="48"/>
  <c r="G148" i="48" s="1"/>
  <c r="H148" i="48" s="1"/>
  <c r="I148" i="48" s="1"/>
  <c r="J148" i="48" s="1"/>
  <c r="K148" i="48" s="1"/>
  <c r="L148" i="48" s="1"/>
  <c r="M148" i="48" s="1"/>
  <c r="N148" i="48" s="1"/>
  <c r="O148" i="48" s="1"/>
  <c r="P148" i="48" s="1"/>
  <c r="Q148" i="48" s="1"/>
  <c r="R148" i="48" s="1"/>
  <c r="S148" i="48" s="1"/>
  <c r="T148" i="48" s="1"/>
  <c r="U148" i="48" s="1"/>
  <c r="V148" i="48" s="1"/>
  <c r="W148" i="48" s="1"/>
  <c r="X148" i="48" s="1"/>
  <c r="Y148" i="48" s="1"/>
  <c r="Z148" i="48" s="1"/>
  <c r="AA148" i="48" s="1"/>
  <c r="AB148" i="48" s="1"/>
  <c r="AC148" i="48" s="1"/>
  <c r="AD148" i="48" s="1"/>
  <c r="AE148" i="48" s="1"/>
  <c r="AF148" i="48" s="1"/>
  <c r="C148" i="48"/>
  <c r="D148" i="48" s="1"/>
  <c r="E148" i="48" s="1"/>
  <c r="H147" i="48"/>
  <c r="I147" i="48" s="1"/>
  <c r="J147" i="48" s="1"/>
  <c r="K147" i="48" s="1"/>
  <c r="L147" i="48" s="1"/>
  <c r="M147" i="48" s="1"/>
  <c r="N147" i="48" s="1"/>
  <c r="O147" i="48" s="1"/>
  <c r="P147" i="48" s="1"/>
  <c r="Q147" i="48" s="1"/>
  <c r="R147" i="48" s="1"/>
  <c r="S147" i="48" s="1"/>
  <c r="T147" i="48" s="1"/>
  <c r="U147" i="48" s="1"/>
  <c r="V147" i="48" s="1"/>
  <c r="W147" i="48" s="1"/>
  <c r="X147" i="48" s="1"/>
  <c r="Y147" i="48" s="1"/>
  <c r="Z147" i="48" s="1"/>
  <c r="AA147" i="48" s="1"/>
  <c r="AB147" i="48" s="1"/>
  <c r="AC147" i="48" s="1"/>
  <c r="AD147" i="48" s="1"/>
  <c r="AE147" i="48" s="1"/>
  <c r="AF147" i="48" s="1"/>
  <c r="D147" i="48"/>
  <c r="E147" i="48" s="1"/>
  <c r="F147" i="48" s="1"/>
  <c r="G147" i="48" s="1"/>
  <c r="C147" i="48"/>
  <c r="C146" i="48"/>
  <c r="D146" i="48" s="1"/>
  <c r="E146" i="48" s="1"/>
  <c r="F146" i="48" s="1"/>
  <c r="G146" i="48" s="1"/>
  <c r="H146" i="48" s="1"/>
  <c r="I146" i="48" s="1"/>
  <c r="J146" i="48" s="1"/>
  <c r="K146" i="48" s="1"/>
  <c r="L146" i="48" s="1"/>
  <c r="M146" i="48" s="1"/>
  <c r="N146" i="48" s="1"/>
  <c r="O146" i="48" s="1"/>
  <c r="P146" i="48" s="1"/>
  <c r="Q146" i="48" s="1"/>
  <c r="R146" i="48" s="1"/>
  <c r="S146" i="48" s="1"/>
  <c r="T146" i="48" s="1"/>
  <c r="U146" i="48" s="1"/>
  <c r="V146" i="48" s="1"/>
  <c r="W146" i="48" s="1"/>
  <c r="X146" i="48" s="1"/>
  <c r="Y146" i="48" s="1"/>
  <c r="Z146" i="48" s="1"/>
  <c r="AA146" i="48" s="1"/>
  <c r="AB146" i="48" s="1"/>
  <c r="AC146" i="48" s="1"/>
  <c r="AD146" i="48" s="1"/>
  <c r="AE146" i="48" s="1"/>
  <c r="AF146" i="48" s="1"/>
  <c r="D145" i="48"/>
  <c r="E145" i="48" s="1"/>
  <c r="F145" i="48" s="1"/>
  <c r="G145" i="48" s="1"/>
  <c r="H145" i="48" s="1"/>
  <c r="I145" i="48" s="1"/>
  <c r="J145" i="48" s="1"/>
  <c r="K145" i="48" s="1"/>
  <c r="L145" i="48" s="1"/>
  <c r="M145" i="48" s="1"/>
  <c r="N145" i="48" s="1"/>
  <c r="O145" i="48" s="1"/>
  <c r="P145" i="48" s="1"/>
  <c r="Q145" i="48" s="1"/>
  <c r="R145" i="48" s="1"/>
  <c r="S145" i="48" s="1"/>
  <c r="T145" i="48" s="1"/>
  <c r="U145" i="48" s="1"/>
  <c r="V145" i="48" s="1"/>
  <c r="W145" i="48" s="1"/>
  <c r="X145" i="48" s="1"/>
  <c r="Y145" i="48" s="1"/>
  <c r="Z145" i="48" s="1"/>
  <c r="AA145" i="48" s="1"/>
  <c r="AB145" i="48" s="1"/>
  <c r="AC145" i="48" s="1"/>
  <c r="AD145" i="48" s="1"/>
  <c r="AE145" i="48" s="1"/>
  <c r="AF145" i="48" s="1"/>
  <c r="C145" i="48"/>
  <c r="AE144" i="48"/>
  <c r="AF144" i="48" s="1"/>
  <c r="Q144" i="48"/>
  <c r="R144" i="48" s="1"/>
  <c r="S144" i="48" s="1"/>
  <c r="T144" i="48" s="1"/>
  <c r="U144" i="48" s="1"/>
  <c r="V144" i="48" s="1"/>
  <c r="W144" i="48" s="1"/>
  <c r="X144" i="48" s="1"/>
  <c r="Y144" i="48" s="1"/>
  <c r="Z144" i="48" s="1"/>
  <c r="AA144" i="48" s="1"/>
  <c r="AB144" i="48" s="1"/>
  <c r="AC144" i="48" s="1"/>
  <c r="AD144" i="48" s="1"/>
  <c r="C144" i="48"/>
  <c r="D144" i="48" s="1"/>
  <c r="E144" i="48" s="1"/>
  <c r="F144" i="48" s="1"/>
  <c r="G144" i="48" s="1"/>
  <c r="H144" i="48" s="1"/>
  <c r="I144" i="48" s="1"/>
  <c r="J144" i="48" s="1"/>
  <c r="K144" i="48" s="1"/>
  <c r="L144" i="48" s="1"/>
  <c r="M144" i="48" s="1"/>
  <c r="N144" i="48" s="1"/>
  <c r="O144" i="48" s="1"/>
  <c r="P144" i="48" s="1"/>
  <c r="T143" i="48"/>
  <c r="U143" i="48" s="1"/>
  <c r="V143" i="48" s="1"/>
  <c r="W143" i="48" s="1"/>
  <c r="X143" i="48" s="1"/>
  <c r="Y143" i="48" s="1"/>
  <c r="Z143" i="48" s="1"/>
  <c r="AA143" i="48" s="1"/>
  <c r="AB143" i="48" s="1"/>
  <c r="AC143" i="48" s="1"/>
  <c r="AD143" i="48" s="1"/>
  <c r="AE143" i="48" s="1"/>
  <c r="AF143" i="48" s="1"/>
  <c r="E143" i="48"/>
  <c r="F143" i="48" s="1"/>
  <c r="G143" i="48" s="1"/>
  <c r="H143" i="48" s="1"/>
  <c r="I143" i="48" s="1"/>
  <c r="J143" i="48" s="1"/>
  <c r="K143" i="48" s="1"/>
  <c r="L143" i="48" s="1"/>
  <c r="M143" i="48" s="1"/>
  <c r="N143" i="48" s="1"/>
  <c r="O143" i="48" s="1"/>
  <c r="P143" i="48" s="1"/>
  <c r="Q143" i="48" s="1"/>
  <c r="R143" i="48" s="1"/>
  <c r="S143" i="48" s="1"/>
  <c r="C143" i="48"/>
  <c r="D143" i="48" s="1"/>
  <c r="D142" i="48"/>
  <c r="E142" i="48" s="1"/>
  <c r="F142" i="48" s="1"/>
  <c r="G142" i="48" s="1"/>
  <c r="H142" i="48" s="1"/>
  <c r="I142" i="48" s="1"/>
  <c r="J142" i="48" s="1"/>
  <c r="K142" i="48" s="1"/>
  <c r="L142" i="48" s="1"/>
  <c r="M142" i="48" s="1"/>
  <c r="N142" i="48" s="1"/>
  <c r="O142" i="48" s="1"/>
  <c r="P142" i="48" s="1"/>
  <c r="Q142" i="48" s="1"/>
  <c r="R142" i="48" s="1"/>
  <c r="S142" i="48" s="1"/>
  <c r="T142" i="48" s="1"/>
  <c r="U142" i="48" s="1"/>
  <c r="V142" i="48" s="1"/>
  <c r="W142" i="48" s="1"/>
  <c r="X142" i="48" s="1"/>
  <c r="Y142" i="48" s="1"/>
  <c r="Z142" i="48" s="1"/>
  <c r="AA142" i="48" s="1"/>
  <c r="AB142" i="48" s="1"/>
  <c r="AC142" i="48" s="1"/>
  <c r="AD142" i="48" s="1"/>
  <c r="AE142" i="48" s="1"/>
  <c r="AF142" i="48" s="1"/>
  <c r="C142" i="48"/>
  <c r="L141" i="48"/>
  <c r="M141" i="48" s="1"/>
  <c r="N141" i="48" s="1"/>
  <c r="O141" i="48" s="1"/>
  <c r="P141" i="48" s="1"/>
  <c r="Q141" i="48" s="1"/>
  <c r="R141" i="48" s="1"/>
  <c r="S141" i="48" s="1"/>
  <c r="T141" i="48" s="1"/>
  <c r="U141" i="48" s="1"/>
  <c r="V141" i="48" s="1"/>
  <c r="W141" i="48" s="1"/>
  <c r="X141" i="48" s="1"/>
  <c r="Y141" i="48" s="1"/>
  <c r="Z141" i="48" s="1"/>
  <c r="AA141" i="48" s="1"/>
  <c r="AB141" i="48" s="1"/>
  <c r="AC141" i="48" s="1"/>
  <c r="AD141" i="48" s="1"/>
  <c r="AE141" i="48" s="1"/>
  <c r="AF141" i="48" s="1"/>
  <c r="D141" i="48"/>
  <c r="E141" i="48" s="1"/>
  <c r="F141" i="48" s="1"/>
  <c r="G141" i="48" s="1"/>
  <c r="H141" i="48" s="1"/>
  <c r="I141" i="48" s="1"/>
  <c r="J141" i="48" s="1"/>
  <c r="K141" i="48" s="1"/>
  <c r="C141" i="48"/>
  <c r="F140" i="48"/>
  <c r="G140" i="48" s="1"/>
  <c r="H140" i="48" s="1"/>
  <c r="I140" i="48" s="1"/>
  <c r="J140" i="48" s="1"/>
  <c r="K140" i="48" s="1"/>
  <c r="L140" i="48" s="1"/>
  <c r="M140" i="48" s="1"/>
  <c r="N140" i="48" s="1"/>
  <c r="O140" i="48" s="1"/>
  <c r="P140" i="48" s="1"/>
  <c r="Q140" i="48" s="1"/>
  <c r="R140" i="48" s="1"/>
  <c r="S140" i="48" s="1"/>
  <c r="T140" i="48" s="1"/>
  <c r="U140" i="48" s="1"/>
  <c r="V140" i="48" s="1"/>
  <c r="W140" i="48" s="1"/>
  <c r="X140" i="48" s="1"/>
  <c r="Y140" i="48" s="1"/>
  <c r="Z140" i="48" s="1"/>
  <c r="AA140" i="48" s="1"/>
  <c r="AB140" i="48" s="1"/>
  <c r="AC140" i="48" s="1"/>
  <c r="AD140" i="48" s="1"/>
  <c r="AE140" i="48" s="1"/>
  <c r="AF140" i="48" s="1"/>
  <c r="C140" i="48"/>
  <c r="D140" i="48" s="1"/>
  <c r="E140" i="48" s="1"/>
  <c r="K139" i="48"/>
  <c r="L139" i="48" s="1"/>
  <c r="M139" i="48" s="1"/>
  <c r="N139" i="48" s="1"/>
  <c r="O139" i="48" s="1"/>
  <c r="P139" i="48" s="1"/>
  <c r="Q139" i="48" s="1"/>
  <c r="R139" i="48" s="1"/>
  <c r="S139" i="48" s="1"/>
  <c r="T139" i="48" s="1"/>
  <c r="U139" i="48" s="1"/>
  <c r="V139" i="48" s="1"/>
  <c r="W139" i="48" s="1"/>
  <c r="X139" i="48" s="1"/>
  <c r="Y139" i="48" s="1"/>
  <c r="Z139" i="48" s="1"/>
  <c r="AA139" i="48" s="1"/>
  <c r="AB139" i="48" s="1"/>
  <c r="AC139" i="48" s="1"/>
  <c r="AD139" i="48" s="1"/>
  <c r="AE139" i="48" s="1"/>
  <c r="AF139" i="48" s="1"/>
  <c r="D139" i="48"/>
  <c r="E139" i="48" s="1"/>
  <c r="F139" i="48" s="1"/>
  <c r="G139" i="48" s="1"/>
  <c r="H139" i="48" s="1"/>
  <c r="I139" i="48" s="1"/>
  <c r="J139" i="48" s="1"/>
  <c r="C139" i="48"/>
  <c r="F138" i="48"/>
  <c r="G138" i="48" s="1"/>
  <c r="H138" i="48" s="1"/>
  <c r="I138" i="48" s="1"/>
  <c r="J138" i="48" s="1"/>
  <c r="K138" i="48" s="1"/>
  <c r="L138" i="48" s="1"/>
  <c r="M138" i="48" s="1"/>
  <c r="N138" i="48" s="1"/>
  <c r="O138" i="48" s="1"/>
  <c r="P138" i="48" s="1"/>
  <c r="Q138" i="48" s="1"/>
  <c r="R138" i="48" s="1"/>
  <c r="S138" i="48" s="1"/>
  <c r="T138" i="48" s="1"/>
  <c r="U138" i="48" s="1"/>
  <c r="V138" i="48" s="1"/>
  <c r="W138" i="48" s="1"/>
  <c r="X138" i="48" s="1"/>
  <c r="Y138" i="48" s="1"/>
  <c r="Z138" i="48" s="1"/>
  <c r="AA138" i="48" s="1"/>
  <c r="AB138" i="48" s="1"/>
  <c r="AC138" i="48" s="1"/>
  <c r="AD138" i="48" s="1"/>
  <c r="AE138" i="48" s="1"/>
  <c r="AF138" i="48" s="1"/>
  <c r="C138" i="48"/>
  <c r="D138" i="48" s="1"/>
  <c r="E138" i="48" s="1"/>
  <c r="P137" i="48"/>
  <c r="Q137" i="48" s="1"/>
  <c r="R137" i="48" s="1"/>
  <c r="S137" i="48" s="1"/>
  <c r="T137" i="48" s="1"/>
  <c r="U137" i="48" s="1"/>
  <c r="V137" i="48" s="1"/>
  <c r="W137" i="48" s="1"/>
  <c r="X137" i="48" s="1"/>
  <c r="Y137" i="48" s="1"/>
  <c r="Z137" i="48" s="1"/>
  <c r="AA137" i="48" s="1"/>
  <c r="AB137" i="48" s="1"/>
  <c r="AC137" i="48" s="1"/>
  <c r="AD137" i="48" s="1"/>
  <c r="AE137" i="48" s="1"/>
  <c r="AF137" i="48" s="1"/>
  <c r="K137" i="48"/>
  <c r="L137" i="48" s="1"/>
  <c r="M137" i="48" s="1"/>
  <c r="N137" i="48" s="1"/>
  <c r="O137" i="48" s="1"/>
  <c r="D137" i="48"/>
  <c r="E137" i="48" s="1"/>
  <c r="F137" i="48" s="1"/>
  <c r="G137" i="48" s="1"/>
  <c r="H137" i="48" s="1"/>
  <c r="I137" i="48" s="1"/>
  <c r="J137" i="48" s="1"/>
  <c r="C137" i="48"/>
  <c r="H136" i="48"/>
  <c r="I136" i="48" s="1"/>
  <c r="J136" i="48" s="1"/>
  <c r="K136" i="48" s="1"/>
  <c r="L136" i="48" s="1"/>
  <c r="M136" i="48" s="1"/>
  <c r="N136" i="48" s="1"/>
  <c r="O136" i="48" s="1"/>
  <c r="P136" i="48" s="1"/>
  <c r="Q136" i="48" s="1"/>
  <c r="R136" i="48" s="1"/>
  <c r="S136" i="48" s="1"/>
  <c r="T136" i="48" s="1"/>
  <c r="U136" i="48" s="1"/>
  <c r="V136" i="48" s="1"/>
  <c r="W136" i="48" s="1"/>
  <c r="X136" i="48" s="1"/>
  <c r="Y136" i="48" s="1"/>
  <c r="Z136" i="48" s="1"/>
  <c r="AA136" i="48" s="1"/>
  <c r="AB136" i="48" s="1"/>
  <c r="AC136" i="48" s="1"/>
  <c r="AD136" i="48" s="1"/>
  <c r="AE136" i="48" s="1"/>
  <c r="AF136" i="48" s="1"/>
  <c r="E136" i="48"/>
  <c r="F136" i="48" s="1"/>
  <c r="G136" i="48" s="1"/>
  <c r="C136" i="48"/>
  <c r="D136" i="48" s="1"/>
  <c r="F135" i="48"/>
  <c r="G135" i="48" s="1"/>
  <c r="H135" i="48" s="1"/>
  <c r="I135" i="48" s="1"/>
  <c r="J135" i="48" s="1"/>
  <c r="K135" i="48" s="1"/>
  <c r="L135" i="48" s="1"/>
  <c r="M135" i="48" s="1"/>
  <c r="N135" i="48" s="1"/>
  <c r="O135" i="48" s="1"/>
  <c r="P135" i="48" s="1"/>
  <c r="Q135" i="48" s="1"/>
  <c r="R135" i="48" s="1"/>
  <c r="S135" i="48" s="1"/>
  <c r="T135" i="48" s="1"/>
  <c r="U135" i="48" s="1"/>
  <c r="V135" i="48" s="1"/>
  <c r="W135" i="48" s="1"/>
  <c r="X135" i="48" s="1"/>
  <c r="Y135" i="48" s="1"/>
  <c r="Z135" i="48" s="1"/>
  <c r="AA135" i="48" s="1"/>
  <c r="AB135" i="48" s="1"/>
  <c r="AC135" i="48" s="1"/>
  <c r="AD135" i="48" s="1"/>
  <c r="AE135" i="48" s="1"/>
  <c r="AF135" i="48" s="1"/>
  <c r="D135" i="48"/>
  <c r="E135" i="48" s="1"/>
  <c r="C135" i="48"/>
  <c r="E134" i="48"/>
  <c r="F134" i="48" s="1"/>
  <c r="G134" i="48" s="1"/>
  <c r="H134" i="48" s="1"/>
  <c r="I134" i="48" s="1"/>
  <c r="J134" i="48" s="1"/>
  <c r="K134" i="48" s="1"/>
  <c r="L134" i="48" s="1"/>
  <c r="M134" i="48" s="1"/>
  <c r="N134" i="48" s="1"/>
  <c r="O134" i="48" s="1"/>
  <c r="P134" i="48" s="1"/>
  <c r="Q134" i="48" s="1"/>
  <c r="R134" i="48" s="1"/>
  <c r="S134" i="48" s="1"/>
  <c r="T134" i="48" s="1"/>
  <c r="U134" i="48" s="1"/>
  <c r="V134" i="48" s="1"/>
  <c r="W134" i="48" s="1"/>
  <c r="X134" i="48" s="1"/>
  <c r="Y134" i="48" s="1"/>
  <c r="Z134" i="48" s="1"/>
  <c r="AA134" i="48" s="1"/>
  <c r="AB134" i="48" s="1"/>
  <c r="AC134" i="48" s="1"/>
  <c r="AD134" i="48" s="1"/>
  <c r="AE134" i="48" s="1"/>
  <c r="AF134" i="48" s="1"/>
  <c r="C134" i="48"/>
  <c r="D134" i="48" s="1"/>
  <c r="O133" i="48"/>
  <c r="P133" i="48" s="1"/>
  <c r="Q133" i="48" s="1"/>
  <c r="R133" i="48" s="1"/>
  <c r="S133" i="48" s="1"/>
  <c r="T133" i="48" s="1"/>
  <c r="U133" i="48" s="1"/>
  <c r="V133" i="48" s="1"/>
  <c r="W133" i="48" s="1"/>
  <c r="X133" i="48" s="1"/>
  <c r="Y133" i="48" s="1"/>
  <c r="Z133" i="48" s="1"/>
  <c r="AA133" i="48" s="1"/>
  <c r="AB133" i="48" s="1"/>
  <c r="AC133" i="48" s="1"/>
  <c r="AD133" i="48" s="1"/>
  <c r="AE133" i="48" s="1"/>
  <c r="AF133" i="48" s="1"/>
  <c r="H133" i="48"/>
  <c r="I133" i="48" s="1"/>
  <c r="J133" i="48" s="1"/>
  <c r="K133" i="48" s="1"/>
  <c r="L133" i="48" s="1"/>
  <c r="M133" i="48" s="1"/>
  <c r="N133" i="48" s="1"/>
  <c r="C133" i="48"/>
  <c r="D133" i="48" s="1"/>
  <c r="E133" i="48" s="1"/>
  <c r="F133" i="48" s="1"/>
  <c r="G133" i="48" s="1"/>
  <c r="D132" i="48"/>
  <c r="E132" i="48" s="1"/>
  <c r="F132" i="48" s="1"/>
  <c r="G132" i="48" s="1"/>
  <c r="H132" i="48" s="1"/>
  <c r="I132" i="48" s="1"/>
  <c r="J132" i="48" s="1"/>
  <c r="K132" i="48" s="1"/>
  <c r="L132" i="48" s="1"/>
  <c r="M132" i="48" s="1"/>
  <c r="N132" i="48" s="1"/>
  <c r="O132" i="48" s="1"/>
  <c r="P132" i="48" s="1"/>
  <c r="Q132" i="48" s="1"/>
  <c r="R132" i="48" s="1"/>
  <c r="S132" i="48" s="1"/>
  <c r="T132" i="48" s="1"/>
  <c r="U132" i="48" s="1"/>
  <c r="V132" i="48" s="1"/>
  <c r="W132" i="48" s="1"/>
  <c r="X132" i="48" s="1"/>
  <c r="Y132" i="48" s="1"/>
  <c r="Z132" i="48" s="1"/>
  <c r="AA132" i="48" s="1"/>
  <c r="AB132" i="48" s="1"/>
  <c r="AC132" i="48" s="1"/>
  <c r="AD132" i="48" s="1"/>
  <c r="AE132" i="48" s="1"/>
  <c r="AF132" i="48" s="1"/>
  <c r="C132" i="48"/>
  <c r="C131" i="48"/>
  <c r="D131" i="48" s="1"/>
  <c r="E131" i="48" s="1"/>
  <c r="F131" i="48" s="1"/>
  <c r="G131" i="48" s="1"/>
  <c r="H131" i="48" s="1"/>
  <c r="I131" i="48" s="1"/>
  <c r="J131" i="48" s="1"/>
  <c r="K131" i="48" s="1"/>
  <c r="L131" i="48" s="1"/>
  <c r="M131" i="48" s="1"/>
  <c r="N131" i="48" s="1"/>
  <c r="O131" i="48" s="1"/>
  <c r="P131" i="48" s="1"/>
  <c r="Q131" i="48" s="1"/>
  <c r="R131" i="48" s="1"/>
  <c r="S131" i="48" s="1"/>
  <c r="T131" i="48" s="1"/>
  <c r="U131" i="48" s="1"/>
  <c r="V131" i="48" s="1"/>
  <c r="W131" i="48" s="1"/>
  <c r="X131" i="48" s="1"/>
  <c r="Y131" i="48" s="1"/>
  <c r="Z131" i="48" s="1"/>
  <c r="AA131" i="48" s="1"/>
  <c r="AB131" i="48" s="1"/>
  <c r="AC131" i="48" s="1"/>
  <c r="AD131" i="48" s="1"/>
  <c r="AE131" i="48" s="1"/>
  <c r="AF131" i="48" s="1"/>
  <c r="X130" i="48"/>
  <c r="Y130" i="48" s="1"/>
  <c r="Z130" i="48" s="1"/>
  <c r="AA130" i="48" s="1"/>
  <c r="AB130" i="48" s="1"/>
  <c r="AC130" i="48" s="1"/>
  <c r="AD130" i="48" s="1"/>
  <c r="AE130" i="48" s="1"/>
  <c r="AF130" i="48" s="1"/>
  <c r="E130" i="48"/>
  <c r="F130" i="48" s="1"/>
  <c r="G130" i="48" s="1"/>
  <c r="H130" i="48" s="1"/>
  <c r="I130" i="48" s="1"/>
  <c r="J130" i="48" s="1"/>
  <c r="K130" i="48" s="1"/>
  <c r="L130" i="48" s="1"/>
  <c r="M130" i="48" s="1"/>
  <c r="N130" i="48" s="1"/>
  <c r="O130" i="48" s="1"/>
  <c r="P130" i="48" s="1"/>
  <c r="Q130" i="48" s="1"/>
  <c r="R130" i="48" s="1"/>
  <c r="S130" i="48" s="1"/>
  <c r="T130" i="48" s="1"/>
  <c r="U130" i="48" s="1"/>
  <c r="V130" i="48" s="1"/>
  <c r="W130" i="48" s="1"/>
  <c r="C130" i="48"/>
  <c r="D130" i="48" s="1"/>
  <c r="F129" i="48"/>
  <c r="G129" i="48" s="1"/>
  <c r="H129" i="48" s="1"/>
  <c r="I129" i="48" s="1"/>
  <c r="J129" i="48" s="1"/>
  <c r="K129" i="48" s="1"/>
  <c r="L129" i="48" s="1"/>
  <c r="M129" i="48" s="1"/>
  <c r="N129" i="48" s="1"/>
  <c r="O129" i="48" s="1"/>
  <c r="P129" i="48" s="1"/>
  <c r="Q129" i="48" s="1"/>
  <c r="R129" i="48" s="1"/>
  <c r="S129" i="48" s="1"/>
  <c r="T129" i="48" s="1"/>
  <c r="U129" i="48" s="1"/>
  <c r="V129" i="48" s="1"/>
  <c r="W129" i="48" s="1"/>
  <c r="X129" i="48" s="1"/>
  <c r="Y129" i="48" s="1"/>
  <c r="Z129" i="48" s="1"/>
  <c r="AA129" i="48" s="1"/>
  <c r="AB129" i="48" s="1"/>
  <c r="AC129" i="48" s="1"/>
  <c r="AD129" i="48" s="1"/>
  <c r="AE129" i="48" s="1"/>
  <c r="AF129" i="48" s="1"/>
  <c r="C129" i="48"/>
  <c r="D129" i="48" s="1"/>
  <c r="E129" i="48" s="1"/>
  <c r="D128" i="48"/>
  <c r="E128" i="48" s="1"/>
  <c r="F128" i="48" s="1"/>
  <c r="G128" i="48" s="1"/>
  <c r="H128" i="48" s="1"/>
  <c r="I128" i="48" s="1"/>
  <c r="J128" i="48" s="1"/>
  <c r="K128" i="48" s="1"/>
  <c r="L128" i="48" s="1"/>
  <c r="M128" i="48" s="1"/>
  <c r="N128" i="48" s="1"/>
  <c r="O128" i="48" s="1"/>
  <c r="P128" i="48" s="1"/>
  <c r="Q128" i="48" s="1"/>
  <c r="R128" i="48" s="1"/>
  <c r="S128" i="48" s="1"/>
  <c r="T128" i="48" s="1"/>
  <c r="U128" i="48" s="1"/>
  <c r="V128" i="48" s="1"/>
  <c r="W128" i="48" s="1"/>
  <c r="X128" i="48" s="1"/>
  <c r="Y128" i="48" s="1"/>
  <c r="Z128" i="48" s="1"/>
  <c r="AA128" i="48" s="1"/>
  <c r="AB128" i="48" s="1"/>
  <c r="AC128" i="48" s="1"/>
  <c r="AD128" i="48" s="1"/>
  <c r="AE128" i="48" s="1"/>
  <c r="AF128" i="48" s="1"/>
  <c r="C128" i="48"/>
  <c r="G127" i="48"/>
  <c r="H127" i="48" s="1"/>
  <c r="I127" i="48" s="1"/>
  <c r="J127" i="48" s="1"/>
  <c r="K127" i="48" s="1"/>
  <c r="L127" i="48" s="1"/>
  <c r="M127" i="48" s="1"/>
  <c r="N127" i="48" s="1"/>
  <c r="O127" i="48" s="1"/>
  <c r="P127" i="48" s="1"/>
  <c r="Q127" i="48" s="1"/>
  <c r="R127" i="48" s="1"/>
  <c r="S127" i="48" s="1"/>
  <c r="T127" i="48" s="1"/>
  <c r="U127" i="48" s="1"/>
  <c r="V127" i="48" s="1"/>
  <c r="W127" i="48" s="1"/>
  <c r="X127" i="48" s="1"/>
  <c r="Y127" i="48" s="1"/>
  <c r="Z127" i="48" s="1"/>
  <c r="AA127" i="48" s="1"/>
  <c r="AB127" i="48" s="1"/>
  <c r="AC127" i="48" s="1"/>
  <c r="AD127" i="48" s="1"/>
  <c r="AE127" i="48" s="1"/>
  <c r="AF127" i="48" s="1"/>
  <c r="C127" i="48"/>
  <c r="D127" i="48" s="1"/>
  <c r="E127" i="48" s="1"/>
  <c r="F127" i="48" s="1"/>
  <c r="H126" i="48"/>
  <c r="I126" i="48" s="1"/>
  <c r="J126" i="48" s="1"/>
  <c r="K126" i="48" s="1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X126" i="48" s="1"/>
  <c r="Y126" i="48" s="1"/>
  <c r="Z126" i="48" s="1"/>
  <c r="AA126" i="48" s="1"/>
  <c r="AB126" i="48" s="1"/>
  <c r="AC126" i="48" s="1"/>
  <c r="AD126" i="48" s="1"/>
  <c r="AE126" i="48" s="1"/>
  <c r="AF126" i="48" s="1"/>
  <c r="E126" i="48"/>
  <c r="F126" i="48" s="1"/>
  <c r="G126" i="48" s="1"/>
  <c r="C126" i="48"/>
  <c r="D126" i="48" s="1"/>
  <c r="AD125" i="48"/>
  <c r="AE125" i="48" s="1"/>
  <c r="AF125" i="48" s="1"/>
  <c r="K125" i="48"/>
  <c r="L125" i="48" s="1"/>
  <c r="M125" i="48" s="1"/>
  <c r="N125" i="48" s="1"/>
  <c r="O125" i="48" s="1"/>
  <c r="P125" i="48" s="1"/>
  <c r="Q125" i="48" s="1"/>
  <c r="R125" i="48" s="1"/>
  <c r="S125" i="48" s="1"/>
  <c r="T125" i="48" s="1"/>
  <c r="U125" i="48" s="1"/>
  <c r="V125" i="48" s="1"/>
  <c r="W125" i="48" s="1"/>
  <c r="X125" i="48" s="1"/>
  <c r="Y125" i="48" s="1"/>
  <c r="Z125" i="48" s="1"/>
  <c r="AA125" i="48" s="1"/>
  <c r="AB125" i="48" s="1"/>
  <c r="AC125" i="48" s="1"/>
  <c r="F125" i="48"/>
  <c r="G125" i="48" s="1"/>
  <c r="H125" i="48" s="1"/>
  <c r="I125" i="48" s="1"/>
  <c r="J125" i="48" s="1"/>
  <c r="C125" i="48"/>
  <c r="D125" i="48" s="1"/>
  <c r="E125" i="48" s="1"/>
  <c r="I124" i="48"/>
  <c r="J124" i="48" s="1"/>
  <c r="K124" i="48" s="1"/>
  <c r="L124" i="48" s="1"/>
  <c r="M124" i="48" s="1"/>
  <c r="N124" i="48" s="1"/>
  <c r="O124" i="48" s="1"/>
  <c r="P124" i="48" s="1"/>
  <c r="Q124" i="48" s="1"/>
  <c r="R124" i="48" s="1"/>
  <c r="S124" i="48" s="1"/>
  <c r="T124" i="48" s="1"/>
  <c r="U124" i="48" s="1"/>
  <c r="V124" i="48" s="1"/>
  <c r="W124" i="48" s="1"/>
  <c r="X124" i="48" s="1"/>
  <c r="Y124" i="48" s="1"/>
  <c r="Z124" i="48" s="1"/>
  <c r="AA124" i="48" s="1"/>
  <c r="AB124" i="48" s="1"/>
  <c r="AC124" i="48" s="1"/>
  <c r="AD124" i="48" s="1"/>
  <c r="AE124" i="48" s="1"/>
  <c r="AF124" i="48" s="1"/>
  <c r="D124" i="48"/>
  <c r="E124" i="48" s="1"/>
  <c r="F124" i="48" s="1"/>
  <c r="G124" i="48" s="1"/>
  <c r="H124" i="48" s="1"/>
  <c r="C124" i="48"/>
  <c r="G123" i="48"/>
  <c r="H123" i="48" s="1"/>
  <c r="I123" i="48" s="1"/>
  <c r="J123" i="48" s="1"/>
  <c r="K123" i="48" s="1"/>
  <c r="L123" i="48" s="1"/>
  <c r="M123" i="48" s="1"/>
  <c r="N123" i="48" s="1"/>
  <c r="O123" i="48" s="1"/>
  <c r="P123" i="48" s="1"/>
  <c r="Q123" i="48" s="1"/>
  <c r="R123" i="48" s="1"/>
  <c r="S123" i="48" s="1"/>
  <c r="T123" i="48" s="1"/>
  <c r="U123" i="48" s="1"/>
  <c r="V123" i="48" s="1"/>
  <c r="W123" i="48" s="1"/>
  <c r="X123" i="48" s="1"/>
  <c r="Y123" i="48" s="1"/>
  <c r="Z123" i="48" s="1"/>
  <c r="AA123" i="48" s="1"/>
  <c r="AB123" i="48" s="1"/>
  <c r="AC123" i="48" s="1"/>
  <c r="AD123" i="48" s="1"/>
  <c r="AE123" i="48" s="1"/>
  <c r="AF123" i="48" s="1"/>
  <c r="C123" i="48"/>
  <c r="D123" i="48" s="1"/>
  <c r="E123" i="48" s="1"/>
  <c r="F123" i="48" s="1"/>
  <c r="C122" i="48"/>
  <c r="D122" i="48" s="1"/>
  <c r="E122" i="48" s="1"/>
  <c r="F122" i="48" s="1"/>
  <c r="G122" i="48" s="1"/>
  <c r="H122" i="48" s="1"/>
  <c r="I122" i="48" s="1"/>
  <c r="J122" i="48" s="1"/>
  <c r="K122" i="48" s="1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X122" i="48" s="1"/>
  <c r="Y122" i="48" s="1"/>
  <c r="Z122" i="48" s="1"/>
  <c r="AA122" i="48" s="1"/>
  <c r="AB122" i="48" s="1"/>
  <c r="AC122" i="48" s="1"/>
  <c r="AD122" i="48" s="1"/>
  <c r="AE122" i="48" s="1"/>
  <c r="AF122" i="48" s="1"/>
  <c r="C121" i="48"/>
  <c r="D121" i="48" s="1"/>
  <c r="E121" i="48" s="1"/>
  <c r="F121" i="48" s="1"/>
  <c r="G121" i="48" s="1"/>
  <c r="H121" i="48" s="1"/>
  <c r="I121" i="48" s="1"/>
  <c r="J121" i="48" s="1"/>
  <c r="K121" i="48" s="1"/>
  <c r="L121" i="48" s="1"/>
  <c r="M121" i="48" s="1"/>
  <c r="N121" i="48" s="1"/>
  <c r="O121" i="48" s="1"/>
  <c r="P121" i="48" s="1"/>
  <c r="Q121" i="48" s="1"/>
  <c r="R121" i="48" s="1"/>
  <c r="S121" i="48" s="1"/>
  <c r="T121" i="48" s="1"/>
  <c r="U121" i="48" s="1"/>
  <c r="V121" i="48" s="1"/>
  <c r="W121" i="48" s="1"/>
  <c r="X121" i="48" s="1"/>
  <c r="Y121" i="48" s="1"/>
  <c r="Z121" i="48" s="1"/>
  <c r="AA121" i="48" s="1"/>
  <c r="AB121" i="48" s="1"/>
  <c r="AC121" i="48" s="1"/>
  <c r="AD121" i="48" s="1"/>
  <c r="AE121" i="48" s="1"/>
  <c r="AF121" i="48" s="1"/>
  <c r="L120" i="48"/>
  <c r="M120" i="48" s="1"/>
  <c r="N120" i="48" s="1"/>
  <c r="O120" i="48" s="1"/>
  <c r="P120" i="48" s="1"/>
  <c r="Q120" i="48" s="1"/>
  <c r="R120" i="48" s="1"/>
  <c r="S120" i="48" s="1"/>
  <c r="T120" i="48" s="1"/>
  <c r="U120" i="48" s="1"/>
  <c r="V120" i="48" s="1"/>
  <c r="W120" i="48" s="1"/>
  <c r="X120" i="48" s="1"/>
  <c r="Y120" i="48" s="1"/>
  <c r="Z120" i="48" s="1"/>
  <c r="AA120" i="48" s="1"/>
  <c r="AB120" i="48" s="1"/>
  <c r="AC120" i="48" s="1"/>
  <c r="AD120" i="48" s="1"/>
  <c r="AE120" i="48" s="1"/>
  <c r="AF120" i="48" s="1"/>
  <c r="D120" i="48"/>
  <c r="E120" i="48" s="1"/>
  <c r="F120" i="48" s="1"/>
  <c r="G120" i="48" s="1"/>
  <c r="H120" i="48" s="1"/>
  <c r="I120" i="48" s="1"/>
  <c r="J120" i="48" s="1"/>
  <c r="K120" i="48" s="1"/>
  <c r="C120" i="48"/>
  <c r="C119" i="48"/>
  <c r="D119" i="48" s="1"/>
  <c r="E119" i="48" s="1"/>
  <c r="F119" i="48" s="1"/>
  <c r="G119" i="48" s="1"/>
  <c r="H119" i="48" s="1"/>
  <c r="I119" i="48" s="1"/>
  <c r="J119" i="48" s="1"/>
  <c r="K119" i="48" s="1"/>
  <c r="L119" i="48" s="1"/>
  <c r="M119" i="48" s="1"/>
  <c r="N119" i="48" s="1"/>
  <c r="O119" i="48" s="1"/>
  <c r="P119" i="48" s="1"/>
  <c r="Q119" i="48" s="1"/>
  <c r="R119" i="48" s="1"/>
  <c r="S119" i="48" s="1"/>
  <c r="T119" i="48" s="1"/>
  <c r="U119" i="48" s="1"/>
  <c r="V119" i="48" s="1"/>
  <c r="W119" i="48" s="1"/>
  <c r="X119" i="48" s="1"/>
  <c r="Y119" i="48" s="1"/>
  <c r="Z119" i="48" s="1"/>
  <c r="AA119" i="48" s="1"/>
  <c r="AB119" i="48" s="1"/>
  <c r="AC119" i="48" s="1"/>
  <c r="AD119" i="48" s="1"/>
  <c r="AE119" i="48" s="1"/>
  <c r="AF119" i="48" s="1"/>
  <c r="C118" i="48"/>
  <c r="D118" i="48" s="1"/>
  <c r="E118" i="48" s="1"/>
  <c r="F118" i="48" s="1"/>
  <c r="G118" i="48" s="1"/>
  <c r="H118" i="48" s="1"/>
  <c r="I118" i="48" s="1"/>
  <c r="J118" i="48" s="1"/>
  <c r="K118" i="48" s="1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X118" i="48" s="1"/>
  <c r="Y118" i="48" s="1"/>
  <c r="Z118" i="48" s="1"/>
  <c r="AA118" i="48" s="1"/>
  <c r="AB118" i="48" s="1"/>
  <c r="AC118" i="48" s="1"/>
  <c r="AD118" i="48" s="1"/>
  <c r="AE118" i="48" s="1"/>
  <c r="AF118" i="48" s="1"/>
  <c r="M117" i="48"/>
  <c r="N117" i="48" s="1"/>
  <c r="O117" i="48" s="1"/>
  <c r="P117" i="48" s="1"/>
  <c r="Q117" i="48" s="1"/>
  <c r="R117" i="48" s="1"/>
  <c r="S117" i="48" s="1"/>
  <c r="T117" i="48" s="1"/>
  <c r="U117" i="48" s="1"/>
  <c r="V117" i="48" s="1"/>
  <c r="W117" i="48" s="1"/>
  <c r="X117" i="48" s="1"/>
  <c r="Y117" i="48" s="1"/>
  <c r="Z117" i="48" s="1"/>
  <c r="AA117" i="48" s="1"/>
  <c r="AB117" i="48" s="1"/>
  <c r="AC117" i="48" s="1"/>
  <c r="AD117" i="48" s="1"/>
  <c r="AE117" i="48" s="1"/>
  <c r="AF117" i="48" s="1"/>
  <c r="E117" i="48"/>
  <c r="F117" i="48" s="1"/>
  <c r="G117" i="48" s="1"/>
  <c r="H117" i="48" s="1"/>
  <c r="I117" i="48" s="1"/>
  <c r="J117" i="48" s="1"/>
  <c r="K117" i="48" s="1"/>
  <c r="L117" i="48" s="1"/>
  <c r="C117" i="48"/>
  <c r="D117" i="48" s="1"/>
  <c r="D116" i="48"/>
  <c r="E116" i="48" s="1"/>
  <c r="F116" i="48" s="1"/>
  <c r="G116" i="48" s="1"/>
  <c r="H116" i="48" s="1"/>
  <c r="I116" i="48" s="1"/>
  <c r="J116" i="48" s="1"/>
  <c r="K116" i="48" s="1"/>
  <c r="L116" i="48" s="1"/>
  <c r="M116" i="48" s="1"/>
  <c r="N116" i="48" s="1"/>
  <c r="O116" i="48" s="1"/>
  <c r="P116" i="48" s="1"/>
  <c r="Q116" i="48" s="1"/>
  <c r="R116" i="48" s="1"/>
  <c r="S116" i="48" s="1"/>
  <c r="T116" i="48" s="1"/>
  <c r="U116" i="48" s="1"/>
  <c r="V116" i="48" s="1"/>
  <c r="W116" i="48" s="1"/>
  <c r="X116" i="48" s="1"/>
  <c r="Y116" i="48" s="1"/>
  <c r="Z116" i="48" s="1"/>
  <c r="AA116" i="48" s="1"/>
  <c r="AB116" i="48" s="1"/>
  <c r="AC116" i="48" s="1"/>
  <c r="AD116" i="48" s="1"/>
  <c r="AE116" i="48" s="1"/>
  <c r="AF116" i="48" s="1"/>
  <c r="C116" i="48"/>
  <c r="C115" i="48"/>
  <c r="D115" i="48" s="1"/>
  <c r="E115" i="48" s="1"/>
  <c r="F115" i="48" s="1"/>
  <c r="G115" i="48" s="1"/>
  <c r="H115" i="48" s="1"/>
  <c r="I115" i="48" s="1"/>
  <c r="J115" i="48" s="1"/>
  <c r="K115" i="48" s="1"/>
  <c r="L115" i="48" s="1"/>
  <c r="M115" i="48" s="1"/>
  <c r="N115" i="48" s="1"/>
  <c r="O115" i="48" s="1"/>
  <c r="P115" i="48" s="1"/>
  <c r="Q115" i="48" s="1"/>
  <c r="R115" i="48" s="1"/>
  <c r="S115" i="48" s="1"/>
  <c r="T115" i="48" s="1"/>
  <c r="U115" i="48" s="1"/>
  <c r="V115" i="48" s="1"/>
  <c r="W115" i="48" s="1"/>
  <c r="X115" i="48" s="1"/>
  <c r="Y115" i="48" s="1"/>
  <c r="Z115" i="48" s="1"/>
  <c r="AA115" i="48" s="1"/>
  <c r="AB115" i="48" s="1"/>
  <c r="AC115" i="48" s="1"/>
  <c r="AD115" i="48" s="1"/>
  <c r="AE115" i="48" s="1"/>
  <c r="AF115" i="48" s="1"/>
  <c r="E114" i="48"/>
  <c r="F114" i="48" s="1"/>
  <c r="G114" i="48" s="1"/>
  <c r="H114" i="48" s="1"/>
  <c r="I114" i="48" s="1"/>
  <c r="J114" i="48" s="1"/>
  <c r="K114" i="48" s="1"/>
  <c r="L114" i="48" s="1"/>
  <c r="M114" i="48" s="1"/>
  <c r="N114" i="48" s="1"/>
  <c r="O114" i="48" s="1"/>
  <c r="P114" i="48" s="1"/>
  <c r="Q114" i="48" s="1"/>
  <c r="R114" i="48" s="1"/>
  <c r="S114" i="48" s="1"/>
  <c r="T114" i="48" s="1"/>
  <c r="U114" i="48" s="1"/>
  <c r="V114" i="48" s="1"/>
  <c r="W114" i="48" s="1"/>
  <c r="X114" i="48" s="1"/>
  <c r="Y114" i="48" s="1"/>
  <c r="Z114" i="48" s="1"/>
  <c r="AA114" i="48" s="1"/>
  <c r="AB114" i="48" s="1"/>
  <c r="AC114" i="48" s="1"/>
  <c r="AD114" i="48" s="1"/>
  <c r="AE114" i="48" s="1"/>
  <c r="AF114" i="48" s="1"/>
  <c r="C114" i="48"/>
  <c r="D114" i="48" s="1"/>
  <c r="E113" i="48"/>
  <c r="F113" i="48" s="1"/>
  <c r="G113" i="48" s="1"/>
  <c r="H113" i="48" s="1"/>
  <c r="I113" i="48" s="1"/>
  <c r="J113" i="48" s="1"/>
  <c r="K113" i="48" s="1"/>
  <c r="L113" i="48" s="1"/>
  <c r="M113" i="48" s="1"/>
  <c r="N113" i="48" s="1"/>
  <c r="O113" i="48" s="1"/>
  <c r="P113" i="48" s="1"/>
  <c r="Q113" i="48" s="1"/>
  <c r="R113" i="48" s="1"/>
  <c r="S113" i="48" s="1"/>
  <c r="T113" i="48" s="1"/>
  <c r="U113" i="48" s="1"/>
  <c r="V113" i="48" s="1"/>
  <c r="W113" i="48" s="1"/>
  <c r="X113" i="48" s="1"/>
  <c r="Y113" i="48" s="1"/>
  <c r="Z113" i="48" s="1"/>
  <c r="AA113" i="48" s="1"/>
  <c r="AB113" i="48" s="1"/>
  <c r="AC113" i="48" s="1"/>
  <c r="AD113" i="48" s="1"/>
  <c r="AE113" i="48" s="1"/>
  <c r="AF113" i="48" s="1"/>
  <c r="C113" i="48"/>
  <c r="D113" i="48" s="1"/>
  <c r="I112" i="48"/>
  <c r="J112" i="48" s="1"/>
  <c r="K112" i="48" s="1"/>
  <c r="L112" i="48" s="1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X112" i="48" s="1"/>
  <c r="Y112" i="48" s="1"/>
  <c r="Z112" i="48" s="1"/>
  <c r="AA112" i="48" s="1"/>
  <c r="AB112" i="48" s="1"/>
  <c r="AC112" i="48" s="1"/>
  <c r="AD112" i="48" s="1"/>
  <c r="AE112" i="48" s="1"/>
  <c r="AF112" i="48" s="1"/>
  <c r="D112" i="48"/>
  <c r="E112" i="48" s="1"/>
  <c r="F112" i="48" s="1"/>
  <c r="G112" i="48" s="1"/>
  <c r="H112" i="48" s="1"/>
  <c r="C112" i="48"/>
  <c r="E111" i="48"/>
  <c r="F111" i="48" s="1"/>
  <c r="G111" i="48" s="1"/>
  <c r="H111" i="48" s="1"/>
  <c r="I111" i="48" s="1"/>
  <c r="J111" i="48" s="1"/>
  <c r="K111" i="48" s="1"/>
  <c r="L111" i="48" s="1"/>
  <c r="M111" i="48" s="1"/>
  <c r="N111" i="48" s="1"/>
  <c r="O111" i="48" s="1"/>
  <c r="P111" i="48" s="1"/>
  <c r="Q111" i="48" s="1"/>
  <c r="R111" i="48" s="1"/>
  <c r="S111" i="48" s="1"/>
  <c r="T111" i="48" s="1"/>
  <c r="U111" i="48" s="1"/>
  <c r="V111" i="48" s="1"/>
  <c r="W111" i="48" s="1"/>
  <c r="X111" i="48" s="1"/>
  <c r="Y111" i="48" s="1"/>
  <c r="Z111" i="48" s="1"/>
  <c r="AA111" i="48" s="1"/>
  <c r="AB111" i="48" s="1"/>
  <c r="AC111" i="48" s="1"/>
  <c r="AD111" i="48" s="1"/>
  <c r="AE111" i="48" s="1"/>
  <c r="AF111" i="48" s="1"/>
  <c r="C111" i="48"/>
  <c r="D111" i="48" s="1"/>
  <c r="E110" i="48"/>
  <c r="F110" i="48" s="1"/>
  <c r="G110" i="48" s="1"/>
  <c r="H110" i="48" s="1"/>
  <c r="I110" i="48" s="1"/>
  <c r="J110" i="48" s="1"/>
  <c r="K110" i="48" s="1"/>
  <c r="L110" i="48" s="1"/>
  <c r="M110" i="48" s="1"/>
  <c r="N110" i="48" s="1"/>
  <c r="O110" i="48" s="1"/>
  <c r="P110" i="48" s="1"/>
  <c r="Q110" i="48" s="1"/>
  <c r="R110" i="48" s="1"/>
  <c r="S110" i="48" s="1"/>
  <c r="T110" i="48" s="1"/>
  <c r="U110" i="48" s="1"/>
  <c r="V110" i="48" s="1"/>
  <c r="W110" i="48" s="1"/>
  <c r="X110" i="48" s="1"/>
  <c r="Y110" i="48" s="1"/>
  <c r="Z110" i="48" s="1"/>
  <c r="AA110" i="48" s="1"/>
  <c r="AB110" i="48" s="1"/>
  <c r="AC110" i="48" s="1"/>
  <c r="AD110" i="48" s="1"/>
  <c r="AE110" i="48" s="1"/>
  <c r="AF110" i="48" s="1"/>
  <c r="C110" i="48"/>
  <c r="D110" i="48" s="1"/>
  <c r="E109" i="48"/>
  <c r="F109" i="48" s="1"/>
  <c r="G109" i="48" s="1"/>
  <c r="H109" i="48" s="1"/>
  <c r="I109" i="48" s="1"/>
  <c r="J109" i="48" s="1"/>
  <c r="K109" i="48" s="1"/>
  <c r="L109" i="48" s="1"/>
  <c r="M109" i="48" s="1"/>
  <c r="N109" i="48" s="1"/>
  <c r="O109" i="48" s="1"/>
  <c r="P109" i="48" s="1"/>
  <c r="Q109" i="48" s="1"/>
  <c r="R109" i="48" s="1"/>
  <c r="S109" i="48" s="1"/>
  <c r="T109" i="48" s="1"/>
  <c r="U109" i="48" s="1"/>
  <c r="V109" i="48" s="1"/>
  <c r="W109" i="48" s="1"/>
  <c r="X109" i="48" s="1"/>
  <c r="Y109" i="48" s="1"/>
  <c r="Z109" i="48" s="1"/>
  <c r="AA109" i="48" s="1"/>
  <c r="AB109" i="48" s="1"/>
  <c r="AC109" i="48" s="1"/>
  <c r="AD109" i="48" s="1"/>
  <c r="AE109" i="48" s="1"/>
  <c r="AF109" i="48" s="1"/>
  <c r="C109" i="48"/>
  <c r="D109" i="48" s="1"/>
  <c r="M108" i="48"/>
  <c r="N108" i="48" s="1"/>
  <c r="O108" i="48" s="1"/>
  <c r="P108" i="48" s="1"/>
  <c r="Q108" i="48" s="1"/>
  <c r="R108" i="48" s="1"/>
  <c r="S108" i="48" s="1"/>
  <c r="T108" i="48" s="1"/>
  <c r="U108" i="48" s="1"/>
  <c r="V108" i="48" s="1"/>
  <c r="W108" i="48" s="1"/>
  <c r="X108" i="48" s="1"/>
  <c r="Y108" i="48" s="1"/>
  <c r="Z108" i="48" s="1"/>
  <c r="AA108" i="48" s="1"/>
  <c r="AB108" i="48" s="1"/>
  <c r="AC108" i="48" s="1"/>
  <c r="AD108" i="48" s="1"/>
  <c r="AE108" i="48" s="1"/>
  <c r="AF108" i="48" s="1"/>
  <c r="E108" i="48"/>
  <c r="F108" i="48" s="1"/>
  <c r="G108" i="48" s="1"/>
  <c r="H108" i="48" s="1"/>
  <c r="I108" i="48" s="1"/>
  <c r="J108" i="48" s="1"/>
  <c r="K108" i="48" s="1"/>
  <c r="L108" i="48" s="1"/>
  <c r="D108" i="48"/>
  <c r="C108" i="48"/>
  <c r="E107" i="48"/>
  <c r="F107" i="48" s="1"/>
  <c r="G107" i="48" s="1"/>
  <c r="H107" i="48" s="1"/>
  <c r="I107" i="48" s="1"/>
  <c r="J107" i="48" s="1"/>
  <c r="K107" i="48" s="1"/>
  <c r="L107" i="48" s="1"/>
  <c r="M107" i="48" s="1"/>
  <c r="N107" i="48" s="1"/>
  <c r="O107" i="48" s="1"/>
  <c r="P107" i="48" s="1"/>
  <c r="Q107" i="48" s="1"/>
  <c r="R107" i="48" s="1"/>
  <c r="S107" i="48" s="1"/>
  <c r="T107" i="48" s="1"/>
  <c r="U107" i="48" s="1"/>
  <c r="V107" i="48" s="1"/>
  <c r="W107" i="48" s="1"/>
  <c r="X107" i="48" s="1"/>
  <c r="Y107" i="48" s="1"/>
  <c r="Z107" i="48" s="1"/>
  <c r="AA107" i="48" s="1"/>
  <c r="AB107" i="48" s="1"/>
  <c r="AC107" i="48" s="1"/>
  <c r="AD107" i="48" s="1"/>
  <c r="AE107" i="48" s="1"/>
  <c r="AF107" i="48" s="1"/>
  <c r="C107" i="48"/>
  <c r="D107" i="48" s="1"/>
  <c r="I106" i="48"/>
  <c r="J106" i="48" s="1"/>
  <c r="K106" i="48" s="1"/>
  <c r="L106" i="48" s="1"/>
  <c r="M106" i="48" s="1"/>
  <c r="N106" i="48" s="1"/>
  <c r="O106" i="48" s="1"/>
  <c r="P106" i="48" s="1"/>
  <c r="Q106" i="48" s="1"/>
  <c r="R106" i="48" s="1"/>
  <c r="S106" i="48" s="1"/>
  <c r="T106" i="48" s="1"/>
  <c r="U106" i="48" s="1"/>
  <c r="V106" i="48" s="1"/>
  <c r="W106" i="48" s="1"/>
  <c r="X106" i="48" s="1"/>
  <c r="Y106" i="48" s="1"/>
  <c r="Z106" i="48" s="1"/>
  <c r="AA106" i="48" s="1"/>
  <c r="AB106" i="48" s="1"/>
  <c r="AC106" i="48" s="1"/>
  <c r="AD106" i="48" s="1"/>
  <c r="AE106" i="48" s="1"/>
  <c r="AF106" i="48" s="1"/>
  <c r="H106" i="48"/>
  <c r="G106" i="48"/>
  <c r="E106" i="48"/>
  <c r="F106" i="48" s="1"/>
  <c r="C106" i="48"/>
  <c r="D106" i="48" s="1"/>
  <c r="N105" i="48"/>
  <c r="O105" i="48" s="1"/>
  <c r="P105" i="48" s="1"/>
  <c r="Q105" i="48" s="1"/>
  <c r="R105" i="48" s="1"/>
  <c r="S105" i="48" s="1"/>
  <c r="T105" i="48" s="1"/>
  <c r="U105" i="48" s="1"/>
  <c r="V105" i="48" s="1"/>
  <c r="W105" i="48" s="1"/>
  <c r="X105" i="48" s="1"/>
  <c r="Y105" i="48" s="1"/>
  <c r="Z105" i="48" s="1"/>
  <c r="AA105" i="48" s="1"/>
  <c r="AB105" i="48" s="1"/>
  <c r="AC105" i="48" s="1"/>
  <c r="AD105" i="48" s="1"/>
  <c r="AE105" i="48" s="1"/>
  <c r="AF105" i="48" s="1"/>
  <c r="F105" i="48"/>
  <c r="G105" i="48" s="1"/>
  <c r="H105" i="48" s="1"/>
  <c r="I105" i="48" s="1"/>
  <c r="J105" i="48" s="1"/>
  <c r="K105" i="48" s="1"/>
  <c r="L105" i="48" s="1"/>
  <c r="M105" i="48" s="1"/>
  <c r="E105" i="48"/>
  <c r="C105" i="48"/>
  <c r="D105" i="48" s="1"/>
  <c r="J104" i="48"/>
  <c r="K104" i="48" s="1"/>
  <c r="L104" i="48" s="1"/>
  <c r="M104" i="48" s="1"/>
  <c r="N104" i="48" s="1"/>
  <c r="O104" i="48" s="1"/>
  <c r="P104" i="48" s="1"/>
  <c r="Q104" i="48" s="1"/>
  <c r="R104" i="48" s="1"/>
  <c r="S104" i="48" s="1"/>
  <c r="T104" i="48" s="1"/>
  <c r="U104" i="48" s="1"/>
  <c r="V104" i="48" s="1"/>
  <c r="W104" i="48" s="1"/>
  <c r="X104" i="48" s="1"/>
  <c r="Y104" i="48" s="1"/>
  <c r="Z104" i="48" s="1"/>
  <c r="AA104" i="48" s="1"/>
  <c r="AB104" i="48" s="1"/>
  <c r="AC104" i="48" s="1"/>
  <c r="AD104" i="48" s="1"/>
  <c r="AE104" i="48" s="1"/>
  <c r="AF104" i="48" s="1"/>
  <c r="C104" i="48"/>
  <c r="D104" i="48" s="1"/>
  <c r="E104" i="48" s="1"/>
  <c r="F104" i="48" s="1"/>
  <c r="G104" i="48" s="1"/>
  <c r="H104" i="48" s="1"/>
  <c r="I104" i="48" s="1"/>
  <c r="I103" i="48"/>
  <c r="J103" i="48" s="1"/>
  <c r="K103" i="48" s="1"/>
  <c r="L103" i="48" s="1"/>
  <c r="M103" i="48" s="1"/>
  <c r="N103" i="48" s="1"/>
  <c r="O103" i="48" s="1"/>
  <c r="P103" i="48" s="1"/>
  <c r="Q103" i="48" s="1"/>
  <c r="R103" i="48" s="1"/>
  <c r="S103" i="48" s="1"/>
  <c r="T103" i="48" s="1"/>
  <c r="U103" i="48" s="1"/>
  <c r="V103" i="48" s="1"/>
  <c r="W103" i="48" s="1"/>
  <c r="X103" i="48" s="1"/>
  <c r="Y103" i="48" s="1"/>
  <c r="Z103" i="48" s="1"/>
  <c r="AA103" i="48" s="1"/>
  <c r="AB103" i="48" s="1"/>
  <c r="AC103" i="48" s="1"/>
  <c r="AD103" i="48" s="1"/>
  <c r="AE103" i="48" s="1"/>
  <c r="AF103" i="48" s="1"/>
  <c r="C103" i="48"/>
  <c r="D103" i="48" s="1"/>
  <c r="E103" i="48" s="1"/>
  <c r="F103" i="48" s="1"/>
  <c r="G103" i="48" s="1"/>
  <c r="H103" i="48" s="1"/>
  <c r="C102" i="48"/>
  <c r="D102" i="48" s="1"/>
  <c r="E102" i="48" s="1"/>
  <c r="F102" i="48" s="1"/>
  <c r="G102" i="48" s="1"/>
  <c r="H102" i="48" s="1"/>
  <c r="I102" i="48" s="1"/>
  <c r="J102" i="48" s="1"/>
  <c r="K102" i="48" s="1"/>
  <c r="L102" i="48" s="1"/>
  <c r="M102" i="48" s="1"/>
  <c r="N102" i="48" s="1"/>
  <c r="O102" i="48" s="1"/>
  <c r="P102" i="48" s="1"/>
  <c r="Q102" i="48" s="1"/>
  <c r="R102" i="48" s="1"/>
  <c r="S102" i="48" s="1"/>
  <c r="T102" i="48" s="1"/>
  <c r="U102" i="48" s="1"/>
  <c r="V102" i="48" s="1"/>
  <c r="W102" i="48" s="1"/>
  <c r="X102" i="48" s="1"/>
  <c r="Y102" i="48" s="1"/>
  <c r="Z102" i="48" s="1"/>
  <c r="AA102" i="48" s="1"/>
  <c r="AB102" i="48" s="1"/>
  <c r="AC102" i="48" s="1"/>
  <c r="AD102" i="48" s="1"/>
  <c r="AE102" i="48" s="1"/>
  <c r="AF102" i="48" s="1"/>
  <c r="C101" i="48"/>
  <c r="D101" i="48" s="1"/>
  <c r="E101" i="48" s="1"/>
  <c r="F101" i="48" s="1"/>
  <c r="G101" i="48" s="1"/>
  <c r="H101" i="48" s="1"/>
  <c r="I101" i="48" s="1"/>
  <c r="J101" i="48" s="1"/>
  <c r="K101" i="48" s="1"/>
  <c r="L101" i="48" s="1"/>
  <c r="M101" i="48" s="1"/>
  <c r="N101" i="48" s="1"/>
  <c r="O101" i="48" s="1"/>
  <c r="P101" i="48" s="1"/>
  <c r="Q101" i="48" s="1"/>
  <c r="R101" i="48" s="1"/>
  <c r="S101" i="48" s="1"/>
  <c r="T101" i="48" s="1"/>
  <c r="U101" i="48" s="1"/>
  <c r="V101" i="48" s="1"/>
  <c r="W101" i="48" s="1"/>
  <c r="X101" i="48" s="1"/>
  <c r="Y101" i="48" s="1"/>
  <c r="Z101" i="48" s="1"/>
  <c r="AA101" i="48" s="1"/>
  <c r="AB101" i="48" s="1"/>
  <c r="AC101" i="48" s="1"/>
  <c r="AD101" i="48" s="1"/>
  <c r="AE101" i="48" s="1"/>
  <c r="AF101" i="48" s="1"/>
  <c r="H100" i="48"/>
  <c r="I100" i="48" s="1"/>
  <c r="J100" i="48" s="1"/>
  <c r="K100" i="48" s="1"/>
  <c r="L100" i="48" s="1"/>
  <c r="M100" i="48" s="1"/>
  <c r="N100" i="48" s="1"/>
  <c r="O100" i="48" s="1"/>
  <c r="P100" i="48" s="1"/>
  <c r="Q100" i="48" s="1"/>
  <c r="R100" i="48" s="1"/>
  <c r="S100" i="48" s="1"/>
  <c r="T100" i="48" s="1"/>
  <c r="U100" i="48" s="1"/>
  <c r="V100" i="48" s="1"/>
  <c r="W100" i="48" s="1"/>
  <c r="X100" i="48" s="1"/>
  <c r="Y100" i="48" s="1"/>
  <c r="Z100" i="48" s="1"/>
  <c r="AA100" i="48" s="1"/>
  <c r="AB100" i="48" s="1"/>
  <c r="AC100" i="48" s="1"/>
  <c r="AD100" i="48" s="1"/>
  <c r="AE100" i="48" s="1"/>
  <c r="AF100" i="48" s="1"/>
  <c r="C100" i="48"/>
  <c r="D100" i="48" s="1"/>
  <c r="E100" i="48" s="1"/>
  <c r="F100" i="48" s="1"/>
  <c r="G100" i="48" s="1"/>
  <c r="J99" i="48"/>
  <c r="K99" i="48" s="1"/>
  <c r="L99" i="48" s="1"/>
  <c r="M99" i="48" s="1"/>
  <c r="N99" i="48" s="1"/>
  <c r="O99" i="48" s="1"/>
  <c r="P99" i="48" s="1"/>
  <c r="Q99" i="48" s="1"/>
  <c r="R99" i="48" s="1"/>
  <c r="S99" i="48" s="1"/>
  <c r="T99" i="48" s="1"/>
  <c r="U99" i="48" s="1"/>
  <c r="V99" i="48" s="1"/>
  <c r="W99" i="48" s="1"/>
  <c r="X99" i="48" s="1"/>
  <c r="Y99" i="48" s="1"/>
  <c r="Z99" i="48" s="1"/>
  <c r="AA99" i="48" s="1"/>
  <c r="AB99" i="48" s="1"/>
  <c r="AC99" i="48" s="1"/>
  <c r="AD99" i="48" s="1"/>
  <c r="AE99" i="48" s="1"/>
  <c r="AF99" i="48" s="1"/>
  <c r="D99" i="48"/>
  <c r="E99" i="48" s="1"/>
  <c r="F99" i="48" s="1"/>
  <c r="G99" i="48" s="1"/>
  <c r="H99" i="48" s="1"/>
  <c r="C99" i="48"/>
  <c r="D98" i="48"/>
  <c r="E98" i="48" s="1"/>
  <c r="F98" i="48" s="1"/>
  <c r="G98" i="48" s="1"/>
  <c r="H98" i="48" s="1"/>
  <c r="I98" i="48" s="1"/>
  <c r="J98" i="48" s="1"/>
  <c r="K98" i="48" s="1"/>
  <c r="L98" i="48" s="1"/>
  <c r="M98" i="48" s="1"/>
  <c r="N98" i="48" s="1"/>
  <c r="O98" i="48" s="1"/>
  <c r="P98" i="48" s="1"/>
  <c r="Q98" i="48" s="1"/>
  <c r="R98" i="48" s="1"/>
  <c r="S98" i="48" s="1"/>
  <c r="T98" i="48" s="1"/>
  <c r="U98" i="48" s="1"/>
  <c r="V98" i="48" s="1"/>
  <c r="W98" i="48" s="1"/>
  <c r="X98" i="48" s="1"/>
  <c r="Y98" i="48" s="1"/>
  <c r="Z98" i="48" s="1"/>
  <c r="AA98" i="48" s="1"/>
  <c r="AB98" i="48" s="1"/>
  <c r="AC98" i="48" s="1"/>
  <c r="AD98" i="48" s="1"/>
  <c r="AE98" i="48" s="1"/>
  <c r="AF98" i="48" s="1"/>
  <c r="C98" i="48"/>
  <c r="D97" i="48"/>
  <c r="E97" i="48" s="1"/>
  <c r="F97" i="48" s="1"/>
  <c r="G97" i="48" s="1"/>
  <c r="H97" i="48" s="1"/>
  <c r="I97" i="48" s="1"/>
  <c r="J97" i="48" s="1"/>
  <c r="K97" i="48" s="1"/>
  <c r="L97" i="48" s="1"/>
  <c r="M97" i="48" s="1"/>
  <c r="N97" i="48" s="1"/>
  <c r="O97" i="48" s="1"/>
  <c r="P97" i="48" s="1"/>
  <c r="Q97" i="48" s="1"/>
  <c r="R97" i="48" s="1"/>
  <c r="S97" i="48" s="1"/>
  <c r="T97" i="48" s="1"/>
  <c r="U97" i="48" s="1"/>
  <c r="V97" i="48" s="1"/>
  <c r="W97" i="48" s="1"/>
  <c r="X97" i="48" s="1"/>
  <c r="Y97" i="48" s="1"/>
  <c r="Z97" i="48" s="1"/>
  <c r="AA97" i="48" s="1"/>
  <c r="AB97" i="48" s="1"/>
  <c r="AC97" i="48" s="1"/>
  <c r="AD97" i="48" s="1"/>
  <c r="AE97" i="48" s="1"/>
  <c r="AF97" i="48" s="1"/>
  <c r="C97" i="48"/>
  <c r="G96" i="48"/>
  <c r="H96" i="48" s="1"/>
  <c r="I96" i="48" s="1"/>
  <c r="J96" i="48" s="1"/>
  <c r="K96" i="48" s="1"/>
  <c r="L96" i="48" s="1"/>
  <c r="M96" i="48" s="1"/>
  <c r="N96" i="48" s="1"/>
  <c r="O96" i="48" s="1"/>
  <c r="P96" i="48" s="1"/>
  <c r="Q96" i="48" s="1"/>
  <c r="R96" i="48" s="1"/>
  <c r="S96" i="48" s="1"/>
  <c r="T96" i="48" s="1"/>
  <c r="U96" i="48" s="1"/>
  <c r="V96" i="48" s="1"/>
  <c r="W96" i="48" s="1"/>
  <c r="X96" i="48" s="1"/>
  <c r="Y96" i="48" s="1"/>
  <c r="Z96" i="48" s="1"/>
  <c r="AA96" i="48" s="1"/>
  <c r="AB96" i="48" s="1"/>
  <c r="AC96" i="48" s="1"/>
  <c r="AD96" i="48" s="1"/>
  <c r="AE96" i="48" s="1"/>
  <c r="AF96" i="48" s="1"/>
  <c r="C96" i="48"/>
  <c r="D96" i="48" s="1"/>
  <c r="E96" i="48" s="1"/>
  <c r="F96" i="48" s="1"/>
  <c r="F95" i="48"/>
  <c r="G95" i="48" s="1"/>
  <c r="H95" i="48" s="1"/>
  <c r="I95" i="48" s="1"/>
  <c r="J95" i="48" s="1"/>
  <c r="K95" i="48" s="1"/>
  <c r="L95" i="48" s="1"/>
  <c r="M95" i="48" s="1"/>
  <c r="N95" i="48" s="1"/>
  <c r="O95" i="48" s="1"/>
  <c r="P95" i="48" s="1"/>
  <c r="Q95" i="48" s="1"/>
  <c r="R95" i="48" s="1"/>
  <c r="S95" i="48" s="1"/>
  <c r="T95" i="48" s="1"/>
  <c r="U95" i="48" s="1"/>
  <c r="V95" i="48" s="1"/>
  <c r="W95" i="48" s="1"/>
  <c r="X95" i="48" s="1"/>
  <c r="Y95" i="48" s="1"/>
  <c r="Z95" i="48" s="1"/>
  <c r="AA95" i="48" s="1"/>
  <c r="AB95" i="48" s="1"/>
  <c r="AC95" i="48" s="1"/>
  <c r="AD95" i="48" s="1"/>
  <c r="AE95" i="48" s="1"/>
  <c r="AF95" i="48" s="1"/>
  <c r="E95" i="48"/>
  <c r="D95" i="48"/>
  <c r="C95" i="48"/>
  <c r="D94" i="48"/>
  <c r="C94" i="48"/>
  <c r="C93" i="48"/>
  <c r="D93" i="48" s="1"/>
  <c r="E93" i="48" s="1"/>
  <c r="F93" i="48" s="1"/>
  <c r="G93" i="48" s="1"/>
  <c r="H93" i="48" s="1"/>
  <c r="I93" i="48" s="1"/>
  <c r="J93" i="48" s="1"/>
  <c r="K93" i="48" s="1"/>
  <c r="L93" i="48" s="1"/>
  <c r="M93" i="48" s="1"/>
  <c r="N93" i="48" s="1"/>
  <c r="O93" i="48" s="1"/>
  <c r="P93" i="48" s="1"/>
  <c r="Q93" i="48" s="1"/>
  <c r="R93" i="48" s="1"/>
  <c r="S93" i="48" s="1"/>
  <c r="T93" i="48" s="1"/>
  <c r="U93" i="48" s="1"/>
  <c r="V93" i="48" s="1"/>
  <c r="W93" i="48" s="1"/>
  <c r="X93" i="48" s="1"/>
  <c r="Y93" i="48" s="1"/>
  <c r="Z93" i="48" s="1"/>
  <c r="AA93" i="48" s="1"/>
  <c r="AB93" i="48" s="1"/>
  <c r="AC93" i="48" s="1"/>
  <c r="AD93" i="48" s="1"/>
  <c r="AE93" i="48" s="1"/>
  <c r="AF93" i="48" s="1"/>
  <c r="F92" i="48"/>
  <c r="G92" i="48" s="1"/>
  <c r="H92" i="48" s="1"/>
  <c r="I92" i="48" s="1"/>
  <c r="J92" i="48" s="1"/>
  <c r="K92" i="48" s="1"/>
  <c r="L92" i="48" s="1"/>
  <c r="M92" i="48" s="1"/>
  <c r="N92" i="48" s="1"/>
  <c r="O92" i="48" s="1"/>
  <c r="P92" i="48" s="1"/>
  <c r="Q92" i="48" s="1"/>
  <c r="R92" i="48" s="1"/>
  <c r="S92" i="48" s="1"/>
  <c r="T92" i="48" s="1"/>
  <c r="U92" i="48" s="1"/>
  <c r="V92" i="48" s="1"/>
  <c r="W92" i="48" s="1"/>
  <c r="X92" i="48" s="1"/>
  <c r="Y92" i="48" s="1"/>
  <c r="Z92" i="48" s="1"/>
  <c r="AA92" i="48" s="1"/>
  <c r="AB92" i="48" s="1"/>
  <c r="AC92" i="48" s="1"/>
  <c r="AD92" i="48" s="1"/>
  <c r="AE92" i="48" s="1"/>
  <c r="AF92" i="48" s="1"/>
  <c r="D92" i="48"/>
  <c r="E92" i="48" s="1"/>
  <c r="C92" i="48"/>
  <c r="E91" i="48"/>
  <c r="F91" i="48" s="1"/>
  <c r="G91" i="48" s="1"/>
  <c r="H91" i="48" s="1"/>
  <c r="I91" i="48" s="1"/>
  <c r="J91" i="48" s="1"/>
  <c r="K91" i="48" s="1"/>
  <c r="L91" i="48" s="1"/>
  <c r="M91" i="48" s="1"/>
  <c r="N91" i="48" s="1"/>
  <c r="O91" i="48" s="1"/>
  <c r="P91" i="48" s="1"/>
  <c r="Q91" i="48" s="1"/>
  <c r="R91" i="48" s="1"/>
  <c r="S91" i="48" s="1"/>
  <c r="T91" i="48" s="1"/>
  <c r="U91" i="48" s="1"/>
  <c r="V91" i="48" s="1"/>
  <c r="W91" i="48" s="1"/>
  <c r="X91" i="48" s="1"/>
  <c r="Y91" i="48" s="1"/>
  <c r="Z91" i="48" s="1"/>
  <c r="AA91" i="48" s="1"/>
  <c r="AB91" i="48" s="1"/>
  <c r="AC91" i="48" s="1"/>
  <c r="AD91" i="48" s="1"/>
  <c r="AE91" i="48" s="1"/>
  <c r="AF91" i="48" s="1"/>
  <c r="D91" i="48"/>
  <c r="C91" i="48"/>
  <c r="C90" i="48"/>
  <c r="D90" i="48" s="1"/>
  <c r="E90" i="48" s="1"/>
  <c r="F90" i="48" s="1"/>
  <c r="G90" i="48" s="1"/>
  <c r="H90" i="48" s="1"/>
  <c r="I90" i="48" s="1"/>
  <c r="J90" i="48" s="1"/>
  <c r="K90" i="48" s="1"/>
  <c r="L90" i="48" s="1"/>
  <c r="M90" i="48" s="1"/>
  <c r="N90" i="48" s="1"/>
  <c r="O90" i="48" s="1"/>
  <c r="P90" i="48" s="1"/>
  <c r="Q90" i="48" s="1"/>
  <c r="R90" i="48" s="1"/>
  <c r="S90" i="48" s="1"/>
  <c r="T90" i="48" s="1"/>
  <c r="U90" i="48" s="1"/>
  <c r="V90" i="48" s="1"/>
  <c r="W90" i="48" s="1"/>
  <c r="X90" i="48" s="1"/>
  <c r="Y90" i="48" s="1"/>
  <c r="Z90" i="48" s="1"/>
  <c r="AA90" i="48" s="1"/>
  <c r="AB90" i="48" s="1"/>
  <c r="AC90" i="48" s="1"/>
  <c r="AD90" i="48" s="1"/>
  <c r="AE90" i="48" s="1"/>
  <c r="AF90" i="48" s="1"/>
  <c r="C89" i="48"/>
  <c r="AH86" i="48"/>
  <c r="AI86" i="48" s="1"/>
  <c r="AH85" i="48"/>
  <c r="AI85" i="48" s="1"/>
  <c r="AH84" i="48"/>
  <c r="AI84" i="48" s="1"/>
  <c r="AH83" i="48"/>
  <c r="AI83" i="48" s="1"/>
  <c r="C82" i="48"/>
  <c r="B82" i="48"/>
  <c r="AF80" i="48"/>
  <c r="AE80" i="48"/>
  <c r="AD80" i="48"/>
  <c r="AC80" i="48"/>
  <c r="AB80" i="48"/>
  <c r="AA80" i="48"/>
  <c r="Z80" i="48"/>
  <c r="Y80" i="48"/>
  <c r="X80" i="48"/>
  <c r="W80" i="48"/>
  <c r="V80" i="48"/>
  <c r="U80" i="48"/>
  <c r="T80" i="48"/>
  <c r="S80" i="48"/>
  <c r="R80" i="48"/>
  <c r="Q80" i="48"/>
  <c r="P80" i="48"/>
  <c r="O80" i="48"/>
  <c r="N80" i="48"/>
  <c r="M80" i="48"/>
  <c r="L80" i="48"/>
  <c r="K80" i="48"/>
  <c r="J80" i="48"/>
  <c r="I80" i="48"/>
  <c r="H80" i="48"/>
  <c r="G80" i="48"/>
  <c r="F80" i="48"/>
  <c r="E80" i="48"/>
  <c r="D80" i="48"/>
  <c r="C80" i="48"/>
  <c r="B80" i="48"/>
  <c r="AI79" i="48"/>
  <c r="AH79" i="48"/>
  <c r="AI78" i="48"/>
  <c r="AH78" i="48"/>
  <c r="AI77" i="48"/>
  <c r="AH77" i="48"/>
  <c r="AI76" i="48"/>
  <c r="AH76" i="48"/>
  <c r="AI75" i="48"/>
  <c r="AH75" i="48"/>
  <c r="AI74" i="48"/>
  <c r="AH74" i="48"/>
  <c r="AI73" i="48"/>
  <c r="AH73" i="48"/>
  <c r="AI72" i="48"/>
  <c r="AH72" i="48"/>
  <c r="AG71" i="48"/>
  <c r="AI70" i="48"/>
  <c r="AH70" i="48"/>
  <c r="AF69" i="48"/>
  <c r="AE69" i="48"/>
  <c r="AD69" i="48"/>
  <c r="AC69" i="48"/>
  <c r="AB69" i="48"/>
  <c r="AA69" i="48"/>
  <c r="Z69" i="48"/>
  <c r="Y69" i="48"/>
  <c r="X69" i="48"/>
  <c r="W69" i="48"/>
  <c r="V69" i="48"/>
  <c r="U69" i="48"/>
  <c r="T69" i="48"/>
  <c r="S69" i="48"/>
  <c r="R69" i="48"/>
  <c r="Q69" i="48"/>
  <c r="P69" i="48"/>
  <c r="O69" i="48"/>
  <c r="N69" i="48"/>
  <c r="M69" i="48"/>
  <c r="L69" i="48"/>
  <c r="K69" i="48"/>
  <c r="J69" i="48"/>
  <c r="I69" i="48"/>
  <c r="H69" i="48"/>
  <c r="G69" i="48"/>
  <c r="F69" i="48"/>
  <c r="E69" i="48"/>
  <c r="D69" i="48"/>
  <c r="C69" i="48"/>
  <c r="B69" i="48"/>
  <c r="AF68" i="48"/>
  <c r="AE68" i="48"/>
  <c r="AD68" i="48"/>
  <c r="AC68" i="48"/>
  <c r="AB68" i="48"/>
  <c r="AA68" i="48"/>
  <c r="Z68" i="48"/>
  <c r="Y68" i="48"/>
  <c r="Y71" i="48" s="1"/>
  <c r="X68" i="48"/>
  <c r="W68" i="48"/>
  <c r="V68" i="48"/>
  <c r="U68" i="48"/>
  <c r="T68" i="48"/>
  <c r="S68" i="48"/>
  <c r="R68" i="48"/>
  <c r="Q68" i="48"/>
  <c r="P68" i="48"/>
  <c r="O68" i="48"/>
  <c r="N68" i="48"/>
  <c r="M68" i="48"/>
  <c r="L68" i="48"/>
  <c r="K68" i="48"/>
  <c r="J68" i="48"/>
  <c r="I68" i="48"/>
  <c r="H68" i="48"/>
  <c r="G68" i="48"/>
  <c r="F68" i="48"/>
  <c r="E68" i="48"/>
  <c r="D68" i="48"/>
  <c r="C68" i="48"/>
  <c r="B68" i="48"/>
  <c r="AF67" i="48"/>
  <c r="AF71" i="48" s="1"/>
  <c r="AE67" i="48"/>
  <c r="AD67" i="48"/>
  <c r="AC67" i="48"/>
  <c r="AB67" i="48"/>
  <c r="AA67" i="48"/>
  <c r="Z67" i="48"/>
  <c r="Y67" i="48"/>
  <c r="X67" i="48"/>
  <c r="X71" i="48" s="1"/>
  <c r="W67" i="48"/>
  <c r="V67" i="48"/>
  <c r="U67" i="48"/>
  <c r="T67" i="48"/>
  <c r="S67" i="48"/>
  <c r="R67" i="48"/>
  <c r="Q67" i="48"/>
  <c r="P67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C67" i="48"/>
  <c r="B67" i="48"/>
  <c r="AF66" i="48"/>
  <c r="AE66" i="48"/>
  <c r="AD66" i="48"/>
  <c r="AC66" i="48"/>
  <c r="AB66" i="48"/>
  <c r="AA66" i="48"/>
  <c r="Z66" i="48"/>
  <c r="Y66" i="48"/>
  <c r="X66" i="48"/>
  <c r="W66" i="48"/>
  <c r="V66" i="48"/>
  <c r="U66" i="48"/>
  <c r="T66" i="48"/>
  <c r="S66" i="48"/>
  <c r="R66" i="48"/>
  <c r="Q66" i="48"/>
  <c r="P66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D71" i="48" s="1"/>
  <c r="C66" i="48"/>
  <c r="C71" i="48" s="1"/>
  <c r="B66" i="48"/>
  <c r="AI64" i="48"/>
  <c r="AH64" i="48"/>
  <c r="AG63" i="48"/>
  <c r="AF63" i="48"/>
  <c r="AE63" i="48"/>
  <c r="AD63" i="48"/>
  <c r="AC63" i="48"/>
  <c r="AB63" i="48"/>
  <c r="AA63" i="48"/>
  <c r="Z63" i="48"/>
  <c r="Y63" i="48"/>
  <c r="X63" i="48"/>
  <c r="W63" i="48"/>
  <c r="V63" i="48"/>
  <c r="U63" i="48"/>
  <c r="T63" i="48"/>
  <c r="S63" i="48"/>
  <c r="R63" i="48"/>
  <c r="Q63" i="48"/>
  <c r="P63" i="48"/>
  <c r="O63" i="48"/>
  <c r="N63" i="48"/>
  <c r="M63" i="48"/>
  <c r="L63" i="48"/>
  <c r="K63" i="48"/>
  <c r="J63" i="48"/>
  <c r="I63" i="48"/>
  <c r="H63" i="48"/>
  <c r="G63" i="48"/>
  <c r="F63" i="48"/>
  <c r="E63" i="48"/>
  <c r="D63" i="48"/>
  <c r="C63" i="48"/>
  <c r="B63" i="48"/>
  <c r="AI62" i="48"/>
  <c r="AH62" i="48"/>
  <c r="AI61" i="48"/>
  <c r="AH61" i="48"/>
  <c r="AI60" i="48"/>
  <c r="AH60" i="48"/>
  <c r="AG59" i="48"/>
  <c r="AG65" i="48" s="1"/>
  <c r="AF59" i="48"/>
  <c r="AF5" i="48" s="1"/>
  <c r="AE59" i="48"/>
  <c r="AE5" i="48" s="1"/>
  <c r="AD59" i="48"/>
  <c r="AD5" i="48" s="1"/>
  <c r="AC59" i="48"/>
  <c r="AC5" i="48" s="1"/>
  <c r="AB59" i="48"/>
  <c r="AA59" i="48"/>
  <c r="AA5" i="48" s="1"/>
  <c r="Z59" i="48"/>
  <c r="Z5" i="48" s="1"/>
  <c r="Y59" i="48"/>
  <c r="Y5" i="48" s="1"/>
  <c r="X59" i="48"/>
  <c r="W59" i="48"/>
  <c r="V59" i="48"/>
  <c r="U59" i="48"/>
  <c r="T59" i="48"/>
  <c r="S59" i="48"/>
  <c r="R59" i="48"/>
  <c r="R5" i="48" s="1"/>
  <c r="Q59" i="48"/>
  <c r="P59" i="48"/>
  <c r="O59" i="48"/>
  <c r="O5" i="48" s="1"/>
  <c r="N59" i="48"/>
  <c r="N5" i="48" s="1"/>
  <c r="M59" i="48"/>
  <c r="M5" i="48" s="1"/>
  <c r="L59" i="48"/>
  <c r="L5" i="48" s="1"/>
  <c r="K59" i="48"/>
  <c r="K5" i="48" s="1"/>
  <c r="J59" i="48"/>
  <c r="J5" i="48" s="1"/>
  <c r="I59" i="48"/>
  <c r="I5" i="48" s="1"/>
  <c r="H59" i="48"/>
  <c r="H5" i="48" s="1"/>
  <c r="G59" i="48"/>
  <c r="G5" i="48" s="1"/>
  <c r="F59" i="48"/>
  <c r="F5" i="48" s="1"/>
  <c r="E59" i="48"/>
  <c r="E5" i="48" s="1"/>
  <c r="D59" i="48"/>
  <c r="D5" i="48" s="1"/>
  <c r="C59" i="48"/>
  <c r="C5" i="48" s="1"/>
  <c r="B59" i="48"/>
  <c r="AI58" i="48"/>
  <c r="AH58" i="48"/>
  <c r="AI57" i="48"/>
  <c r="AH57" i="48"/>
  <c r="AI56" i="48"/>
  <c r="AH56" i="48"/>
  <c r="AI55" i="48"/>
  <c r="AH55" i="48"/>
  <c r="AI54" i="48"/>
  <c r="AH54" i="48"/>
  <c r="AI53" i="48"/>
  <c r="AH53" i="48"/>
  <c r="AI52" i="48"/>
  <c r="AH52" i="48"/>
  <c r="AI51" i="48"/>
  <c r="AH51" i="48"/>
  <c r="AI50" i="48"/>
  <c r="AH50" i="48"/>
  <c r="AI49" i="48"/>
  <c r="AH49" i="48"/>
  <c r="AI48" i="48"/>
  <c r="AH48" i="48"/>
  <c r="AG47" i="48"/>
  <c r="AG4" i="48" s="1"/>
  <c r="AF47" i="48"/>
  <c r="AE47" i="48"/>
  <c r="AD47" i="48"/>
  <c r="AC47" i="48"/>
  <c r="AB47" i="48"/>
  <c r="AA47" i="48"/>
  <c r="Z47" i="48"/>
  <c r="Y47" i="48"/>
  <c r="X47" i="48"/>
  <c r="W47" i="48"/>
  <c r="V47" i="48"/>
  <c r="U47" i="48"/>
  <c r="T47" i="48"/>
  <c r="S47" i="48"/>
  <c r="R47" i="48"/>
  <c r="Q47" i="48"/>
  <c r="P47" i="48"/>
  <c r="O47" i="48"/>
  <c r="N47" i="48"/>
  <c r="M47" i="48"/>
  <c r="L47" i="48"/>
  <c r="K47" i="48"/>
  <c r="J47" i="48"/>
  <c r="I47" i="48"/>
  <c r="H47" i="48"/>
  <c r="G47" i="48"/>
  <c r="F47" i="48"/>
  <c r="E47" i="48"/>
  <c r="D47" i="48"/>
  <c r="C47" i="48"/>
  <c r="B47" i="48"/>
  <c r="AI46" i="48"/>
  <c r="AH46" i="48"/>
  <c r="AI45" i="48"/>
  <c r="AH45" i="48"/>
  <c r="AI44" i="48"/>
  <c r="AH44" i="48"/>
  <c r="AG43" i="48"/>
  <c r="AG42" i="48"/>
  <c r="C42" i="48"/>
  <c r="C43" i="48" s="1"/>
  <c r="B42" i="48"/>
  <c r="B43" i="48" s="1"/>
  <c r="AI41" i="48"/>
  <c r="AH41" i="48"/>
  <c r="AI40" i="48"/>
  <c r="AH40" i="48"/>
  <c r="AI39" i="48"/>
  <c r="AH39" i="48"/>
  <c r="AI38" i="48"/>
  <c r="AH38" i="48"/>
  <c r="AI37" i="48"/>
  <c r="AH37" i="48"/>
  <c r="AI36" i="48"/>
  <c r="AH36" i="48"/>
  <c r="AI35" i="48"/>
  <c r="AH35" i="48"/>
  <c r="AI34" i="48"/>
  <c r="AH34" i="48"/>
  <c r="AI33" i="48"/>
  <c r="AH33" i="48"/>
  <c r="AI32" i="48"/>
  <c r="AH32" i="48"/>
  <c r="AI31" i="48"/>
  <c r="AH31" i="48"/>
  <c r="AG30" i="48"/>
  <c r="AF30" i="48"/>
  <c r="AE30" i="48"/>
  <c r="AD30" i="48"/>
  <c r="AC30" i="48"/>
  <c r="AB30" i="48"/>
  <c r="AA30" i="48"/>
  <c r="Z30" i="48"/>
  <c r="Y30" i="48"/>
  <c r="X30" i="48"/>
  <c r="W30" i="48"/>
  <c r="V30" i="48"/>
  <c r="U30" i="48"/>
  <c r="T30" i="48"/>
  <c r="S30" i="48"/>
  <c r="R30" i="48"/>
  <c r="Q30" i="48"/>
  <c r="P30" i="48"/>
  <c r="N30" i="48"/>
  <c r="M30" i="48"/>
  <c r="L30" i="48"/>
  <c r="K30" i="48"/>
  <c r="J30" i="48"/>
  <c r="I30" i="48"/>
  <c r="H30" i="48"/>
  <c r="G30" i="48"/>
  <c r="F30" i="48"/>
  <c r="E30" i="48"/>
  <c r="D30" i="48"/>
  <c r="C30" i="48"/>
  <c r="B30" i="48"/>
  <c r="AI29" i="48"/>
  <c r="AH29" i="48"/>
  <c r="AI28" i="48"/>
  <c r="AH28" i="48"/>
  <c r="AI27" i="48"/>
  <c r="AH27" i="48"/>
  <c r="AI26" i="48"/>
  <c r="AH26" i="48"/>
  <c r="AI25" i="48"/>
  <c r="AH25" i="48"/>
  <c r="AI24" i="48"/>
  <c r="AH24" i="48"/>
  <c r="AI23" i="48"/>
  <c r="AH23" i="48"/>
  <c r="AI22" i="48"/>
  <c r="AH22" i="48"/>
  <c r="AI21" i="48"/>
  <c r="AH21" i="48"/>
  <c r="AI20" i="48"/>
  <c r="AH20" i="48"/>
  <c r="AI19" i="48"/>
  <c r="AH19" i="48"/>
  <c r="AI18" i="48"/>
  <c r="AH18" i="48"/>
  <c r="AI17" i="48"/>
  <c r="AH17" i="48"/>
  <c r="AI16" i="48"/>
  <c r="AH16" i="48"/>
  <c r="AI15" i="48"/>
  <c r="AH15" i="48"/>
  <c r="AI14" i="48"/>
  <c r="AH14" i="48"/>
  <c r="AI13" i="48"/>
  <c r="AH13" i="48"/>
  <c r="AI12" i="48"/>
  <c r="AH12" i="48"/>
  <c r="AI11" i="48"/>
  <c r="AH11" i="48"/>
  <c r="AB5" i="48"/>
  <c r="X5" i="48"/>
  <c r="W5" i="48"/>
  <c r="V5" i="48"/>
  <c r="U5" i="48"/>
  <c r="T5" i="48"/>
  <c r="S5" i="48"/>
  <c r="P5" i="48"/>
  <c r="K4" i="48"/>
  <c r="C4" i="48"/>
  <c r="D4" i="48" s="1"/>
  <c r="AG3" i="48"/>
  <c r="AG2" i="48"/>
  <c r="AF49" i="47"/>
  <c r="AD71" i="48" l="1"/>
  <c r="AC71" i="48"/>
  <c r="AB71" i="48"/>
  <c r="AA71" i="48"/>
  <c r="Z71" i="48"/>
  <c r="V71" i="48"/>
  <c r="U71" i="48"/>
  <c r="T71" i="48"/>
  <c r="S71" i="48"/>
  <c r="R71" i="48"/>
  <c r="Q71" i="48"/>
  <c r="P71" i="48"/>
  <c r="N71" i="48"/>
  <c r="M71" i="48"/>
  <c r="AI68" i="48"/>
  <c r="L71" i="48"/>
  <c r="K71" i="48"/>
  <c r="J71" i="48"/>
  <c r="I71" i="48"/>
  <c r="H71" i="48"/>
  <c r="AH67" i="48"/>
  <c r="F71" i="48"/>
  <c r="E71" i="48"/>
  <c r="AH47" i="48"/>
  <c r="AI66" i="48"/>
  <c r="C65" i="48"/>
  <c r="U193" i="48" s="1"/>
  <c r="AI30" i="48"/>
  <c r="AH68" i="48"/>
  <c r="AI80" i="48"/>
  <c r="AG6" i="48"/>
  <c r="AI59" i="48"/>
  <c r="AI67" i="48"/>
  <c r="C171" i="48"/>
  <c r="D89" i="48"/>
  <c r="AH69" i="48"/>
  <c r="AI69" i="48"/>
  <c r="AH80" i="48"/>
  <c r="S190" i="48"/>
  <c r="D190" i="48"/>
  <c r="G71" i="48"/>
  <c r="O71" i="48"/>
  <c r="W71" i="48"/>
  <c r="AE71" i="48"/>
  <c r="B71" i="48"/>
  <c r="E94" i="48"/>
  <c r="D82" i="48"/>
  <c r="AH59" i="48"/>
  <c r="Q5" i="48"/>
  <c r="AH30" i="48"/>
  <c r="B5" i="48"/>
  <c r="AI47" i="48"/>
  <c r="B65" i="48"/>
  <c r="AI63" i="48"/>
  <c r="AH63" i="48"/>
  <c r="AH66" i="48"/>
  <c r="E214" i="48"/>
  <c r="F178" i="48"/>
  <c r="D179" i="48"/>
  <c r="D42" i="48" s="1"/>
  <c r="E173" i="48"/>
  <c r="C7" i="48" l="1"/>
  <c r="D171" i="48"/>
  <c r="E89" i="48"/>
  <c r="F173" i="48"/>
  <c r="E179" i="48"/>
  <c r="E42" i="48" s="1"/>
  <c r="F94" i="48"/>
  <c r="E82" i="48"/>
  <c r="D43" i="48"/>
  <c r="AI71" i="48"/>
  <c r="AH71" i="48"/>
  <c r="T193" i="48"/>
  <c r="B7" i="48"/>
  <c r="F214" i="48"/>
  <c r="G178" i="48"/>
  <c r="E171" i="48" l="1"/>
  <c r="F89" i="48"/>
  <c r="D65" i="48"/>
  <c r="G94" i="48"/>
  <c r="F82" i="48"/>
  <c r="E43" i="48"/>
  <c r="E65" i="48" s="1"/>
  <c r="G173" i="48"/>
  <c r="F179" i="48"/>
  <c r="F42" i="48" s="1"/>
  <c r="F43" i="48" s="1"/>
  <c r="F65" i="48" s="1"/>
  <c r="G214" i="48"/>
  <c r="H178" i="48"/>
  <c r="G179" i="48" l="1"/>
  <c r="G42" i="48" s="1"/>
  <c r="H173" i="48"/>
  <c r="F171" i="48"/>
  <c r="G89" i="48"/>
  <c r="H94" i="48"/>
  <c r="G82" i="48"/>
  <c r="I178" i="48"/>
  <c r="H214" i="48"/>
  <c r="X193" i="48"/>
  <c r="F7" i="48"/>
  <c r="W193" i="48"/>
  <c r="E7" i="48"/>
  <c r="V193" i="48"/>
  <c r="D7" i="48"/>
  <c r="I214" i="48" l="1"/>
  <c r="J178" i="48"/>
  <c r="H179" i="48"/>
  <c r="H42" i="48" s="1"/>
  <c r="I173" i="48"/>
  <c r="G43" i="48"/>
  <c r="I94" i="48"/>
  <c r="H82" i="48"/>
  <c r="G171" i="48"/>
  <c r="H89" i="48"/>
  <c r="G65" i="48" l="1"/>
  <c r="H171" i="48"/>
  <c r="I89" i="48"/>
  <c r="I179" i="48"/>
  <c r="I42" i="48" s="1"/>
  <c r="J173" i="48"/>
  <c r="H43" i="48"/>
  <c r="H65" i="48" s="1"/>
  <c r="K178" i="48"/>
  <c r="J214" i="48"/>
  <c r="I82" i="48"/>
  <c r="J94" i="48"/>
  <c r="J179" i="48" l="1"/>
  <c r="J42" i="48" s="1"/>
  <c r="J43" i="48" s="1"/>
  <c r="J65" i="48" s="1"/>
  <c r="K173" i="48"/>
  <c r="I43" i="48"/>
  <c r="I65" i="48" s="1"/>
  <c r="K94" i="48"/>
  <c r="J82" i="48"/>
  <c r="I171" i="48"/>
  <c r="J89" i="48"/>
  <c r="Z193" i="48"/>
  <c r="H7" i="48"/>
  <c r="L178" i="48"/>
  <c r="K214" i="48"/>
  <c r="Y193" i="48"/>
  <c r="G7" i="48"/>
  <c r="J171" i="48" l="1"/>
  <c r="K89" i="48"/>
  <c r="L94" i="48"/>
  <c r="K82" i="48"/>
  <c r="AA193" i="48"/>
  <c r="I7" i="48"/>
  <c r="M178" i="48"/>
  <c r="L214" i="48"/>
  <c r="K179" i="48"/>
  <c r="K42" i="48" s="1"/>
  <c r="L173" i="48"/>
  <c r="AB193" i="48"/>
  <c r="J7" i="48"/>
  <c r="M214" i="48" l="1"/>
  <c r="N178" i="48"/>
  <c r="L82" i="48"/>
  <c r="M94" i="48"/>
  <c r="L179" i="48"/>
  <c r="L42" i="48" s="1"/>
  <c r="L43" i="48" s="1"/>
  <c r="L65" i="48" s="1"/>
  <c r="M173" i="48"/>
  <c r="K43" i="48"/>
  <c r="K171" i="48"/>
  <c r="L89" i="48"/>
  <c r="K65" i="48" l="1"/>
  <c r="M179" i="48"/>
  <c r="M42" i="48" s="1"/>
  <c r="M43" i="48" s="1"/>
  <c r="M65" i="48" s="1"/>
  <c r="N173" i="48"/>
  <c r="AD193" i="48"/>
  <c r="L7" i="48"/>
  <c r="N94" i="48"/>
  <c r="M82" i="48"/>
  <c r="L171" i="48"/>
  <c r="M89" i="48"/>
  <c r="N214" i="48"/>
  <c r="O178" i="48"/>
  <c r="K49" i="47"/>
  <c r="I49" i="47"/>
  <c r="AH87" i="47"/>
  <c r="AI87" i="47" s="1"/>
  <c r="C59" i="47"/>
  <c r="B59" i="47"/>
  <c r="B47" i="47"/>
  <c r="B43" i="47"/>
  <c r="B30" i="47"/>
  <c r="AF218" i="47"/>
  <c r="AE218" i="47"/>
  <c r="AD218" i="47"/>
  <c r="AC218" i="47"/>
  <c r="AB218" i="47"/>
  <c r="AA218" i="47"/>
  <c r="Z218" i="47"/>
  <c r="Y218" i="47"/>
  <c r="X218" i="47"/>
  <c r="W218" i="47"/>
  <c r="V218" i="47"/>
  <c r="U218" i="47"/>
  <c r="T218" i="47"/>
  <c r="S218" i="47"/>
  <c r="R218" i="47"/>
  <c r="Q218" i="47"/>
  <c r="P218" i="47"/>
  <c r="O218" i="47"/>
  <c r="N218" i="47"/>
  <c r="M218" i="47"/>
  <c r="L218" i="47"/>
  <c r="K218" i="47"/>
  <c r="J218" i="47"/>
  <c r="I218" i="47"/>
  <c r="H218" i="47"/>
  <c r="G218" i="47"/>
  <c r="F218" i="47"/>
  <c r="E218" i="47"/>
  <c r="D218" i="47"/>
  <c r="C218" i="47"/>
  <c r="B218" i="47"/>
  <c r="A218" i="47"/>
  <c r="AF217" i="47"/>
  <c r="AE217" i="47"/>
  <c r="AD217" i="47"/>
  <c r="AC217" i="47"/>
  <c r="AB217" i="47"/>
  <c r="AA217" i="47"/>
  <c r="Z217" i="47"/>
  <c r="Y217" i="47"/>
  <c r="X217" i="47"/>
  <c r="W217" i="47"/>
  <c r="V217" i="47"/>
  <c r="U217" i="47"/>
  <c r="T217" i="47"/>
  <c r="S217" i="47"/>
  <c r="R217" i="47"/>
  <c r="Q217" i="47"/>
  <c r="P217" i="47"/>
  <c r="O217" i="47"/>
  <c r="N217" i="47"/>
  <c r="M217" i="47"/>
  <c r="L217" i="47"/>
  <c r="K217" i="47"/>
  <c r="J217" i="47"/>
  <c r="I217" i="47"/>
  <c r="H217" i="47"/>
  <c r="G217" i="47"/>
  <c r="F217" i="47"/>
  <c r="E217" i="47"/>
  <c r="D217" i="47"/>
  <c r="C217" i="47"/>
  <c r="B217" i="47"/>
  <c r="A217" i="47"/>
  <c r="AF216" i="47"/>
  <c r="AE216" i="47"/>
  <c r="AD216" i="47"/>
  <c r="AC216" i="47"/>
  <c r="AB216" i="47"/>
  <c r="AA216" i="47"/>
  <c r="Z216" i="47"/>
  <c r="Y216" i="47"/>
  <c r="X216" i="47"/>
  <c r="W216" i="47"/>
  <c r="V216" i="47"/>
  <c r="U216" i="47"/>
  <c r="T216" i="47"/>
  <c r="S216" i="47"/>
  <c r="R216" i="47"/>
  <c r="Q216" i="47"/>
  <c r="P216" i="47"/>
  <c r="O216" i="47"/>
  <c r="N216" i="47"/>
  <c r="M216" i="47"/>
  <c r="L216" i="47"/>
  <c r="K216" i="47"/>
  <c r="J216" i="47"/>
  <c r="I216" i="47"/>
  <c r="H216" i="47"/>
  <c r="G216" i="47"/>
  <c r="F216" i="47"/>
  <c r="E216" i="47"/>
  <c r="D216" i="47"/>
  <c r="C216" i="47"/>
  <c r="B216" i="47"/>
  <c r="A216" i="47"/>
  <c r="AF215" i="47"/>
  <c r="AE215" i="47"/>
  <c r="AD215" i="47"/>
  <c r="AC215" i="47"/>
  <c r="AB215" i="47"/>
  <c r="AA215" i="47"/>
  <c r="Z215" i="47"/>
  <c r="Y215" i="47"/>
  <c r="X215" i="47"/>
  <c r="W215" i="47"/>
  <c r="V215" i="47"/>
  <c r="U215" i="47"/>
  <c r="T215" i="47"/>
  <c r="S215" i="47"/>
  <c r="R215" i="47"/>
  <c r="Q215" i="47"/>
  <c r="P215" i="47"/>
  <c r="O215" i="47"/>
  <c r="N215" i="47"/>
  <c r="M215" i="47"/>
  <c r="L215" i="47"/>
  <c r="K215" i="47"/>
  <c r="J215" i="47"/>
  <c r="I215" i="47"/>
  <c r="H215" i="47"/>
  <c r="G215" i="47"/>
  <c r="F215" i="47"/>
  <c r="E215" i="47"/>
  <c r="D215" i="47"/>
  <c r="C215" i="47"/>
  <c r="B215" i="47"/>
  <c r="A215" i="47"/>
  <c r="B214" i="47"/>
  <c r="S189" i="47"/>
  <c r="AG179" i="47"/>
  <c r="B179" i="47"/>
  <c r="D178" i="47"/>
  <c r="C178" i="47"/>
  <c r="C214" i="47" s="1"/>
  <c r="C177" i="47"/>
  <c r="D177" i="47" s="1"/>
  <c r="E177" i="47" s="1"/>
  <c r="F177" i="47" s="1"/>
  <c r="G177" i="47" s="1"/>
  <c r="H177" i="47" s="1"/>
  <c r="I177" i="47" s="1"/>
  <c r="J177" i="47" s="1"/>
  <c r="K177" i="47" s="1"/>
  <c r="L177" i="47" s="1"/>
  <c r="M177" i="47" s="1"/>
  <c r="N177" i="47" s="1"/>
  <c r="O177" i="47" s="1"/>
  <c r="P177" i="47" s="1"/>
  <c r="Q177" i="47" s="1"/>
  <c r="R177" i="47" s="1"/>
  <c r="S177" i="47" s="1"/>
  <c r="T177" i="47" s="1"/>
  <c r="U177" i="47" s="1"/>
  <c r="V177" i="47" s="1"/>
  <c r="W177" i="47" s="1"/>
  <c r="X177" i="47" s="1"/>
  <c r="Y177" i="47" s="1"/>
  <c r="Z177" i="47" s="1"/>
  <c r="AA177" i="47" s="1"/>
  <c r="AB177" i="47" s="1"/>
  <c r="AC177" i="47" s="1"/>
  <c r="AD177" i="47" s="1"/>
  <c r="AE177" i="47" s="1"/>
  <c r="AF177" i="47" s="1"/>
  <c r="D176" i="47"/>
  <c r="E176" i="47" s="1"/>
  <c r="F176" i="47" s="1"/>
  <c r="G176" i="47" s="1"/>
  <c r="H176" i="47" s="1"/>
  <c r="I176" i="47" s="1"/>
  <c r="J176" i="47" s="1"/>
  <c r="K176" i="47" s="1"/>
  <c r="L176" i="47" s="1"/>
  <c r="M176" i="47" s="1"/>
  <c r="N176" i="47" s="1"/>
  <c r="O176" i="47" s="1"/>
  <c r="P176" i="47" s="1"/>
  <c r="Q176" i="47" s="1"/>
  <c r="R176" i="47" s="1"/>
  <c r="S176" i="47" s="1"/>
  <c r="T176" i="47" s="1"/>
  <c r="U176" i="47" s="1"/>
  <c r="V176" i="47" s="1"/>
  <c r="W176" i="47" s="1"/>
  <c r="X176" i="47" s="1"/>
  <c r="Y176" i="47" s="1"/>
  <c r="Z176" i="47" s="1"/>
  <c r="AA176" i="47" s="1"/>
  <c r="AB176" i="47" s="1"/>
  <c r="AC176" i="47" s="1"/>
  <c r="AD176" i="47" s="1"/>
  <c r="AE176" i="47" s="1"/>
  <c r="AF176" i="47" s="1"/>
  <c r="C176" i="47"/>
  <c r="E175" i="47"/>
  <c r="F175" i="47" s="1"/>
  <c r="G175" i="47" s="1"/>
  <c r="H175" i="47" s="1"/>
  <c r="I175" i="47" s="1"/>
  <c r="J175" i="47" s="1"/>
  <c r="K175" i="47" s="1"/>
  <c r="L175" i="47" s="1"/>
  <c r="M175" i="47" s="1"/>
  <c r="N175" i="47" s="1"/>
  <c r="O175" i="47" s="1"/>
  <c r="P175" i="47" s="1"/>
  <c r="Q175" i="47" s="1"/>
  <c r="R175" i="47" s="1"/>
  <c r="S175" i="47" s="1"/>
  <c r="T175" i="47" s="1"/>
  <c r="U175" i="47" s="1"/>
  <c r="V175" i="47" s="1"/>
  <c r="W175" i="47" s="1"/>
  <c r="X175" i="47" s="1"/>
  <c r="Y175" i="47" s="1"/>
  <c r="Z175" i="47" s="1"/>
  <c r="AA175" i="47" s="1"/>
  <c r="AB175" i="47" s="1"/>
  <c r="AC175" i="47" s="1"/>
  <c r="AD175" i="47" s="1"/>
  <c r="AE175" i="47" s="1"/>
  <c r="AF175" i="47" s="1"/>
  <c r="C175" i="47"/>
  <c r="D175" i="47" s="1"/>
  <c r="E174" i="47"/>
  <c r="F174" i="47" s="1"/>
  <c r="G174" i="47" s="1"/>
  <c r="H174" i="47" s="1"/>
  <c r="I174" i="47" s="1"/>
  <c r="J174" i="47" s="1"/>
  <c r="K174" i="47" s="1"/>
  <c r="L174" i="47" s="1"/>
  <c r="M174" i="47" s="1"/>
  <c r="N174" i="47" s="1"/>
  <c r="O174" i="47" s="1"/>
  <c r="P174" i="47" s="1"/>
  <c r="Q174" i="47" s="1"/>
  <c r="R174" i="47" s="1"/>
  <c r="S174" i="47" s="1"/>
  <c r="T174" i="47" s="1"/>
  <c r="U174" i="47" s="1"/>
  <c r="V174" i="47" s="1"/>
  <c r="W174" i="47" s="1"/>
  <c r="X174" i="47" s="1"/>
  <c r="Y174" i="47" s="1"/>
  <c r="Z174" i="47" s="1"/>
  <c r="AA174" i="47" s="1"/>
  <c r="AB174" i="47" s="1"/>
  <c r="AC174" i="47" s="1"/>
  <c r="AD174" i="47" s="1"/>
  <c r="AE174" i="47" s="1"/>
  <c r="AF174" i="47" s="1"/>
  <c r="D174" i="47"/>
  <c r="C174" i="47"/>
  <c r="C173" i="47"/>
  <c r="AG171" i="47"/>
  <c r="B171" i="47"/>
  <c r="J170" i="47"/>
  <c r="K170" i="47" s="1"/>
  <c r="L170" i="47" s="1"/>
  <c r="M170" i="47" s="1"/>
  <c r="N170" i="47" s="1"/>
  <c r="O170" i="47" s="1"/>
  <c r="P170" i="47" s="1"/>
  <c r="Q170" i="47" s="1"/>
  <c r="R170" i="47" s="1"/>
  <c r="S170" i="47" s="1"/>
  <c r="T170" i="47" s="1"/>
  <c r="U170" i="47" s="1"/>
  <c r="V170" i="47" s="1"/>
  <c r="W170" i="47" s="1"/>
  <c r="X170" i="47" s="1"/>
  <c r="Y170" i="47" s="1"/>
  <c r="Z170" i="47" s="1"/>
  <c r="AA170" i="47" s="1"/>
  <c r="AB170" i="47" s="1"/>
  <c r="AC170" i="47" s="1"/>
  <c r="AD170" i="47" s="1"/>
  <c r="AE170" i="47" s="1"/>
  <c r="AF170" i="47" s="1"/>
  <c r="E170" i="47"/>
  <c r="F170" i="47" s="1"/>
  <c r="G170" i="47" s="1"/>
  <c r="H170" i="47" s="1"/>
  <c r="I170" i="47" s="1"/>
  <c r="D170" i="47"/>
  <c r="C170" i="47"/>
  <c r="J169" i="47"/>
  <c r="K169" i="47" s="1"/>
  <c r="L169" i="47" s="1"/>
  <c r="M169" i="47" s="1"/>
  <c r="N169" i="47" s="1"/>
  <c r="O169" i="47" s="1"/>
  <c r="P169" i="47" s="1"/>
  <c r="Q169" i="47" s="1"/>
  <c r="R169" i="47" s="1"/>
  <c r="S169" i="47" s="1"/>
  <c r="T169" i="47" s="1"/>
  <c r="U169" i="47" s="1"/>
  <c r="V169" i="47" s="1"/>
  <c r="W169" i="47" s="1"/>
  <c r="X169" i="47" s="1"/>
  <c r="Y169" i="47" s="1"/>
  <c r="Z169" i="47" s="1"/>
  <c r="AA169" i="47" s="1"/>
  <c r="AB169" i="47" s="1"/>
  <c r="AC169" i="47" s="1"/>
  <c r="AD169" i="47" s="1"/>
  <c r="AE169" i="47" s="1"/>
  <c r="AF169" i="47" s="1"/>
  <c r="C169" i="47"/>
  <c r="D169" i="47" s="1"/>
  <c r="E169" i="47" s="1"/>
  <c r="F169" i="47" s="1"/>
  <c r="G169" i="47" s="1"/>
  <c r="H169" i="47" s="1"/>
  <c r="I169" i="47" s="1"/>
  <c r="D168" i="47"/>
  <c r="E168" i="47" s="1"/>
  <c r="F168" i="47" s="1"/>
  <c r="G168" i="47" s="1"/>
  <c r="H168" i="47" s="1"/>
  <c r="I168" i="47" s="1"/>
  <c r="J168" i="47" s="1"/>
  <c r="K168" i="47" s="1"/>
  <c r="L168" i="47" s="1"/>
  <c r="M168" i="47" s="1"/>
  <c r="N168" i="47" s="1"/>
  <c r="O168" i="47" s="1"/>
  <c r="P168" i="47" s="1"/>
  <c r="Q168" i="47" s="1"/>
  <c r="R168" i="47" s="1"/>
  <c r="S168" i="47" s="1"/>
  <c r="T168" i="47" s="1"/>
  <c r="U168" i="47" s="1"/>
  <c r="V168" i="47" s="1"/>
  <c r="W168" i="47" s="1"/>
  <c r="X168" i="47" s="1"/>
  <c r="Y168" i="47" s="1"/>
  <c r="Z168" i="47" s="1"/>
  <c r="AA168" i="47" s="1"/>
  <c r="AB168" i="47" s="1"/>
  <c r="AC168" i="47" s="1"/>
  <c r="AD168" i="47" s="1"/>
  <c r="AE168" i="47" s="1"/>
  <c r="AF168" i="47" s="1"/>
  <c r="C168" i="47"/>
  <c r="F167" i="47"/>
  <c r="G167" i="47" s="1"/>
  <c r="H167" i="47" s="1"/>
  <c r="I167" i="47" s="1"/>
  <c r="J167" i="47" s="1"/>
  <c r="K167" i="47" s="1"/>
  <c r="L167" i="47" s="1"/>
  <c r="M167" i="47" s="1"/>
  <c r="N167" i="47" s="1"/>
  <c r="O167" i="47" s="1"/>
  <c r="P167" i="47" s="1"/>
  <c r="Q167" i="47" s="1"/>
  <c r="R167" i="47" s="1"/>
  <c r="S167" i="47" s="1"/>
  <c r="T167" i="47" s="1"/>
  <c r="U167" i="47" s="1"/>
  <c r="V167" i="47" s="1"/>
  <c r="W167" i="47" s="1"/>
  <c r="X167" i="47" s="1"/>
  <c r="Y167" i="47" s="1"/>
  <c r="Z167" i="47" s="1"/>
  <c r="AA167" i="47" s="1"/>
  <c r="AB167" i="47" s="1"/>
  <c r="AC167" i="47" s="1"/>
  <c r="AD167" i="47" s="1"/>
  <c r="AE167" i="47" s="1"/>
  <c r="AF167" i="47" s="1"/>
  <c r="D167" i="47"/>
  <c r="E167" i="47" s="1"/>
  <c r="C167" i="47"/>
  <c r="C166" i="47"/>
  <c r="D166" i="47" s="1"/>
  <c r="E166" i="47" s="1"/>
  <c r="F166" i="47" s="1"/>
  <c r="G166" i="47" s="1"/>
  <c r="H166" i="47" s="1"/>
  <c r="I166" i="47" s="1"/>
  <c r="J166" i="47" s="1"/>
  <c r="K166" i="47" s="1"/>
  <c r="L166" i="47" s="1"/>
  <c r="M166" i="47" s="1"/>
  <c r="N166" i="47" s="1"/>
  <c r="O166" i="47" s="1"/>
  <c r="P166" i="47" s="1"/>
  <c r="Q166" i="47" s="1"/>
  <c r="R166" i="47" s="1"/>
  <c r="S166" i="47" s="1"/>
  <c r="T166" i="47" s="1"/>
  <c r="U166" i="47" s="1"/>
  <c r="V166" i="47" s="1"/>
  <c r="W166" i="47" s="1"/>
  <c r="X166" i="47" s="1"/>
  <c r="Y166" i="47" s="1"/>
  <c r="Z166" i="47" s="1"/>
  <c r="AA166" i="47" s="1"/>
  <c r="AB166" i="47" s="1"/>
  <c r="AC166" i="47" s="1"/>
  <c r="AD166" i="47" s="1"/>
  <c r="AE166" i="47" s="1"/>
  <c r="AF166" i="47" s="1"/>
  <c r="C165" i="47"/>
  <c r="D165" i="47" s="1"/>
  <c r="E165" i="47" s="1"/>
  <c r="F165" i="47" s="1"/>
  <c r="G165" i="47" s="1"/>
  <c r="H165" i="47" s="1"/>
  <c r="I165" i="47" s="1"/>
  <c r="J165" i="47" s="1"/>
  <c r="K165" i="47" s="1"/>
  <c r="L165" i="47" s="1"/>
  <c r="M165" i="47" s="1"/>
  <c r="N165" i="47" s="1"/>
  <c r="O165" i="47" s="1"/>
  <c r="P165" i="47" s="1"/>
  <c r="Q165" i="47" s="1"/>
  <c r="R165" i="47" s="1"/>
  <c r="S165" i="47" s="1"/>
  <c r="T165" i="47" s="1"/>
  <c r="U165" i="47" s="1"/>
  <c r="V165" i="47" s="1"/>
  <c r="W165" i="47" s="1"/>
  <c r="X165" i="47" s="1"/>
  <c r="Y165" i="47" s="1"/>
  <c r="Z165" i="47" s="1"/>
  <c r="AA165" i="47" s="1"/>
  <c r="AB165" i="47" s="1"/>
  <c r="AC165" i="47" s="1"/>
  <c r="AD165" i="47" s="1"/>
  <c r="AE165" i="47" s="1"/>
  <c r="AF165" i="47" s="1"/>
  <c r="C164" i="47"/>
  <c r="D164" i="47" s="1"/>
  <c r="E164" i="47" s="1"/>
  <c r="F164" i="47" s="1"/>
  <c r="G164" i="47" s="1"/>
  <c r="H164" i="47" s="1"/>
  <c r="I164" i="47" s="1"/>
  <c r="J164" i="47" s="1"/>
  <c r="K164" i="47" s="1"/>
  <c r="L164" i="47" s="1"/>
  <c r="M164" i="47" s="1"/>
  <c r="N164" i="47" s="1"/>
  <c r="O164" i="47" s="1"/>
  <c r="P164" i="47" s="1"/>
  <c r="Q164" i="47" s="1"/>
  <c r="R164" i="47" s="1"/>
  <c r="S164" i="47" s="1"/>
  <c r="T164" i="47" s="1"/>
  <c r="U164" i="47" s="1"/>
  <c r="V164" i="47" s="1"/>
  <c r="W164" i="47" s="1"/>
  <c r="X164" i="47" s="1"/>
  <c r="Y164" i="47" s="1"/>
  <c r="Z164" i="47" s="1"/>
  <c r="AA164" i="47" s="1"/>
  <c r="AB164" i="47" s="1"/>
  <c r="AC164" i="47" s="1"/>
  <c r="AD164" i="47" s="1"/>
  <c r="AE164" i="47" s="1"/>
  <c r="AF164" i="47" s="1"/>
  <c r="E163" i="47"/>
  <c r="F163" i="47" s="1"/>
  <c r="G163" i="47" s="1"/>
  <c r="H163" i="47" s="1"/>
  <c r="I163" i="47" s="1"/>
  <c r="J163" i="47" s="1"/>
  <c r="K163" i="47" s="1"/>
  <c r="L163" i="47" s="1"/>
  <c r="M163" i="47" s="1"/>
  <c r="N163" i="47" s="1"/>
  <c r="O163" i="47" s="1"/>
  <c r="P163" i="47" s="1"/>
  <c r="Q163" i="47" s="1"/>
  <c r="R163" i="47" s="1"/>
  <c r="S163" i="47" s="1"/>
  <c r="T163" i="47" s="1"/>
  <c r="U163" i="47" s="1"/>
  <c r="V163" i="47" s="1"/>
  <c r="W163" i="47" s="1"/>
  <c r="X163" i="47" s="1"/>
  <c r="Y163" i="47" s="1"/>
  <c r="Z163" i="47" s="1"/>
  <c r="AA163" i="47" s="1"/>
  <c r="AB163" i="47" s="1"/>
  <c r="AC163" i="47" s="1"/>
  <c r="AD163" i="47" s="1"/>
  <c r="AE163" i="47" s="1"/>
  <c r="AF163" i="47" s="1"/>
  <c r="D163" i="47"/>
  <c r="C163" i="47"/>
  <c r="H162" i="47"/>
  <c r="I162" i="47" s="1"/>
  <c r="J162" i="47" s="1"/>
  <c r="K162" i="47" s="1"/>
  <c r="L162" i="47" s="1"/>
  <c r="M162" i="47" s="1"/>
  <c r="N162" i="47" s="1"/>
  <c r="O162" i="47" s="1"/>
  <c r="P162" i="47" s="1"/>
  <c r="Q162" i="47" s="1"/>
  <c r="R162" i="47" s="1"/>
  <c r="S162" i="47" s="1"/>
  <c r="T162" i="47" s="1"/>
  <c r="U162" i="47" s="1"/>
  <c r="V162" i="47" s="1"/>
  <c r="W162" i="47" s="1"/>
  <c r="X162" i="47" s="1"/>
  <c r="Y162" i="47" s="1"/>
  <c r="Z162" i="47" s="1"/>
  <c r="AA162" i="47" s="1"/>
  <c r="AB162" i="47" s="1"/>
  <c r="AC162" i="47" s="1"/>
  <c r="AD162" i="47" s="1"/>
  <c r="AE162" i="47" s="1"/>
  <c r="AF162" i="47" s="1"/>
  <c r="C162" i="47"/>
  <c r="D162" i="47" s="1"/>
  <c r="E162" i="47" s="1"/>
  <c r="F162" i="47" s="1"/>
  <c r="G162" i="47" s="1"/>
  <c r="W161" i="47"/>
  <c r="X161" i="47" s="1"/>
  <c r="Y161" i="47" s="1"/>
  <c r="Z161" i="47" s="1"/>
  <c r="AA161" i="47" s="1"/>
  <c r="AB161" i="47" s="1"/>
  <c r="AC161" i="47" s="1"/>
  <c r="AD161" i="47" s="1"/>
  <c r="AE161" i="47" s="1"/>
  <c r="AF161" i="47" s="1"/>
  <c r="C161" i="47"/>
  <c r="D161" i="47" s="1"/>
  <c r="E161" i="47" s="1"/>
  <c r="F161" i="47" s="1"/>
  <c r="G161" i="47" s="1"/>
  <c r="H161" i="47" s="1"/>
  <c r="I161" i="47" s="1"/>
  <c r="J161" i="47" s="1"/>
  <c r="K161" i="47" s="1"/>
  <c r="L161" i="47" s="1"/>
  <c r="M161" i="47" s="1"/>
  <c r="N161" i="47" s="1"/>
  <c r="O161" i="47" s="1"/>
  <c r="P161" i="47" s="1"/>
  <c r="Q161" i="47" s="1"/>
  <c r="R161" i="47" s="1"/>
  <c r="S161" i="47" s="1"/>
  <c r="T161" i="47" s="1"/>
  <c r="U161" i="47" s="1"/>
  <c r="V161" i="47" s="1"/>
  <c r="H160" i="47"/>
  <c r="I160" i="47" s="1"/>
  <c r="J160" i="47" s="1"/>
  <c r="K160" i="47" s="1"/>
  <c r="L160" i="47" s="1"/>
  <c r="M160" i="47" s="1"/>
  <c r="N160" i="47" s="1"/>
  <c r="O160" i="47" s="1"/>
  <c r="P160" i="47" s="1"/>
  <c r="Q160" i="47" s="1"/>
  <c r="R160" i="47" s="1"/>
  <c r="S160" i="47" s="1"/>
  <c r="T160" i="47" s="1"/>
  <c r="U160" i="47" s="1"/>
  <c r="V160" i="47" s="1"/>
  <c r="W160" i="47" s="1"/>
  <c r="X160" i="47" s="1"/>
  <c r="Y160" i="47" s="1"/>
  <c r="Z160" i="47" s="1"/>
  <c r="AA160" i="47" s="1"/>
  <c r="AB160" i="47" s="1"/>
  <c r="AC160" i="47" s="1"/>
  <c r="AD160" i="47" s="1"/>
  <c r="AE160" i="47" s="1"/>
  <c r="AF160" i="47" s="1"/>
  <c r="E160" i="47"/>
  <c r="F160" i="47" s="1"/>
  <c r="G160" i="47" s="1"/>
  <c r="D160" i="47"/>
  <c r="C160" i="47"/>
  <c r="C159" i="47"/>
  <c r="D159" i="47" s="1"/>
  <c r="E159" i="47" s="1"/>
  <c r="F159" i="47" s="1"/>
  <c r="G159" i="47" s="1"/>
  <c r="H159" i="47" s="1"/>
  <c r="I159" i="47" s="1"/>
  <c r="J159" i="47" s="1"/>
  <c r="K159" i="47" s="1"/>
  <c r="L159" i="47" s="1"/>
  <c r="M159" i="47" s="1"/>
  <c r="N159" i="47" s="1"/>
  <c r="O159" i="47" s="1"/>
  <c r="P159" i="47" s="1"/>
  <c r="Q159" i="47" s="1"/>
  <c r="R159" i="47" s="1"/>
  <c r="S159" i="47" s="1"/>
  <c r="T159" i="47" s="1"/>
  <c r="U159" i="47" s="1"/>
  <c r="V159" i="47" s="1"/>
  <c r="W159" i="47" s="1"/>
  <c r="X159" i="47" s="1"/>
  <c r="Y159" i="47" s="1"/>
  <c r="Z159" i="47" s="1"/>
  <c r="AA159" i="47" s="1"/>
  <c r="AB159" i="47" s="1"/>
  <c r="AC159" i="47" s="1"/>
  <c r="AD159" i="47" s="1"/>
  <c r="AE159" i="47" s="1"/>
  <c r="AF159" i="47" s="1"/>
  <c r="V158" i="47"/>
  <c r="W158" i="47" s="1"/>
  <c r="X158" i="47" s="1"/>
  <c r="Y158" i="47" s="1"/>
  <c r="Z158" i="47" s="1"/>
  <c r="AA158" i="47" s="1"/>
  <c r="AB158" i="47" s="1"/>
  <c r="AC158" i="47" s="1"/>
  <c r="AD158" i="47" s="1"/>
  <c r="AE158" i="47" s="1"/>
  <c r="AF158" i="47" s="1"/>
  <c r="G158" i="47"/>
  <c r="H158" i="47" s="1"/>
  <c r="I158" i="47" s="1"/>
  <c r="J158" i="47" s="1"/>
  <c r="K158" i="47" s="1"/>
  <c r="L158" i="47" s="1"/>
  <c r="M158" i="47" s="1"/>
  <c r="N158" i="47" s="1"/>
  <c r="O158" i="47" s="1"/>
  <c r="P158" i="47" s="1"/>
  <c r="Q158" i="47" s="1"/>
  <c r="R158" i="47" s="1"/>
  <c r="S158" i="47" s="1"/>
  <c r="T158" i="47" s="1"/>
  <c r="U158" i="47" s="1"/>
  <c r="C158" i="47"/>
  <c r="D158" i="47" s="1"/>
  <c r="E158" i="47" s="1"/>
  <c r="F158" i="47" s="1"/>
  <c r="J157" i="47"/>
  <c r="K157" i="47" s="1"/>
  <c r="L157" i="47" s="1"/>
  <c r="M157" i="47" s="1"/>
  <c r="N157" i="47" s="1"/>
  <c r="O157" i="47" s="1"/>
  <c r="P157" i="47" s="1"/>
  <c r="Q157" i="47" s="1"/>
  <c r="R157" i="47" s="1"/>
  <c r="S157" i="47" s="1"/>
  <c r="T157" i="47" s="1"/>
  <c r="U157" i="47" s="1"/>
  <c r="V157" i="47" s="1"/>
  <c r="W157" i="47" s="1"/>
  <c r="X157" i="47" s="1"/>
  <c r="Y157" i="47" s="1"/>
  <c r="Z157" i="47" s="1"/>
  <c r="AA157" i="47" s="1"/>
  <c r="AB157" i="47" s="1"/>
  <c r="AC157" i="47" s="1"/>
  <c r="AD157" i="47" s="1"/>
  <c r="AE157" i="47" s="1"/>
  <c r="AF157" i="47" s="1"/>
  <c r="E157" i="47"/>
  <c r="F157" i="47" s="1"/>
  <c r="G157" i="47" s="1"/>
  <c r="H157" i="47" s="1"/>
  <c r="I157" i="47" s="1"/>
  <c r="C157" i="47"/>
  <c r="D157" i="47" s="1"/>
  <c r="Y156" i="47"/>
  <c r="Z156" i="47" s="1"/>
  <c r="AA156" i="47" s="1"/>
  <c r="AB156" i="47" s="1"/>
  <c r="AC156" i="47" s="1"/>
  <c r="AD156" i="47" s="1"/>
  <c r="AE156" i="47" s="1"/>
  <c r="AF156" i="47" s="1"/>
  <c r="O156" i="47"/>
  <c r="P156" i="47" s="1"/>
  <c r="Q156" i="47" s="1"/>
  <c r="R156" i="47" s="1"/>
  <c r="S156" i="47" s="1"/>
  <c r="T156" i="47" s="1"/>
  <c r="U156" i="47" s="1"/>
  <c r="V156" i="47" s="1"/>
  <c r="W156" i="47" s="1"/>
  <c r="X156" i="47" s="1"/>
  <c r="C156" i="47"/>
  <c r="D156" i="47" s="1"/>
  <c r="E156" i="47" s="1"/>
  <c r="F156" i="47" s="1"/>
  <c r="G156" i="47" s="1"/>
  <c r="H156" i="47" s="1"/>
  <c r="I156" i="47" s="1"/>
  <c r="J156" i="47" s="1"/>
  <c r="K156" i="47" s="1"/>
  <c r="L156" i="47" s="1"/>
  <c r="M156" i="47" s="1"/>
  <c r="N156" i="47" s="1"/>
  <c r="F155" i="47"/>
  <c r="G155" i="47" s="1"/>
  <c r="H155" i="47" s="1"/>
  <c r="I155" i="47" s="1"/>
  <c r="J155" i="47" s="1"/>
  <c r="K155" i="47" s="1"/>
  <c r="L155" i="47" s="1"/>
  <c r="M155" i="47" s="1"/>
  <c r="N155" i="47" s="1"/>
  <c r="O155" i="47" s="1"/>
  <c r="P155" i="47" s="1"/>
  <c r="Q155" i="47" s="1"/>
  <c r="R155" i="47" s="1"/>
  <c r="S155" i="47" s="1"/>
  <c r="T155" i="47" s="1"/>
  <c r="U155" i="47" s="1"/>
  <c r="V155" i="47" s="1"/>
  <c r="W155" i="47" s="1"/>
  <c r="X155" i="47" s="1"/>
  <c r="Y155" i="47" s="1"/>
  <c r="Z155" i="47" s="1"/>
  <c r="AA155" i="47" s="1"/>
  <c r="AB155" i="47" s="1"/>
  <c r="AC155" i="47" s="1"/>
  <c r="AD155" i="47" s="1"/>
  <c r="AE155" i="47" s="1"/>
  <c r="AF155" i="47" s="1"/>
  <c r="E155" i="47"/>
  <c r="D155" i="47"/>
  <c r="C155" i="47"/>
  <c r="C154" i="47"/>
  <c r="D154" i="47" s="1"/>
  <c r="E154" i="47" s="1"/>
  <c r="F154" i="47" s="1"/>
  <c r="G154" i="47" s="1"/>
  <c r="H154" i="47" s="1"/>
  <c r="I154" i="47" s="1"/>
  <c r="J154" i="47" s="1"/>
  <c r="K154" i="47" s="1"/>
  <c r="L154" i="47" s="1"/>
  <c r="M154" i="47" s="1"/>
  <c r="N154" i="47" s="1"/>
  <c r="O154" i="47" s="1"/>
  <c r="P154" i="47" s="1"/>
  <c r="Q154" i="47" s="1"/>
  <c r="R154" i="47" s="1"/>
  <c r="S154" i="47" s="1"/>
  <c r="T154" i="47" s="1"/>
  <c r="U154" i="47" s="1"/>
  <c r="V154" i="47" s="1"/>
  <c r="W154" i="47" s="1"/>
  <c r="X154" i="47" s="1"/>
  <c r="Y154" i="47" s="1"/>
  <c r="Z154" i="47" s="1"/>
  <c r="AA154" i="47" s="1"/>
  <c r="AB154" i="47" s="1"/>
  <c r="AC154" i="47" s="1"/>
  <c r="AD154" i="47" s="1"/>
  <c r="AE154" i="47" s="1"/>
  <c r="AF154" i="47" s="1"/>
  <c r="M153" i="47"/>
  <c r="N153" i="47" s="1"/>
  <c r="O153" i="47" s="1"/>
  <c r="P153" i="47" s="1"/>
  <c r="Q153" i="47" s="1"/>
  <c r="R153" i="47" s="1"/>
  <c r="S153" i="47" s="1"/>
  <c r="T153" i="47" s="1"/>
  <c r="U153" i="47" s="1"/>
  <c r="V153" i="47" s="1"/>
  <c r="W153" i="47" s="1"/>
  <c r="X153" i="47" s="1"/>
  <c r="Y153" i="47" s="1"/>
  <c r="Z153" i="47" s="1"/>
  <c r="AA153" i="47" s="1"/>
  <c r="AB153" i="47" s="1"/>
  <c r="AC153" i="47" s="1"/>
  <c r="AD153" i="47" s="1"/>
  <c r="AE153" i="47" s="1"/>
  <c r="AF153" i="47" s="1"/>
  <c r="D153" i="47"/>
  <c r="E153" i="47" s="1"/>
  <c r="F153" i="47" s="1"/>
  <c r="G153" i="47" s="1"/>
  <c r="H153" i="47" s="1"/>
  <c r="I153" i="47" s="1"/>
  <c r="J153" i="47" s="1"/>
  <c r="K153" i="47" s="1"/>
  <c r="L153" i="47" s="1"/>
  <c r="C153" i="47"/>
  <c r="T152" i="47"/>
  <c r="U152" i="47" s="1"/>
  <c r="V152" i="47" s="1"/>
  <c r="W152" i="47" s="1"/>
  <c r="X152" i="47" s="1"/>
  <c r="Y152" i="47" s="1"/>
  <c r="Z152" i="47" s="1"/>
  <c r="AA152" i="47" s="1"/>
  <c r="AB152" i="47" s="1"/>
  <c r="AC152" i="47" s="1"/>
  <c r="AD152" i="47" s="1"/>
  <c r="AE152" i="47" s="1"/>
  <c r="AF152" i="47" s="1"/>
  <c r="K152" i="47"/>
  <c r="L152" i="47" s="1"/>
  <c r="M152" i="47" s="1"/>
  <c r="N152" i="47" s="1"/>
  <c r="O152" i="47" s="1"/>
  <c r="P152" i="47" s="1"/>
  <c r="Q152" i="47" s="1"/>
  <c r="R152" i="47" s="1"/>
  <c r="S152" i="47" s="1"/>
  <c r="D152" i="47"/>
  <c r="E152" i="47" s="1"/>
  <c r="F152" i="47" s="1"/>
  <c r="G152" i="47" s="1"/>
  <c r="H152" i="47" s="1"/>
  <c r="I152" i="47" s="1"/>
  <c r="J152" i="47" s="1"/>
  <c r="C152" i="47"/>
  <c r="AB151" i="47"/>
  <c r="AC151" i="47" s="1"/>
  <c r="AD151" i="47" s="1"/>
  <c r="AE151" i="47" s="1"/>
  <c r="AF151" i="47" s="1"/>
  <c r="N151" i="47"/>
  <c r="O151" i="47" s="1"/>
  <c r="P151" i="47" s="1"/>
  <c r="Q151" i="47" s="1"/>
  <c r="R151" i="47" s="1"/>
  <c r="S151" i="47" s="1"/>
  <c r="T151" i="47" s="1"/>
  <c r="U151" i="47" s="1"/>
  <c r="V151" i="47" s="1"/>
  <c r="W151" i="47" s="1"/>
  <c r="X151" i="47" s="1"/>
  <c r="Y151" i="47" s="1"/>
  <c r="Z151" i="47" s="1"/>
  <c r="AA151" i="47" s="1"/>
  <c r="I151" i="47"/>
  <c r="J151" i="47" s="1"/>
  <c r="K151" i="47" s="1"/>
  <c r="L151" i="47" s="1"/>
  <c r="M151" i="47" s="1"/>
  <c r="E151" i="47"/>
  <c r="F151" i="47" s="1"/>
  <c r="G151" i="47" s="1"/>
  <c r="H151" i="47" s="1"/>
  <c r="D151" i="47"/>
  <c r="C151" i="47"/>
  <c r="AA150" i="47"/>
  <c r="AB150" i="47" s="1"/>
  <c r="AC150" i="47" s="1"/>
  <c r="AD150" i="47" s="1"/>
  <c r="AE150" i="47" s="1"/>
  <c r="AF150" i="47" s="1"/>
  <c r="H150" i="47"/>
  <c r="I150" i="47" s="1"/>
  <c r="J150" i="47" s="1"/>
  <c r="K150" i="47" s="1"/>
  <c r="L150" i="47" s="1"/>
  <c r="M150" i="47" s="1"/>
  <c r="N150" i="47" s="1"/>
  <c r="O150" i="47" s="1"/>
  <c r="P150" i="47" s="1"/>
  <c r="Q150" i="47" s="1"/>
  <c r="R150" i="47" s="1"/>
  <c r="S150" i="47" s="1"/>
  <c r="T150" i="47" s="1"/>
  <c r="U150" i="47" s="1"/>
  <c r="V150" i="47" s="1"/>
  <c r="W150" i="47" s="1"/>
  <c r="X150" i="47" s="1"/>
  <c r="Y150" i="47" s="1"/>
  <c r="Z150" i="47" s="1"/>
  <c r="D150" i="47"/>
  <c r="E150" i="47" s="1"/>
  <c r="F150" i="47" s="1"/>
  <c r="G150" i="47" s="1"/>
  <c r="C150" i="47"/>
  <c r="Y149" i="47"/>
  <c r="Z149" i="47" s="1"/>
  <c r="AA149" i="47" s="1"/>
  <c r="AB149" i="47" s="1"/>
  <c r="AC149" i="47" s="1"/>
  <c r="AD149" i="47" s="1"/>
  <c r="AE149" i="47" s="1"/>
  <c r="AF149" i="47" s="1"/>
  <c r="R149" i="47"/>
  <c r="S149" i="47" s="1"/>
  <c r="T149" i="47" s="1"/>
  <c r="U149" i="47" s="1"/>
  <c r="V149" i="47" s="1"/>
  <c r="W149" i="47" s="1"/>
  <c r="X149" i="47" s="1"/>
  <c r="F149" i="47"/>
  <c r="G149" i="47" s="1"/>
  <c r="H149" i="47" s="1"/>
  <c r="I149" i="47" s="1"/>
  <c r="J149" i="47" s="1"/>
  <c r="K149" i="47" s="1"/>
  <c r="L149" i="47" s="1"/>
  <c r="M149" i="47" s="1"/>
  <c r="N149" i="47" s="1"/>
  <c r="O149" i="47" s="1"/>
  <c r="P149" i="47" s="1"/>
  <c r="Q149" i="47" s="1"/>
  <c r="D149" i="47"/>
  <c r="E149" i="47" s="1"/>
  <c r="C149" i="47"/>
  <c r="G148" i="47"/>
  <c r="H148" i="47" s="1"/>
  <c r="I148" i="47" s="1"/>
  <c r="J148" i="47" s="1"/>
  <c r="K148" i="47" s="1"/>
  <c r="L148" i="47" s="1"/>
  <c r="M148" i="47" s="1"/>
  <c r="N148" i="47" s="1"/>
  <c r="O148" i="47" s="1"/>
  <c r="P148" i="47" s="1"/>
  <c r="Q148" i="47" s="1"/>
  <c r="R148" i="47" s="1"/>
  <c r="S148" i="47" s="1"/>
  <c r="T148" i="47" s="1"/>
  <c r="U148" i="47" s="1"/>
  <c r="V148" i="47" s="1"/>
  <c r="W148" i="47" s="1"/>
  <c r="X148" i="47" s="1"/>
  <c r="Y148" i="47" s="1"/>
  <c r="Z148" i="47" s="1"/>
  <c r="AA148" i="47" s="1"/>
  <c r="AB148" i="47" s="1"/>
  <c r="AC148" i="47" s="1"/>
  <c r="AD148" i="47" s="1"/>
  <c r="AE148" i="47" s="1"/>
  <c r="AF148" i="47" s="1"/>
  <c r="D148" i="47"/>
  <c r="E148" i="47" s="1"/>
  <c r="F148" i="47" s="1"/>
  <c r="C148" i="47"/>
  <c r="P147" i="47"/>
  <c r="Q147" i="47" s="1"/>
  <c r="R147" i="47" s="1"/>
  <c r="S147" i="47" s="1"/>
  <c r="T147" i="47" s="1"/>
  <c r="U147" i="47" s="1"/>
  <c r="V147" i="47" s="1"/>
  <c r="W147" i="47" s="1"/>
  <c r="X147" i="47" s="1"/>
  <c r="Y147" i="47" s="1"/>
  <c r="Z147" i="47" s="1"/>
  <c r="AA147" i="47" s="1"/>
  <c r="AB147" i="47" s="1"/>
  <c r="AC147" i="47" s="1"/>
  <c r="AD147" i="47" s="1"/>
  <c r="AE147" i="47" s="1"/>
  <c r="AF147" i="47" s="1"/>
  <c r="G147" i="47"/>
  <c r="H147" i="47" s="1"/>
  <c r="I147" i="47" s="1"/>
  <c r="J147" i="47" s="1"/>
  <c r="K147" i="47" s="1"/>
  <c r="L147" i="47" s="1"/>
  <c r="M147" i="47" s="1"/>
  <c r="N147" i="47" s="1"/>
  <c r="O147" i="47" s="1"/>
  <c r="F147" i="47"/>
  <c r="E147" i="47"/>
  <c r="D147" i="47"/>
  <c r="C147" i="47"/>
  <c r="O146" i="47"/>
  <c r="P146" i="47" s="1"/>
  <c r="Q146" i="47" s="1"/>
  <c r="R146" i="47" s="1"/>
  <c r="S146" i="47" s="1"/>
  <c r="T146" i="47" s="1"/>
  <c r="U146" i="47" s="1"/>
  <c r="V146" i="47" s="1"/>
  <c r="W146" i="47" s="1"/>
  <c r="X146" i="47" s="1"/>
  <c r="Y146" i="47" s="1"/>
  <c r="Z146" i="47" s="1"/>
  <c r="AA146" i="47" s="1"/>
  <c r="AB146" i="47" s="1"/>
  <c r="AC146" i="47" s="1"/>
  <c r="AD146" i="47" s="1"/>
  <c r="AE146" i="47" s="1"/>
  <c r="AF146" i="47" s="1"/>
  <c r="J146" i="47"/>
  <c r="K146" i="47" s="1"/>
  <c r="L146" i="47" s="1"/>
  <c r="M146" i="47" s="1"/>
  <c r="N146" i="47" s="1"/>
  <c r="F146" i="47"/>
  <c r="G146" i="47" s="1"/>
  <c r="H146" i="47" s="1"/>
  <c r="I146" i="47" s="1"/>
  <c r="D146" i="47"/>
  <c r="E146" i="47" s="1"/>
  <c r="C146" i="47"/>
  <c r="J145" i="47"/>
  <c r="K145" i="47" s="1"/>
  <c r="L145" i="47" s="1"/>
  <c r="M145" i="47" s="1"/>
  <c r="N145" i="47" s="1"/>
  <c r="O145" i="47" s="1"/>
  <c r="P145" i="47" s="1"/>
  <c r="Q145" i="47" s="1"/>
  <c r="R145" i="47" s="1"/>
  <c r="S145" i="47" s="1"/>
  <c r="T145" i="47" s="1"/>
  <c r="U145" i="47" s="1"/>
  <c r="V145" i="47" s="1"/>
  <c r="W145" i="47" s="1"/>
  <c r="X145" i="47" s="1"/>
  <c r="Y145" i="47" s="1"/>
  <c r="Z145" i="47" s="1"/>
  <c r="AA145" i="47" s="1"/>
  <c r="AB145" i="47" s="1"/>
  <c r="AC145" i="47" s="1"/>
  <c r="AD145" i="47" s="1"/>
  <c r="AE145" i="47" s="1"/>
  <c r="AF145" i="47" s="1"/>
  <c r="D145" i="47"/>
  <c r="E145" i="47" s="1"/>
  <c r="F145" i="47" s="1"/>
  <c r="G145" i="47" s="1"/>
  <c r="H145" i="47" s="1"/>
  <c r="I145" i="47" s="1"/>
  <c r="C145" i="47"/>
  <c r="K144" i="47"/>
  <c r="L144" i="47" s="1"/>
  <c r="M144" i="47" s="1"/>
  <c r="N144" i="47" s="1"/>
  <c r="O144" i="47" s="1"/>
  <c r="P144" i="47" s="1"/>
  <c r="Q144" i="47" s="1"/>
  <c r="R144" i="47" s="1"/>
  <c r="S144" i="47" s="1"/>
  <c r="T144" i="47" s="1"/>
  <c r="U144" i="47" s="1"/>
  <c r="V144" i="47" s="1"/>
  <c r="W144" i="47" s="1"/>
  <c r="X144" i="47" s="1"/>
  <c r="Y144" i="47" s="1"/>
  <c r="Z144" i="47" s="1"/>
  <c r="AA144" i="47" s="1"/>
  <c r="AB144" i="47" s="1"/>
  <c r="AC144" i="47" s="1"/>
  <c r="AD144" i="47" s="1"/>
  <c r="AE144" i="47" s="1"/>
  <c r="AF144" i="47" s="1"/>
  <c r="C144" i="47"/>
  <c r="D144" i="47" s="1"/>
  <c r="E144" i="47" s="1"/>
  <c r="F144" i="47" s="1"/>
  <c r="G144" i="47" s="1"/>
  <c r="H144" i="47" s="1"/>
  <c r="I144" i="47" s="1"/>
  <c r="J144" i="47" s="1"/>
  <c r="H143" i="47"/>
  <c r="I143" i="47" s="1"/>
  <c r="J143" i="47" s="1"/>
  <c r="K143" i="47" s="1"/>
  <c r="L143" i="47" s="1"/>
  <c r="M143" i="47" s="1"/>
  <c r="N143" i="47" s="1"/>
  <c r="O143" i="47" s="1"/>
  <c r="P143" i="47" s="1"/>
  <c r="Q143" i="47" s="1"/>
  <c r="R143" i="47" s="1"/>
  <c r="S143" i="47" s="1"/>
  <c r="T143" i="47" s="1"/>
  <c r="U143" i="47" s="1"/>
  <c r="V143" i="47" s="1"/>
  <c r="W143" i="47" s="1"/>
  <c r="X143" i="47" s="1"/>
  <c r="Y143" i="47" s="1"/>
  <c r="Z143" i="47" s="1"/>
  <c r="AA143" i="47" s="1"/>
  <c r="AB143" i="47" s="1"/>
  <c r="AC143" i="47" s="1"/>
  <c r="AD143" i="47" s="1"/>
  <c r="AE143" i="47" s="1"/>
  <c r="AF143" i="47" s="1"/>
  <c r="E143" i="47"/>
  <c r="F143" i="47" s="1"/>
  <c r="G143" i="47" s="1"/>
  <c r="D143" i="47"/>
  <c r="C143" i="47"/>
  <c r="AC142" i="47"/>
  <c r="AD142" i="47" s="1"/>
  <c r="AE142" i="47" s="1"/>
  <c r="AF142" i="47" s="1"/>
  <c r="F142" i="47"/>
  <c r="G142" i="47" s="1"/>
  <c r="H142" i="47" s="1"/>
  <c r="I142" i="47" s="1"/>
  <c r="J142" i="47" s="1"/>
  <c r="K142" i="47" s="1"/>
  <c r="L142" i="47" s="1"/>
  <c r="M142" i="47" s="1"/>
  <c r="N142" i="47" s="1"/>
  <c r="O142" i="47" s="1"/>
  <c r="P142" i="47" s="1"/>
  <c r="Q142" i="47" s="1"/>
  <c r="R142" i="47" s="1"/>
  <c r="S142" i="47" s="1"/>
  <c r="T142" i="47" s="1"/>
  <c r="U142" i="47" s="1"/>
  <c r="V142" i="47" s="1"/>
  <c r="W142" i="47" s="1"/>
  <c r="X142" i="47" s="1"/>
  <c r="Y142" i="47" s="1"/>
  <c r="Z142" i="47" s="1"/>
  <c r="AA142" i="47" s="1"/>
  <c r="AB142" i="47" s="1"/>
  <c r="D142" i="47"/>
  <c r="E142" i="47" s="1"/>
  <c r="C142" i="47"/>
  <c r="AF141" i="47"/>
  <c r="K141" i="47"/>
  <c r="L141" i="47" s="1"/>
  <c r="M141" i="47" s="1"/>
  <c r="N141" i="47" s="1"/>
  <c r="O141" i="47" s="1"/>
  <c r="P141" i="47" s="1"/>
  <c r="Q141" i="47" s="1"/>
  <c r="R141" i="47" s="1"/>
  <c r="S141" i="47" s="1"/>
  <c r="T141" i="47" s="1"/>
  <c r="U141" i="47" s="1"/>
  <c r="V141" i="47" s="1"/>
  <c r="W141" i="47" s="1"/>
  <c r="X141" i="47" s="1"/>
  <c r="Y141" i="47" s="1"/>
  <c r="Z141" i="47" s="1"/>
  <c r="AA141" i="47" s="1"/>
  <c r="AB141" i="47" s="1"/>
  <c r="AC141" i="47" s="1"/>
  <c r="AD141" i="47" s="1"/>
  <c r="AE141" i="47" s="1"/>
  <c r="D141" i="47"/>
  <c r="E141" i="47" s="1"/>
  <c r="F141" i="47" s="1"/>
  <c r="G141" i="47" s="1"/>
  <c r="H141" i="47" s="1"/>
  <c r="I141" i="47" s="1"/>
  <c r="J141" i="47" s="1"/>
  <c r="C141" i="47"/>
  <c r="G140" i="47"/>
  <c r="H140" i="47" s="1"/>
  <c r="I140" i="47" s="1"/>
  <c r="J140" i="47" s="1"/>
  <c r="K140" i="47" s="1"/>
  <c r="L140" i="47" s="1"/>
  <c r="M140" i="47" s="1"/>
  <c r="N140" i="47" s="1"/>
  <c r="O140" i="47" s="1"/>
  <c r="P140" i="47" s="1"/>
  <c r="Q140" i="47" s="1"/>
  <c r="R140" i="47" s="1"/>
  <c r="S140" i="47" s="1"/>
  <c r="T140" i="47" s="1"/>
  <c r="U140" i="47" s="1"/>
  <c r="V140" i="47" s="1"/>
  <c r="W140" i="47" s="1"/>
  <c r="X140" i="47" s="1"/>
  <c r="Y140" i="47" s="1"/>
  <c r="Z140" i="47" s="1"/>
  <c r="AA140" i="47" s="1"/>
  <c r="AB140" i="47" s="1"/>
  <c r="AC140" i="47" s="1"/>
  <c r="AD140" i="47" s="1"/>
  <c r="AE140" i="47" s="1"/>
  <c r="AF140" i="47" s="1"/>
  <c r="C140" i="47"/>
  <c r="D140" i="47" s="1"/>
  <c r="E140" i="47" s="1"/>
  <c r="F140" i="47" s="1"/>
  <c r="C139" i="47"/>
  <c r="D139" i="47" s="1"/>
  <c r="E139" i="47" s="1"/>
  <c r="F139" i="47" s="1"/>
  <c r="G139" i="47" s="1"/>
  <c r="H139" i="47" s="1"/>
  <c r="I139" i="47" s="1"/>
  <c r="J139" i="47" s="1"/>
  <c r="K139" i="47" s="1"/>
  <c r="L139" i="47" s="1"/>
  <c r="M139" i="47" s="1"/>
  <c r="N139" i="47" s="1"/>
  <c r="O139" i="47" s="1"/>
  <c r="P139" i="47" s="1"/>
  <c r="Q139" i="47" s="1"/>
  <c r="R139" i="47" s="1"/>
  <c r="S139" i="47" s="1"/>
  <c r="T139" i="47" s="1"/>
  <c r="U139" i="47" s="1"/>
  <c r="V139" i="47" s="1"/>
  <c r="W139" i="47" s="1"/>
  <c r="X139" i="47" s="1"/>
  <c r="Y139" i="47" s="1"/>
  <c r="Z139" i="47" s="1"/>
  <c r="AA139" i="47" s="1"/>
  <c r="AB139" i="47" s="1"/>
  <c r="AC139" i="47" s="1"/>
  <c r="AD139" i="47" s="1"/>
  <c r="AE139" i="47" s="1"/>
  <c r="AF139" i="47" s="1"/>
  <c r="O138" i="47"/>
  <c r="P138" i="47" s="1"/>
  <c r="Q138" i="47" s="1"/>
  <c r="R138" i="47" s="1"/>
  <c r="S138" i="47" s="1"/>
  <c r="T138" i="47" s="1"/>
  <c r="U138" i="47" s="1"/>
  <c r="V138" i="47" s="1"/>
  <c r="W138" i="47" s="1"/>
  <c r="X138" i="47" s="1"/>
  <c r="Y138" i="47" s="1"/>
  <c r="Z138" i="47" s="1"/>
  <c r="AA138" i="47" s="1"/>
  <c r="AB138" i="47" s="1"/>
  <c r="AC138" i="47" s="1"/>
  <c r="AD138" i="47" s="1"/>
  <c r="AE138" i="47" s="1"/>
  <c r="AF138" i="47" s="1"/>
  <c r="E138" i="47"/>
  <c r="F138" i="47" s="1"/>
  <c r="G138" i="47" s="1"/>
  <c r="H138" i="47" s="1"/>
  <c r="I138" i="47" s="1"/>
  <c r="J138" i="47" s="1"/>
  <c r="K138" i="47" s="1"/>
  <c r="L138" i="47" s="1"/>
  <c r="M138" i="47" s="1"/>
  <c r="N138" i="47" s="1"/>
  <c r="C138" i="47"/>
  <c r="D138" i="47" s="1"/>
  <c r="Y137" i="47"/>
  <c r="Z137" i="47" s="1"/>
  <c r="AA137" i="47" s="1"/>
  <c r="AB137" i="47" s="1"/>
  <c r="AC137" i="47" s="1"/>
  <c r="AD137" i="47" s="1"/>
  <c r="AE137" i="47" s="1"/>
  <c r="AF137" i="47" s="1"/>
  <c r="G137" i="47"/>
  <c r="H137" i="47" s="1"/>
  <c r="I137" i="47" s="1"/>
  <c r="J137" i="47" s="1"/>
  <c r="K137" i="47" s="1"/>
  <c r="L137" i="47" s="1"/>
  <c r="M137" i="47" s="1"/>
  <c r="N137" i="47" s="1"/>
  <c r="O137" i="47" s="1"/>
  <c r="P137" i="47" s="1"/>
  <c r="Q137" i="47" s="1"/>
  <c r="R137" i="47" s="1"/>
  <c r="S137" i="47" s="1"/>
  <c r="T137" i="47" s="1"/>
  <c r="U137" i="47" s="1"/>
  <c r="V137" i="47" s="1"/>
  <c r="W137" i="47" s="1"/>
  <c r="X137" i="47" s="1"/>
  <c r="C137" i="47"/>
  <c r="D137" i="47" s="1"/>
  <c r="E137" i="47" s="1"/>
  <c r="F137" i="47" s="1"/>
  <c r="E136" i="47"/>
  <c r="F136" i="47" s="1"/>
  <c r="G136" i="47" s="1"/>
  <c r="H136" i="47" s="1"/>
  <c r="I136" i="47" s="1"/>
  <c r="J136" i="47" s="1"/>
  <c r="K136" i="47" s="1"/>
  <c r="L136" i="47" s="1"/>
  <c r="M136" i="47" s="1"/>
  <c r="N136" i="47" s="1"/>
  <c r="O136" i="47" s="1"/>
  <c r="P136" i="47" s="1"/>
  <c r="Q136" i="47" s="1"/>
  <c r="R136" i="47" s="1"/>
  <c r="S136" i="47" s="1"/>
  <c r="T136" i="47" s="1"/>
  <c r="U136" i="47" s="1"/>
  <c r="V136" i="47" s="1"/>
  <c r="W136" i="47" s="1"/>
  <c r="X136" i="47" s="1"/>
  <c r="Y136" i="47" s="1"/>
  <c r="Z136" i="47" s="1"/>
  <c r="AA136" i="47" s="1"/>
  <c r="AB136" i="47" s="1"/>
  <c r="AC136" i="47" s="1"/>
  <c r="AD136" i="47" s="1"/>
  <c r="AE136" i="47" s="1"/>
  <c r="AF136" i="47" s="1"/>
  <c r="D136" i="47"/>
  <c r="C136" i="47"/>
  <c r="D135" i="47"/>
  <c r="E135" i="47" s="1"/>
  <c r="F135" i="47" s="1"/>
  <c r="G135" i="47" s="1"/>
  <c r="H135" i="47" s="1"/>
  <c r="I135" i="47" s="1"/>
  <c r="J135" i="47" s="1"/>
  <c r="K135" i="47" s="1"/>
  <c r="L135" i="47" s="1"/>
  <c r="M135" i="47" s="1"/>
  <c r="N135" i="47" s="1"/>
  <c r="O135" i="47" s="1"/>
  <c r="P135" i="47" s="1"/>
  <c r="Q135" i="47" s="1"/>
  <c r="R135" i="47" s="1"/>
  <c r="S135" i="47" s="1"/>
  <c r="T135" i="47" s="1"/>
  <c r="U135" i="47" s="1"/>
  <c r="V135" i="47" s="1"/>
  <c r="W135" i="47" s="1"/>
  <c r="X135" i="47" s="1"/>
  <c r="Y135" i="47" s="1"/>
  <c r="Z135" i="47" s="1"/>
  <c r="AA135" i="47" s="1"/>
  <c r="AB135" i="47" s="1"/>
  <c r="AC135" i="47" s="1"/>
  <c r="AD135" i="47" s="1"/>
  <c r="AE135" i="47" s="1"/>
  <c r="AF135" i="47" s="1"/>
  <c r="C135" i="47"/>
  <c r="X134" i="47"/>
  <c r="Y134" i="47" s="1"/>
  <c r="Z134" i="47" s="1"/>
  <c r="AA134" i="47" s="1"/>
  <c r="AB134" i="47" s="1"/>
  <c r="AC134" i="47" s="1"/>
  <c r="AD134" i="47" s="1"/>
  <c r="AE134" i="47" s="1"/>
  <c r="AF134" i="47" s="1"/>
  <c r="F134" i="47"/>
  <c r="G134" i="47" s="1"/>
  <c r="H134" i="47" s="1"/>
  <c r="I134" i="47" s="1"/>
  <c r="J134" i="47" s="1"/>
  <c r="K134" i="47" s="1"/>
  <c r="L134" i="47" s="1"/>
  <c r="M134" i="47" s="1"/>
  <c r="N134" i="47" s="1"/>
  <c r="O134" i="47" s="1"/>
  <c r="P134" i="47" s="1"/>
  <c r="Q134" i="47" s="1"/>
  <c r="R134" i="47" s="1"/>
  <c r="S134" i="47" s="1"/>
  <c r="T134" i="47" s="1"/>
  <c r="U134" i="47" s="1"/>
  <c r="V134" i="47" s="1"/>
  <c r="W134" i="47" s="1"/>
  <c r="E134" i="47"/>
  <c r="C134" i="47"/>
  <c r="D134" i="47" s="1"/>
  <c r="D133" i="47"/>
  <c r="E133" i="47" s="1"/>
  <c r="F133" i="47" s="1"/>
  <c r="G133" i="47" s="1"/>
  <c r="H133" i="47" s="1"/>
  <c r="I133" i="47" s="1"/>
  <c r="J133" i="47" s="1"/>
  <c r="K133" i="47" s="1"/>
  <c r="L133" i="47" s="1"/>
  <c r="M133" i="47" s="1"/>
  <c r="N133" i="47" s="1"/>
  <c r="O133" i="47" s="1"/>
  <c r="P133" i="47" s="1"/>
  <c r="Q133" i="47" s="1"/>
  <c r="R133" i="47" s="1"/>
  <c r="S133" i="47" s="1"/>
  <c r="T133" i="47" s="1"/>
  <c r="U133" i="47" s="1"/>
  <c r="V133" i="47" s="1"/>
  <c r="W133" i="47" s="1"/>
  <c r="X133" i="47" s="1"/>
  <c r="Y133" i="47" s="1"/>
  <c r="Z133" i="47" s="1"/>
  <c r="AA133" i="47" s="1"/>
  <c r="AB133" i="47" s="1"/>
  <c r="AC133" i="47" s="1"/>
  <c r="AD133" i="47" s="1"/>
  <c r="AE133" i="47" s="1"/>
  <c r="AF133" i="47" s="1"/>
  <c r="C133" i="47"/>
  <c r="F132" i="47"/>
  <c r="G132" i="47" s="1"/>
  <c r="H132" i="47" s="1"/>
  <c r="I132" i="47" s="1"/>
  <c r="J132" i="47" s="1"/>
  <c r="K132" i="47" s="1"/>
  <c r="L132" i="47" s="1"/>
  <c r="M132" i="47" s="1"/>
  <c r="N132" i="47" s="1"/>
  <c r="O132" i="47" s="1"/>
  <c r="P132" i="47" s="1"/>
  <c r="Q132" i="47" s="1"/>
  <c r="R132" i="47" s="1"/>
  <c r="S132" i="47" s="1"/>
  <c r="T132" i="47" s="1"/>
  <c r="U132" i="47" s="1"/>
  <c r="V132" i="47" s="1"/>
  <c r="W132" i="47" s="1"/>
  <c r="X132" i="47" s="1"/>
  <c r="Y132" i="47" s="1"/>
  <c r="Z132" i="47" s="1"/>
  <c r="AA132" i="47" s="1"/>
  <c r="AB132" i="47" s="1"/>
  <c r="AC132" i="47" s="1"/>
  <c r="AD132" i="47" s="1"/>
  <c r="AE132" i="47" s="1"/>
  <c r="AF132" i="47" s="1"/>
  <c r="C132" i="47"/>
  <c r="D132" i="47" s="1"/>
  <c r="E132" i="47" s="1"/>
  <c r="E131" i="47"/>
  <c r="F131" i="47" s="1"/>
  <c r="G131" i="47" s="1"/>
  <c r="H131" i="47" s="1"/>
  <c r="I131" i="47" s="1"/>
  <c r="J131" i="47" s="1"/>
  <c r="K131" i="47" s="1"/>
  <c r="L131" i="47" s="1"/>
  <c r="M131" i="47" s="1"/>
  <c r="N131" i="47" s="1"/>
  <c r="O131" i="47" s="1"/>
  <c r="P131" i="47" s="1"/>
  <c r="Q131" i="47" s="1"/>
  <c r="R131" i="47" s="1"/>
  <c r="S131" i="47" s="1"/>
  <c r="T131" i="47" s="1"/>
  <c r="U131" i="47" s="1"/>
  <c r="V131" i="47" s="1"/>
  <c r="W131" i="47" s="1"/>
  <c r="X131" i="47" s="1"/>
  <c r="Y131" i="47" s="1"/>
  <c r="Z131" i="47" s="1"/>
  <c r="AA131" i="47" s="1"/>
  <c r="AB131" i="47" s="1"/>
  <c r="AC131" i="47" s="1"/>
  <c r="AD131" i="47" s="1"/>
  <c r="AE131" i="47" s="1"/>
  <c r="AF131" i="47" s="1"/>
  <c r="D131" i="47"/>
  <c r="C131" i="47"/>
  <c r="H130" i="47"/>
  <c r="I130" i="47" s="1"/>
  <c r="J130" i="47" s="1"/>
  <c r="K130" i="47" s="1"/>
  <c r="L130" i="47" s="1"/>
  <c r="M130" i="47" s="1"/>
  <c r="N130" i="47" s="1"/>
  <c r="O130" i="47" s="1"/>
  <c r="P130" i="47" s="1"/>
  <c r="Q130" i="47" s="1"/>
  <c r="R130" i="47" s="1"/>
  <c r="S130" i="47" s="1"/>
  <c r="T130" i="47" s="1"/>
  <c r="U130" i="47" s="1"/>
  <c r="V130" i="47" s="1"/>
  <c r="W130" i="47" s="1"/>
  <c r="X130" i="47" s="1"/>
  <c r="Y130" i="47" s="1"/>
  <c r="Z130" i="47" s="1"/>
  <c r="AA130" i="47" s="1"/>
  <c r="AB130" i="47" s="1"/>
  <c r="AC130" i="47" s="1"/>
  <c r="AD130" i="47" s="1"/>
  <c r="AE130" i="47" s="1"/>
  <c r="AF130" i="47" s="1"/>
  <c r="G130" i="47"/>
  <c r="F130" i="47"/>
  <c r="E130" i="47"/>
  <c r="C130" i="47"/>
  <c r="D130" i="47" s="1"/>
  <c r="W129" i="47"/>
  <c r="X129" i="47" s="1"/>
  <c r="Y129" i="47" s="1"/>
  <c r="Z129" i="47" s="1"/>
  <c r="AA129" i="47" s="1"/>
  <c r="AB129" i="47" s="1"/>
  <c r="AC129" i="47" s="1"/>
  <c r="AD129" i="47" s="1"/>
  <c r="AE129" i="47" s="1"/>
  <c r="AF129" i="47" s="1"/>
  <c r="E129" i="47"/>
  <c r="F129" i="47" s="1"/>
  <c r="G129" i="47" s="1"/>
  <c r="H129" i="47" s="1"/>
  <c r="I129" i="47" s="1"/>
  <c r="J129" i="47" s="1"/>
  <c r="K129" i="47" s="1"/>
  <c r="L129" i="47" s="1"/>
  <c r="M129" i="47" s="1"/>
  <c r="N129" i="47" s="1"/>
  <c r="O129" i="47" s="1"/>
  <c r="P129" i="47" s="1"/>
  <c r="Q129" i="47" s="1"/>
  <c r="R129" i="47" s="1"/>
  <c r="S129" i="47" s="1"/>
  <c r="T129" i="47" s="1"/>
  <c r="U129" i="47" s="1"/>
  <c r="V129" i="47" s="1"/>
  <c r="D129" i="47"/>
  <c r="C129" i="47"/>
  <c r="D128" i="47"/>
  <c r="E128" i="47" s="1"/>
  <c r="F128" i="47" s="1"/>
  <c r="G128" i="47" s="1"/>
  <c r="H128" i="47" s="1"/>
  <c r="I128" i="47" s="1"/>
  <c r="J128" i="47" s="1"/>
  <c r="K128" i="47" s="1"/>
  <c r="L128" i="47" s="1"/>
  <c r="M128" i="47" s="1"/>
  <c r="N128" i="47" s="1"/>
  <c r="O128" i="47" s="1"/>
  <c r="P128" i="47" s="1"/>
  <c r="Q128" i="47" s="1"/>
  <c r="R128" i="47" s="1"/>
  <c r="S128" i="47" s="1"/>
  <c r="T128" i="47" s="1"/>
  <c r="U128" i="47" s="1"/>
  <c r="V128" i="47" s="1"/>
  <c r="W128" i="47" s="1"/>
  <c r="X128" i="47" s="1"/>
  <c r="Y128" i="47" s="1"/>
  <c r="Z128" i="47" s="1"/>
  <c r="AA128" i="47" s="1"/>
  <c r="AB128" i="47" s="1"/>
  <c r="AC128" i="47" s="1"/>
  <c r="AD128" i="47" s="1"/>
  <c r="AE128" i="47" s="1"/>
  <c r="AF128" i="47" s="1"/>
  <c r="C128" i="47"/>
  <c r="E127" i="47"/>
  <c r="F127" i="47" s="1"/>
  <c r="G127" i="47" s="1"/>
  <c r="H127" i="47" s="1"/>
  <c r="I127" i="47" s="1"/>
  <c r="J127" i="47" s="1"/>
  <c r="K127" i="47" s="1"/>
  <c r="L127" i="47" s="1"/>
  <c r="M127" i="47" s="1"/>
  <c r="N127" i="47" s="1"/>
  <c r="O127" i="47" s="1"/>
  <c r="P127" i="47" s="1"/>
  <c r="Q127" i="47" s="1"/>
  <c r="R127" i="47" s="1"/>
  <c r="S127" i="47" s="1"/>
  <c r="T127" i="47" s="1"/>
  <c r="U127" i="47" s="1"/>
  <c r="V127" i="47" s="1"/>
  <c r="W127" i="47" s="1"/>
  <c r="X127" i="47" s="1"/>
  <c r="Y127" i="47" s="1"/>
  <c r="Z127" i="47" s="1"/>
  <c r="AA127" i="47" s="1"/>
  <c r="AB127" i="47" s="1"/>
  <c r="AC127" i="47" s="1"/>
  <c r="AD127" i="47" s="1"/>
  <c r="AE127" i="47" s="1"/>
  <c r="AF127" i="47" s="1"/>
  <c r="D127" i="47"/>
  <c r="C127" i="47"/>
  <c r="AA126" i="47"/>
  <c r="AB126" i="47" s="1"/>
  <c r="AC126" i="47" s="1"/>
  <c r="AD126" i="47" s="1"/>
  <c r="AE126" i="47" s="1"/>
  <c r="AF126" i="47" s="1"/>
  <c r="F126" i="47"/>
  <c r="G126" i="47" s="1"/>
  <c r="H126" i="47" s="1"/>
  <c r="I126" i="47" s="1"/>
  <c r="J126" i="47" s="1"/>
  <c r="K126" i="47" s="1"/>
  <c r="L126" i="47" s="1"/>
  <c r="M126" i="47" s="1"/>
  <c r="N126" i="47" s="1"/>
  <c r="O126" i="47" s="1"/>
  <c r="P126" i="47" s="1"/>
  <c r="Q126" i="47" s="1"/>
  <c r="R126" i="47" s="1"/>
  <c r="S126" i="47" s="1"/>
  <c r="T126" i="47" s="1"/>
  <c r="U126" i="47" s="1"/>
  <c r="V126" i="47" s="1"/>
  <c r="W126" i="47" s="1"/>
  <c r="X126" i="47" s="1"/>
  <c r="Y126" i="47" s="1"/>
  <c r="Z126" i="47" s="1"/>
  <c r="C126" i="47"/>
  <c r="D126" i="47" s="1"/>
  <c r="E126" i="47" s="1"/>
  <c r="D125" i="47"/>
  <c r="E125" i="47" s="1"/>
  <c r="F125" i="47" s="1"/>
  <c r="G125" i="47" s="1"/>
  <c r="H125" i="47" s="1"/>
  <c r="I125" i="47" s="1"/>
  <c r="J125" i="47" s="1"/>
  <c r="K125" i="47" s="1"/>
  <c r="L125" i="47" s="1"/>
  <c r="M125" i="47" s="1"/>
  <c r="N125" i="47" s="1"/>
  <c r="O125" i="47" s="1"/>
  <c r="P125" i="47" s="1"/>
  <c r="Q125" i="47" s="1"/>
  <c r="R125" i="47" s="1"/>
  <c r="S125" i="47" s="1"/>
  <c r="T125" i="47" s="1"/>
  <c r="U125" i="47" s="1"/>
  <c r="V125" i="47" s="1"/>
  <c r="W125" i="47" s="1"/>
  <c r="X125" i="47" s="1"/>
  <c r="Y125" i="47" s="1"/>
  <c r="Z125" i="47" s="1"/>
  <c r="AA125" i="47" s="1"/>
  <c r="AB125" i="47" s="1"/>
  <c r="AC125" i="47" s="1"/>
  <c r="AD125" i="47" s="1"/>
  <c r="AE125" i="47" s="1"/>
  <c r="AF125" i="47" s="1"/>
  <c r="C125" i="47"/>
  <c r="F124" i="47"/>
  <c r="G124" i="47" s="1"/>
  <c r="H124" i="47" s="1"/>
  <c r="I124" i="47" s="1"/>
  <c r="J124" i="47" s="1"/>
  <c r="K124" i="47" s="1"/>
  <c r="L124" i="47" s="1"/>
  <c r="M124" i="47" s="1"/>
  <c r="N124" i="47" s="1"/>
  <c r="O124" i="47" s="1"/>
  <c r="P124" i="47" s="1"/>
  <c r="Q124" i="47" s="1"/>
  <c r="R124" i="47" s="1"/>
  <c r="S124" i="47" s="1"/>
  <c r="T124" i="47" s="1"/>
  <c r="U124" i="47" s="1"/>
  <c r="V124" i="47" s="1"/>
  <c r="W124" i="47" s="1"/>
  <c r="X124" i="47" s="1"/>
  <c r="Y124" i="47" s="1"/>
  <c r="Z124" i="47" s="1"/>
  <c r="AA124" i="47" s="1"/>
  <c r="AB124" i="47" s="1"/>
  <c r="AC124" i="47" s="1"/>
  <c r="AD124" i="47" s="1"/>
  <c r="AE124" i="47" s="1"/>
  <c r="AF124" i="47" s="1"/>
  <c r="C124" i="47"/>
  <c r="D124" i="47" s="1"/>
  <c r="E124" i="47" s="1"/>
  <c r="E123" i="47"/>
  <c r="F123" i="47" s="1"/>
  <c r="G123" i="47" s="1"/>
  <c r="H123" i="47" s="1"/>
  <c r="I123" i="47" s="1"/>
  <c r="J123" i="47" s="1"/>
  <c r="K123" i="47" s="1"/>
  <c r="L123" i="47" s="1"/>
  <c r="M123" i="47" s="1"/>
  <c r="N123" i="47" s="1"/>
  <c r="O123" i="47" s="1"/>
  <c r="P123" i="47" s="1"/>
  <c r="Q123" i="47" s="1"/>
  <c r="R123" i="47" s="1"/>
  <c r="S123" i="47" s="1"/>
  <c r="T123" i="47" s="1"/>
  <c r="U123" i="47" s="1"/>
  <c r="V123" i="47" s="1"/>
  <c r="W123" i="47" s="1"/>
  <c r="X123" i="47" s="1"/>
  <c r="Y123" i="47" s="1"/>
  <c r="Z123" i="47" s="1"/>
  <c r="AA123" i="47" s="1"/>
  <c r="AB123" i="47" s="1"/>
  <c r="AC123" i="47" s="1"/>
  <c r="AD123" i="47" s="1"/>
  <c r="AE123" i="47" s="1"/>
  <c r="AF123" i="47" s="1"/>
  <c r="D123" i="47"/>
  <c r="C123" i="47"/>
  <c r="AA122" i="47"/>
  <c r="AB122" i="47" s="1"/>
  <c r="AC122" i="47" s="1"/>
  <c r="AD122" i="47" s="1"/>
  <c r="AE122" i="47" s="1"/>
  <c r="AF122" i="47" s="1"/>
  <c r="F122" i="47"/>
  <c r="G122" i="47" s="1"/>
  <c r="H122" i="47" s="1"/>
  <c r="I122" i="47" s="1"/>
  <c r="J122" i="47" s="1"/>
  <c r="K122" i="47" s="1"/>
  <c r="L122" i="47" s="1"/>
  <c r="M122" i="47" s="1"/>
  <c r="N122" i="47" s="1"/>
  <c r="O122" i="47" s="1"/>
  <c r="P122" i="47" s="1"/>
  <c r="Q122" i="47" s="1"/>
  <c r="R122" i="47" s="1"/>
  <c r="S122" i="47" s="1"/>
  <c r="T122" i="47" s="1"/>
  <c r="U122" i="47" s="1"/>
  <c r="V122" i="47" s="1"/>
  <c r="W122" i="47" s="1"/>
  <c r="X122" i="47" s="1"/>
  <c r="Y122" i="47" s="1"/>
  <c r="Z122" i="47" s="1"/>
  <c r="C122" i="47"/>
  <c r="D122" i="47" s="1"/>
  <c r="E122" i="47" s="1"/>
  <c r="P121" i="47"/>
  <c r="Q121" i="47" s="1"/>
  <c r="R121" i="47" s="1"/>
  <c r="S121" i="47" s="1"/>
  <c r="T121" i="47" s="1"/>
  <c r="U121" i="47" s="1"/>
  <c r="V121" i="47" s="1"/>
  <c r="W121" i="47" s="1"/>
  <c r="X121" i="47" s="1"/>
  <c r="Y121" i="47" s="1"/>
  <c r="Z121" i="47" s="1"/>
  <c r="AA121" i="47" s="1"/>
  <c r="AB121" i="47" s="1"/>
  <c r="AC121" i="47" s="1"/>
  <c r="AD121" i="47" s="1"/>
  <c r="AE121" i="47" s="1"/>
  <c r="AF121" i="47" s="1"/>
  <c r="D121" i="47"/>
  <c r="E121" i="47" s="1"/>
  <c r="F121" i="47" s="1"/>
  <c r="G121" i="47" s="1"/>
  <c r="H121" i="47" s="1"/>
  <c r="I121" i="47" s="1"/>
  <c r="J121" i="47" s="1"/>
  <c r="K121" i="47" s="1"/>
  <c r="L121" i="47" s="1"/>
  <c r="M121" i="47" s="1"/>
  <c r="N121" i="47" s="1"/>
  <c r="O121" i="47" s="1"/>
  <c r="C121" i="47"/>
  <c r="F120" i="47"/>
  <c r="G120" i="47" s="1"/>
  <c r="H120" i="47" s="1"/>
  <c r="I120" i="47" s="1"/>
  <c r="J120" i="47" s="1"/>
  <c r="K120" i="47" s="1"/>
  <c r="L120" i="47" s="1"/>
  <c r="M120" i="47" s="1"/>
  <c r="N120" i="47" s="1"/>
  <c r="O120" i="47" s="1"/>
  <c r="P120" i="47" s="1"/>
  <c r="Q120" i="47" s="1"/>
  <c r="R120" i="47" s="1"/>
  <c r="S120" i="47" s="1"/>
  <c r="T120" i="47" s="1"/>
  <c r="U120" i="47" s="1"/>
  <c r="V120" i="47" s="1"/>
  <c r="W120" i="47" s="1"/>
  <c r="X120" i="47" s="1"/>
  <c r="Y120" i="47" s="1"/>
  <c r="Z120" i="47" s="1"/>
  <c r="AA120" i="47" s="1"/>
  <c r="AB120" i="47" s="1"/>
  <c r="AC120" i="47" s="1"/>
  <c r="AD120" i="47" s="1"/>
  <c r="AE120" i="47" s="1"/>
  <c r="AF120" i="47" s="1"/>
  <c r="C120" i="47"/>
  <c r="D120" i="47" s="1"/>
  <c r="E120" i="47" s="1"/>
  <c r="D119" i="47"/>
  <c r="E119" i="47" s="1"/>
  <c r="F119" i="47" s="1"/>
  <c r="G119" i="47" s="1"/>
  <c r="H119" i="47" s="1"/>
  <c r="I119" i="47" s="1"/>
  <c r="J119" i="47" s="1"/>
  <c r="K119" i="47" s="1"/>
  <c r="L119" i="47" s="1"/>
  <c r="M119" i="47" s="1"/>
  <c r="N119" i="47" s="1"/>
  <c r="O119" i="47" s="1"/>
  <c r="P119" i="47" s="1"/>
  <c r="Q119" i="47" s="1"/>
  <c r="R119" i="47" s="1"/>
  <c r="S119" i="47" s="1"/>
  <c r="T119" i="47" s="1"/>
  <c r="U119" i="47" s="1"/>
  <c r="V119" i="47" s="1"/>
  <c r="W119" i="47" s="1"/>
  <c r="X119" i="47" s="1"/>
  <c r="Y119" i="47" s="1"/>
  <c r="Z119" i="47" s="1"/>
  <c r="AA119" i="47" s="1"/>
  <c r="AB119" i="47" s="1"/>
  <c r="AC119" i="47" s="1"/>
  <c r="AD119" i="47" s="1"/>
  <c r="AE119" i="47" s="1"/>
  <c r="AF119" i="47" s="1"/>
  <c r="C119" i="47"/>
  <c r="R118" i="47"/>
  <c r="S118" i="47" s="1"/>
  <c r="T118" i="47" s="1"/>
  <c r="U118" i="47" s="1"/>
  <c r="V118" i="47" s="1"/>
  <c r="W118" i="47" s="1"/>
  <c r="X118" i="47" s="1"/>
  <c r="Y118" i="47" s="1"/>
  <c r="Z118" i="47" s="1"/>
  <c r="AA118" i="47" s="1"/>
  <c r="AB118" i="47" s="1"/>
  <c r="AC118" i="47" s="1"/>
  <c r="AD118" i="47" s="1"/>
  <c r="AE118" i="47" s="1"/>
  <c r="AF118" i="47" s="1"/>
  <c r="E118" i="47"/>
  <c r="F118" i="47" s="1"/>
  <c r="G118" i="47" s="1"/>
  <c r="H118" i="47" s="1"/>
  <c r="I118" i="47" s="1"/>
  <c r="J118" i="47" s="1"/>
  <c r="K118" i="47" s="1"/>
  <c r="L118" i="47" s="1"/>
  <c r="M118" i="47" s="1"/>
  <c r="N118" i="47" s="1"/>
  <c r="O118" i="47" s="1"/>
  <c r="P118" i="47" s="1"/>
  <c r="Q118" i="47" s="1"/>
  <c r="C118" i="47"/>
  <c r="D118" i="47" s="1"/>
  <c r="C117" i="47"/>
  <c r="D117" i="47" s="1"/>
  <c r="E117" i="47" s="1"/>
  <c r="F117" i="47" s="1"/>
  <c r="G117" i="47" s="1"/>
  <c r="H117" i="47" s="1"/>
  <c r="I117" i="47" s="1"/>
  <c r="J117" i="47" s="1"/>
  <c r="K117" i="47" s="1"/>
  <c r="L117" i="47" s="1"/>
  <c r="M117" i="47" s="1"/>
  <c r="N117" i="47" s="1"/>
  <c r="O117" i="47" s="1"/>
  <c r="P117" i="47" s="1"/>
  <c r="Q117" i="47" s="1"/>
  <c r="R117" i="47" s="1"/>
  <c r="S117" i="47" s="1"/>
  <c r="T117" i="47" s="1"/>
  <c r="U117" i="47" s="1"/>
  <c r="V117" i="47" s="1"/>
  <c r="W117" i="47" s="1"/>
  <c r="X117" i="47" s="1"/>
  <c r="Y117" i="47" s="1"/>
  <c r="Z117" i="47" s="1"/>
  <c r="AA117" i="47" s="1"/>
  <c r="AB117" i="47" s="1"/>
  <c r="AC117" i="47" s="1"/>
  <c r="AD117" i="47" s="1"/>
  <c r="AE117" i="47" s="1"/>
  <c r="AF117" i="47" s="1"/>
  <c r="E116" i="47"/>
  <c r="F116" i="47" s="1"/>
  <c r="G116" i="47" s="1"/>
  <c r="H116" i="47" s="1"/>
  <c r="I116" i="47" s="1"/>
  <c r="J116" i="47" s="1"/>
  <c r="K116" i="47" s="1"/>
  <c r="L116" i="47" s="1"/>
  <c r="M116" i="47" s="1"/>
  <c r="N116" i="47" s="1"/>
  <c r="O116" i="47" s="1"/>
  <c r="P116" i="47" s="1"/>
  <c r="Q116" i="47" s="1"/>
  <c r="R116" i="47" s="1"/>
  <c r="S116" i="47" s="1"/>
  <c r="T116" i="47" s="1"/>
  <c r="U116" i="47" s="1"/>
  <c r="V116" i="47" s="1"/>
  <c r="W116" i="47" s="1"/>
  <c r="X116" i="47" s="1"/>
  <c r="Y116" i="47" s="1"/>
  <c r="Z116" i="47" s="1"/>
  <c r="AA116" i="47" s="1"/>
  <c r="AB116" i="47" s="1"/>
  <c r="AC116" i="47" s="1"/>
  <c r="AD116" i="47" s="1"/>
  <c r="AE116" i="47" s="1"/>
  <c r="AF116" i="47" s="1"/>
  <c r="C116" i="47"/>
  <c r="D116" i="47" s="1"/>
  <c r="X115" i="47"/>
  <c r="Y115" i="47" s="1"/>
  <c r="Z115" i="47" s="1"/>
  <c r="AA115" i="47" s="1"/>
  <c r="AB115" i="47" s="1"/>
  <c r="AC115" i="47" s="1"/>
  <c r="AD115" i="47" s="1"/>
  <c r="AE115" i="47" s="1"/>
  <c r="AF115" i="47" s="1"/>
  <c r="M115" i="47"/>
  <c r="N115" i="47" s="1"/>
  <c r="O115" i="47" s="1"/>
  <c r="P115" i="47" s="1"/>
  <c r="Q115" i="47" s="1"/>
  <c r="R115" i="47" s="1"/>
  <c r="S115" i="47" s="1"/>
  <c r="T115" i="47" s="1"/>
  <c r="U115" i="47" s="1"/>
  <c r="V115" i="47" s="1"/>
  <c r="W115" i="47" s="1"/>
  <c r="C115" i="47"/>
  <c r="D115" i="47" s="1"/>
  <c r="E115" i="47" s="1"/>
  <c r="F115" i="47" s="1"/>
  <c r="G115" i="47" s="1"/>
  <c r="H115" i="47" s="1"/>
  <c r="I115" i="47" s="1"/>
  <c r="J115" i="47" s="1"/>
  <c r="K115" i="47" s="1"/>
  <c r="L115" i="47" s="1"/>
  <c r="K114" i="47"/>
  <c r="L114" i="47" s="1"/>
  <c r="M114" i="47" s="1"/>
  <c r="N114" i="47" s="1"/>
  <c r="O114" i="47" s="1"/>
  <c r="P114" i="47" s="1"/>
  <c r="Q114" i="47" s="1"/>
  <c r="R114" i="47" s="1"/>
  <c r="S114" i="47" s="1"/>
  <c r="T114" i="47" s="1"/>
  <c r="U114" i="47" s="1"/>
  <c r="V114" i="47" s="1"/>
  <c r="W114" i="47" s="1"/>
  <c r="X114" i="47" s="1"/>
  <c r="Y114" i="47" s="1"/>
  <c r="Z114" i="47" s="1"/>
  <c r="AA114" i="47" s="1"/>
  <c r="AB114" i="47" s="1"/>
  <c r="AC114" i="47" s="1"/>
  <c r="AD114" i="47" s="1"/>
  <c r="AE114" i="47" s="1"/>
  <c r="AF114" i="47" s="1"/>
  <c r="C114" i="47"/>
  <c r="D114" i="47" s="1"/>
  <c r="E114" i="47" s="1"/>
  <c r="F114" i="47" s="1"/>
  <c r="G114" i="47" s="1"/>
  <c r="H114" i="47" s="1"/>
  <c r="I114" i="47" s="1"/>
  <c r="J114" i="47" s="1"/>
  <c r="I113" i="47"/>
  <c r="J113" i="47" s="1"/>
  <c r="K113" i="47" s="1"/>
  <c r="L113" i="47" s="1"/>
  <c r="M113" i="47" s="1"/>
  <c r="N113" i="47" s="1"/>
  <c r="O113" i="47" s="1"/>
  <c r="P113" i="47" s="1"/>
  <c r="Q113" i="47" s="1"/>
  <c r="R113" i="47" s="1"/>
  <c r="S113" i="47" s="1"/>
  <c r="T113" i="47" s="1"/>
  <c r="U113" i="47" s="1"/>
  <c r="V113" i="47" s="1"/>
  <c r="W113" i="47" s="1"/>
  <c r="X113" i="47" s="1"/>
  <c r="Y113" i="47" s="1"/>
  <c r="Z113" i="47" s="1"/>
  <c r="AA113" i="47" s="1"/>
  <c r="AB113" i="47" s="1"/>
  <c r="AC113" i="47" s="1"/>
  <c r="AD113" i="47" s="1"/>
  <c r="AE113" i="47" s="1"/>
  <c r="AF113" i="47" s="1"/>
  <c r="D113" i="47"/>
  <c r="E113" i="47" s="1"/>
  <c r="F113" i="47" s="1"/>
  <c r="G113" i="47" s="1"/>
  <c r="H113" i="47" s="1"/>
  <c r="C113" i="47"/>
  <c r="E112" i="47"/>
  <c r="F112" i="47" s="1"/>
  <c r="G112" i="47" s="1"/>
  <c r="H112" i="47" s="1"/>
  <c r="I112" i="47" s="1"/>
  <c r="J112" i="47" s="1"/>
  <c r="K112" i="47" s="1"/>
  <c r="L112" i="47" s="1"/>
  <c r="M112" i="47" s="1"/>
  <c r="N112" i="47" s="1"/>
  <c r="O112" i="47" s="1"/>
  <c r="P112" i="47" s="1"/>
  <c r="Q112" i="47" s="1"/>
  <c r="R112" i="47" s="1"/>
  <c r="S112" i="47" s="1"/>
  <c r="T112" i="47" s="1"/>
  <c r="U112" i="47" s="1"/>
  <c r="V112" i="47" s="1"/>
  <c r="W112" i="47" s="1"/>
  <c r="X112" i="47" s="1"/>
  <c r="Y112" i="47" s="1"/>
  <c r="Z112" i="47" s="1"/>
  <c r="AA112" i="47" s="1"/>
  <c r="AB112" i="47" s="1"/>
  <c r="AC112" i="47" s="1"/>
  <c r="AD112" i="47" s="1"/>
  <c r="AE112" i="47" s="1"/>
  <c r="AF112" i="47" s="1"/>
  <c r="C112" i="47"/>
  <c r="D112" i="47" s="1"/>
  <c r="C111" i="47"/>
  <c r="D111" i="47" s="1"/>
  <c r="E111" i="47" s="1"/>
  <c r="F111" i="47" s="1"/>
  <c r="G111" i="47" s="1"/>
  <c r="H111" i="47" s="1"/>
  <c r="I111" i="47" s="1"/>
  <c r="J111" i="47" s="1"/>
  <c r="K111" i="47" s="1"/>
  <c r="L111" i="47" s="1"/>
  <c r="M111" i="47" s="1"/>
  <c r="N111" i="47" s="1"/>
  <c r="O111" i="47" s="1"/>
  <c r="P111" i="47" s="1"/>
  <c r="Q111" i="47" s="1"/>
  <c r="R111" i="47" s="1"/>
  <c r="S111" i="47" s="1"/>
  <c r="T111" i="47" s="1"/>
  <c r="U111" i="47" s="1"/>
  <c r="V111" i="47" s="1"/>
  <c r="W111" i="47" s="1"/>
  <c r="X111" i="47" s="1"/>
  <c r="Y111" i="47" s="1"/>
  <c r="Z111" i="47" s="1"/>
  <c r="AA111" i="47" s="1"/>
  <c r="AB111" i="47" s="1"/>
  <c r="AC111" i="47" s="1"/>
  <c r="AD111" i="47" s="1"/>
  <c r="AE111" i="47" s="1"/>
  <c r="AF111" i="47" s="1"/>
  <c r="C110" i="47"/>
  <c r="D110" i="47" s="1"/>
  <c r="E110" i="47" s="1"/>
  <c r="F110" i="47" s="1"/>
  <c r="G110" i="47" s="1"/>
  <c r="H110" i="47" s="1"/>
  <c r="I110" i="47" s="1"/>
  <c r="J110" i="47" s="1"/>
  <c r="K110" i="47" s="1"/>
  <c r="L110" i="47" s="1"/>
  <c r="M110" i="47" s="1"/>
  <c r="N110" i="47" s="1"/>
  <c r="O110" i="47" s="1"/>
  <c r="P110" i="47" s="1"/>
  <c r="Q110" i="47" s="1"/>
  <c r="R110" i="47" s="1"/>
  <c r="S110" i="47" s="1"/>
  <c r="T110" i="47" s="1"/>
  <c r="U110" i="47" s="1"/>
  <c r="V110" i="47" s="1"/>
  <c r="W110" i="47" s="1"/>
  <c r="X110" i="47" s="1"/>
  <c r="Y110" i="47" s="1"/>
  <c r="Z110" i="47" s="1"/>
  <c r="AA110" i="47" s="1"/>
  <c r="AB110" i="47" s="1"/>
  <c r="AC110" i="47" s="1"/>
  <c r="AD110" i="47" s="1"/>
  <c r="AE110" i="47" s="1"/>
  <c r="AF110" i="47" s="1"/>
  <c r="C109" i="47"/>
  <c r="D109" i="47" s="1"/>
  <c r="E109" i="47" s="1"/>
  <c r="F109" i="47" s="1"/>
  <c r="G109" i="47" s="1"/>
  <c r="H109" i="47" s="1"/>
  <c r="I109" i="47" s="1"/>
  <c r="J109" i="47" s="1"/>
  <c r="K109" i="47" s="1"/>
  <c r="L109" i="47" s="1"/>
  <c r="M109" i="47" s="1"/>
  <c r="N109" i="47" s="1"/>
  <c r="O109" i="47" s="1"/>
  <c r="P109" i="47" s="1"/>
  <c r="Q109" i="47" s="1"/>
  <c r="R109" i="47" s="1"/>
  <c r="S109" i="47" s="1"/>
  <c r="T109" i="47" s="1"/>
  <c r="U109" i="47" s="1"/>
  <c r="V109" i="47" s="1"/>
  <c r="W109" i="47" s="1"/>
  <c r="X109" i="47" s="1"/>
  <c r="Y109" i="47" s="1"/>
  <c r="Z109" i="47" s="1"/>
  <c r="AA109" i="47" s="1"/>
  <c r="AB109" i="47" s="1"/>
  <c r="AC109" i="47" s="1"/>
  <c r="AD109" i="47" s="1"/>
  <c r="AE109" i="47" s="1"/>
  <c r="AF109" i="47" s="1"/>
  <c r="C108" i="47"/>
  <c r="D108" i="47" s="1"/>
  <c r="E108" i="47" s="1"/>
  <c r="F108" i="47" s="1"/>
  <c r="G108" i="47" s="1"/>
  <c r="G107" i="47"/>
  <c r="H107" i="47" s="1"/>
  <c r="I107" i="47" s="1"/>
  <c r="J107" i="47" s="1"/>
  <c r="K107" i="47" s="1"/>
  <c r="L107" i="47" s="1"/>
  <c r="M107" i="47" s="1"/>
  <c r="N107" i="47" s="1"/>
  <c r="O107" i="47" s="1"/>
  <c r="P107" i="47" s="1"/>
  <c r="Q107" i="47" s="1"/>
  <c r="R107" i="47" s="1"/>
  <c r="S107" i="47" s="1"/>
  <c r="T107" i="47" s="1"/>
  <c r="U107" i="47" s="1"/>
  <c r="V107" i="47" s="1"/>
  <c r="W107" i="47" s="1"/>
  <c r="X107" i="47" s="1"/>
  <c r="Y107" i="47" s="1"/>
  <c r="Z107" i="47" s="1"/>
  <c r="AA107" i="47" s="1"/>
  <c r="AB107" i="47" s="1"/>
  <c r="AC107" i="47" s="1"/>
  <c r="AD107" i="47" s="1"/>
  <c r="AE107" i="47" s="1"/>
  <c r="AF107" i="47" s="1"/>
  <c r="E107" i="47"/>
  <c r="F107" i="47" s="1"/>
  <c r="C107" i="47"/>
  <c r="D107" i="47" s="1"/>
  <c r="C106" i="47"/>
  <c r="D106" i="47" s="1"/>
  <c r="E106" i="47" s="1"/>
  <c r="F106" i="47" s="1"/>
  <c r="G106" i="47" s="1"/>
  <c r="H106" i="47" s="1"/>
  <c r="I106" i="47" s="1"/>
  <c r="J106" i="47" s="1"/>
  <c r="K106" i="47" s="1"/>
  <c r="L106" i="47" s="1"/>
  <c r="M106" i="47" s="1"/>
  <c r="N106" i="47" s="1"/>
  <c r="O106" i="47" s="1"/>
  <c r="P106" i="47" s="1"/>
  <c r="Q106" i="47" s="1"/>
  <c r="R106" i="47" s="1"/>
  <c r="S106" i="47" s="1"/>
  <c r="T106" i="47" s="1"/>
  <c r="U106" i="47" s="1"/>
  <c r="V106" i="47" s="1"/>
  <c r="W106" i="47" s="1"/>
  <c r="X106" i="47" s="1"/>
  <c r="Y106" i="47" s="1"/>
  <c r="Z106" i="47" s="1"/>
  <c r="AA106" i="47" s="1"/>
  <c r="AB106" i="47" s="1"/>
  <c r="AC106" i="47" s="1"/>
  <c r="AD106" i="47" s="1"/>
  <c r="AE106" i="47" s="1"/>
  <c r="AF106" i="47" s="1"/>
  <c r="C105" i="47"/>
  <c r="D105" i="47" s="1"/>
  <c r="E105" i="47" s="1"/>
  <c r="F105" i="47" s="1"/>
  <c r="G105" i="47" s="1"/>
  <c r="H105" i="47" s="1"/>
  <c r="I105" i="47" s="1"/>
  <c r="J105" i="47" s="1"/>
  <c r="K105" i="47" s="1"/>
  <c r="L105" i="47" s="1"/>
  <c r="M105" i="47" s="1"/>
  <c r="N105" i="47" s="1"/>
  <c r="O105" i="47" s="1"/>
  <c r="P105" i="47" s="1"/>
  <c r="Q105" i="47" s="1"/>
  <c r="R105" i="47" s="1"/>
  <c r="S105" i="47" s="1"/>
  <c r="T105" i="47" s="1"/>
  <c r="U105" i="47" s="1"/>
  <c r="V105" i="47" s="1"/>
  <c r="W105" i="47" s="1"/>
  <c r="X105" i="47" s="1"/>
  <c r="Y105" i="47" s="1"/>
  <c r="Z105" i="47" s="1"/>
  <c r="AA105" i="47" s="1"/>
  <c r="AB105" i="47" s="1"/>
  <c r="AC105" i="47" s="1"/>
  <c r="AD105" i="47" s="1"/>
  <c r="AE105" i="47" s="1"/>
  <c r="AF105" i="47" s="1"/>
  <c r="C104" i="47"/>
  <c r="D104" i="47" s="1"/>
  <c r="E104" i="47" s="1"/>
  <c r="F104" i="47" s="1"/>
  <c r="G104" i="47" s="1"/>
  <c r="H104" i="47" s="1"/>
  <c r="I104" i="47" s="1"/>
  <c r="J104" i="47" s="1"/>
  <c r="K104" i="47" s="1"/>
  <c r="L104" i="47" s="1"/>
  <c r="M104" i="47" s="1"/>
  <c r="N104" i="47" s="1"/>
  <c r="O104" i="47" s="1"/>
  <c r="P104" i="47" s="1"/>
  <c r="Q104" i="47" s="1"/>
  <c r="R104" i="47" s="1"/>
  <c r="S104" i="47" s="1"/>
  <c r="T104" i="47" s="1"/>
  <c r="U104" i="47" s="1"/>
  <c r="V104" i="47" s="1"/>
  <c r="W104" i="47" s="1"/>
  <c r="X104" i="47" s="1"/>
  <c r="Y104" i="47" s="1"/>
  <c r="Z104" i="47" s="1"/>
  <c r="AA104" i="47" s="1"/>
  <c r="AB104" i="47" s="1"/>
  <c r="AC104" i="47" s="1"/>
  <c r="AD104" i="47" s="1"/>
  <c r="AE104" i="47" s="1"/>
  <c r="AF104" i="47" s="1"/>
  <c r="G103" i="47"/>
  <c r="H103" i="47" s="1"/>
  <c r="I103" i="47" s="1"/>
  <c r="J103" i="47" s="1"/>
  <c r="K103" i="47" s="1"/>
  <c r="L103" i="47" s="1"/>
  <c r="M103" i="47" s="1"/>
  <c r="N103" i="47" s="1"/>
  <c r="O103" i="47" s="1"/>
  <c r="P103" i="47" s="1"/>
  <c r="Q103" i="47" s="1"/>
  <c r="R103" i="47" s="1"/>
  <c r="S103" i="47" s="1"/>
  <c r="T103" i="47" s="1"/>
  <c r="U103" i="47" s="1"/>
  <c r="V103" i="47" s="1"/>
  <c r="W103" i="47" s="1"/>
  <c r="X103" i="47" s="1"/>
  <c r="Y103" i="47" s="1"/>
  <c r="Z103" i="47" s="1"/>
  <c r="AA103" i="47" s="1"/>
  <c r="AB103" i="47" s="1"/>
  <c r="AC103" i="47" s="1"/>
  <c r="AD103" i="47" s="1"/>
  <c r="AE103" i="47" s="1"/>
  <c r="AF103" i="47" s="1"/>
  <c r="E103" i="47"/>
  <c r="F103" i="47" s="1"/>
  <c r="C103" i="47"/>
  <c r="D103" i="47" s="1"/>
  <c r="E102" i="47"/>
  <c r="F102" i="47" s="1"/>
  <c r="G102" i="47" s="1"/>
  <c r="H102" i="47" s="1"/>
  <c r="I102" i="47" s="1"/>
  <c r="J102" i="47" s="1"/>
  <c r="K102" i="47" s="1"/>
  <c r="L102" i="47" s="1"/>
  <c r="M102" i="47" s="1"/>
  <c r="N102" i="47" s="1"/>
  <c r="O102" i="47" s="1"/>
  <c r="P102" i="47" s="1"/>
  <c r="Q102" i="47" s="1"/>
  <c r="R102" i="47" s="1"/>
  <c r="S102" i="47" s="1"/>
  <c r="T102" i="47" s="1"/>
  <c r="U102" i="47" s="1"/>
  <c r="V102" i="47" s="1"/>
  <c r="W102" i="47" s="1"/>
  <c r="X102" i="47" s="1"/>
  <c r="Y102" i="47" s="1"/>
  <c r="Z102" i="47" s="1"/>
  <c r="AA102" i="47" s="1"/>
  <c r="AB102" i="47" s="1"/>
  <c r="AC102" i="47" s="1"/>
  <c r="AD102" i="47" s="1"/>
  <c r="AE102" i="47" s="1"/>
  <c r="AF102" i="47" s="1"/>
  <c r="C102" i="47"/>
  <c r="D102" i="47" s="1"/>
  <c r="C101" i="47"/>
  <c r="D101" i="47" s="1"/>
  <c r="E101" i="47" s="1"/>
  <c r="F101" i="47" s="1"/>
  <c r="G101" i="47" s="1"/>
  <c r="H101" i="47" s="1"/>
  <c r="I101" i="47" s="1"/>
  <c r="J101" i="47" s="1"/>
  <c r="K101" i="47" s="1"/>
  <c r="L101" i="47" s="1"/>
  <c r="M101" i="47" s="1"/>
  <c r="N101" i="47" s="1"/>
  <c r="O101" i="47" s="1"/>
  <c r="P101" i="47" s="1"/>
  <c r="Q101" i="47" s="1"/>
  <c r="R101" i="47" s="1"/>
  <c r="S101" i="47" s="1"/>
  <c r="T101" i="47" s="1"/>
  <c r="U101" i="47" s="1"/>
  <c r="V101" i="47" s="1"/>
  <c r="W101" i="47" s="1"/>
  <c r="X101" i="47" s="1"/>
  <c r="Y101" i="47" s="1"/>
  <c r="Z101" i="47" s="1"/>
  <c r="AA101" i="47" s="1"/>
  <c r="AB101" i="47" s="1"/>
  <c r="AC101" i="47" s="1"/>
  <c r="AD101" i="47" s="1"/>
  <c r="AE101" i="47" s="1"/>
  <c r="AF101" i="47" s="1"/>
  <c r="F100" i="47"/>
  <c r="G100" i="47" s="1"/>
  <c r="H100" i="47" s="1"/>
  <c r="I100" i="47" s="1"/>
  <c r="J100" i="47" s="1"/>
  <c r="K100" i="47" s="1"/>
  <c r="L100" i="47" s="1"/>
  <c r="M100" i="47" s="1"/>
  <c r="N100" i="47" s="1"/>
  <c r="O100" i="47" s="1"/>
  <c r="P100" i="47" s="1"/>
  <c r="Q100" i="47" s="1"/>
  <c r="R100" i="47" s="1"/>
  <c r="S100" i="47" s="1"/>
  <c r="T100" i="47" s="1"/>
  <c r="U100" i="47" s="1"/>
  <c r="V100" i="47" s="1"/>
  <c r="W100" i="47" s="1"/>
  <c r="X100" i="47" s="1"/>
  <c r="Y100" i="47" s="1"/>
  <c r="Z100" i="47" s="1"/>
  <c r="AA100" i="47" s="1"/>
  <c r="AB100" i="47" s="1"/>
  <c r="AC100" i="47" s="1"/>
  <c r="AD100" i="47" s="1"/>
  <c r="AE100" i="47" s="1"/>
  <c r="AF100" i="47" s="1"/>
  <c r="E100" i="47"/>
  <c r="C100" i="47"/>
  <c r="D100" i="47" s="1"/>
  <c r="K99" i="47"/>
  <c r="L99" i="47" s="1"/>
  <c r="M99" i="47" s="1"/>
  <c r="N99" i="47" s="1"/>
  <c r="O99" i="47" s="1"/>
  <c r="P99" i="47" s="1"/>
  <c r="Q99" i="47" s="1"/>
  <c r="R99" i="47" s="1"/>
  <c r="S99" i="47" s="1"/>
  <c r="T99" i="47" s="1"/>
  <c r="U99" i="47" s="1"/>
  <c r="V99" i="47" s="1"/>
  <c r="W99" i="47" s="1"/>
  <c r="X99" i="47" s="1"/>
  <c r="Y99" i="47" s="1"/>
  <c r="Z99" i="47" s="1"/>
  <c r="AA99" i="47" s="1"/>
  <c r="AB99" i="47" s="1"/>
  <c r="AC99" i="47" s="1"/>
  <c r="AD99" i="47" s="1"/>
  <c r="AE99" i="47" s="1"/>
  <c r="AF99" i="47" s="1"/>
  <c r="J99" i="47"/>
  <c r="D99" i="47"/>
  <c r="E99" i="47" s="1"/>
  <c r="F99" i="47" s="1"/>
  <c r="G99" i="47" s="1"/>
  <c r="H99" i="47" s="1"/>
  <c r="C99" i="47"/>
  <c r="F98" i="47"/>
  <c r="G98" i="47" s="1"/>
  <c r="H98" i="47" s="1"/>
  <c r="I98" i="47" s="1"/>
  <c r="J98" i="47" s="1"/>
  <c r="K98" i="47" s="1"/>
  <c r="L98" i="47" s="1"/>
  <c r="M98" i="47" s="1"/>
  <c r="N98" i="47" s="1"/>
  <c r="O98" i="47" s="1"/>
  <c r="P98" i="47" s="1"/>
  <c r="Q98" i="47" s="1"/>
  <c r="R98" i="47" s="1"/>
  <c r="S98" i="47" s="1"/>
  <c r="T98" i="47" s="1"/>
  <c r="U98" i="47" s="1"/>
  <c r="V98" i="47" s="1"/>
  <c r="W98" i="47" s="1"/>
  <c r="X98" i="47" s="1"/>
  <c r="Y98" i="47" s="1"/>
  <c r="Z98" i="47" s="1"/>
  <c r="AA98" i="47" s="1"/>
  <c r="AB98" i="47" s="1"/>
  <c r="AC98" i="47" s="1"/>
  <c r="AD98" i="47" s="1"/>
  <c r="AE98" i="47" s="1"/>
  <c r="AF98" i="47" s="1"/>
  <c r="D98" i="47"/>
  <c r="E98" i="47" s="1"/>
  <c r="C98" i="47"/>
  <c r="D97" i="47"/>
  <c r="E97" i="47" s="1"/>
  <c r="F97" i="47" s="1"/>
  <c r="G97" i="47" s="1"/>
  <c r="H97" i="47" s="1"/>
  <c r="I97" i="47" s="1"/>
  <c r="J97" i="47" s="1"/>
  <c r="K97" i="47" s="1"/>
  <c r="L97" i="47" s="1"/>
  <c r="M97" i="47" s="1"/>
  <c r="N97" i="47" s="1"/>
  <c r="O97" i="47" s="1"/>
  <c r="P97" i="47" s="1"/>
  <c r="Q97" i="47" s="1"/>
  <c r="R97" i="47" s="1"/>
  <c r="S97" i="47" s="1"/>
  <c r="T97" i="47" s="1"/>
  <c r="U97" i="47" s="1"/>
  <c r="V97" i="47" s="1"/>
  <c r="W97" i="47" s="1"/>
  <c r="X97" i="47" s="1"/>
  <c r="Y97" i="47" s="1"/>
  <c r="Z97" i="47" s="1"/>
  <c r="AA97" i="47" s="1"/>
  <c r="AB97" i="47" s="1"/>
  <c r="AC97" i="47" s="1"/>
  <c r="AD97" i="47" s="1"/>
  <c r="AE97" i="47" s="1"/>
  <c r="AF97" i="47" s="1"/>
  <c r="C97" i="47"/>
  <c r="E96" i="47"/>
  <c r="F96" i="47" s="1"/>
  <c r="G96" i="47" s="1"/>
  <c r="H96" i="47" s="1"/>
  <c r="I96" i="47" s="1"/>
  <c r="J96" i="47" s="1"/>
  <c r="K96" i="47" s="1"/>
  <c r="L96" i="47" s="1"/>
  <c r="M96" i="47" s="1"/>
  <c r="N96" i="47" s="1"/>
  <c r="O96" i="47" s="1"/>
  <c r="P96" i="47" s="1"/>
  <c r="Q96" i="47" s="1"/>
  <c r="R96" i="47" s="1"/>
  <c r="S96" i="47" s="1"/>
  <c r="T96" i="47" s="1"/>
  <c r="U96" i="47" s="1"/>
  <c r="V96" i="47" s="1"/>
  <c r="W96" i="47" s="1"/>
  <c r="X96" i="47" s="1"/>
  <c r="Y96" i="47" s="1"/>
  <c r="Z96" i="47" s="1"/>
  <c r="AA96" i="47" s="1"/>
  <c r="AB96" i="47" s="1"/>
  <c r="AC96" i="47" s="1"/>
  <c r="AD96" i="47" s="1"/>
  <c r="AE96" i="47" s="1"/>
  <c r="AF96" i="47" s="1"/>
  <c r="D96" i="47"/>
  <c r="C96" i="47"/>
  <c r="C95" i="47"/>
  <c r="D95" i="47" s="1"/>
  <c r="E95" i="47" s="1"/>
  <c r="F95" i="47" s="1"/>
  <c r="G95" i="47" s="1"/>
  <c r="H95" i="47" s="1"/>
  <c r="I95" i="47" s="1"/>
  <c r="J95" i="47" s="1"/>
  <c r="K95" i="47" s="1"/>
  <c r="L95" i="47" s="1"/>
  <c r="M95" i="47" s="1"/>
  <c r="N95" i="47" s="1"/>
  <c r="O95" i="47" s="1"/>
  <c r="P95" i="47" s="1"/>
  <c r="Q95" i="47" s="1"/>
  <c r="R95" i="47" s="1"/>
  <c r="S95" i="47" s="1"/>
  <c r="T95" i="47" s="1"/>
  <c r="U95" i="47" s="1"/>
  <c r="V95" i="47" s="1"/>
  <c r="W95" i="47" s="1"/>
  <c r="X95" i="47" s="1"/>
  <c r="Y95" i="47" s="1"/>
  <c r="Z95" i="47" s="1"/>
  <c r="AA95" i="47" s="1"/>
  <c r="AB95" i="47" s="1"/>
  <c r="AC95" i="47" s="1"/>
  <c r="AD95" i="47" s="1"/>
  <c r="AE95" i="47" s="1"/>
  <c r="AF95" i="47" s="1"/>
  <c r="F94" i="47"/>
  <c r="G94" i="47" s="1"/>
  <c r="H94" i="47" s="1"/>
  <c r="D94" i="47"/>
  <c r="E94" i="47" s="1"/>
  <c r="C94" i="47"/>
  <c r="F93" i="47"/>
  <c r="G93" i="47" s="1"/>
  <c r="H93" i="47" s="1"/>
  <c r="I93" i="47" s="1"/>
  <c r="J93" i="47" s="1"/>
  <c r="K93" i="47" s="1"/>
  <c r="L93" i="47" s="1"/>
  <c r="M93" i="47" s="1"/>
  <c r="N93" i="47" s="1"/>
  <c r="O93" i="47" s="1"/>
  <c r="P93" i="47" s="1"/>
  <c r="Q93" i="47" s="1"/>
  <c r="R93" i="47" s="1"/>
  <c r="S93" i="47" s="1"/>
  <c r="T93" i="47" s="1"/>
  <c r="U93" i="47" s="1"/>
  <c r="V93" i="47" s="1"/>
  <c r="W93" i="47" s="1"/>
  <c r="X93" i="47" s="1"/>
  <c r="Y93" i="47" s="1"/>
  <c r="Z93" i="47" s="1"/>
  <c r="AA93" i="47" s="1"/>
  <c r="AB93" i="47" s="1"/>
  <c r="AC93" i="47" s="1"/>
  <c r="AD93" i="47" s="1"/>
  <c r="AE93" i="47" s="1"/>
  <c r="AF93" i="47" s="1"/>
  <c r="D93" i="47"/>
  <c r="E93" i="47" s="1"/>
  <c r="C93" i="47"/>
  <c r="E92" i="47"/>
  <c r="F92" i="47" s="1"/>
  <c r="G92" i="47" s="1"/>
  <c r="H92" i="47" s="1"/>
  <c r="I92" i="47" s="1"/>
  <c r="J92" i="47" s="1"/>
  <c r="K92" i="47" s="1"/>
  <c r="L92" i="47" s="1"/>
  <c r="M92" i="47" s="1"/>
  <c r="N92" i="47" s="1"/>
  <c r="O92" i="47" s="1"/>
  <c r="P92" i="47" s="1"/>
  <c r="Q92" i="47" s="1"/>
  <c r="R92" i="47" s="1"/>
  <c r="S92" i="47" s="1"/>
  <c r="T92" i="47" s="1"/>
  <c r="U92" i="47" s="1"/>
  <c r="V92" i="47" s="1"/>
  <c r="W92" i="47" s="1"/>
  <c r="X92" i="47" s="1"/>
  <c r="Y92" i="47" s="1"/>
  <c r="Z92" i="47" s="1"/>
  <c r="AA92" i="47" s="1"/>
  <c r="AB92" i="47" s="1"/>
  <c r="AC92" i="47" s="1"/>
  <c r="AD92" i="47" s="1"/>
  <c r="AE92" i="47" s="1"/>
  <c r="AF92" i="47" s="1"/>
  <c r="D92" i="47"/>
  <c r="C92" i="47"/>
  <c r="D91" i="47"/>
  <c r="E91" i="47" s="1"/>
  <c r="F91" i="47" s="1"/>
  <c r="G91" i="47" s="1"/>
  <c r="H91" i="47" s="1"/>
  <c r="I91" i="47" s="1"/>
  <c r="J91" i="47" s="1"/>
  <c r="K91" i="47" s="1"/>
  <c r="L91" i="47" s="1"/>
  <c r="M91" i="47" s="1"/>
  <c r="N91" i="47" s="1"/>
  <c r="O91" i="47" s="1"/>
  <c r="P91" i="47" s="1"/>
  <c r="Q91" i="47" s="1"/>
  <c r="R91" i="47" s="1"/>
  <c r="S91" i="47" s="1"/>
  <c r="T91" i="47" s="1"/>
  <c r="U91" i="47" s="1"/>
  <c r="V91" i="47" s="1"/>
  <c r="W91" i="47" s="1"/>
  <c r="X91" i="47" s="1"/>
  <c r="Y91" i="47" s="1"/>
  <c r="Z91" i="47" s="1"/>
  <c r="AA91" i="47" s="1"/>
  <c r="AB91" i="47" s="1"/>
  <c r="AC91" i="47" s="1"/>
  <c r="AD91" i="47" s="1"/>
  <c r="AE91" i="47" s="1"/>
  <c r="AF91" i="47" s="1"/>
  <c r="C91" i="47"/>
  <c r="D90" i="47"/>
  <c r="E90" i="47" s="1"/>
  <c r="F90" i="47" s="1"/>
  <c r="G90" i="47" s="1"/>
  <c r="H90" i="47" s="1"/>
  <c r="I90" i="47" s="1"/>
  <c r="J90" i="47" s="1"/>
  <c r="K90" i="47" s="1"/>
  <c r="L90" i="47" s="1"/>
  <c r="M90" i="47" s="1"/>
  <c r="N90" i="47" s="1"/>
  <c r="O90" i="47" s="1"/>
  <c r="P90" i="47" s="1"/>
  <c r="Q90" i="47" s="1"/>
  <c r="R90" i="47" s="1"/>
  <c r="S90" i="47" s="1"/>
  <c r="T90" i="47" s="1"/>
  <c r="U90" i="47" s="1"/>
  <c r="V90" i="47" s="1"/>
  <c r="W90" i="47" s="1"/>
  <c r="X90" i="47" s="1"/>
  <c r="Y90" i="47" s="1"/>
  <c r="Z90" i="47" s="1"/>
  <c r="AA90" i="47" s="1"/>
  <c r="AB90" i="47" s="1"/>
  <c r="AC90" i="47" s="1"/>
  <c r="AD90" i="47" s="1"/>
  <c r="AE90" i="47" s="1"/>
  <c r="AF90" i="47" s="1"/>
  <c r="C90" i="47"/>
  <c r="C89" i="47"/>
  <c r="C171" i="47" s="1"/>
  <c r="AH86" i="47"/>
  <c r="AI86" i="47" s="1"/>
  <c r="AH85" i="47"/>
  <c r="AI85" i="47" s="1"/>
  <c r="AH84" i="47"/>
  <c r="AI84" i="47" s="1"/>
  <c r="AH83" i="47"/>
  <c r="AI83" i="47" s="1"/>
  <c r="C82" i="47"/>
  <c r="B82" i="47"/>
  <c r="AF80" i="47"/>
  <c r="AE80" i="47"/>
  <c r="AD80" i="47"/>
  <c r="AC80" i="47"/>
  <c r="AB80" i="47"/>
  <c r="AA80" i="47"/>
  <c r="Z80" i="47"/>
  <c r="Y80" i="47"/>
  <c r="X80" i="47"/>
  <c r="W80" i="47"/>
  <c r="V80" i="47"/>
  <c r="U80" i="47"/>
  <c r="T80" i="47"/>
  <c r="S80" i="47"/>
  <c r="R80" i="47"/>
  <c r="Q80" i="47"/>
  <c r="P80" i="47"/>
  <c r="O80" i="47"/>
  <c r="N80" i="47"/>
  <c r="M80" i="47"/>
  <c r="L80" i="47"/>
  <c r="K80" i="47"/>
  <c r="J80" i="47"/>
  <c r="I80" i="47"/>
  <c r="H80" i="47"/>
  <c r="G80" i="47"/>
  <c r="F80" i="47"/>
  <c r="E80" i="47"/>
  <c r="D80" i="47"/>
  <c r="C80" i="47"/>
  <c r="B80" i="47"/>
  <c r="AI79" i="47"/>
  <c r="AH79" i="47"/>
  <c r="AI78" i="47"/>
  <c r="AH78" i="47"/>
  <c r="AI77" i="47"/>
  <c r="AH77" i="47"/>
  <c r="AI76" i="47"/>
  <c r="AH76" i="47"/>
  <c r="AI75" i="47"/>
  <c r="AH75" i="47"/>
  <c r="AI74" i="47"/>
  <c r="AH74" i="47"/>
  <c r="AI73" i="47"/>
  <c r="AH73" i="47"/>
  <c r="AI72" i="47"/>
  <c r="AH72" i="47"/>
  <c r="AG71" i="47"/>
  <c r="E71" i="47"/>
  <c r="AI70" i="47"/>
  <c r="AH70" i="47"/>
  <c r="AF69" i="47"/>
  <c r="AE69" i="47"/>
  <c r="AD69" i="47"/>
  <c r="AC69" i="47"/>
  <c r="AB69" i="47"/>
  <c r="AA69" i="47"/>
  <c r="Z69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AF68" i="47"/>
  <c r="AE68" i="47"/>
  <c r="AD68" i="47"/>
  <c r="AC68" i="47"/>
  <c r="AB68" i="47"/>
  <c r="AA68" i="47"/>
  <c r="Z68" i="47"/>
  <c r="Y68" i="47"/>
  <c r="X68" i="47"/>
  <c r="W68" i="47"/>
  <c r="V68" i="47"/>
  <c r="U68" i="47"/>
  <c r="T68" i="47"/>
  <c r="S68" i="47"/>
  <c r="R68" i="47"/>
  <c r="Q68" i="47"/>
  <c r="P68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C68" i="47"/>
  <c r="B68" i="47"/>
  <c r="AF67" i="47"/>
  <c r="AE67" i="47"/>
  <c r="AD67" i="47"/>
  <c r="AC67" i="47"/>
  <c r="AB67" i="47"/>
  <c r="AA67" i="47"/>
  <c r="Z67" i="47"/>
  <c r="Y67" i="47"/>
  <c r="X67" i="47"/>
  <c r="W67" i="47"/>
  <c r="V67" i="47"/>
  <c r="U67" i="47"/>
  <c r="T67" i="47"/>
  <c r="S67" i="47"/>
  <c r="R67" i="47"/>
  <c r="Q67" i="47"/>
  <c r="Q71" i="47" s="1"/>
  <c r="P67" i="47"/>
  <c r="O67" i="47"/>
  <c r="N67" i="47"/>
  <c r="M67" i="47"/>
  <c r="L67" i="47"/>
  <c r="K67" i="47"/>
  <c r="J67" i="47"/>
  <c r="I67" i="47"/>
  <c r="I71" i="47" s="1"/>
  <c r="H67" i="47"/>
  <c r="G67" i="47"/>
  <c r="F67" i="47"/>
  <c r="E67" i="47"/>
  <c r="D67" i="47"/>
  <c r="C67" i="47"/>
  <c r="B67" i="47"/>
  <c r="AF66" i="47"/>
  <c r="AE66" i="47"/>
  <c r="AD66" i="47"/>
  <c r="AD71" i="47" s="1"/>
  <c r="AC66" i="47"/>
  <c r="AC71" i="47" s="1"/>
  <c r="AB66" i="47"/>
  <c r="AB71" i="47" s="1"/>
  <c r="AA66" i="47"/>
  <c r="AA71" i="47" s="1"/>
  <c r="Z66" i="47"/>
  <c r="Y66" i="47"/>
  <c r="X66" i="47"/>
  <c r="W66" i="47"/>
  <c r="W71" i="47" s="1"/>
  <c r="V66" i="47"/>
  <c r="U66" i="47"/>
  <c r="T66" i="47"/>
  <c r="S66" i="47"/>
  <c r="R66" i="47"/>
  <c r="Q66" i="47"/>
  <c r="P66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C66" i="47"/>
  <c r="B66" i="47"/>
  <c r="AI64" i="47"/>
  <c r="AH64" i="47"/>
  <c r="AG63" i="47"/>
  <c r="AG65" i="47" s="1"/>
  <c r="AF63" i="47"/>
  <c r="AE63" i="47"/>
  <c r="AD63" i="47"/>
  <c r="AC63" i="47"/>
  <c r="AB63" i="47"/>
  <c r="AA63" i="47"/>
  <c r="Z63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AI62" i="47"/>
  <c r="AH62" i="47"/>
  <c r="AI61" i="47"/>
  <c r="AH61" i="47"/>
  <c r="AI60" i="47"/>
  <c r="AH60" i="47"/>
  <c r="AG59" i="47"/>
  <c r="AF59" i="47"/>
  <c r="AF5" i="47" s="1"/>
  <c r="AE59" i="47"/>
  <c r="AE5" i="47" s="1"/>
  <c r="AD59" i="47"/>
  <c r="AD5" i="47" s="1"/>
  <c r="AC59" i="47"/>
  <c r="AC5" i="47" s="1"/>
  <c r="AB59" i="47"/>
  <c r="AB5" i="47" s="1"/>
  <c r="AA59" i="47"/>
  <c r="AA5" i="47" s="1"/>
  <c r="Z59" i="47"/>
  <c r="Y59" i="47"/>
  <c r="Y5" i="47" s="1"/>
  <c r="X59" i="47"/>
  <c r="X5" i="47" s="1"/>
  <c r="W59" i="47"/>
  <c r="W5" i="47" s="1"/>
  <c r="V59" i="47"/>
  <c r="V5" i="47" s="1"/>
  <c r="U59" i="47"/>
  <c r="U5" i="47" s="1"/>
  <c r="T59" i="47"/>
  <c r="T5" i="47" s="1"/>
  <c r="S59" i="47"/>
  <c r="R59" i="47"/>
  <c r="Q59" i="47"/>
  <c r="Q5" i="47" s="1"/>
  <c r="P59" i="47"/>
  <c r="P5" i="47" s="1"/>
  <c r="O59" i="47"/>
  <c r="O5" i="47" s="1"/>
  <c r="N59" i="47"/>
  <c r="N5" i="47" s="1"/>
  <c r="M59" i="47"/>
  <c r="L59" i="47"/>
  <c r="L5" i="47" s="1"/>
  <c r="K59" i="47"/>
  <c r="K5" i="47" s="1"/>
  <c r="J59" i="47"/>
  <c r="J5" i="47" s="1"/>
  <c r="I59" i="47"/>
  <c r="I5" i="47" s="1"/>
  <c r="H59" i="47"/>
  <c r="H5" i="47" s="1"/>
  <c r="G59" i="47"/>
  <c r="G5" i="47" s="1"/>
  <c r="F59" i="47"/>
  <c r="F5" i="47" s="1"/>
  <c r="E59" i="47"/>
  <c r="E5" i="47" s="1"/>
  <c r="D59" i="47"/>
  <c r="D5" i="47" s="1"/>
  <c r="AI58" i="47"/>
  <c r="AH58" i="47"/>
  <c r="AI57" i="47"/>
  <c r="AH57" i="47"/>
  <c r="AI56" i="47"/>
  <c r="AH56" i="47"/>
  <c r="AI55" i="47"/>
  <c r="AH55" i="47"/>
  <c r="AI54" i="47"/>
  <c r="AH54" i="47"/>
  <c r="AI53" i="47"/>
  <c r="AH53" i="47"/>
  <c r="AI52" i="47"/>
  <c r="AH52" i="47"/>
  <c r="AI51" i="47"/>
  <c r="AH51" i="47"/>
  <c r="AI50" i="47"/>
  <c r="AH50" i="47"/>
  <c r="AI49" i="47"/>
  <c r="AH49" i="47"/>
  <c r="AI48" i="47"/>
  <c r="AH48" i="47"/>
  <c r="AG47" i="47"/>
  <c r="AG4" i="47" s="1"/>
  <c r="AF47" i="47"/>
  <c r="AE47" i="47"/>
  <c r="AD47" i="47"/>
  <c r="AC47" i="47"/>
  <c r="AB47" i="47"/>
  <c r="AA47" i="47"/>
  <c r="Z47" i="47"/>
  <c r="Y47" i="47"/>
  <c r="X47" i="47"/>
  <c r="W47" i="47"/>
  <c r="V47" i="47"/>
  <c r="U47" i="47"/>
  <c r="T47" i="47"/>
  <c r="S47" i="47"/>
  <c r="R47" i="47"/>
  <c r="Q47" i="47"/>
  <c r="P47" i="47"/>
  <c r="O47" i="47"/>
  <c r="N47" i="47"/>
  <c r="M47" i="47"/>
  <c r="L47" i="47"/>
  <c r="K47" i="47"/>
  <c r="J47" i="47"/>
  <c r="I47" i="47"/>
  <c r="H47" i="47"/>
  <c r="G47" i="47"/>
  <c r="F47" i="47"/>
  <c r="E47" i="47"/>
  <c r="D47" i="47"/>
  <c r="C47" i="47"/>
  <c r="AI46" i="47"/>
  <c r="AH46" i="47"/>
  <c r="AI45" i="47"/>
  <c r="AH45" i="47"/>
  <c r="AI44" i="47"/>
  <c r="AH44" i="47"/>
  <c r="AG43" i="47"/>
  <c r="AG3" i="47" s="1"/>
  <c r="AG42" i="47"/>
  <c r="AI41" i="47"/>
  <c r="AH41" i="47"/>
  <c r="AI40" i="47"/>
  <c r="AH40" i="47"/>
  <c r="AI39" i="47"/>
  <c r="AH39" i="47"/>
  <c r="AI38" i="47"/>
  <c r="AH38" i="47"/>
  <c r="AI37" i="47"/>
  <c r="AH37" i="47"/>
  <c r="AI36" i="47"/>
  <c r="AH36" i="47"/>
  <c r="AI35" i="47"/>
  <c r="AH35" i="47"/>
  <c r="AI34" i="47"/>
  <c r="AH34" i="47"/>
  <c r="AI33" i="47"/>
  <c r="AH33" i="47"/>
  <c r="AI32" i="47"/>
  <c r="AH32" i="47"/>
  <c r="AI31" i="47"/>
  <c r="AH31" i="47"/>
  <c r="AG30" i="47"/>
  <c r="AG2" i="47" s="1"/>
  <c r="AG6" i="47" s="1"/>
  <c r="AF30" i="47"/>
  <c r="AE30" i="47"/>
  <c r="AD30" i="47"/>
  <c r="AC30" i="47"/>
  <c r="AB30" i="47"/>
  <c r="AA30" i="47"/>
  <c r="Z30" i="47"/>
  <c r="Y30" i="47"/>
  <c r="X30" i="47"/>
  <c r="W30" i="47"/>
  <c r="V30" i="47"/>
  <c r="U30" i="47"/>
  <c r="T30" i="47"/>
  <c r="S30" i="47"/>
  <c r="R30" i="47"/>
  <c r="Q30" i="47"/>
  <c r="P30" i="47"/>
  <c r="O30" i="47"/>
  <c r="N30" i="47"/>
  <c r="M30" i="47"/>
  <c r="L30" i="47"/>
  <c r="K30" i="47"/>
  <c r="J30" i="47"/>
  <c r="I30" i="47"/>
  <c r="H30" i="47"/>
  <c r="G30" i="47"/>
  <c r="F30" i="47"/>
  <c r="E30" i="47"/>
  <c r="D30" i="47"/>
  <c r="C30" i="47"/>
  <c r="AI29" i="47"/>
  <c r="AH29" i="47"/>
  <c r="AI28" i="47"/>
  <c r="AH28" i="47"/>
  <c r="AI27" i="47"/>
  <c r="AH27" i="47"/>
  <c r="AI26" i="47"/>
  <c r="AH26" i="47"/>
  <c r="AI25" i="47"/>
  <c r="AH25" i="47"/>
  <c r="AI24" i="47"/>
  <c r="AH24" i="47"/>
  <c r="AI23" i="47"/>
  <c r="AH23" i="47"/>
  <c r="AI22" i="47"/>
  <c r="AH22" i="47"/>
  <c r="AI21" i="47"/>
  <c r="AH21" i="47"/>
  <c r="AI20" i="47"/>
  <c r="AH20" i="47"/>
  <c r="AI19" i="47"/>
  <c r="AH19" i="47"/>
  <c r="AI18" i="47"/>
  <c r="AH18" i="47"/>
  <c r="AI17" i="47"/>
  <c r="AH17" i="47"/>
  <c r="AI16" i="47"/>
  <c r="AH16" i="47"/>
  <c r="AI15" i="47"/>
  <c r="AH15" i="47"/>
  <c r="AI14" i="47"/>
  <c r="AH14" i="47"/>
  <c r="AI13" i="47"/>
  <c r="AH13" i="47"/>
  <c r="AI12" i="47"/>
  <c r="AH12" i="47"/>
  <c r="AI11" i="47"/>
  <c r="AH11" i="47"/>
  <c r="Z5" i="47"/>
  <c r="S5" i="47"/>
  <c r="R5" i="47"/>
  <c r="M5" i="47"/>
  <c r="C5" i="47"/>
  <c r="K4" i="47"/>
  <c r="C4" i="47"/>
  <c r="D4" i="47" s="1"/>
  <c r="AE49" i="46"/>
  <c r="AF49" i="46"/>
  <c r="AD49" i="46"/>
  <c r="AC49" i="46"/>
  <c r="AB49" i="46"/>
  <c r="AA49" i="46"/>
  <c r="Y65" i="46"/>
  <c r="Y63" i="46"/>
  <c r="Y59" i="46"/>
  <c r="Y47" i="46"/>
  <c r="Y43" i="46"/>
  <c r="Y30" i="46"/>
  <c r="N82" i="48" l="1"/>
  <c r="O94" i="48"/>
  <c r="O214" i="48"/>
  <c r="P178" i="48"/>
  <c r="O173" i="48"/>
  <c r="N179" i="48"/>
  <c r="N42" i="48" s="1"/>
  <c r="N43" i="48" s="1"/>
  <c r="N65" i="48" s="1"/>
  <c r="AE193" i="48"/>
  <c r="M7" i="48"/>
  <c r="M171" i="48"/>
  <c r="N89" i="48"/>
  <c r="AC193" i="48"/>
  <c r="K7" i="48"/>
  <c r="B188" i="48"/>
  <c r="C188" i="48"/>
  <c r="AF71" i="47"/>
  <c r="AE71" i="47"/>
  <c r="Z71" i="47"/>
  <c r="Y71" i="47"/>
  <c r="X71" i="47"/>
  <c r="V71" i="47"/>
  <c r="U71" i="47"/>
  <c r="T71" i="47"/>
  <c r="S71" i="47"/>
  <c r="R71" i="47"/>
  <c r="P71" i="47"/>
  <c r="O71" i="47"/>
  <c r="N71" i="47"/>
  <c r="M71" i="47"/>
  <c r="L71" i="47"/>
  <c r="AI47" i="47"/>
  <c r="K71" i="47"/>
  <c r="J71" i="47"/>
  <c r="H71" i="47"/>
  <c r="AI30" i="47"/>
  <c r="G71" i="47"/>
  <c r="F71" i="47"/>
  <c r="AI69" i="47"/>
  <c r="AH67" i="47"/>
  <c r="D71" i="47"/>
  <c r="AH30" i="47"/>
  <c r="AI68" i="47"/>
  <c r="C71" i="47"/>
  <c r="AI66" i="47"/>
  <c r="AI59" i="47"/>
  <c r="AH80" i="47"/>
  <c r="AH69" i="47"/>
  <c r="AH68" i="47"/>
  <c r="B65" i="47"/>
  <c r="T193" i="47" s="1"/>
  <c r="B5" i="47"/>
  <c r="H108" i="47"/>
  <c r="I108" i="47" s="1"/>
  <c r="J108" i="47" s="1"/>
  <c r="K108" i="47" s="1"/>
  <c r="L108" i="47" s="1"/>
  <c r="M108" i="47" s="1"/>
  <c r="N108" i="47" s="1"/>
  <c r="O108" i="47" s="1"/>
  <c r="P108" i="47" s="1"/>
  <c r="Q108" i="47" s="1"/>
  <c r="R108" i="47" s="1"/>
  <c r="S108" i="47" s="1"/>
  <c r="T108" i="47" s="1"/>
  <c r="U108" i="47" s="1"/>
  <c r="V108" i="47" s="1"/>
  <c r="W108" i="47" s="1"/>
  <c r="X108" i="47" s="1"/>
  <c r="Y108" i="47" s="1"/>
  <c r="Z108" i="47" s="1"/>
  <c r="AA108" i="47" s="1"/>
  <c r="AB108" i="47" s="1"/>
  <c r="AC108" i="47" s="1"/>
  <c r="AD108" i="47" s="1"/>
  <c r="AE108" i="47" s="1"/>
  <c r="AF108" i="47" s="1"/>
  <c r="G82" i="47"/>
  <c r="I94" i="47"/>
  <c r="H82" i="47"/>
  <c r="AI67" i="47"/>
  <c r="AH47" i="47"/>
  <c r="AH59" i="47"/>
  <c r="AH63" i="47"/>
  <c r="D82" i="47"/>
  <c r="D89" i="47"/>
  <c r="AI63" i="47"/>
  <c r="F82" i="47"/>
  <c r="E82" i="47"/>
  <c r="S190" i="47"/>
  <c r="D190" i="47"/>
  <c r="B71" i="47"/>
  <c r="AH66" i="47"/>
  <c r="AI80" i="47"/>
  <c r="D214" i="47"/>
  <c r="E178" i="47"/>
  <c r="C179" i="47"/>
  <c r="C42" i="47" s="1"/>
  <c r="D173" i="47"/>
  <c r="AF193" i="48" l="1"/>
  <c r="N7" i="48"/>
  <c r="K6" i="48"/>
  <c r="O179" i="48"/>
  <c r="O42" i="48" s="1"/>
  <c r="O43" i="48" s="1"/>
  <c r="O65" i="48" s="1"/>
  <c r="P173" i="48"/>
  <c r="Q178" i="48"/>
  <c r="P214" i="48"/>
  <c r="N171" i="48"/>
  <c r="O89" i="48"/>
  <c r="P94" i="48"/>
  <c r="O82" i="48"/>
  <c r="B7" i="47"/>
  <c r="D171" i="47"/>
  <c r="E89" i="47"/>
  <c r="E173" i="47"/>
  <c r="D179" i="47"/>
  <c r="D42" i="47" s="1"/>
  <c r="D43" i="47" s="1"/>
  <c r="D65" i="47" s="1"/>
  <c r="I82" i="47"/>
  <c r="J94" i="47"/>
  <c r="F178" i="47"/>
  <c r="E214" i="47"/>
  <c r="C43" i="47"/>
  <c r="AI71" i="47"/>
  <c r="AH71" i="47"/>
  <c r="Q214" i="48" l="1"/>
  <c r="R178" i="48"/>
  <c r="P179" i="48"/>
  <c r="P42" i="48" s="1"/>
  <c r="P65" i="48" s="1"/>
  <c r="Q173" i="48"/>
  <c r="AG193" i="48"/>
  <c r="O7" i="48"/>
  <c r="Q94" i="48"/>
  <c r="P82" i="48"/>
  <c r="O171" i="48"/>
  <c r="P89" i="48"/>
  <c r="K94" i="47"/>
  <c r="J82" i="47"/>
  <c r="V193" i="47"/>
  <c r="D7" i="47"/>
  <c r="C65" i="47"/>
  <c r="F173" i="47"/>
  <c r="E179" i="47"/>
  <c r="E42" i="47" s="1"/>
  <c r="E171" i="47"/>
  <c r="F89" i="47"/>
  <c r="G178" i="47"/>
  <c r="F214" i="47"/>
  <c r="Q179" i="48" l="1"/>
  <c r="Q42" i="48" s="1"/>
  <c r="Q43" i="48" s="1"/>
  <c r="Q65" i="48" s="1"/>
  <c r="R173" i="48"/>
  <c r="P171" i="48"/>
  <c r="Q89" i="48"/>
  <c r="AH193" i="48"/>
  <c r="P7" i="48"/>
  <c r="R214" i="48"/>
  <c r="S178" i="48"/>
  <c r="R94" i="48"/>
  <c r="Q82" i="48"/>
  <c r="G214" i="47"/>
  <c r="H178" i="47"/>
  <c r="F171" i="47"/>
  <c r="G89" i="47"/>
  <c r="U193" i="47"/>
  <c r="C7" i="47"/>
  <c r="E43" i="47"/>
  <c r="L94" i="47"/>
  <c r="K82" i="47"/>
  <c r="F179" i="47"/>
  <c r="F42" i="47" s="1"/>
  <c r="F43" i="47" s="1"/>
  <c r="F65" i="47" s="1"/>
  <c r="G173" i="47"/>
  <c r="Q171" i="48" l="1"/>
  <c r="R89" i="48"/>
  <c r="R179" i="48"/>
  <c r="R42" i="48" s="1"/>
  <c r="R43" i="48" s="1"/>
  <c r="R65" i="48" s="1"/>
  <c r="S173" i="48"/>
  <c r="T178" i="48"/>
  <c r="S214" i="48"/>
  <c r="R82" i="48"/>
  <c r="S94" i="48"/>
  <c r="AI193" i="48"/>
  <c r="Q7" i="48"/>
  <c r="X193" i="47"/>
  <c r="F7" i="47"/>
  <c r="G171" i="47"/>
  <c r="H89" i="47"/>
  <c r="I178" i="47"/>
  <c r="H214" i="47"/>
  <c r="H173" i="47"/>
  <c r="G179" i="47"/>
  <c r="G42" i="47" s="1"/>
  <c r="G43" i="47" s="1"/>
  <c r="G65" i="47" s="1"/>
  <c r="E65" i="47"/>
  <c r="M94" i="47"/>
  <c r="L82" i="47"/>
  <c r="T173" i="48" l="1"/>
  <c r="S179" i="48"/>
  <c r="S42" i="48" s="1"/>
  <c r="S43" i="48" s="1"/>
  <c r="S65" i="48" s="1"/>
  <c r="AJ193" i="48"/>
  <c r="R7" i="48"/>
  <c r="T94" i="48"/>
  <c r="S82" i="48"/>
  <c r="R171" i="48"/>
  <c r="S89" i="48"/>
  <c r="U178" i="48"/>
  <c r="T214" i="48"/>
  <c r="M82" i="47"/>
  <c r="N94" i="47"/>
  <c r="J178" i="47"/>
  <c r="I214" i="47"/>
  <c r="H171" i="47"/>
  <c r="I89" i="47"/>
  <c r="W193" i="47"/>
  <c r="E7" i="47"/>
  <c r="Y193" i="47"/>
  <c r="G7" i="47"/>
  <c r="H179" i="47"/>
  <c r="H42" i="47" s="1"/>
  <c r="I173" i="47"/>
  <c r="S171" i="48" l="1"/>
  <c r="T89" i="48"/>
  <c r="U94" i="48"/>
  <c r="T82" i="48"/>
  <c r="AK193" i="48"/>
  <c r="S7" i="48"/>
  <c r="V178" i="48"/>
  <c r="U214" i="48"/>
  <c r="U173" i="48"/>
  <c r="T179" i="48"/>
  <c r="T42" i="48" s="1"/>
  <c r="T43" i="48" s="1"/>
  <c r="T65" i="48" s="1"/>
  <c r="I179" i="47"/>
  <c r="I42" i="47" s="1"/>
  <c r="I43" i="47" s="1"/>
  <c r="I65" i="47" s="1"/>
  <c r="J173" i="47"/>
  <c r="I171" i="47"/>
  <c r="J89" i="47"/>
  <c r="H43" i="47"/>
  <c r="K178" i="47"/>
  <c r="J214" i="47"/>
  <c r="O94" i="47"/>
  <c r="N82" i="47"/>
  <c r="U82" i="48" l="1"/>
  <c r="V94" i="48"/>
  <c r="V214" i="48"/>
  <c r="W178" i="48"/>
  <c r="AL193" i="48"/>
  <c r="T7" i="48"/>
  <c r="T171" i="48"/>
  <c r="U89" i="48"/>
  <c r="V173" i="48"/>
  <c r="U179" i="48"/>
  <c r="U42" i="48" s="1"/>
  <c r="U43" i="48" s="1"/>
  <c r="U65" i="48" s="1"/>
  <c r="J171" i="47"/>
  <c r="K89" i="47"/>
  <c r="L178" i="47"/>
  <c r="K214" i="47"/>
  <c r="H65" i="47"/>
  <c r="K173" i="47"/>
  <c r="J179" i="47"/>
  <c r="J42" i="47" s="1"/>
  <c r="P94" i="47"/>
  <c r="O82" i="47"/>
  <c r="AA193" i="47"/>
  <c r="I7" i="47"/>
  <c r="W214" i="48" l="1"/>
  <c r="X178" i="48"/>
  <c r="U171" i="48"/>
  <c r="V89" i="48"/>
  <c r="AM193" i="48"/>
  <c r="U7" i="48"/>
  <c r="W94" i="48"/>
  <c r="V82" i="48"/>
  <c r="W173" i="48"/>
  <c r="V179" i="48"/>
  <c r="V42" i="48" s="1"/>
  <c r="V43" i="48" s="1"/>
  <c r="V65" i="48" s="1"/>
  <c r="L214" i="47"/>
  <c r="M178" i="47"/>
  <c r="K179" i="47"/>
  <c r="K42" i="47" s="1"/>
  <c r="K43" i="47" s="1"/>
  <c r="K65" i="47" s="1"/>
  <c r="L173" i="47"/>
  <c r="Q94" i="47"/>
  <c r="P82" i="47"/>
  <c r="K171" i="47"/>
  <c r="L89" i="47"/>
  <c r="Z193" i="47"/>
  <c r="H7" i="47"/>
  <c r="J43" i="47"/>
  <c r="V171" i="48" l="1"/>
  <c r="W89" i="48"/>
  <c r="X94" i="48"/>
  <c r="W82" i="48"/>
  <c r="Y178" i="48"/>
  <c r="X214" i="48"/>
  <c r="AN193" i="48"/>
  <c r="V7" i="48"/>
  <c r="W179" i="48"/>
  <c r="W42" i="48" s="1"/>
  <c r="W43" i="48" s="1"/>
  <c r="W65" i="48" s="1"/>
  <c r="X173" i="48"/>
  <c r="L171" i="47"/>
  <c r="M89" i="47"/>
  <c r="J65" i="47"/>
  <c r="M173" i="47"/>
  <c r="L179" i="47"/>
  <c r="L42" i="47" s="1"/>
  <c r="L43" i="47" s="1"/>
  <c r="L65" i="47" s="1"/>
  <c r="Q82" i="47"/>
  <c r="R94" i="47"/>
  <c r="AC193" i="47"/>
  <c r="K7" i="47"/>
  <c r="M214" i="47"/>
  <c r="N178" i="47"/>
  <c r="Y94" i="48" l="1"/>
  <c r="X82" i="48"/>
  <c r="Y214" i="48"/>
  <c r="Z178" i="48"/>
  <c r="X179" i="48"/>
  <c r="X42" i="48" s="1"/>
  <c r="X43" i="48" s="1"/>
  <c r="X65" i="48" s="1"/>
  <c r="Y173" i="48"/>
  <c r="W171" i="48"/>
  <c r="X89" i="48"/>
  <c r="AO193" i="48"/>
  <c r="W7" i="48"/>
  <c r="AB193" i="47"/>
  <c r="J7" i="47"/>
  <c r="S94" i="47"/>
  <c r="R82" i="47"/>
  <c r="M171" i="47"/>
  <c r="N89" i="47"/>
  <c r="AD193" i="47"/>
  <c r="L7" i="47"/>
  <c r="N173" i="47"/>
  <c r="M179" i="47"/>
  <c r="M42" i="47" s="1"/>
  <c r="M43" i="47" s="1"/>
  <c r="M65" i="47" s="1"/>
  <c r="C188" i="47" s="1"/>
  <c r="O178" i="47"/>
  <c r="N214" i="47"/>
  <c r="X171" i="48" l="1"/>
  <c r="Y89" i="48"/>
  <c r="Y179" i="48"/>
  <c r="Y42" i="48" s="1"/>
  <c r="Y43" i="48" s="1"/>
  <c r="Y65" i="48" s="1"/>
  <c r="Z173" i="48"/>
  <c r="AP193" i="48"/>
  <c r="X7" i="48"/>
  <c r="Z214" i="48"/>
  <c r="AA178" i="48"/>
  <c r="Z94" i="48"/>
  <c r="Y82" i="48"/>
  <c r="O214" i="47"/>
  <c r="P178" i="47"/>
  <c r="T94" i="47"/>
  <c r="S82" i="47"/>
  <c r="N171" i="47"/>
  <c r="O89" i="47"/>
  <c r="AE193" i="47"/>
  <c r="M7" i="47"/>
  <c r="O173" i="47"/>
  <c r="N179" i="47"/>
  <c r="N42" i="47" s="1"/>
  <c r="N43" i="47" s="1"/>
  <c r="N65" i="47" s="1"/>
  <c r="B188" i="47"/>
  <c r="K6" i="47" s="1"/>
  <c r="Z179" i="48" l="1"/>
  <c r="Z42" i="48" s="1"/>
  <c r="Z43" i="48" s="1"/>
  <c r="Z65" i="48" s="1"/>
  <c r="AA173" i="48"/>
  <c r="AQ193" i="48"/>
  <c r="Y7" i="48"/>
  <c r="AA214" i="48"/>
  <c r="AB178" i="48"/>
  <c r="Y171" i="48"/>
  <c r="Z89" i="48"/>
  <c r="AA94" i="48"/>
  <c r="Z82" i="48"/>
  <c r="O171" i="47"/>
  <c r="P89" i="47"/>
  <c r="U94" i="47"/>
  <c r="T82" i="47"/>
  <c r="Q178" i="47"/>
  <c r="P214" i="47"/>
  <c r="AF193" i="47"/>
  <c r="N7" i="47"/>
  <c r="P173" i="47"/>
  <c r="O179" i="47"/>
  <c r="O42" i="47" s="1"/>
  <c r="O43" i="47" s="1"/>
  <c r="O65" i="47" s="1"/>
  <c r="Z171" i="48" l="1"/>
  <c r="AA89" i="48"/>
  <c r="AA179" i="48"/>
  <c r="AA42" i="48" s="1"/>
  <c r="AA43" i="48" s="1"/>
  <c r="AA65" i="48" s="1"/>
  <c r="AB173" i="48"/>
  <c r="AC178" i="48"/>
  <c r="AB214" i="48"/>
  <c r="AA82" i="48"/>
  <c r="AB94" i="48"/>
  <c r="AR193" i="48"/>
  <c r="Z7" i="48"/>
  <c r="U82" i="47"/>
  <c r="V94" i="47"/>
  <c r="AG193" i="47"/>
  <c r="O7" i="47"/>
  <c r="P171" i="47"/>
  <c r="Q89" i="47"/>
  <c r="R178" i="47"/>
  <c r="Q214" i="47"/>
  <c r="P179" i="47"/>
  <c r="P42" i="47" s="1"/>
  <c r="P43" i="47" s="1"/>
  <c r="P65" i="47" s="1"/>
  <c r="Q173" i="47"/>
  <c r="AC94" i="48" l="1"/>
  <c r="AB82" i="48"/>
  <c r="AS193" i="48"/>
  <c r="AA7" i="48"/>
  <c r="AB179" i="48"/>
  <c r="AB42" i="48" s="1"/>
  <c r="AB43" i="48" s="1"/>
  <c r="AB65" i="48" s="1"/>
  <c r="AC173" i="48"/>
  <c r="AA171" i="48"/>
  <c r="AB89" i="48"/>
  <c r="AD178" i="48"/>
  <c r="AC214" i="48"/>
  <c r="S178" i="47"/>
  <c r="R214" i="47"/>
  <c r="Q171" i="47"/>
  <c r="R89" i="47"/>
  <c r="Q179" i="47"/>
  <c r="Q42" i="47" s="1"/>
  <c r="Q43" i="47" s="1"/>
  <c r="Q65" i="47" s="1"/>
  <c r="R173" i="47"/>
  <c r="W94" i="47"/>
  <c r="V82" i="47"/>
  <c r="AH193" i="47"/>
  <c r="P7" i="47"/>
  <c r="AB171" i="48" l="1"/>
  <c r="AC89" i="48"/>
  <c r="AC179" i="48"/>
  <c r="AC42" i="48" s="1"/>
  <c r="AC43" i="48" s="1"/>
  <c r="AC65" i="48" s="1"/>
  <c r="AD173" i="48"/>
  <c r="AT193" i="48"/>
  <c r="AB7" i="48"/>
  <c r="AD214" i="48"/>
  <c r="AE178" i="48"/>
  <c r="AD94" i="48"/>
  <c r="AC82" i="48"/>
  <c r="W82" i="47"/>
  <c r="X94" i="47"/>
  <c r="AI193" i="47"/>
  <c r="Q7" i="47"/>
  <c r="R171" i="47"/>
  <c r="S89" i="47"/>
  <c r="R179" i="47"/>
  <c r="R42" i="47" s="1"/>
  <c r="R43" i="47" s="1"/>
  <c r="R65" i="47" s="1"/>
  <c r="S173" i="47"/>
  <c r="T178" i="47"/>
  <c r="S214" i="47"/>
  <c r="AE173" i="48" l="1"/>
  <c r="AD179" i="48"/>
  <c r="AD42" i="48" s="1"/>
  <c r="AD43" i="48" s="1"/>
  <c r="AD65" i="48" s="1"/>
  <c r="AU193" i="48"/>
  <c r="AC7" i="48"/>
  <c r="AE214" i="48"/>
  <c r="AF178" i="48"/>
  <c r="AF214" i="48" s="1"/>
  <c r="AC171" i="48"/>
  <c r="AD89" i="48"/>
  <c r="AD82" i="48"/>
  <c r="AE94" i="48"/>
  <c r="S179" i="47"/>
  <c r="S42" i="47" s="1"/>
  <c r="S43" i="47" s="1"/>
  <c r="S65" i="47" s="1"/>
  <c r="T173" i="47"/>
  <c r="Y94" i="47"/>
  <c r="X82" i="47"/>
  <c r="AJ193" i="47"/>
  <c r="R7" i="47"/>
  <c r="S171" i="47"/>
  <c r="T89" i="47"/>
  <c r="U178" i="47"/>
  <c r="T214" i="47"/>
  <c r="AD171" i="48" l="1"/>
  <c r="AE89" i="48"/>
  <c r="AF94" i="48"/>
  <c r="AF82" i="48" s="1"/>
  <c r="AE82" i="48"/>
  <c r="AV193" i="48"/>
  <c r="AD7" i="48"/>
  <c r="AF173" i="48"/>
  <c r="AF179" i="48" s="1"/>
  <c r="AF42" i="48" s="1"/>
  <c r="AE179" i="48"/>
  <c r="AE42" i="48" s="1"/>
  <c r="AE43" i="48" s="1"/>
  <c r="AE65" i="48" s="1"/>
  <c r="T171" i="47"/>
  <c r="U89" i="47"/>
  <c r="U173" i="47"/>
  <c r="T179" i="47"/>
  <c r="T42" i="47" s="1"/>
  <c r="T43" i="47" s="1"/>
  <c r="T65" i="47" s="1"/>
  <c r="Y82" i="47"/>
  <c r="Z94" i="47"/>
  <c r="U214" i="47"/>
  <c r="V178" i="47"/>
  <c r="AK193" i="47"/>
  <c r="S7" i="47"/>
  <c r="AI82" i="48" l="1"/>
  <c r="AH82" i="48"/>
  <c r="AW193" i="48"/>
  <c r="AE7" i="48"/>
  <c r="AF43" i="48"/>
  <c r="AI42" i="48"/>
  <c r="AH42" i="48"/>
  <c r="AE171" i="48"/>
  <c r="AF89" i="48"/>
  <c r="AF171" i="48" s="1"/>
  <c r="V214" i="47"/>
  <c r="W178" i="47"/>
  <c r="AA94" i="47"/>
  <c r="Z82" i="47"/>
  <c r="V173" i="47"/>
  <c r="U179" i="47"/>
  <c r="U42" i="47" s="1"/>
  <c r="U43" i="47" s="1"/>
  <c r="U65" i="47" s="1"/>
  <c r="U171" i="47"/>
  <c r="V89" i="47"/>
  <c r="AL193" i="47"/>
  <c r="T7" i="47"/>
  <c r="AF65" i="48" l="1"/>
  <c r="AH43" i="48"/>
  <c r="AI43" i="48"/>
  <c r="V171" i="47"/>
  <c r="W89" i="47"/>
  <c r="AM193" i="47"/>
  <c r="U7" i="47"/>
  <c r="W173" i="47"/>
  <c r="V179" i="47"/>
  <c r="V42" i="47" s="1"/>
  <c r="V43" i="47" s="1"/>
  <c r="V65" i="47" s="1"/>
  <c r="AA82" i="47"/>
  <c r="AB94" i="47"/>
  <c r="W214" i="47"/>
  <c r="X178" i="47"/>
  <c r="AX193" i="48" l="1"/>
  <c r="AF7" i="48"/>
  <c r="A7" i="48" s="1"/>
  <c r="AI65" i="48"/>
  <c r="AH65" i="48"/>
  <c r="AN193" i="47"/>
  <c r="V7" i="47"/>
  <c r="AC94" i="47"/>
  <c r="AB82" i="47"/>
  <c r="X173" i="47"/>
  <c r="W179" i="47"/>
  <c r="W42" i="47" s="1"/>
  <c r="W43" i="47" s="1"/>
  <c r="W65" i="47" s="1"/>
  <c r="Y178" i="47"/>
  <c r="X214" i="47"/>
  <c r="W171" i="47"/>
  <c r="X89" i="47"/>
  <c r="AO193" i="47" l="1"/>
  <c r="W7" i="47"/>
  <c r="X171" i="47"/>
  <c r="Y89" i="47"/>
  <c r="Z178" i="47"/>
  <c r="Y214" i="47"/>
  <c r="Y173" i="47"/>
  <c r="X179" i="47"/>
  <c r="X42" i="47" s="1"/>
  <c r="X43" i="47" s="1"/>
  <c r="X65" i="47" s="1"/>
  <c r="AC82" i="47"/>
  <c r="AD94" i="47"/>
  <c r="Y179" i="47" l="1"/>
  <c r="Y42" i="47" s="1"/>
  <c r="Y43" i="47" s="1"/>
  <c r="Y65" i="47" s="1"/>
  <c r="Z173" i="47"/>
  <c r="AA178" i="47"/>
  <c r="Z214" i="47"/>
  <c r="Y171" i="47"/>
  <c r="Z89" i="47"/>
  <c r="AE94" i="47"/>
  <c r="AD82" i="47"/>
  <c r="AP193" i="47"/>
  <c r="X7" i="47"/>
  <c r="Z171" i="47" l="1"/>
  <c r="AA89" i="47"/>
  <c r="Z179" i="47"/>
  <c r="Z42" i="47" s="1"/>
  <c r="Z43" i="47" s="1"/>
  <c r="Z65" i="47" s="1"/>
  <c r="AA173" i="47"/>
  <c r="AF94" i="47"/>
  <c r="AF82" i="47" s="1"/>
  <c r="AE82" i="47"/>
  <c r="AB178" i="47"/>
  <c r="AA214" i="47"/>
  <c r="AQ193" i="47"/>
  <c r="Y7" i="47"/>
  <c r="AC178" i="47" l="1"/>
  <c r="AB214" i="47"/>
  <c r="AR193" i="47"/>
  <c r="Z7" i="47"/>
  <c r="AA179" i="47"/>
  <c r="AA42" i="47" s="1"/>
  <c r="AA43" i="47" s="1"/>
  <c r="AA65" i="47" s="1"/>
  <c r="AB173" i="47"/>
  <c r="AA171" i="47"/>
  <c r="AB89" i="47"/>
  <c r="AH82" i="47"/>
  <c r="AI82" i="47"/>
  <c r="AB171" i="47" l="1"/>
  <c r="AC89" i="47"/>
  <c r="AC173" i="47"/>
  <c r="AB179" i="47"/>
  <c r="AB42" i="47" s="1"/>
  <c r="AB43" i="47" s="1"/>
  <c r="AB65" i="47" s="1"/>
  <c r="AS193" i="47"/>
  <c r="AA7" i="47"/>
  <c r="AD178" i="47"/>
  <c r="AC214" i="47"/>
  <c r="AD214" i="47" l="1"/>
  <c r="AE178" i="47"/>
  <c r="AD173" i="47"/>
  <c r="AC179" i="47"/>
  <c r="AC42" i="47" s="1"/>
  <c r="AC43" i="47" s="1"/>
  <c r="AC65" i="47" s="1"/>
  <c r="AC171" i="47"/>
  <c r="AD89" i="47"/>
  <c r="AT193" i="47"/>
  <c r="AB7" i="47"/>
  <c r="AD171" i="47" l="1"/>
  <c r="AE89" i="47"/>
  <c r="AU193" i="47"/>
  <c r="AC7" i="47"/>
  <c r="AE173" i="47"/>
  <c r="AD179" i="47"/>
  <c r="AD42" i="47" s="1"/>
  <c r="AD43" i="47" s="1"/>
  <c r="AD65" i="47" s="1"/>
  <c r="AE214" i="47"/>
  <c r="AF178" i="47"/>
  <c r="AF214" i="47" s="1"/>
  <c r="AV193" i="47" l="1"/>
  <c r="AD7" i="47"/>
  <c r="AE171" i="47"/>
  <c r="AF89" i="47"/>
  <c r="AF171" i="47" s="1"/>
  <c r="AF173" i="47"/>
  <c r="AF179" i="47" s="1"/>
  <c r="AF42" i="47" s="1"/>
  <c r="AE179" i="47"/>
  <c r="AE42" i="47" s="1"/>
  <c r="AE43" i="47" s="1"/>
  <c r="AE65" i="47" s="1"/>
  <c r="AW193" i="47" l="1"/>
  <c r="AE7" i="47"/>
  <c r="AF43" i="47"/>
  <c r="AH42" i="47"/>
  <c r="AI42" i="47"/>
  <c r="AF65" i="47" l="1"/>
  <c r="AI43" i="47"/>
  <c r="AH43" i="47"/>
  <c r="AX193" i="47" l="1"/>
  <c r="AF7" i="47"/>
  <c r="A7" i="47" s="1"/>
  <c r="AH65" i="47"/>
  <c r="AI65" i="47"/>
  <c r="O49" i="46" l="1"/>
  <c r="AH87" i="46" l="1"/>
  <c r="AI87" i="46" s="1"/>
  <c r="AF218" i="46"/>
  <c r="AE218" i="46"/>
  <c r="AD218" i="46"/>
  <c r="AC218" i="46"/>
  <c r="AB218" i="46"/>
  <c r="AA218" i="46"/>
  <c r="Z218" i="46"/>
  <c r="Y218" i="46"/>
  <c r="X218" i="46"/>
  <c r="W218" i="46"/>
  <c r="V218" i="46"/>
  <c r="U218" i="46"/>
  <c r="T218" i="46"/>
  <c r="S218" i="46"/>
  <c r="R218" i="46"/>
  <c r="Q218" i="46"/>
  <c r="P218" i="46"/>
  <c r="O218" i="46"/>
  <c r="N218" i="46"/>
  <c r="M218" i="46"/>
  <c r="L218" i="46"/>
  <c r="K218" i="46"/>
  <c r="J218" i="46"/>
  <c r="I218" i="46"/>
  <c r="H218" i="46"/>
  <c r="G218" i="46"/>
  <c r="F218" i="46"/>
  <c r="E218" i="46"/>
  <c r="D218" i="46"/>
  <c r="C218" i="46"/>
  <c r="B218" i="46"/>
  <c r="A218" i="46"/>
  <c r="AF217" i="46"/>
  <c r="AE217" i="46"/>
  <c r="AD217" i="46"/>
  <c r="AC217" i="46"/>
  <c r="AB217" i="46"/>
  <c r="AA217" i="46"/>
  <c r="Z217" i="46"/>
  <c r="Y217" i="46"/>
  <c r="X217" i="46"/>
  <c r="W217" i="46"/>
  <c r="V217" i="46"/>
  <c r="U217" i="46"/>
  <c r="T217" i="46"/>
  <c r="S217" i="46"/>
  <c r="R217" i="46"/>
  <c r="Q217" i="46"/>
  <c r="P217" i="46"/>
  <c r="O217" i="46"/>
  <c r="N217" i="46"/>
  <c r="M217" i="46"/>
  <c r="L217" i="46"/>
  <c r="K217" i="46"/>
  <c r="J217" i="46"/>
  <c r="I217" i="46"/>
  <c r="H217" i="46"/>
  <c r="G217" i="46"/>
  <c r="F217" i="46"/>
  <c r="E217" i="46"/>
  <c r="D217" i="46"/>
  <c r="C217" i="46"/>
  <c r="B217" i="46"/>
  <c r="A217" i="46"/>
  <c r="AF216" i="46"/>
  <c r="AE216" i="46"/>
  <c r="AD216" i="46"/>
  <c r="AC216" i="46"/>
  <c r="AB216" i="46"/>
  <c r="AA216" i="46"/>
  <c r="Z216" i="46"/>
  <c r="Y216" i="46"/>
  <c r="X216" i="46"/>
  <c r="W216" i="46"/>
  <c r="V216" i="46"/>
  <c r="U216" i="46"/>
  <c r="T216" i="46"/>
  <c r="S216" i="46"/>
  <c r="R216" i="46"/>
  <c r="Q216" i="46"/>
  <c r="P216" i="46"/>
  <c r="O216" i="46"/>
  <c r="N216" i="46"/>
  <c r="M216" i="46"/>
  <c r="L216" i="46"/>
  <c r="K216" i="46"/>
  <c r="J216" i="46"/>
  <c r="I216" i="46"/>
  <c r="H216" i="46"/>
  <c r="G216" i="46"/>
  <c r="F216" i="46"/>
  <c r="E216" i="46"/>
  <c r="D216" i="46"/>
  <c r="C216" i="46"/>
  <c r="B216" i="46"/>
  <c r="A216" i="46"/>
  <c r="AF215" i="46"/>
  <c r="AE215" i="46"/>
  <c r="AD215" i="46"/>
  <c r="AC215" i="46"/>
  <c r="AB215" i="46"/>
  <c r="AA215" i="46"/>
  <c r="Z215" i="46"/>
  <c r="Y215" i="46"/>
  <c r="X215" i="46"/>
  <c r="W215" i="46"/>
  <c r="V215" i="46"/>
  <c r="U215" i="46"/>
  <c r="T215" i="46"/>
  <c r="S215" i="46"/>
  <c r="R215" i="46"/>
  <c r="Q215" i="46"/>
  <c r="P215" i="46"/>
  <c r="O215" i="46"/>
  <c r="N215" i="46"/>
  <c r="M215" i="46"/>
  <c r="L215" i="46"/>
  <c r="K215" i="46"/>
  <c r="J215" i="46"/>
  <c r="I215" i="46"/>
  <c r="H215" i="46"/>
  <c r="G215" i="46"/>
  <c r="F215" i="46"/>
  <c r="E215" i="46"/>
  <c r="D215" i="46"/>
  <c r="C215" i="46"/>
  <c r="B215" i="46"/>
  <c r="A215" i="46"/>
  <c r="B214" i="46"/>
  <c r="S189" i="46"/>
  <c r="AG179" i="46"/>
  <c r="B179" i="46"/>
  <c r="E178" i="46"/>
  <c r="E214" i="46" s="1"/>
  <c r="D178" i="46"/>
  <c r="D214" i="46" s="1"/>
  <c r="C178" i="46"/>
  <c r="C214" i="46" s="1"/>
  <c r="C177" i="46"/>
  <c r="D177" i="46" s="1"/>
  <c r="E177" i="46" s="1"/>
  <c r="F177" i="46" s="1"/>
  <c r="G177" i="46" s="1"/>
  <c r="H177" i="46" s="1"/>
  <c r="I177" i="46" s="1"/>
  <c r="J177" i="46" s="1"/>
  <c r="K177" i="46" s="1"/>
  <c r="L177" i="46" s="1"/>
  <c r="M177" i="46" s="1"/>
  <c r="N177" i="46" s="1"/>
  <c r="O177" i="46" s="1"/>
  <c r="P177" i="46" s="1"/>
  <c r="Q177" i="46" s="1"/>
  <c r="R177" i="46" s="1"/>
  <c r="S177" i="46" s="1"/>
  <c r="T177" i="46" s="1"/>
  <c r="U177" i="46" s="1"/>
  <c r="V177" i="46" s="1"/>
  <c r="W177" i="46" s="1"/>
  <c r="X177" i="46" s="1"/>
  <c r="Y177" i="46" s="1"/>
  <c r="Z177" i="46" s="1"/>
  <c r="AA177" i="46" s="1"/>
  <c r="AB177" i="46" s="1"/>
  <c r="AC177" i="46" s="1"/>
  <c r="AD177" i="46" s="1"/>
  <c r="AE177" i="46" s="1"/>
  <c r="AF177" i="46" s="1"/>
  <c r="E176" i="46"/>
  <c r="F176" i="46" s="1"/>
  <c r="G176" i="46" s="1"/>
  <c r="H176" i="46" s="1"/>
  <c r="I176" i="46" s="1"/>
  <c r="J176" i="46" s="1"/>
  <c r="K176" i="46" s="1"/>
  <c r="L176" i="46" s="1"/>
  <c r="M176" i="46" s="1"/>
  <c r="N176" i="46" s="1"/>
  <c r="O176" i="46" s="1"/>
  <c r="P176" i="46" s="1"/>
  <c r="Q176" i="46" s="1"/>
  <c r="R176" i="46" s="1"/>
  <c r="S176" i="46" s="1"/>
  <c r="T176" i="46" s="1"/>
  <c r="U176" i="46" s="1"/>
  <c r="V176" i="46" s="1"/>
  <c r="W176" i="46" s="1"/>
  <c r="X176" i="46" s="1"/>
  <c r="Y176" i="46" s="1"/>
  <c r="Z176" i="46" s="1"/>
  <c r="AA176" i="46" s="1"/>
  <c r="AB176" i="46" s="1"/>
  <c r="AC176" i="46" s="1"/>
  <c r="AD176" i="46" s="1"/>
  <c r="AE176" i="46" s="1"/>
  <c r="AF176" i="46" s="1"/>
  <c r="D176" i="46"/>
  <c r="C176" i="46"/>
  <c r="C175" i="46"/>
  <c r="D175" i="46" s="1"/>
  <c r="E175" i="46" s="1"/>
  <c r="F175" i="46" s="1"/>
  <c r="G175" i="46" s="1"/>
  <c r="H175" i="46" s="1"/>
  <c r="I175" i="46" s="1"/>
  <c r="J175" i="46" s="1"/>
  <c r="K175" i="46" s="1"/>
  <c r="L175" i="46" s="1"/>
  <c r="M175" i="46" s="1"/>
  <c r="N175" i="46" s="1"/>
  <c r="O175" i="46" s="1"/>
  <c r="P175" i="46" s="1"/>
  <c r="Q175" i="46" s="1"/>
  <c r="R175" i="46" s="1"/>
  <c r="S175" i="46" s="1"/>
  <c r="T175" i="46" s="1"/>
  <c r="U175" i="46" s="1"/>
  <c r="V175" i="46" s="1"/>
  <c r="W175" i="46" s="1"/>
  <c r="X175" i="46" s="1"/>
  <c r="Y175" i="46" s="1"/>
  <c r="Z175" i="46" s="1"/>
  <c r="AA175" i="46" s="1"/>
  <c r="AB175" i="46" s="1"/>
  <c r="AC175" i="46" s="1"/>
  <c r="AD175" i="46" s="1"/>
  <c r="AE175" i="46" s="1"/>
  <c r="AF175" i="46" s="1"/>
  <c r="E174" i="46"/>
  <c r="F174" i="46" s="1"/>
  <c r="G174" i="46" s="1"/>
  <c r="H174" i="46" s="1"/>
  <c r="I174" i="46" s="1"/>
  <c r="J174" i="46" s="1"/>
  <c r="K174" i="46" s="1"/>
  <c r="L174" i="46" s="1"/>
  <c r="M174" i="46" s="1"/>
  <c r="N174" i="46" s="1"/>
  <c r="O174" i="46" s="1"/>
  <c r="P174" i="46" s="1"/>
  <c r="Q174" i="46" s="1"/>
  <c r="R174" i="46" s="1"/>
  <c r="S174" i="46" s="1"/>
  <c r="T174" i="46" s="1"/>
  <c r="U174" i="46" s="1"/>
  <c r="V174" i="46" s="1"/>
  <c r="W174" i="46" s="1"/>
  <c r="X174" i="46" s="1"/>
  <c r="Y174" i="46" s="1"/>
  <c r="Z174" i="46" s="1"/>
  <c r="AA174" i="46" s="1"/>
  <c r="AB174" i="46" s="1"/>
  <c r="AC174" i="46" s="1"/>
  <c r="AD174" i="46" s="1"/>
  <c r="AE174" i="46" s="1"/>
  <c r="AF174" i="46" s="1"/>
  <c r="D174" i="46"/>
  <c r="C174" i="46"/>
  <c r="D173" i="46"/>
  <c r="D179" i="46" s="1"/>
  <c r="D42" i="46" s="1"/>
  <c r="D43" i="46" s="1"/>
  <c r="C173" i="46"/>
  <c r="C179" i="46" s="1"/>
  <c r="AG171" i="46"/>
  <c r="B171" i="46"/>
  <c r="F170" i="46"/>
  <c r="G170" i="46" s="1"/>
  <c r="H170" i="46" s="1"/>
  <c r="I170" i="46" s="1"/>
  <c r="J170" i="46" s="1"/>
  <c r="K170" i="46" s="1"/>
  <c r="L170" i="46" s="1"/>
  <c r="M170" i="46" s="1"/>
  <c r="N170" i="46" s="1"/>
  <c r="O170" i="46" s="1"/>
  <c r="P170" i="46" s="1"/>
  <c r="Q170" i="46" s="1"/>
  <c r="R170" i="46" s="1"/>
  <c r="S170" i="46" s="1"/>
  <c r="T170" i="46" s="1"/>
  <c r="U170" i="46" s="1"/>
  <c r="V170" i="46" s="1"/>
  <c r="W170" i="46" s="1"/>
  <c r="X170" i="46" s="1"/>
  <c r="Y170" i="46" s="1"/>
  <c r="Z170" i="46" s="1"/>
  <c r="AA170" i="46" s="1"/>
  <c r="AB170" i="46" s="1"/>
  <c r="AC170" i="46" s="1"/>
  <c r="AD170" i="46" s="1"/>
  <c r="AE170" i="46" s="1"/>
  <c r="AF170" i="46" s="1"/>
  <c r="E170" i="46"/>
  <c r="D170" i="46"/>
  <c r="C170" i="46"/>
  <c r="D169" i="46"/>
  <c r="E169" i="46" s="1"/>
  <c r="F169" i="46" s="1"/>
  <c r="G169" i="46" s="1"/>
  <c r="H169" i="46" s="1"/>
  <c r="I169" i="46" s="1"/>
  <c r="J169" i="46" s="1"/>
  <c r="K169" i="46" s="1"/>
  <c r="L169" i="46" s="1"/>
  <c r="M169" i="46" s="1"/>
  <c r="N169" i="46" s="1"/>
  <c r="O169" i="46" s="1"/>
  <c r="P169" i="46" s="1"/>
  <c r="Q169" i="46" s="1"/>
  <c r="R169" i="46" s="1"/>
  <c r="S169" i="46" s="1"/>
  <c r="T169" i="46" s="1"/>
  <c r="U169" i="46" s="1"/>
  <c r="V169" i="46" s="1"/>
  <c r="W169" i="46" s="1"/>
  <c r="X169" i="46" s="1"/>
  <c r="Y169" i="46" s="1"/>
  <c r="Z169" i="46" s="1"/>
  <c r="AA169" i="46" s="1"/>
  <c r="AB169" i="46" s="1"/>
  <c r="AC169" i="46" s="1"/>
  <c r="AD169" i="46" s="1"/>
  <c r="AE169" i="46" s="1"/>
  <c r="AF169" i="46" s="1"/>
  <c r="C169" i="46"/>
  <c r="E168" i="46"/>
  <c r="F168" i="46" s="1"/>
  <c r="G168" i="46" s="1"/>
  <c r="H168" i="46" s="1"/>
  <c r="I168" i="46" s="1"/>
  <c r="J168" i="46" s="1"/>
  <c r="K168" i="46" s="1"/>
  <c r="L168" i="46" s="1"/>
  <c r="M168" i="46" s="1"/>
  <c r="N168" i="46" s="1"/>
  <c r="O168" i="46" s="1"/>
  <c r="P168" i="46" s="1"/>
  <c r="Q168" i="46" s="1"/>
  <c r="R168" i="46" s="1"/>
  <c r="S168" i="46" s="1"/>
  <c r="T168" i="46" s="1"/>
  <c r="U168" i="46" s="1"/>
  <c r="V168" i="46" s="1"/>
  <c r="W168" i="46" s="1"/>
  <c r="X168" i="46" s="1"/>
  <c r="Y168" i="46" s="1"/>
  <c r="Z168" i="46" s="1"/>
  <c r="AA168" i="46" s="1"/>
  <c r="AB168" i="46" s="1"/>
  <c r="AC168" i="46" s="1"/>
  <c r="AD168" i="46" s="1"/>
  <c r="AE168" i="46" s="1"/>
  <c r="AF168" i="46" s="1"/>
  <c r="D168" i="46"/>
  <c r="C168" i="46"/>
  <c r="H167" i="46"/>
  <c r="I167" i="46" s="1"/>
  <c r="J167" i="46" s="1"/>
  <c r="K167" i="46" s="1"/>
  <c r="L167" i="46" s="1"/>
  <c r="M167" i="46" s="1"/>
  <c r="N167" i="46" s="1"/>
  <c r="O167" i="46" s="1"/>
  <c r="P167" i="46" s="1"/>
  <c r="Q167" i="46" s="1"/>
  <c r="R167" i="46" s="1"/>
  <c r="S167" i="46" s="1"/>
  <c r="T167" i="46" s="1"/>
  <c r="U167" i="46" s="1"/>
  <c r="V167" i="46" s="1"/>
  <c r="W167" i="46" s="1"/>
  <c r="X167" i="46" s="1"/>
  <c r="Y167" i="46" s="1"/>
  <c r="Z167" i="46" s="1"/>
  <c r="AA167" i="46" s="1"/>
  <c r="AB167" i="46" s="1"/>
  <c r="AC167" i="46" s="1"/>
  <c r="AD167" i="46" s="1"/>
  <c r="AE167" i="46" s="1"/>
  <c r="AF167" i="46" s="1"/>
  <c r="C167" i="46"/>
  <c r="D167" i="46" s="1"/>
  <c r="E167" i="46" s="1"/>
  <c r="F167" i="46" s="1"/>
  <c r="G167" i="46" s="1"/>
  <c r="F166" i="46"/>
  <c r="G166" i="46" s="1"/>
  <c r="H166" i="46" s="1"/>
  <c r="I166" i="46" s="1"/>
  <c r="J166" i="46" s="1"/>
  <c r="K166" i="46" s="1"/>
  <c r="L166" i="46" s="1"/>
  <c r="M166" i="46" s="1"/>
  <c r="N166" i="46" s="1"/>
  <c r="O166" i="46" s="1"/>
  <c r="P166" i="46" s="1"/>
  <c r="Q166" i="46" s="1"/>
  <c r="R166" i="46" s="1"/>
  <c r="S166" i="46" s="1"/>
  <c r="T166" i="46" s="1"/>
  <c r="U166" i="46" s="1"/>
  <c r="V166" i="46" s="1"/>
  <c r="W166" i="46" s="1"/>
  <c r="X166" i="46" s="1"/>
  <c r="Y166" i="46" s="1"/>
  <c r="Z166" i="46" s="1"/>
  <c r="AA166" i="46" s="1"/>
  <c r="AB166" i="46" s="1"/>
  <c r="AC166" i="46" s="1"/>
  <c r="AD166" i="46" s="1"/>
  <c r="AE166" i="46" s="1"/>
  <c r="AF166" i="46" s="1"/>
  <c r="E166" i="46"/>
  <c r="D166" i="46"/>
  <c r="C166" i="46"/>
  <c r="C165" i="46"/>
  <c r="D165" i="46" s="1"/>
  <c r="E165" i="46" s="1"/>
  <c r="F165" i="46" s="1"/>
  <c r="G165" i="46" s="1"/>
  <c r="H165" i="46" s="1"/>
  <c r="I165" i="46" s="1"/>
  <c r="J165" i="46" s="1"/>
  <c r="K165" i="46" s="1"/>
  <c r="L165" i="46" s="1"/>
  <c r="M165" i="46" s="1"/>
  <c r="N165" i="46" s="1"/>
  <c r="O165" i="46" s="1"/>
  <c r="P165" i="46" s="1"/>
  <c r="Q165" i="46" s="1"/>
  <c r="R165" i="46" s="1"/>
  <c r="S165" i="46" s="1"/>
  <c r="T165" i="46" s="1"/>
  <c r="U165" i="46" s="1"/>
  <c r="V165" i="46" s="1"/>
  <c r="W165" i="46" s="1"/>
  <c r="X165" i="46" s="1"/>
  <c r="Y165" i="46" s="1"/>
  <c r="Z165" i="46" s="1"/>
  <c r="AA165" i="46" s="1"/>
  <c r="AB165" i="46" s="1"/>
  <c r="AC165" i="46" s="1"/>
  <c r="AD165" i="46" s="1"/>
  <c r="AE165" i="46" s="1"/>
  <c r="AF165" i="46" s="1"/>
  <c r="E164" i="46"/>
  <c r="F164" i="46" s="1"/>
  <c r="G164" i="46" s="1"/>
  <c r="H164" i="46" s="1"/>
  <c r="I164" i="46" s="1"/>
  <c r="J164" i="46" s="1"/>
  <c r="K164" i="46" s="1"/>
  <c r="L164" i="46" s="1"/>
  <c r="M164" i="46" s="1"/>
  <c r="N164" i="46" s="1"/>
  <c r="O164" i="46" s="1"/>
  <c r="P164" i="46" s="1"/>
  <c r="Q164" i="46" s="1"/>
  <c r="R164" i="46" s="1"/>
  <c r="S164" i="46" s="1"/>
  <c r="T164" i="46" s="1"/>
  <c r="U164" i="46" s="1"/>
  <c r="V164" i="46" s="1"/>
  <c r="W164" i="46" s="1"/>
  <c r="X164" i="46" s="1"/>
  <c r="Y164" i="46" s="1"/>
  <c r="Z164" i="46" s="1"/>
  <c r="AA164" i="46" s="1"/>
  <c r="AB164" i="46" s="1"/>
  <c r="AC164" i="46" s="1"/>
  <c r="AD164" i="46" s="1"/>
  <c r="AE164" i="46" s="1"/>
  <c r="AF164" i="46" s="1"/>
  <c r="D164" i="46"/>
  <c r="C164" i="46"/>
  <c r="D163" i="46"/>
  <c r="E163" i="46" s="1"/>
  <c r="F163" i="46" s="1"/>
  <c r="G163" i="46" s="1"/>
  <c r="H163" i="46" s="1"/>
  <c r="I163" i="46" s="1"/>
  <c r="J163" i="46" s="1"/>
  <c r="K163" i="46" s="1"/>
  <c r="L163" i="46" s="1"/>
  <c r="M163" i="46" s="1"/>
  <c r="N163" i="46" s="1"/>
  <c r="O163" i="46" s="1"/>
  <c r="P163" i="46" s="1"/>
  <c r="Q163" i="46" s="1"/>
  <c r="R163" i="46" s="1"/>
  <c r="S163" i="46" s="1"/>
  <c r="T163" i="46" s="1"/>
  <c r="U163" i="46" s="1"/>
  <c r="V163" i="46" s="1"/>
  <c r="W163" i="46" s="1"/>
  <c r="X163" i="46" s="1"/>
  <c r="Y163" i="46" s="1"/>
  <c r="Z163" i="46" s="1"/>
  <c r="AA163" i="46" s="1"/>
  <c r="AB163" i="46" s="1"/>
  <c r="AC163" i="46" s="1"/>
  <c r="AD163" i="46" s="1"/>
  <c r="AE163" i="46" s="1"/>
  <c r="AF163" i="46" s="1"/>
  <c r="C163" i="46"/>
  <c r="F162" i="46"/>
  <c r="G162" i="46" s="1"/>
  <c r="H162" i="46" s="1"/>
  <c r="I162" i="46" s="1"/>
  <c r="J162" i="46" s="1"/>
  <c r="K162" i="46" s="1"/>
  <c r="L162" i="46" s="1"/>
  <c r="M162" i="46" s="1"/>
  <c r="N162" i="46" s="1"/>
  <c r="O162" i="46" s="1"/>
  <c r="P162" i="46" s="1"/>
  <c r="Q162" i="46" s="1"/>
  <c r="R162" i="46" s="1"/>
  <c r="S162" i="46" s="1"/>
  <c r="T162" i="46" s="1"/>
  <c r="U162" i="46" s="1"/>
  <c r="V162" i="46" s="1"/>
  <c r="W162" i="46" s="1"/>
  <c r="X162" i="46" s="1"/>
  <c r="Y162" i="46" s="1"/>
  <c r="Z162" i="46" s="1"/>
  <c r="AA162" i="46" s="1"/>
  <c r="AB162" i="46" s="1"/>
  <c r="AC162" i="46" s="1"/>
  <c r="AD162" i="46" s="1"/>
  <c r="AE162" i="46" s="1"/>
  <c r="AF162" i="46" s="1"/>
  <c r="E162" i="46"/>
  <c r="D162" i="46"/>
  <c r="C162" i="46"/>
  <c r="F161" i="46"/>
  <c r="G161" i="46" s="1"/>
  <c r="H161" i="46" s="1"/>
  <c r="I161" i="46" s="1"/>
  <c r="J161" i="46" s="1"/>
  <c r="K161" i="46" s="1"/>
  <c r="L161" i="46" s="1"/>
  <c r="M161" i="46" s="1"/>
  <c r="N161" i="46" s="1"/>
  <c r="O161" i="46" s="1"/>
  <c r="P161" i="46" s="1"/>
  <c r="Q161" i="46" s="1"/>
  <c r="R161" i="46" s="1"/>
  <c r="S161" i="46" s="1"/>
  <c r="T161" i="46" s="1"/>
  <c r="U161" i="46" s="1"/>
  <c r="V161" i="46" s="1"/>
  <c r="W161" i="46" s="1"/>
  <c r="X161" i="46" s="1"/>
  <c r="Y161" i="46" s="1"/>
  <c r="Z161" i="46" s="1"/>
  <c r="AA161" i="46" s="1"/>
  <c r="AB161" i="46" s="1"/>
  <c r="AC161" i="46" s="1"/>
  <c r="AD161" i="46" s="1"/>
  <c r="AE161" i="46" s="1"/>
  <c r="AF161" i="46" s="1"/>
  <c r="D161" i="46"/>
  <c r="E161" i="46" s="1"/>
  <c r="C161" i="46"/>
  <c r="D160" i="46"/>
  <c r="E160" i="46" s="1"/>
  <c r="F160" i="46" s="1"/>
  <c r="G160" i="46" s="1"/>
  <c r="H160" i="46" s="1"/>
  <c r="I160" i="46" s="1"/>
  <c r="J160" i="46" s="1"/>
  <c r="K160" i="46" s="1"/>
  <c r="L160" i="46" s="1"/>
  <c r="M160" i="46" s="1"/>
  <c r="N160" i="46" s="1"/>
  <c r="O160" i="46" s="1"/>
  <c r="P160" i="46" s="1"/>
  <c r="Q160" i="46" s="1"/>
  <c r="R160" i="46" s="1"/>
  <c r="S160" i="46" s="1"/>
  <c r="T160" i="46" s="1"/>
  <c r="U160" i="46" s="1"/>
  <c r="V160" i="46" s="1"/>
  <c r="W160" i="46" s="1"/>
  <c r="X160" i="46" s="1"/>
  <c r="Y160" i="46" s="1"/>
  <c r="Z160" i="46" s="1"/>
  <c r="AA160" i="46" s="1"/>
  <c r="AB160" i="46" s="1"/>
  <c r="AC160" i="46" s="1"/>
  <c r="AD160" i="46" s="1"/>
  <c r="AE160" i="46" s="1"/>
  <c r="AF160" i="46" s="1"/>
  <c r="C160" i="46"/>
  <c r="G159" i="46"/>
  <c r="H159" i="46" s="1"/>
  <c r="I159" i="46" s="1"/>
  <c r="J159" i="46" s="1"/>
  <c r="K159" i="46" s="1"/>
  <c r="L159" i="46" s="1"/>
  <c r="M159" i="46" s="1"/>
  <c r="N159" i="46" s="1"/>
  <c r="O159" i="46" s="1"/>
  <c r="P159" i="46" s="1"/>
  <c r="Q159" i="46" s="1"/>
  <c r="R159" i="46" s="1"/>
  <c r="S159" i="46" s="1"/>
  <c r="T159" i="46" s="1"/>
  <c r="U159" i="46" s="1"/>
  <c r="V159" i="46" s="1"/>
  <c r="W159" i="46" s="1"/>
  <c r="X159" i="46" s="1"/>
  <c r="Y159" i="46" s="1"/>
  <c r="Z159" i="46" s="1"/>
  <c r="AA159" i="46" s="1"/>
  <c r="AB159" i="46" s="1"/>
  <c r="AC159" i="46" s="1"/>
  <c r="AD159" i="46" s="1"/>
  <c r="AE159" i="46" s="1"/>
  <c r="AF159" i="46" s="1"/>
  <c r="C159" i="46"/>
  <c r="D159" i="46" s="1"/>
  <c r="E159" i="46" s="1"/>
  <c r="F159" i="46" s="1"/>
  <c r="AC158" i="46"/>
  <c r="AD158" i="46" s="1"/>
  <c r="AE158" i="46" s="1"/>
  <c r="AF158" i="46" s="1"/>
  <c r="H158" i="46"/>
  <c r="I158" i="46" s="1"/>
  <c r="J158" i="46" s="1"/>
  <c r="K158" i="46" s="1"/>
  <c r="L158" i="46" s="1"/>
  <c r="M158" i="46" s="1"/>
  <c r="N158" i="46" s="1"/>
  <c r="O158" i="46" s="1"/>
  <c r="P158" i="46" s="1"/>
  <c r="Q158" i="46" s="1"/>
  <c r="R158" i="46" s="1"/>
  <c r="S158" i="46" s="1"/>
  <c r="T158" i="46" s="1"/>
  <c r="U158" i="46" s="1"/>
  <c r="V158" i="46" s="1"/>
  <c r="W158" i="46" s="1"/>
  <c r="X158" i="46" s="1"/>
  <c r="Y158" i="46" s="1"/>
  <c r="Z158" i="46" s="1"/>
  <c r="AA158" i="46" s="1"/>
  <c r="AB158" i="46" s="1"/>
  <c r="E158" i="46"/>
  <c r="F158" i="46" s="1"/>
  <c r="G158" i="46" s="1"/>
  <c r="D158" i="46"/>
  <c r="C158" i="46"/>
  <c r="G157" i="46"/>
  <c r="H157" i="46" s="1"/>
  <c r="I157" i="46" s="1"/>
  <c r="J157" i="46" s="1"/>
  <c r="K157" i="46" s="1"/>
  <c r="L157" i="46" s="1"/>
  <c r="M157" i="46" s="1"/>
  <c r="N157" i="46" s="1"/>
  <c r="O157" i="46" s="1"/>
  <c r="P157" i="46" s="1"/>
  <c r="Q157" i="46" s="1"/>
  <c r="R157" i="46" s="1"/>
  <c r="S157" i="46" s="1"/>
  <c r="T157" i="46" s="1"/>
  <c r="U157" i="46" s="1"/>
  <c r="V157" i="46" s="1"/>
  <c r="W157" i="46" s="1"/>
  <c r="X157" i="46" s="1"/>
  <c r="Y157" i="46" s="1"/>
  <c r="Z157" i="46" s="1"/>
  <c r="AA157" i="46" s="1"/>
  <c r="AB157" i="46" s="1"/>
  <c r="AC157" i="46" s="1"/>
  <c r="AD157" i="46" s="1"/>
  <c r="AE157" i="46" s="1"/>
  <c r="AF157" i="46" s="1"/>
  <c r="D157" i="46"/>
  <c r="E157" i="46" s="1"/>
  <c r="F157" i="46" s="1"/>
  <c r="C157" i="46"/>
  <c r="E156" i="46"/>
  <c r="F156" i="46" s="1"/>
  <c r="G156" i="46" s="1"/>
  <c r="H156" i="46" s="1"/>
  <c r="I156" i="46" s="1"/>
  <c r="J156" i="46" s="1"/>
  <c r="K156" i="46" s="1"/>
  <c r="L156" i="46" s="1"/>
  <c r="M156" i="46" s="1"/>
  <c r="N156" i="46" s="1"/>
  <c r="O156" i="46" s="1"/>
  <c r="P156" i="46" s="1"/>
  <c r="Q156" i="46" s="1"/>
  <c r="R156" i="46" s="1"/>
  <c r="S156" i="46" s="1"/>
  <c r="T156" i="46" s="1"/>
  <c r="U156" i="46" s="1"/>
  <c r="V156" i="46" s="1"/>
  <c r="W156" i="46" s="1"/>
  <c r="X156" i="46" s="1"/>
  <c r="Y156" i="46" s="1"/>
  <c r="Z156" i="46" s="1"/>
  <c r="AA156" i="46" s="1"/>
  <c r="AB156" i="46" s="1"/>
  <c r="AC156" i="46" s="1"/>
  <c r="AD156" i="46" s="1"/>
  <c r="AE156" i="46" s="1"/>
  <c r="AF156" i="46" s="1"/>
  <c r="C156" i="46"/>
  <c r="D156" i="46" s="1"/>
  <c r="H155" i="46"/>
  <c r="I155" i="46" s="1"/>
  <c r="J155" i="46" s="1"/>
  <c r="K155" i="46" s="1"/>
  <c r="L155" i="46" s="1"/>
  <c r="M155" i="46" s="1"/>
  <c r="N155" i="46" s="1"/>
  <c r="O155" i="46" s="1"/>
  <c r="P155" i="46" s="1"/>
  <c r="Q155" i="46" s="1"/>
  <c r="R155" i="46" s="1"/>
  <c r="S155" i="46" s="1"/>
  <c r="T155" i="46" s="1"/>
  <c r="U155" i="46" s="1"/>
  <c r="V155" i="46" s="1"/>
  <c r="W155" i="46" s="1"/>
  <c r="X155" i="46" s="1"/>
  <c r="Y155" i="46" s="1"/>
  <c r="Z155" i="46" s="1"/>
  <c r="AA155" i="46" s="1"/>
  <c r="AB155" i="46" s="1"/>
  <c r="AC155" i="46" s="1"/>
  <c r="AD155" i="46" s="1"/>
  <c r="AE155" i="46" s="1"/>
  <c r="AF155" i="46" s="1"/>
  <c r="E155" i="46"/>
  <c r="F155" i="46" s="1"/>
  <c r="G155" i="46" s="1"/>
  <c r="C155" i="46"/>
  <c r="D155" i="46" s="1"/>
  <c r="C154" i="46"/>
  <c r="D154" i="46" s="1"/>
  <c r="E154" i="46" s="1"/>
  <c r="F154" i="46" s="1"/>
  <c r="G154" i="46" s="1"/>
  <c r="H154" i="46" s="1"/>
  <c r="I154" i="46" s="1"/>
  <c r="J154" i="46" s="1"/>
  <c r="K154" i="46" s="1"/>
  <c r="L154" i="46" s="1"/>
  <c r="M154" i="46" s="1"/>
  <c r="N154" i="46" s="1"/>
  <c r="O154" i="46" s="1"/>
  <c r="P154" i="46" s="1"/>
  <c r="Q154" i="46" s="1"/>
  <c r="R154" i="46" s="1"/>
  <c r="S154" i="46" s="1"/>
  <c r="T154" i="46" s="1"/>
  <c r="U154" i="46" s="1"/>
  <c r="V154" i="46" s="1"/>
  <c r="W154" i="46" s="1"/>
  <c r="X154" i="46" s="1"/>
  <c r="Y154" i="46" s="1"/>
  <c r="Z154" i="46" s="1"/>
  <c r="AA154" i="46" s="1"/>
  <c r="AB154" i="46" s="1"/>
  <c r="AC154" i="46" s="1"/>
  <c r="AD154" i="46" s="1"/>
  <c r="AE154" i="46" s="1"/>
  <c r="AF154" i="46" s="1"/>
  <c r="D153" i="46"/>
  <c r="E153" i="46" s="1"/>
  <c r="F153" i="46" s="1"/>
  <c r="G153" i="46" s="1"/>
  <c r="H153" i="46" s="1"/>
  <c r="I153" i="46" s="1"/>
  <c r="J153" i="46" s="1"/>
  <c r="K153" i="46" s="1"/>
  <c r="L153" i="46" s="1"/>
  <c r="M153" i="46" s="1"/>
  <c r="N153" i="46" s="1"/>
  <c r="O153" i="46" s="1"/>
  <c r="P153" i="46" s="1"/>
  <c r="Q153" i="46" s="1"/>
  <c r="R153" i="46" s="1"/>
  <c r="S153" i="46" s="1"/>
  <c r="T153" i="46" s="1"/>
  <c r="U153" i="46" s="1"/>
  <c r="V153" i="46" s="1"/>
  <c r="W153" i="46" s="1"/>
  <c r="X153" i="46" s="1"/>
  <c r="Y153" i="46" s="1"/>
  <c r="Z153" i="46" s="1"/>
  <c r="AA153" i="46" s="1"/>
  <c r="AB153" i="46" s="1"/>
  <c r="AC153" i="46" s="1"/>
  <c r="AD153" i="46" s="1"/>
  <c r="AE153" i="46" s="1"/>
  <c r="AF153" i="46" s="1"/>
  <c r="C153" i="46"/>
  <c r="C152" i="46"/>
  <c r="D152" i="46" s="1"/>
  <c r="E152" i="46" s="1"/>
  <c r="F152" i="46" s="1"/>
  <c r="G152" i="46" s="1"/>
  <c r="H152" i="46" s="1"/>
  <c r="I152" i="46" s="1"/>
  <c r="J152" i="46" s="1"/>
  <c r="K152" i="46" s="1"/>
  <c r="L152" i="46" s="1"/>
  <c r="M152" i="46" s="1"/>
  <c r="N152" i="46" s="1"/>
  <c r="O152" i="46" s="1"/>
  <c r="P152" i="46" s="1"/>
  <c r="Q152" i="46" s="1"/>
  <c r="R152" i="46" s="1"/>
  <c r="S152" i="46" s="1"/>
  <c r="T152" i="46" s="1"/>
  <c r="U152" i="46" s="1"/>
  <c r="V152" i="46" s="1"/>
  <c r="W152" i="46" s="1"/>
  <c r="X152" i="46" s="1"/>
  <c r="Y152" i="46" s="1"/>
  <c r="Z152" i="46" s="1"/>
  <c r="AA152" i="46" s="1"/>
  <c r="AB152" i="46" s="1"/>
  <c r="AC152" i="46" s="1"/>
  <c r="AD152" i="46" s="1"/>
  <c r="AE152" i="46" s="1"/>
  <c r="AF152" i="46" s="1"/>
  <c r="C151" i="46"/>
  <c r="D151" i="46" s="1"/>
  <c r="E151" i="46" s="1"/>
  <c r="F151" i="46" s="1"/>
  <c r="G151" i="46" s="1"/>
  <c r="H151" i="46" s="1"/>
  <c r="I151" i="46" s="1"/>
  <c r="J151" i="46" s="1"/>
  <c r="K151" i="46" s="1"/>
  <c r="L151" i="46" s="1"/>
  <c r="M151" i="46" s="1"/>
  <c r="N151" i="46" s="1"/>
  <c r="O151" i="46" s="1"/>
  <c r="P151" i="46" s="1"/>
  <c r="Q151" i="46" s="1"/>
  <c r="R151" i="46" s="1"/>
  <c r="S151" i="46" s="1"/>
  <c r="T151" i="46" s="1"/>
  <c r="U151" i="46" s="1"/>
  <c r="V151" i="46" s="1"/>
  <c r="W151" i="46" s="1"/>
  <c r="X151" i="46" s="1"/>
  <c r="Y151" i="46" s="1"/>
  <c r="Z151" i="46" s="1"/>
  <c r="AA151" i="46" s="1"/>
  <c r="AB151" i="46" s="1"/>
  <c r="AC151" i="46" s="1"/>
  <c r="AD151" i="46" s="1"/>
  <c r="AE151" i="46" s="1"/>
  <c r="AF151" i="46" s="1"/>
  <c r="F150" i="46"/>
  <c r="G150" i="46" s="1"/>
  <c r="H150" i="46" s="1"/>
  <c r="I150" i="46" s="1"/>
  <c r="J150" i="46" s="1"/>
  <c r="K150" i="46" s="1"/>
  <c r="L150" i="46" s="1"/>
  <c r="M150" i="46" s="1"/>
  <c r="N150" i="46" s="1"/>
  <c r="O150" i="46" s="1"/>
  <c r="P150" i="46" s="1"/>
  <c r="Q150" i="46" s="1"/>
  <c r="R150" i="46" s="1"/>
  <c r="S150" i="46" s="1"/>
  <c r="T150" i="46" s="1"/>
  <c r="U150" i="46" s="1"/>
  <c r="V150" i="46" s="1"/>
  <c r="W150" i="46" s="1"/>
  <c r="X150" i="46" s="1"/>
  <c r="Y150" i="46" s="1"/>
  <c r="Z150" i="46" s="1"/>
  <c r="AA150" i="46" s="1"/>
  <c r="AB150" i="46" s="1"/>
  <c r="AC150" i="46" s="1"/>
  <c r="AD150" i="46" s="1"/>
  <c r="AE150" i="46" s="1"/>
  <c r="AF150" i="46" s="1"/>
  <c r="E150" i="46"/>
  <c r="C150" i="46"/>
  <c r="D150" i="46" s="1"/>
  <c r="O149" i="46"/>
  <c r="P149" i="46" s="1"/>
  <c r="Q149" i="46" s="1"/>
  <c r="R149" i="46" s="1"/>
  <c r="S149" i="46" s="1"/>
  <c r="T149" i="46" s="1"/>
  <c r="U149" i="46" s="1"/>
  <c r="V149" i="46" s="1"/>
  <c r="W149" i="46" s="1"/>
  <c r="X149" i="46" s="1"/>
  <c r="Y149" i="46" s="1"/>
  <c r="Z149" i="46" s="1"/>
  <c r="AA149" i="46" s="1"/>
  <c r="AB149" i="46" s="1"/>
  <c r="AC149" i="46" s="1"/>
  <c r="AD149" i="46" s="1"/>
  <c r="AE149" i="46" s="1"/>
  <c r="AF149" i="46" s="1"/>
  <c r="D149" i="46"/>
  <c r="E149" i="46" s="1"/>
  <c r="F149" i="46" s="1"/>
  <c r="G149" i="46" s="1"/>
  <c r="H149" i="46" s="1"/>
  <c r="I149" i="46" s="1"/>
  <c r="J149" i="46" s="1"/>
  <c r="K149" i="46" s="1"/>
  <c r="L149" i="46" s="1"/>
  <c r="M149" i="46" s="1"/>
  <c r="N149" i="46" s="1"/>
  <c r="C149" i="46"/>
  <c r="M148" i="46"/>
  <c r="N148" i="46" s="1"/>
  <c r="O148" i="46" s="1"/>
  <c r="P148" i="46" s="1"/>
  <c r="Q148" i="46" s="1"/>
  <c r="R148" i="46" s="1"/>
  <c r="S148" i="46" s="1"/>
  <c r="T148" i="46" s="1"/>
  <c r="U148" i="46" s="1"/>
  <c r="V148" i="46" s="1"/>
  <c r="W148" i="46" s="1"/>
  <c r="X148" i="46" s="1"/>
  <c r="Y148" i="46" s="1"/>
  <c r="Z148" i="46" s="1"/>
  <c r="AA148" i="46" s="1"/>
  <c r="AB148" i="46" s="1"/>
  <c r="AC148" i="46" s="1"/>
  <c r="AD148" i="46" s="1"/>
  <c r="AE148" i="46" s="1"/>
  <c r="AF148" i="46" s="1"/>
  <c r="E148" i="46"/>
  <c r="F148" i="46" s="1"/>
  <c r="G148" i="46" s="1"/>
  <c r="H148" i="46" s="1"/>
  <c r="I148" i="46" s="1"/>
  <c r="J148" i="46" s="1"/>
  <c r="K148" i="46" s="1"/>
  <c r="L148" i="46" s="1"/>
  <c r="D148" i="46"/>
  <c r="C148" i="46"/>
  <c r="E147" i="46"/>
  <c r="F147" i="46" s="1"/>
  <c r="G147" i="46" s="1"/>
  <c r="H147" i="46" s="1"/>
  <c r="I147" i="46" s="1"/>
  <c r="J147" i="46" s="1"/>
  <c r="K147" i="46" s="1"/>
  <c r="L147" i="46" s="1"/>
  <c r="M147" i="46" s="1"/>
  <c r="N147" i="46" s="1"/>
  <c r="O147" i="46" s="1"/>
  <c r="P147" i="46" s="1"/>
  <c r="Q147" i="46" s="1"/>
  <c r="R147" i="46" s="1"/>
  <c r="S147" i="46" s="1"/>
  <c r="T147" i="46" s="1"/>
  <c r="U147" i="46" s="1"/>
  <c r="V147" i="46" s="1"/>
  <c r="W147" i="46" s="1"/>
  <c r="X147" i="46" s="1"/>
  <c r="Y147" i="46" s="1"/>
  <c r="Z147" i="46" s="1"/>
  <c r="AA147" i="46" s="1"/>
  <c r="AB147" i="46" s="1"/>
  <c r="AC147" i="46" s="1"/>
  <c r="AD147" i="46" s="1"/>
  <c r="AE147" i="46" s="1"/>
  <c r="AF147" i="46" s="1"/>
  <c r="C147" i="46"/>
  <c r="D147" i="46" s="1"/>
  <c r="C146" i="46"/>
  <c r="D146" i="46" s="1"/>
  <c r="E146" i="46" s="1"/>
  <c r="F146" i="46" s="1"/>
  <c r="G146" i="46" s="1"/>
  <c r="H146" i="46" s="1"/>
  <c r="I146" i="46" s="1"/>
  <c r="J146" i="46" s="1"/>
  <c r="K146" i="46" s="1"/>
  <c r="L146" i="46" s="1"/>
  <c r="M146" i="46" s="1"/>
  <c r="N146" i="46" s="1"/>
  <c r="O146" i="46" s="1"/>
  <c r="P146" i="46" s="1"/>
  <c r="Q146" i="46" s="1"/>
  <c r="R146" i="46" s="1"/>
  <c r="S146" i="46" s="1"/>
  <c r="T146" i="46" s="1"/>
  <c r="U146" i="46" s="1"/>
  <c r="V146" i="46" s="1"/>
  <c r="W146" i="46" s="1"/>
  <c r="X146" i="46" s="1"/>
  <c r="Y146" i="46" s="1"/>
  <c r="Z146" i="46" s="1"/>
  <c r="AA146" i="46" s="1"/>
  <c r="AB146" i="46" s="1"/>
  <c r="AC146" i="46" s="1"/>
  <c r="AD146" i="46" s="1"/>
  <c r="AE146" i="46" s="1"/>
  <c r="AF146" i="46" s="1"/>
  <c r="C145" i="46"/>
  <c r="D145" i="46" s="1"/>
  <c r="E145" i="46" s="1"/>
  <c r="F145" i="46" s="1"/>
  <c r="G145" i="46" s="1"/>
  <c r="H145" i="46" s="1"/>
  <c r="I145" i="46" s="1"/>
  <c r="J145" i="46" s="1"/>
  <c r="K145" i="46" s="1"/>
  <c r="L145" i="46" s="1"/>
  <c r="M145" i="46" s="1"/>
  <c r="N145" i="46" s="1"/>
  <c r="O145" i="46" s="1"/>
  <c r="P145" i="46" s="1"/>
  <c r="Q145" i="46" s="1"/>
  <c r="R145" i="46" s="1"/>
  <c r="S145" i="46" s="1"/>
  <c r="T145" i="46" s="1"/>
  <c r="U145" i="46" s="1"/>
  <c r="V145" i="46" s="1"/>
  <c r="W145" i="46" s="1"/>
  <c r="X145" i="46" s="1"/>
  <c r="Y145" i="46" s="1"/>
  <c r="Z145" i="46" s="1"/>
  <c r="AA145" i="46" s="1"/>
  <c r="AB145" i="46" s="1"/>
  <c r="AC145" i="46" s="1"/>
  <c r="AD145" i="46" s="1"/>
  <c r="AE145" i="46" s="1"/>
  <c r="AF145" i="46" s="1"/>
  <c r="C144" i="46"/>
  <c r="D144" i="46" s="1"/>
  <c r="E144" i="46" s="1"/>
  <c r="F144" i="46" s="1"/>
  <c r="G144" i="46" s="1"/>
  <c r="H144" i="46" s="1"/>
  <c r="I144" i="46" s="1"/>
  <c r="J144" i="46" s="1"/>
  <c r="K144" i="46" s="1"/>
  <c r="L144" i="46" s="1"/>
  <c r="M144" i="46" s="1"/>
  <c r="N144" i="46" s="1"/>
  <c r="O144" i="46" s="1"/>
  <c r="P144" i="46" s="1"/>
  <c r="Q144" i="46" s="1"/>
  <c r="R144" i="46" s="1"/>
  <c r="S144" i="46" s="1"/>
  <c r="T144" i="46" s="1"/>
  <c r="U144" i="46" s="1"/>
  <c r="V144" i="46" s="1"/>
  <c r="W144" i="46" s="1"/>
  <c r="X144" i="46" s="1"/>
  <c r="Y144" i="46" s="1"/>
  <c r="Z144" i="46" s="1"/>
  <c r="AA144" i="46" s="1"/>
  <c r="AB144" i="46" s="1"/>
  <c r="AC144" i="46" s="1"/>
  <c r="AD144" i="46" s="1"/>
  <c r="AE144" i="46" s="1"/>
  <c r="AF144" i="46" s="1"/>
  <c r="E143" i="46"/>
  <c r="F143" i="46" s="1"/>
  <c r="G143" i="46" s="1"/>
  <c r="H143" i="46" s="1"/>
  <c r="I143" i="46" s="1"/>
  <c r="J143" i="46" s="1"/>
  <c r="K143" i="46" s="1"/>
  <c r="L143" i="46" s="1"/>
  <c r="M143" i="46" s="1"/>
  <c r="N143" i="46" s="1"/>
  <c r="O143" i="46" s="1"/>
  <c r="P143" i="46" s="1"/>
  <c r="Q143" i="46" s="1"/>
  <c r="R143" i="46" s="1"/>
  <c r="S143" i="46" s="1"/>
  <c r="T143" i="46" s="1"/>
  <c r="U143" i="46" s="1"/>
  <c r="V143" i="46" s="1"/>
  <c r="W143" i="46" s="1"/>
  <c r="X143" i="46" s="1"/>
  <c r="Y143" i="46" s="1"/>
  <c r="Z143" i="46" s="1"/>
  <c r="AA143" i="46" s="1"/>
  <c r="AB143" i="46" s="1"/>
  <c r="AC143" i="46" s="1"/>
  <c r="AD143" i="46" s="1"/>
  <c r="AE143" i="46" s="1"/>
  <c r="AF143" i="46" s="1"/>
  <c r="D143" i="46"/>
  <c r="C143" i="46"/>
  <c r="E142" i="46"/>
  <c r="F142" i="46" s="1"/>
  <c r="G142" i="46" s="1"/>
  <c r="H142" i="46" s="1"/>
  <c r="I142" i="46" s="1"/>
  <c r="J142" i="46" s="1"/>
  <c r="K142" i="46" s="1"/>
  <c r="L142" i="46" s="1"/>
  <c r="M142" i="46" s="1"/>
  <c r="N142" i="46" s="1"/>
  <c r="O142" i="46" s="1"/>
  <c r="P142" i="46" s="1"/>
  <c r="Q142" i="46" s="1"/>
  <c r="R142" i="46" s="1"/>
  <c r="S142" i="46" s="1"/>
  <c r="T142" i="46" s="1"/>
  <c r="U142" i="46" s="1"/>
  <c r="V142" i="46" s="1"/>
  <c r="W142" i="46" s="1"/>
  <c r="X142" i="46" s="1"/>
  <c r="Y142" i="46" s="1"/>
  <c r="Z142" i="46" s="1"/>
  <c r="AA142" i="46" s="1"/>
  <c r="AB142" i="46" s="1"/>
  <c r="AC142" i="46" s="1"/>
  <c r="AD142" i="46" s="1"/>
  <c r="AE142" i="46" s="1"/>
  <c r="AF142" i="46" s="1"/>
  <c r="C142" i="46"/>
  <c r="D142" i="46" s="1"/>
  <c r="S141" i="46"/>
  <c r="T141" i="46" s="1"/>
  <c r="U141" i="46" s="1"/>
  <c r="V141" i="46" s="1"/>
  <c r="W141" i="46" s="1"/>
  <c r="X141" i="46" s="1"/>
  <c r="Y141" i="46" s="1"/>
  <c r="Z141" i="46" s="1"/>
  <c r="AA141" i="46" s="1"/>
  <c r="AB141" i="46" s="1"/>
  <c r="AC141" i="46" s="1"/>
  <c r="AD141" i="46" s="1"/>
  <c r="AE141" i="46" s="1"/>
  <c r="AF141" i="46" s="1"/>
  <c r="C141" i="46"/>
  <c r="D141" i="46" s="1"/>
  <c r="E141" i="46" s="1"/>
  <c r="F141" i="46" s="1"/>
  <c r="G141" i="46" s="1"/>
  <c r="H141" i="46" s="1"/>
  <c r="I141" i="46" s="1"/>
  <c r="J141" i="46" s="1"/>
  <c r="K141" i="46" s="1"/>
  <c r="L141" i="46" s="1"/>
  <c r="M141" i="46" s="1"/>
  <c r="N141" i="46" s="1"/>
  <c r="O141" i="46" s="1"/>
  <c r="P141" i="46" s="1"/>
  <c r="Q141" i="46" s="1"/>
  <c r="R141" i="46" s="1"/>
  <c r="AB140" i="46"/>
  <c r="AC140" i="46" s="1"/>
  <c r="AD140" i="46" s="1"/>
  <c r="AE140" i="46" s="1"/>
  <c r="AF140" i="46" s="1"/>
  <c r="E140" i="46"/>
  <c r="F140" i="46" s="1"/>
  <c r="G140" i="46" s="1"/>
  <c r="H140" i="46" s="1"/>
  <c r="I140" i="46" s="1"/>
  <c r="J140" i="46" s="1"/>
  <c r="K140" i="46" s="1"/>
  <c r="L140" i="46" s="1"/>
  <c r="M140" i="46" s="1"/>
  <c r="N140" i="46" s="1"/>
  <c r="O140" i="46" s="1"/>
  <c r="P140" i="46" s="1"/>
  <c r="Q140" i="46" s="1"/>
  <c r="R140" i="46" s="1"/>
  <c r="S140" i="46" s="1"/>
  <c r="T140" i="46" s="1"/>
  <c r="U140" i="46" s="1"/>
  <c r="V140" i="46" s="1"/>
  <c r="W140" i="46" s="1"/>
  <c r="X140" i="46" s="1"/>
  <c r="Y140" i="46" s="1"/>
  <c r="Z140" i="46" s="1"/>
  <c r="AA140" i="46" s="1"/>
  <c r="C140" i="46"/>
  <c r="D140" i="46" s="1"/>
  <c r="D139" i="46"/>
  <c r="E139" i="46" s="1"/>
  <c r="F139" i="46" s="1"/>
  <c r="G139" i="46" s="1"/>
  <c r="H139" i="46" s="1"/>
  <c r="I139" i="46" s="1"/>
  <c r="J139" i="46" s="1"/>
  <c r="K139" i="46" s="1"/>
  <c r="L139" i="46" s="1"/>
  <c r="M139" i="46" s="1"/>
  <c r="N139" i="46" s="1"/>
  <c r="O139" i="46" s="1"/>
  <c r="P139" i="46" s="1"/>
  <c r="Q139" i="46" s="1"/>
  <c r="R139" i="46" s="1"/>
  <c r="S139" i="46" s="1"/>
  <c r="T139" i="46" s="1"/>
  <c r="U139" i="46" s="1"/>
  <c r="V139" i="46" s="1"/>
  <c r="W139" i="46" s="1"/>
  <c r="X139" i="46" s="1"/>
  <c r="Y139" i="46" s="1"/>
  <c r="Z139" i="46" s="1"/>
  <c r="AA139" i="46" s="1"/>
  <c r="AB139" i="46" s="1"/>
  <c r="AC139" i="46" s="1"/>
  <c r="AD139" i="46" s="1"/>
  <c r="AE139" i="46" s="1"/>
  <c r="AF139" i="46" s="1"/>
  <c r="C139" i="46"/>
  <c r="G138" i="46"/>
  <c r="H138" i="46" s="1"/>
  <c r="I138" i="46" s="1"/>
  <c r="J138" i="46" s="1"/>
  <c r="K138" i="46" s="1"/>
  <c r="L138" i="46" s="1"/>
  <c r="M138" i="46" s="1"/>
  <c r="N138" i="46" s="1"/>
  <c r="O138" i="46" s="1"/>
  <c r="P138" i="46" s="1"/>
  <c r="Q138" i="46" s="1"/>
  <c r="R138" i="46" s="1"/>
  <c r="S138" i="46" s="1"/>
  <c r="T138" i="46" s="1"/>
  <c r="U138" i="46" s="1"/>
  <c r="V138" i="46" s="1"/>
  <c r="W138" i="46" s="1"/>
  <c r="X138" i="46" s="1"/>
  <c r="Y138" i="46" s="1"/>
  <c r="Z138" i="46" s="1"/>
  <c r="AA138" i="46" s="1"/>
  <c r="AB138" i="46" s="1"/>
  <c r="AC138" i="46" s="1"/>
  <c r="AD138" i="46" s="1"/>
  <c r="AE138" i="46" s="1"/>
  <c r="AF138" i="46" s="1"/>
  <c r="C138" i="46"/>
  <c r="D138" i="46" s="1"/>
  <c r="E138" i="46" s="1"/>
  <c r="F138" i="46" s="1"/>
  <c r="M137" i="46"/>
  <c r="N137" i="46" s="1"/>
  <c r="O137" i="46" s="1"/>
  <c r="P137" i="46" s="1"/>
  <c r="Q137" i="46" s="1"/>
  <c r="R137" i="46" s="1"/>
  <c r="S137" i="46" s="1"/>
  <c r="T137" i="46" s="1"/>
  <c r="U137" i="46" s="1"/>
  <c r="V137" i="46" s="1"/>
  <c r="W137" i="46" s="1"/>
  <c r="X137" i="46" s="1"/>
  <c r="Y137" i="46" s="1"/>
  <c r="Z137" i="46" s="1"/>
  <c r="AA137" i="46" s="1"/>
  <c r="AB137" i="46" s="1"/>
  <c r="AC137" i="46" s="1"/>
  <c r="AD137" i="46" s="1"/>
  <c r="AE137" i="46" s="1"/>
  <c r="AF137" i="46" s="1"/>
  <c r="E137" i="46"/>
  <c r="F137" i="46" s="1"/>
  <c r="G137" i="46" s="1"/>
  <c r="H137" i="46" s="1"/>
  <c r="I137" i="46" s="1"/>
  <c r="J137" i="46" s="1"/>
  <c r="K137" i="46" s="1"/>
  <c r="L137" i="46" s="1"/>
  <c r="C137" i="46"/>
  <c r="D137" i="46" s="1"/>
  <c r="V136" i="46"/>
  <c r="W136" i="46" s="1"/>
  <c r="X136" i="46" s="1"/>
  <c r="Y136" i="46" s="1"/>
  <c r="Z136" i="46" s="1"/>
  <c r="AA136" i="46" s="1"/>
  <c r="AB136" i="46" s="1"/>
  <c r="AC136" i="46" s="1"/>
  <c r="AD136" i="46" s="1"/>
  <c r="AE136" i="46" s="1"/>
  <c r="AF136" i="46" s="1"/>
  <c r="K136" i="46"/>
  <c r="L136" i="46" s="1"/>
  <c r="M136" i="46" s="1"/>
  <c r="N136" i="46" s="1"/>
  <c r="O136" i="46" s="1"/>
  <c r="P136" i="46" s="1"/>
  <c r="Q136" i="46" s="1"/>
  <c r="R136" i="46" s="1"/>
  <c r="S136" i="46" s="1"/>
  <c r="T136" i="46" s="1"/>
  <c r="U136" i="46" s="1"/>
  <c r="F136" i="46"/>
  <c r="G136" i="46" s="1"/>
  <c r="H136" i="46" s="1"/>
  <c r="I136" i="46" s="1"/>
  <c r="J136" i="46" s="1"/>
  <c r="C136" i="46"/>
  <c r="D136" i="46" s="1"/>
  <c r="E136" i="46" s="1"/>
  <c r="I135" i="46"/>
  <c r="J135" i="46" s="1"/>
  <c r="K135" i="46" s="1"/>
  <c r="L135" i="46" s="1"/>
  <c r="M135" i="46" s="1"/>
  <c r="N135" i="46" s="1"/>
  <c r="O135" i="46" s="1"/>
  <c r="P135" i="46" s="1"/>
  <c r="Q135" i="46" s="1"/>
  <c r="R135" i="46" s="1"/>
  <c r="S135" i="46" s="1"/>
  <c r="T135" i="46" s="1"/>
  <c r="U135" i="46" s="1"/>
  <c r="V135" i="46" s="1"/>
  <c r="W135" i="46" s="1"/>
  <c r="X135" i="46" s="1"/>
  <c r="Y135" i="46" s="1"/>
  <c r="Z135" i="46" s="1"/>
  <c r="AA135" i="46" s="1"/>
  <c r="AB135" i="46" s="1"/>
  <c r="AC135" i="46" s="1"/>
  <c r="AD135" i="46" s="1"/>
  <c r="AE135" i="46" s="1"/>
  <c r="AF135" i="46" s="1"/>
  <c r="D135" i="46"/>
  <c r="E135" i="46" s="1"/>
  <c r="F135" i="46" s="1"/>
  <c r="G135" i="46" s="1"/>
  <c r="H135" i="46" s="1"/>
  <c r="C135" i="46"/>
  <c r="C134" i="46"/>
  <c r="D134" i="46" s="1"/>
  <c r="E134" i="46" s="1"/>
  <c r="F134" i="46" s="1"/>
  <c r="G134" i="46" s="1"/>
  <c r="H134" i="46" s="1"/>
  <c r="I134" i="46" s="1"/>
  <c r="J134" i="46" s="1"/>
  <c r="K134" i="46" s="1"/>
  <c r="L134" i="46" s="1"/>
  <c r="M134" i="46" s="1"/>
  <c r="N134" i="46" s="1"/>
  <c r="O134" i="46" s="1"/>
  <c r="P134" i="46" s="1"/>
  <c r="Q134" i="46" s="1"/>
  <c r="R134" i="46" s="1"/>
  <c r="S134" i="46" s="1"/>
  <c r="T134" i="46" s="1"/>
  <c r="U134" i="46" s="1"/>
  <c r="V134" i="46" s="1"/>
  <c r="W134" i="46" s="1"/>
  <c r="X134" i="46" s="1"/>
  <c r="Y134" i="46" s="1"/>
  <c r="Z134" i="46" s="1"/>
  <c r="AA134" i="46" s="1"/>
  <c r="AB134" i="46" s="1"/>
  <c r="AC134" i="46" s="1"/>
  <c r="AD134" i="46" s="1"/>
  <c r="AE134" i="46" s="1"/>
  <c r="AF134" i="46" s="1"/>
  <c r="H133" i="46"/>
  <c r="I133" i="46" s="1"/>
  <c r="J133" i="46" s="1"/>
  <c r="K133" i="46" s="1"/>
  <c r="L133" i="46" s="1"/>
  <c r="M133" i="46" s="1"/>
  <c r="N133" i="46" s="1"/>
  <c r="O133" i="46" s="1"/>
  <c r="P133" i="46" s="1"/>
  <c r="Q133" i="46" s="1"/>
  <c r="R133" i="46" s="1"/>
  <c r="S133" i="46" s="1"/>
  <c r="T133" i="46" s="1"/>
  <c r="U133" i="46" s="1"/>
  <c r="V133" i="46" s="1"/>
  <c r="W133" i="46" s="1"/>
  <c r="X133" i="46" s="1"/>
  <c r="Y133" i="46" s="1"/>
  <c r="Z133" i="46" s="1"/>
  <c r="AA133" i="46" s="1"/>
  <c r="AB133" i="46" s="1"/>
  <c r="AC133" i="46" s="1"/>
  <c r="AD133" i="46" s="1"/>
  <c r="AE133" i="46" s="1"/>
  <c r="AF133" i="46" s="1"/>
  <c r="E133" i="46"/>
  <c r="F133" i="46" s="1"/>
  <c r="G133" i="46" s="1"/>
  <c r="C133" i="46"/>
  <c r="D133" i="46" s="1"/>
  <c r="M132" i="46"/>
  <c r="N132" i="46" s="1"/>
  <c r="O132" i="46" s="1"/>
  <c r="P132" i="46" s="1"/>
  <c r="Q132" i="46" s="1"/>
  <c r="R132" i="46" s="1"/>
  <c r="S132" i="46" s="1"/>
  <c r="T132" i="46" s="1"/>
  <c r="U132" i="46" s="1"/>
  <c r="V132" i="46" s="1"/>
  <c r="W132" i="46" s="1"/>
  <c r="X132" i="46" s="1"/>
  <c r="Y132" i="46" s="1"/>
  <c r="Z132" i="46" s="1"/>
  <c r="AA132" i="46" s="1"/>
  <c r="AB132" i="46" s="1"/>
  <c r="AC132" i="46" s="1"/>
  <c r="AD132" i="46" s="1"/>
  <c r="AE132" i="46" s="1"/>
  <c r="AF132" i="46" s="1"/>
  <c r="C132" i="46"/>
  <c r="D132" i="46" s="1"/>
  <c r="E132" i="46" s="1"/>
  <c r="F132" i="46" s="1"/>
  <c r="G132" i="46" s="1"/>
  <c r="H132" i="46" s="1"/>
  <c r="I132" i="46" s="1"/>
  <c r="J132" i="46" s="1"/>
  <c r="K132" i="46" s="1"/>
  <c r="L132" i="46" s="1"/>
  <c r="E131" i="46"/>
  <c r="F131" i="46" s="1"/>
  <c r="G131" i="46" s="1"/>
  <c r="H131" i="46" s="1"/>
  <c r="I131" i="46" s="1"/>
  <c r="J131" i="46" s="1"/>
  <c r="K131" i="46" s="1"/>
  <c r="L131" i="46" s="1"/>
  <c r="M131" i="46" s="1"/>
  <c r="N131" i="46" s="1"/>
  <c r="O131" i="46" s="1"/>
  <c r="P131" i="46" s="1"/>
  <c r="Q131" i="46" s="1"/>
  <c r="R131" i="46" s="1"/>
  <c r="S131" i="46" s="1"/>
  <c r="T131" i="46" s="1"/>
  <c r="U131" i="46" s="1"/>
  <c r="V131" i="46" s="1"/>
  <c r="W131" i="46" s="1"/>
  <c r="X131" i="46" s="1"/>
  <c r="Y131" i="46" s="1"/>
  <c r="Z131" i="46" s="1"/>
  <c r="AA131" i="46" s="1"/>
  <c r="AB131" i="46" s="1"/>
  <c r="AC131" i="46" s="1"/>
  <c r="AD131" i="46" s="1"/>
  <c r="AE131" i="46" s="1"/>
  <c r="AF131" i="46" s="1"/>
  <c r="C131" i="46"/>
  <c r="D131" i="46" s="1"/>
  <c r="Q130" i="46"/>
  <c r="R130" i="46" s="1"/>
  <c r="S130" i="46" s="1"/>
  <c r="T130" i="46" s="1"/>
  <c r="U130" i="46" s="1"/>
  <c r="V130" i="46" s="1"/>
  <c r="W130" i="46" s="1"/>
  <c r="X130" i="46" s="1"/>
  <c r="Y130" i="46" s="1"/>
  <c r="Z130" i="46" s="1"/>
  <c r="AA130" i="46" s="1"/>
  <c r="AB130" i="46" s="1"/>
  <c r="AC130" i="46" s="1"/>
  <c r="AD130" i="46" s="1"/>
  <c r="AE130" i="46" s="1"/>
  <c r="AF130" i="46" s="1"/>
  <c r="N130" i="46"/>
  <c r="O130" i="46" s="1"/>
  <c r="P130" i="46" s="1"/>
  <c r="F130" i="46"/>
  <c r="G130" i="46" s="1"/>
  <c r="H130" i="46" s="1"/>
  <c r="I130" i="46" s="1"/>
  <c r="J130" i="46" s="1"/>
  <c r="K130" i="46" s="1"/>
  <c r="L130" i="46" s="1"/>
  <c r="M130" i="46" s="1"/>
  <c r="C130" i="46"/>
  <c r="D130" i="46" s="1"/>
  <c r="E130" i="46" s="1"/>
  <c r="M129" i="46"/>
  <c r="N129" i="46" s="1"/>
  <c r="O129" i="46" s="1"/>
  <c r="P129" i="46" s="1"/>
  <c r="Q129" i="46" s="1"/>
  <c r="R129" i="46" s="1"/>
  <c r="S129" i="46" s="1"/>
  <c r="T129" i="46" s="1"/>
  <c r="U129" i="46" s="1"/>
  <c r="V129" i="46" s="1"/>
  <c r="W129" i="46" s="1"/>
  <c r="X129" i="46" s="1"/>
  <c r="Y129" i="46" s="1"/>
  <c r="Z129" i="46" s="1"/>
  <c r="AA129" i="46" s="1"/>
  <c r="AB129" i="46" s="1"/>
  <c r="AC129" i="46" s="1"/>
  <c r="AD129" i="46" s="1"/>
  <c r="AE129" i="46" s="1"/>
  <c r="AF129" i="46" s="1"/>
  <c r="G129" i="46"/>
  <c r="H129" i="46" s="1"/>
  <c r="I129" i="46" s="1"/>
  <c r="J129" i="46" s="1"/>
  <c r="K129" i="46" s="1"/>
  <c r="L129" i="46" s="1"/>
  <c r="F129" i="46"/>
  <c r="D129" i="46"/>
  <c r="E129" i="46" s="1"/>
  <c r="C129" i="46"/>
  <c r="D128" i="46"/>
  <c r="E128" i="46" s="1"/>
  <c r="F128" i="46" s="1"/>
  <c r="G128" i="46" s="1"/>
  <c r="H128" i="46" s="1"/>
  <c r="I128" i="46" s="1"/>
  <c r="J128" i="46" s="1"/>
  <c r="K128" i="46" s="1"/>
  <c r="L128" i="46" s="1"/>
  <c r="M128" i="46" s="1"/>
  <c r="N128" i="46" s="1"/>
  <c r="O128" i="46" s="1"/>
  <c r="P128" i="46" s="1"/>
  <c r="Q128" i="46" s="1"/>
  <c r="R128" i="46" s="1"/>
  <c r="S128" i="46" s="1"/>
  <c r="T128" i="46" s="1"/>
  <c r="U128" i="46" s="1"/>
  <c r="V128" i="46" s="1"/>
  <c r="W128" i="46" s="1"/>
  <c r="X128" i="46" s="1"/>
  <c r="Y128" i="46" s="1"/>
  <c r="Z128" i="46" s="1"/>
  <c r="AA128" i="46" s="1"/>
  <c r="AB128" i="46" s="1"/>
  <c r="AC128" i="46" s="1"/>
  <c r="AD128" i="46" s="1"/>
  <c r="AE128" i="46" s="1"/>
  <c r="AF128" i="46" s="1"/>
  <c r="C128" i="46"/>
  <c r="I127" i="46"/>
  <c r="J127" i="46" s="1"/>
  <c r="K127" i="46" s="1"/>
  <c r="L127" i="46" s="1"/>
  <c r="M127" i="46" s="1"/>
  <c r="N127" i="46" s="1"/>
  <c r="O127" i="46" s="1"/>
  <c r="P127" i="46" s="1"/>
  <c r="Q127" i="46" s="1"/>
  <c r="R127" i="46" s="1"/>
  <c r="S127" i="46" s="1"/>
  <c r="T127" i="46" s="1"/>
  <c r="U127" i="46" s="1"/>
  <c r="V127" i="46" s="1"/>
  <c r="W127" i="46" s="1"/>
  <c r="X127" i="46" s="1"/>
  <c r="Y127" i="46" s="1"/>
  <c r="Z127" i="46" s="1"/>
  <c r="AA127" i="46" s="1"/>
  <c r="AB127" i="46" s="1"/>
  <c r="AC127" i="46" s="1"/>
  <c r="AD127" i="46" s="1"/>
  <c r="AE127" i="46" s="1"/>
  <c r="AF127" i="46" s="1"/>
  <c r="G127" i="46"/>
  <c r="H127" i="46" s="1"/>
  <c r="E127" i="46"/>
  <c r="F127" i="46" s="1"/>
  <c r="D127" i="46"/>
  <c r="C127" i="46"/>
  <c r="X126" i="46"/>
  <c r="Y126" i="46" s="1"/>
  <c r="Z126" i="46" s="1"/>
  <c r="AA126" i="46" s="1"/>
  <c r="AB126" i="46" s="1"/>
  <c r="AC126" i="46" s="1"/>
  <c r="AD126" i="46" s="1"/>
  <c r="AE126" i="46" s="1"/>
  <c r="AF126" i="46" s="1"/>
  <c r="E126" i="46"/>
  <c r="F126" i="46" s="1"/>
  <c r="G126" i="46" s="1"/>
  <c r="H126" i="46" s="1"/>
  <c r="I126" i="46" s="1"/>
  <c r="J126" i="46" s="1"/>
  <c r="K126" i="46" s="1"/>
  <c r="L126" i="46" s="1"/>
  <c r="M126" i="46" s="1"/>
  <c r="N126" i="46" s="1"/>
  <c r="O126" i="46" s="1"/>
  <c r="P126" i="46" s="1"/>
  <c r="Q126" i="46" s="1"/>
  <c r="R126" i="46" s="1"/>
  <c r="S126" i="46" s="1"/>
  <c r="T126" i="46" s="1"/>
  <c r="U126" i="46" s="1"/>
  <c r="V126" i="46" s="1"/>
  <c r="W126" i="46" s="1"/>
  <c r="C126" i="46"/>
  <c r="D126" i="46" s="1"/>
  <c r="C125" i="46"/>
  <c r="D125" i="46" s="1"/>
  <c r="E125" i="46" s="1"/>
  <c r="F125" i="46" s="1"/>
  <c r="G125" i="46" s="1"/>
  <c r="H125" i="46" s="1"/>
  <c r="I125" i="46" s="1"/>
  <c r="J125" i="46" s="1"/>
  <c r="K125" i="46" s="1"/>
  <c r="L125" i="46" s="1"/>
  <c r="M125" i="46" s="1"/>
  <c r="N125" i="46" s="1"/>
  <c r="O125" i="46" s="1"/>
  <c r="P125" i="46" s="1"/>
  <c r="Q125" i="46" s="1"/>
  <c r="R125" i="46" s="1"/>
  <c r="S125" i="46" s="1"/>
  <c r="T125" i="46" s="1"/>
  <c r="U125" i="46" s="1"/>
  <c r="V125" i="46" s="1"/>
  <c r="W125" i="46" s="1"/>
  <c r="X125" i="46" s="1"/>
  <c r="Y125" i="46" s="1"/>
  <c r="Z125" i="46" s="1"/>
  <c r="AA125" i="46" s="1"/>
  <c r="AB125" i="46" s="1"/>
  <c r="AC125" i="46" s="1"/>
  <c r="AD125" i="46" s="1"/>
  <c r="AE125" i="46" s="1"/>
  <c r="AF125" i="46" s="1"/>
  <c r="L124" i="46"/>
  <c r="M124" i="46" s="1"/>
  <c r="N124" i="46" s="1"/>
  <c r="O124" i="46" s="1"/>
  <c r="P124" i="46" s="1"/>
  <c r="Q124" i="46" s="1"/>
  <c r="R124" i="46" s="1"/>
  <c r="S124" i="46" s="1"/>
  <c r="T124" i="46" s="1"/>
  <c r="U124" i="46" s="1"/>
  <c r="V124" i="46" s="1"/>
  <c r="W124" i="46" s="1"/>
  <c r="X124" i="46" s="1"/>
  <c r="Y124" i="46" s="1"/>
  <c r="Z124" i="46" s="1"/>
  <c r="AA124" i="46" s="1"/>
  <c r="AB124" i="46" s="1"/>
  <c r="AC124" i="46" s="1"/>
  <c r="AD124" i="46" s="1"/>
  <c r="AE124" i="46" s="1"/>
  <c r="AF124" i="46" s="1"/>
  <c r="D124" i="46"/>
  <c r="E124" i="46" s="1"/>
  <c r="F124" i="46" s="1"/>
  <c r="G124" i="46" s="1"/>
  <c r="H124" i="46" s="1"/>
  <c r="I124" i="46" s="1"/>
  <c r="J124" i="46" s="1"/>
  <c r="K124" i="46" s="1"/>
  <c r="C124" i="46"/>
  <c r="J123" i="46"/>
  <c r="K123" i="46" s="1"/>
  <c r="L123" i="46" s="1"/>
  <c r="M123" i="46" s="1"/>
  <c r="N123" i="46" s="1"/>
  <c r="O123" i="46" s="1"/>
  <c r="P123" i="46" s="1"/>
  <c r="Q123" i="46" s="1"/>
  <c r="R123" i="46" s="1"/>
  <c r="S123" i="46" s="1"/>
  <c r="T123" i="46" s="1"/>
  <c r="U123" i="46" s="1"/>
  <c r="V123" i="46" s="1"/>
  <c r="W123" i="46" s="1"/>
  <c r="X123" i="46" s="1"/>
  <c r="Y123" i="46" s="1"/>
  <c r="Z123" i="46" s="1"/>
  <c r="AA123" i="46" s="1"/>
  <c r="AB123" i="46" s="1"/>
  <c r="AC123" i="46" s="1"/>
  <c r="AD123" i="46" s="1"/>
  <c r="AE123" i="46" s="1"/>
  <c r="AF123" i="46" s="1"/>
  <c r="I123" i="46"/>
  <c r="G123" i="46"/>
  <c r="H123" i="46" s="1"/>
  <c r="E123" i="46"/>
  <c r="F123" i="46" s="1"/>
  <c r="D123" i="46"/>
  <c r="C123" i="46"/>
  <c r="E122" i="46"/>
  <c r="F122" i="46" s="1"/>
  <c r="G122" i="46" s="1"/>
  <c r="H122" i="46" s="1"/>
  <c r="I122" i="46" s="1"/>
  <c r="J122" i="46" s="1"/>
  <c r="K122" i="46" s="1"/>
  <c r="L122" i="46" s="1"/>
  <c r="M122" i="46" s="1"/>
  <c r="N122" i="46" s="1"/>
  <c r="O122" i="46" s="1"/>
  <c r="P122" i="46" s="1"/>
  <c r="Q122" i="46" s="1"/>
  <c r="R122" i="46" s="1"/>
  <c r="S122" i="46" s="1"/>
  <c r="T122" i="46" s="1"/>
  <c r="U122" i="46" s="1"/>
  <c r="V122" i="46" s="1"/>
  <c r="W122" i="46" s="1"/>
  <c r="X122" i="46" s="1"/>
  <c r="Y122" i="46" s="1"/>
  <c r="Z122" i="46" s="1"/>
  <c r="AA122" i="46" s="1"/>
  <c r="AB122" i="46" s="1"/>
  <c r="AC122" i="46" s="1"/>
  <c r="AD122" i="46" s="1"/>
  <c r="AE122" i="46" s="1"/>
  <c r="AF122" i="46" s="1"/>
  <c r="C122" i="46"/>
  <c r="D122" i="46" s="1"/>
  <c r="C121" i="46"/>
  <c r="D121" i="46" s="1"/>
  <c r="E121" i="46" s="1"/>
  <c r="F121" i="46" s="1"/>
  <c r="G121" i="46" s="1"/>
  <c r="H121" i="46" s="1"/>
  <c r="I121" i="46" s="1"/>
  <c r="J121" i="46" s="1"/>
  <c r="K121" i="46" s="1"/>
  <c r="L121" i="46" s="1"/>
  <c r="M121" i="46" s="1"/>
  <c r="N121" i="46" s="1"/>
  <c r="O121" i="46" s="1"/>
  <c r="P121" i="46" s="1"/>
  <c r="Q121" i="46" s="1"/>
  <c r="R121" i="46" s="1"/>
  <c r="S121" i="46" s="1"/>
  <c r="T121" i="46" s="1"/>
  <c r="U121" i="46" s="1"/>
  <c r="V121" i="46" s="1"/>
  <c r="W121" i="46" s="1"/>
  <c r="X121" i="46" s="1"/>
  <c r="Y121" i="46" s="1"/>
  <c r="Z121" i="46" s="1"/>
  <c r="AA121" i="46" s="1"/>
  <c r="AB121" i="46" s="1"/>
  <c r="AC121" i="46" s="1"/>
  <c r="AD121" i="46" s="1"/>
  <c r="AE121" i="46" s="1"/>
  <c r="AF121" i="46" s="1"/>
  <c r="I120" i="46"/>
  <c r="J120" i="46" s="1"/>
  <c r="K120" i="46" s="1"/>
  <c r="L120" i="46" s="1"/>
  <c r="M120" i="46" s="1"/>
  <c r="N120" i="46" s="1"/>
  <c r="O120" i="46" s="1"/>
  <c r="P120" i="46" s="1"/>
  <c r="Q120" i="46" s="1"/>
  <c r="R120" i="46" s="1"/>
  <c r="S120" i="46" s="1"/>
  <c r="T120" i="46" s="1"/>
  <c r="U120" i="46" s="1"/>
  <c r="V120" i="46" s="1"/>
  <c r="W120" i="46" s="1"/>
  <c r="X120" i="46" s="1"/>
  <c r="Y120" i="46" s="1"/>
  <c r="Z120" i="46" s="1"/>
  <c r="AA120" i="46" s="1"/>
  <c r="AB120" i="46" s="1"/>
  <c r="AC120" i="46" s="1"/>
  <c r="AD120" i="46" s="1"/>
  <c r="AE120" i="46" s="1"/>
  <c r="AF120" i="46" s="1"/>
  <c r="G120" i="46"/>
  <c r="H120" i="46" s="1"/>
  <c r="D120" i="46"/>
  <c r="E120" i="46" s="1"/>
  <c r="F120" i="46" s="1"/>
  <c r="C120" i="46"/>
  <c r="G119" i="46"/>
  <c r="H119" i="46" s="1"/>
  <c r="I119" i="46" s="1"/>
  <c r="J119" i="46" s="1"/>
  <c r="K119" i="46" s="1"/>
  <c r="L119" i="46" s="1"/>
  <c r="M119" i="46" s="1"/>
  <c r="N119" i="46" s="1"/>
  <c r="O119" i="46" s="1"/>
  <c r="P119" i="46" s="1"/>
  <c r="Q119" i="46" s="1"/>
  <c r="R119" i="46" s="1"/>
  <c r="S119" i="46" s="1"/>
  <c r="T119" i="46" s="1"/>
  <c r="U119" i="46" s="1"/>
  <c r="V119" i="46" s="1"/>
  <c r="W119" i="46" s="1"/>
  <c r="X119" i="46" s="1"/>
  <c r="Y119" i="46" s="1"/>
  <c r="Z119" i="46" s="1"/>
  <c r="AA119" i="46" s="1"/>
  <c r="AB119" i="46" s="1"/>
  <c r="AC119" i="46" s="1"/>
  <c r="AD119" i="46" s="1"/>
  <c r="AE119" i="46" s="1"/>
  <c r="AF119" i="46" s="1"/>
  <c r="E119" i="46"/>
  <c r="F119" i="46" s="1"/>
  <c r="D119" i="46"/>
  <c r="C119" i="46"/>
  <c r="H118" i="46"/>
  <c r="I118" i="46" s="1"/>
  <c r="J118" i="46" s="1"/>
  <c r="K118" i="46" s="1"/>
  <c r="L118" i="46" s="1"/>
  <c r="M118" i="46" s="1"/>
  <c r="N118" i="46" s="1"/>
  <c r="O118" i="46" s="1"/>
  <c r="P118" i="46" s="1"/>
  <c r="Q118" i="46" s="1"/>
  <c r="R118" i="46" s="1"/>
  <c r="S118" i="46" s="1"/>
  <c r="T118" i="46" s="1"/>
  <c r="U118" i="46" s="1"/>
  <c r="V118" i="46" s="1"/>
  <c r="W118" i="46" s="1"/>
  <c r="X118" i="46" s="1"/>
  <c r="Y118" i="46" s="1"/>
  <c r="Z118" i="46" s="1"/>
  <c r="AA118" i="46" s="1"/>
  <c r="AB118" i="46" s="1"/>
  <c r="AC118" i="46" s="1"/>
  <c r="AD118" i="46" s="1"/>
  <c r="AE118" i="46" s="1"/>
  <c r="AF118" i="46" s="1"/>
  <c r="G118" i="46"/>
  <c r="E118" i="46"/>
  <c r="F118" i="46" s="1"/>
  <c r="C118" i="46"/>
  <c r="D118" i="46" s="1"/>
  <c r="E117" i="46"/>
  <c r="F117" i="46" s="1"/>
  <c r="G117" i="46" s="1"/>
  <c r="H117" i="46" s="1"/>
  <c r="I117" i="46" s="1"/>
  <c r="J117" i="46" s="1"/>
  <c r="K117" i="46" s="1"/>
  <c r="L117" i="46" s="1"/>
  <c r="M117" i="46" s="1"/>
  <c r="N117" i="46" s="1"/>
  <c r="O117" i="46" s="1"/>
  <c r="P117" i="46" s="1"/>
  <c r="Q117" i="46" s="1"/>
  <c r="R117" i="46" s="1"/>
  <c r="S117" i="46" s="1"/>
  <c r="T117" i="46" s="1"/>
  <c r="U117" i="46" s="1"/>
  <c r="V117" i="46" s="1"/>
  <c r="W117" i="46" s="1"/>
  <c r="X117" i="46" s="1"/>
  <c r="Y117" i="46" s="1"/>
  <c r="Z117" i="46" s="1"/>
  <c r="AA117" i="46" s="1"/>
  <c r="AB117" i="46" s="1"/>
  <c r="AC117" i="46" s="1"/>
  <c r="AD117" i="46" s="1"/>
  <c r="AE117" i="46" s="1"/>
  <c r="AF117" i="46" s="1"/>
  <c r="C117" i="46"/>
  <c r="D117" i="46" s="1"/>
  <c r="C116" i="46"/>
  <c r="D116" i="46" s="1"/>
  <c r="E116" i="46" s="1"/>
  <c r="F116" i="46" s="1"/>
  <c r="G116" i="46" s="1"/>
  <c r="H116" i="46" s="1"/>
  <c r="I116" i="46" s="1"/>
  <c r="J116" i="46" s="1"/>
  <c r="K116" i="46" s="1"/>
  <c r="L116" i="46" s="1"/>
  <c r="M116" i="46" s="1"/>
  <c r="N116" i="46" s="1"/>
  <c r="O116" i="46" s="1"/>
  <c r="P116" i="46" s="1"/>
  <c r="Q116" i="46" s="1"/>
  <c r="R116" i="46" s="1"/>
  <c r="S116" i="46" s="1"/>
  <c r="T116" i="46" s="1"/>
  <c r="U116" i="46" s="1"/>
  <c r="V116" i="46" s="1"/>
  <c r="W116" i="46" s="1"/>
  <c r="X116" i="46" s="1"/>
  <c r="Y116" i="46" s="1"/>
  <c r="Z116" i="46" s="1"/>
  <c r="AA116" i="46" s="1"/>
  <c r="AB116" i="46" s="1"/>
  <c r="AC116" i="46" s="1"/>
  <c r="AD116" i="46" s="1"/>
  <c r="AE116" i="46" s="1"/>
  <c r="AF116" i="46" s="1"/>
  <c r="W115" i="46"/>
  <c r="X115" i="46" s="1"/>
  <c r="Y115" i="46" s="1"/>
  <c r="Z115" i="46" s="1"/>
  <c r="AA115" i="46" s="1"/>
  <c r="AB115" i="46" s="1"/>
  <c r="AC115" i="46" s="1"/>
  <c r="AD115" i="46" s="1"/>
  <c r="AE115" i="46" s="1"/>
  <c r="AF115" i="46" s="1"/>
  <c r="G115" i="46"/>
  <c r="H115" i="46" s="1"/>
  <c r="I115" i="46" s="1"/>
  <c r="J115" i="46" s="1"/>
  <c r="K115" i="46" s="1"/>
  <c r="L115" i="46" s="1"/>
  <c r="M115" i="46" s="1"/>
  <c r="N115" i="46" s="1"/>
  <c r="O115" i="46" s="1"/>
  <c r="P115" i="46" s="1"/>
  <c r="Q115" i="46" s="1"/>
  <c r="R115" i="46" s="1"/>
  <c r="S115" i="46" s="1"/>
  <c r="T115" i="46" s="1"/>
  <c r="U115" i="46" s="1"/>
  <c r="V115" i="46" s="1"/>
  <c r="E115" i="46"/>
  <c r="F115" i="46" s="1"/>
  <c r="D115" i="46"/>
  <c r="C115" i="46"/>
  <c r="C114" i="46"/>
  <c r="D114" i="46" s="1"/>
  <c r="E114" i="46" s="1"/>
  <c r="F114" i="46" s="1"/>
  <c r="G114" i="46" s="1"/>
  <c r="H114" i="46" s="1"/>
  <c r="I114" i="46" s="1"/>
  <c r="J114" i="46" s="1"/>
  <c r="K114" i="46" s="1"/>
  <c r="L114" i="46" s="1"/>
  <c r="M114" i="46" s="1"/>
  <c r="N114" i="46" s="1"/>
  <c r="O114" i="46" s="1"/>
  <c r="P114" i="46" s="1"/>
  <c r="Q114" i="46" s="1"/>
  <c r="R114" i="46" s="1"/>
  <c r="S114" i="46" s="1"/>
  <c r="T114" i="46" s="1"/>
  <c r="U114" i="46" s="1"/>
  <c r="V114" i="46" s="1"/>
  <c r="W114" i="46" s="1"/>
  <c r="X114" i="46" s="1"/>
  <c r="Y114" i="46" s="1"/>
  <c r="Z114" i="46" s="1"/>
  <c r="AA114" i="46" s="1"/>
  <c r="AB114" i="46" s="1"/>
  <c r="AC114" i="46" s="1"/>
  <c r="AD114" i="46" s="1"/>
  <c r="AE114" i="46" s="1"/>
  <c r="AF114" i="46" s="1"/>
  <c r="M113" i="46"/>
  <c r="N113" i="46" s="1"/>
  <c r="O113" i="46" s="1"/>
  <c r="P113" i="46" s="1"/>
  <c r="Q113" i="46" s="1"/>
  <c r="R113" i="46" s="1"/>
  <c r="S113" i="46" s="1"/>
  <c r="T113" i="46" s="1"/>
  <c r="U113" i="46" s="1"/>
  <c r="V113" i="46" s="1"/>
  <c r="W113" i="46" s="1"/>
  <c r="X113" i="46" s="1"/>
  <c r="Y113" i="46" s="1"/>
  <c r="Z113" i="46" s="1"/>
  <c r="AA113" i="46" s="1"/>
  <c r="AB113" i="46" s="1"/>
  <c r="AC113" i="46" s="1"/>
  <c r="AD113" i="46" s="1"/>
  <c r="AE113" i="46" s="1"/>
  <c r="AF113" i="46" s="1"/>
  <c r="C113" i="46"/>
  <c r="D113" i="46" s="1"/>
  <c r="E113" i="46" s="1"/>
  <c r="F113" i="46" s="1"/>
  <c r="G113" i="46" s="1"/>
  <c r="H113" i="46" s="1"/>
  <c r="I113" i="46" s="1"/>
  <c r="J113" i="46" s="1"/>
  <c r="K113" i="46" s="1"/>
  <c r="L113" i="46" s="1"/>
  <c r="F112" i="46"/>
  <c r="G112" i="46" s="1"/>
  <c r="H112" i="46" s="1"/>
  <c r="I112" i="46" s="1"/>
  <c r="J112" i="46" s="1"/>
  <c r="K112" i="46" s="1"/>
  <c r="L112" i="46" s="1"/>
  <c r="M112" i="46" s="1"/>
  <c r="N112" i="46" s="1"/>
  <c r="O112" i="46" s="1"/>
  <c r="P112" i="46" s="1"/>
  <c r="Q112" i="46" s="1"/>
  <c r="R112" i="46" s="1"/>
  <c r="S112" i="46" s="1"/>
  <c r="T112" i="46" s="1"/>
  <c r="U112" i="46" s="1"/>
  <c r="V112" i="46" s="1"/>
  <c r="W112" i="46" s="1"/>
  <c r="X112" i="46" s="1"/>
  <c r="Y112" i="46" s="1"/>
  <c r="Z112" i="46" s="1"/>
  <c r="AA112" i="46" s="1"/>
  <c r="AB112" i="46" s="1"/>
  <c r="AC112" i="46" s="1"/>
  <c r="AD112" i="46" s="1"/>
  <c r="AE112" i="46" s="1"/>
  <c r="AF112" i="46" s="1"/>
  <c r="D112" i="46"/>
  <c r="E112" i="46" s="1"/>
  <c r="C112" i="46"/>
  <c r="F111" i="46"/>
  <c r="G111" i="46" s="1"/>
  <c r="H111" i="46" s="1"/>
  <c r="I111" i="46" s="1"/>
  <c r="J111" i="46" s="1"/>
  <c r="K111" i="46" s="1"/>
  <c r="L111" i="46" s="1"/>
  <c r="M111" i="46" s="1"/>
  <c r="N111" i="46" s="1"/>
  <c r="O111" i="46" s="1"/>
  <c r="P111" i="46" s="1"/>
  <c r="Q111" i="46" s="1"/>
  <c r="R111" i="46" s="1"/>
  <c r="S111" i="46" s="1"/>
  <c r="T111" i="46" s="1"/>
  <c r="U111" i="46" s="1"/>
  <c r="V111" i="46" s="1"/>
  <c r="W111" i="46" s="1"/>
  <c r="X111" i="46" s="1"/>
  <c r="Y111" i="46" s="1"/>
  <c r="Z111" i="46" s="1"/>
  <c r="AA111" i="46" s="1"/>
  <c r="AB111" i="46" s="1"/>
  <c r="AC111" i="46" s="1"/>
  <c r="AD111" i="46" s="1"/>
  <c r="AE111" i="46" s="1"/>
  <c r="AF111" i="46" s="1"/>
  <c r="E111" i="46"/>
  <c r="D111" i="46"/>
  <c r="C111" i="46"/>
  <c r="T110" i="46"/>
  <c r="U110" i="46" s="1"/>
  <c r="V110" i="46" s="1"/>
  <c r="W110" i="46" s="1"/>
  <c r="X110" i="46" s="1"/>
  <c r="Y110" i="46" s="1"/>
  <c r="Z110" i="46" s="1"/>
  <c r="AA110" i="46" s="1"/>
  <c r="AB110" i="46" s="1"/>
  <c r="AC110" i="46" s="1"/>
  <c r="AD110" i="46" s="1"/>
  <c r="AE110" i="46" s="1"/>
  <c r="AF110" i="46" s="1"/>
  <c r="D110" i="46"/>
  <c r="E110" i="46" s="1"/>
  <c r="F110" i="46" s="1"/>
  <c r="G110" i="46" s="1"/>
  <c r="H110" i="46" s="1"/>
  <c r="I110" i="46" s="1"/>
  <c r="J110" i="46" s="1"/>
  <c r="K110" i="46" s="1"/>
  <c r="L110" i="46" s="1"/>
  <c r="M110" i="46" s="1"/>
  <c r="N110" i="46" s="1"/>
  <c r="O110" i="46" s="1"/>
  <c r="P110" i="46" s="1"/>
  <c r="Q110" i="46" s="1"/>
  <c r="R110" i="46" s="1"/>
  <c r="S110" i="46" s="1"/>
  <c r="C110" i="46"/>
  <c r="E109" i="46"/>
  <c r="F109" i="46" s="1"/>
  <c r="G109" i="46" s="1"/>
  <c r="H109" i="46" s="1"/>
  <c r="I109" i="46" s="1"/>
  <c r="J109" i="46" s="1"/>
  <c r="K109" i="46" s="1"/>
  <c r="L109" i="46" s="1"/>
  <c r="M109" i="46" s="1"/>
  <c r="N109" i="46" s="1"/>
  <c r="O109" i="46" s="1"/>
  <c r="P109" i="46" s="1"/>
  <c r="Q109" i="46" s="1"/>
  <c r="R109" i="46" s="1"/>
  <c r="S109" i="46" s="1"/>
  <c r="T109" i="46" s="1"/>
  <c r="U109" i="46" s="1"/>
  <c r="V109" i="46" s="1"/>
  <c r="W109" i="46" s="1"/>
  <c r="X109" i="46" s="1"/>
  <c r="Y109" i="46" s="1"/>
  <c r="Z109" i="46" s="1"/>
  <c r="AA109" i="46" s="1"/>
  <c r="AB109" i="46" s="1"/>
  <c r="AC109" i="46" s="1"/>
  <c r="AD109" i="46" s="1"/>
  <c r="AE109" i="46" s="1"/>
  <c r="AF109" i="46" s="1"/>
  <c r="C109" i="46"/>
  <c r="D109" i="46" s="1"/>
  <c r="H108" i="46"/>
  <c r="I108" i="46" s="1"/>
  <c r="J108" i="46" s="1"/>
  <c r="K108" i="46" s="1"/>
  <c r="L108" i="46" s="1"/>
  <c r="M108" i="46" s="1"/>
  <c r="N108" i="46" s="1"/>
  <c r="O108" i="46" s="1"/>
  <c r="P108" i="46" s="1"/>
  <c r="Q108" i="46" s="1"/>
  <c r="R108" i="46" s="1"/>
  <c r="S108" i="46" s="1"/>
  <c r="T108" i="46" s="1"/>
  <c r="U108" i="46" s="1"/>
  <c r="V108" i="46" s="1"/>
  <c r="W108" i="46" s="1"/>
  <c r="X108" i="46" s="1"/>
  <c r="Y108" i="46" s="1"/>
  <c r="Z108" i="46" s="1"/>
  <c r="AA108" i="46" s="1"/>
  <c r="AB108" i="46" s="1"/>
  <c r="AC108" i="46" s="1"/>
  <c r="AD108" i="46" s="1"/>
  <c r="AE108" i="46" s="1"/>
  <c r="AF108" i="46" s="1"/>
  <c r="E108" i="46"/>
  <c r="F108" i="46" s="1"/>
  <c r="G108" i="46" s="1"/>
  <c r="D108" i="46"/>
  <c r="C108" i="46"/>
  <c r="G107" i="46"/>
  <c r="H107" i="46" s="1"/>
  <c r="I107" i="46" s="1"/>
  <c r="J107" i="46" s="1"/>
  <c r="K107" i="46" s="1"/>
  <c r="L107" i="46" s="1"/>
  <c r="M107" i="46" s="1"/>
  <c r="N107" i="46" s="1"/>
  <c r="O107" i="46" s="1"/>
  <c r="P107" i="46" s="1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AC107" i="46" s="1"/>
  <c r="AD107" i="46" s="1"/>
  <c r="AE107" i="46" s="1"/>
  <c r="AF107" i="46" s="1"/>
  <c r="C107" i="46"/>
  <c r="D107" i="46" s="1"/>
  <c r="E107" i="46" s="1"/>
  <c r="F107" i="46" s="1"/>
  <c r="D106" i="46"/>
  <c r="E106" i="46" s="1"/>
  <c r="F106" i="46" s="1"/>
  <c r="G106" i="46" s="1"/>
  <c r="H106" i="46" s="1"/>
  <c r="I106" i="46" s="1"/>
  <c r="J106" i="46" s="1"/>
  <c r="K106" i="46" s="1"/>
  <c r="L106" i="46" s="1"/>
  <c r="M106" i="46" s="1"/>
  <c r="N106" i="46" s="1"/>
  <c r="O106" i="46" s="1"/>
  <c r="P106" i="46" s="1"/>
  <c r="Q106" i="46" s="1"/>
  <c r="R106" i="46" s="1"/>
  <c r="S106" i="46" s="1"/>
  <c r="T106" i="46" s="1"/>
  <c r="U106" i="46" s="1"/>
  <c r="V106" i="46" s="1"/>
  <c r="W106" i="46" s="1"/>
  <c r="X106" i="46" s="1"/>
  <c r="Y106" i="46" s="1"/>
  <c r="Z106" i="46" s="1"/>
  <c r="AA106" i="46" s="1"/>
  <c r="AB106" i="46" s="1"/>
  <c r="AC106" i="46" s="1"/>
  <c r="AD106" i="46" s="1"/>
  <c r="AE106" i="46" s="1"/>
  <c r="AF106" i="46" s="1"/>
  <c r="C106" i="46"/>
  <c r="C105" i="46"/>
  <c r="D105" i="46" s="1"/>
  <c r="E105" i="46" s="1"/>
  <c r="F105" i="46" s="1"/>
  <c r="G105" i="46" s="1"/>
  <c r="H105" i="46" s="1"/>
  <c r="I105" i="46" s="1"/>
  <c r="J105" i="46" s="1"/>
  <c r="K105" i="46" s="1"/>
  <c r="L105" i="46" s="1"/>
  <c r="M105" i="46" s="1"/>
  <c r="N105" i="46" s="1"/>
  <c r="O105" i="46" s="1"/>
  <c r="P105" i="46" s="1"/>
  <c r="Q105" i="46" s="1"/>
  <c r="R105" i="46" s="1"/>
  <c r="S105" i="46" s="1"/>
  <c r="T105" i="46" s="1"/>
  <c r="U105" i="46" s="1"/>
  <c r="V105" i="46" s="1"/>
  <c r="W105" i="46" s="1"/>
  <c r="X105" i="46" s="1"/>
  <c r="Y105" i="46" s="1"/>
  <c r="Z105" i="46" s="1"/>
  <c r="AA105" i="46" s="1"/>
  <c r="AB105" i="46" s="1"/>
  <c r="AC105" i="46" s="1"/>
  <c r="AD105" i="46" s="1"/>
  <c r="AE105" i="46" s="1"/>
  <c r="AF105" i="46" s="1"/>
  <c r="X104" i="46"/>
  <c r="Y104" i="46" s="1"/>
  <c r="Z104" i="46" s="1"/>
  <c r="AA104" i="46" s="1"/>
  <c r="AB104" i="46" s="1"/>
  <c r="AC104" i="46" s="1"/>
  <c r="AD104" i="46" s="1"/>
  <c r="AE104" i="46" s="1"/>
  <c r="AF104" i="46" s="1"/>
  <c r="F104" i="46"/>
  <c r="G104" i="46" s="1"/>
  <c r="H104" i="46" s="1"/>
  <c r="I104" i="46" s="1"/>
  <c r="J104" i="46" s="1"/>
  <c r="K104" i="46" s="1"/>
  <c r="L104" i="46" s="1"/>
  <c r="M104" i="46" s="1"/>
  <c r="N104" i="46" s="1"/>
  <c r="O104" i="46" s="1"/>
  <c r="P104" i="46" s="1"/>
  <c r="Q104" i="46" s="1"/>
  <c r="R104" i="46" s="1"/>
  <c r="S104" i="46" s="1"/>
  <c r="T104" i="46" s="1"/>
  <c r="U104" i="46" s="1"/>
  <c r="V104" i="46" s="1"/>
  <c r="W104" i="46" s="1"/>
  <c r="E104" i="46"/>
  <c r="D104" i="46"/>
  <c r="C104" i="46"/>
  <c r="C103" i="46"/>
  <c r="D103" i="46" s="1"/>
  <c r="E103" i="46" s="1"/>
  <c r="F103" i="46" s="1"/>
  <c r="G103" i="46" s="1"/>
  <c r="H103" i="46" s="1"/>
  <c r="I103" i="46" s="1"/>
  <c r="J103" i="46" s="1"/>
  <c r="K103" i="46" s="1"/>
  <c r="L103" i="46" s="1"/>
  <c r="M103" i="46" s="1"/>
  <c r="N103" i="46" s="1"/>
  <c r="O103" i="46" s="1"/>
  <c r="P103" i="46" s="1"/>
  <c r="Q103" i="46" s="1"/>
  <c r="R103" i="46" s="1"/>
  <c r="S103" i="46" s="1"/>
  <c r="T103" i="46" s="1"/>
  <c r="U103" i="46" s="1"/>
  <c r="V103" i="46" s="1"/>
  <c r="W103" i="46" s="1"/>
  <c r="X103" i="46" s="1"/>
  <c r="Y103" i="46" s="1"/>
  <c r="Z103" i="46" s="1"/>
  <c r="AA103" i="46" s="1"/>
  <c r="AB103" i="46" s="1"/>
  <c r="AC103" i="46" s="1"/>
  <c r="AD103" i="46" s="1"/>
  <c r="AE103" i="46" s="1"/>
  <c r="AF103" i="46" s="1"/>
  <c r="S102" i="46"/>
  <c r="T102" i="46" s="1"/>
  <c r="U102" i="46" s="1"/>
  <c r="V102" i="46" s="1"/>
  <c r="W102" i="46" s="1"/>
  <c r="X102" i="46" s="1"/>
  <c r="Y102" i="46" s="1"/>
  <c r="Z102" i="46" s="1"/>
  <c r="AA102" i="46" s="1"/>
  <c r="AB102" i="46" s="1"/>
  <c r="AC102" i="46" s="1"/>
  <c r="AD102" i="46" s="1"/>
  <c r="AE102" i="46" s="1"/>
  <c r="AF102" i="46" s="1"/>
  <c r="G102" i="46"/>
  <c r="H102" i="46" s="1"/>
  <c r="I102" i="46" s="1"/>
  <c r="J102" i="46" s="1"/>
  <c r="K102" i="46" s="1"/>
  <c r="L102" i="46" s="1"/>
  <c r="M102" i="46" s="1"/>
  <c r="N102" i="46" s="1"/>
  <c r="O102" i="46" s="1"/>
  <c r="P102" i="46" s="1"/>
  <c r="Q102" i="46" s="1"/>
  <c r="R102" i="46" s="1"/>
  <c r="C102" i="46"/>
  <c r="D102" i="46" s="1"/>
  <c r="E102" i="46" s="1"/>
  <c r="F102" i="46" s="1"/>
  <c r="D101" i="46"/>
  <c r="E101" i="46" s="1"/>
  <c r="F101" i="46" s="1"/>
  <c r="G101" i="46" s="1"/>
  <c r="H101" i="46" s="1"/>
  <c r="I101" i="46" s="1"/>
  <c r="J101" i="46" s="1"/>
  <c r="K101" i="46" s="1"/>
  <c r="L101" i="46" s="1"/>
  <c r="M101" i="46" s="1"/>
  <c r="N101" i="46" s="1"/>
  <c r="O101" i="46" s="1"/>
  <c r="P101" i="46" s="1"/>
  <c r="Q101" i="46" s="1"/>
  <c r="R101" i="46" s="1"/>
  <c r="S101" i="46" s="1"/>
  <c r="T101" i="46" s="1"/>
  <c r="U101" i="46" s="1"/>
  <c r="V101" i="46" s="1"/>
  <c r="W101" i="46" s="1"/>
  <c r="X101" i="46" s="1"/>
  <c r="Y101" i="46" s="1"/>
  <c r="Z101" i="46" s="1"/>
  <c r="AA101" i="46" s="1"/>
  <c r="AB101" i="46" s="1"/>
  <c r="AC101" i="46" s="1"/>
  <c r="AD101" i="46" s="1"/>
  <c r="AE101" i="46" s="1"/>
  <c r="AF101" i="46" s="1"/>
  <c r="C101" i="46"/>
  <c r="R100" i="46"/>
  <c r="S100" i="46" s="1"/>
  <c r="T100" i="46" s="1"/>
  <c r="U100" i="46" s="1"/>
  <c r="V100" i="46" s="1"/>
  <c r="W100" i="46" s="1"/>
  <c r="X100" i="46" s="1"/>
  <c r="Y100" i="46" s="1"/>
  <c r="Z100" i="46" s="1"/>
  <c r="AA100" i="46" s="1"/>
  <c r="AB100" i="46" s="1"/>
  <c r="AC100" i="46" s="1"/>
  <c r="AD100" i="46" s="1"/>
  <c r="AE100" i="46" s="1"/>
  <c r="AF100" i="46" s="1"/>
  <c r="E100" i="46"/>
  <c r="F100" i="46" s="1"/>
  <c r="G100" i="46" s="1"/>
  <c r="H100" i="46" s="1"/>
  <c r="I100" i="46" s="1"/>
  <c r="J100" i="46" s="1"/>
  <c r="K100" i="46" s="1"/>
  <c r="L100" i="46" s="1"/>
  <c r="M100" i="46" s="1"/>
  <c r="N100" i="46" s="1"/>
  <c r="O100" i="46" s="1"/>
  <c r="P100" i="46" s="1"/>
  <c r="Q100" i="46" s="1"/>
  <c r="C100" i="46"/>
  <c r="D100" i="46" s="1"/>
  <c r="U99" i="46"/>
  <c r="V99" i="46" s="1"/>
  <c r="W99" i="46" s="1"/>
  <c r="X99" i="46" s="1"/>
  <c r="Y99" i="46" s="1"/>
  <c r="Z99" i="46" s="1"/>
  <c r="AA99" i="46" s="1"/>
  <c r="AB99" i="46" s="1"/>
  <c r="AC99" i="46" s="1"/>
  <c r="AD99" i="46" s="1"/>
  <c r="AE99" i="46" s="1"/>
  <c r="AF99" i="46" s="1"/>
  <c r="L99" i="46"/>
  <c r="M99" i="46" s="1"/>
  <c r="N99" i="46" s="1"/>
  <c r="O99" i="46" s="1"/>
  <c r="P99" i="46" s="1"/>
  <c r="Q99" i="46" s="1"/>
  <c r="R99" i="46" s="1"/>
  <c r="S99" i="46" s="1"/>
  <c r="T99" i="46" s="1"/>
  <c r="K99" i="46"/>
  <c r="J99" i="46"/>
  <c r="C99" i="46"/>
  <c r="D99" i="46" s="1"/>
  <c r="E99" i="46" s="1"/>
  <c r="F99" i="46" s="1"/>
  <c r="G99" i="46" s="1"/>
  <c r="H99" i="46" s="1"/>
  <c r="Z98" i="46"/>
  <c r="AA98" i="46" s="1"/>
  <c r="AB98" i="46" s="1"/>
  <c r="AC98" i="46" s="1"/>
  <c r="AD98" i="46" s="1"/>
  <c r="AE98" i="46" s="1"/>
  <c r="AF98" i="46" s="1"/>
  <c r="N98" i="46"/>
  <c r="O98" i="46" s="1"/>
  <c r="P98" i="46" s="1"/>
  <c r="Q98" i="46" s="1"/>
  <c r="R98" i="46" s="1"/>
  <c r="S98" i="46" s="1"/>
  <c r="T98" i="46" s="1"/>
  <c r="U98" i="46" s="1"/>
  <c r="V98" i="46" s="1"/>
  <c r="W98" i="46" s="1"/>
  <c r="X98" i="46" s="1"/>
  <c r="Y98" i="46" s="1"/>
  <c r="E98" i="46"/>
  <c r="F98" i="46" s="1"/>
  <c r="G98" i="46" s="1"/>
  <c r="H98" i="46" s="1"/>
  <c r="I98" i="46" s="1"/>
  <c r="J98" i="46" s="1"/>
  <c r="K98" i="46" s="1"/>
  <c r="L98" i="46" s="1"/>
  <c r="M98" i="46" s="1"/>
  <c r="D98" i="46"/>
  <c r="C98" i="46"/>
  <c r="C97" i="46"/>
  <c r="D97" i="46" s="1"/>
  <c r="E97" i="46" s="1"/>
  <c r="F97" i="46" s="1"/>
  <c r="G97" i="46" s="1"/>
  <c r="H97" i="46" s="1"/>
  <c r="I97" i="46" s="1"/>
  <c r="J97" i="46" s="1"/>
  <c r="K97" i="46" s="1"/>
  <c r="L97" i="46" s="1"/>
  <c r="M97" i="46" s="1"/>
  <c r="N97" i="46" s="1"/>
  <c r="O97" i="46" s="1"/>
  <c r="P97" i="46" s="1"/>
  <c r="Q97" i="46" s="1"/>
  <c r="R97" i="46" s="1"/>
  <c r="S97" i="46" s="1"/>
  <c r="T97" i="46" s="1"/>
  <c r="U97" i="46" s="1"/>
  <c r="V97" i="46" s="1"/>
  <c r="W97" i="46" s="1"/>
  <c r="X97" i="46" s="1"/>
  <c r="Y97" i="46" s="1"/>
  <c r="Z97" i="46" s="1"/>
  <c r="AA97" i="46" s="1"/>
  <c r="AB97" i="46" s="1"/>
  <c r="AC97" i="46" s="1"/>
  <c r="AD97" i="46" s="1"/>
  <c r="AE97" i="46" s="1"/>
  <c r="AF97" i="46" s="1"/>
  <c r="Z96" i="46"/>
  <c r="AA96" i="46" s="1"/>
  <c r="AB96" i="46" s="1"/>
  <c r="AC96" i="46" s="1"/>
  <c r="AD96" i="46" s="1"/>
  <c r="AE96" i="46" s="1"/>
  <c r="AF96" i="46" s="1"/>
  <c r="M96" i="46"/>
  <c r="N96" i="46" s="1"/>
  <c r="O96" i="46" s="1"/>
  <c r="P96" i="46" s="1"/>
  <c r="Q96" i="46" s="1"/>
  <c r="R96" i="46" s="1"/>
  <c r="S96" i="46" s="1"/>
  <c r="T96" i="46" s="1"/>
  <c r="U96" i="46" s="1"/>
  <c r="V96" i="46" s="1"/>
  <c r="W96" i="46" s="1"/>
  <c r="X96" i="46" s="1"/>
  <c r="Y96" i="46" s="1"/>
  <c r="D96" i="46"/>
  <c r="E96" i="46" s="1"/>
  <c r="F96" i="46" s="1"/>
  <c r="G96" i="46" s="1"/>
  <c r="H96" i="46" s="1"/>
  <c r="I96" i="46" s="1"/>
  <c r="J96" i="46" s="1"/>
  <c r="K96" i="46" s="1"/>
  <c r="L96" i="46" s="1"/>
  <c r="C96" i="46"/>
  <c r="C95" i="46"/>
  <c r="D95" i="46" s="1"/>
  <c r="E95" i="46" s="1"/>
  <c r="F95" i="46" s="1"/>
  <c r="G95" i="46" s="1"/>
  <c r="H95" i="46" s="1"/>
  <c r="I95" i="46" s="1"/>
  <c r="J95" i="46" s="1"/>
  <c r="K95" i="46" s="1"/>
  <c r="L95" i="46" s="1"/>
  <c r="M95" i="46" s="1"/>
  <c r="N95" i="46" s="1"/>
  <c r="O95" i="46" s="1"/>
  <c r="P95" i="46" s="1"/>
  <c r="Q95" i="46" s="1"/>
  <c r="R95" i="46" s="1"/>
  <c r="S95" i="46" s="1"/>
  <c r="T95" i="46" s="1"/>
  <c r="U95" i="46" s="1"/>
  <c r="V95" i="46" s="1"/>
  <c r="W95" i="46" s="1"/>
  <c r="X95" i="46" s="1"/>
  <c r="Y95" i="46" s="1"/>
  <c r="Z95" i="46" s="1"/>
  <c r="AA95" i="46" s="1"/>
  <c r="AB95" i="46" s="1"/>
  <c r="AC95" i="46" s="1"/>
  <c r="AD95" i="46" s="1"/>
  <c r="AE95" i="46" s="1"/>
  <c r="AF95" i="46" s="1"/>
  <c r="D94" i="46"/>
  <c r="E94" i="46" s="1"/>
  <c r="E82" i="46" s="1"/>
  <c r="C94" i="46"/>
  <c r="C93" i="46"/>
  <c r="D93" i="46" s="1"/>
  <c r="E93" i="46" s="1"/>
  <c r="F93" i="46" s="1"/>
  <c r="G93" i="46" s="1"/>
  <c r="H93" i="46" s="1"/>
  <c r="I93" i="46" s="1"/>
  <c r="J93" i="46" s="1"/>
  <c r="K93" i="46" s="1"/>
  <c r="L93" i="46" s="1"/>
  <c r="M93" i="46" s="1"/>
  <c r="N93" i="46" s="1"/>
  <c r="O93" i="46" s="1"/>
  <c r="P93" i="46" s="1"/>
  <c r="Q93" i="46" s="1"/>
  <c r="R93" i="46" s="1"/>
  <c r="S93" i="46" s="1"/>
  <c r="T93" i="46" s="1"/>
  <c r="U93" i="46" s="1"/>
  <c r="V93" i="46" s="1"/>
  <c r="W93" i="46" s="1"/>
  <c r="X93" i="46" s="1"/>
  <c r="Y93" i="46" s="1"/>
  <c r="Z93" i="46" s="1"/>
  <c r="AA93" i="46" s="1"/>
  <c r="AB93" i="46" s="1"/>
  <c r="AC93" i="46" s="1"/>
  <c r="AD93" i="46" s="1"/>
  <c r="AE93" i="46" s="1"/>
  <c r="AF93" i="46" s="1"/>
  <c r="D92" i="46"/>
  <c r="E92" i="46" s="1"/>
  <c r="F92" i="46" s="1"/>
  <c r="G92" i="46" s="1"/>
  <c r="H92" i="46" s="1"/>
  <c r="I92" i="46" s="1"/>
  <c r="J92" i="46" s="1"/>
  <c r="K92" i="46" s="1"/>
  <c r="L92" i="46" s="1"/>
  <c r="M92" i="46" s="1"/>
  <c r="N92" i="46" s="1"/>
  <c r="O92" i="46" s="1"/>
  <c r="P92" i="46" s="1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AC92" i="46" s="1"/>
  <c r="AD92" i="46" s="1"/>
  <c r="AE92" i="46" s="1"/>
  <c r="AF92" i="46" s="1"/>
  <c r="C92" i="46"/>
  <c r="C91" i="46"/>
  <c r="D91" i="46" s="1"/>
  <c r="E91" i="46" s="1"/>
  <c r="F91" i="46" s="1"/>
  <c r="G91" i="46" s="1"/>
  <c r="H91" i="46" s="1"/>
  <c r="I91" i="46" s="1"/>
  <c r="J91" i="46" s="1"/>
  <c r="K91" i="46" s="1"/>
  <c r="L91" i="46" s="1"/>
  <c r="M91" i="46" s="1"/>
  <c r="N91" i="46" s="1"/>
  <c r="O91" i="46" s="1"/>
  <c r="P91" i="46" s="1"/>
  <c r="Q91" i="46" s="1"/>
  <c r="R91" i="46" s="1"/>
  <c r="S91" i="46" s="1"/>
  <c r="T91" i="46" s="1"/>
  <c r="U91" i="46" s="1"/>
  <c r="V91" i="46" s="1"/>
  <c r="W91" i="46" s="1"/>
  <c r="X91" i="46" s="1"/>
  <c r="Y91" i="46" s="1"/>
  <c r="Z91" i="46" s="1"/>
  <c r="AA91" i="46" s="1"/>
  <c r="AB91" i="46" s="1"/>
  <c r="AC91" i="46" s="1"/>
  <c r="AD91" i="46" s="1"/>
  <c r="AE91" i="46" s="1"/>
  <c r="AF91" i="46" s="1"/>
  <c r="V90" i="46"/>
  <c r="W90" i="46" s="1"/>
  <c r="X90" i="46" s="1"/>
  <c r="Y90" i="46" s="1"/>
  <c r="Z90" i="46" s="1"/>
  <c r="AA90" i="46" s="1"/>
  <c r="AB90" i="46" s="1"/>
  <c r="AC90" i="46" s="1"/>
  <c r="AD90" i="46" s="1"/>
  <c r="AE90" i="46" s="1"/>
  <c r="AF90" i="46" s="1"/>
  <c r="L90" i="46"/>
  <c r="M90" i="46" s="1"/>
  <c r="N90" i="46" s="1"/>
  <c r="O90" i="46" s="1"/>
  <c r="P90" i="46" s="1"/>
  <c r="Q90" i="46" s="1"/>
  <c r="R90" i="46" s="1"/>
  <c r="S90" i="46" s="1"/>
  <c r="T90" i="46" s="1"/>
  <c r="U90" i="46" s="1"/>
  <c r="D90" i="46"/>
  <c r="E90" i="46" s="1"/>
  <c r="F90" i="46" s="1"/>
  <c r="G90" i="46" s="1"/>
  <c r="H90" i="46" s="1"/>
  <c r="I90" i="46" s="1"/>
  <c r="J90" i="46" s="1"/>
  <c r="K90" i="46" s="1"/>
  <c r="C90" i="46"/>
  <c r="C89" i="46"/>
  <c r="AH86" i="46"/>
  <c r="AI86" i="46" s="1"/>
  <c r="AH85" i="46"/>
  <c r="AI85" i="46" s="1"/>
  <c r="AH84" i="46"/>
  <c r="AI84" i="46" s="1"/>
  <c r="AH83" i="46"/>
  <c r="AI83" i="46" s="1"/>
  <c r="C82" i="46"/>
  <c r="B82" i="46"/>
  <c r="AF80" i="46"/>
  <c r="AE80" i="46"/>
  <c r="AD80" i="46"/>
  <c r="AC80" i="46"/>
  <c r="AB80" i="46"/>
  <c r="AA80" i="46"/>
  <c r="Z80" i="46"/>
  <c r="Y80" i="46"/>
  <c r="X80" i="46"/>
  <c r="W80" i="46"/>
  <c r="V80" i="46"/>
  <c r="U80" i="46"/>
  <c r="T80" i="46"/>
  <c r="S80" i="46"/>
  <c r="R80" i="46"/>
  <c r="Q80" i="46"/>
  <c r="P80" i="46"/>
  <c r="O80" i="46"/>
  <c r="N80" i="46"/>
  <c r="M80" i="46"/>
  <c r="L80" i="46"/>
  <c r="K80" i="46"/>
  <c r="J80" i="46"/>
  <c r="I80" i="46"/>
  <c r="H80" i="46"/>
  <c r="G80" i="46"/>
  <c r="F80" i="46"/>
  <c r="E80" i="46"/>
  <c r="D80" i="46"/>
  <c r="C80" i="46"/>
  <c r="B80" i="46"/>
  <c r="AI79" i="46"/>
  <c r="AH79" i="46"/>
  <c r="AI78" i="46"/>
  <c r="AH78" i="46"/>
  <c r="AI77" i="46"/>
  <c r="AH77" i="46"/>
  <c r="AI76" i="46"/>
  <c r="AH76" i="46"/>
  <c r="AI75" i="46"/>
  <c r="AH75" i="46"/>
  <c r="AI74" i="46"/>
  <c r="AH74" i="46"/>
  <c r="AI73" i="46"/>
  <c r="AH73" i="46"/>
  <c r="AI72" i="46"/>
  <c r="AH72" i="46"/>
  <c r="AG71" i="46"/>
  <c r="W71" i="46"/>
  <c r="U71" i="46"/>
  <c r="AI70" i="46"/>
  <c r="AH70" i="46"/>
  <c r="AF69" i="46"/>
  <c r="AE69" i="46"/>
  <c r="AD69" i="46"/>
  <c r="AC69" i="46"/>
  <c r="AB69" i="46"/>
  <c r="AA69" i="46"/>
  <c r="Z69" i="46"/>
  <c r="Y69" i="46"/>
  <c r="X69" i="46"/>
  <c r="X71" i="46" s="1"/>
  <c r="W69" i="46"/>
  <c r="V69" i="46"/>
  <c r="U69" i="46"/>
  <c r="T69" i="46"/>
  <c r="S69" i="46"/>
  <c r="R69" i="46"/>
  <c r="Q69" i="46"/>
  <c r="P69" i="46"/>
  <c r="P71" i="46" s="1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AF68" i="46"/>
  <c r="AE68" i="46"/>
  <c r="AD68" i="46"/>
  <c r="AC68" i="46"/>
  <c r="AB68" i="46"/>
  <c r="AA68" i="46"/>
  <c r="Z68" i="46"/>
  <c r="Y68" i="46"/>
  <c r="X68" i="46"/>
  <c r="W68" i="46"/>
  <c r="V68" i="46"/>
  <c r="U68" i="46"/>
  <c r="T68" i="46"/>
  <c r="S68" i="46"/>
  <c r="R68" i="46"/>
  <c r="Q68" i="46"/>
  <c r="P68" i="46"/>
  <c r="O68" i="46"/>
  <c r="N68" i="46"/>
  <c r="M68" i="46"/>
  <c r="L68" i="46"/>
  <c r="K68" i="46"/>
  <c r="J68" i="46"/>
  <c r="I68" i="46"/>
  <c r="H68" i="46"/>
  <c r="G68" i="46"/>
  <c r="F68" i="46"/>
  <c r="E68" i="46"/>
  <c r="D68" i="46"/>
  <c r="C68" i="46"/>
  <c r="B68" i="46"/>
  <c r="AF67" i="46"/>
  <c r="AE67" i="46"/>
  <c r="AD67" i="46"/>
  <c r="AC67" i="46"/>
  <c r="AB67" i="46"/>
  <c r="AA67" i="46"/>
  <c r="Z67" i="46"/>
  <c r="Y67" i="46"/>
  <c r="X67" i="46"/>
  <c r="W67" i="46"/>
  <c r="V67" i="46"/>
  <c r="U67" i="46"/>
  <c r="T67" i="46"/>
  <c r="S67" i="46"/>
  <c r="R67" i="46"/>
  <c r="Q67" i="46"/>
  <c r="P67" i="46"/>
  <c r="O67" i="46"/>
  <c r="N67" i="46"/>
  <c r="M67" i="46"/>
  <c r="M71" i="46" s="1"/>
  <c r="L67" i="46"/>
  <c r="K67" i="46"/>
  <c r="J67" i="46"/>
  <c r="I67" i="46"/>
  <c r="H67" i="46"/>
  <c r="G67" i="46"/>
  <c r="F67" i="46"/>
  <c r="E67" i="46"/>
  <c r="D67" i="46"/>
  <c r="D71" i="46" s="1"/>
  <c r="C67" i="46"/>
  <c r="B67" i="46"/>
  <c r="AF66" i="46"/>
  <c r="AE66" i="46"/>
  <c r="AD66" i="46"/>
  <c r="AC66" i="46"/>
  <c r="AB66" i="46"/>
  <c r="AA66" i="46"/>
  <c r="Z66" i="46"/>
  <c r="Y66" i="46"/>
  <c r="X66" i="46"/>
  <c r="W66" i="46"/>
  <c r="V66" i="46"/>
  <c r="V71" i="46" s="1"/>
  <c r="U66" i="46"/>
  <c r="T66" i="46"/>
  <c r="S66" i="46"/>
  <c r="S71" i="46" s="1"/>
  <c r="R66" i="46"/>
  <c r="Q66" i="46"/>
  <c r="P66" i="46"/>
  <c r="O66" i="46"/>
  <c r="N66" i="46"/>
  <c r="M66" i="46"/>
  <c r="L66" i="46"/>
  <c r="K66" i="46"/>
  <c r="K71" i="46" s="1"/>
  <c r="J66" i="46"/>
  <c r="I66" i="46"/>
  <c r="H66" i="46"/>
  <c r="G66" i="46"/>
  <c r="F66" i="46"/>
  <c r="E66" i="46"/>
  <c r="D66" i="46"/>
  <c r="C66" i="46"/>
  <c r="B66" i="46"/>
  <c r="AI64" i="46"/>
  <c r="AH64" i="46"/>
  <c r="AG63" i="46"/>
  <c r="AG65" i="46" s="1"/>
  <c r="AF63" i="46"/>
  <c r="AE63" i="46"/>
  <c r="AD63" i="46"/>
  <c r="AC63" i="46"/>
  <c r="AB63" i="46"/>
  <c r="AA63" i="46"/>
  <c r="Z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AH63" i="46" s="1"/>
  <c r="AI62" i="46"/>
  <c r="AH62" i="46"/>
  <c r="AI61" i="46"/>
  <c r="AH61" i="46"/>
  <c r="AI60" i="46"/>
  <c r="AH60" i="46"/>
  <c r="AG59" i="46"/>
  <c r="AF59" i="46"/>
  <c r="AF5" i="46" s="1"/>
  <c r="AE59" i="46"/>
  <c r="AE5" i="46" s="1"/>
  <c r="AD59" i="46"/>
  <c r="AD5" i="46" s="1"/>
  <c r="AC59" i="46"/>
  <c r="AC5" i="46" s="1"/>
  <c r="AB59" i="46"/>
  <c r="AB5" i="46" s="1"/>
  <c r="AA59" i="46"/>
  <c r="AA5" i="46" s="1"/>
  <c r="Z59" i="46"/>
  <c r="Z5" i="46" s="1"/>
  <c r="Y5" i="46"/>
  <c r="X59" i="46"/>
  <c r="X5" i="46" s="1"/>
  <c r="W59" i="46"/>
  <c r="W5" i="46" s="1"/>
  <c r="V59" i="46"/>
  <c r="U59" i="46"/>
  <c r="U5" i="46" s="1"/>
  <c r="T59" i="46"/>
  <c r="T5" i="46" s="1"/>
  <c r="S59" i="46"/>
  <c r="S5" i="46" s="1"/>
  <c r="R59" i="46"/>
  <c r="Q59" i="46"/>
  <c r="Q5" i="46" s="1"/>
  <c r="P59" i="46"/>
  <c r="O59" i="46"/>
  <c r="O5" i="46" s="1"/>
  <c r="N59" i="46"/>
  <c r="N5" i="46" s="1"/>
  <c r="M59" i="46"/>
  <c r="M5" i="46" s="1"/>
  <c r="L59" i="46"/>
  <c r="L5" i="46" s="1"/>
  <c r="K59" i="46"/>
  <c r="K5" i="46" s="1"/>
  <c r="J59" i="46"/>
  <c r="J5" i="46" s="1"/>
  <c r="I59" i="46"/>
  <c r="I5" i="46" s="1"/>
  <c r="H59" i="46"/>
  <c r="H5" i="46" s="1"/>
  <c r="G59" i="46"/>
  <c r="G5" i="46" s="1"/>
  <c r="F59" i="46"/>
  <c r="F5" i="46" s="1"/>
  <c r="E59" i="46"/>
  <c r="E5" i="46" s="1"/>
  <c r="D59" i="46"/>
  <c r="C59" i="46"/>
  <c r="B59" i="46"/>
  <c r="B5" i="46" s="1"/>
  <c r="AI58" i="46"/>
  <c r="AH58" i="46"/>
  <c r="AI57" i="46"/>
  <c r="AH57" i="46"/>
  <c r="AI56" i="46"/>
  <c r="AH56" i="46"/>
  <c r="AI55" i="46"/>
  <c r="AH55" i="46"/>
  <c r="AI54" i="46"/>
  <c r="AH54" i="46"/>
  <c r="AI53" i="46"/>
  <c r="AH53" i="46"/>
  <c r="AI52" i="46"/>
  <c r="AH52" i="46"/>
  <c r="AI51" i="46"/>
  <c r="AH51" i="46"/>
  <c r="AI50" i="46"/>
  <c r="AH50" i="46"/>
  <c r="AI49" i="46"/>
  <c r="AH49" i="46"/>
  <c r="AI48" i="46"/>
  <c r="AH48" i="46"/>
  <c r="AG47" i="46"/>
  <c r="AG4" i="46" s="1"/>
  <c r="AF47" i="46"/>
  <c r="AE47" i="46"/>
  <c r="AD47" i="46"/>
  <c r="AC47" i="46"/>
  <c r="AB47" i="46"/>
  <c r="AA47" i="46"/>
  <c r="Z47" i="46"/>
  <c r="X47" i="46"/>
  <c r="W47" i="46"/>
  <c r="V47" i="46"/>
  <c r="U47" i="46"/>
  <c r="T47" i="46"/>
  <c r="S47" i="46"/>
  <c r="R47" i="46"/>
  <c r="Q47" i="46"/>
  <c r="P47" i="46"/>
  <c r="O47" i="46"/>
  <c r="N47" i="46"/>
  <c r="M47" i="46"/>
  <c r="L47" i="46"/>
  <c r="K47" i="46"/>
  <c r="J47" i="46"/>
  <c r="I47" i="46"/>
  <c r="H47" i="46"/>
  <c r="G47" i="46"/>
  <c r="F47" i="46"/>
  <c r="E47" i="46"/>
  <c r="D47" i="46"/>
  <c r="C47" i="46"/>
  <c r="B47" i="46"/>
  <c r="AI46" i="46"/>
  <c r="AH46" i="46"/>
  <c r="AI45" i="46"/>
  <c r="AH45" i="46"/>
  <c r="AI44" i="46"/>
  <c r="AH44" i="46"/>
  <c r="AG43" i="46"/>
  <c r="AG3" i="46" s="1"/>
  <c r="C43" i="46"/>
  <c r="AG42" i="46"/>
  <c r="C42" i="46"/>
  <c r="B42" i="46"/>
  <c r="AI41" i="46"/>
  <c r="AH41" i="46"/>
  <c r="AI40" i="46"/>
  <c r="AH40" i="46"/>
  <c r="AI39" i="46"/>
  <c r="AH39" i="46"/>
  <c r="AI38" i="46"/>
  <c r="AH38" i="46"/>
  <c r="AI37" i="46"/>
  <c r="AH37" i="46"/>
  <c r="AI36" i="46"/>
  <c r="AH36" i="46"/>
  <c r="AI35" i="46"/>
  <c r="AH35" i="46"/>
  <c r="AI34" i="46"/>
  <c r="AH34" i="46"/>
  <c r="AI33" i="46"/>
  <c r="AH33" i="46"/>
  <c r="AI32" i="46"/>
  <c r="AH32" i="46"/>
  <c r="AI31" i="46"/>
  <c r="AH31" i="46"/>
  <c r="AG30" i="46"/>
  <c r="AF30" i="46"/>
  <c r="AE30" i="46"/>
  <c r="AD30" i="46"/>
  <c r="AC30" i="46"/>
  <c r="AB30" i="46"/>
  <c r="AA30" i="46"/>
  <c r="Z30" i="46"/>
  <c r="X30" i="46"/>
  <c r="W30" i="46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H30" i="46"/>
  <c r="G30" i="46"/>
  <c r="F30" i="46"/>
  <c r="E30" i="46"/>
  <c r="D30" i="46"/>
  <c r="C30" i="46"/>
  <c r="B30" i="46"/>
  <c r="AI29" i="46"/>
  <c r="AH29" i="46"/>
  <c r="AI28" i="46"/>
  <c r="AH28" i="46"/>
  <c r="AI27" i="46"/>
  <c r="AH27" i="46"/>
  <c r="AI26" i="46"/>
  <c r="AH26" i="46"/>
  <c r="AI25" i="46"/>
  <c r="AH25" i="46"/>
  <c r="AI24" i="46"/>
  <c r="AH24" i="46"/>
  <c r="AI23" i="46"/>
  <c r="AH23" i="46"/>
  <c r="AI22" i="46"/>
  <c r="AH22" i="46"/>
  <c r="AI21" i="46"/>
  <c r="AH21" i="46"/>
  <c r="AI20" i="46"/>
  <c r="AH20" i="46"/>
  <c r="AI19" i="46"/>
  <c r="AH19" i="46"/>
  <c r="AI18" i="46"/>
  <c r="AH18" i="46"/>
  <c r="AI17" i="46"/>
  <c r="AH17" i="46"/>
  <c r="AI16" i="46"/>
  <c r="AH16" i="46"/>
  <c r="AI15" i="46"/>
  <c r="AH15" i="46"/>
  <c r="AI14" i="46"/>
  <c r="AH14" i="46"/>
  <c r="AI13" i="46"/>
  <c r="AH13" i="46"/>
  <c r="AI12" i="46"/>
  <c r="AH12" i="46"/>
  <c r="AI11" i="46"/>
  <c r="AH11" i="46"/>
  <c r="AG6" i="46"/>
  <c r="V5" i="46"/>
  <c r="R5" i="46"/>
  <c r="P5" i="46"/>
  <c r="D5" i="46"/>
  <c r="K4" i="46"/>
  <c r="C4" i="46"/>
  <c r="D4" i="46" s="1"/>
  <c r="AG2" i="46"/>
  <c r="Z49" i="45"/>
  <c r="X49" i="45"/>
  <c r="W49" i="45"/>
  <c r="V49" i="45"/>
  <c r="S49" i="45"/>
  <c r="R49" i="45"/>
  <c r="Q49" i="45"/>
  <c r="O49" i="45"/>
  <c r="AF71" i="46" l="1"/>
  <c r="AE71" i="46"/>
  <c r="AD71" i="46"/>
  <c r="AC71" i="46"/>
  <c r="AB71" i="46"/>
  <c r="AA71" i="46"/>
  <c r="Y71" i="46"/>
  <c r="T71" i="46"/>
  <c r="Q71" i="46"/>
  <c r="O71" i="46"/>
  <c r="N71" i="46"/>
  <c r="L71" i="46"/>
  <c r="AI69" i="46"/>
  <c r="I71" i="46"/>
  <c r="H71" i="46"/>
  <c r="G71" i="46"/>
  <c r="F71" i="46"/>
  <c r="AI68" i="46"/>
  <c r="AH68" i="46"/>
  <c r="E71" i="46"/>
  <c r="AH47" i="46"/>
  <c r="AH67" i="46"/>
  <c r="C71" i="46"/>
  <c r="AI47" i="46"/>
  <c r="AI30" i="46"/>
  <c r="AI66" i="46"/>
  <c r="J71" i="46"/>
  <c r="R71" i="46"/>
  <c r="Z71" i="46"/>
  <c r="F94" i="46"/>
  <c r="AH80" i="46"/>
  <c r="AH30" i="46"/>
  <c r="AH59" i="46"/>
  <c r="D65" i="46"/>
  <c r="AI63" i="46"/>
  <c r="AI59" i="46"/>
  <c r="C5" i="46"/>
  <c r="AI67" i="46"/>
  <c r="B43" i="46"/>
  <c r="AH69" i="46"/>
  <c r="D82" i="46"/>
  <c r="C171" i="46"/>
  <c r="D89" i="46"/>
  <c r="S190" i="46"/>
  <c r="D190" i="46"/>
  <c r="B71" i="46"/>
  <c r="C65" i="46"/>
  <c r="AH66" i="46"/>
  <c r="AI80" i="46"/>
  <c r="F178" i="46"/>
  <c r="E173" i="46"/>
  <c r="G94" i="46" l="1"/>
  <c r="F82" i="46"/>
  <c r="D171" i="46"/>
  <c r="E89" i="46"/>
  <c r="V193" i="46"/>
  <c r="D7" i="46"/>
  <c r="F173" i="46"/>
  <c r="E179" i="46"/>
  <c r="E42" i="46" s="1"/>
  <c r="F214" i="46"/>
  <c r="G178" i="46"/>
  <c r="U193" i="46"/>
  <c r="C7" i="46"/>
  <c r="AI71" i="46"/>
  <c r="AH71" i="46"/>
  <c r="B65" i="46"/>
  <c r="G82" i="46" l="1"/>
  <c r="H94" i="46"/>
  <c r="E43" i="46"/>
  <c r="T193" i="46"/>
  <c r="B7" i="46"/>
  <c r="G173" i="46"/>
  <c r="F179" i="46"/>
  <c r="F42" i="46" s="1"/>
  <c r="F43" i="46" s="1"/>
  <c r="F65" i="46" s="1"/>
  <c r="E171" i="46"/>
  <c r="F89" i="46"/>
  <c r="G214" i="46"/>
  <c r="H178" i="46"/>
  <c r="X193" i="46" l="1"/>
  <c r="F7" i="46"/>
  <c r="H214" i="46"/>
  <c r="I178" i="46"/>
  <c r="E65" i="46"/>
  <c r="H173" i="46"/>
  <c r="G179" i="46"/>
  <c r="G42" i="46" s="1"/>
  <c r="H82" i="46"/>
  <c r="I94" i="46"/>
  <c r="F171" i="46"/>
  <c r="G89" i="46"/>
  <c r="G171" i="46" l="1"/>
  <c r="H89" i="46"/>
  <c r="W193" i="46"/>
  <c r="E7" i="46"/>
  <c r="J178" i="46"/>
  <c r="I214" i="46"/>
  <c r="I82" i="46"/>
  <c r="J94" i="46"/>
  <c r="G43" i="46"/>
  <c r="I173" i="46"/>
  <c r="H179" i="46"/>
  <c r="H42" i="46" s="1"/>
  <c r="H43" i="46" s="1"/>
  <c r="H65" i="46" s="1"/>
  <c r="Z193" i="46" l="1"/>
  <c r="H7" i="46"/>
  <c r="K178" i="46"/>
  <c r="J214" i="46"/>
  <c r="I179" i="46"/>
  <c r="I42" i="46" s="1"/>
  <c r="I43" i="46" s="1"/>
  <c r="I65" i="46" s="1"/>
  <c r="J173" i="46"/>
  <c r="G65" i="46"/>
  <c r="K94" i="46"/>
  <c r="J82" i="46"/>
  <c r="H171" i="46"/>
  <c r="I89" i="46"/>
  <c r="I171" i="46" l="1"/>
  <c r="J89" i="46"/>
  <c r="J179" i="46"/>
  <c r="J42" i="46" s="1"/>
  <c r="K173" i="46"/>
  <c r="AA193" i="46"/>
  <c r="I7" i="46"/>
  <c r="K82" i="46"/>
  <c r="L94" i="46"/>
  <c r="K214" i="46"/>
  <c r="L178" i="46"/>
  <c r="Y193" i="46"/>
  <c r="G7" i="46"/>
  <c r="L214" i="46" l="1"/>
  <c r="M178" i="46"/>
  <c r="K179" i="46"/>
  <c r="K42" i="46" s="1"/>
  <c r="K43" i="46" s="1"/>
  <c r="K65" i="46" s="1"/>
  <c r="L173" i="46"/>
  <c r="J43" i="46"/>
  <c r="M94" i="46"/>
  <c r="L82" i="46"/>
  <c r="J171" i="46"/>
  <c r="K89" i="46"/>
  <c r="N94" i="46" l="1"/>
  <c r="M82" i="46"/>
  <c r="J65" i="46"/>
  <c r="L179" i="46"/>
  <c r="L42" i="46" s="1"/>
  <c r="M173" i="46"/>
  <c r="AC193" i="46"/>
  <c r="K7" i="46"/>
  <c r="K171" i="46"/>
  <c r="L89" i="46"/>
  <c r="M214" i="46"/>
  <c r="N178" i="46"/>
  <c r="N173" i="46" l="1"/>
  <c r="M179" i="46"/>
  <c r="M42" i="46" s="1"/>
  <c r="M43" i="46" s="1"/>
  <c r="M65" i="46" s="1"/>
  <c r="L43" i="46"/>
  <c r="L65" i="46" s="1"/>
  <c r="N214" i="46"/>
  <c r="O178" i="46"/>
  <c r="L171" i="46"/>
  <c r="M89" i="46"/>
  <c r="AB193" i="46"/>
  <c r="J7" i="46"/>
  <c r="O94" i="46"/>
  <c r="N82" i="46"/>
  <c r="C188" i="46" l="1"/>
  <c r="B188" i="46"/>
  <c r="K6" i="46" s="1"/>
  <c r="AD193" i="46"/>
  <c r="L7" i="46"/>
  <c r="M171" i="46"/>
  <c r="N89" i="46"/>
  <c r="P94" i="46"/>
  <c r="O82" i="46"/>
  <c r="AE193" i="46"/>
  <c r="M7" i="46"/>
  <c r="O214" i="46"/>
  <c r="P178" i="46"/>
  <c r="O173" i="46"/>
  <c r="N179" i="46"/>
  <c r="N42" i="46" s="1"/>
  <c r="N43" i="46" s="1"/>
  <c r="N65" i="46" s="1"/>
  <c r="AF193" i="46" l="1"/>
  <c r="N7" i="46"/>
  <c r="P173" i="46"/>
  <c r="O179" i="46"/>
  <c r="O42" i="46" s="1"/>
  <c r="O43" i="46" s="1"/>
  <c r="O65" i="46" s="1"/>
  <c r="P214" i="46"/>
  <c r="Q178" i="46"/>
  <c r="P82" i="46"/>
  <c r="Q94" i="46"/>
  <c r="N171" i="46"/>
  <c r="O89" i="46"/>
  <c r="R178" i="46" l="1"/>
  <c r="Q214" i="46"/>
  <c r="AG193" i="46"/>
  <c r="O7" i="46"/>
  <c r="Q173" i="46"/>
  <c r="P179" i="46"/>
  <c r="P42" i="46" s="1"/>
  <c r="P43" i="46" s="1"/>
  <c r="P65" i="46" s="1"/>
  <c r="O171" i="46"/>
  <c r="P89" i="46"/>
  <c r="Q82" i="46"/>
  <c r="R94" i="46"/>
  <c r="AH193" i="46" l="1"/>
  <c r="P7" i="46"/>
  <c r="S94" i="46"/>
  <c r="R82" i="46"/>
  <c r="P171" i="46"/>
  <c r="Q89" i="46"/>
  <c r="Q179" i="46"/>
  <c r="Q42" i="46" s="1"/>
  <c r="Q43" i="46" s="1"/>
  <c r="Q65" i="46" s="1"/>
  <c r="R173" i="46"/>
  <c r="S178" i="46"/>
  <c r="R214" i="46"/>
  <c r="AI193" i="46" l="1"/>
  <c r="Q7" i="46"/>
  <c r="Q171" i="46"/>
  <c r="R89" i="46"/>
  <c r="R179" i="46"/>
  <c r="R42" i="46" s="1"/>
  <c r="R43" i="46" s="1"/>
  <c r="R65" i="46" s="1"/>
  <c r="S173" i="46"/>
  <c r="S82" i="46"/>
  <c r="T94" i="46"/>
  <c r="S214" i="46"/>
  <c r="T178" i="46"/>
  <c r="S179" i="46" l="1"/>
  <c r="S42" i="46" s="1"/>
  <c r="S43" i="46" s="1"/>
  <c r="S65" i="46" s="1"/>
  <c r="T173" i="46"/>
  <c r="T82" i="46"/>
  <c r="U94" i="46"/>
  <c r="AJ193" i="46"/>
  <c r="R7" i="46"/>
  <c r="R171" i="46"/>
  <c r="S89" i="46"/>
  <c r="T214" i="46"/>
  <c r="U178" i="46"/>
  <c r="S171" i="46" l="1"/>
  <c r="T89" i="46"/>
  <c r="U82" i="46"/>
  <c r="V94" i="46"/>
  <c r="U214" i="46"/>
  <c r="V178" i="46"/>
  <c r="T179" i="46"/>
  <c r="T42" i="46" s="1"/>
  <c r="T43" i="46" s="1"/>
  <c r="T65" i="46" s="1"/>
  <c r="U173" i="46"/>
  <c r="AK193" i="46"/>
  <c r="S7" i="46"/>
  <c r="V173" i="46" l="1"/>
  <c r="U179" i="46"/>
  <c r="U42" i="46" s="1"/>
  <c r="U43" i="46" s="1"/>
  <c r="U65" i="46" s="1"/>
  <c r="T171" i="46"/>
  <c r="U89" i="46"/>
  <c r="AL193" i="46"/>
  <c r="T7" i="46"/>
  <c r="V214" i="46"/>
  <c r="W178" i="46"/>
  <c r="W94" i="46"/>
  <c r="V82" i="46"/>
  <c r="W214" i="46" l="1"/>
  <c r="X178" i="46"/>
  <c r="AM193" i="46"/>
  <c r="U7" i="46"/>
  <c r="U171" i="46"/>
  <c r="V89" i="46"/>
  <c r="X94" i="46"/>
  <c r="W82" i="46"/>
  <c r="W173" i="46"/>
  <c r="V179" i="46"/>
  <c r="V42" i="46" s="1"/>
  <c r="V43" i="46" s="1"/>
  <c r="V65" i="46" s="1"/>
  <c r="Y94" i="46" l="1"/>
  <c r="X82" i="46"/>
  <c r="V171" i="46"/>
  <c r="W89" i="46"/>
  <c r="AN193" i="46"/>
  <c r="V7" i="46"/>
  <c r="X214" i="46"/>
  <c r="Y178" i="46"/>
  <c r="X173" i="46"/>
  <c r="W179" i="46"/>
  <c r="W42" i="46" s="1"/>
  <c r="W43" i="46" s="1"/>
  <c r="W65" i="46" s="1"/>
  <c r="Z178" i="46" l="1"/>
  <c r="Y214" i="46"/>
  <c r="W171" i="46"/>
  <c r="X89" i="46"/>
  <c r="AO193" i="46"/>
  <c r="W7" i="46"/>
  <c r="Y173" i="46"/>
  <c r="X179" i="46"/>
  <c r="X42" i="46" s="1"/>
  <c r="X43" i="46" s="1"/>
  <c r="X65" i="46" s="1"/>
  <c r="Y82" i="46"/>
  <c r="Z94" i="46"/>
  <c r="AA94" i="46" l="1"/>
  <c r="Z82" i="46"/>
  <c r="AP193" i="46"/>
  <c r="X7" i="46"/>
  <c r="Y179" i="46"/>
  <c r="Z173" i="46"/>
  <c r="X171" i="46"/>
  <c r="Y89" i="46"/>
  <c r="AA178" i="46"/>
  <c r="Z214" i="46"/>
  <c r="AQ193" i="46" l="1"/>
  <c r="Y7" i="46"/>
  <c r="Y171" i="46"/>
  <c r="Z89" i="46"/>
  <c r="Z179" i="46"/>
  <c r="Z42" i="46" s="1"/>
  <c r="Z43" i="46" s="1"/>
  <c r="Z65" i="46" s="1"/>
  <c r="AA173" i="46"/>
  <c r="AA214" i="46"/>
  <c r="AB178" i="46"/>
  <c r="AA82" i="46"/>
  <c r="AB94" i="46"/>
  <c r="AB214" i="46" l="1"/>
  <c r="AC178" i="46"/>
  <c r="AA179" i="46"/>
  <c r="AA42" i="46" s="1"/>
  <c r="AA43" i="46" s="1"/>
  <c r="AA65" i="46" s="1"/>
  <c r="AB173" i="46"/>
  <c r="AR193" i="46"/>
  <c r="Z7" i="46"/>
  <c r="Z171" i="46"/>
  <c r="AA89" i="46"/>
  <c r="AB82" i="46"/>
  <c r="AC94" i="46"/>
  <c r="AA171" i="46" l="1"/>
  <c r="AB89" i="46"/>
  <c r="AB179" i="46"/>
  <c r="AB42" i="46" s="1"/>
  <c r="AB43" i="46" s="1"/>
  <c r="AB65" i="46" s="1"/>
  <c r="AC173" i="46"/>
  <c r="AC82" i="46"/>
  <c r="AD94" i="46"/>
  <c r="AC214" i="46"/>
  <c r="AD178" i="46"/>
  <c r="AS193" i="46"/>
  <c r="AA7" i="46"/>
  <c r="AT193" i="46" l="1"/>
  <c r="AB7" i="46"/>
  <c r="AB171" i="46"/>
  <c r="AC89" i="46"/>
  <c r="AD214" i="46"/>
  <c r="AE178" i="46"/>
  <c r="AE94" i="46"/>
  <c r="AD82" i="46"/>
  <c r="AD173" i="46"/>
  <c r="AC179" i="46"/>
  <c r="AC42" i="46" s="1"/>
  <c r="AC43" i="46" s="1"/>
  <c r="AC65" i="46" s="1"/>
  <c r="AE82" i="46" l="1"/>
  <c r="AF94" i="46"/>
  <c r="AF82" i="46" s="1"/>
  <c r="AC171" i="46"/>
  <c r="AD89" i="46"/>
  <c r="AE214" i="46"/>
  <c r="AF178" i="46"/>
  <c r="AF214" i="46" s="1"/>
  <c r="AU193" i="46"/>
  <c r="AC7" i="46"/>
  <c r="AE173" i="46"/>
  <c r="AD179" i="46"/>
  <c r="AD42" i="46" s="1"/>
  <c r="AD43" i="46" s="1"/>
  <c r="AD65" i="46" s="1"/>
  <c r="AD171" i="46" l="1"/>
  <c r="AE89" i="46"/>
  <c r="AI82" i="46"/>
  <c r="AH82" i="46"/>
  <c r="AV193" i="46"/>
  <c r="AD7" i="46"/>
  <c r="AF173" i="46"/>
  <c r="AF179" i="46" s="1"/>
  <c r="AF42" i="46" s="1"/>
  <c r="AE179" i="46"/>
  <c r="AE42" i="46" s="1"/>
  <c r="AE43" i="46" s="1"/>
  <c r="AE65" i="46" s="1"/>
  <c r="AF43" i="46" l="1"/>
  <c r="AH42" i="46"/>
  <c r="AI42" i="46"/>
  <c r="AE171" i="46"/>
  <c r="AF89" i="46"/>
  <c r="AF171" i="46" s="1"/>
  <c r="AW193" i="46"/>
  <c r="AE7" i="46"/>
  <c r="AF65" i="46" l="1"/>
  <c r="AH43" i="46"/>
  <c r="AI43" i="46"/>
  <c r="AX193" i="46" l="1"/>
  <c r="AF7" i="46"/>
  <c r="A7" i="46" s="1"/>
  <c r="AI65" i="46"/>
  <c r="AH65" i="46"/>
  <c r="AH87" i="45" l="1"/>
  <c r="AI87" i="45" s="1"/>
  <c r="B84" i="45"/>
  <c r="B82" i="45"/>
  <c r="B69" i="45"/>
  <c r="B68" i="45"/>
  <c r="B66" i="45"/>
  <c r="B63" i="45"/>
  <c r="B80" i="45"/>
  <c r="B47" i="45"/>
  <c r="B42" i="45"/>
  <c r="B43" i="45" s="1"/>
  <c r="B30" i="45"/>
  <c r="AF218" i="45"/>
  <c r="AE218" i="45"/>
  <c r="AD218" i="45"/>
  <c r="AC218" i="45"/>
  <c r="AB218" i="45"/>
  <c r="AA218" i="45"/>
  <c r="Z218" i="45"/>
  <c r="Y218" i="45"/>
  <c r="X218" i="45"/>
  <c r="W218" i="45"/>
  <c r="V218" i="45"/>
  <c r="U218" i="45"/>
  <c r="T218" i="45"/>
  <c r="S218" i="45"/>
  <c r="R218" i="45"/>
  <c r="Q218" i="45"/>
  <c r="P218" i="45"/>
  <c r="O218" i="45"/>
  <c r="N218" i="45"/>
  <c r="M218" i="45"/>
  <c r="L218" i="45"/>
  <c r="K218" i="45"/>
  <c r="J218" i="45"/>
  <c r="I218" i="45"/>
  <c r="H218" i="45"/>
  <c r="G218" i="45"/>
  <c r="F218" i="45"/>
  <c r="E218" i="45"/>
  <c r="D218" i="45"/>
  <c r="C218" i="45"/>
  <c r="B218" i="45"/>
  <c r="A218" i="45"/>
  <c r="AF217" i="45"/>
  <c r="AE217" i="45"/>
  <c r="AD217" i="45"/>
  <c r="AC217" i="45"/>
  <c r="AB217" i="45"/>
  <c r="AA217" i="45"/>
  <c r="Z217" i="45"/>
  <c r="Y217" i="45"/>
  <c r="X217" i="45"/>
  <c r="W217" i="45"/>
  <c r="V217" i="45"/>
  <c r="U217" i="45"/>
  <c r="T217" i="45"/>
  <c r="S217" i="45"/>
  <c r="R217" i="45"/>
  <c r="Q217" i="45"/>
  <c r="P217" i="45"/>
  <c r="O217" i="45"/>
  <c r="N217" i="45"/>
  <c r="M217" i="45"/>
  <c r="L217" i="45"/>
  <c r="K217" i="45"/>
  <c r="J217" i="45"/>
  <c r="I217" i="45"/>
  <c r="H217" i="45"/>
  <c r="G217" i="45"/>
  <c r="F217" i="45"/>
  <c r="E217" i="45"/>
  <c r="D217" i="45"/>
  <c r="C217" i="45"/>
  <c r="B217" i="45"/>
  <c r="A217" i="45"/>
  <c r="AF216" i="45"/>
  <c r="AE216" i="45"/>
  <c r="AD216" i="45"/>
  <c r="AC216" i="45"/>
  <c r="AB216" i="45"/>
  <c r="AA216" i="45"/>
  <c r="Z216" i="45"/>
  <c r="Y216" i="45"/>
  <c r="X216" i="45"/>
  <c r="W216" i="45"/>
  <c r="V216" i="45"/>
  <c r="U216" i="45"/>
  <c r="T216" i="45"/>
  <c r="S216" i="45"/>
  <c r="R216" i="45"/>
  <c r="Q216" i="45"/>
  <c r="P216" i="45"/>
  <c r="O216" i="45"/>
  <c r="N216" i="45"/>
  <c r="M216" i="45"/>
  <c r="L216" i="45"/>
  <c r="K216" i="45"/>
  <c r="J216" i="45"/>
  <c r="I216" i="45"/>
  <c r="H216" i="45"/>
  <c r="G216" i="45"/>
  <c r="F216" i="45"/>
  <c r="E216" i="45"/>
  <c r="D216" i="45"/>
  <c r="C216" i="45"/>
  <c r="B216" i="45"/>
  <c r="A216" i="45"/>
  <c r="AF215" i="45"/>
  <c r="AE215" i="45"/>
  <c r="AD215" i="45"/>
  <c r="AC215" i="45"/>
  <c r="AB215" i="45"/>
  <c r="AA215" i="45"/>
  <c r="Z215" i="45"/>
  <c r="Y215" i="45"/>
  <c r="X215" i="45"/>
  <c r="W215" i="45"/>
  <c r="V215" i="45"/>
  <c r="U215" i="45"/>
  <c r="T215" i="45"/>
  <c r="S215" i="45"/>
  <c r="R215" i="45"/>
  <c r="Q215" i="45"/>
  <c r="P215" i="45"/>
  <c r="O215" i="45"/>
  <c r="N215" i="45"/>
  <c r="M215" i="45"/>
  <c r="L215" i="45"/>
  <c r="K215" i="45"/>
  <c r="J215" i="45"/>
  <c r="I215" i="45"/>
  <c r="H215" i="45"/>
  <c r="G215" i="45"/>
  <c r="F215" i="45"/>
  <c r="E215" i="45"/>
  <c r="D215" i="45"/>
  <c r="C215" i="45"/>
  <c r="B215" i="45"/>
  <c r="A215" i="45"/>
  <c r="B214" i="45"/>
  <c r="S189" i="45"/>
  <c r="AG179" i="45"/>
  <c r="C179" i="45"/>
  <c r="B179" i="45"/>
  <c r="D178" i="45"/>
  <c r="C178" i="45"/>
  <c r="C214" i="45" s="1"/>
  <c r="C177" i="45"/>
  <c r="D177" i="45" s="1"/>
  <c r="E177" i="45" s="1"/>
  <c r="F177" i="45" s="1"/>
  <c r="G177" i="45" s="1"/>
  <c r="H177" i="45" s="1"/>
  <c r="I177" i="45" s="1"/>
  <c r="J177" i="45" s="1"/>
  <c r="K177" i="45" s="1"/>
  <c r="L177" i="45" s="1"/>
  <c r="M177" i="45" s="1"/>
  <c r="N177" i="45" s="1"/>
  <c r="O177" i="45" s="1"/>
  <c r="P177" i="45" s="1"/>
  <c r="Q177" i="45" s="1"/>
  <c r="R177" i="45" s="1"/>
  <c r="S177" i="45" s="1"/>
  <c r="T177" i="45" s="1"/>
  <c r="U177" i="45" s="1"/>
  <c r="V177" i="45" s="1"/>
  <c r="W177" i="45" s="1"/>
  <c r="X177" i="45" s="1"/>
  <c r="Y177" i="45" s="1"/>
  <c r="Z177" i="45" s="1"/>
  <c r="AA177" i="45" s="1"/>
  <c r="AB177" i="45" s="1"/>
  <c r="AC177" i="45" s="1"/>
  <c r="AD177" i="45" s="1"/>
  <c r="AE177" i="45" s="1"/>
  <c r="AF177" i="45" s="1"/>
  <c r="I176" i="45"/>
  <c r="J176" i="45" s="1"/>
  <c r="K176" i="45" s="1"/>
  <c r="L176" i="45" s="1"/>
  <c r="M176" i="45" s="1"/>
  <c r="N176" i="45" s="1"/>
  <c r="O176" i="45" s="1"/>
  <c r="P176" i="45" s="1"/>
  <c r="Q176" i="45" s="1"/>
  <c r="R176" i="45" s="1"/>
  <c r="S176" i="45" s="1"/>
  <c r="T176" i="45" s="1"/>
  <c r="U176" i="45" s="1"/>
  <c r="V176" i="45" s="1"/>
  <c r="W176" i="45" s="1"/>
  <c r="X176" i="45" s="1"/>
  <c r="Y176" i="45" s="1"/>
  <c r="Z176" i="45" s="1"/>
  <c r="AA176" i="45" s="1"/>
  <c r="AB176" i="45" s="1"/>
  <c r="AC176" i="45" s="1"/>
  <c r="AD176" i="45" s="1"/>
  <c r="AE176" i="45" s="1"/>
  <c r="AF176" i="45" s="1"/>
  <c r="F176" i="45"/>
  <c r="G176" i="45" s="1"/>
  <c r="H176" i="45" s="1"/>
  <c r="E176" i="45"/>
  <c r="D176" i="45"/>
  <c r="C176" i="45"/>
  <c r="F175" i="45"/>
  <c r="G175" i="45" s="1"/>
  <c r="H175" i="45" s="1"/>
  <c r="I175" i="45" s="1"/>
  <c r="J175" i="45" s="1"/>
  <c r="K175" i="45" s="1"/>
  <c r="L175" i="45" s="1"/>
  <c r="M175" i="45" s="1"/>
  <c r="N175" i="45" s="1"/>
  <c r="O175" i="45" s="1"/>
  <c r="P175" i="45" s="1"/>
  <c r="Q175" i="45" s="1"/>
  <c r="R175" i="45" s="1"/>
  <c r="S175" i="45" s="1"/>
  <c r="T175" i="45" s="1"/>
  <c r="U175" i="45" s="1"/>
  <c r="V175" i="45" s="1"/>
  <c r="W175" i="45" s="1"/>
  <c r="X175" i="45" s="1"/>
  <c r="Y175" i="45" s="1"/>
  <c r="Z175" i="45" s="1"/>
  <c r="AA175" i="45" s="1"/>
  <c r="AB175" i="45" s="1"/>
  <c r="AC175" i="45" s="1"/>
  <c r="AD175" i="45" s="1"/>
  <c r="AE175" i="45" s="1"/>
  <c r="AF175" i="45" s="1"/>
  <c r="D175" i="45"/>
  <c r="E175" i="45" s="1"/>
  <c r="C175" i="45"/>
  <c r="F174" i="45"/>
  <c r="G174" i="45" s="1"/>
  <c r="H174" i="45" s="1"/>
  <c r="I174" i="45" s="1"/>
  <c r="J174" i="45" s="1"/>
  <c r="K174" i="45" s="1"/>
  <c r="L174" i="45" s="1"/>
  <c r="M174" i="45" s="1"/>
  <c r="N174" i="45" s="1"/>
  <c r="O174" i="45" s="1"/>
  <c r="P174" i="45" s="1"/>
  <c r="Q174" i="45" s="1"/>
  <c r="R174" i="45" s="1"/>
  <c r="S174" i="45" s="1"/>
  <c r="T174" i="45" s="1"/>
  <c r="U174" i="45" s="1"/>
  <c r="V174" i="45" s="1"/>
  <c r="W174" i="45" s="1"/>
  <c r="X174" i="45" s="1"/>
  <c r="Y174" i="45" s="1"/>
  <c r="Z174" i="45" s="1"/>
  <c r="AA174" i="45" s="1"/>
  <c r="AB174" i="45" s="1"/>
  <c r="AC174" i="45" s="1"/>
  <c r="AD174" i="45" s="1"/>
  <c r="AE174" i="45" s="1"/>
  <c r="AF174" i="45" s="1"/>
  <c r="C174" i="45"/>
  <c r="D174" i="45" s="1"/>
  <c r="E174" i="45" s="1"/>
  <c r="F173" i="45"/>
  <c r="G173" i="45" s="1"/>
  <c r="D173" i="45"/>
  <c r="E173" i="45" s="1"/>
  <c r="C173" i="45"/>
  <c r="AG171" i="45"/>
  <c r="B171" i="45"/>
  <c r="R170" i="45"/>
  <c r="S170" i="45" s="1"/>
  <c r="T170" i="45" s="1"/>
  <c r="U170" i="45" s="1"/>
  <c r="V170" i="45" s="1"/>
  <c r="W170" i="45" s="1"/>
  <c r="X170" i="45" s="1"/>
  <c r="Y170" i="45" s="1"/>
  <c r="Z170" i="45" s="1"/>
  <c r="AA170" i="45" s="1"/>
  <c r="AB170" i="45" s="1"/>
  <c r="AC170" i="45" s="1"/>
  <c r="AD170" i="45" s="1"/>
  <c r="AE170" i="45" s="1"/>
  <c r="AF170" i="45" s="1"/>
  <c r="D170" i="45"/>
  <c r="E170" i="45" s="1"/>
  <c r="F170" i="45" s="1"/>
  <c r="G170" i="45" s="1"/>
  <c r="H170" i="45" s="1"/>
  <c r="I170" i="45" s="1"/>
  <c r="J170" i="45" s="1"/>
  <c r="K170" i="45" s="1"/>
  <c r="L170" i="45" s="1"/>
  <c r="M170" i="45" s="1"/>
  <c r="N170" i="45" s="1"/>
  <c r="O170" i="45" s="1"/>
  <c r="P170" i="45" s="1"/>
  <c r="Q170" i="45" s="1"/>
  <c r="C170" i="45"/>
  <c r="J169" i="45"/>
  <c r="K169" i="45" s="1"/>
  <c r="L169" i="45" s="1"/>
  <c r="M169" i="45" s="1"/>
  <c r="N169" i="45" s="1"/>
  <c r="O169" i="45" s="1"/>
  <c r="P169" i="45" s="1"/>
  <c r="Q169" i="45" s="1"/>
  <c r="R169" i="45" s="1"/>
  <c r="S169" i="45" s="1"/>
  <c r="T169" i="45" s="1"/>
  <c r="U169" i="45" s="1"/>
  <c r="V169" i="45" s="1"/>
  <c r="W169" i="45" s="1"/>
  <c r="X169" i="45" s="1"/>
  <c r="Y169" i="45" s="1"/>
  <c r="Z169" i="45" s="1"/>
  <c r="AA169" i="45" s="1"/>
  <c r="AB169" i="45" s="1"/>
  <c r="AC169" i="45" s="1"/>
  <c r="AD169" i="45" s="1"/>
  <c r="AE169" i="45" s="1"/>
  <c r="AF169" i="45" s="1"/>
  <c r="D169" i="45"/>
  <c r="E169" i="45" s="1"/>
  <c r="F169" i="45" s="1"/>
  <c r="G169" i="45" s="1"/>
  <c r="H169" i="45" s="1"/>
  <c r="I169" i="45" s="1"/>
  <c r="C169" i="45"/>
  <c r="F168" i="45"/>
  <c r="G168" i="45" s="1"/>
  <c r="H168" i="45" s="1"/>
  <c r="I168" i="45" s="1"/>
  <c r="J168" i="45" s="1"/>
  <c r="K168" i="45" s="1"/>
  <c r="L168" i="45" s="1"/>
  <c r="M168" i="45" s="1"/>
  <c r="N168" i="45" s="1"/>
  <c r="O168" i="45" s="1"/>
  <c r="P168" i="45" s="1"/>
  <c r="Q168" i="45" s="1"/>
  <c r="R168" i="45" s="1"/>
  <c r="S168" i="45" s="1"/>
  <c r="T168" i="45" s="1"/>
  <c r="U168" i="45" s="1"/>
  <c r="V168" i="45" s="1"/>
  <c r="W168" i="45" s="1"/>
  <c r="X168" i="45" s="1"/>
  <c r="Y168" i="45" s="1"/>
  <c r="Z168" i="45" s="1"/>
  <c r="AA168" i="45" s="1"/>
  <c r="AB168" i="45" s="1"/>
  <c r="AC168" i="45" s="1"/>
  <c r="AD168" i="45" s="1"/>
  <c r="AE168" i="45" s="1"/>
  <c r="AF168" i="45" s="1"/>
  <c r="D168" i="45"/>
  <c r="E168" i="45" s="1"/>
  <c r="C168" i="45"/>
  <c r="F167" i="45"/>
  <c r="G167" i="45" s="1"/>
  <c r="H167" i="45" s="1"/>
  <c r="I167" i="45" s="1"/>
  <c r="J167" i="45" s="1"/>
  <c r="K167" i="45" s="1"/>
  <c r="L167" i="45" s="1"/>
  <c r="M167" i="45" s="1"/>
  <c r="N167" i="45" s="1"/>
  <c r="O167" i="45" s="1"/>
  <c r="P167" i="45" s="1"/>
  <c r="Q167" i="45" s="1"/>
  <c r="R167" i="45" s="1"/>
  <c r="S167" i="45" s="1"/>
  <c r="T167" i="45" s="1"/>
  <c r="U167" i="45" s="1"/>
  <c r="V167" i="45" s="1"/>
  <c r="W167" i="45" s="1"/>
  <c r="X167" i="45" s="1"/>
  <c r="Y167" i="45" s="1"/>
  <c r="Z167" i="45" s="1"/>
  <c r="AA167" i="45" s="1"/>
  <c r="AB167" i="45" s="1"/>
  <c r="AC167" i="45" s="1"/>
  <c r="AD167" i="45" s="1"/>
  <c r="AE167" i="45" s="1"/>
  <c r="AF167" i="45" s="1"/>
  <c r="D167" i="45"/>
  <c r="E167" i="45" s="1"/>
  <c r="C167" i="45"/>
  <c r="I166" i="45"/>
  <c r="J166" i="45" s="1"/>
  <c r="K166" i="45" s="1"/>
  <c r="L166" i="45" s="1"/>
  <c r="M166" i="45" s="1"/>
  <c r="N166" i="45" s="1"/>
  <c r="O166" i="45" s="1"/>
  <c r="P166" i="45" s="1"/>
  <c r="Q166" i="45" s="1"/>
  <c r="R166" i="45" s="1"/>
  <c r="S166" i="45" s="1"/>
  <c r="T166" i="45" s="1"/>
  <c r="U166" i="45" s="1"/>
  <c r="V166" i="45" s="1"/>
  <c r="W166" i="45" s="1"/>
  <c r="X166" i="45" s="1"/>
  <c r="Y166" i="45" s="1"/>
  <c r="Z166" i="45" s="1"/>
  <c r="AA166" i="45" s="1"/>
  <c r="AB166" i="45" s="1"/>
  <c r="AC166" i="45" s="1"/>
  <c r="AD166" i="45" s="1"/>
  <c r="AE166" i="45" s="1"/>
  <c r="AF166" i="45" s="1"/>
  <c r="H166" i="45"/>
  <c r="G166" i="45"/>
  <c r="F166" i="45"/>
  <c r="E166" i="45"/>
  <c r="D166" i="45"/>
  <c r="C166" i="45"/>
  <c r="AD165" i="45"/>
  <c r="AE165" i="45" s="1"/>
  <c r="AF165" i="45" s="1"/>
  <c r="D165" i="45"/>
  <c r="E165" i="45" s="1"/>
  <c r="F165" i="45" s="1"/>
  <c r="G165" i="45" s="1"/>
  <c r="H165" i="45" s="1"/>
  <c r="I165" i="45" s="1"/>
  <c r="J165" i="45" s="1"/>
  <c r="K165" i="45" s="1"/>
  <c r="L165" i="45" s="1"/>
  <c r="M165" i="45" s="1"/>
  <c r="N165" i="45" s="1"/>
  <c r="O165" i="45" s="1"/>
  <c r="P165" i="45" s="1"/>
  <c r="Q165" i="45" s="1"/>
  <c r="R165" i="45" s="1"/>
  <c r="S165" i="45" s="1"/>
  <c r="T165" i="45" s="1"/>
  <c r="U165" i="45" s="1"/>
  <c r="V165" i="45" s="1"/>
  <c r="W165" i="45" s="1"/>
  <c r="X165" i="45" s="1"/>
  <c r="Y165" i="45" s="1"/>
  <c r="Z165" i="45" s="1"/>
  <c r="AA165" i="45" s="1"/>
  <c r="AB165" i="45" s="1"/>
  <c r="AC165" i="45" s="1"/>
  <c r="C165" i="45"/>
  <c r="E164" i="45"/>
  <c r="F164" i="45" s="1"/>
  <c r="G164" i="45" s="1"/>
  <c r="H164" i="45" s="1"/>
  <c r="I164" i="45" s="1"/>
  <c r="J164" i="45" s="1"/>
  <c r="K164" i="45" s="1"/>
  <c r="L164" i="45" s="1"/>
  <c r="M164" i="45" s="1"/>
  <c r="N164" i="45" s="1"/>
  <c r="O164" i="45" s="1"/>
  <c r="P164" i="45" s="1"/>
  <c r="Q164" i="45" s="1"/>
  <c r="R164" i="45" s="1"/>
  <c r="S164" i="45" s="1"/>
  <c r="T164" i="45" s="1"/>
  <c r="U164" i="45" s="1"/>
  <c r="V164" i="45" s="1"/>
  <c r="W164" i="45" s="1"/>
  <c r="X164" i="45" s="1"/>
  <c r="Y164" i="45" s="1"/>
  <c r="Z164" i="45" s="1"/>
  <c r="AA164" i="45" s="1"/>
  <c r="AB164" i="45" s="1"/>
  <c r="AC164" i="45" s="1"/>
  <c r="AD164" i="45" s="1"/>
  <c r="AE164" i="45" s="1"/>
  <c r="AF164" i="45" s="1"/>
  <c r="D164" i="45"/>
  <c r="C164" i="45"/>
  <c r="H163" i="45"/>
  <c r="I163" i="45" s="1"/>
  <c r="J163" i="45" s="1"/>
  <c r="K163" i="45" s="1"/>
  <c r="L163" i="45" s="1"/>
  <c r="M163" i="45" s="1"/>
  <c r="N163" i="45" s="1"/>
  <c r="O163" i="45" s="1"/>
  <c r="P163" i="45" s="1"/>
  <c r="Q163" i="45" s="1"/>
  <c r="R163" i="45" s="1"/>
  <c r="S163" i="45" s="1"/>
  <c r="T163" i="45" s="1"/>
  <c r="U163" i="45" s="1"/>
  <c r="V163" i="45" s="1"/>
  <c r="W163" i="45" s="1"/>
  <c r="X163" i="45" s="1"/>
  <c r="Y163" i="45" s="1"/>
  <c r="Z163" i="45" s="1"/>
  <c r="AA163" i="45" s="1"/>
  <c r="AB163" i="45" s="1"/>
  <c r="AC163" i="45" s="1"/>
  <c r="AD163" i="45" s="1"/>
  <c r="AE163" i="45" s="1"/>
  <c r="AF163" i="45" s="1"/>
  <c r="G163" i="45"/>
  <c r="F163" i="45"/>
  <c r="D163" i="45"/>
  <c r="E163" i="45" s="1"/>
  <c r="C163" i="45"/>
  <c r="I162" i="45"/>
  <c r="J162" i="45" s="1"/>
  <c r="K162" i="45" s="1"/>
  <c r="L162" i="45" s="1"/>
  <c r="M162" i="45" s="1"/>
  <c r="N162" i="45" s="1"/>
  <c r="O162" i="45" s="1"/>
  <c r="P162" i="45" s="1"/>
  <c r="Q162" i="45" s="1"/>
  <c r="R162" i="45" s="1"/>
  <c r="S162" i="45" s="1"/>
  <c r="T162" i="45" s="1"/>
  <c r="U162" i="45" s="1"/>
  <c r="V162" i="45" s="1"/>
  <c r="W162" i="45" s="1"/>
  <c r="X162" i="45" s="1"/>
  <c r="Y162" i="45" s="1"/>
  <c r="Z162" i="45" s="1"/>
  <c r="AA162" i="45" s="1"/>
  <c r="AB162" i="45" s="1"/>
  <c r="AC162" i="45" s="1"/>
  <c r="AD162" i="45" s="1"/>
  <c r="AE162" i="45" s="1"/>
  <c r="AF162" i="45" s="1"/>
  <c r="E162" i="45"/>
  <c r="F162" i="45" s="1"/>
  <c r="G162" i="45" s="1"/>
  <c r="H162" i="45" s="1"/>
  <c r="D162" i="45"/>
  <c r="C162" i="45"/>
  <c r="H161" i="45"/>
  <c r="I161" i="45" s="1"/>
  <c r="J161" i="45" s="1"/>
  <c r="K161" i="45" s="1"/>
  <c r="L161" i="45" s="1"/>
  <c r="M161" i="45" s="1"/>
  <c r="N161" i="45" s="1"/>
  <c r="O161" i="45" s="1"/>
  <c r="P161" i="45" s="1"/>
  <c r="Q161" i="45" s="1"/>
  <c r="R161" i="45" s="1"/>
  <c r="S161" i="45" s="1"/>
  <c r="T161" i="45" s="1"/>
  <c r="U161" i="45" s="1"/>
  <c r="V161" i="45" s="1"/>
  <c r="W161" i="45" s="1"/>
  <c r="X161" i="45" s="1"/>
  <c r="Y161" i="45" s="1"/>
  <c r="Z161" i="45" s="1"/>
  <c r="AA161" i="45" s="1"/>
  <c r="AB161" i="45" s="1"/>
  <c r="AC161" i="45" s="1"/>
  <c r="AD161" i="45" s="1"/>
  <c r="AE161" i="45" s="1"/>
  <c r="AF161" i="45" s="1"/>
  <c r="E161" i="45"/>
  <c r="F161" i="45" s="1"/>
  <c r="G161" i="45" s="1"/>
  <c r="D161" i="45"/>
  <c r="C161" i="45"/>
  <c r="F160" i="45"/>
  <c r="G160" i="45" s="1"/>
  <c r="H160" i="45" s="1"/>
  <c r="I160" i="45" s="1"/>
  <c r="J160" i="45" s="1"/>
  <c r="K160" i="45" s="1"/>
  <c r="L160" i="45" s="1"/>
  <c r="M160" i="45" s="1"/>
  <c r="N160" i="45" s="1"/>
  <c r="O160" i="45" s="1"/>
  <c r="P160" i="45" s="1"/>
  <c r="Q160" i="45" s="1"/>
  <c r="R160" i="45" s="1"/>
  <c r="S160" i="45" s="1"/>
  <c r="T160" i="45" s="1"/>
  <c r="U160" i="45" s="1"/>
  <c r="V160" i="45" s="1"/>
  <c r="W160" i="45" s="1"/>
  <c r="X160" i="45" s="1"/>
  <c r="Y160" i="45" s="1"/>
  <c r="Z160" i="45" s="1"/>
  <c r="AA160" i="45" s="1"/>
  <c r="AB160" i="45" s="1"/>
  <c r="AC160" i="45" s="1"/>
  <c r="AD160" i="45" s="1"/>
  <c r="AE160" i="45" s="1"/>
  <c r="AF160" i="45" s="1"/>
  <c r="E160" i="45"/>
  <c r="D160" i="45"/>
  <c r="C160" i="45"/>
  <c r="J159" i="45"/>
  <c r="K159" i="45" s="1"/>
  <c r="L159" i="45" s="1"/>
  <c r="M159" i="45" s="1"/>
  <c r="N159" i="45" s="1"/>
  <c r="O159" i="45" s="1"/>
  <c r="P159" i="45" s="1"/>
  <c r="Q159" i="45" s="1"/>
  <c r="R159" i="45" s="1"/>
  <c r="S159" i="45" s="1"/>
  <c r="T159" i="45" s="1"/>
  <c r="U159" i="45" s="1"/>
  <c r="V159" i="45" s="1"/>
  <c r="W159" i="45" s="1"/>
  <c r="X159" i="45" s="1"/>
  <c r="Y159" i="45" s="1"/>
  <c r="Z159" i="45" s="1"/>
  <c r="AA159" i="45" s="1"/>
  <c r="AB159" i="45" s="1"/>
  <c r="AC159" i="45" s="1"/>
  <c r="AD159" i="45" s="1"/>
  <c r="AE159" i="45" s="1"/>
  <c r="AF159" i="45" s="1"/>
  <c r="H159" i="45"/>
  <c r="I159" i="45" s="1"/>
  <c r="D159" i="45"/>
  <c r="E159" i="45" s="1"/>
  <c r="F159" i="45" s="1"/>
  <c r="G159" i="45" s="1"/>
  <c r="C159" i="45"/>
  <c r="N158" i="45"/>
  <c r="O158" i="45" s="1"/>
  <c r="P158" i="45" s="1"/>
  <c r="Q158" i="45" s="1"/>
  <c r="R158" i="45" s="1"/>
  <c r="S158" i="45" s="1"/>
  <c r="T158" i="45" s="1"/>
  <c r="U158" i="45" s="1"/>
  <c r="V158" i="45" s="1"/>
  <c r="W158" i="45" s="1"/>
  <c r="X158" i="45" s="1"/>
  <c r="Y158" i="45" s="1"/>
  <c r="Z158" i="45" s="1"/>
  <c r="AA158" i="45" s="1"/>
  <c r="AB158" i="45" s="1"/>
  <c r="AC158" i="45" s="1"/>
  <c r="AD158" i="45" s="1"/>
  <c r="AE158" i="45" s="1"/>
  <c r="AF158" i="45" s="1"/>
  <c r="G158" i="45"/>
  <c r="H158" i="45" s="1"/>
  <c r="I158" i="45" s="1"/>
  <c r="J158" i="45" s="1"/>
  <c r="K158" i="45" s="1"/>
  <c r="L158" i="45" s="1"/>
  <c r="M158" i="45" s="1"/>
  <c r="E158" i="45"/>
  <c r="F158" i="45" s="1"/>
  <c r="D158" i="45"/>
  <c r="C158" i="45"/>
  <c r="G157" i="45"/>
  <c r="H157" i="45" s="1"/>
  <c r="I157" i="45" s="1"/>
  <c r="J157" i="45" s="1"/>
  <c r="K157" i="45" s="1"/>
  <c r="L157" i="45" s="1"/>
  <c r="M157" i="45" s="1"/>
  <c r="N157" i="45" s="1"/>
  <c r="O157" i="45" s="1"/>
  <c r="P157" i="45" s="1"/>
  <c r="Q157" i="45" s="1"/>
  <c r="R157" i="45" s="1"/>
  <c r="S157" i="45" s="1"/>
  <c r="T157" i="45" s="1"/>
  <c r="U157" i="45" s="1"/>
  <c r="V157" i="45" s="1"/>
  <c r="W157" i="45" s="1"/>
  <c r="X157" i="45" s="1"/>
  <c r="Y157" i="45" s="1"/>
  <c r="Z157" i="45" s="1"/>
  <c r="AA157" i="45" s="1"/>
  <c r="AB157" i="45" s="1"/>
  <c r="AC157" i="45" s="1"/>
  <c r="AD157" i="45" s="1"/>
  <c r="AE157" i="45" s="1"/>
  <c r="AF157" i="45" s="1"/>
  <c r="C157" i="45"/>
  <c r="D157" i="45" s="1"/>
  <c r="E157" i="45" s="1"/>
  <c r="F157" i="45" s="1"/>
  <c r="G156" i="45"/>
  <c r="H156" i="45" s="1"/>
  <c r="I156" i="45" s="1"/>
  <c r="J156" i="45" s="1"/>
  <c r="K156" i="45" s="1"/>
  <c r="L156" i="45" s="1"/>
  <c r="M156" i="45" s="1"/>
  <c r="N156" i="45" s="1"/>
  <c r="O156" i="45" s="1"/>
  <c r="P156" i="45" s="1"/>
  <c r="Q156" i="45" s="1"/>
  <c r="R156" i="45" s="1"/>
  <c r="S156" i="45" s="1"/>
  <c r="T156" i="45" s="1"/>
  <c r="U156" i="45" s="1"/>
  <c r="V156" i="45" s="1"/>
  <c r="W156" i="45" s="1"/>
  <c r="X156" i="45" s="1"/>
  <c r="Y156" i="45" s="1"/>
  <c r="Z156" i="45" s="1"/>
  <c r="AA156" i="45" s="1"/>
  <c r="AB156" i="45" s="1"/>
  <c r="AC156" i="45" s="1"/>
  <c r="AD156" i="45" s="1"/>
  <c r="AE156" i="45" s="1"/>
  <c r="AF156" i="45" s="1"/>
  <c r="C156" i="45"/>
  <c r="D156" i="45" s="1"/>
  <c r="E156" i="45" s="1"/>
  <c r="F156" i="45" s="1"/>
  <c r="C155" i="45"/>
  <c r="D155" i="45" s="1"/>
  <c r="E155" i="45" s="1"/>
  <c r="F155" i="45" s="1"/>
  <c r="G155" i="45" s="1"/>
  <c r="H155" i="45" s="1"/>
  <c r="I155" i="45" s="1"/>
  <c r="J155" i="45" s="1"/>
  <c r="K155" i="45" s="1"/>
  <c r="L155" i="45" s="1"/>
  <c r="M155" i="45" s="1"/>
  <c r="N155" i="45" s="1"/>
  <c r="O155" i="45" s="1"/>
  <c r="P155" i="45" s="1"/>
  <c r="Q155" i="45" s="1"/>
  <c r="R155" i="45" s="1"/>
  <c r="S155" i="45" s="1"/>
  <c r="T155" i="45" s="1"/>
  <c r="U155" i="45" s="1"/>
  <c r="V155" i="45" s="1"/>
  <c r="W155" i="45" s="1"/>
  <c r="X155" i="45" s="1"/>
  <c r="Y155" i="45" s="1"/>
  <c r="Z155" i="45" s="1"/>
  <c r="AA155" i="45" s="1"/>
  <c r="AB155" i="45" s="1"/>
  <c r="AC155" i="45" s="1"/>
  <c r="AD155" i="45" s="1"/>
  <c r="AE155" i="45" s="1"/>
  <c r="AF155" i="45" s="1"/>
  <c r="F154" i="45"/>
  <c r="G154" i="45" s="1"/>
  <c r="H154" i="45" s="1"/>
  <c r="I154" i="45" s="1"/>
  <c r="J154" i="45" s="1"/>
  <c r="K154" i="45" s="1"/>
  <c r="L154" i="45" s="1"/>
  <c r="M154" i="45" s="1"/>
  <c r="N154" i="45" s="1"/>
  <c r="O154" i="45" s="1"/>
  <c r="P154" i="45" s="1"/>
  <c r="Q154" i="45" s="1"/>
  <c r="R154" i="45" s="1"/>
  <c r="S154" i="45" s="1"/>
  <c r="T154" i="45" s="1"/>
  <c r="U154" i="45" s="1"/>
  <c r="V154" i="45" s="1"/>
  <c r="W154" i="45" s="1"/>
  <c r="X154" i="45" s="1"/>
  <c r="Y154" i="45" s="1"/>
  <c r="Z154" i="45" s="1"/>
  <c r="AA154" i="45" s="1"/>
  <c r="AB154" i="45" s="1"/>
  <c r="AC154" i="45" s="1"/>
  <c r="AD154" i="45" s="1"/>
  <c r="AE154" i="45" s="1"/>
  <c r="AF154" i="45" s="1"/>
  <c r="D154" i="45"/>
  <c r="E154" i="45" s="1"/>
  <c r="C154" i="45"/>
  <c r="D153" i="45"/>
  <c r="E153" i="45" s="1"/>
  <c r="F153" i="45" s="1"/>
  <c r="G153" i="45" s="1"/>
  <c r="H153" i="45" s="1"/>
  <c r="I153" i="45" s="1"/>
  <c r="J153" i="45" s="1"/>
  <c r="K153" i="45" s="1"/>
  <c r="L153" i="45" s="1"/>
  <c r="M153" i="45" s="1"/>
  <c r="N153" i="45" s="1"/>
  <c r="O153" i="45" s="1"/>
  <c r="P153" i="45" s="1"/>
  <c r="Q153" i="45" s="1"/>
  <c r="R153" i="45" s="1"/>
  <c r="S153" i="45" s="1"/>
  <c r="T153" i="45" s="1"/>
  <c r="U153" i="45" s="1"/>
  <c r="V153" i="45" s="1"/>
  <c r="W153" i="45" s="1"/>
  <c r="X153" i="45" s="1"/>
  <c r="Y153" i="45" s="1"/>
  <c r="Z153" i="45" s="1"/>
  <c r="AA153" i="45" s="1"/>
  <c r="AB153" i="45" s="1"/>
  <c r="AC153" i="45" s="1"/>
  <c r="AD153" i="45" s="1"/>
  <c r="AE153" i="45" s="1"/>
  <c r="AF153" i="45" s="1"/>
  <c r="C153" i="45"/>
  <c r="D152" i="45"/>
  <c r="E152" i="45" s="1"/>
  <c r="F152" i="45" s="1"/>
  <c r="G152" i="45" s="1"/>
  <c r="H152" i="45" s="1"/>
  <c r="I152" i="45" s="1"/>
  <c r="J152" i="45" s="1"/>
  <c r="K152" i="45" s="1"/>
  <c r="L152" i="45" s="1"/>
  <c r="M152" i="45" s="1"/>
  <c r="N152" i="45" s="1"/>
  <c r="O152" i="45" s="1"/>
  <c r="P152" i="45" s="1"/>
  <c r="Q152" i="45" s="1"/>
  <c r="R152" i="45" s="1"/>
  <c r="S152" i="45" s="1"/>
  <c r="T152" i="45" s="1"/>
  <c r="U152" i="45" s="1"/>
  <c r="V152" i="45" s="1"/>
  <c r="W152" i="45" s="1"/>
  <c r="X152" i="45" s="1"/>
  <c r="Y152" i="45" s="1"/>
  <c r="Z152" i="45" s="1"/>
  <c r="AA152" i="45" s="1"/>
  <c r="AB152" i="45" s="1"/>
  <c r="AC152" i="45" s="1"/>
  <c r="AD152" i="45" s="1"/>
  <c r="AE152" i="45" s="1"/>
  <c r="AF152" i="45" s="1"/>
  <c r="C152" i="45"/>
  <c r="H151" i="45"/>
  <c r="I151" i="45" s="1"/>
  <c r="J151" i="45" s="1"/>
  <c r="K151" i="45" s="1"/>
  <c r="L151" i="45" s="1"/>
  <c r="M151" i="45" s="1"/>
  <c r="N151" i="45" s="1"/>
  <c r="O151" i="45" s="1"/>
  <c r="P151" i="45" s="1"/>
  <c r="Q151" i="45" s="1"/>
  <c r="R151" i="45" s="1"/>
  <c r="S151" i="45" s="1"/>
  <c r="T151" i="45" s="1"/>
  <c r="U151" i="45" s="1"/>
  <c r="V151" i="45" s="1"/>
  <c r="W151" i="45" s="1"/>
  <c r="X151" i="45" s="1"/>
  <c r="Y151" i="45" s="1"/>
  <c r="Z151" i="45" s="1"/>
  <c r="AA151" i="45" s="1"/>
  <c r="AB151" i="45" s="1"/>
  <c r="AC151" i="45" s="1"/>
  <c r="AD151" i="45" s="1"/>
  <c r="AE151" i="45" s="1"/>
  <c r="AF151" i="45" s="1"/>
  <c r="C151" i="45"/>
  <c r="D151" i="45" s="1"/>
  <c r="E151" i="45" s="1"/>
  <c r="F151" i="45" s="1"/>
  <c r="G151" i="45" s="1"/>
  <c r="D150" i="45"/>
  <c r="E150" i="45" s="1"/>
  <c r="F150" i="45" s="1"/>
  <c r="G150" i="45" s="1"/>
  <c r="H150" i="45" s="1"/>
  <c r="I150" i="45" s="1"/>
  <c r="J150" i="45" s="1"/>
  <c r="K150" i="45" s="1"/>
  <c r="L150" i="45" s="1"/>
  <c r="M150" i="45" s="1"/>
  <c r="N150" i="45" s="1"/>
  <c r="O150" i="45" s="1"/>
  <c r="P150" i="45" s="1"/>
  <c r="Q150" i="45" s="1"/>
  <c r="R150" i="45" s="1"/>
  <c r="S150" i="45" s="1"/>
  <c r="T150" i="45" s="1"/>
  <c r="U150" i="45" s="1"/>
  <c r="V150" i="45" s="1"/>
  <c r="W150" i="45" s="1"/>
  <c r="X150" i="45" s="1"/>
  <c r="Y150" i="45" s="1"/>
  <c r="Z150" i="45" s="1"/>
  <c r="AA150" i="45" s="1"/>
  <c r="AB150" i="45" s="1"/>
  <c r="AC150" i="45" s="1"/>
  <c r="AD150" i="45" s="1"/>
  <c r="AE150" i="45" s="1"/>
  <c r="AF150" i="45" s="1"/>
  <c r="C150" i="45"/>
  <c r="D149" i="45"/>
  <c r="E149" i="45" s="1"/>
  <c r="F149" i="45" s="1"/>
  <c r="G149" i="45" s="1"/>
  <c r="H149" i="45" s="1"/>
  <c r="I149" i="45" s="1"/>
  <c r="J149" i="45" s="1"/>
  <c r="K149" i="45" s="1"/>
  <c r="L149" i="45" s="1"/>
  <c r="M149" i="45" s="1"/>
  <c r="N149" i="45" s="1"/>
  <c r="O149" i="45" s="1"/>
  <c r="P149" i="45" s="1"/>
  <c r="Q149" i="45" s="1"/>
  <c r="R149" i="45" s="1"/>
  <c r="S149" i="45" s="1"/>
  <c r="T149" i="45" s="1"/>
  <c r="U149" i="45" s="1"/>
  <c r="V149" i="45" s="1"/>
  <c r="W149" i="45" s="1"/>
  <c r="X149" i="45" s="1"/>
  <c r="Y149" i="45" s="1"/>
  <c r="Z149" i="45" s="1"/>
  <c r="AA149" i="45" s="1"/>
  <c r="AB149" i="45" s="1"/>
  <c r="AC149" i="45" s="1"/>
  <c r="AD149" i="45" s="1"/>
  <c r="AE149" i="45" s="1"/>
  <c r="AF149" i="45" s="1"/>
  <c r="C149" i="45"/>
  <c r="Z148" i="45"/>
  <c r="AA148" i="45" s="1"/>
  <c r="AB148" i="45" s="1"/>
  <c r="AC148" i="45" s="1"/>
  <c r="AD148" i="45" s="1"/>
  <c r="AE148" i="45" s="1"/>
  <c r="AF148" i="45" s="1"/>
  <c r="D148" i="45"/>
  <c r="E148" i="45" s="1"/>
  <c r="F148" i="45" s="1"/>
  <c r="G148" i="45" s="1"/>
  <c r="H148" i="45" s="1"/>
  <c r="I148" i="45" s="1"/>
  <c r="J148" i="45" s="1"/>
  <c r="K148" i="45" s="1"/>
  <c r="L148" i="45" s="1"/>
  <c r="M148" i="45" s="1"/>
  <c r="N148" i="45" s="1"/>
  <c r="O148" i="45" s="1"/>
  <c r="P148" i="45" s="1"/>
  <c r="Q148" i="45" s="1"/>
  <c r="R148" i="45" s="1"/>
  <c r="S148" i="45" s="1"/>
  <c r="T148" i="45" s="1"/>
  <c r="U148" i="45" s="1"/>
  <c r="V148" i="45" s="1"/>
  <c r="W148" i="45" s="1"/>
  <c r="X148" i="45" s="1"/>
  <c r="Y148" i="45" s="1"/>
  <c r="C148" i="45"/>
  <c r="F147" i="45"/>
  <c r="G147" i="45" s="1"/>
  <c r="H147" i="45" s="1"/>
  <c r="I147" i="45" s="1"/>
  <c r="J147" i="45" s="1"/>
  <c r="K147" i="45" s="1"/>
  <c r="L147" i="45" s="1"/>
  <c r="M147" i="45" s="1"/>
  <c r="N147" i="45" s="1"/>
  <c r="O147" i="45" s="1"/>
  <c r="P147" i="45" s="1"/>
  <c r="Q147" i="45" s="1"/>
  <c r="R147" i="45" s="1"/>
  <c r="S147" i="45" s="1"/>
  <c r="T147" i="45" s="1"/>
  <c r="U147" i="45" s="1"/>
  <c r="V147" i="45" s="1"/>
  <c r="W147" i="45" s="1"/>
  <c r="X147" i="45" s="1"/>
  <c r="Y147" i="45" s="1"/>
  <c r="Z147" i="45" s="1"/>
  <c r="AA147" i="45" s="1"/>
  <c r="AB147" i="45" s="1"/>
  <c r="AC147" i="45" s="1"/>
  <c r="AD147" i="45" s="1"/>
  <c r="AE147" i="45" s="1"/>
  <c r="AF147" i="45" s="1"/>
  <c r="C147" i="45"/>
  <c r="D147" i="45" s="1"/>
  <c r="E147" i="45" s="1"/>
  <c r="D146" i="45"/>
  <c r="E146" i="45" s="1"/>
  <c r="F146" i="45" s="1"/>
  <c r="G146" i="45" s="1"/>
  <c r="H146" i="45" s="1"/>
  <c r="I146" i="45" s="1"/>
  <c r="J146" i="45" s="1"/>
  <c r="K146" i="45" s="1"/>
  <c r="L146" i="45" s="1"/>
  <c r="M146" i="45" s="1"/>
  <c r="N146" i="45" s="1"/>
  <c r="O146" i="45" s="1"/>
  <c r="P146" i="45" s="1"/>
  <c r="Q146" i="45" s="1"/>
  <c r="R146" i="45" s="1"/>
  <c r="S146" i="45" s="1"/>
  <c r="T146" i="45" s="1"/>
  <c r="U146" i="45" s="1"/>
  <c r="V146" i="45" s="1"/>
  <c r="W146" i="45" s="1"/>
  <c r="X146" i="45" s="1"/>
  <c r="Y146" i="45" s="1"/>
  <c r="Z146" i="45" s="1"/>
  <c r="AA146" i="45" s="1"/>
  <c r="AB146" i="45" s="1"/>
  <c r="AC146" i="45" s="1"/>
  <c r="AD146" i="45" s="1"/>
  <c r="AE146" i="45" s="1"/>
  <c r="AF146" i="45" s="1"/>
  <c r="C146" i="45"/>
  <c r="D145" i="45"/>
  <c r="E145" i="45" s="1"/>
  <c r="F145" i="45" s="1"/>
  <c r="G145" i="45" s="1"/>
  <c r="H145" i="45" s="1"/>
  <c r="I145" i="45" s="1"/>
  <c r="J145" i="45" s="1"/>
  <c r="K145" i="45" s="1"/>
  <c r="L145" i="45" s="1"/>
  <c r="M145" i="45" s="1"/>
  <c r="N145" i="45" s="1"/>
  <c r="O145" i="45" s="1"/>
  <c r="P145" i="45" s="1"/>
  <c r="Q145" i="45" s="1"/>
  <c r="R145" i="45" s="1"/>
  <c r="S145" i="45" s="1"/>
  <c r="T145" i="45" s="1"/>
  <c r="U145" i="45" s="1"/>
  <c r="V145" i="45" s="1"/>
  <c r="W145" i="45" s="1"/>
  <c r="X145" i="45" s="1"/>
  <c r="Y145" i="45" s="1"/>
  <c r="Z145" i="45" s="1"/>
  <c r="AA145" i="45" s="1"/>
  <c r="AB145" i="45" s="1"/>
  <c r="AC145" i="45" s="1"/>
  <c r="AD145" i="45" s="1"/>
  <c r="AE145" i="45" s="1"/>
  <c r="AF145" i="45" s="1"/>
  <c r="C145" i="45"/>
  <c r="L144" i="45"/>
  <c r="M144" i="45" s="1"/>
  <c r="N144" i="45" s="1"/>
  <c r="O144" i="45" s="1"/>
  <c r="P144" i="45" s="1"/>
  <c r="Q144" i="45" s="1"/>
  <c r="R144" i="45" s="1"/>
  <c r="S144" i="45" s="1"/>
  <c r="T144" i="45" s="1"/>
  <c r="U144" i="45" s="1"/>
  <c r="V144" i="45" s="1"/>
  <c r="W144" i="45" s="1"/>
  <c r="X144" i="45" s="1"/>
  <c r="Y144" i="45" s="1"/>
  <c r="Z144" i="45" s="1"/>
  <c r="AA144" i="45" s="1"/>
  <c r="AB144" i="45" s="1"/>
  <c r="AC144" i="45" s="1"/>
  <c r="AD144" i="45" s="1"/>
  <c r="AE144" i="45" s="1"/>
  <c r="AF144" i="45" s="1"/>
  <c r="H144" i="45"/>
  <c r="I144" i="45" s="1"/>
  <c r="J144" i="45" s="1"/>
  <c r="K144" i="45" s="1"/>
  <c r="D144" i="45"/>
  <c r="E144" i="45" s="1"/>
  <c r="F144" i="45" s="1"/>
  <c r="G144" i="45" s="1"/>
  <c r="C144" i="45"/>
  <c r="C143" i="45"/>
  <c r="D143" i="45" s="1"/>
  <c r="E143" i="45" s="1"/>
  <c r="F143" i="45" s="1"/>
  <c r="G143" i="45" s="1"/>
  <c r="H143" i="45" s="1"/>
  <c r="I143" i="45" s="1"/>
  <c r="J143" i="45" s="1"/>
  <c r="K143" i="45" s="1"/>
  <c r="L143" i="45" s="1"/>
  <c r="M143" i="45" s="1"/>
  <c r="N143" i="45" s="1"/>
  <c r="O143" i="45" s="1"/>
  <c r="P143" i="45" s="1"/>
  <c r="Q143" i="45" s="1"/>
  <c r="R143" i="45" s="1"/>
  <c r="S143" i="45" s="1"/>
  <c r="T143" i="45" s="1"/>
  <c r="U143" i="45" s="1"/>
  <c r="V143" i="45" s="1"/>
  <c r="W143" i="45" s="1"/>
  <c r="X143" i="45" s="1"/>
  <c r="Y143" i="45" s="1"/>
  <c r="Z143" i="45" s="1"/>
  <c r="AA143" i="45" s="1"/>
  <c r="AB143" i="45" s="1"/>
  <c r="AC143" i="45" s="1"/>
  <c r="AD143" i="45" s="1"/>
  <c r="AE143" i="45" s="1"/>
  <c r="AF143" i="45" s="1"/>
  <c r="H142" i="45"/>
  <c r="I142" i="45" s="1"/>
  <c r="J142" i="45" s="1"/>
  <c r="K142" i="45" s="1"/>
  <c r="L142" i="45" s="1"/>
  <c r="M142" i="45" s="1"/>
  <c r="N142" i="45" s="1"/>
  <c r="O142" i="45" s="1"/>
  <c r="P142" i="45" s="1"/>
  <c r="Q142" i="45" s="1"/>
  <c r="R142" i="45" s="1"/>
  <c r="S142" i="45" s="1"/>
  <c r="T142" i="45" s="1"/>
  <c r="U142" i="45" s="1"/>
  <c r="V142" i="45" s="1"/>
  <c r="W142" i="45" s="1"/>
  <c r="X142" i="45" s="1"/>
  <c r="Y142" i="45" s="1"/>
  <c r="Z142" i="45" s="1"/>
  <c r="AA142" i="45" s="1"/>
  <c r="AB142" i="45" s="1"/>
  <c r="AC142" i="45" s="1"/>
  <c r="AD142" i="45" s="1"/>
  <c r="AE142" i="45" s="1"/>
  <c r="AF142" i="45" s="1"/>
  <c r="D142" i="45"/>
  <c r="E142" i="45" s="1"/>
  <c r="F142" i="45" s="1"/>
  <c r="G142" i="45" s="1"/>
  <c r="C142" i="45"/>
  <c r="F141" i="45"/>
  <c r="G141" i="45" s="1"/>
  <c r="H141" i="45" s="1"/>
  <c r="I141" i="45" s="1"/>
  <c r="J141" i="45" s="1"/>
  <c r="K141" i="45" s="1"/>
  <c r="L141" i="45" s="1"/>
  <c r="M141" i="45" s="1"/>
  <c r="N141" i="45" s="1"/>
  <c r="O141" i="45" s="1"/>
  <c r="P141" i="45" s="1"/>
  <c r="Q141" i="45" s="1"/>
  <c r="R141" i="45" s="1"/>
  <c r="S141" i="45" s="1"/>
  <c r="T141" i="45" s="1"/>
  <c r="U141" i="45" s="1"/>
  <c r="V141" i="45" s="1"/>
  <c r="W141" i="45" s="1"/>
  <c r="X141" i="45" s="1"/>
  <c r="Y141" i="45" s="1"/>
  <c r="Z141" i="45" s="1"/>
  <c r="AA141" i="45" s="1"/>
  <c r="AB141" i="45" s="1"/>
  <c r="AC141" i="45" s="1"/>
  <c r="AD141" i="45" s="1"/>
  <c r="AE141" i="45" s="1"/>
  <c r="AF141" i="45" s="1"/>
  <c r="D141" i="45"/>
  <c r="E141" i="45" s="1"/>
  <c r="C141" i="45"/>
  <c r="Z140" i="45"/>
  <c r="AA140" i="45" s="1"/>
  <c r="AB140" i="45" s="1"/>
  <c r="AC140" i="45" s="1"/>
  <c r="AD140" i="45" s="1"/>
  <c r="AE140" i="45" s="1"/>
  <c r="AF140" i="45" s="1"/>
  <c r="U140" i="45"/>
  <c r="V140" i="45" s="1"/>
  <c r="W140" i="45" s="1"/>
  <c r="X140" i="45" s="1"/>
  <c r="Y140" i="45" s="1"/>
  <c r="E140" i="45"/>
  <c r="F140" i="45" s="1"/>
  <c r="G140" i="45" s="1"/>
  <c r="H140" i="45" s="1"/>
  <c r="I140" i="45" s="1"/>
  <c r="J140" i="45" s="1"/>
  <c r="K140" i="45" s="1"/>
  <c r="L140" i="45" s="1"/>
  <c r="M140" i="45" s="1"/>
  <c r="N140" i="45" s="1"/>
  <c r="O140" i="45" s="1"/>
  <c r="P140" i="45" s="1"/>
  <c r="Q140" i="45" s="1"/>
  <c r="R140" i="45" s="1"/>
  <c r="S140" i="45" s="1"/>
  <c r="T140" i="45" s="1"/>
  <c r="D140" i="45"/>
  <c r="C140" i="45"/>
  <c r="D139" i="45"/>
  <c r="E139" i="45" s="1"/>
  <c r="F139" i="45" s="1"/>
  <c r="G139" i="45" s="1"/>
  <c r="H139" i="45" s="1"/>
  <c r="I139" i="45" s="1"/>
  <c r="J139" i="45" s="1"/>
  <c r="K139" i="45" s="1"/>
  <c r="L139" i="45" s="1"/>
  <c r="M139" i="45" s="1"/>
  <c r="N139" i="45" s="1"/>
  <c r="O139" i="45" s="1"/>
  <c r="P139" i="45" s="1"/>
  <c r="Q139" i="45" s="1"/>
  <c r="R139" i="45" s="1"/>
  <c r="S139" i="45" s="1"/>
  <c r="T139" i="45" s="1"/>
  <c r="U139" i="45" s="1"/>
  <c r="V139" i="45" s="1"/>
  <c r="W139" i="45" s="1"/>
  <c r="X139" i="45" s="1"/>
  <c r="Y139" i="45" s="1"/>
  <c r="Z139" i="45" s="1"/>
  <c r="AA139" i="45" s="1"/>
  <c r="AB139" i="45" s="1"/>
  <c r="AC139" i="45" s="1"/>
  <c r="AD139" i="45" s="1"/>
  <c r="AE139" i="45" s="1"/>
  <c r="AF139" i="45" s="1"/>
  <c r="C139" i="45"/>
  <c r="AF138" i="45"/>
  <c r="K138" i="45"/>
  <c r="L138" i="45" s="1"/>
  <c r="M138" i="45" s="1"/>
  <c r="N138" i="45" s="1"/>
  <c r="O138" i="45" s="1"/>
  <c r="P138" i="45" s="1"/>
  <c r="Q138" i="45" s="1"/>
  <c r="R138" i="45" s="1"/>
  <c r="S138" i="45" s="1"/>
  <c r="T138" i="45" s="1"/>
  <c r="U138" i="45" s="1"/>
  <c r="V138" i="45" s="1"/>
  <c r="W138" i="45" s="1"/>
  <c r="X138" i="45" s="1"/>
  <c r="Y138" i="45" s="1"/>
  <c r="Z138" i="45" s="1"/>
  <c r="AA138" i="45" s="1"/>
  <c r="AB138" i="45" s="1"/>
  <c r="AC138" i="45" s="1"/>
  <c r="AD138" i="45" s="1"/>
  <c r="AE138" i="45" s="1"/>
  <c r="D138" i="45"/>
  <c r="E138" i="45" s="1"/>
  <c r="F138" i="45" s="1"/>
  <c r="G138" i="45" s="1"/>
  <c r="H138" i="45" s="1"/>
  <c r="I138" i="45" s="1"/>
  <c r="J138" i="45" s="1"/>
  <c r="C138" i="45"/>
  <c r="D137" i="45"/>
  <c r="E137" i="45" s="1"/>
  <c r="F137" i="45" s="1"/>
  <c r="G137" i="45" s="1"/>
  <c r="H137" i="45" s="1"/>
  <c r="I137" i="45" s="1"/>
  <c r="J137" i="45" s="1"/>
  <c r="K137" i="45" s="1"/>
  <c r="L137" i="45" s="1"/>
  <c r="M137" i="45" s="1"/>
  <c r="N137" i="45" s="1"/>
  <c r="O137" i="45" s="1"/>
  <c r="P137" i="45" s="1"/>
  <c r="Q137" i="45" s="1"/>
  <c r="R137" i="45" s="1"/>
  <c r="S137" i="45" s="1"/>
  <c r="T137" i="45" s="1"/>
  <c r="U137" i="45" s="1"/>
  <c r="V137" i="45" s="1"/>
  <c r="W137" i="45" s="1"/>
  <c r="X137" i="45" s="1"/>
  <c r="Y137" i="45" s="1"/>
  <c r="Z137" i="45" s="1"/>
  <c r="AA137" i="45" s="1"/>
  <c r="AB137" i="45" s="1"/>
  <c r="AC137" i="45" s="1"/>
  <c r="AD137" i="45" s="1"/>
  <c r="AE137" i="45" s="1"/>
  <c r="AF137" i="45" s="1"/>
  <c r="C137" i="45"/>
  <c r="AB136" i="45"/>
  <c r="AC136" i="45" s="1"/>
  <c r="AD136" i="45" s="1"/>
  <c r="AE136" i="45" s="1"/>
  <c r="AF136" i="45" s="1"/>
  <c r="W136" i="45"/>
  <c r="X136" i="45" s="1"/>
  <c r="Y136" i="45" s="1"/>
  <c r="Z136" i="45" s="1"/>
  <c r="AA136" i="45" s="1"/>
  <c r="E136" i="45"/>
  <c r="F136" i="45" s="1"/>
  <c r="G136" i="45" s="1"/>
  <c r="H136" i="45" s="1"/>
  <c r="I136" i="45" s="1"/>
  <c r="J136" i="45" s="1"/>
  <c r="K136" i="45" s="1"/>
  <c r="L136" i="45" s="1"/>
  <c r="M136" i="45" s="1"/>
  <c r="N136" i="45" s="1"/>
  <c r="O136" i="45" s="1"/>
  <c r="P136" i="45" s="1"/>
  <c r="Q136" i="45" s="1"/>
  <c r="R136" i="45" s="1"/>
  <c r="S136" i="45" s="1"/>
  <c r="T136" i="45" s="1"/>
  <c r="U136" i="45" s="1"/>
  <c r="V136" i="45" s="1"/>
  <c r="D136" i="45"/>
  <c r="C136" i="45"/>
  <c r="K135" i="45"/>
  <c r="L135" i="45" s="1"/>
  <c r="M135" i="45" s="1"/>
  <c r="N135" i="45" s="1"/>
  <c r="O135" i="45" s="1"/>
  <c r="P135" i="45" s="1"/>
  <c r="Q135" i="45" s="1"/>
  <c r="R135" i="45" s="1"/>
  <c r="S135" i="45" s="1"/>
  <c r="T135" i="45" s="1"/>
  <c r="U135" i="45" s="1"/>
  <c r="V135" i="45" s="1"/>
  <c r="W135" i="45" s="1"/>
  <c r="X135" i="45" s="1"/>
  <c r="Y135" i="45" s="1"/>
  <c r="Z135" i="45" s="1"/>
  <c r="AA135" i="45" s="1"/>
  <c r="AB135" i="45" s="1"/>
  <c r="AC135" i="45" s="1"/>
  <c r="AD135" i="45" s="1"/>
  <c r="AE135" i="45" s="1"/>
  <c r="AF135" i="45" s="1"/>
  <c r="H135" i="45"/>
  <c r="I135" i="45" s="1"/>
  <c r="J135" i="45" s="1"/>
  <c r="D135" i="45"/>
  <c r="E135" i="45" s="1"/>
  <c r="F135" i="45" s="1"/>
  <c r="G135" i="45" s="1"/>
  <c r="C135" i="45"/>
  <c r="T134" i="45"/>
  <c r="U134" i="45" s="1"/>
  <c r="V134" i="45" s="1"/>
  <c r="W134" i="45" s="1"/>
  <c r="X134" i="45" s="1"/>
  <c r="Y134" i="45" s="1"/>
  <c r="Z134" i="45" s="1"/>
  <c r="AA134" i="45" s="1"/>
  <c r="AB134" i="45" s="1"/>
  <c r="AC134" i="45" s="1"/>
  <c r="AD134" i="45" s="1"/>
  <c r="AE134" i="45" s="1"/>
  <c r="AF134" i="45" s="1"/>
  <c r="F134" i="45"/>
  <c r="G134" i="45" s="1"/>
  <c r="H134" i="45" s="1"/>
  <c r="I134" i="45" s="1"/>
  <c r="J134" i="45" s="1"/>
  <c r="K134" i="45" s="1"/>
  <c r="L134" i="45" s="1"/>
  <c r="M134" i="45" s="1"/>
  <c r="N134" i="45" s="1"/>
  <c r="O134" i="45" s="1"/>
  <c r="P134" i="45" s="1"/>
  <c r="Q134" i="45" s="1"/>
  <c r="R134" i="45" s="1"/>
  <c r="S134" i="45" s="1"/>
  <c r="D134" i="45"/>
  <c r="E134" i="45" s="1"/>
  <c r="C134" i="45"/>
  <c r="P133" i="45"/>
  <c r="Q133" i="45" s="1"/>
  <c r="R133" i="45" s="1"/>
  <c r="S133" i="45" s="1"/>
  <c r="T133" i="45" s="1"/>
  <c r="U133" i="45" s="1"/>
  <c r="V133" i="45" s="1"/>
  <c r="W133" i="45" s="1"/>
  <c r="X133" i="45" s="1"/>
  <c r="Y133" i="45" s="1"/>
  <c r="Z133" i="45" s="1"/>
  <c r="AA133" i="45" s="1"/>
  <c r="AB133" i="45" s="1"/>
  <c r="AC133" i="45" s="1"/>
  <c r="AD133" i="45" s="1"/>
  <c r="AE133" i="45" s="1"/>
  <c r="AF133" i="45" s="1"/>
  <c r="J133" i="45"/>
  <c r="K133" i="45" s="1"/>
  <c r="L133" i="45" s="1"/>
  <c r="M133" i="45" s="1"/>
  <c r="N133" i="45" s="1"/>
  <c r="O133" i="45" s="1"/>
  <c r="D133" i="45"/>
  <c r="E133" i="45" s="1"/>
  <c r="F133" i="45" s="1"/>
  <c r="G133" i="45" s="1"/>
  <c r="H133" i="45" s="1"/>
  <c r="I133" i="45" s="1"/>
  <c r="C133" i="45"/>
  <c r="L132" i="45"/>
  <c r="M132" i="45" s="1"/>
  <c r="N132" i="45" s="1"/>
  <c r="O132" i="45" s="1"/>
  <c r="P132" i="45" s="1"/>
  <c r="Q132" i="45" s="1"/>
  <c r="R132" i="45" s="1"/>
  <c r="S132" i="45" s="1"/>
  <c r="T132" i="45" s="1"/>
  <c r="U132" i="45" s="1"/>
  <c r="V132" i="45" s="1"/>
  <c r="W132" i="45" s="1"/>
  <c r="X132" i="45" s="1"/>
  <c r="Y132" i="45" s="1"/>
  <c r="Z132" i="45" s="1"/>
  <c r="AA132" i="45" s="1"/>
  <c r="AB132" i="45" s="1"/>
  <c r="AC132" i="45" s="1"/>
  <c r="AD132" i="45" s="1"/>
  <c r="AE132" i="45" s="1"/>
  <c r="AF132" i="45" s="1"/>
  <c r="G132" i="45"/>
  <c r="H132" i="45" s="1"/>
  <c r="I132" i="45" s="1"/>
  <c r="J132" i="45" s="1"/>
  <c r="K132" i="45" s="1"/>
  <c r="D132" i="45"/>
  <c r="E132" i="45" s="1"/>
  <c r="F132" i="45" s="1"/>
  <c r="C132" i="45"/>
  <c r="T131" i="45"/>
  <c r="U131" i="45" s="1"/>
  <c r="V131" i="45" s="1"/>
  <c r="W131" i="45" s="1"/>
  <c r="X131" i="45" s="1"/>
  <c r="Y131" i="45" s="1"/>
  <c r="Z131" i="45" s="1"/>
  <c r="AA131" i="45" s="1"/>
  <c r="AB131" i="45" s="1"/>
  <c r="AC131" i="45" s="1"/>
  <c r="AD131" i="45" s="1"/>
  <c r="AE131" i="45" s="1"/>
  <c r="AF131" i="45" s="1"/>
  <c r="F131" i="45"/>
  <c r="G131" i="45" s="1"/>
  <c r="H131" i="45" s="1"/>
  <c r="I131" i="45" s="1"/>
  <c r="J131" i="45" s="1"/>
  <c r="K131" i="45" s="1"/>
  <c r="L131" i="45" s="1"/>
  <c r="M131" i="45" s="1"/>
  <c r="N131" i="45" s="1"/>
  <c r="O131" i="45" s="1"/>
  <c r="P131" i="45" s="1"/>
  <c r="Q131" i="45" s="1"/>
  <c r="R131" i="45" s="1"/>
  <c r="S131" i="45" s="1"/>
  <c r="D131" i="45"/>
  <c r="E131" i="45" s="1"/>
  <c r="C131" i="45"/>
  <c r="P130" i="45"/>
  <c r="Q130" i="45" s="1"/>
  <c r="R130" i="45" s="1"/>
  <c r="S130" i="45" s="1"/>
  <c r="T130" i="45" s="1"/>
  <c r="U130" i="45" s="1"/>
  <c r="V130" i="45" s="1"/>
  <c r="W130" i="45" s="1"/>
  <c r="X130" i="45" s="1"/>
  <c r="Y130" i="45" s="1"/>
  <c r="Z130" i="45" s="1"/>
  <c r="AA130" i="45" s="1"/>
  <c r="AB130" i="45" s="1"/>
  <c r="AC130" i="45" s="1"/>
  <c r="AD130" i="45" s="1"/>
  <c r="AE130" i="45" s="1"/>
  <c r="AF130" i="45" s="1"/>
  <c r="F130" i="45"/>
  <c r="G130" i="45" s="1"/>
  <c r="H130" i="45" s="1"/>
  <c r="I130" i="45" s="1"/>
  <c r="J130" i="45" s="1"/>
  <c r="K130" i="45" s="1"/>
  <c r="L130" i="45" s="1"/>
  <c r="M130" i="45" s="1"/>
  <c r="N130" i="45" s="1"/>
  <c r="O130" i="45" s="1"/>
  <c r="D130" i="45"/>
  <c r="E130" i="45" s="1"/>
  <c r="C130" i="45"/>
  <c r="K129" i="45"/>
  <c r="L129" i="45" s="1"/>
  <c r="M129" i="45" s="1"/>
  <c r="N129" i="45" s="1"/>
  <c r="O129" i="45" s="1"/>
  <c r="P129" i="45" s="1"/>
  <c r="Q129" i="45" s="1"/>
  <c r="R129" i="45" s="1"/>
  <c r="S129" i="45" s="1"/>
  <c r="T129" i="45" s="1"/>
  <c r="U129" i="45" s="1"/>
  <c r="V129" i="45" s="1"/>
  <c r="W129" i="45" s="1"/>
  <c r="X129" i="45" s="1"/>
  <c r="Y129" i="45" s="1"/>
  <c r="Z129" i="45" s="1"/>
  <c r="AA129" i="45" s="1"/>
  <c r="AB129" i="45" s="1"/>
  <c r="AC129" i="45" s="1"/>
  <c r="AD129" i="45" s="1"/>
  <c r="AE129" i="45" s="1"/>
  <c r="AF129" i="45" s="1"/>
  <c r="C129" i="45"/>
  <c r="D129" i="45" s="1"/>
  <c r="E129" i="45" s="1"/>
  <c r="F129" i="45" s="1"/>
  <c r="G129" i="45" s="1"/>
  <c r="H129" i="45" s="1"/>
  <c r="I129" i="45" s="1"/>
  <c r="J129" i="45" s="1"/>
  <c r="G128" i="45"/>
  <c r="H128" i="45" s="1"/>
  <c r="I128" i="45" s="1"/>
  <c r="J128" i="45" s="1"/>
  <c r="K128" i="45" s="1"/>
  <c r="L128" i="45" s="1"/>
  <c r="M128" i="45" s="1"/>
  <c r="N128" i="45" s="1"/>
  <c r="O128" i="45" s="1"/>
  <c r="P128" i="45" s="1"/>
  <c r="Q128" i="45" s="1"/>
  <c r="R128" i="45" s="1"/>
  <c r="S128" i="45" s="1"/>
  <c r="T128" i="45" s="1"/>
  <c r="U128" i="45" s="1"/>
  <c r="V128" i="45" s="1"/>
  <c r="W128" i="45" s="1"/>
  <c r="X128" i="45" s="1"/>
  <c r="Y128" i="45" s="1"/>
  <c r="Z128" i="45" s="1"/>
  <c r="AA128" i="45" s="1"/>
  <c r="AB128" i="45" s="1"/>
  <c r="AC128" i="45" s="1"/>
  <c r="AD128" i="45" s="1"/>
  <c r="AE128" i="45" s="1"/>
  <c r="AF128" i="45" s="1"/>
  <c r="F128" i="45"/>
  <c r="E128" i="45"/>
  <c r="D128" i="45"/>
  <c r="C128" i="45"/>
  <c r="AC127" i="45"/>
  <c r="AD127" i="45" s="1"/>
  <c r="AE127" i="45" s="1"/>
  <c r="AF127" i="45" s="1"/>
  <c r="K127" i="45"/>
  <c r="L127" i="45" s="1"/>
  <c r="M127" i="45" s="1"/>
  <c r="N127" i="45" s="1"/>
  <c r="O127" i="45" s="1"/>
  <c r="P127" i="45" s="1"/>
  <c r="Q127" i="45" s="1"/>
  <c r="R127" i="45" s="1"/>
  <c r="S127" i="45" s="1"/>
  <c r="T127" i="45" s="1"/>
  <c r="U127" i="45" s="1"/>
  <c r="V127" i="45" s="1"/>
  <c r="W127" i="45" s="1"/>
  <c r="X127" i="45" s="1"/>
  <c r="Y127" i="45" s="1"/>
  <c r="Z127" i="45" s="1"/>
  <c r="AA127" i="45" s="1"/>
  <c r="AB127" i="45" s="1"/>
  <c r="D127" i="45"/>
  <c r="E127" i="45" s="1"/>
  <c r="F127" i="45" s="1"/>
  <c r="G127" i="45" s="1"/>
  <c r="H127" i="45" s="1"/>
  <c r="I127" i="45" s="1"/>
  <c r="J127" i="45" s="1"/>
  <c r="C127" i="45"/>
  <c r="F126" i="45"/>
  <c r="G126" i="45" s="1"/>
  <c r="H126" i="45" s="1"/>
  <c r="I126" i="45" s="1"/>
  <c r="J126" i="45" s="1"/>
  <c r="K126" i="45" s="1"/>
  <c r="L126" i="45" s="1"/>
  <c r="M126" i="45" s="1"/>
  <c r="N126" i="45" s="1"/>
  <c r="O126" i="45" s="1"/>
  <c r="P126" i="45" s="1"/>
  <c r="Q126" i="45" s="1"/>
  <c r="R126" i="45" s="1"/>
  <c r="S126" i="45" s="1"/>
  <c r="T126" i="45" s="1"/>
  <c r="U126" i="45" s="1"/>
  <c r="V126" i="45" s="1"/>
  <c r="W126" i="45" s="1"/>
  <c r="X126" i="45" s="1"/>
  <c r="Y126" i="45" s="1"/>
  <c r="Z126" i="45" s="1"/>
  <c r="AA126" i="45" s="1"/>
  <c r="AB126" i="45" s="1"/>
  <c r="AC126" i="45" s="1"/>
  <c r="AD126" i="45" s="1"/>
  <c r="AE126" i="45" s="1"/>
  <c r="AF126" i="45" s="1"/>
  <c r="C126" i="45"/>
  <c r="D126" i="45" s="1"/>
  <c r="E126" i="45" s="1"/>
  <c r="D125" i="45"/>
  <c r="E125" i="45" s="1"/>
  <c r="F125" i="45" s="1"/>
  <c r="G125" i="45" s="1"/>
  <c r="H125" i="45" s="1"/>
  <c r="I125" i="45" s="1"/>
  <c r="J125" i="45" s="1"/>
  <c r="K125" i="45" s="1"/>
  <c r="L125" i="45" s="1"/>
  <c r="M125" i="45" s="1"/>
  <c r="N125" i="45" s="1"/>
  <c r="O125" i="45" s="1"/>
  <c r="P125" i="45" s="1"/>
  <c r="Q125" i="45" s="1"/>
  <c r="R125" i="45" s="1"/>
  <c r="S125" i="45" s="1"/>
  <c r="T125" i="45" s="1"/>
  <c r="U125" i="45" s="1"/>
  <c r="V125" i="45" s="1"/>
  <c r="W125" i="45" s="1"/>
  <c r="X125" i="45" s="1"/>
  <c r="Y125" i="45" s="1"/>
  <c r="Z125" i="45" s="1"/>
  <c r="AA125" i="45" s="1"/>
  <c r="AB125" i="45" s="1"/>
  <c r="AC125" i="45" s="1"/>
  <c r="AD125" i="45" s="1"/>
  <c r="AE125" i="45" s="1"/>
  <c r="AF125" i="45" s="1"/>
  <c r="C125" i="45"/>
  <c r="E124" i="45"/>
  <c r="F124" i="45" s="1"/>
  <c r="G124" i="45" s="1"/>
  <c r="H124" i="45" s="1"/>
  <c r="I124" i="45" s="1"/>
  <c r="J124" i="45" s="1"/>
  <c r="K124" i="45" s="1"/>
  <c r="L124" i="45" s="1"/>
  <c r="M124" i="45" s="1"/>
  <c r="N124" i="45" s="1"/>
  <c r="O124" i="45" s="1"/>
  <c r="P124" i="45" s="1"/>
  <c r="Q124" i="45" s="1"/>
  <c r="R124" i="45" s="1"/>
  <c r="S124" i="45" s="1"/>
  <c r="T124" i="45" s="1"/>
  <c r="U124" i="45" s="1"/>
  <c r="V124" i="45" s="1"/>
  <c r="W124" i="45" s="1"/>
  <c r="X124" i="45" s="1"/>
  <c r="Y124" i="45" s="1"/>
  <c r="Z124" i="45" s="1"/>
  <c r="AA124" i="45" s="1"/>
  <c r="AB124" i="45" s="1"/>
  <c r="AC124" i="45" s="1"/>
  <c r="AD124" i="45" s="1"/>
  <c r="AE124" i="45" s="1"/>
  <c r="AF124" i="45" s="1"/>
  <c r="D124" i="45"/>
  <c r="C124" i="45"/>
  <c r="H123" i="45"/>
  <c r="I123" i="45" s="1"/>
  <c r="J123" i="45" s="1"/>
  <c r="K123" i="45" s="1"/>
  <c r="L123" i="45" s="1"/>
  <c r="M123" i="45" s="1"/>
  <c r="N123" i="45" s="1"/>
  <c r="O123" i="45" s="1"/>
  <c r="P123" i="45" s="1"/>
  <c r="Q123" i="45" s="1"/>
  <c r="R123" i="45" s="1"/>
  <c r="S123" i="45" s="1"/>
  <c r="T123" i="45" s="1"/>
  <c r="U123" i="45" s="1"/>
  <c r="V123" i="45" s="1"/>
  <c r="W123" i="45" s="1"/>
  <c r="X123" i="45" s="1"/>
  <c r="Y123" i="45" s="1"/>
  <c r="Z123" i="45" s="1"/>
  <c r="AA123" i="45" s="1"/>
  <c r="AB123" i="45" s="1"/>
  <c r="AC123" i="45" s="1"/>
  <c r="AD123" i="45" s="1"/>
  <c r="AE123" i="45" s="1"/>
  <c r="AF123" i="45" s="1"/>
  <c r="F123" i="45"/>
  <c r="G123" i="45" s="1"/>
  <c r="D123" i="45"/>
  <c r="E123" i="45" s="1"/>
  <c r="C123" i="45"/>
  <c r="AA122" i="45"/>
  <c r="AB122" i="45" s="1"/>
  <c r="AC122" i="45" s="1"/>
  <c r="AD122" i="45" s="1"/>
  <c r="AE122" i="45" s="1"/>
  <c r="AF122" i="45" s="1"/>
  <c r="N122" i="45"/>
  <c r="O122" i="45" s="1"/>
  <c r="P122" i="45" s="1"/>
  <c r="Q122" i="45" s="1"/>
  <c r="R122" i="45" s="1"/>
  <c r="S122" i="45" s="1"/>
  <c r="T122" i="45" s="1"/>
  <c r="U122" i="45" s="1"/>
  <c r="V122" i="45" s="1"/>
  <c r="W122" i="45" s="1"/>
  <c r="X122" i="45" s="1"/>
  <c r="Y122" i="45" s="1"/>
  <c r="Z122" i="45" s="1"/>
  <c r="K122" i="45"/>
  <c r="L122" i="45" s="1"/>
  <c r="M122" i="45" s="1"/>
  <c r="E122" i="45"/>
  <c r="F122" i="45" s="1"/>
  <c r="G122" i="45" s="1"/>
  <c r="H122" i="45" s="1"/>
  <c r="I122" i="45" s="1"/>
  <c r="J122" i="45" s="1"/>
  <c r="D122" i="45"/>
  <c r="C122" i="45"/>
  <c r="G121" i="45"/>
  <c r="H121" i="45" s="1"/>
  <c r="I121" i="45" s="1"/>
  <c r="J121" i="45" s="1"/>
  <c r="K121" i="45" s="1"/>
  <c r="L121" i="45" s="1"/>
  <c r="M121" i="45" s="1"/>
  <c r="N121" i="45" s="1"/>
  <c r="O121" i="45" s="1"/>
  <c r="P121" i="45" s="1"/>
  <c r="Q121" i="45" s="1"/>
  <c r="R121" i="45" s="1"/>
  <c r="S121" i="45" s="1"/>
  <c r="T121" i="45" s="1"/>
  <c r="U121" i="45" s="1"/>
  <c r="V121" i="45" s="1"/>
  <c r="W121" i="45" s="1"/>
  <c r="X121" i="45" s="1"/>
  <c r="Y121" i="45" s="1"/>
  <c r="Z121" i="45" s="1"/>
  <c r="AA121" i="45" s="1"/>
  <c r="AB121" i="45" s="1"/>
  <c r="AC121" i="45" s="1"/>
  <c r="AD121" i="45" s="1"/>
  <c r="AE121" i="45" s="1"/>
  <c r="AF121" i="45" s="1"/>
  <c r="D121" i="45"/>
  <c r="E121" i="45" s="1"/>
  <c r="F121" i="45" s="1"/>
  <c r="C121" i="45"/>
  <c r="F120" i="45"/>
  <c r="G120" i="45" s="1"/>
  <c r="H120" i="45" s="1"/>
  <c r="I120" i="45" s="1"/>
  <c r="J120" i="45" s="1"/>
  <c r="K120" i="45" s="1"/>
  <c r="L120" i="45" s="1"/>
  <c r="M120" i="45" s="1"/>
  <c r="N120" i="45" s="1"/>
  <c r="O120" i="45" s="1"/>
  <c r="P120" i="45" s="1"/>
  <c r="Q120" i="45" s="1"/>
  <c r="R120" i="45" s="1"/>
  <c r="S120" i="45" s="1"/>
  <c r="T120" i="45" s="1"/>
  <c r="U120" i="45" s="1"/>
  <c r="V120" i="45" s="1"/>
  <c r="W120" i="45" s="1"/>
  <c r="X120" i="45" s="1"/>
  <c r="Y120" i="45" s="1"/>
  <c r="Z120" i="45" s="1"/>
  <c r="AA120" i="45" s="1"/>
  <c r="AB120" i="45" s="1"/>
  <c r="AC120" i="45" s="1"/>
  <c r="AD120" i="45" s="1"/>
  <c r="AE120" i="45" s="1"/>
  <c r="AF120" i="45" s="1"/>
  <c r="D120" i="45"/>
  <c r="E120" i="45" s="1"/>
  <c r="C120" i="45"/>
  <c r="C119" i="45"/>
  <c r="D119" i="45" s="1"/>
  <c r="E119" i="45" s="1"/>
  <c r="F119" i="45" s="1"/>
  <c r="G119" i="45" s="1"/>
  <c r="H119" i="45" s="1"/>
  <c r="I119" i="45" s="1"/>
  <c r="J119" i="45" s="1"/>
  <c r="K119" i="45" s="1"/>
  <c r="L119" i="45" s="1"/>
  <c r="M119" i="45" s="1"/>
  <c r="N119" i="45" s="1"/>
  <c r="O119" i="45" s="1"/>
  <c r="P119" i="45" s="1"/>
  <c r="Q119" i="45" s="1"/>
  <c r="R119" i="45" s="1"/>
  <c r="S119" i="45" s="1"/>
  <c r="T119" i="45" s="1"/>
  <c r="U119" i="45" s="1"/>
  <c r="V119" i="45" s="1"/>
  <c r="W119" i="45" s="1"/>
  <c r="X119" i="45" s="1"/>
  <c r="Y119" i="45" s="1"/>
  <c r="Z119" i="45" s="1"/>
  <c r="AA119" i="45" s="1"/>
  <c r="AB119" i="45" s="1"/>
  <c r="AC119" i="45" s="1"/>
  <c r="AD119" i="45" s="1"/>
  <c r="AE119" i="45" s="1"/>
  <c r="AF119" i="45" s="1"/>
  <c r="Q118" i="45"/>
  <c r="R118" i="45" s="1"/>
  <c r="S118" i="45" s="1"/>
  <c r="T118" i="45" s="1"/>
  <c r="U118" i="45" s="1"/>
  <c r="V118" i="45" s="1"/>
  <c r="W118" i="45" s="1"/>
  <c r="X118" i="45" s="1"/>
  <c r="Y118" i="45" s="1"/>
  <c r="Z118" i="45" s="1"/>
  <c r="AA118" i="45" s="1"/>
  <c r="AB118" i="45" s="1"/>
  <c r="AC118" i="45" s="1"/>
  <c r="AD118" i="45" s="1"/>
  <c r="AE118" i="45" s="1"/>
  <c r="AF118" i="45" s="1"/>
  <c r="J118" i="45"/>
  <c r="K118" i="45" s="1"/>
  <c r="L118" i="45" s="1"/>
  <c r="M118" i="45" s="1"/>
  <c r="N118" i="45" s="1"/>
  <c r="O118" i="45" s="1"/>
  <c r="P118" i="45" s="1"/>
  <c r="E118" i="45"/>
  <c r="F118" i="45" s="1"/>
  <c r="G118" i="45" s="1"/>
  <c r="H118" i="45" s="1"/>
  <c r="I118" i="45" s="1"/>
  <c r="D118" i="45"/>
  <c r="C118" i="45"/>
  <c r="C117" i="45"/>
  <c r="D117" i="45" s="1"/>
  <c r="E117" i="45" s="1"/>
  <c r="F117" i="45" s="1"/>
  <c r="G117" i="45" s="1"/>
  <c r="H117" i="45" s="1"/>
  <c r="I117" i="45" s="1"/>
  <c r="J117" i="45" s="1"/>
  <c r="K117" i="45" s="1"/>
  <c r="L117" i="45" s="1"/>
  <c r="M117" i="45" s="1"/>
  <c r="N117" i="45" s="1"/>
  <c r="O117" i="45" s="1"/>
  <c r="P117" i="45" s="1"/>
  <c r="Q117" i="45" s="1"/>
  <c r="R117" i="45" s="1"/>
  <c r="S117" i="45" s="1"/>
  <c r="T117" i="45" s="1"/>
  <c r="U117" i="45" s="1"/>
  <c r="V117" i="45" s="1"/>
  <c r="W117" i="45" s="1"/>
  <c r="X117" i="45" s="1"/>
  <c r="Y117" i="45" s="1"/>
  <c r="Z117" i="45" s="1"/>
  <c r="AA117" i="45" s="1"/>
  <c r="AB117" i="45" s="1"/>
  <c r="AC117" i="45" s="1"/>
  <c r="AD117" i="45" s="1"/>
  <c r="AE117" i="45" s="1"/>
  <c r="AF117" i="45" s="1"/>
  <c r="E116" i="45"/>
  <c r="F116" i="45" s="1"/>
  <c r="G116" i="45" s="1"/>
  <c r="H116" i="45" s="1"/>
  <c r="I116" i="45" s="1"/>
  <c r="J116" i="45" s="1"/>
  <c r="K116" i="45" s="1"/>
  <c r="L116" i="45" s="1"/>
  <c r="M116" i="45" s="1"/>
  <c r="N116" i="45" s="1"/>
  <c r="O116" i="45" s="1"/>
  <c r="P116" i="45" s="1"/>
  <c r="Q116" i="45" s="1"/>
  <c r="R116" i="45" s="1"/>
  <c r="S116" i="45" s="1"/>
  <c r="T116" i="45" s="1"/>
  <c r="U116" i="45" s="1"/>
  <c r="V116" i="45" s="1"/>
  <c r="W116" i="45" s="1"/>
  <c r="X116" i="45" s="1"/>
  <c r="Y116" i="45" s="1"/>
  <c r="Z116" i="45" s="1"/>
  <c r="AA116" i="45" s="1"/>
  <c r="AB116" i="45" s="1"/>
  <c r="AC116" i="45" s="1"/>
  <c r="AD116" i="45" s="1"/>
  <c r="AE116" i="45" s="1"/>
  <c r="AF116" i="45" s="1"/>
  <c r="C116" i="45"/>
  <c r="D116" i="45" s="1"/>
  <c r="O115" i="45"/>
  <c r="P115" i="45" s="1"/>
  <c r="Q115" i="45" s="1"/>
  <c r="R115" i="45" s="1"/>
  <c r="S115" i="45" s="1"/>
  <c r="T115" i="45" s="1"/>
  <c r="U115" i="45" s="1"/>
  <c r="V115" i="45" s="1"/>
  <c r="W115" i="45" s="1"/>
  <c r="X115" i="45" s="1"/>
  <c r="Y115" i="45" s="1"/>
  <c r="Z115" i="45" s="1"/>
  <c r="AA115" i="45" s="1"/>
  <c r="AB115" i="45" s="1"/>
  <c r="AC115" i="45" s="1"/>
  <c r="AD115" i="45" s="1"/>
  <c r="AE115" i="45" s="1"/>
  <c r="AF115" i="45" s="1"/>
  <c r="I115" i="45"/>
  <c r="J115" i="45" s="1"/>
  <c r="K115" i="45" s="1"/>
  <c r="L115" i="45" s="1"/>
  <c r="M115" i="45" s="1"/>
  <c r="N115" i="45" s="1"/>
  <c r="C115" i="45"/>
  <c r="D115" i="45" s="1"/>
  <c r="E115" i="45" s="1"/>
  <c r="F115" i="45" s="1"/>
  <c r="G115" i="45" s="1"/>
  <c r="H115" i="45" s="1"/>
  <c r="G114" i="45"/>
  <c r="H114" i="45" s="1"/>
  <c r="I114" i="45" s="1"/>
  <c r="J114" i="45" s="1"/>
  <c r="K114" i="45" s="1"/>
  <c r="L114" i="45" s="1"/>
  <c r="M114" i="45" s="1"/>
  <c r="N114" i="45" s="1"/>
  <c r="O114" i="45" s="1"/>
  <c r="P114" i="45" s="1"/>
  <c r="Q114" i="45" s="1"/>
  <c r="R114" i="45" s="1"/>
  <c r="S114" i="45" s="1"/>
  <c r="T114" i="45" s="1"/>
  <c r="U114" i="45" s="1"/>
  <c r="V114" i="45" s="1"/>
  <c r="W114" i="45" s="1"/>
  <c r="X114" i="45" s="1"/>
  <c r="Y114" i="45" s="1"/>
  <c r="Z114" i="45" s="1"/>
  <c r="AA114" i="45" s="1"/>
  <c r="AB114" i="45" s="1"/>
  <c r="AC114" i="45" s="1"/>
  <c r="AD114" i="45" s="1"/>
  <c r="AE114" i="45" s="1"/>
  <c r="AF114" i="45" s="1"/>
  <c r="E114" i="45"/>
  <c r="F114" i="45" s="1"/>
  <c r="D114" i="45"/>
  <c r="C114" i="45"/>
  <c r="C113" i="45"/>
  <c r="D113" i="45" s="1"/>
  <c r="E113" i="45" s="1"/>
  <c r="F113" i="45" s="1"/>
  <c r="G113" i="45" s="1"/>
  <c r="H113" i="45" s="1"/>
  <c r="I113" i="45" s="1"/>
  <c r="J113" i="45" s="1"/>
  <c r="K113" i="45" s="1"/>
  <c r="L113" i="45" s="1"/>
  <c r="M113" i="45" s="1"/>
  <c r="N113" i="45" s="1"/>
  <c r="O113" i="45" s="1"/>
  <c r="P113" i="45" s="1"/>
  <c r="Q113" i="45" s="1"/>
  <c r="R113" i="45" s="1"/>
  <c r="S113" i="45" s="1"/>
  <c r="T113" i="45" s="1"/>
  <c r="U113" i="45" s="1"/>
  <c r="V113" i="45" s="1"/>
  <c r="W113" i="45" s="1"/>
  <c r="X113" i="45" s="1"/>
  <c r="Y113" i="45" s="1"/>
  <c r="Z113" i="45" s="1"/>
  <c r="AA113" i="45" s="1"/>
  <c r="AB113" i="45" s="1"/>
  <c r="AC113" i="45" s="1"/>
  <c r="AD113" i="45" s="1"/>
  <c r="AE113" i="45" s="1"/>
  <c r="AF113" i="45" s="1"/>
  <c r="V112" i="45"/>
  <c r="W112" i="45" s="1"/>
  <c r="X112" i="45" s="1"/>
  <c r="Y112" i="45" s="1"/>
  <c r="Z112" i="45" s="1"/>
  <c r="AA112" i="45" s="1"/>
  <c r="AB112" i="45" s="1"/>
  <c r="AC112" i="45" s="1"/>
  <c r="AD112" i="45" s="1"/>
  <c r="AE112" i="45" s="1"/>
  <c r="AF112" i="45" s="1"/>
  <c r="M112" i="45"/>
  <c r="N112" i="45" s="1"/>
  <c r="O112" i="45" s="1"/>
  <c r="P112" i="45" s="1"/>
  <c r="Q112" i="45" s="1"/>
  <c r="R112" i="45" s="1"/>
  <c r="S112" i="45" s="1"/>
  <c r="T112" i="45" s="1"/>
  <c r="U112" i="45" s="1"/>
  <c r="F112" i="45"/>
  <c r="G112" i="45" s="1"/>
  <c r="H112" i="45" s="1"/>
  <c r="I112" i="45" s="1"/>
  <c r="J112" i="45" s="1"/>
  <c r="K112" i="45" s="1"/>
  <c r="L112" i="45" s="1"/>
  <c r="E112" i="45"/>
  <c r="C112" i="45"/>
  <c r="D112" i="45" s="1"/>
  <c r="D111" i="45"/>
  <c r="E111" i="45" s="1"/>
  <c r="F111" i="45" s="1"/>
  <c r="G111" i="45" s="1"/>
  <c r="H111" i="45" s="1"/>
  <c r="I111" i="45" s="1"/>
  <c r="J111" i="45" s="1"/>
  <c r="K111" i="45" s="1"/>
  <c r="L111" i="45" s="1"/>
  <c r="M111" i="45" s="1"/>
  <c r="N111" i="45" s="1"/>
  <c r="O111" i="45" s="1"/>
  <c r="P111" i="45" s="1"/>
  <c r="Q111" i="45" s="1"/>
  <c r="R111" i="45" s="1"/>
  <c r="S111" i="45" s="1"/>
  <c r="T111" i="45" s="1"/>
  <c r="U111" i="45" s="1"/>
  <c r="V111" i="45" s="1"/>
  <c r="W111" i="45" s="1"/>
  <c r="X111" i="45" s="1"/>
  <c r="Y111" i="45" s="1"/>
  <c r="Z111" i="45" s="1"/>
  <c r="AA111" i="45" s="1"/>
  <c r="AB111" i="45" s="1"/>
  <c r="AC111" i="45" s="1"/>
  <c r="AD111" i="45" s="1"/>
  <c r="AE111" i="45" s="1"/>
  <c r="AF111" i="45" s="1"/>
  <c r="C111" i="45"/>
  <c r="J110" i="45"/>
  <c r="K110" i="45" s="1"/>
  <c r="L110" i="45" s="1"/>
  <c r="M110" i="45" s="1"/>
  <c r="N110" i="45" s="1"/>
  <c r="O110" i="45" s="1"/>
  <c r="P110" i="45" s="1"/>
  <c r="Q110" i="45" s="1"/>
  <c r="R110" i="45" s="1"/>
  <c r="S110" i="45" s="1"/>
  <c r="T110" i="45" s="1"/>
  <c r="U110" i="45" s="1"/>
  <c r="V110" i="45" s="1"/>
  <c r="W110" i="45" s="1"/>
  <c r="X110" i="45" s="1"/>
  <c r="Y110" i="45" s="1"/>
  <c r="Z110" i="45" s="1"/>
  <c r="AA110" i="45" s="1"/>
  <c r="AB110" i="45" s="1"/>
  <c r="AC110" i="45" s="1"/>
  <c r="AD110" i="45" s="1"/>
  <c r="AE110" i="45" s="1"/>
  <c r="AF110" i="45" s="1"/>
  <c r="E110" i="45"/>
  <c r="F110" i="45" s="1"/>
  <c r="G110" i="45" s="1"/>
  <c r="H110" i="45" s="1"/>
  <c r="I110" i="45" s="1"/>
  <c r="D110" i="45"/>
  <c r="C110" i="45"/>
  <c r="C109" i="45"/>
  <c r="D109" i="45" s="1"/>
  <c r="E109" i="45" s="1"/>
  <c r="F109" i="45" s="1"/>
  <c r="G109" i="45" s="1"/>
  <c r="H109" i="45" s="1"/>
  <c r="I109" i="45" s="1"/>
  <c r="J109" i="45" s="1"/>
  <c r="K109" i="45" s="1"/>
  <c r="L109" i="45" s="1"/>
  <c r="M109" i="45" s="1"/>
  <c r="N109" i="45" s="1"/>
  <c r="O109" i="45" s="1"/>
  <c r="P109" i="45" s="1"/>
  <c r="Q109" i="45" s="1"/>
  <c r="R109" i="45" s="1"/>
  <c r="S109" i="45" s="1"/>
  <c r="T109" i="45" s="1"/>
  <c r="U109" i="45" s="1"/>
  <c r="V109" i="45" s="1"/>
  <c r="W109" i="45" s="1"/>
  <c r="X109" i="45" s="1"/>
  <c r="Y109" i="45" s="1"/>
  <c r="Z109" i="45" s="1"/>
  <c r="AA109" i="45" s="1"/>
  <c r="AB109" i="45" s="1"/>
  <c r="AC109" i="45" s="1"/>
  <c r="AD109" i="45" s="1"/>
  <c r="AE109" i="45" s="1"/>
  <c r="AF109" i="45" s="1"/>
  <c r="H108" i="45"/>
  <c r="I108" i="45" s="1"/>
  <c r="J108" i="45" s="1"/>
  <c r="K108" i="45" s="1"/>
  <c r="L108" i="45" s="1"/>
  <c r="M108" i="45" s="1"/>
  <c r="N108" i="45" s="1"/>
  <c r="O108" i="45" s="1"/>
  <c r="P108" i="45" s="1"/>
  <c r="Q108" i="45" s="1"/>
  <c r="R108" i="45" s="1"/>
  <c r="S108" i="45" s="1"/>
  <c r="T108" i="45" s="1"/>
  <c r="U108" i="45" s="1"/>
  <c r="V108" i="45" s="1"/>
  <c r="W108" i="45" s="1"/>
  <c r="X108" i="45" s="1"/>
  <c r="Y108" i="45" s="1"/>
  <c r="Z108" i="45" s="1"/>
  <c r="AA108" i="45" s="1"/>
  <c r="AB108" i="45" s="1"/>
  <c r="AC108" i="45" s="1"/>
  <c r="AD108" i="45" s="1"/>
  <c r="AE108" i="45" s="1"/>
  <c r="AF108" i="45" s="1"/>
  <c r="C108" i="45"/>
  <c r="D108" i="45" s="1"/>
  <c r="E108" i="45" s="1"/>
  <c r="F108" i="45" s="1"/>
  <c r="G108" i="45" s="1"/>
  <c r="C107" i="45"/>
  <c r="D107" i="45" s="1"/>
  <c r="E107" i="45" s="1"/>
  <c r="F107" i="45" s="1"/>
  <c r="G107" i="45" s="1"/>
  <c r="H107" i="45" s="1"/>
  <c r="I107" i="45" s="1"/>
  <c r="J107" i="45" s="1"/>
  <c r="K107" i="45" s="1"/>
  <c r="L107" i="45" s="1"/>
  <c r="M107" i="45" s="1"/>
  <c r="N107" i="45" s="1"/>
  <c r="O107" i="45" s="1"/>
  <c r="P107" i="45" s="1"/>
  <c r="Q107" i="45" s="1"/>
  <c r="R107" i="45" s="1"/>
  <c r="S107" i="45" s="1"/>
  <c r="T107" i="45" s="1"/>
  <c r="U107" i="45" s="1"/>
  <c r="V107" i="45" s="1"/>
  <c r="W107" i="45" s="1"/>
  <c r="X107" i="45" s="1"/>
  <c r="Y107" i="45" s="1"/>
  <c r="Z107" i="45" s="1"/>
  <c r="AA107" i="45" s="1"/>
  <c r="AB107" i="45" s="1"/>
  <c r="AC107" i="45" s="1"/>
  <c r="AD107" i="45" s="1"/>
  <c r="AE107" i="45" s="1"/>
  <c r="AF107" i="45" s="1"/>
  <c r="D106" i="45"/>
  <c r="E106" i="45" s="1"/>
  <c r="F106" i="45" s="1"/>
  <c r="G106" i="45" s="1"/>
  <c r="H106" i="45" s="1"/>
  <c r="I106" i="45" s="1"/>
  <c r="J106" i="45" s="1"/>
  <c r="K106" i="45" s="1"/>
  <c r="L106" i="45" s="1"/>
  <c r="M106" i="45" s="1"/>
  <c r="N106" i="45" s="1"/>
  <c r="O106" i="45" s="1"/>
  <c r="P106" i="45" s="1"/>
  <c r="Q106" i="45" s="1"/>
  <c r="R106" i="45" s="1"/>
  <c r="S106" i="45" s="1"/>
  <c r="T106" i="45" s="1"/>
  <c r="U106" i="45" s="1"/>
  <c r="V106" i="45" s="1"/>
  <c r="W106" i="45" s="1"/>
  <c r="X106" i="45" s="1"/>
  <c r="Y106" i="45" s="1"/>
  <c r="Z106" i="45" s="1"/>
  <c r="AA106" i="45" s="1"/>
  <c r="AB106" i="45" s="1"/>
  <c r="AC106" i="45" s="1"/>
  <c r="AD106" i="45" s="1"/>
  <c r="AE106" i="45" s="1"/>
  <c r="AF106" i="45" s="1"/>
  <c r="C106" i="45"/>
  <c r="C105" i="45"/>
  <c r="D105" i="45" s="1"/>
  <c r="E105" i="45" s="1"/>
  <c r="F105" i="45" s="1"/>
  <c r="G105" i="45" s="1"/>
  <c r="H105" i="45" s="1"/>
  <c r="I105" i="45" s="1"/>
  <c r="J105" i="45" s="1"/>
  <c r="K105" i="45" s="1"/>
  <c r="L105" i="45" s="1"/>
  <c r="M105" i="45" s="1"/>
  <c r="N105" i="45" s="1"/>
  <c r="O105" i="45" s="1"/>
  <c r="P105" i="45" s="1"/>
  <c r="Q105" i="45" s="1"/>
  <c r="R105" i="45" s="1"/>
  <c r="S105" i="45" s="1"/>
  <c r="T105" i="45" s="1"/>
  <c r="U105" i="45" s="1"/>
  <c r="V105" i="45" s="1"/>
  <c r="W105" i="45" s="1"/>
  <c r="X105" i="45" s="1"/>
  <c r="Y105" i="45" s="1"/>
  <c r="Z105" i="45" s="1"/>
  <c r="AA105" i="45" s="1"/>
  <c r="AB105" i="45" s="1"/>
  <c r="AC105" i="45" s="1"/>
  <c r="AD105" i="45" s="1"/>
  <c r="AE105" i="45" s="1"/>
  <c r="AF105" i="45" s="1"/>
  <c r="C104" i="45"/>
  <c r="D104" i="45" s="1"/>
  <c r="E104" i="45" s="1"/>
  <c r="F104" i="45" s="1"/>
  <c r="G104" i="45" s="1"/>
  <c r="H104" i="45" s="1"/>
  <c r="I104" i="45" s="1"/>
  <c r="J104" i="45" s="1"/>
  <c r="K104" i="45" s="1"/>
  <c r="L104" i="45" s="1"/>
  <c r="M104" i="45" s="1"/>
  <c r="N104" i="45" s="1"/>
  <c r="O104" i="45" s="1"/>
  <c r="P104" i="45" s="1"/>
  <c r="Q104" i="45" s="1"/>
  <c r="R104" i="45" s="1"/>
  <c r="S104" i="45" s="1"/>
  <c r="T104" i="45" s="1"/>
  <c r="U104" i="45" s="1"/>
  <c r="V104" i="45" s="1"/>
  <c r="W104" i="45" s="1"/>
  <c r="X104" i="45" s="1"/>
  <c r="Y104" i="45" s="1"/>
  <c r="Z104" i="45" s="1"/>
  <c r="AA104" i="45" s="1"/>
  <c r="AB104" i="45" s="1"/>
  <c r="AC104" i="45" s="1"/>
  <c r="AD104" i="45" s="1"/>
  <c r="AE104" i="45" s="1"/>
  <c r="AF104" i="45" s="1"/>
  <c r="L103" i="45"/>
  <c r="M103" i="45" s="1"/>
  <c r="N103" i="45" s="1"/>
  <c r="O103" i="45" s="1"/>
  <c r="P103" i="45" s="1"/>
  <c r="Q103" i="45" s="1"/>
  <c r="R103" i="45" s="1"/>
  <c r="S103" i="45" s="1"/>
  <c r="T103" i="45" s="1"/>
  <c r="U103" i="45" s="1"/>
  <c r="V103" i="45" s="1"/>
  <c r="W103" i="45" s="1"/>
  <c r="X103" i="45" s="1"/>
  <c r="Y103" i="45" s="1"/>
  <c r="Z103" i="45" s="1"/>
  <c r="AA103" i="45" s="1"/>
  <c r="AB103" i="45" s="1"/>
  <c r="AC103" i="45" s="1"/>
  <c r="AD103" i="45" s="1"/>
  <c r="AE103" i="45" s="1"/>
  <c r="AF103" i="45" s="1"/>
  <c r="H103" i="45"/>
  <c r="I103" i="45" s="1"/>
  <c r="J103" i="45" s="1"/>
  <c r="K103" i="45" s="1"/>
  <c r="C103" i="45"/>
  <c r="D103" i="45" s="1"/>
  <c r="E103" i="45" s="1"/>
  <c r="F103" i="45" s="1"/>
  <c r="G103" i="45" s="1"/>
  <c r="E102" i="45"/>
  <c r="F102" i="45" s="1"/>
  <c r="G102" i="45" s="1"/>
  <c r="H102" i="45" s="1"/>
  <c r="I102" i="45" s="1"/>
  <c r="J102" i="45" s="1"/>
  <c r="K102" i="45" s="1"/>
  <c r="L102" i="45" s="1"/>
  <c r="M102" i="45" s="1"/>
  <c r="N102" i="45" s="1"/>
  <c r="O102" i="45" s="1"/>
  <c r="P102" i="45" s="1"/>
  <c r="Q102" i="45" s="1"/>
  <c r="R102" i="45" s="1"/>
  <c r="S102" i="45" s="1"/>
  <c r="T102" i="45" s="1"/>
  <c r="U102" i="45" s="1"/>
  <c r="V102" i="45" s="1"/>
  <c r="W102" i="45" s="1"/>
  <c r="X102" i="45" s="1"/>
  <c r="Y102" i="45" s="1"/>
  <c r="Z102" i="45" s="1"/>
  <c r="AA102" i="45" s="1"/>
  <c r="AB102" i="45" s="1"/>
  <c r="AC102" i="45" s="1"/>
  <c r="AD102" i="45" s="1"/>
  <c r="AE102" i="45" s="1"/>
  <c r="AF102" i="45" s="1"/>
  <c r="D102" i="45"/>
  <c r="C102" i="45"/>
  <c r="H101" i="45"/>
  <c r="I101" i="45" s="1"/>
  <c r="J101" i="45" s="1"/>
  <c r="K101" i="45" s="1"/>
  <c r="L101" i="45" s="1"/>
  <c r="M101" i="45" s="1"/>
  <c r="N101" i="45" s="1"/>
  <c r="O101" i="45" s="1"/>
  <c r="P101" i="45" s="1"/>
  <c r="Q101" i="45" s="1"/>
  <c r="R101" i="45" s="1"/>
  <c r="S101" i="45" s="1"/>
  <c r="T101" i="45" s="1"/>
  <c r="U101" i="45" s="1"/>
  <c r="V101" i="45" s="1"/>
  <c r="W101" i="45" s="1"/>
  <c r="X101" i="45" s="1"/>
  <c r="Y101" i="45" s="1"/>
  <c r="Z101" i="45" s="1"/>
  <c r="AA101" i="45" s="1"/>
  <c r="AB101" i="45" s="1"/>
  <c r="AC101" i="45" s="1"/>
  <c r="AD101" i="45" s="1"/>
  <c r="AE101" i="45" s="1"/>
  <c r="AF101" i="45" s="1"/>
  <c r="D101" i="45"/>
  <c r="E101" i="45" s="1"/>
  <c r="F101" i="45" s="1"/>
  <c r="G101" i="45" s="1"/>
  <c r="C101" i="45"/>
  <c r="G100" i="45"/>
  <c r="H100" i="45" s="1"/>
  <c r="I100" i="45" s="1"/>
  <c r="J100" i="45" s="1"/>
  <c r="K100" i="45" s="1"/>
  <c r="L100" i="45" s="1"/>
  <c r="M100" i="45" s="1"/>
  <c r="N100" i="45" s="1"/>
  <c r="O100" i="45" s="1"/>
  <c r="P100" i="45" s="1"/>
  <c r="Q100" i="45" s="1"/>
  <c r="R100" i="45" s="1"/>
  <c r="S100" i="45" s="1"/>
  <c r="T100" i="45" s="1"/>
  <c r="U100" i="45" s="1"/>
  <c r="V100" i="45" s="1"/>
  <c r="W100" i="45" s="1"/>
  <c r="X100" i="45" s="1"/>
  <c r="Y100" i="45" s="1"/>
  <c r="Z100" i="45" s="1"/>
  <c r="AA100" i="45" s="1"/>
  <c r="AB100" i="45" s="1"/>
  <c r="AC100" i="45" s="1"/>
  <c r="AD100" i="45" s="1"/>
  <c r="AE100" i="45" s="1"/>
  <c r="AF100" i="45" s="1"/>
  <c r="C100" i="45"/>
  <c r="D100" i="45" s="1"/>
  <c r="E100" i="45" s="1"/>
  <c r="F100" i="45" s="1"/>
  <c r="M99" i="45"/>
  <c r="N99" i="45" s="1"/>
  <c r="O99" i="45" s="1"/>
  <c r="P99" i="45" s="1"/>
  <c r="Q99" i="45" s="1"/>
  <c r="R99" i="45" s="1"/>
  <c r="S99" i="45" s="1"/>
  <c r="T99" i="45" s="1"/>
  <c r="U99" i="45" s="1"/>
  <c r="V99" i="45" s="1"/>
  <c r="W99" i="45" s="1"/>
  <c r="X99" i="45" s="1"/>
  <c r="Y99" i="45" s="1"/>
  <c r="Z99" i="45" s="1"/>
  <c r="AA99" i="45" s="1"/>
  <c r="AB99" i="45" s="1"/>
  <c r="AC99" i="45" s="1"/>
  <c r="AD99" i="45" s="1"/>
  <c r="AE99" i="45" s="1"/>
  <c r="AF99" i="45" s="1"/>
  <c r="L99" i="45"/>
  <c r="K99" i="45"/>
  <c r="J99" i="45"/>
  <c r="D99" i="45"/>
  <c r="E99" i="45" s="1"/>
  <c r="F99" i="45" s="1"/>
  <c r="G99" i="45" s="1"/>
  <c r="H99" i="45" s="1"/>
  <c r="C99" i="45"/>
  <c r="L98" i="45"/>
  <c r="M98" i="45" s="1"/>
  <c r="N98" i="45" s="1"/>
  <c r="O98" i="45" s="1"/>
  <c r="P98" i="45" s="1"/>
  <c r="Q98" i="45" s="1"/>
  <c r="R98" i="45" s="1"/>
  <c r="S98" i="45" s="1"/>
  <c r="T98" i="45" s="1"/>
  <c r="U98" i="45" s="1"/>
  <c r="V98" i="45" s="1"/>
  <c r="W98" i="45" s="1"/>
  <c r="X98" i="45" s="1"/>
  <c r="Y98" i="45" s="1"/>
  <c r="Z98" i="45" s="1"/>
  <c r="AA98" i="45" s="1"/>
  <c r="AB98" i="45" s="1"/>
  <c r="AC98" i="45" s="1"/>
  <c r="AD98" i="45" s="1"/>
  <c r="AE98" i="45" s="1"/>
  <c r="AF98" i="45" s="1"/>
  <c r="F98" i="45"/>
  <c r="G98" i="45" s="1"/>
  <c r="H98" i="45" s="1"/>
  <c r="I98" i="45" s="1"/>
  <c r="J98" i="45" s="1"/>
  <c r="K98" i="45" s="1"/>
  <c r="C98" i="45"/>
  <c r="D98" i="45" s="1"/>
  <c r="E98" i="45" s="1"/>
  <c r="C97" i="45"/>
  <c r="D97" i="45" s="1"/>
  <c r="E97" i="45" s="1"/>
  <c r="F97" i="45" s="1"/>
  <c r="G97" i="45" s="1"/>
  <c r="H97" i="45" s="1"/>
  <c r="I97" i="45" s="1"/>
  <c r="J97" i="45" s="1"/>
  <c r="K97" i="45" s="1"/>
  <c r="L97" i="45" s="1"/>
  <c r="M97" i="45" s="1"/>
  <c r="N97" i="45" s="1"/>
  <c r="O97" i="45" s="1"/>
  <c r="P97" i="45" s="1"/>
  <c r="Q97" i="45" s="1"/>
  <c r="R97" i="45" s="1"/>
  <c r="S97" i="45" s="1"/>
  <c r="T97" i="45" s="1"/>
  <c r="U97" i="45" s="1"/>
  <c r="V97" i="45" s="1"/>
  <c r="W97" i="45" s="1"/>
  <c r="X97" i="45" s="1"/>
  <c r="Y97" i="45" s="1"/>
  <c r="Z97" i="45" s="1"/>
  <c r="AA97" i="45" s="1"/>
  <c r="AB97" i="45" s="1"/>
  <c r="AC97" i="45" s="1"/>
  <c r="AD97" i="45" s="1"/>
  <c r="AE97" i="45" s="1"/>
  <c r="AF97" i="45" s="1"/>
  <c r="E96" i="45"/>
  <c r="F96" i="45" s="1"/>
  <c r="G96" i="45" s="1"/>
  <c r="H96" i="45" s="1"/>
  <c r="I96" i="45" s="1"/>
  <c r="J96" i="45" s="1"/>
  <c r="K96" i="45" s="1"/>
  <c r="L96" i="45" s="1"/>
  <c r="M96" i="45" s="1"/>
  <c r="N96" i="45" s="1"/>
  <c r="O96" i="45" s="1"/>
  <c r="P96" i="45" s="1"/>
  <c r="Q96" i="45" s="1"/>
  <c r="R96" i="45" s="1"/>
  <c r="S96" i="45" s="1"/>
  <c r="T96" i="45" s="1"/>
  <c r="U96" i="45" s="1"/>
  <c r="V96" i="45" s="1"/>
  <c r="W96" i="45" s="1"/>
  <c r="X96" i="45" s="1"/>
  <c r="Y96" i="45" s="1"/>
  <c r="Z96" i="45" s="1"/>
  <c r="AA96" i="45" s="1"/>
  <c r="AB96" i="45" s="1"/>
  <c r="AC96" i="45" s="1"/>
  <c r="AD96" i="45" s="1"/>
  <c r="AE96" i="45" s="1"/>
  <c r="AF96" i="45" s="1"/>
  <c r="C96" i="45"/>
  <c r="D96" i="45" s="1"/>
  <c r="I95" i="45"/>
  <c r="J95" i="45" s="1"/>
  <c r="K95" i="45" s="1"/>
  <c r="L95" i="45" s="1"/>
  <c r="M95" i="45" s="1"/>
  <c r="N95" i="45" s="1"/>
  <c r="O95" i="45" s="1"/>
  <c r="P95" i="45" s="1"/>
  <c r="Q95" i="45" s="1"/>
  <c r="R95" i="45" s="1"/>
  <c r="S95" i="45" s="1"/>
  <c r="T95" i="45" s="1"/>
  <c r="U95" i="45" s="1"/>
  <c r="V95" i="45" s="1"/>
  <c r="W95" i="45" s="1"/>
  <c r="X95" i="45" s="1"/>
  <c r="Y95" i="45" s="1"/>
  <c r="Z95" i="45" s="1"/>
  <c r="AA95" i="45" s="1"/>
  <c r="AB95" i="45" s="1"/>
  <c r="AC95" i="45" s="1"/>
  <c r="AD95" i="45" s="1"/>
  <c r="AE95" i="45" s="1"/>
  <c r="AF95" i="45" s="1"/>
  <c r="D95" i="45"/>
  <c r="E95" i="45" s="1"/>
  <c r="F95" i="45" s="1"/>
  <c r="G95" i="45" s="1"/>
  <c r="H95" i="45" s="1"/>
  <c r="C95" i="45"/>
  <c r="D94" i="45"/>
  <c r="D82" i="45" s="1"/>
  <c r="C94" i="45"/>
  <c r="C93" i="45"/>
  <c r="D93" i="45" s="1"/>
  <c r="E93" i="45" s="1"/>
  <c r="F93" i="45" s="1"/>
  <c r="G93" i="45" s="1"/>
  <c r="H93" i="45" s="1"/>
  <c r="I93" i="45" s="1"/>
  <c r="J93" i="45" s="1"/>
  <c r="K93" i="45" s="1"/>
  <c r="L93" i="45" s="1"/>
  <c r="M93" i="45" s="1"/>
  <c r="N93" i="45" s="1"/>
  <c r="O93" i="45" s="1"/>
  <c r="P93" i="45" s="1"/>
  <c r="Q93" i="45" s="1"/>
  <c r="R93" i="45" s="1"/>
  <c r="S93" i="45" s="1"/>
  <c r="T93" i="45" s="1"/>
  <c r="U93" i="45" s="1"/>
  <c r="V93" i="45" s="1"/>
  <c r="W93" i="45" s="1"/>
  <c r="X93" i="45" s="1"/>
  <c r="Y93" i="45" s="1"/>
  <c r="Z93" i="45" s="1"/>
  <c r="AA93" i="45" s="1"/>
  <c r="AB93" i="45" s="1"/>
  <c r="AC93" i="45" s="1"/>
  <c r="AD93" i="45" s="1"/>
  <c r="AE93" i="45" s="1"/>
  <c r="AF93" i="45" s="1"/>
  <c r="E92" i="45"/>
  <c r="F92" i="45" s="1"/>
  <c r="G92" i="45" s="1"/>
  <c r="H92" i="45" s="1"/>
  <c r="I92" i="45" s="1"/>
  <c r="J92" i="45" s="1"/>
  <c r="K92" i="45" s="1"/>
  <c r="L92" i="45" s="1"/>
  <c r="M92" i="45" s="1"/>
  <c r="N92" i="45" s="1"/>
  <c r="O92" i="45" s="1"/>
  <c r="P92" i="45" s="1"/>
  <c r="Q92" i="45" s="1"/>
  <c r="R92" i="45" s="1"/>
  <c r="S92" i="45" s="1"/>
  <c r="T92" i="45" s="1"/>
  <c r="U92" i="45" s="1"/>
  <c r="V92" i="45" s="1"/>
  <c r="W92" i="45" s="1"/>
  <c r="X92" i="45" s="1"/>
  <c r="Y92" i="45" s="1"/>
  <c r="Z92" i="45" s="1"/>
  <c r="AA92" i="45" s="1"/>
  <c r="AB92" i="45" s="1"/>
  <c r="AC92" i="45" s="1"/>
  <c r="AD92" i="45" s="1"/>
  <c r="AE92" i="45" s="1"/>
  <c r="AF92" i="45" s="1"/>
  <c r="C92" i="45"/>
  <c r="D92" i="45" s="1"/>
  <c r="D91" i="45"/>
  <c r="E91" i="45" s="1"/>
  <c r="F91" i="45" s="1"/>
  <c r="G91" i="45" s="1"/>
  <c r="H91" i="45" s="1"/>
  <c r="I91" i="45" s="1"/>
  <c r="J91" i="45" s="1"/>
  <c r="K91" i="45" s="1"/>
  <c r="L91" i="45" s="1"/>
  <c r="M91" i="45" s="1"/>
  <c r="N91" i="45" s="1"/>
  <c r="O91" i="45" s="1"/>
  <c r="P91" i="45" s="1"/>
  <c r="Q91" i="45" s="1"/>
  <c r="R91" i="45" s="1"/>
  <c r="S91" i="45" s="1"/>
  <c r="T91" i="45" s="1"/>
  <c r="U91" i="45" s="1"/>
  <c r="V91" i="45" s="1"/>
  <c r="W91" i="45" s="1"/>
  <c r="X91" i="45" s="1"/>
  <c r="Y91" i="45" s="1"/>
  <c r="Z91" i="45" s="1"/>
  <c r="AA91" i="45" s="1"/>
  <c r="AB91" i="45" s="1"/>
  <c r="AC91" i="45" s="1"/>
  <c r="AD91" i="45" s="1"/>
  <c r="AE91" i="45" s="1"/>
  <c r="AF91" i="45" s="1"/>
  <c r="C91" i="45"/>
  <c r="E90" i="45"/>
  <c r="F90" i="45" s="1"/>
  <c r="G90" i="45" s="1"/>
  <c r="H90" i="45" s="1"/>
  <c r="I90" i="45" s="1"/>
  <c r="J90" i="45" s="1"/>
  <c r="K90" i="45" s="1"/>
  <c r="L90" i="45" s="1"/>
  <c r="M90" i="45" s="1"/>
  <c r="N90" i="45" s="1"/>
  <c r="O90" i="45" s="1"/>
  <c r="P90" i="45" s="1"/>
  <c r="Q90" i="45" s="1"/>
  <c r="R90" i="45" s="1"/>
  <c r="S90" i="45" s="1"/>
  <c r="T90" i="45" s="1"/>
  <c r="U90" i="45" s="1"/>
  <c r="V90" i="45" s="1"/>
  <c r="W90" i="45" s="1"/>
  <c r="X90" i="45" s="1"/>
  <c r="Y90" i="45" s="1"/>
  <c r="Z90" i="45" s="1"/>
  <c r="AA90" i="45" s="1"/>
  <c r="AB90" i="45" s="1"/>
  <c r="AC90" i="45" s="1"/>
  <c r="AD90" i="45" s="1"/>
  <c r="AE90" i="45" s="1"/>
  <c r="AF90" i="45" s="1"/>
  <c r="D90" i="45"/>
  <c r="C90" i="45"/>
  <c r="C89" i="45"/>
  <c r="AH86" i="45"/>
  <c r="AI86" i="45" s="1"/>
  <c r="AH85" i="45"/>
  <c r="AI85" i="45" s="1"/>
  <c r="AH84" i="45"/>
  <c r="AI84" i="45" s="1"/>
  <c r="AH83" i="45"/>
  <c r="AI83" i="45" s="1"/>
  <c r="C82" i="45"/>
  <c r="AF80" i="45"/>
  <c r="AE80" i="45"/>
  <c r="AD80" i="45"/>
  <c r="AC80" i="45"/>
  <c r="AB80" i="45"/>
  <c r="AA80" i="45"/>
  <c r="Z80" i="45"/>
  <c r="Y80" i="45"/>
  <c r="X80" i="45"/>
  <c r="W80" i="45"/>
  <c r="V80" i="45"/>
  <c r="U80" i="45"/>
  <c r="T80" i="45"/>
  <c r="S80" i="45"/>
  <c r="R80" i="45"/>
  <c r="Q80" i="45"/>
  <c r="P80" i="45"/>
  <c r="O80" i="45"/>
  <c r="N80" i="45"/>
  <c r="M80" i="45"/>
  <c r="L80" i="45"/>
  <c r="K80" i="45"/>
  <c r="J80" i="45"/>
  <c r="I80" i="45"/>
  <c r="H80" i="45"/>
  <c r="G80" i="45"/>
  <c r="F80" i="45"/>
  <c r="E80" i="45"/>
  <c r="D80" i="45"/>
  <c r="C80" i="45"/>
  <c r="AI79" i="45"/>
  <c r="AH79" i="45"/>
  <c r="AI78" i="45"/>
  <c r="AH78" i="45"/>
  <c r="AI77" i="45"/>
  <c r="AH77" i="45"/>
  <c r="AI76" i="45"/>
  <c r="AH76" i="45"/>
  <c r="AI75" i="45"/>
  <c r="AH75" i="45"/>
  <c r="AI74" i="45"/>
  <c r="AH74" i="45"/>
  <c r="AI73" i="45"/>
  <c r="AH73" i="45"/>
  <c r="AI72" i="45"/>
  <c r="AH72" i="45"/>
  <c r="AG71" i="45"/>
  <c r="U71" i="45"/>
  <c r="AI70" i="45"/>
  <c r="AH70" i="45"/>
  <c r="AF69" i="45"/>
  <c r="AE69" i="45"/>
  <c r="AD69" i="45"/>
  <c r="AC69" i="45"/>
  <c r="AB69" i="45"/>
  <c r="AA69" i="45"/>
  <c r="Z69" i="45"/>
  <c r="Y69" i="45"/>
  <c r="X69" i="45"/>
  <c r="W69" i="45"/>
  <c r="V69" i="45"/>
  <c r="U69" i="45"/>
  <c r="T69" i="45"/>
  <c r="S69" i="45"/>
  <c r="R69" i="45"/>
  <c r="Q69" i="45"/>
  <c r="P69" i="45"/>
  <c r="O69" i="45"/>
  <c r="N69" i="45"/>
  <c r="M69" i="45"/>
  <c r="L69" i="45"/>
  <c r="K69" i="45"/>
  <c r="J69" i="45"/>
  <c r="I69" i="45"/>
  <c r="H69" i="45"/>
  <c r="G69" i="45"/>
  <c r="F69" i="45"/>
  <c r="E69" i="45"/>
  <c r="D69" i="45"/>
  <c r="C69" i="45"/>
  <c r="AF68" i="45"/>
  <c r="AE68" i="45"/>
  <c r="AD68" i="45"/>
  <c r="AC68" i="45"/>
  <c r="AB68" i="45"/>
  <c r="AA68" i="45"/>
  <c r="Z68" i="45"/>
  <c r="Y68" i="45"/>
  <c r="X68" i="45"/>
  <c r="W68" i="45"/>
  <c r="V68" i="45"/>
  <c r="U68" i="45"/>
  <c r="T68" i="45"/>
  <c r="S68" i="45"/>
  <c r="R68" i="45"/>
  <c r="Q68" i="45"/>
  <c r="P68" i="45"/>
  <c r="O68" i="45"/>
  <c r="N68" i="45"/>
  <c r="M68" i="45"/>
  <c r="L68" i="45"/>
  <c r="K68" i="45"/>
  <c r="J68" i="45"/>
  <c r="I68" i="45"/>
  <c r="H68" i="45"/>
  <c r="G68" i="45"/>
  <c r="F68" i="45"/>
  <c r="E68" i="45"/>
  <c r="D68" i="45"/>
  <c r="C68" i="45"/>
  <c r="AF67" i="45"/>
  <c r="AE67" i="45"/>
  <c r="AD67" i="45"/>
  <c r="AC67" i="45"/>
  <c r="AB67" i="45"/>
  <c r="AA67" i="45"/>
  <c r="Z67" i="45"/>
  <c r="Y67" i="45"/>
  <c r="X67" i="45"/>
  <c r="W67" i="45"/>
  <c r="V67" i="45"/>
  <c r="U67" i="45"/>
  <c r="T67" i="45"/>
  <c r="S67" i="45"/>
  <c r="R67" i="45"/>
  <c r="Q67" i="45"/>
  <c r="P67" i="45"/>
  <c r="O67" i="45"/>
  <c r="N67" i="45"/>
  <c r="M67" i="45"/>
  <c r="L67" i="45"/>
  <c r="K67" i="45"/>
  <c r="J67" i="45"/>
  <c r="J71" i="45" s="1"/>
  <c r="I67" i="45"/>
  <c r="H67" i="45"/>
  <c r="G67" i="45"/>
  <c r="F67" i="45"/>
  <c r="E67" i="45"/>
  <c r="D67" i="45"/>
  <c r="C67" i="45"/>
  <c r="AF66" i="45"/>
  <c r="AE66" i="45"/>
  <c r="AD66" i="45"/>
  <c r="AC66" i="45"/>
  <c r="AC71" i="45" s="1"/>
  <c r="AB66" i="45"/>
  <c r="AA66" i="45"/>
  <c r="Z66" i="45"/>
  <c r="Y66" i="45"/>
  <c r="X66" i="45"/>
  <c r="W66" i="45"/>
  <c r="V66" i="45"/>
  <c r="V71" i="45" s="1"/>
  <c r="U66" i="45"/>
  <c r="T66" i="45"/>
  <c r="T71" i="45" s="1"/>
  <c r="S66" i="45"/>
  <c r="R66" i="45"/>
  <c r="Q66" i="45"/>
  <c r="P66" i="45"/>
  <c r="O66" i="45"/>
  <c r="O71" i="45" s="1"/>
  <c r="N66" i="45"/>
  <c r="M66" i="45"/>
  <c r="L66" i="45"/>
  <c r="K66" i="45"/>
  <c r="J66" i="45"/>
  <c r="I66" i="45"/>
  <c r="H66" i="45"/>
  <c r="G66" i="45"/>
  <c r="F66" i="45"/>
  <c r="E66" i="45"/>
  <c r="D66" i="45"/>
  <c r="C66" i="45"/>
  <c r="AI64" i="45"/>
  <c r="AH64" i="45"/>
  <c r="AG63" i="45"/>
  <c r="AF63" i="45"/>
  <c r="AE63" i="45"/>
  <c r="AD63" i="45"/>
  <c r="AC63" i="45"/>
  <c r="AB63" i="45"/>
  <c r="AA63" i="45"/>
  <c r="Z63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AI62" i="45"/>
  <c r="AH62" i="45"/>
  <c r="AI61" i="45"/>
  <c r="AH61" i="45"/>
  <c r="AI60" i="45"/>
  <c r="AH60" i="45"/>
  <c r="AG59" i="45"/>
  <c r="AF59" i="45"/>
  <c r="AE59" i="45"/>
  <c r="AE5" i="45" s="1"/>
  <c r="AD59" i="45"/>
  <c r="AD5" i="45" s="1"/>
  <c r="AC59" i="45"/>
  <c r="AC5" i="45" s="1"/>
  <c r="AB59" i="45"/>
  <c r="AB5" i="45" s="1"/>
  <c r="AA59" i="45"/>
  <c r="AA5" i="45" s="1"/>
  <c r="Z59" i="45"/>
  <c r="Y59" i="45"/>
  <c r="Y5" i="45" s="1"/>
  <c r="X59" i="45"/>
  <c r="W59" i="45"/>
  <c r="W5" i="45" s="1"/>
  <c r="V59" i="45"/>
  <c r="U59" i="45"/>
  <c r="U5" i="45" s="1"/>
  <c r="T59" i="45"/>
  <c r="T5" i="45" s="1"/>
  <c r="S59" i="45"/>
  <c r="S5" i="45" s="1"/>
  <c r="R59" i="45"/>
  <c r="Q59" i="45"/>
  <c r="Q5" i="45" s="1"/>
  <c r="P59" i="45"/>
  <c r="O59" i="45"/>
  <c r="O5" i="45" s="1"/>
  <c r="N59" i="45"/>
  <c r="N5" i="45" s="1"/>
  <c r="M59" i="45"/>
  <c r="M5" i="45" s="1"/>
  <c r="L59" i="45"/>
  <c r="L5" i="45" s="1"/>
  <c r="K59" i="45"/>
  <c r="K5" i="45" s="1"/>
  <c r="J59" i="45"/>
  <c r="I59" i="45"/>
  <c r="I5" i="45" s="1"/>
  <c r="H59" i="45"/>
  <c r="G59" i="45"/>
  <c r="G5" i="45" s="1"/>
  <c r="F59" i="45"/>
  <c r="F5" i="45" s="1"/>
  <c r="E59" i="45"/>
  <c r="E5" i="45" s="1"/>
  <c r="D59" i="45"/>
  <c r="D5" i="45" s="1"/>
  <c r="C59" i="45"/>
  <c r="C5" i="45" s="1"/>
  <c r="AI58" i="45"/>
  <c r="AH58" i="45"/>
  <c r="AI57" i="45"/>
  <c r="AH57" i="45"/>
  <c r="AI56" i="45"/>
  <c r="AH56" i="45"/>
  <c r="AI55" i="45"/>
  <c r="AH55" i="45"/>
  <c r="AI54" i="45"/>
  <c r="AH54" i="45"/>
  <c r="AI53" i="45"/>
  <c r="AH53" i="45"/>
  <c r="AI52" i="45"/>
  <c r="AH52" i="45"/>
  <c r="AI51" i="45"/>
  <c r="AH51" i="45"/>
  <c r="AI50" i="45"/>
  <c r="AH50" i="45"/>
  <c r="AI49" i="45"/>
  <c r="AH49" i="45"/>
  <c r="AI48" i="45"/>
  <c r="AH48" i="45"/>
  <c r="AG47" i="45"/>
  <c r="AG4" i="45" s="1"/>
  <c r="AF47" i="45"/>
  <c r="AE47" i="45"/>
  <c r="AD47" i="45"/>
  <c r="AC47" i="45"/>
  <c r="AB47" i="45"/>
  <c r="AA47" i="45"/>
  <c r="Z47" i="45"/>
  <c r="X47" i="45"/>
  <c r="W47" i="45"/>
  <c r="V47" i="45"/>
  <c r="U47" i="45"/>
  <c r="T47" i="45"/>
  <c r="S47" i="45"/>
  <c r="R47" i="45"/>
  <c r="Q47" i="45"/>
  <c r="P47" i="45"/>
  <c r="O47" i="45"/>
  <c r="N47" i="45"/>
  <c r="M47" i="45"/>
  <c r="L47" i="45"/>
  <c r="K47" i="45"/>
  <c r="J47" i="45"/>
  <c r="I47" i="45"/>
  <c r="H47" i="45"/>
  <c r="G47" i="45"/>
  <c r="F47" i="45"/>
  <c r="E47" i="45"/>
  <c r="D47" i="45"/>
  <c r="C47" i="45"/>
  <c r="AI46" i="45"/>
  <c r="AH46" i="45"/>
  <c r="AI45" i="45"/>
  <c r="AH45" i="45"/>
  <c r="AI44" i="45"/>
  <c r="AH44" i="45"/>
  <c r="C43" i="45"/>
  <c r="AG42" i="45"/>
  <c r="AG43" i="45" s="1"/>
  <c r="AG3" i="45" s="1"/>
  <c r="C42" i="45"/>
  <c r="AI41" i="45"/>
  <c r="AH41" i="45"/>
  <c r="AI40" i="45"/>
  <c r="AH40" i="45"/>
  <c r="AI39" i="45"/>
  <c r="AH39" i="45"/>
  <c r="AI38" i="45"/>
  <c r="AH38" i="45"/>
  <c r="AI37" i="45"/>
  <c r="AH37" i="45"/>
  <c r="AI36" i="45"/>
  <c r="AH36" i="45"/>
  <c r="AI35" i="45"/>
  <c r="AH35" i="45"/>
  <c r="AI34" i="45"/>
  <c r="AH34" i="45"/>
  <c r="AI33" i="45"/>
  <c r="AH33" i="45"/>
  <c r="AI32" i="45"/>
  <c r="AH32" i="45"/>
  <c r="AI31" i="45"/>
  <c r="AH31" i="45"/>
  <c r="AG30" i="45"/>
  <c r="AG2" i="45" s="1"/>
  <c r="AG6" i="45" s="1"/>
  <c r="AF30" i="45"/>
  <c r="AE30" i="45"/>
  <c r="AD30" i="45"/>
  <c r="AC30" i="45"/>
  <c r="AB30" i="45"/>
  <c r="AA30" i="45"/>
  <c r="Z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D30" i="45"/>
  <c r="C30" i="45"/>
  <c r="AI29" i="45"/>
  <c r="AH29" i="45"/>
  <c r="AI28" i="45"/>
  <c r="AH28" i="45"/>
  <c r="AI27" i="45"/>
  <c r="AH27" i="45"/>
  <c r="AI26" i="45"/>
  <c r="AH26" i="45"/>
  <c r="AI25" i="45"/>
  <c r="AH25" i="45"/>
  <c r="AI24" i="45"/>
  <c r="AH24" i="45"/>
  <c r="AI23" i="45"/>
  <c r="AH23" i="45"/>
  <c r="AI22" i="45"/>
  <c r="AH22" i="45"/>
  <c r="AI21" i="45"/>
  <c r="AH21" i="45"/>
  <c r="AI20" i="45"/>
  <c r="AH20" i="45"/>
  <c r="AI19" i="45"/>
  <c r="AH19" i="45"/>
  <c r="AI18" i="45"/>
  <c r="AH18" i="45"/>
  <c r="AI17" i="45"/>
  <c r="AH17" i="45"/>
  <c r="AI16" i="45"/>
  <c r="AH16" i="45"/>
  <c r="AI15" i="45"/>
  <c r="AH15" i="45"/>
  <c r="AI14" i="45"/>
  <c r="AH14" i="45"/>
  <c r="AI13" i="45"/>
  <c r="AH13" i="45"/>
  <c r="AI12" i="45"/>
  <c r="AH12" i="45"/>
  <c r="AI11" i="45"/>
  <c r="AH11" i="45"/>
  <c r="AF5" i="45"/>
  <c r="Z5" i="45"/>
  <c r="X5" i="45"/>
  <c r="V5" i="45"/>
  <c r="R5" i="45"/>
  <c r="P5" i="45"/>
  <c r="J5" i="45"/>
  <c r="H5" i="45"/>
  <c r="K4" i="45"/>
  <c r="C4" i="45"/>
  <c r="D4" i="45" s="1"/>
  <c r="AF49" i="44"/>
  <c r="AE49" i="44"/>
  <c r="AD49" i="44"/>
  <c r="G12" i="43"/>
  <c r="AF71" i="45" l="1"/>
  <c r="AE71" i="45"/>
  <c r="AD71" i="45"/>
  <c r="AB71" i="45"/>
  <c r="AA71" i="45"/>
  <c r="Z71" i="45"/>
  <c r="Y71" i="45"/>
  <c r="X71" i="45"/>
  <c r="W71" i="45"/>
  <c r="S71" i="45"/>
  <c r="R71" i="45"/>
  <c r="Q71" i="45"/>
  <c r="P71" i="45"/>
  <c r="N71" i="45"/>
  <c r="M71" i="45"/>
  <c r="L71" i="45"/>
  <c r="K71" i="45"/>
  <c r="I71" i="45"/>
  <c r="G71" i="45"/>
  <c r="H71" i="45"/>
  <c r="E71" i="45"/>
  <c r="F71" i="45"/>
  <c r="D71" i="45"/>
  <c r="AI47" i="45"/>
  <c r="AI30" i="45"/>
  <c r="C71" i="45"/>
  <c r="AI68" i="45"/>
  <c r="AH68" i="45"/>
  <c r="AI69" i="45"/>
  <c r="AH80" i="45"/>
  <c r="AH47" i="45"/>
  <c r="C65" i="45"/>
  <c r="U193" i="45" s="1"/>
  <c r="AH30" i="45"/>
  <c r="B67" i="45"/>
  <c r="AI67" i="45" s="1"/>
  <c r="B59" i="45"/>
  <c r="AG65" i="45"/>
  <c r="AI66" i="45"/>
  <c r="C171" i="45"/>
  <c r="D89" i="45"/>
  <c r="AH66" i="45"/>
  <c r="AH63" i="45"/>
  <c r="AH69" i="45"/>
  <c r="AI63" i="45"/>
  <c r="AI80" i="45"/>
  <c r="S190" i="45"/>
  <c r="D190" i="45"/>
  <c r="E94" i="45"/>
  <c r="D214" i="45"/>
  <c r="E178" i="45"/>
  <c r="H173" i="45"/>
  <c r="E179" i="45"/>
  <c r="E42" i="45" s="1"/>
  <c r="E43" i="45" s="1"/>
  <c r="E65" i="45" s="1"/>
  <c r="D179" i="45"/>
  <c r="D42" i="45" s="1"/>
  <c r="D43" i="45" s="1"/>
  <c r="C7" i="45" l="1"/>
  <c r="B71" i="45"/>
  <c r="AH67" i="45"/>
  <c r="B5" i="45"/>
  <c r="AI59" i="45"/>
  <c r="AH59" i="45"/>
  <c r="B65" i="45"/>
  <c r="D65" i="45"/>
  <c r="E214" i="45"/>
  <c r="F178" i="45"/>
  <c r="W193" i="45"/>
  <c r="E7" i="45"/>
  <c r="D171" i="45"/>
  <c r="E89" i="45"/>
  <c r="I173" i="45"/>
  <c r="F94" i="45"/>
  <c r="E82" i="45"/>
  <c r="AI71" i="45" l="1"/>
  <c r="AH71" i="45"/>
  <c r="B7" i="45"/>
  <c r="T193" i="45"/>
  <c r="J173" i="45"/>
  <c r="F82" i="45"/>
  <c r="G94" i="45"/>
  <c r="V193" i="45"/>
  <c r="D7" i="45"/>
  <c r="G178" i="45"/>
  <c r="F214" i="45"/>
  <c r="F179" i="45"/>
  <c r="F42" i="45" s="1"/>
  <c r="E171" i="45"/>
  <c r="F89" i="45"/>
  <c r="F171" i="45" l="1"/>
  <c r="G89" i="45"/>
  <c r="H94" i="45"/>
  <c r="G82" i="45"/>
  <c r="K173" i="45"/>
  <c r="F43" i="45"/>
  <c r="H178" i="45"/>
  <c r="G214" i="45"/>
  <c r="G179" i="45"/>
  <c r="G42" i="45" s="1"/>
  <c r="G43" i="45" s="1"/>
  <c r="G65" i="45" s="1"/>
  <c r="Y193" i="45" l="1"/>
  <c r="G7" i="45"/>
  <c r="I178" i="45"/>
  <c r="H214" i="45"/>
  <c r="H179" i="45"/>
  <c r="H42" i="45" s="1"/>
  <c r="H43" i="45" s="1"/>
  <c r="H65" i="45" s="1"/>
  <c r="G171" i="45"/>
  <c r="H89" i="45"/>
  <c r="F65" i="45"/>
  <c r="L173" i="45"/>
  <c r="I94" i="45"/>
  <c r="H82" i="45"/>
  <c r="Z193" i="45" l="1"/>
  <c r="H7" i="45"/>
  <c r="J178" i="45"/>
  <c r="I214" i="45"/>
  <c r="I179" i="45"/>
  <c r="I42" i="45" s="1"/>
  <c r="I43" i="45" s="1"/>
  <c r="I65" i="45" s="1"/>
  <c r="X193" i="45"/>
  <c r="F7" i="45"/>
  <c r="H171" i="45"/>
  <c r="I89" i="45"/>
  <c r="I82" i="45"/>
  <c r="J94" i="45"/>
  <c r="M173" i="45"/>
  <c r="I171" i="45" l="1"/>
  <c r="J89" i="45"/>
  <c r="K178" i="45"/>
  <c r="J214" i="45"/>
  <c r="J179" i="45"/>
  <c r="J42" i="45" s="1"/>
  <c r="J43" i="45" s="1"/>
  <c r="J65" i="45" s="1"/>
  <c r="AA193" i="45"/>
  <c r="I7" i="45"/>
  <c r="N173" i="45"/>
  <c r="K94" i="45"/>
  <c r="J82" i="45"/>
  <c r="AB193" i="45" l="1"/>
  <c r="J7" i="45"/>
  <c r="L178" i="45"/>
  <c r="K214" i="45"/>
  <c r="K179" i="45"/>
  <c r="K42" i="45" s="1"/>
  <c r="K43" i="45" s="1"/>
  <c r="K65" i="45" s="1"/>
  <c r="L94" i="45"/>
  <c r="K82" i="45"/>
  <c r="J171" i="45"/>
  <c r="K89" i="45"/>
  <c r="O173" i="45"/>
  <c r="P173" i="45" l="1"/>
  <c r="L214" i="45"/>
  <c r="M178" i="45"/>
  <c r="L179" i="45"/>
  <c r="L42" i="45" s="1"/>
  <c r="L43" i="45" s="1"/>
  <c r="L65" i="45" s="1"/>
  <c r="AC193" i="45"/>
  <c r="K7" i="45"/>
  <c r="K171" i="45"/>
  <c r="L89" i="45"/>
  <c r="L82" i="45"/>
  <c r="M94" i="45"/>
  <c r="AD193" i="45" l="1"/>
  <c r="L7" i="45"/>
  <c r="M214" i="45"/>
  <c r="N178" i="45"/>
  <c r="M179" i="45"/>
  <c r="M42" i="45" s="1"/>
  <c r="M43" i="45" s="1"/>
  <c r="M65" i="45" s="1"/>
  <c r="B188" i="45" s="1"/>
  <c r="N94" i="45"/>
  <c r="M82" i="45"/>
  <c r="L171" i="45"/>
  <c r="M89" i="45"/>
  <c r="Q173" i="45"/>
  <c r="AE193" i="45" l="1"/>
  <c r="M7" i="45"/>
  <c r="O178" i="45"/>
  <c r="N214" i="45"/>
  <c r="N179" i="45"/>
  <c r="N42" i="45" s="1"/>
  <c r="N43" i="45" s="1"/>
  <c r="N65" i="45" s="1"/>
  <c r="N82" i="45"/>
  <c r="O94" i="45"/>
  <c r="C188" i="45"/>
  <c r="K6" i="45" s="1"/>
  <c r="R173" i="45"/>
  <c r="M171" i="45"/>
  <c r="N89" i="45"/>
  <c r="O214" i="45" l="1"/>
  <c r="P178" i="45"/>
  <c r="O179" i="45"/>
  <c r="O42" i="45" s="1"/>
  <c r="O43" i="45" s="1"/>
  <c r="O65" i="45" s="1"/>
  <c r="S173" i="45"/>
  <c r="P94" i="45"/>
  <c r="O82" i="45"/>
  <c r="AF193" i="45"/>
  <c r="N7" i="45"/>
  <c r="N171" i="45"/>
  <c r="O89" i="45"/>
  <c r="O171" i="45" l="1"/>
  <c r="P89" i="45"/>
  <c r="P82" i="45"/>
  <c r="Q94" i="45"/>
  <c r="T173" i="45"/>
  <c r="AG193" i="45"/>
  <c r="O7" i="45"/>
  <c r="Q178" i="45"/>
  <c r="P214" i="45"/>
  <c r="P179" i="45"/>
  <c r="P42" i="45" s="1"/>
  <c r="P43" i="45" s="1"/>
  <c r="P65" i="45" s="1"/>
  <c r="U173" i="45" l="1"/>
  <c r="Q82" i="45"/>
  <c r="R94" i="45"/>
  <c r="P171" i="45"/>
  <c r="Q89" i="45"/>
  <c r="AH193" i="45"/>
  <c r="P7" i="45"/>
  <c r="R178" i="45"/>
  <c r="Q214" i="45"/>
  <c r="Q179" i="45"/>
  <c r="Q42" i="45" s="1"/>
  <c r="Q43" i="45" s="1"/>
  <c r="Q65" i="45" s="1"/>
  <c r="S94" i="45" l="1"/>
  <c r="R82" i="45"/>
  <c r="AI193" i="45"/>
  <c r="Q7" i="45"/>
  <c r="Q171" i="45"/>
  <c r="R89" i="45"/>
  <c r="S178" i="45"/>
  <c r="R214" i="45"/>
  <c r="R179" i="45"/>
  <c r="R42" i="45" s="1"/>
  <c r="R43" i="45" s="1"/>
  <c r="R65" i="45" s="1"/>
  <c r="V173" i="45"/>
  <c r="N49" i="44"/>
  <c r="T178" i="45" l="1"/>
  <c r="S214" i="45"/>
  <c r="S179" i="45"/>
  <c r="S42" i="45" s="1"/>
  <c r="S43" i="45" s="1"/>
  <c r="S65" i="45" s="1"/>
  <c r="R171" i="45"/>
  <c r="S89" i="45"/>
  <c r="W173" i="45"/>
  <c r="AJ193" i="45"/>
  <c r="R7" i="45"/>
  <c r="T94" i="45"/>
  <c r="S82" i="45"/>
  <c r="X173" i="45" l="1"/>
  <c r="S171" i="45"/>
  <c r="T89" i="45"/>
  <c r="AK193" i="45"/>
  <c r="S7" i="45"/>
  <c r="T82" i="45"/>
  <c r="U94" i="45"/>
  <c r="T214" i="45"/>
  <c r="U178" i="45"/>
  <c r="T179" i="45"/>
  <c r="T42" i="45" s="1"/>
  <c r="T43" i="45" s="1"/>
  <c r="T65" i="45" s="1"/>
  <c r="V94" i="45" l="1"/>
  <c r="U82" i="45"/>
  <c r="T171" i="45"/>
  <c r="U89" i="45"/>
  <c r="AL193" i="45"/>
  <c r="T7" i="45"/>
  <c r="U214" i="45"/>
  <c r="V178" i="45"/>
  <c r="U179" i="45"/>
  <c r="U42" i="45" s="1"/>
  <c r="U43" i="45" s="1"/>
  <c r="U65" i="45" s="1"/>
  <c r="Y173" i="45"/>
  <c r="W178" i="45" l="1"/>
  <c r="V214" i="45"/>
  <c r="V179" i="45"/>
  <c r="V42" i="45" s="1"/>
  <c r="V43" i="45" s="1"/>
  <c r="V65" i="45" s="1"/>
  <c r="U171" i="45"/>
  <c r="V89" i="45"/>
  <c r="Z173" i="45"/>
  <c r="AM193" i="45"/>
  <c r="U7" i="45"/>
  <c r="V82" i="45"/>
  <c r="W94" i="45"/>
  <c r="X94" i="45" l="1"/>
  <c r="W82" i="45"/>
  <c r="AN193" i="45"/>
  <c r="V7" i="45"/>
  <c r="W214" i="45"/>
  <c r="X178" i="45"/>
  <c r="W179" i="45"/>
  <c r="W42" i="45" s="1"/>
  <c r="W43" i="45" s="1"/>
  <c r="W65" i="45" s="1"/>
  <c r="AA173" i="45"/>
  <c r="V171" i="45"/>
  <c r="W89" i="45"/>
  <c r="AO193" i="45" l="1"/>
  <c r="W7" i="45"/>
  <c r="X214" i="45"/>
  <c r="Y178" i="45"/>
  <c r="X179" i="45"/>
  <c r="X42" i="45" s="1"/>
  <c r="X43" i="45" s="1"/>
  <c r="X65" i="45" s="1"/>
  <c r="W171" i="45"/>
  <c r="X89" i="45"/>
  <c r="AB173" i="45"/>
  <c r="X82" i="45"/>
  <c r="Y94" i="45"/>
  <c r="X171" i="45" l="1"/>
  <c r="Y89" i="45"/>
  <c r="Z178" i="45"/>
  <c r="Y214" i="45"/>
  <c r="Y179" i="45"/>
  <c r="Y65" i="45" s="1"/>
  <c r="Y82" i="45"/>
  <c r="Z94" i="45"/>
  <c r="AP193" i="45"/>
  <c r="X7" i="45"/>
  <c r="AC173" i="45"/>
  <c r="AA94" i="45" l="1"/>
  <c r="Z82" i="45"/>
  <c r="AA178" i="45"/>
  <c r="Z214" i="45"/>
  <c r="Z179" i="45"/>
  <c r="Z42" i="45" s="1"/>
  <c r="Z43" i="45" s="1"/>
  <c r="Z65" i="45" s="1"/>
  <c r="AQ193" i="45"/>
  <c r="Y7" i="45"/>
  <c r="AD173" i="45"/>
  <c r="Y171" i="45"/>
  <c r="Z89" i="45"/>
  <c r="AR193" i="45" l="1"/>
  <c r="Z7" i="45"/>
  <c r="Z171" i="45"/>
  <c r="AA89" i="45"/>
  <c r="AB178" i="45"/>
  <c r="AA214" i="45"/>
  <c r="AA179" i="45"/>
  <c r="AA42" i="45" s="1"/>
  <c r="AA43" i="45" s="1"/>
  <c r="AA65" i="45" s="1"/>
  <c r="AE173" i="45"/>
  <c r="AB94" i="45"/>
  <c r="AA82" i="45"/>
  <c r="AF173" i="45" l="1"/>
  <c r="AS193" i="45"/>
  <c r="AA7" i="45"/>
  <c r="AB214" i="45"/>
  <c r="AC178" i="45"/>
  <c r="AB179" i="45"/>
  <c r="AB42" i="45" s="1"/>
  <c r="AB43" i="45" s="1"/>
  <c r="AB65" i="45" s="1"/>
  <c r="AA171" i="45"/>
  <c r="AB89" i="45"/>
  <c r="AB82" i="45"/>
  <c r="AC94" i="45"/>
  <c r="AT193" i="45" l="1"/>
  <c r="AB7" i="45"/>
  <c r="AD178" i="45"/>
  <c r="AC214" i="45"/>
  <c r="AC179" i="45"/>
  <c r="AC42" i="45" s="1"/>
  <c r="AC43" i="45" s="1"/>
  <c r="AC65" i="45" s="1"/>
  <c r="AD94" i="45"/>
  <c r="AC82" i="45"/>
  <c r="AB171" i="45"/>
  <c r="AC89" i="45"/>
  <c r="AD82" i="45" l="1"/>
  <c r="AE94" i="45"/>
  <c r="AU193" i="45"/>
  <c r="AC7" i="45"/>
  <c r="AE178" i="45"/>
  <c r="AD214" i="45"/>
  <c r="AD179" i="45"/>
  <c r="AD42" i="45" s="1"/>
  <c r="AD43" i="45" s="1"/>
  <c r="AD65" i="45" s="1"/>
  <c r="AC171" i="45"/>
  <c r="AD89" i="45"/>
  <c r="AF94" i="45" l="1"/>
  <c r="AF82" i="45" s="1"/>
  <c r="AE82" i="45"/>
  <c r="AV193" i="45"/>
  <c r="AD7" i="45"/>
  <c r="AE214" i="45"/>
  <c r="AF178" i="45"/>
  <c r="AE179" i="45"/>
  <c r="AE42" i="45" s="1"/>
  <c r="AE43" i="45" s="1"/>
  <c r="AE65" i="45" s="1"/>
  <c r="AD171" i="45"/>
  <c r="AE89" i="45"/>
  <c r="AW193" i="45" l="1"/>
  <c r="AE7" i="45"/>
  <c r="AF214" i="45"/>
  <c r="AF179" i="45"/>
  <c r="AF42" i="45" s="1"/>
  <c r="AE171" i="45"/>
  <c r="AF89" i="45"/>
  <c r="AF171" i="45" s="1"/>
  <c r="AI82" i="45"/>
  <c r="AH82" i="45"/>
  <c r="AF43" i="45" l="1"/>
  <c r="AI42" i="45"/>
  <c r="AH42" i="45"/>
  <c r="AF65" i="45" l="1"/>
  <c r="AI43" i="45"/>
  <c r="AH43" i="45"/>
  <c r="AX193" i="45" l="1"/>
  <c r="AF7" i="45"/>
  <c r="A7" i="45" s="1"/>
  <c r="AH65" i="45"/>
  <c r="AI65" i="45"/>
  <c r="M49" i="44" l="1"/>
  <c r="L49" i="44"/>
  <c r="AH87" i="44" l="1"/>
  <c r="AI87" i="44" s="1"/>
  <c r="B82" i="44"/>
  <c r="B80" i="44"/>
  <c r="B69" i="44"/>
  <c r="B68" i="44"/>
  <c r="B67" i="44"/>
  <c r="B66" i="44"/>
  <c r="B71" i="44" s="1"/>
  <c r="B63" i="44"/>
  <c r="B59" i="44"/>
  <c r="B5" i="44" s="1"/>
  <c r="B47" i="44"/>
  <c r="B42" i="44"/>
  <c r="B43" i="44" s="1"/>
  <c r="B30" i="44"/>
  <c r="AF218" i="44"/>
  <c r="AE218" i="44"/>
  <c r="AD218" i="44"/>
  <c r="AC218" i="44"/>
  <c r="AB218" i="44"/>
  <c r="AA218" i="44"/>
  <c r="Z218" i="44"/>
  <c r="Y218" i="44"/>
  <c r="X218" i="44"/>
  <c r="W218" i="44"/>
  <c r="V218" i="44"/>
  <c r="U218" i="44"/>
  <c r="T218" i="44"/>
  <c r="S218" i="44"/>
  <c r="R218" i="44"/>
  <c r="Q218" i="44"/>
  <c r="P218" i="44"/>
  <c r="O218" i="44"/>
  <c r="N218" i="44"/>
  <c r="M218" i="44"/>
  <c r="L218" i="44"/>
  <c r="K218" i="44"/>
  <c r="J218" i="44"/>
  <c r="I218" i="44"/>
  <c r="H218" i="44"/>
  <c r="G218" i="44"/>
  <c r="F218" i="44"/>
  <c r="E218" i="44"/>
  <c r="D218" i="44"/>
  <c r="C218" i="44"/>
  <c r="B218" i="44"/>
  <c r="A218" i="44"/>
  <c r="AF217" i="44"/>
  <c r="AE217" i="44"/>
  <c r="AD217" i="44"/>
  <c r="AC217" i="44"/>
  <c r="AB217" i="44"/>
  <c r="AA217" i="44"/>
  <c r="Z217" i="44"/>
  <c r="Y217" i="44"/>
  <c r="X217" i="44"/>
  <c r="W217" i="44"/>
  <c r="V217" i="44"/>
  <c r="U217" i="44"/>
  <c r="T217" i="44"/>
  <c r="S217" i="44"/>
  <c r="R217" i="44"/>
  <c r="Q217" i="44"/>
  <c r="P217" i="44"/>
  <c r="O217" i="44"/>
  <c r="N217" i="44"/>
  <c r="M217" i="44"/>
  <c r="L217" i="44"/>
  <c r="K217" i="44"/>
  <c r="J217" i="44"/>
  <c r="I217" i="44"/>
  <c r="H217" i="44"/>
  <c r="G217" i="44"/>
  <c r="F217" i="44"/>
  <c r="E217" i="44"/>
  <c r="D217" i="44"/>
  <c r="C217" i="44"/>
  <c r="B217" i="44"/>
  <c r="A217" i="44"/>
  <c r="AF216" i="44"/>
  <c r="AE216" i="44"/>
  <c r="AD216" i="44"/>
  <c r="AC216" i="44"/>
  <c r="AB216" i="44"/>
  <c r="AA216" i="44"/>
  <c r="Z216" i="44"/>
  <c r="Y216" i="44"/>
  <c r="X216" i="44"/>
  <c r="W216" i="44"/>
  <c r="V216" i="44"/>
  <c r="U216" i="44"/>
  <c r="T216" i="44"/>
  <c r="S216" i="44"/>
  <c r="R216" i="44"/>
  <c r="Q216" i="44"/>
  <c r="P216" i="44"/>
  <c r="O216" i="44"/>
  <c r="N216" i="44"/>
  <c r="M216" i="44"/>
  <c r="L216" i="44"/>
  <c r="K216" i="44"/>
  <c r="J216" i="44"/>
  <c r="I216" i="44"/>
  <c r="H216" i="44"/>
  <c r="G216" i="44"/>
  <c r="F216" i="44"/>
  <c r="E216" i="44"/>
  <c r="D216" i="44"/>
  <c r="C216" i="44"/>
  <c r="B216" i="44"/>
  <c r="A216" i="44"/>
  <c r="AF215" i="44"/>
  <c r="AE215" i="44"/>
  <c r="AD215" i="44"/>
  <c r="AC215" i="44"/>
  <c r="AB215" i="44"/>
  <c r="AA215" i="44"/>
  <c r="Z215" i="44"/>
  <c r="Y215" i="44"/>
  <c r="X215" i="44"/>
  <c r="W215" i="44"/>
  <c r="V215" i="44"/>
  <c r="U215" i="44"/>
  <c r="T215" i="44"/>
  <c r="S215" i="44"/>
  <c r="R215" i="44"/>
  <c r="Q215" i="44"/>
  <c r="P215" i="44"/>
  <c r="O215" i="44"/>
  <c r="N215" i="44"/>
  <c r="M215" i="44"/>
  <c r="L215" i="44"/>
  <c r="K215" i="44"/>
  <c r="J215" i="44"/>
  <c r="I215" i="44"/>
  <c r="H215" i="44"/>
  <c r="G215" i="44"/>
  <c r="F215" i="44"/>
  <c r="E215" i="44"/>
  <c r="D215" i="44"/>
  <c r="C215" i="44"/>
  <c r="B215" i="44"/>
  <c r="A215" i="44"/>
  <c r="C214" i="44"/>
  <c r="B214" i="44"/>
  <c r="S189" i="44"/>
  <c r="AG179" i="44"/>
  <c r="B179" i="44"/>
  <c r="D178" i="44"/>
  <c r="C178" i="44"/>
  <c r="N177" i="44"/>
  <c r="O177" i="44" s="1"/>
  <c r="P177" i="44" s="1"/>
  <c r="Q177" i="44" s="1"/>
  <c r="R177" i="44" s="1"/>
  <c r="S177" i="44" s="1"/>
  <c r="T177" i="44" s="1"/>
  <c r="U177" i="44" s="1"/>
  <c r="V177" i="44" s="1"/>
  <c r="W177" i="44" s="1"/>
  <c r="X177" i="44" s="1"/>
  <c r="Y177" i="44" s="1"/>
  <c r="Z177" i="44" s="1"/>
  <c r="AA177" i="44" s="1"/>
  <c r="AB177" i="44" s="1"/>
  <c r="AC177" i="44" s="1"/>
  <c r="AD177" i="44" s="1"/>
  <c r="AE177" i="44" s="1"/>
  <c r="AF177" i="44" s="1"/>
  <c r="D177" i="44"/>
  <c r="E177" i="44" s="1"/>
  <c r="F177" i="44" s="1"/>
  <c r="G177" i="44" s="1"/>
  <c r="H177" i="44" s="1"/>
  <c r="I177" i="44" s="1"/>
  <c r="J177" i="44" s="1"/>
  <c r="K177" i="44" s="1"/>
  <c r="L177" i="44" s="1"/>
  <c r="M177" i="44" s="1"/>
  <c r="C177" i="44"/>
  <c r="H176" i="44"/>
  <c r="I176" i="44" s="1"/>
  <c r="J176" i="44" s="1"/>
  <c r="K176" i="44" s="1"/>
  <c r="L176" i="44" s="1"/>
  <c r="M176" i="44" s="1"/>
  <c r="N176" i="44" s="1"/>
  <c r="O176" i="44" s="1"/>
  <c r="P176" i="44" s="1"/>
  <c r="Q176" i="44" s="1"/>
  <c r="R176" i="44" s="1"/>
  <c r="S176" i="44" s="1"/>
  <c r="T176" i="44" s="1"/>
  <c r="U176" i="44" s="1"/>
  <c r="V176" i="44" s="1"/>
  <c r="W176" i="44" s="1"/>
  <c r="X176" i="44" s="1"/>
  <c r="Y176" i="44" s="1"/>
  <c r="Z176" i="44" s="1"/>
  <c r="AA176" i="44" s="1"/>
  <c r="AB176" i="44" s="1"/>
  <c r="AC176" i="44" s="1"/>
  <c r="AD176" i="44" s="1"/>
  <c r="AE176" i="44" s="1"/>
  <c r="AF176" i="44" s="1"/>
  <c r="D176" i="44"/>
  <c r="E176" i="44" s="1"/>
  <c r="F176" i="44" s="1"/>
  <c r="G176" i="44" s="1"/>
  <c r="C176" i="44"/>
  <c r="C175" i="44"/>
  <c r="D175" i="44" s="1"/>
  <c r="E175" i="44" s="1"/>
  <c r="F175" i="44" s="1"/>
  <c r="G175" i="44" s="1"/>
  <c r="H175" i="44" s="1"/>
  <c r="I175" i="44" s="1"/>
  <c r="J175" i="44" s="1"/>
  <c r="K175" i="44" s="1"/>
  <c r="L175" i="44" s="1"/>
  <c r="M175" i="44" s="1"/>
  <c r="N175" i="44" s="1"/>
  <c r="O175" i="44" s="1"/>
  <c r="P175" i="44" s="1"/>
  <c r="Q175" i="44" s="1"/>
  <c r="R175" i="44" s="1"/>
  <c r="S175" i="44" s="1"/>
  <c r="T175" i="44" s="1"/>
  <c r="U175" i="44" s="1"/>
  <c r="V175" i="44" s="1"/>
  <c r="W175" i="44" s="1"/>
  <c r="X175" i="44" s="1"/>
  <c r="Y175" i="44" s="1"/>
  <c r="Z175" i="44" s="1"/>
  <c r="AA175" i="44" s="1"/>
  <c r="AB175" i="44" s="1"/>
  <c r="AC175" i="44" s="1"/>
  <c r="AD175" i="44" s="1"/>
  <c r="AE175" i="44" s="1"/>
  <c r="AF175" i="44" s="1"/>
  <c r="D174" i="44"/>
  <c r="E174" i="44" s="1"/>
  <c r="C174" i="44"/>
  <c r="F173" i="44"/>
  <c r="D173" i="44"/>
  <c r="E173" i="44" s="1"/>
  <c r="C173" i="44"/>
  <c r="AG171" i="44"/>
  <c r="B171" i="44"/>
  <c r="E170" i="44"/>
  <c r="F170" i="44" s="1"/>
  <c r="G170" i="44" s="1"/>
  <c r="H170" i="44" s="1"/>
  <c r="I170" i="44" s="1"/>
  <c r="J170" i="44" s="1"/>
  <c r="K170" i="44" s="1"/>
  <c r="L170" i="44" s="1"/>
  <c r="M170" i="44" s="1"/>
  <c r="N170" i="44" s="1"/>
  <c r="O170" i="44" s="1"/>
  <c r="P170" i="44" s="1"/>
  <c r="Q170" i="44" s="1"/>
  <c r="R170" i="44" s="1"/>
  <c r="S170" i="44" s="1"/>
  <c r="T170" i="44" s="1"/>
  <c r="U170" i="44" s="1"/>
  <c r="V170" i="44" s="1"/>
  <c r="W170" i="44" s="1"/>
  <c r="X170" i="44" s="1"/>
  <c r="Y170" i="44" s="1"/>
  <c r="Z170" i="44" s="1"/>
  <c r="AA170" i="44" s="1"/>
  <c r="AB170" i="44" s="1"/>
  <c r="AC170" i="44" s="1"/>
  <c r="AD170" i="44" s="1"/>
  <c r="AE170" i="44" s="1"/>
  <c r="AF170" i="44" s="1"/>
  <c r="D170" i="44"/>
  <c r="C170" i="44"/>
  <c r="AE169" i="44"/>
  <c r="AF169" i="44" s="1"/>
  <c r="C169" i="44"/>
  <c r="D169" i="44" s="1"/>
  <c r="E169" i="44" s="1"/>
  <c r="F169" i="44" s="1"/>
  <c r="G169" i="44" s="1"/>
  <c r="H169" i="44" s="1"/>
  <c r="I169" i="44" s="1"/>
  <c r="J169" i="44" s="1"/>
  <c r="K169" i="44" s="1"/>
  <c r="L169" i="44" s="1"/>
  <c r="M169" i="44" s="1"/>
  <c r="N169" i="44" s="1"/>
  <c r="O169" i="44" s="1"/>
  <c r="P169" i="44" s="1"/>
  <c r="Q169" i="44" s="1"/>
  <c r="R169" i="44" s="1"/>
  <c r="S169" i="44" s="1"/>
  <c r="T169" i="44" s="1"/>
  <c r="U169" i="44" s="1"/>
  <c r="V169" i="44" s="1"/>
  <c r="W169" i="44" s="1"/>
  <c r="X169" i="44" s="1"/>
  <c r="Y169" i="44" s="1"/>
  <c r="Z169" i="44" s="1"/>
  <c r="AA169" i="44" s="1"/>
  <c r="AB169" i="44" s="1"/>
  <c r="AC169" i="44" s="1"/>
  <c r="AD169" i="44" s="1"/>
  <c r="C168" i="44"/>
  <c r="D168" i="44" s="1"/>
  <c r="E168" i="44" s="1"/>
  <c r="F168" i="44" s="1"/>
  <c r="G168" i="44" s="1"/>
  <c r="H168" i="44" s="1"/>
  <c r="I168" i="44" s="1"/>
  <c r="J168" i="44" s="1"/>
  <c r="K168" i="44" s="1"/>
  <c r="L168" i="44" s="1"/>
  <c r="M168" i="44" s="1"/>
  <c r="N168" i="44" s="1"/>
  <c r="O168" i="44" s="1"/>
  <c r="P168" i="44" s="1"/>
  <c r="Q168" i="44" s="1"/>
  <c r="R168" i="44" s="1"/>
  <c r="S168" i="44" s="1"/>
  <c r="T168" i="44" s="1"/>
  <c r="U168" i="44" s="1"/>
  <c r="V168" i="44" s="1"/>
  <c r="W168" i="44" s="1"/>
  <c r="X168" i="44" s="1"/>
  <c r="Y168" i="44" s="1"/>
  <c r="Z168" i="44" s="1"/>
  <c r="AA168" i="44" s="1"/>
  <c r="AB168" i="44" s="1"/>
  <c r="AC168" i="44" s="1"/>
  <c r="AD168" i="44" s="1"/>
  <c r="AE168" i="44" s="1"/>
  <c r="AF168" i="44" s="1"/>
  <c r="S167" i="44"/>
  <c r="T167" i="44" s="1"/>
  <c r="U167" i="44" s="1"/>
  <c r="V167" i="44" s="1"/>
  <c r="W167" i="44" s="1"/>
  <c r="X167" i="44" s="1"/>
  <c r="Y167" i="44" s="1"/>
  <c r="Z167" i="44" s="1"/>
  <c r="AA167" i="44" s="1"/>
  <c r="AB167" i="44" s="1"/>
  <c r="AC167" i="44" s="1"/>
  <c r="AD167" i="44" s="1"/>
  <c r="AE167" i="44" s="1"/>
  <c r="AF167" i="44" s="1"/>
  <c r="D167" i="44"/>
  <c r="E167" i="44" s="1"/>
  <c r="F167" i="44" s="1"/>
  <c r="G167" i="44" s="1"/>
  <c r="H167" i="44" s="1"/>
  <c r="I167" i="44" s="1"/>
  <c r="J167" i="44" s="1"/>
  <c r="K167" i="44" s="1"/>
  <c r="L167" i="44" s="1"/>
  <c r="M167" i="44" s="1"/>
  <c r="N167" i="44" s="1"/>
  <c r="O167" i="44" s="1"/>
  <c r="P167" i="44" s="1"/>
  <c r="Q167" i="44" s="1"/>
  <c r="R167" i="44" s="1"/>
  <c r="C167" i="44"/>
  <c r="J166" i="44"/>
  <c r="K166" i="44" s="1"/>
  <c r="L166" i="44" s="1"/>
  <c r="M166" i="44" s="1"/>
  <c r="N166" i="44" s="1"/>
  <c r="O166" i="44" s="1"/>
  <c r="P166" i="44" s="1"/>
  <c r="Q166" i="44" s="1"/>
  <c r="R166" i="44" s="1"/>
  <c r="S166" i="44" s="1"/>
  <c r="T166" i="44" s="1"/>
  <c r="U166" i="44" s="1"/>
  <c r="V166" i="44" s="1"/>
  <c r="W166" i="44" s="1"/>
  <c r="X166" i="44" s="1"/>
  <c r="Y166" i="44" s="1"/>
  <c r="Z166" i="44" s="1"/>
  <c r="AA166" i="44" s="1"/>
  <c r="AB166" i="44" s="1"/>
  <c r="AC166" i="44" s="1"/>
  <c r="AD166" i="44" s="1"/>
  <c r="AE166" i="44" s="1"/>
  <c r="AF166" i="44" s="1"/>
  <c r="D166" i="44"/>
  <c r="E166" i="44" s="1"/>
  <c r="F166" i="44" s="1"/>
  <c r="G166" i="44" s="1"/>
  <c r="H166" i="44" s="1"/>
  <c r="I166" i="44" s="1"/>
  <c r="C166" i="44"/>
  <c r="M165" i="44"/>
  <c r="N165" i="44" s="1"/>
  <c r="O165" i="44" s="1"/>
  <c r="P165" i="44" s="1"/>
  <c r="Q165" i="44" s="1"/>
  <c r="R165" i="44" s="1"/>
  <c r="S165" i="44" s="1"/>
  <c r="T165" i="44" s="1"/>
  <c r="U165" i="44" s="1"/>
  <c r="V165" i="44" s="1"/>
  <c r="W165" i="44" s="1"/>
  <c r="X165" i="44" s="1"/>
  <c r="Y165" i="44" s="1"/>
  <c r="Z165" i="44" s="1"/>
  <c r="AA165" i="44" s="1"/>
  <c r="AB165" i="44" s="1"/>
  <c r="AC165" i="44" s="1"/>
  <c r="AD165" i="44" s="1"/>
  <c r="AE165" i="44" s="1"/>
  <c r="AF165" i="44" s="1"/>
  <c r="D165" i="44"/>
  <c r="E165" i="44" s="1"/>
  <c r="F165" i="44" s="1"/>
  <c r="G165" i="44" s="1"/>
  <c r="H165" i="44" s="1"/>
  <c r="I165" i="44" s="1"/>
  <c r="J165" i="44" s="1"/>
  <c r="K165" i="44" s="1"/>
  <c r="L165" i="44" s="1"/>
  <c r="C165" i="44"/>
  <c r="M164" i="44"/>
  <c r="N164" i="44" s="1"/>
  <c r="O164" i="44" s="1"/>
  <c r="P164" i="44" s="1"/>
  <c r="Q164" i="44" s="1"/>
  <c r="R164" i="44" s="1"/>
  <c r="S164" i="44" s="1"/>
  <c r="T164" i="44" s="1"/>
  <c r="U164" i="44" s="1"/>
  <c r="V164" i="44" s="1"/>
  <c r="W164" i="44" s="1"/>
  <c r="X164" i="44" s="1"/>
  <c r="Y164" i="44" s="1"/>
  <c r="Z164" i="44" s="1"/>
  <c r="AA164" i="44" s="1"/>
  <c r="AB164" i="44" s="1"/>
  <c r="AC164" i="44" s="1"/>
  <c r="AD164" i="44" s="1"/>
  <c r="AE164" i="44" s="1"/>
  <c r="AF164" i="44" s="1"/>
  <c r="L164" i="44"/>
  <c r="H164" i="44"/>
  <c r="I164" i="44" s="1"/>
  <c r="J164" i="44" s="1"/>
  <c r="K164" i="44" s="1"/>
  <c r="C164" i="44"/>
  <c r="D164" i="44" s="1"/>
  <c r="E164" i="44" s="1"/>
  <c r="F164" i="44" s="1"/>
  <c r="G164" i="44" s="1"/>
  <c r="V163" i="44"/>
  <c r="W163" i="44" s="1"/>
  <c r="X163" i="44" s="1"/>
  <c r="Y163" i="44" s="1"/>
  <c r="Z163" i="44" s="1"/>
  <c r="AA163" i="44" s="1"/>
  <c r="AB163" i="44" s="1"/>
  <c r="AC163" i="44" s="1"/>
  <c r="AD163" i="44" s="1"/>
  <c r="AE163" i="44" s="1"/>
  <c r="AF163" i="44" s="1"/>
  <c r="I163" i="44"/>
  <c r="J163" i="44" s="1"/>
  <c r="K163" i="44" s="1"/>
  <c r="L163" i="44" s="1"/>
  <c r="M163" i="44" s="1"/>
  <c r="N163" i="44" s="1"/>
  <c r="O163" i="44" s="1"/>
  <c r="P163" i="44" s="1"/>
  <c r="Q163" i="44" s="1"/>
  <c r="R163" i="44" s="1"/>
  <c r="S163" i="44" s="1"/>
  <c r="T163" i="44" s="1"/>
  <c r="U163" i="44" s="1"/>
  <c r="F163" i="44"/>
  <c r="G163" i="44" s="1"/>
  <c r="H163" i="44" s="1"/>
  <c r="D163" i="44"/>
  <c r="E163" i="44" s="1"/>
  <c r="C163" i="44"/>
  <c r="Q162" i="44"/>
  <c r="R162" i="44" s="1"/>
  <c r="S162" i="44" s="1"/>
  <c r="T162" i="44" s="1"/>
  <c r="U162" i="44" s="1"/>
  <c r="V162" i="44" s="1"/>
  <c r="W162" i="44" s="1"/>
  <c r="X162" i="44" s="1"/>
  <c r="Y162" i="44" s="1"/>
  <c r="Z162" i="44" s="1"/>
  <c r="AA162" i="44" s="1"/>
  <c r="AB162" i="44" s="1"/>
  <c r="AC162" i="44" s="1"/>
  <c r="AD162" i="44" s="1"/>
  <c r="AE162" i="44" s="1"/>
  <c r="AF162" i="44" s="1"/>
  <c r="I162" i="44"/>
  <c r="J162" i="44" s="1"/>
  <c r="K162" i="44" s="1"/>
  <c r="L162" i="44" s="1"/>
  <c r="M162" i="44" s="1"/>
  <c r="N162" i="44" s="1"/>
  <c r="O162" i="44" s="1"/>
  <c r="P162" i="44" s="1"/>
  <c r="G162" i="44"/>
  <c r="H162" i="44" s="1"/>
  <c r="E162" i="44"/>
  <c r="F162" i="44" s="1"/>
  <c r="D162" i="44"/>
  <c r="C162" i="44"/>
  <c r="D161" i="44"/>
  <c r="E161" i="44" s="1"/>
  <c r="F161" i="44" s="1"/>
  <c r="G161" i="44" s="1"/>
  <c r="H161" i="44" s="1"/>
  <c r="I161" i="44" s="1"/>
  <c r="J161" i="44" s="1"/>
  <c r="K161" i="44" s="1"/>
  <c r="L161" i="44" s="1"/>
  <c r="M161" i="44" s="1"/>
  <c r="N161" i="44" s="1"/>
  <c r="O161" i="44" s="1"/>
  <c r="P161" i="44" s="1"/>
  <c r="Q161" i="44" s="1"/>
  <c r="R161" i="44" s="1"/>
  <c r="S161" i="44" s="1"/>
  <c r="T161" i="44" s="1"/>
  <c r="U161" i="44" s="1"/>
  <c r="V161" i="44" s="1"/>
  <c r="W161" i="44" s="1"/>
  <c r="X161" i="44" s="1"/>
  <c r="Y161" i="44" s="1"/>
  <c r="Z161" i="44" s="1"/>
  <c r="AA161" i="44" s="1"/>
  <c r="AB161" i="44" s="1"/>
  <c r="AC161" i="44" s="1"/>
  <c r="AD161" i="44" s="1"/>
  <c r="AE161" i="44" s="1"/>
  <c r="AF161" i="44" s="1"/>
  <c r="C161" i="44"/>
  <c r="C160" i="44"/>
  <c r="D160" i="44" s="1"/>
  <c r="E160" i="44" s="1"/>
  <c r="F160" i="44" s="1"/>
  <c r="G160" i="44" s="1"/>
  <c r="H160" i="44" s="1"/>
  <c r="I160" i="44" s="1"/>
  <c r="J160" i="44" s="1"/>
  <c r="K160" i="44" s="1"/>
  <c r="L160" i="44" s="1"/>
  <c r="M160" i="44" s="1"/>
  <c r="N160" i="44" s="1"/>
  <c r="O160" i="44" s="1"/>
  <c r="P160" i="44" s="1"/>
  <c r="Q160" i="44" s="1"/>
  <c r="R160" i="44" s="1"/>
  <c r="S160" i="44" s="1"/>
  <c r="T160" i="44" s="1"/>
  <c r="U160" i="44" s="1"/>
  <c r="V160" i="44" s="1"/>
  <c r="W160" i="44" s="1"/>
  <c r="X160" i="44" s="1"/>
  <c r="Y160" i="44" s="1"/>
  <c r="Z160" i="44" s="1"/>
  <c r="AA160" i="44" s="1"/>
  <c r="AB160" i="44" s="1"/>
  <c r="AC160" i="44" s="1"/>
  <c r="AD160" i="44" s="1"/>
  <c r="AE160" i="44" s="1"/>
  <c r="AF160" i="44" s="1"/>
  <c r="L159" i="44"/>
  <c r="M159" i="44" s="1"/>
  <c r="N159" i="44" s="1"/>
  <c r="O159" i="44" s="1"/>
  <c r="P159" i="44" s="1"/>
  <c r="Q159" i="44" s="1"/>
  <c r="R159" i="44" s="1"/>
  <c r="S159" i="44" s="1"/>
  <c r="T159" i="44" s="1"/>
  <c r="U159" i="44" s="1"/>
  <c r="V159" i="44" s="1"/>
  <c r="W159" i="44" s="1"/>
  <c r="X159" i="44" s="1"/>
  <c r="Y159" i="44" s="1"/>
  <c r="Z159" i="44" s="1"/>
  <c r="AA159" i="44" s="1"/>
  <c r="AB159" i="44" s="1"/>
  <c r="AC159" i="44" s="1"/>
  <c r="AD159" i="44" s="1"/>
  <c r="AE159" i="44" s="1"/>
  <c r="AF159" i="44" s="1"/>
  <c r="G159" i="44"/>
  <c r="H159" i="44" s="1"/>
  <c r="I159" i="44" s="1"/>
  <c r="J159" i="44" s="1"/>
  <c r="K159" i="44" s="1"/>
  <c r="D159" i="44"/>
  <c r="E159" i="44" s="1"/>
  <c r="F159" i="44" s="1"/>
  <c r="C159" i="44"/>
  <c r="U158" i="44"/>
  <c r="V158" i="44" s="1"/>
  <c r="W158" i="44" s="1"/>
  <c r="X158" i="44" s="1"/>
  <c r="Y158" i="44" s="1"/>
  <c r="Z158" i="44" s="1"/>
  <c r="AA158" i="44" s="1"/>
  <c r="AB158" i="44" s="1"/>
  <c r="AC158" i="44" s="1"/>
  <c r="AD158" i="44" s="1"/>
  <c r="AE158" i="44" s="1"/>
  <c r="AF158" i="44" s="1"/>
  <c r="L158" i="44"/>
  <c r="M158" i="44" s="1"/>
  <c r="N158" i="44" s="1"/>
  <c r="O158" i="44" s="1"/>
  <c r="P158" i="44" s="1"/>
  <c r="Q158" i="44" s="1"/>
  <c r="R158" i="44" s="1"/>
  <c r="S158" i="44" s="1"/>
  <c r="T158" i="44" s="1"/>
  <c r="G158" i="44"/>
  <c r="H158" i="44" s="1"/>
  <c r="I158" i="44" s="1"/>
  <c r="J158" i="44" s="1"/>
  <c r="K158" i="44" s="1"/>
  <c r="F158" i="44"/>
  <c r="E158" i="44"/>
  <c r="D158" i="44"/>
  <c r="C158" i="44"/>
  <c r="AC157" i="44"/>
  <c r="AD157" i="44" s="1"/>
  <c r="AE157" i="44" s="1"/>
  <c r="AF157" i="44" s="1"/>
  <c r="W157" i="44"/>
  <c r="X157" i="44" s="1"/>
  <c r="Y157" i="44" s="1"/>
  <c r="Z157" i="44" s="1"/>
  <c r="AA157" i="44" s="1"/>
  <c r="AB157" i="44" s="1"/>
  <c r="E157" i="44"/>
  <c r="F157" i="44" s="1"/>
  <c r="G157" i="44" s="1"/>
  <c r="H157" i="44" s="1"/>
  <c r="I157" i="44" s="1"/>
  <c r="J157" i="44" s="1"/>
  <c r="K157" i="44" s="1"/>
  <c r="L157" i="44" s="1"/>
  <c r="M157" i="44" s="1"/>
  <c r="N157" i="44" s="1"/>
  <c r="O157" i="44" s="1"/>
  <c r="P157" i="44" s="1"/>
  <c r="Q157" i="44" s="1"/>
  <c r="R157" i="44" s="1"/>
  <c r="S157" i="44" s="1"/>
  <c r="T157" i="44" s="1"/>
  <c r="U157" i="44" s="1"/>
  <c r="V157" i="44" s="1"/>
  <c r="D157" i="44"/>
  <c r="C157" i="44"/>
  <c r="Q156" i="44"/>
  <c r="R156" i="44" s="1"/>
  <c r="S156" i="44" s="1"/>
  <c r="T156" i="44" s="1"/>
  <c r="U156" i="44" s="1"/>
  <c r="V156" i="44" s="1"/>
  <c r="W156" i="44" s="1"/>
  <c r="X156" i="44" s="1"/>
  <c r="Y156" i="44" s="1"/>
  <c r="Z156" i="44" s="1"/>
  <c r="AA156" i="44" s="1"/>
  <c r="AB156" i="44" s="1"/>
  <c r="AC156" i="44" s="1"/>
  <c r="AD156" i="44" s="1"/>
  <c r="AE156" i="44" s="1"/>
  <c r="AF156" i="44" s="1"/>
  <c r="J156" i="44"/>
  <c r="K156" i="44" s="1"/>
  <c r="L156" i="44" s="1"/>
  <c r="M156" i="44" s="1"/>
  <c r="N156" i="44" s="1"/>
  <c r="O156" i="44" s="1"/>
  <c r="P156" i="44" s="1"/>
  <c r="H156" i="44"/>
  <c r="I156" i="44" s="1"/>
  <c r="G156" i="44"/>
  <c r="E156" i="44"/>
  <c r="F156" i="44" s="1"/>
  <c r="D156" i="44"/>
  <c r="C156" i="44"/>
  <c r="I155" i="44"/>
  <c r="J155" i="44" s="1"/>
  <c r="K155" i="44" s="1"/>
  <c r="L155" i="44" s="1"/>
  <c r="M155" i="44" s="1"/>
  <c r="N155" i="44" s="1"/>
  <c r="O155" i="44" s="1"/>
  <c r="P155" i="44" s="1"/>
  <c r="Q155" i="44" s="1"/>
  <c r="R155" i="44" s="1"/>
  <c r="S155" i="44" s="1"/>
  <c r="T155" i="44" s="1"/>
  <c r="U155" i="44" s="1"/>
  <c r="V155" i="44" s="1"/>
  <c r="W155" i="44" s="1"/>
  <c r="X155" i="44" s="1"/>
  <c r="Y155" i="44" s="1"/>
  <c r="Z155" i="44" s="1"/>
  <c r="AA155" i="44" s="1"/>
  <c r="AB155" i="44" s="1"/>
  <c r="AC155" i="44" s="1"/>
  <c r="AD155" i="44" s="1"/>
  <c r="AE155" i="44" s="1"/>
  <c r="AF155" i="44" s="1"/>
  <c r="H155" i="44"/>
  <c r="C155" i="44"/>
  <c r="D155" i="44" s="1"/>
  <c r="E155" i="44" s="1"/>
  <c r="F155" i="44" s="1"/>
  <c r="G155" i="44" s="1"/>
  <c r="D154" i="44"/>
  <c r="E154" i="44" s="1"/>
  <c r="F154" i="44" s="1"/>
  <c r="G154" i="44" s="1"/>
  <c r="H154" i="44" s="1"/>
  <c r="I154" i="44" s="1"/>
  <c r="J154" i="44" s="1"/>
  <c r="K154" i="44" s="1"/>
  <c r="L154" i="44" s="1"/>
  <c r="M154" i="44" s="1"/>
  <c r="N154" i="44" s="1"/>
  <c r="O154" i="44" s="1"/>
  <c r="P154" i="44" s="1"/>
  <c r="Q154" i="44" s="1"/>
  <c r="R154" i="44" s="1"/>
  <c r="S154" i="44" s="1"/>
  <c r="T154" i="44" s="1"/>
  <c r="U154" i="44" s="1"/>
  <c r="V154" i="44" s="1"/>
  <c r="W154" i="44" s="1"/>
  <c r="X154" i="44" s="1"/>
  <c r="Y154" i="44" s="1"/>
  <c r="Z154" i="44" s="1"/>
  <c r="AA154" i="44" s="1"/>
  <c r="AB154" i="44" s="1"/>
  <c r="AC154" i="44" s="1"/>
  <c r="AD154" i="44" s="1"/>
  <c r="AE154" i="44" s="1"/>
  <c r="AF154" i="44" s="1"/>
  <c r="C154" i="44"/>
  <c r="M153" i="44"/>
  <c r="N153" i="44" s="1"/>
  <c r="O153" i="44" s="1"/>
  <c r="P153" i="44" s="1"/>
  <c r="Q153" i="44" s="1"/>
  <c r="R153" i="44" s="1"/>
  <c r="S153" i="44" s="1"/>
  <c r="T153" i="44" s="1"/>
  <c r="U153" i="44" s="1"/>
  <c r="V153" i="44" s="1"/>
  <c r="W153" i="44" s="1"/>
  <c r="X153" i="44" s="1"/>
  <c r="Y153" i="44" s="1"/>
  <c r="Z153" i="44" s="1"/>
  <c r="AA153" i="44" s="1"/>
  <c r="AB153" i="44" s="1"/>
  <c r="AC153" i="44" s="1"/>
  <c r="AD153" i="44" s="1"/>
  <c r="AE153" i="44" s="1"/>
  <c r="AF153" i="44" s="1"/>
  <c r="I153" i="44"/>
  <c r="J153" i="44" s="1"/>
  <c r="K153" i="44" s="1"/>
  <c r="L153" i="44" s="1"/>
  <c r="E153" i="44"/>
  <c r="F153" i="44" s="1"/>
  <c r="G153" i="44" s="1"/>
  <c r="H153" i="44" s="1"/>
  <c r="D153" i="44"/>
  <c r="C153" i="44"/>
  <c r="K152" i="44"/>
  <c r="L152" i="44" s="1"/>
  <c r="M152" i="44" s="1"/>
  <c r="N152" i="44" s="1"/>
  <c r="O152" i="44" s="1"/>
  <c r="P152" i="44" s="1"/>
  <c r="Q152" i="44" s="1"/>
  <c r="R152" i="44" s="1"/>
  <c r="S152" i="44" s="1"/>
  <c r="T152" i="44" s="1"/>
  <c r="U152" i="44" s="1"/>
  <c r="V152" i="44" s="1"/>
  <c r="W152" i="44" s="1"/>
  <c r="X152" i="44" s="1"/>
  <c r="Y152" i="44" s="1"/>
  <c r="Z152" i="44" s="1"/>
  <c r="AA152" i="44" s="1"/>
  <c r="AB152" i="44" s="1"/>
  <c r="AC152" i="44" s="1"/>
  <c r="AD152" i="44" s="1"/>
  <c r="AE152" i="44" s="1"/>
  <c r="AF152" i="44" s="1"/>
  <c r="G152" i="44"/>
  <c r="H152" i="44" s="1"/>
  <c r="I152" i="44" s="1"/>
  <c r="J152" i="44" s="1"/>
  <c r="E152" i="44"/>
  <c r="F152" i="44" s="1"/>
  <c r="C152" i="44"/>
  <c r="D152" i="44" s="1"/>
  <c r="I151" i="44"/>
  <c r="J151" i="44" s="1"/>
  <c r="K151" i="44" s="1"/>
  <c r="L151" i="44" s="1"/>
  <c r="M151" i="44" s="1"/>
  <c r="N151" i="44" s="1"/>
  <c r="O151" i="44" s="1"/>
  <c r="P151" i="44" s="1"/>
  <c r="Q151" i="44" s="1"/>
  <c r="R151" i="44" s="1"/>
  <c r="S151" i="44" s="1"/>
  <c r="T151" i="44" s="1"/>
  <c r="U151" i="44" s="1"/>
  <c r="V151" i="44" s="1"/>
  <c r="W151" i="44" s="1"/>
  <c r="X151" i="44" s="1"/>
  <c r="Y151" i="44" s="1"/>
  <c r="Z151" i="44" s="1"/>
  <c r="AA151" i="44" s="1"/>
  <c r="AB151" i="44" s="1"/>
  <c r="AC151" i="44" s="1"/>
  <c r="AD151" i="44" s="1"/>
  <c r="AE151" i="44" s="1"/>
  <c r="AF151" i="44" s="1"/>
  <c r="H151" i="44"/>
  <c r="E151" i="44"/>
  <c r="F151" i="44" s="1"/>
  <c r="G151" i="44" s="1"/>
  <c r="C151" i="44"/>
  <c r="D151" i="44" s="1"/>
  <c r="AE150" i="44"/>
  <c r="AF150" i="44" s="1"/>
  <c r="V150" i="44"/>
  <c r="W150" i="44" s="1"/>
  <c r="X150" i="44" s="1"/>
  <c r="Y150" i="44" s="1"/>
  <c r="Z150" i="44" s="1"/>
  <c r="AA150" i="44" s="1"/>
  <c r="AB150" i="44" s="1"/>
  <c r="AC150" i="44" s="1"/>
  <c r="AD150" i="44" s="1"/>
  <c r="K150" i="44"/>
  <c r="L150" i="44" s="1"/>
  <c r="M150" i="44" s="1"/>
  <c r="N150" i="44" s="1"/>
  <c r="O150" i="44" s="1"/>
  <c r="P150" i="44" s="1"/>
  <c r="Q150" i="44" s="1"/>
  <c r="R150" i="44" s="1"/>
  <c r="S150" i="44" s="1"/>
  <c r="T150" i="44" s="1"/>
  <c r="U150" i="44" s="1"/>
  <c r="H150" i="44"/>
  <c r="I150" i="44" s="1"/>
  <c r="J150" i="44" s="1"/>
  <c r="D150" i="44"/>
  <c r="E150" i="44" s="1"/>
  <c r="F150" i="44" s="1"/>
  <c r="G150" i="44" s="1"/>
  <c r="C150" i="44"/>
  <c r="C149" i="44"/>
  <c r="D149" i="44" s="1"/>
  <c r="E149" i="44" s="1"/>
  <c r="F149" i="44" s="1"/>
  <c r="G149" i="44" s="1"/>
  <c r="H149" i="44" s="1"/>
  <c r="I149" i="44" s="1"/>
  <c r="J149" i="44" s="1"/>
  <c r="K149" i="44" s="1"/>
  <c r="L149" i="44" s="1"/>
  <c r="M149" i="44" s="1"/>
  <c r="N149" i="44" s="1"/>
  <c r="O149" i="44" s="1"/>
  <c r="P149" i="44" s="1"/>
  <c r="Q149" i="44" s="1"/>
  <c r="R149" i="44" s="1"/>
  <c r="S149" i="44" s="1"/>
  <c r="T149" i="44" s="1"/>
  <c r="U149" i="44" s="1"/>
  <c r="V149" i="44" s="1"/>
  <c r="W149" i="44" s="1"/>
  <c r="X149" i="44" s="1"/>
  <c r="Y149" i="44" s="1"/>
  <c r="Z149" i="44" s="1"/>
  <c r="AA149" i="44" s="1"/>
  <c r="AB149" i="44" s="1"/>
  <c r="AC149" i="44" s="1"/>
  <c r="AD149" i="44" s="1"/>
  <c r="AE149" i="44" s="1"/>
  <c r="AF149" i="44" s="1"/>
  <c r="C148" i="44"/>
  <c r="D148" i="44" s="1"/>
  <c r="E148" i="44" s="1"/>
  <c r="F148" i="44" s="1"/>
  <c r="G148" i="44" s="1"/>
  <c r="H148" i="44" s="1"/>
  <c r="I148" i="44" s="1"/>
  <c r="J148" i="44" s="1"/>
  <c r="K148" i="44" s="1"/>
  <c r="L148" i="44" s="1"/>
  <c r="M148" i="44" s="1"/>
  <c r="N148" i="44" s="1"/>
  <c r="O148" i="44" s="1"/>
  <c r="P148" i="44" s="1"/>
  <c r="Q148" i="44" s="1"/>
  <c r="R148" i="44" s="1"/>
  <c r="S148" i="44" s="1"/>
  <c r="T148" i="44" s="1"/>
  <c r="U148" i="44" s="1"/>
  <c r="V148" i="44" s="1"/>
  <c r="W148" i="44" s="1"/>
  <c r="X148" i="44" s="1"/>
  <c r="Y148" i="44" s="1"/>
  <c r="Z148" i="44" s="1"/>
  <c r="AA148" i="44" s="1"/>
  <c r="AB148" i="44" s="1"/>
  <c r="AC148" i="44" s="1"/>
  <c r="AD148" i="44" s="1"/>
  <c r="AE148" i="44" s="1"/>
  <c r="AF148" i="44" s="1"/>
  <c r="E147" i="44"/>
  <c r="F147" i="44" s="1"/>
  <c r="G147" i="44" s="1"/>
  <c r="H147" i="44" s="1"/>
  <c r="I147" i="44" s="1"/>
  <c r="J147" i="44" s="1"/>
  <c r="K147" i="44" s="1"/>
  <c r="L147" i="44" s="1"/>
  <c r="M147" i="44" s="1"/>
  <c r="N147" i="44" s="1"/>
  <c r="O147" i="44" s="1"/>
  <c r="P147" i="44" s="1"/>
  <c r="Q147" i="44" s="1"/>
  <c r="R147" i="44" s="1"/>
  <c r="S147" i="44" s="1"/>
  <c r="T147" i="44" s="1"/>
  <c r="U147" i="44" s="1"/>
  <c r="V147" i="44" s="1"/>
  <c r="W147" i="44" s="1"/>
  <c r="X147" i="44" s="1"/>
  <c r="Y147" i="44" s="1"/>
  <c r="Z147" i="44" s="1"/>
  <c r="AA147" i="44" s="1"/>
  <c r="AB147" i="44" s="1"/>
  <c r="AC147" i="44" s="1"/>
  <c r="AD147" i="44" s="1"/>
  <c r="AE147" i="44" s="1"/>
  <c r="AF147" i="44" s="1"/>
  <c r="D147" i="44"/>
  <c r="C147" i="44"/>
  <c r="K146" i="44"/>
  <c r="L146" i="44" s="1"/>
  <c r="M146" i="44" s="1"/>
  <c r="N146" i="44" s="1"/>
  <c r="O146" i="44" s="1"/>
  <c r="P146" i="44" s="1"/>
  <c r="Q146" i="44" s="1"/>
  <c r="R146" i="44" s="1"/>
  <c r="S146" i="44" s="1"/>
  <c r="T146" i="44" s="1"/>
  <c r="U146" i="44" s="1"/>
  <c r="V146" i="44" s="1"/>
  <c r="W146" i="44" s="1"/>
  <c r="X146" i="44" s="1"/>
  <c r="Y146" i="44" s="1"/>
  <c r="Z146" i="44" s="1"/>
  <c r="AA146" i="44" s="1"/>
  <c r="AB146" i="44" s="1"/>
  <c r="AC146" i="44" s="1"/>
  <c r="AD146" i="44" s="1"/>
  <c r="AE146" i="44" s="1"/>
  <c r="AF146" i="44" s="1"/>
  <c r="F146" i="44"/>
  <c r="G146" i="44" s="1"/>
  <c r="H146" i="44" s="1"/>
  <c r="I146" i="44" s="1"/>
  <c r="J146" i="44" s="1"/>
  <c r="D146" i="44"/>
  <c r="E146" i="44" s="1"/>
  <c r="C146" i="44"/>
  <c r="W145" i="44"/>
  <c r="X145" i="44" s="1"/>
  <c r="Y145" i="44" s="1"/>
  <c r="Z145" i="44" s="1"/>
  <c r="AA145" i="44" s="1"/>
  <c r="AB145" i="44" s="1"/>
  <c r="AC145" i="44" s="1"/>
  <c r="AD145" i="44" s="1"/>
  <c r="AE145" i="44" s="1"/>
  <c r="AF145" i="44" s="1"/>
  <c r="N145" i="44"/>
  <c r="O145" i="44" s="1"/>
  <c r="P145" i="44" s="1"/>
  <c r="Q145" i="44" s="1"/>
  <c r="R145" i="44" s="1"/>
  <c r="S145" i="44" s="1"/>
  <c r="T145" i="44" s="1"/>
  <c r="U145" i="44" s="1"/>
  <c r="V145" i="44" s="1"/>
  <c r="G145" i="44"/>
  <c r="H145" i="44" s="1"/>
  <c r="I145" i="44" s="1"/>
  <c r="J145" i="44" s="1"/>
  <c r="K145" i="44" s="1"/>
  <c r="L145" i="44" s="1"/>
  <c r="M145" i="44" s="1"/>
  <c r="C145" i="44"/>
  <c r="D145" i="44" s="1"/>
  <c r="E145" i="44" s="1"/>
  <c r="F145" i="44" s="1"/>
  <c r="E144" i="44"/>
  <c r="F144" i="44" s="1"/>
  <c r="G144" i="44" s="1"/>
  <c r="H144" i="44" s="1"/>
  <c r="I144" i="44" s="1"/>
  <c r="J144" i="44" s="1"/>
  <c r="K144" i="44" s="1"/>
  <c r="L144" i="44" s="1"/>
  <c r="M144" i="44" s="1"/>
  <c r="N144" i="44" s="1"/>
  <c r="O144" i="44" s="1"/>
  <c r="P144" i="44" s="1"/>
  <c r="Q144" i="44" s="1"/>
  <c r="R144" i="44" s="1"/>
  <c r="S144" i="44" s="1"/>
  <c r="T144" i="44" s="1"/>
  <c r="U144" i="44" s="1"/>
  <c r="V144" i="44" s="1"/>
  <c r="W144" i="44" s="1"/>
  <c r="X144" i="44" s="1"/>
  <c r="Y144" i="44" s="1"/>
  <c r="Z144" i="44" s="1"/>
  <c r="AA144" i="44" s="1"/>
  <c r="AB144" i="44" s="1"/>
  <c r="AC144" i="44" s="1"/>
  <c r="AD144" i="44" s="1"/>
  <c r="AE144" i="44" s="1"/>
  <c r="AF144" i="44" s="1"/>
  <c r="D144" i="44"/>
  <c r="C144" i="44"/>
  <c r="J143" i="44"/>
  <c r="K143" i="44" s="1"/>
  <c r="L143" i="44" s="1"/>
  <c r="M143" i="44" s="1"/>
  <c r="N143" i="44" s="1"/>
  <c r="O143" i="44" s="1"/>
  <c r="P143" i="44" s="1"/>
  <c r="Q143" i="44" s="1"/>
  <c r="R143" i="44" s="1"/>
  <c r="S143" i="44" s="1"/>
  <c r="T143" i="44" s="1"/>
  <c r="U143" i="44" s="1"/>
  <c r="V143" i="44" s="1"/>
  <c r="W143" i="44" s="1"/>
  <c r="X143" i="44" s="1"/>
  <c r="Y143" i="44" s="1"/>
  <c r="Z143" i="44" s="1"/>
  <c r="AA143" i="44" s="1"/>
  <c r="AB143" i="44" s="1"/>
  <c r="AC143" i="44" s="1"/>
  <c r="AD143" i="44" s="1"/>
  <c r="AE143" i="44" s="1"/>
  <c r="AF143" i="44" s="1"/>
  <c r="C143" i="44"/>
  <c r="D143" i="44" s="1"/>
  <c r="E143" i="44" s="1"/>
  <c r="F143" i="44" s="1"/>
  <c r="G143" i="44" s="1"/>
  <c r="H143" i="44" s="1"/>
  <c r="I143" i="44" s="1"/>
  <c r="G142" i="44"/>
  <c r="H142" i="44" s="1"/>
  <c r="I142" i="44" s="1"/>
  <c r="J142" i="44" s="1"/>
  <c r="K142" i="44" s="1"/>
  <c r="L142" i="44" s="1"/>
  <c r="M142" i="44" s="1"/>
  <c r="N142" i="44" s="1"/>
  <c r="O142" i="44" s="1"/>
  <c r="P142" i="44" s="1"/>
  <c r="Q142" i="44" s="1"/>
  <c r="R142" i="44" s="1"/>
  <c r="S142" i="44" s="1"/>
  <c r="T142" i="44" s="1"/>
  <c r="U142" i="44" s="1"/>
  <c r="V142" i="44" s="1"/>
  <c r="W142" i="44" s="1"/>
  <c r="X142" i="44" s="1"/>
  <c r="Y142" i="44" s="1"/>
  <c r="Z142" i="44" s="1"/>
  <c r="AA142" i="44" s="1"/>
  <c r="AB142" i="44" s="1"/>
  <c r="AC142" i="44" s="1"/>
  <c r="AD142" i="44" s="1"/>
  <c r="AE142" i="44" s="1"/>
  <c r="AF142" i="44" s="1"/>
  <c r="C142" i="44"/>
  <c r="D142" i="44" s="1"/>
  <c r="E142" i="44" s="1"/>
  <c r="F142" i="44" s="1"/>
  <c r="E141" i="44"/>
  <c r="F141" i="44" s="1"/>
  <c r="G141" i="44" s="1"/>
  <c r="H141" i="44" s="1"/>
  <c r="I141" i="44" s="1"/>
  <c r="J141" i="44" s="1"/>
  <c r="K141" i="44" s="1"/>
  <c r="L141" i="44" s="1"/>
  <c r="M141" i="44" s="1"/>
  <c r="N141" i="44" s="1"/>
  <c r="O141" i="44" s="1"/>
  <c r="P141" i="44" s="1"/>
  <c r="Q141" i="44" s="1"/>
  <c r="R141" i="44" s="1"/>
  <c r="S141" i="44" s="1"/>
  <c r="T141" i="44" s="1"/>
  <c r="U141" i="44" s="1"/>
  <c r="V141" i="44" s="1"/>
  <c r="W141" i="44" s="1"/>
  <c r="X141" i="44" s="1"/>
  <c r="Y141" i="44" s="1"/>
  <c r="Z141" i="44" s="1"/>
  <c r="AA141" i="44" s="1"/>
  <c r="AB141" i="44" s="1"/>
  <c r="AC141" i="44" s="1"/>
  <c r="AD141" i="44" s="1"/>
  <c r="AE141" i="44" s="1"/>
  <c r="AF141" i="44" s="1"/>
  <c r="C141" i="44"/>
  <c r="D141" i="44" s="1"/>
  <c r="I140" i="44"/>
  <c r="J140" i="44" s="1"/>
  <c r="K140" i="44" s="1"/>
  <c r="L140" i="44" s="1"/>
  <c r="M140" i="44" s="1"/>
  <c r="N140" i="44" s="1"/>
  <c r="O140" i="44" s="1"/>
  <c r="P140" i="44" s="1"/>
  <c r="Q140" i="44" s="1"/>
  <c r="R140" i="44" s="1"/>
  <c r="S140" i="44" s="1"/>
  <c r="T140" i="44" s="1"/>
  <c r="U140" i="44" s="1"/>
  <c r="V140" i="44" s="1"/>
  <c r="W140" i="44" s="1"/>
  <c r="X140" i="44" s="1"/>
  <c r="Y140" i="44" s="1"/>
  <c r="Z140" i="44" s="1"/>
  <c r="AA140" i="44" s="1"/>
  <c r="AB140" i="44" s="1"/>
  <c r="AC140" i="44" s="1"/>
  <c r="AD140" i="44" s="1"/>
  <c r="AE140" i="44" s="1"/>
  <c r="AF140" i="44" s="1"/>
  <c r="C140" i="44"/>
  <c r="D140" i="44" s="1"/>
  <c r="E140" i="44" s="1"/>
  <c r="F140" i="44" s="1"/>
  <c r="G140" i="44" s="1"/>
  <c r="H140" i="44" s="1"/>
  <c r="E139" i="44"/>
  <c r="F139" i="44" s="1"/>
  <c r="G139" i="44" s="1"/>
  <c r="H139" i="44" s="1"/>
  <c r="I139" i="44" s="1"/>
  <c r="J139" i="44" s="1"/>
  <c r="K139" i="44" s="1"/>
  <c r="L139" i="44" s="1"/>
  <c r="M139" i="44" s="1"/>
  <c r="N139" i="44" s="1"/>
  <c r="O139" i="44" s="1"/>
  <c r="P139" i="44" s="1"/>
  <c r="Q139" i="44" s="1"/>
  <c r="R139" i="44" s="1"/>
  <c r="S139" i="44" s="1"/>
  <c r="T139" i="44" s="1"/>
  <c r="U139" i="44" s="1"/>
  <c r="V139" i="44" s="1"/>
  <c r="W139" i="44" s="1"/>
  <c r="X139" i="44" s="1"/>
  <c r="Y139" i="44" s="1"/>
  <c r="Z139" i="44" s="1"/>
  <c r="AA139" i="44" s="1"/>
  <c r="AB139" i="44" s="1"/>
  <c r="AC139" i="44" s="1"/>
  <c r="AD139" i="44" s="1"/>
  <c r="AE139" i="44" s="1"/>
  <c r="AF139" i="44" s="1"/>
  <c r="D139" i="44"/>
  <c r="C139" i="44"/>
  <c r="E138" i="44"/>
  <c r="F138" i="44" s="1"/>
  <c r="G138" i="44" s="1"/>
  <c r="H138" i="44" s="1"/>
  <c r="I138" i="44" s="1"/>
  <c r="J138" i="44" s="1"/>
  <c r="K138" i="44" s="1"/>
  <c r="L138" i="44" s="1"/>
  <c r="M138" i="44" s="1"/>
  <c r="N138" i="44" s="1"/>
  <c r="O138" i="44" s="1"/>
  <c r="P138" i="44" s="1"/>
  <c r="Q138" i="44" s="1"/>
  <c r="R138" i="44" s="1"/>
  <c r="S138" i="44" s="1"/>
  <c r="T138" i="44" s="1"/>
  <c r="U138" i="44" s="1"/>
  <c r="V138" i="44" s="1"/>
  <c r="W138" i="44" s="1"/>
  <c r="X138" i="44" s="1"/>
  <c r="Y138" i="44" s="1"/>
  <c r="Z138" i="44" s="1"/>
  <c r="AA138" i="44" s="1"/>
  <c r="AB138" i="44" s="1"/>
  <c r="AC138" i="44" s="1"/>
  <c r="AD138" i="44" s="1"/>
  <c r="AE138" i="44" s="1"/>
  <c r="AF138" i="44" s="1"/>
  <c r="C138" i="44"/>
  <c r="D138" i="44" s="1"/>
  <c r="H137" i="44"/>
  <c r="I137" i="44" s="1"/>
  <c r="J137" i="44" s="1"/>
  <c r="K137" i="44" s="1"/>
  <c r="L137" i="44" s="1"/>
  <c r="M137" i="44" s="1"/>
  <c r="N137" i="44" s="1"/>
  <c r="O137" i="44" s="1"/>
  <c r="P137" i="44" s="1"/>
  <c r="Q137" i="44" s="1"/>
  <c r="R137" i="44" s="1"/>
  <c r="S137" i="44" s="1"/>
  <c r="T137" i="44" s="1"/>
  <c r="U137" i="44" s="1"/>
  <c r="V137" i="44" s="1"/>
  <c r="W137" i="44" s="1"/>
  <c r="X137" i="44" s="1"/>
  <c r="Y137" i="44" s="1"/>
  <c r="Z137" i="44" s="1"/>
  <c r="AA137" i="44" s="1"/>
  <c r="AB137" i="44" s="1"/>
  <c r="AC137" i="44" s="1"/>
  <c r="AD137" i="44" s="1"/>
  <c r="AE137" i="44" s="1"/>
  <c r="AF137" i="44" s="1"/>
  <c r="C137" i="44"/>
  <c r="D137" i="44" s="1"/>
  <c r="E137" i="44" s="1"/>
  <c r="F137" i="44" s="1"/>
  <c r="G137" i="44" s="1"/>
  <c r="D136" i="44"/>
  <c r="E136" i="44" s="1"/>
  <c r="F136" i="44" s="1"/>
  <c r="G136" i="44" s="1"/>
  <c r="H136" i="44" s="1"/>
  <c r="I136" i="44" s="1"/>
  <c r="J136" i="44" s="1"/>
  <c r="K136" i="44" s="1"/>
  <c r="L136" i="44" s="1"/>
  <c r="M136" i="44" s="1"/>
  <c r="N136" i="44" s="1"/>
  <c r="O136" i="44" s="1"/>
  <c r="P136" i="44" s="1"/>
  <c r="Q136" i="44" s="1"/>
  <c r="R136" i="44" s="1"/>
  <c r="S136" i="44" s="1"/>
  <c r="T136" i="44" s="1"/>
  <c r="U136" i="44" s="1"/>
  <c r="V136" i="44" s="1"/>
  <c r="W136" i="44" s="1"/>
  <c r="X136" i="44" s="1"/>
  <c r="Y136" i="44" s="1"/>
  <c r="Z136" i="44" s="1"/>
  <c r="AA136" i="44" s="1"/>
  <c r="AB136" i="44" s="1"/>
  <c r="AC136" i="44" s="1"/>
  <c r="AD136" i="44" s="1"/>
  <c r="AE136" i="44" s="1"/>
  <c r="AF136" i="44" s="1"/>
  <c r="C136" i="44"/>
  <c r="C135" i="44"/>
  <c r="D135" i="44" s="1"/>
  <c r="E135" i="44" s="1"/>
  <c r="F135" i="44" s="1"/>
  <c r="G135" i="44" s="1"/>
  <c r="H135" i="44" s="1"/>
  <c r="I135" i="44" s="1"/>
  <c r="J135" i="44" s="1"/>
  <c r="K135" i="44" s="1"/>
  <c r="L135" i="44" s="1"/>
  <c r="M135" i="44" s="1"/>
  <c r="N135" i="44" s="1"/>
  <c r="O135" i="44" s="1"/>
  <c r="P135" i="44" s="1"/>
  <c r="Q135" i="44" s="1"/>
  <c r="R135" i="44" s="1"/>
  <c r="S135" i="44" s="1"/>
  <c r="T135" i="44" s="1"/>
  <c r="U135" i="44" s="1"/>
  <c r="V135" i="44" s="1"/>
  <c r="W135" i="44" s="1"/>
  <c r="X135" i="44" s="1"/>
  <c r="Y135" i="44" s="1"/>
  <c r="Z135" i="44" s="1"/>
  <c r="AA135" i="44" s="1"/>
  <c r="AB135" i="44" s="1"/>
  <c r="AC135" i="44" s="1"/>
  <c r="AD135" i="44" s="1"/>
  <c r="AE135" i="44" s="1"/>
  <c r="AF135" i="44" s="1"/>
  <c r="E134" i="44"/>
  <c r="F134" i="44" s="1"/>
  <c r="G134" i="44" s="1"/>
  <c r="H134" i="44" s="1"/>
  <c r="I134" i="44" s="1"/>
  <c r="J134" i="44" s="1"/>
  <c r="K134" i="44" s="1"/>
  <c r="L134" i="44" s="1"/>
  <c r="M134" i="44" s="1"/>
  <c r="N134" i="44" s="1"/>
  <c r="O134" i="44" s="1"/>
  <c r="P134" i="44" s="1"/>
  <c r="Q134" i="44" s="1"/>
  <c r="R134" i="44" s="1"/>
  <c r="S134" i="44" s="1"/>
  <c r="T134" i="44" s="1"/>
  <c r="U134" i="44" s="1"/>
  <c r="V134" i="44" s="1"/>
  <c r="W134" i="44" s="1"/>
  <c r="X134" i="44" s="1"/>
  <c r="Y134" i="44" s="1"/>
  <c r="Z134" i="44" s="1"/>
  <c r="AA134" i="44" s="1"/>
  <c r="AB134" i="44" s="1"/>
  <c r="AC134" i="44" s="1"/>
  <c r="AD134" i="44" s="1"/>
  <c r="AE134" i="44" s="1"/>
  <c r="AF134" i="44" s="1"/>
  <c r="C134" i="44"/>
  <c r="D134" i="44" s="1"/>
  <c r="C133" i="44"/>
  <c r="D133" i="44" s="1"/>
  <c r="E133" i="44" s="1"/>
  <c r="F133" i="44" s="1"/>
  <c r="G133" i="44" s="1"/>
  <c r="H133" i="44" s="1"/>
  <c r="I133" i="44" s="1"/>
  <c r="J133" i="44" s="1"/>
  <c r="K133" i="44" s="1"/>
  <c r="L133" i="44" s="1"/>
  <c r="M133" i="44" s="1"/>
  <c r="N133" i="44" s="1"/>
  <c r="O133" i="44" s="1"/>
  <c r="P133" i="44" s="1"/>
  <c r="Q133" i="44" s="1"/>
  <c r="R133" i="44" s="1"/>
  <c r="S133" i="44" s="1"/>
  <c r="T133" i="44" s="1"/>
  <c r="U133" i="44" s="1"/>
  <c r="V133" i="44" s="1"/>
  <c r="W133" i="44" s="1"/>
  <c r="X133" i="44" s="1"/>
  <c r="Y133" i="44" s="1"/>
  <c r="Z133" i="44" s="1"/>
  <c r="AA133" i="44" s="1"/>
  <c r="AB133" i="44" s="1"/>
  <c r="AC133" i="44" s="1"/>
  <c r="AD133" i="44" s="1"/>
  <c r="AE133" i="44" s="1"/>
  <c r="AF133" i="44" s="1"/>
  <c r="D132" i="44"/>
  <c r="E132" i="44" s="1"/>
  <c r="F132" i="44" s="1"/>
  <c r="G132" i="44" s="1"/>
  <c r="H132" i="44" s="1"/>
  <c r="I132" i="44" s="1"/>
  <c r="J132" i="44" s="1"/>
  <c r="K132" i="44" s="1"/>
  <c r="L132" i="44" s="1"/>
  <c r="M132" i="44" s="1"/>
  <c r="N132" i="44" s="1"/>
  <c r="O132" i="44" s="1"/>
  <c r="P132" i="44" s="1"/>
  <c r="Q132" i="44" s="1"/>
  <c r="R132" i="44" s="1"/>
  <c r="S132" i="44" s="1"/>
  <c r="T132" i="44" s="1"/>
  <c r="U132" i="44" s="1"/>
  <c r="V132" i="44" s="1"/>
  <c r="W132" i="44" s="1"/>
  <c r="X132" i="44" s="1"/>
  <c r="Y132" i="44" s="1"/>
  <c r="Z132" i="44" s="1"/>
  <c r="AA132" i="44" s="1"/>
  <c r="AB132" i="44" s="1"/>
  <c r="AC132" i="44" s="1"/>
  <c r="AD132" i="44" s="1"/>
  <c r="AE132" i="44" s="1"/>
  <c r="AF132" i="44" s="1"/>
  <c r="C132" i="44"/>
  <c r="J131" i="44"/>
  <c r="K131" i="44" s="1"/>
  <c r="L131" i="44" s="1"/>
  <c r="M131" i="44" s="1"/>
  <c r="N131" i="44" s="1"/>
  <c r="O131" i="44" s="1"/>
  <c r="P131" i="44" s="1"/>
  <c r="Q131" i="44" s="1"/>
  <c r="R131" i="44" s="1"/>
  <c r="S131" i="44" s="1"/>
  <c r="T131" i="44" s="1"/>
  <c r="U131" i="44" s="1"/>
  <c r="V131" i="44" s="1"/>
  <c r="W131" i="44" s="1"/>
  <c r="X131" i="44" s="1"/>
  <c r="Y131" i="44" s="1"/>
  <c r="Z131" i="44" s="1"/>
  <c r="AA131" i="44" s="1"/>
  <c r="AB131" i="44" s="1"/>
  <c r="AC131" i="44" s="1"/>
  <c r="AD131" i="44" s="1"/>
  <c r="AE131" i="44" s="1"/>
  <c r="AF131" i="44" s="1"/>
  <c r="G131" i="44"/>
  <c r="H131" i="44" s="1"/>
  <c r="I131" i="44" s="1"/>
  <c r="C131" i="44"/>
  <c r="D131" i="44" s="1"/>
  <c r="E131" i="44" s="1"/>
  <c r="F131" i="44" s="1"/>
  <c r="E130" i="44"/>
  <c r="F130" i="44" s="1"/>
  <c r="G130" i="44" s="1"/>
  <c r="H130" i="44" s="1"/>
  <c r="I130" i="44" s="1"/>
  <c r="J130" i="44" s="1"/>
  <c r="K130" i="44" s="1"/>
  <c r="L130" i="44" s="1"/>
  <c r="M130" i="44" s="1"/>
  <c r="N130" i="44" s="1"/>
  <c r="O130" i="44" s="1"/>
  <c r="P130" i="44" s="1"/>
  <c r="Q130" i="44" s="1"/>
  <c r="R130" i="44" s="1"/>
  <c r="S130" i="44" s="1"/>
  <c r="T130" i="44" s="1"/>
  <c r="U130" i="44" s="1"/>
  <c r="V130" i="44" s="1"/>
  <c r="W130" i="44" s="1"/>
  <c r="X130" i="44" s="1"/>
  <c r="Y130" i="44" s="1"/>
  <c r="Z130" i="44" s="1"/>
  <c r="AA130" i="44" s="1"/>
  <c r="AB130" i="44" s="1"/>
  <c r="AC130" i="44" s="1"/>
  <c r="AD130" i="44" s="1"/>
  <c r="AE130" i="44" s="1"/>
  <c r="AF130" i="44" s="1"/>
  <c r="D130" i="44"/>
  <c r="C130" i="44"/>
  <c r="C129" i="44"/>
  <c r="D129" i="44" s="1"/>
  <c r="E129" i="44" s="1"/>
  <c r="F129" i="44" s="1"/>
  <c r="G129" i="44" s="1"/>
  <c r="H129" i="44" s="1"/>
  <c r="I129" i="44" s="1"/>
  <c r="J129" i="44" s="1"/>
  <c r="K129" i="44" s="1"/>
  <c r="L129" i="44" s="1"/>
  <c r="M129" i="44" s="1"/>
  <c r="N129" i="44" s="1"/>
  <c r="O129" i="44" s="1"/>
  <c r="P129" i="44" s="1"/>
  <c r="Q129" i="44" s="1"/>
  <c r="R129" i="44" s="1"/>
  <c r="S129" i="44" s="1"/>
  <c r="T129" i="44" s="1"/>
  <c r="U129" i="44" s="1"/>
  <c r="V129" i="44" s="1"/>
  <c r="W129" i="44" s="1"/>
  <c r="X129" i="44" s="1"/>
  <c r="Y129" i="44" s="1"/>
  <c r="Z129" i="44" s="1"/>
  <c r="AA129" i="44" s="1"/>
  <c r="AB129" i="44" s="1"/>
  <c r="AC129" i="44" s="1"/>
  <c r="AD129" i="44" s="1"/>
  <c r="AE129" i="44" s="1"/>
  <c r="AF129" i="44" s="1"/>
  <c r="C128" i="44"/>
  <c r="D128" i="44" s="1"/>
  <c r="E128" i="44" s="1"/>
  <c r="F128" i="44" s="1"/>
  <c r="G128" i="44" s="1"/>
  <c r="H128" i="44" s="1"/>
  <c r="I128" i="44" s="1"/>
  <c r="J128" i="44" s="1"/>
  <c r="K128" i="44" s="1"/>
  <c r="L128" i="44" s="1"/>
  <c r="M128" i="44" s="1"/>
  <c r="N128" i="44" s="1"/>
  <c r="O128" i="44" s="1"/>
  <c r="P128" i="44" s="1"/>
  <c r="Q128" i="44" s="1"/>
  <c r="R128" i="44" s="1"/>
  <c r="S128" i="44" s="1"/>
  <c r="T128" i="44" s="1"/>
  <c r="U128" i="44" s="1"/>
  <c r="V128" i="44" s="1"/>
  <c r="W128" i="44" s="1"/>
  <c r="X128" i="44" s="1"/>
  <c r="Y128" i="44" s="1"/>
  <c r="Z128" i="44" s="1"/>
  <c r="AA128" i="44" s="1"/>
  <c r="AB128" i="44" s="1"/>
  <c r="AC128" i="44" s="1"/>
  <c r="AD128" i="44" s="1"/>
  <c r="AE128" i="44" s="1"/>
  <c r="AF128" i="44" s="1"/>
  <c r="F127" i="44"/>
  <c r="G127" i="44" s="1"/>
  <c r="H127" i="44" s="1"/>
  <c r="I127" i="44" s="1"/>
  <c r="J127" i="44" s="1"/>
  <c r="K127" i="44" s="1"/>
  <c r="L127" i="44" s="1"/>
  <c r="M127" i="44" s="1"/>
  <c r="N127" i="44" s="1"/>
  <c r="O127" i="44" s="1"/>
  <c r="P127" i="44" s="1"/>
  <c r="Q127" i="44" s="1"/>
  <c r="R127" i="44" s="1"/>
  <c r="S127" i="44" s="1"/>
  <c r="T127" i="44" s="1"/>
  <c r="U127" i="44" s="1"/>
  <c r="V127" i="44" s="1"/>
  <c r="W127" i="44" s="1"/>
  <c r="X127" i="44" s="1"/>
  <c r="Y127" i="44" s="1"/>
  <c r="Z127" i="44" s="1"/>
  <c r="AA127" i="44" s="1"/>
  <c r="AB127" i="44" s="1"/>
  <c r="AC127" i="44" s="1"/>
  <c r="AD127" i="44" s="1"/>
  <c r="AE127" i="44" s="1"/>
  <c r="AF127" i="44" s="1"/>
  <c r="E127" i="44"/>
  <c r="D127" i="44"/>
  <c r="C127" i="44"/>
  <c r="C126" i="44"/>
  <c r="D126" i="44" s="1"/>
  <c r="E126" i="44" s="1"/>
  <c r="F126" i="44" s="1"/>
  <c r="G126" i="44" s="1"/>
  <c r="H126" i="44" s="1"/>
  <c r="I126" i="44" s="1"/>
  <c r="J126" i="44" s="1"/>
  <c r="K126" i="44" s="1"/>
  <c r="L126" i="44" s="1"/>
  <c r="M126" i="44" s="1"/>
  <c r="N126" i="44" s="1"/>
  <c r="O126" i="44" s="1"/>
  <c r="P126" i="44" s="1"/>
  <c r="Q126" i="44" s="1"/>
  <c r="R126" i="44" s="1"/>
  <c r="S126" i="44" s="1"/>
  <c r="T126" i="44" s="1"/>
  <c r="U126" i="44" s="1"/>
  <c r="V126" i="44" s="1"/>
  <c r="W126" i="44" s="1"/>
  <c r="X126" i="44" s="1"/>
  <c r="Y126" i="44" s="1"/>
  <c r="Z126" i="44" s="1"/>
  <c r="AA126" i="44" s="1"/>
  <c r="AB126" i="44" s="1"/>
  <c r="AC126" i="44" s="1"/>
  <c r="AD126" i="44" s="1"/>
  <c r="AE126" i="44" s="1"/>
  <c r="AF126" i="44" s="1"/>
  <c r="G125" i="44"/>
  <c r="H125" i="44" s="1"/>
  <c r="I125" i="44" s="1"/>
  <c r="J125" i="44" s="1"/>
  <c r="K125" i="44" s="1"/>
  <c r="L125" i="44" s="1"/>
  <c r="M125" i="44" s="1"/>
  <c r="N125" i="44" s="1"/>
  <c r="O125" i="44" s="1"/>
  <c r="P125" i="44" s="1"/>
  <c r="Q125" i="44" s="1"/>
  <c r="R125" i="44" s="1"/>
  <c r="S125" i="44" s="1"/>
  <c r="T125" i="44" s="1"/>
  <c r="U125" i="44" s="1"/>
  <c r="V125" i="44" s="1"/>
  <c r="W125" i="44" s="1"/>
  <c r="X125" i="44" s="1"/>
  <c r="Y125" i="44" s="1"/>
  <c r="Z125" i="44" s="1"/>
  <c r="AA125" i="44" s="1"/>
  <c r="AB125" i="44" s="1"/>
  <c r="AC125" i="44" s="1"/>
  <c r="AD125" i="44" s="1"/>
  <c r="AE125" i="44" s="1"/>
  <c r="AF125" i="44" s="1"/>
  <c r="F125" i="44"/>
  <c r="E125" i="44"/>
  <c r="C125" i="44"/>
  <c r="D125" i="44" s="1"/>
  <c r="C124" i="44"/>
  <c r="D124" i="44" s="1"/>
  <c r="E124" i="44" s="1"/>
  <c r="F124" i="44" s="1"/>
  <c r="G124" i="44" s="1"/>
  <c r="H124" i="44" s="1"/>
  <c r="I124" i="44" s="1"/>
  <c r="J124" i="44" s="1"/>
  <c r="K124" i="44" s="1"/>
  <c r="L124" i="44" s="1"/>
  <c r="M124" i="44" s="1"/>
  <c r="N124" i="44" s="1"/>
  <c r="O124" i="44" s="1"/>
  <c r="P124" i="44" s="1"/>
  <c r="Q124" i="44" s="1"/>
  <c r="R124" i="44" s="1"/>
  <c r="S124" i="44" s="1"/>
  <c r="T124" i="44" s="1"/>
  <c r="U124" i="44" s="1"/>
  <c r="V124" i="44" s="1"/>
  <c r="W124" i="44" s="1"/>
  <c r="X124" i="44" s="1"/>
  <c r="Y124" i="44" s="1"/>
  <c r="Z124" i="44" s="1"/>
  <c r="AA124" i="44" s="1"/>
  <c r="AB124" i="44" s="1"/>
  <c r="AC124" i="44" s="1"/>
  <c r="AD124" i="44" s="1"/>
  <c r="AE124" i="44" s="1"/>
  <c r="AF124" i="44" s="1"/>
  <c r="C123" i="44"/>
  <c r="D123" i="44" s="1"/>
  <c r="E123" i="44" s="1"/>
  <c r="F123" i="44" s="1"/>
  <c r="G123" i="44" s="1"/>
  <c r="H123" i="44" s="1"/>
  <c r="I123" i="44" s="1"/>
  <c r="J123" i="44" s="1"/>
  <c r="K123" i="44" s="1"/>
  <c r="L123" i="44" s="1"/>
  <c r="M123" i="44" s="1"/>
  <c r="N123" i="44" s="1"/>
  <c r="O123" i="44" s="1"/>
  <c r="P123" i="44" s="1"/>
  <c r="Q123" i="44" s="1"/>
  <c r="R123" i="44" s="1"/>
  <c r="S123" i="44" s="1"/>
  <c r="T123" i="44" s="1"/>
  <c r="U123" i="44" s="1"/>
  <c r="V123" i="44" s="1"/>
  <c r="W123" i="44" s="1"/>
  <c r="X123" i="44" s="1"/>
  <c r="Y123" i="44" s="1"/>
  <c r="Z123" i="44" s="1"/>
  <c r="AA123" i="44" s="1"/>
  <c r="AB123" i="44" s="1"/>
  <c r="AC123" i="44" s="1"/>
  <c r="AD123" i="44" s="1"/>
  <c r="AE123" i="44" s="1"/>
  <c r="AF123" i="44" s="1"/>
  <c r="C122" i="44"/>
  <c r="D122" i="44" s="1"/>
  <c r="E122" i="44" s="1"/>
  <c r="F122" i="44" s="1"/>
  <c r="G122" i="44" s="1"/>
  <c r="H122" i="44" s="1"/>
  <c r="I122" i="44" s="1"/>
  <c r="J122" i="44" s="1"/>
  <c r="K122" i="44" s="1"/>
  <c r="L122" i="44" s="1"/>
  <c r="M122" i="44" s="1"/>
  <c r="N122" i="44" s="1"/>
  <c r="O122" i="44" s="1"/>
  <c r="P122" i="44" s="1"/>
  <c r="Q122" i="44" s="1"/>
  <c r="R122" i="44" s="1"/>
  <c r="S122" i="44" s="1"/>
  <c r="T122" i="44" s="1"/>
  <c r="U122" i="44" s="1"/>
  <c r="V122" i="44" s="1"/>
  <c r="W122" i="44" s="1"/>
  <c r="X122" i="44" s="1"/>
  <c r="Y122" i="44" s="1"/>
  <c r="Z122" i="44" s="1"/>
  <c r="AA122" i="44" s="1"/>
  <c r="AB122" i="44" s="1"/>
  <c r="AC122" i="44" s="1"/>
  <c r="AD122" i="44" s="1"/>
  <c r="AE122" i="44" s="1"/>
  <c r="AF122" i="44" s="1"/>
  <c r="G121" i="44"/>
  <c r="H121" i="44" s="1"/>
  <c r="I121" i="44" s="1"/>
  <c r="J121" i="44" s="1"/>
  <c r="K121" i="44" s="1"/>
  <c r="L121" i="44" s="1"/>
  <c r="M121" i="44" s="1"/>
  <c r="N121" i="44" s="1"/>
  <c r="O121" i="44" s="1"/>
  <c r="P121" i="44" s="1"/>
  <c r="Q121" i="44" s="1"/>
  <c r="R121" i="44" s="1"/>
  <c r="S121" i="44" s="1"/>
  <c r="T121" i="44" s="1"/>
  <c r="U121" i="44" s="1"/>
  <c r="V121" i="44" s="1"/>
  <c r="W121" i="44" s="1"/>
  <c r="X121" i="44" s="1"/>
  <c r="Y121" i="44" s="1"/>
  <c r="Z121" i="44" s="1"/>
  <c r="AA121" i="44" s="1"/>
  <c r="AB121" i="44" s="1"/>
  <c r="AC121" i="44" s="1"/>
  <c r="AD121" i="44" s="1"/>
  <c r="AE121" i="44" s="1"/>
  <c r="AF121" i="44" s="1"/>
  <c r="F121" i="44"/>
  <c r="C121" i="44"/>
  <c r="D121" i="44" s="1"/>
  <c r="E121" i="44" s="1"/>
  <c r="D120" i="44"/>
  <c r="E120" i="44" s="1"/>
  <c r="F120" i="44" s="1"/>
  <c r="G120" i="44" s="1"/>
  <c r="H120" i="44" s="1"/>
  <c r="I120" i="44" s="1"/>
  <c r="J120" i="44" s="1"/>
  <c r="K120" i="44" s="1"/>
  <c r="L120" i="44" s="1"/>
  <c r="M120" i="44" s="1"/>
  <c r="N120" i="44" s="1"/>
  <c r="O120" i="44" s="1"/>
  <c r="P120" i="44" s="1"/>
  <c r="Q120" i="44" s="1"/>
  <c r="R120" i="44" s="1"/>
  <c r="S120" i="44" s="1"/>
  <c r="T120" i="44" s="1"/>
  <c r="U120" i="44" s="1"/>
  <c r="V120" i="44" s="1"/>
  <c r="W120" i="44" s="1"/>
  <c r="X120" i="44" s="1"/>
  <c r="Y120" i="44" s="1"/>
  <c r="Z120" i="44" s="1"/>
  <c r="AA120" i="44" s="1"/>
  <c r="AB120" i="44" s="1"/>
  <c r="AC120" i="44" s="1"/>
  <c r="AD120" i="44" s="1"/>
  <c r="AE120" i="44" s="1"/>
  <c r="AF120" i="44" s="1"/>
  <c r="C120" i="44"/>
  <c r="C119" i="44"/>
  <c r="D119" i="44" s="1"/>
  <c r="E119" i="44" s="1"/>
  <c r="F119" i="44" s="1"/>
  <c r="G119" i="44" s="1"/>
  <c r="H119" i="44" s="1"/>
  <c r="I119" i="44" s="1"/>
  <c r="J119" i="44" s="1"/>
  <c r="K119" i="44" s="1"/>
  <c r="L119" i="44" s="1"/>
  <c r="M119" i="44" s="1"/>
  <c r="N119" i="44" s="1"/>
  <c r="O119" i="44" s="1"/>
  <c r="P119" i="44" s="1"/>
  <c r="Q119" i="44" s="1"/>
  <c r="R119" i="44" s="1"/>
  <c r="S119" i="44" s="1"/>
  <c r="T119" i="44" s="1"/>
  <c r="U119" i="44" s="1"/>
  <c r="V119" i="44" s="1"/>
  <c r="W119" i="44" s="1"/>
  <c r="X119" i="44" s="1"/>
  <c r="Y119" i="44" s="1"/>
  <c r="Z119" i="44" s="1"/>
  <c r="AA119" i="44" s="1"/>
  <c r="AB119" i="44" s="1"/>
  <c r="AC119" i="44" s="1"/>
  <c r="AD119" i="44" s="1"/>
  <c r="AE119" i="44" s="1"/>
  <c r="AF119" i="44" s="1"/>
  <c r="D118" i="44"/>
  <c r="E118" i="44" s="1"/>
  <c r="F118" i="44" s="1"/>
  <c r="G118" i="44" s="1"/>
  <c r="H118" i="44" s="1"/>
  <c r="I118" i="44" s="1"/>
  <c r="J118" i="44" s="1"/>
  <c r="K118" i="44" s="1"/>
  <c r="L118" i="44" s="1"/>
  <c r="M118" i="44" s="1"/>
  <c r="N118" i="44" s="1"/>
  <c r="O118" i="44" s="1"/>
  <c r="P118" i="44" s="1"/>
  <c r="Q118" i="44" s="1"/>
  <c r="R118" i="44" s="1"/>
  <c r="S118" i="44" s="1"/>
  <c r="T118" i="44" s="1"/>
  <c r="U118" i="44" s="1"/>
  <c r="V118" i="44" s="1"/>
  <c r="W118" i="44" s="1"/>
  <c r="X118" i="44" s="1"/>
  <c r="Y118" i="44" s="1"/>
  <c r="Z118" i="44" s="1"/>
  <c r="AA118" i="44" s="1"/>
  <c r="AB118" i="44" s="1"/>
  <c r="AC118" i="44" s="1"/>
  <c r="AD118" i="44" s="1"/>
  <c r="AE118" i="44" s="1"/>
  <c r="AF118" i="44" s="1"/>
  <c r="C118" i="44"/>
  <c r="C117" i="44"/>
  <c r="D117" i="44" s="1"/>
  <c r="E117" i="44" s="1"/>
  <c r="F117" i="44" s="1"/>
  <c r="G117" i="44" s="1"/>
  <c r="H117" i="44" s="1"/>
  <c r="I117" i="44" s="1"/>
  <c r="J117" i="44" s="1"/>
  <c r="K117" i="44" s="1"/>
  <c r="L117" i="44" s="1"/>
  <c r="M117" i="44" s="1"/>
  <c r="N117" i="44" s="1"/>
  <c r="O117" i="44" s="1"/>
  <c r="P117" i="44" s="1"/>
  <c r="Q117" i="44" s="1"/>
  <c r="R117" i="44" s="1"/>
  <c r="S117" i="44" s="1"/>
  <c r="T117" i="44" s="1"/>
  <c r="U117" i="44" s="1"/>
  <c r="V117" i="44" s="1"/>
  <c r="W117" i="44" s="1"/>
  <c r="X117" i="44" s="1"/>
  <c r="Y117" i="44" s="1"/>
  <c r="Z117" i="44" s="1"/>
  <c r="AA117" i="44" s="1"/>
  <c r="AB117" i="44" s="1"/>
  <c r="AC117" i="44" s="1"/>
  <c r="AD117" i="44" s="1"/>
  <c r="AE117" i="44" s="1"/>
  <c r="AF117" i="44" s="1"/>
  <c r="C116" i="44"/>
  <c r="D116" i="44" s="1"/>
  <c r="E116" i="44" s="1"/>
  <c r="F116" i="44" s="1"/>
  <c r="G116" i="44" s="1"/>
  <c r="H116" i="44" s="1"/>
  <c r="I116" i="44" s="1"/>
  <c r="J116" i="44" s="1"/>
  <c r="K116" i="44" s="1"/>
  <c r="L116" i="44" s="1"/>
  <c r="M116" i="44" s="1"/>
  <c r="N116" i="44" s="1"/>
  <c r="O116" i="44" s="1"/>
  <c r="P116" i="44" s="1"/>
  <c r="Q116" i="44" s="1"/>
  <c r="R116" i="44" s="1"/>
  <c r="S116" i="44" s="1"/>
  <c r="T116" i="44" s="1"/>
  <c r="U116" i="44" s="1"/>
  <c r="V116" i="44" s="1"/>
  <c r="W116" i="44" s="1"/>
  <c r="X116" i="44" s="1"/>
  <c r="Y116" i="44" s="1"/>
  <c r="Z116" i="44" s="1"/>
  <c r="AA116" i="44" s="1"/>
  <c r="AB116" i="44" s="1"/>
  <c r="AC116" i="44" s="1"/>
  <c r="AD116" i="44" s="1"/>
  <c r="AE116" i="44" s="1"/>
  <c r="AF116" i="44" s="1"/>
  <c r="D115" i="44"/>
  <c r="E115" i="44" s="1"/>
  <c r="F115" i="44" s="1"/>
  <c r="G115" i="44" s="1"/>
  <c r="H115" i="44" s="1"/>
  <c r="I115" i="44" s="1"/>
  <c r="J115" i="44" s="1"/>
  <c r="K115" i="44" s="1"/>
  <c r="L115" i="44" s="1"/>
  <c r="M115" i="44" s="1"/>
  <c r="N115" i="44" s="1"/>
  <c r="O115" i="44" s="1"/>
  <c r="P115" i="44" s="1"/>
  <c r="Q115" i="44" s="1"/>
  <c r="R115" i="44" s="1"/>
  <c r="S115" i="44" s="1"/>
  <c r="T115" i="44" s="1"/>
  <c r="U115" i="44" s="1"/>
  <c r="V115" i="44" s="1"/>
  <c r="W115" i="44" s="1"/>
  <c r="X115" i="44" s="1"/>
  <c r="Y115" i="44" s="1"/>
  <c r="Z115" i="44" s="1"/>
  <c r="AA115" i="44" s="1"/>
  <c r="AB115" i="44" s="1"/>
  <c r="AC115" i="44" s="1"/>
  <c r="AD115" i="44" s="1"/>
  <c r="AE115" i="44" s="1"/>
  <c r="AF115" i="44" s="1"/>
  <c r="C115" i="44"/>
  <c r="C114" i="44"/>
  <c r="D114" i="44" s="1"/>
  <c r="E114" i="44" s="1"/>
  <c r="F114" i="44" s="1"/>
  <c r="G114" i="44" s="1"/>
  <c r="H114" i="44" s="1"/>
  <c r="I114" i="44" s="1"/>
  <c r="J114" i="44" s="1"/>
  <c r="K114" i="44" s="1"/>
  <c r="L114" i="44" s="1"/>
  <c r="M114" i="44" s="1"/>
  <c r="N114" i="44" s="1"/>
  <c r="O114" i="44" s="1"/>
  <c r="P114" i="44" s="1"/>
  <c r="Q114" i="44" s="1"/>
  <c r="R114" i="44" s="1"/>
  <c r="S114" i="44" s="1"/>
  <c r="T114" i="44" s="1"/>
  <c r="U114" i="44" s="1"/>
  <c r="V114" i="44" s="1"/>
  <c r="W114" i="44" s="1"/>
  <c r="X114" i="44" s="1"/>
  <c r="Y114" i="44" s="1"/>
  <c r="Z114" i="44" s="1"/>
  <c r="AA114" i="44" s="1"/>
  <c r="AB114" i="44" s="1"/>
  <c r="AC114" i="44" s="1"/>
  <c r="AD114" i="44" s="1"/>
  <c r="AE114" i="44" s="1"/>
  <c r="AF114" i="44" s="1"/>
  <c r="E113" i="44"/>
  <c r="F113" i="44" s="1"/>
  <c r="G113" i="44" s="1"/>
  <c r="H113" i="44" s="1"/>
  <c r="I113" i="44" s="1"/>
  <c r="J113" i="44" s="1"/>
  <c r="K113" i="44" s="1"/>
  <c r="L113" i="44" s="1"/>
  <c r="M113" i="44" s="1"/>
  <c r="N113" i="44" s="1"/>
  <c r="O113" i="44" s="1"/>
  <c r="P113" i="44" s="1"/>
  <c r="Q113" i="44" s="1"/>
  <c r="R113" i="44" s="1"/>
  <c r="S113" i="44" s="1"/>
  <c r="T113" i="44" s="1"/>
  <c r="U113" i="44" s="1"/>
  <c r="V113" i="44" s="1"/>
  <c r="W113" i="44" s="1"/>
  <c r="X113" i="44" s="1"/>
  <c r="Y113" i="44" s="1"/>
  <c r="Z113" i="44" s="1"/>
  <c r="AA113" i="44" s="1"/>
  <c r="AB113" i="44" s="1"/>
  <c r="AC113" i="44" s="1"/>
  <c r="AD113" i="44" s="1"/>
  <c r="AE113" i="44" s="1"/>
  <c r="AF113" i="44" s="1"/>
  <c r="D113" i="44"/>
  <c r="C113" i="44"/>
  <c r="H112" i="44"/>
  <c r="I112" i="44" s="1"/>
  <c r="J112" i="44" s="1"/>
  <c r="K112" i="44" s="1"/>
  <c r="L112" i="44" s="1"/>
  <c r="M112" i="44" s="1"/>
  <c r="N112" i="44" s="1"/>
  <c r="O112" i="44" s="1"/>
  <c r="P112" i="44" s="1"/>
  <c r="Q112" i="44" s="1"/>
  <c r="R112" i="44" s="1"/>
  <c r="S112" i="44" s="1"/>
  <c r="T112" i="44" s="1"/>
  <c r="U112" i="44" s="1"/>
  <c r="V112" i="44" s="1"/>
  <c r="W112" i="44" s="1"/>
  <c r="X112" i="44" s="1"/>
  <c r="Y112" i="44" s="1"/>
  <c r="Z112" i="44" s="1"/>
  <c r="AA112" i="44" s="1"/>
  <c r="AB112" i="44" s="1"/>
  <c r="AC112" i="44" s="1"/>
  <c r="AD112" i="44" s="1"/>
  <c r="AE112" i="44" s="1"/>
  <c r="AF112" i="44" s="1"/>
  <c r="D112" i="44"/>
  <c r="E112" i="44" s="1"/>
  <c r="F112" i="44" s="1"/>
  <c r="G112" i="44" s="1"/>
  <c r="C112" i="44"/>
  <c r="F111" i="44"/>
  <c r="G111" i="44" s="1"/>
  <c r="H111" i="44" s="1"/>
  <c r="I111" i="44" s="1"/>
  <c r="J111" i="44" s="1"/>
  <c r="K111" i="44" s="1"/>
  <c r="L111" i="44" s="1"/>
  <c r="M111" i="44" s="1"/>
  <c r="N111" i="44" s="1"/>
  <c r="O111" i="44" s="1"/>
  <c r="P111" i="44" s="1"/>
  <c r="Q111" i="44" s="1"/>
  <c r="R111" i="44" s="1"/>
  <c r="S111" i="44" s="1"/>
  <c r="T111" i="44" s="1"/>
  <c r="U111" i="44" s="1"/>
  <c r="V111" i="44" s="1"/>
  <c r="W111" i="44" s="1"/>
  <c r="X111" i="44" s="1"/>
  <c r="Y111" i="44" s="1"/>
  <c r="Z111" i="44" s="1"/>
  <c r="AA111" i="44" s="1"/>
  <c r="AB111" i="44" s="1"/>
  <c r="AC111" i="44" s="1"/>
  <c r="AD111" i="44" s="1"/>
  <c r="AE111" i="44" s="1"/>
  <c r="AF111" i="44" s="1"/>
  <c r="C111" i="44"/>
  <c r="D111" i="44" s="1"/>
  <c r="E111" i="44" s="1"/>
  <c r="D110" i="44"/>
  <c r="E110" i="44" s="1"/>
  <c r="F110" i="44" s="1"/>
  <c r="G110" i="44" s="1"/>
  <c r="H110" i="44" s="1"/>
  <c r="I110" i="44" s="1"/>
  <c r="J110" i="44" s="1"/>
  <c r="K110" i="44" s="1"/>
  <c r="L110" i="44" s="1"/>
  <c r="M110" i="44" s="1"/>
  <c r="N110" i="44" s="1"/>
  <c r="O110" i="44" s="1"/>
  <c r="P110" i="44" s="1"/>
  <c r="Q110" i="44" s="1"/>
  <c r="R110" i="44" s="1"/>
  <c r="S110" i="44" s="1"/>
  <c r="T110" i="44" s="1"/>
  <c r="U110" i="44" s="1"/>
  <c r="V110" i="44" s="1"/>
  <c r="W110" i="44" s="1"/>
  <c r="X110" i="44" s="1"/>
  <c r="Y110" i="44" s="1"/>
  <c r="Z110" i="44" s="1"/>
  <c r="AA110" i="44" s="1"/>
  <c r="AB110" i="44" s="1"/>
  <c r="AC110" i="44" s="1"/>
  <c r="AD110" i="44" s="1"/>
  <c r="AE110" i="44" s="1"/>
  <c r="AF110" i="44" s="1"/>
  <c r="C110" i="44"/>
  <c r="G109" i="44"/>
  <c r="H109" i="44" s="1"/>
  <c r="I109" i="44" s="1"/>
  <c r="J109" i="44" s="1"/>
  <c r="K109" i="44" s="1"/>
  <c r="L109" i="44" s="1"/>
  <c r="M109" i="44" s="1"/>
  <c r="N109" i="44" s="1"/>
  <c r="O109" i="44" s="1"/>
  <c r="P109" i="44" s="1"/>
  <c r="Q109" i="44" s="1"/>
  <c r="R109" i="44" s="1"/>
  <c r="S109" i="44" s="1"/>
  <c r="T109" i="44" s="1"/>
  <c r="U109" i="44" s="1"/>
  <c r="V109" i="44" s="1"/>
  <c r="W109" i="44" s="1"/>
  <c r="X109" i="44" s="1"/>
  <c r="Y109" i="44" s="1"/>
  <c r="Z109" i="44" s="1"/>
  <c r="AA109" i="44" s="1"/>
  <c r="AB109" i="44" s="1"/>
  <c r="AC109" i="44" s="1"/>
  <c r="AD109" i="44" s="1"/>
  <c r="AE109" i="44" s="1"/>
  <c r="AF109" i="44" s="1"/>
  <c r="D109" i="44"/>
  <c r="E109" i="44" s="1"/>
  <c r="F109" i="44" s="1"/>
  <c r="C109" i="44"/>
  <c r="C108" i="44"/>
  <c r="D108" i="44" s="1"/>
  <c r="E108" i="44" s="1"/>
  <c r="F108" i="44" s="1"/>
  <c r="G108" i="44" s="1"/>
  <c r="H108" i="44" s="1"/>
  <c r="I108" i="44" s="1"/>
  <c r="J108" i="44" s="1"/>
  <c r="K108" i="44" s="1"/>
  <c r="L108" i="44" s="1"/>
  <c r="M108" i="44" s="1"/>
  <c r="N108" i="44" s="1"/>
  <c r="O108" i="44" s="1"/>
  <c r="P108" i="44" s="1"/>
  <c r="Q108" i="44" s="1"/>
  <c r="R108" i="44" s="1"/>
  <c r="S108" i="44" s="1"/>
  <c r="T108" i="44" s="1"/>
  <c r="U108" i="44" s="1"/>
  <c r="V108" i="44" s="1"/>
  <c r="W108" i="44" s="1"/>
  <c r="X108" i="44" s="1"/>
  <c r="Y108" i="44" s="1"/>
  <c r="Z108" i="44" s="1"/>
  <c r="AA108" i="44" s="1"/>
  <c r="AB108" i="44" s="1"/>
  <c r="AC108" i="44" s="1"/>
  <c r="AD108" i="44" s="1"/>
  <c r="AE108" i="44" s="1"/>
  <c r="AF108" i="44" s="1"/>
  <c r="J107" i="44"/>
  <c r="K107" i="44" s="1"/>
  <c r="L107" i="44" s="1"/>
  <c r="M107" i="44" s="1"/>
  <c r="N107" i="44" s="1"/>
  <c r="O107" i="44" s="1"/>
  <c r="P107" i="44" s="1"/>
  <c r="Q107" i="44" s="1"/>
  <c r="R107" i="44" s="1"/>
  <c r="S107" i="44" s="1"/>
  <c r="T107" i="44" s="1"/>
  <c r="U107" i="44" s="1"/>
  <c r="V107" i="44" s="1"/>
  <c r="W107" i="44" s="1"/>
  <c r="X107" i="44" s="1"/>
  <c r="Y107" i="44" s="1"/>
  <c r="Z107" i="44" s="1"/>
  <c r="AA107" i="44" s="1"/>
  <c r="AB107" i="44" s="1"/>
  <c r="AC107" i="44" s="1"/>
  <c r="AD107" i="44" s="1"/>
  <c r="AE107" i="44" s="1"/>
  <c r="AF107" i="44" s="1"/>
  <c r="I107" i="44"/>
  <c r="D107" i="44"/>
  <c r="E107" i="44" s="1"/>
  <c r="F107" i="44" s="1"/>
  <c r="G107" i="44" s="1"/>
  <c r="H107" i="44" s="1"/>
  <c r="C107" i="44"/>
  <c r="G106" i="44"/>
  <c r="H106" i="44" s="1"/>
  <c r="I106" i="44" s="1"/>
  <c r="J106" i="44" s="1"/>
  <c r="K106" i="44" s="1"/>
  <c r="L106" i="44" s="1"/>
  <c r="M106" i="44" s="1"/>
  <c r="N106" i="44" s="1"/>
  <c r="O106" i="44" s="1"/>
  <c r="P106" i="44" s="1"/>
  <c r="Q106" i="44" s="1"/>
  <c r="R106" i="44" s="1"/>
  <c r="S106" i="44" s="1"/>
  <c r="T106" i="44" s="1"/>
  <c r="U106" i="44" s="1"/>
  <c r="V106" i="44" s="1"/>
  <c r="W106" i="44" s="1"/>
  <c r="X106" i="44" s="1"/>
  <c r="Y106" i="44" s="1"/>
  <c r="Z106" i="44" s="1"/>
  <c r="AA106" i="44" s="1"/>
  <c r="AB106" i="44" s="1"/>
  <c r="AC106" i="44" s="1"/>
  <c r="AD106" i="44" s="1"/>
  <c r="AE106" i="44" s="1"/>
  <c r="AF106" i="44" s="1"/>
  <c r="C106" i="44"/>
  <c r="D106" i="44" s="1"/>
  <c r="E106" i="44" s="1"/>
  <c r="F106" i="44" s="1"/>
  <c r="E105" i="44"/>
  <c r="F105" i="44" s="1"/>
  <c r="G105" i="44" s="1"/>
  <c r="H105" i="44" s="1"/>
  <c r="I105" i="44" s="1"/>
  <c r="J105" i="44" s="1"/>
  <c r="K105" i="44" s="1"/>
  <c r="L105" i="44" s="1"/>
  <c r="M105" i="44" s="1"/>
  <c r="N105" i="44" s="1"/>
  <c r="O105" i="44" s="1"/>
  <c r="P105" i="44" s="1"/>
  <c r="Q105" i="44" s="1"/>
  <c r="R105" i="44" s="1"/>
  <c r="S105" i="44" s="1"/>
  <c r="T105" i="44" s="1"/>
  <c r="U105" i="44" s="1"/>
  <c r="V105" i="44" s="1"/>
  <c r="W105" i="44" s="1"/>
  <c r="X105" i="44" s="1"/>
  <c r="Y105" i="44" s="1"/>
  <c r="Z105" i="44" s="1"/>
  <c r="AA105" i="44" s="1"/>
  <c r="AB105" i="44" s="1"/>
  <c r="AC105" i="44" s="1"/>
  <c r="AD105" i="44" s="1"/>
  <c r="AE105" i="44" s="1"/>
  <c r="AF105" i="44" s="1"/>
  <c r="D105" i="44"/>
  <c r="C105" i="44"/>
  <c r="D104" i="44"/>
  <c r="E104" i="44" s="1"/>
  <c r="F104" i="44" s="1"/>
  <c r="G104" i="44" s="1"/>
  <c r="H104" i="44" s="1"/>
  <c r="I104" i="44" s="1"/>
  <c r="J104" i="44" s="1"/>
  <c r="K104" i="44" s="1"/>
  <c r="L104" i="44" s="1"/>
  <c r="M104" i="44" s="1"/>
  <c r="N104" i="44" s="1"/>
  <c r="O104" i="44" s="1"/>
  <c r="P104" i="44" s="1"/>
  <c r="Q104" i="44" s="1"/>
  <c r="R104" i="44" s="1"/>
  <c r="S104" i="44" s="1"/>
  <c r="T104" i="44" s="1"/>
  <c r="U104" i="44" s="1"/>
  <c r="V104" i="44" s="1"/>
  <c r="W104" i="44" s="1"/>
  <c r="X104" i="44" s="1"/>
  <c r="Y104" i="44" s="1"/>
  <c r="Z104" i="44" s="1"/>
  <c r="AA104" i="44" s="1"/>
  <c r="AB104" i="44" s="1"/>
  <c r="AC104" i="44" s="1"/>
  <c r="AD104" i="44" s="1"/>
  <c r="AE104" i="44" s="1"/>
  <c r="AF104" i="44" s="1"/>
  <c r="C104" i="44"/>
  <c r="K103" i="44"/>
  <c r="L103" i="44" s="1"/>
  <c r="M103" i="44" s="1"/>
  <c r="N103" i="44" s="1"/>
  <c r="O103" i="44" s="1"/>
  <c r="P103" i="44" s="1"/>
  <c r="Q103" i="44" s="1"/>
  <c r="R103" i="44" s="1"/>
  <c r="S103" i="44" s="1"/>
  <c r="T103" i="44" s="1"/>
  <c r="U103" i="44" s="1"/>
  <c r="V103" i="44" s="1"/>
  <c r="W103" i="44" s="1"/>
  <c r="X103" i="44" s="1"/>
  <c r="Y103" i="44" s="1"/>
  <c r="Z103" i="44" s="1"/>
  <c r="AA103" i="44" s="1"/>
  <c r="AB103" i="44" s="1"/>
  <c r="AC103" i="44" s="1"/>
  <c r="AD103" i="44" s="1"/>
  <c r="AE103" i="44" s="1"/>
  <c r="AF103" i="44" s="1"/>
  <c r="F103" i="44"/>
  <c r="G103" i="44" s="1"/>
  <c r="H103" i="44" s="1"/>
  <c r="I103" i="44" s="1"/>
  <c r="J103" i="44" s="1"/>
  <c r="C103" i="44"/>
  <c r="D103" i="44" s="1"/>
  <c r="E103" i="44" s="1"/>
  <c r="E102" i="44"/>
  <c r="F102" i="44" s="1"/>
  <c r="G102" i="44" s="1"/>
  <c r="H102" i="44" s="1"/>
  <c r="I102" i="44" s="1"/>
  <c r="J102" i="44" s="1"/>
  <c r="K102" i="44" s="1"/>
  <c r="L102" i="44" s="1"/>
  <c r="M102" i="44" s="1"/>
  <c r="N102" i="44" s="1"/>
  <c r="O102" i="44" s="1"/>
  <c r="P102" i="44" s="1"/>
  <c r="Q102" i="44" s="1"/>
  <c r="R102" i="44" s="1"/>
  <c r="S102" i="44" s="1"/>
  <c r="T102" i="44" s="1"/>
  <c r="U102" i="44" s="1"/>
  <c r="V102" i="44" s="1"/>
  <c r="W102" i="44" s="1"/>
  <c r="X102" i="44" s="1"/>
  <c r="Y102" i="44" s="1"/>
  <c r="Z102" i="44" s="1"/>
  <c r="AA102" i="44" s="1"/>
  <c r="AB102" i="44" s="1"/>
  <c r="AC102" i="44" s="1"/>
  <c r="AD102" i="44" s="1"/>
  <c r="AE102" i="44" s="1"/>
  <c r="AF102" i="44" s="1"/>
  <c r="D102" i="44"/>
  <c r="C102" i="44"/>
  <c r="C101" i="44"/>
  <c r="D101" i="44" s="1"/>
  <c r="E101" i="44" s="1"/>
  <c r="F101" i="44" s="1"/>
  <c r="G101" i="44" s="1"/>
  <c r="H101" i="44" s="1"/>
  <c r="I101" i="44" s="1"/>
  <c r="J101" i="44" s="1"/>
  <c r="K101" i="44" s="1"/>
  <c r="L101" i="44" s="1"/>
  <c r="M101" i="44" s="1"/>
  <c r="N101" i="44" s="1"/>
  <c r="O101" i="44" s="1"/>
  <c r="P101" i="44" s="1"/>
  <c r="Q101" i="44" s="1"/>
  <c r="R101" i="44" s="1"/>
  <c r="S101" i="44" s="1"/>
  <c r="T101" i="44" s="1"/>
  <c r="U101" i="44" s="1"/>
  <c r="V101" i="44" s="1"/>
  <c r="W101" i="44" s="1"/>
  <c r="X101" i="44" s="1"/>
  <c r="Y101" i="44" s="1"/>
  <c r="Z101" i="44" s="1"/>
  <c r="AA101" i="44" s="1"/>
  <c r="AB101" i="44" s="1"/>
  <c r="AC101" i="44" s="1"/>
  <c r="AD101" i="44" s="1"/>
  <c r="AE101" i="44" s="1"/>
  <c r="AF101" i="44" s="1"/>
  <c r="F100" i="44"/>
  <c r="G100" i="44" s="1"/>
  <c r="H100" i="44" s="1"/>
  <c r="I100" i="44" s="1"/>
  <c r="J100" i="44" s="1"/>
  <c r="K100" i="44" s="1"/>
  <c r="L100" i="44" s="1"/>
  <c r="M100" i="44" s="1"/>
  <c r="N100" i="44" s="1"/>
  <c r="O100" i="44" s="1"/>
  <c r="P100" i="44" s="1"/>
  <c r="Q100" i="44" s="1"/>
  <c r="R100" i="44" s="1"/>
  <c r="S100" i="44" s="1"/>
  <c r="T100" i="44" s="1"/>
  <c r="U100" i="44" s="1"/>
  <c r="V100" i="44" s="1"/>
  <c r="W100" i="44" s="1"/>
  <c r="X100" i="44" s="1"/>
  <c r="Y100" i="44" s="1"/>
  <c r="Z100" i="44" s="1"/>
  <c r="AA100" i="44" s="1"/>
  <c r="AB100" i="44" s="1"/>
  <c r="AC100" i="44" s="1"/>
  <c r="AD100" i="44" s="1"/>
  <c r="AE100" i="44" s="1"/>
  <c r="AF100" i="44" s="1"/>
  <c r="E100" i="44"/>
  <c r="D100" i="44"/>
  <c r="C100" i="44"/>
  <c r="K99" i="44"/>
  <c r="L99" i="44" s="1"/>
  <c r="M99" i="44" s="1"/>
  <c r="N99" i="44" s="1"/>
  <c r="O99" i="44" s="1"/>
  <c r="P99" i="44" s="1"/>
  <c r="Q99" i="44" s="1"/>
  <c r="R99" i="44" s="1"/>
  <c r="S99" i="44" s="1"/>
  <c r="T99" i="44" s="1"/>
  <c r="U99" i="44" s="1"/>
  <c r="V99" i="44" s="1"/>
  <c r="W99" i="44" s="1"/>
  <c r="X99" i="44" s="1"/>
  <c r="Y99" i="44" s="1"/>
  <c r="Z99" i="44" s="1"/>
  <c r="AA99" i="44" s="1"/>
  <c r="AB99" i="44" s="1"/>
  <c r="AC99" i="44" s="1"/>
  <c r="AD99" i="44" s="1"/>
  <c r="AE99" i="44" s="1"/>
  <c r="AF99" i="44" s="1"/>
  <c r="J99" i="44"/>
  <c r="C99" i="44"/>
  <c r="D99" i="44" s="1"/>
  <c r="E99" i="44" s="1"/>
  <c r="F99" i="44" s="1"/>
  <c r="G99" i="44" s="1"/>
  <c r="H99" i="44" s="1"/>
  <c r="H98" i="44"/>
  <c r="I98" i="44" s="1"/>
  <c r="J98" i="44" s="1"/>
  <c r="K98" i="44" s="1"/>
  <c r="L98" i="44" s="1"/>
  <c r="M98" i="44" s="1"/>
  <c r="N98" i="44" s="1"/>
  <c r="O98" i="44" s="1"/>
  <c r="P98" i="44" s="1"/>
  <c r="Q98" i="44" s="1"/>
  <c r="R98" i="44" s="1"/>
  <c r="S98" i="44" s="1"/>
  <c r="T98" i="44" s="1"/>
  <c r="U98" i="44" s="1"/>
  <c r="V98" i="44" s="1"/>
  <c r="W98" i="44" s="1"/>
  <c r="X98" i="44" s="1"/>
  <c r="Y98" i="44" s="1"/>
  <c r="Z98" i="44" s="1"/>
  <c r="AA98" i="44" s="1"/>
  <c r="AB98" i="44" s="1"/>
  <c r="AC98" i="44" s="1"/>
  <c r="AD98" i="44" s="1"/>
  <c r="AE98" i="44" s="1"/>
  <c r="AF98" i="44" s="1"/>
  <c r="E98" i="44"/>
  <c r="F98" i="44" s="1"/>
  <c r="G98" i="44" s="1"/>
  <c r="D98" i="44"/>
  <c r="C98" i="44"/>
  <c r="G97" i="44"/>
  <c r="H97" i="44" s="1"/>
  <c r="I97" i="44" s="1"/>
  <c r="J97" i="44" s="1"/>
  <c r="K97" i="44" s="1"/>
  <c r="L97" i="44" s="1"/>
  <c r="M97" i="44" s="1"/>
  <c r="N97" i="44" s="1"/>
  <c r="O97" i="44" s="1"/>
  <c r="P97" i="44" s="1"/>
  <c r="Q97" i="44" s="1"/>
  <c r="R97" i="44" s="1"/>
  <c r="S97" i="44" s="1"/>
  <c r="T97" i="44" s="1"/>
  <c r="U97" i="44" s="1"/>
  <c r="V97" i="44" s="1"/>
  <c r="W97" i="44" s="1"/>
  <c r="X97" i="44" s="1"/>
  <c r="Y97" i="44" s="1"/>
  <c r="Z97" i="44" s="1"/>
  <c r="AA97" i="44" s="1"/>
  <c r="AB97" i="44" s="1"/>
  <c r="AC97" i="44" s="1"/>
  <c r="AD97" i="44" s="1"/>
  <c r="AE97" i="44" s="1"/>
  <c r="AF97" i="44" s="1"/>
  <c r="F97" i="44"/>
  <c r="C97" i="44"/>
  <c r="D97" i="44" s="1"/>
  <c r="E97" i="44" s="1"/>
  <c r="E96" i="44"/>
  <c r="F96" i="44" s="1"/>
  <c r="G96" i="44" s="1"/>
  <c r="H96" i="44" s="1"/>
  <c r="I96" i="44" s="1"/>
  <c r="J96" i="44" s="1"/>
  <c r="K96" i="44" s="1"/>
  <c r="L96" i="44" s="1"/>
  <c r="M96" i="44" s="1"/>
  <c r="N96" i="44" s="1"/>
  <c r="O96" i="44" s="1"/>
  <c r="P96" i="44" s="1"/>
  <c r="Q96" i="44" s="1"/>
  <c r="R96" i="44" s="1"/>
  <c r="S96" i="44" s="1"/>
  <c r="T96" i="44" s="1"/>
  <c r="U96" i="44" s="1"/>
  <c r="V96" i="44" s="1"/>
  <c r="W96" i="44" s="1"/>
  <c r="X96" i="44" s="1"/>
  <c r="Y96" i="44" s="1"/>
  <c r="Z96" i="44" s="1"/>
  <c r="AA96" i="44" s="1"/>
  <c r="AB96" i="44" s="1"/>
  <c r="AC96" i="44" s="1"/>
  <c r="AD96" i="44" s="1"/>
  <c r="AE96" i="44" s="1"/>
  <c r="AF96" i="44" s="1"/>
  <c r="D96" i="44"/>
  <c r="C96" i="44"/>
  <c r="F95" i="44"/>
  <c r="G95" i="44" s="1"/>
  <c r="H95" i="44" s="1"/>
  <c r="I95" i="44" s="1"/>
  <c r="J95" i="44" s="1"/>
  <c r="K95" i="44" s="1"/>
  <c r="L95" i="44" s="1"/>
  <c r="M95" i="44" s="1"/>
  <c r="N95" i="44" s="1"/>
  <c r="O95" i="44" s="1"/>
  <c r="P95" i="44" s="1"/>
  <c r="Q95" i="44" s="1"/>
  <c r="R95" i="44" s="1"/>
  <c r="S95" i="44" s="1"/>
  <c r="T95" i="44" s="1"/>
  <c r="U95" i="44" s="1"/>
  <c r="V95" i="44" s="1"/>
  <c r="W95" i="44" s="1"/>
  <c r="X95" i="44" s="1"/>
  <c r="Y95" i="44" s="1"/>
  <c r="Z95" i="44" s="1"/>
  <c r="AA95" i="44" s="1"/>
  <c r="AB95" i="44" s="1"/>
  <c r="AC95" i="44" s="1"/>
  <c r="AD95" i="44" s="1"/>
  <c r="AE95" i="44" s="1"/>
  <c r="AF95" i="44" s="1"/>
  <c r="C95" i="44"/>
  <c r="D95" i="44" s="1"/>
  <c r="E95" i="44" s="1"/>
  <c r="D94" i="44"/>
  <c r="D82" i="44" s="1"/>
  <c r="C94" i="44"/>
  <c r="C93" i="44"/>
  <c r="D93" i="44" s="1"/>
  <c r="E93" i="44" s="1"/>
  <c r="F93" i="44" s="1"/>
  <c r="G93" i="44" s="1"/>
  <c r="H93" i="44" s="1"/>
  <c r="I93" i="44" s="1"/>
  <c r="J93" i="44" s="1"/>
  <c r="K93" i="44" s="1"/>
  <c r="L93" i="44" s="1"/>
  <c r="M93" i="44" s="1"/>
  <c r="N93" i="44" s="1"/>
  <c r="O93" i="44" s="1"/>
  <c r="P93" i="44" s="1"/>
  <c r="Q93" i="44" s="1"/>
  <c r="R93" i="44" s="1"/>
  <c r="S93" i="44" s="1"/>
  <c r="T93" i="44" s="1"/>
  <c r="U93" i="44" s="1"/>
  <c r="V93" i="44" s="1"/>
  <c r="W93" i="44" s="1"/>
  <c r="X93" i="44" s="1"/>
  <c r="Y93" i="44" s="1"/>
  <c r="Z93" i="44" s="1"/>
  <c r="AA93" i="44" s="1"/>
  <c r="AB93" i="44" s="1"/>
  <c r="AC93" i="44" s="1"/>
  <c r="AD93" i="44" s="1"/>
  <c r="AE93" i="44" s="1"/>
  <c r="AF93" i="44" s="1"/>
  <c r="D92" i="44"/>
  <c r="E92" i="44" s="1"/>
  <c r="F92" i="44" s="1"/>
  <c r="G92" i="44" s="1"/>
  <c r="H92" i="44" s="1"/>
  <c r="I92" i="44" s="1"/>
  <c r="J92" i="44" s="1"/>
  <c r="K92" i="44" s="1"/>
  <c r="L92" i="44" s="1"/>
  <c r="M92" i="44" s="1"/>
  <c r="N92" i="44" s="1"/>
  <c r="O92" i="44" s="1"/>
  <c r="P92" i="44" s="1"/>
  <c r="Q92" i="44" s="1"/>
  <c r="R92" i="44" s="1"/>
  <c r="S92" i="44" s="1"/>
  <c r="T92" i="44" s="1"/>
  <c r="U92" i="44" s="1"/>
  <c r="V92" i="44" s="1"/>
  <c r="W92" i="44" s="1"/>
  <c r="X92" i="44" s="1"/>
  <c r="Y92" i="44" s="1"/>
  <c r="Z92" i="44" s="1"/>
  <c r="AA92" i="44" s="1"/>
  <c r="AB92" i="44" s="1"/>
  <c r="AC92" i="44" s="1"/>
  <c r="AD92" i="44" s="1"/>
  <c r="AE92" i="44" s="1"/>
  <c r="AF92" i="44" s="1"/>
  <c r="C92" i="44"/>
  <c r="C91" i="44"/>
  <c r="D91" i="44" s="1"/>
  <c r="E91" i="44" s="1"/>
  <c r="F91" i="44" s="1"/>
  <c r="G91" i="44" s="1"/>
  <c r="H91" i="44" s="1"/>
  <c r="I91" i="44" s="1"/>
  <c r="J91" i="44" s="1"/>
  <c r="K91" i="44" s="1"/>
  <c r="L91" i="44" s="1"/>
  <c r="M91" i="44" s="1"/>
  <c r="N91" i="44" s="1"/>
  <c r="O91" i="44" s="1"/>
  <c r="P91" i="44" s="1"/>
  <c r="Q91" i="44" s="1"/>
  <c r="R91" i="44" s="1"/>
  <c r="S91" i="44" s="1"/>
  <c r="T91" i="44" s="1"/>
  <c r="U91" i="44" s="1"/>
  <c r="V91" i="44" s="1"/>
  <c r="W91" i="44" s="1"/>
  <c r="X91" i="44" s="1"/>
  <c r="Y91" i="44" s="1"/>
  <c r="Z91" i="44" s="1"/>
  <c r="AA91" i="44" s="1"/>
  <c r="AB91" i="44" s="1"/>
  <c r="AC91" i="44" s="1"/>
  <c r="AD91" i="44" s="1"/>
  <c r="AE91" i="44" s="1"/>
  <c r="AF91" i="44" s="1"/>
  <c r="H90" i="44"/>
  <c r="I90" i="44" s="1"/>
  <c r="J90" i="44" s="1"/>
  <c r="K90" i="44" s="1"/>
  <c r="L90" i="44" s="1"/>
  <c r="M90" i="44" s="1"/>
  <c r="N90" i="44" s="1"/>
  <c r="O90" i="44" s="1"/>
  <c r="P90" i="44" s="1"/>
  <c r="Q90" i="44" s="1"/>
  <c r="R90" i="44" s="1"/>
  <c r="S90" i="44" s="1"/>
  <c r="T90" i="44" s="1"/>
  <c r="U90" i="44" s="1"/>
  <c r="V90" i="44" s="1"/>
  <c r="W90" i="44" s="1"/>
  <c r="X90" i="44" s="1"/>
  <c r="Y90" i="44" s="1"/>
  <c r="Z90" i="44" s="1"/>
  <c r="AA90" i="44" s="1"/>
  <c r="AB90" i="44" s="1"/>
  <c r="AC90" i="44" s="1"/>
  <c r="AD90" i="44" s="1"/>
  <c r="AE90" i="44" s="1"/>
  <c r="AF90" i="44" s="1"/>
  <c r="E90" i="44"/>
  <c r="F90" i="44" s="1"/>
  <c r="G90" i="44" s="1"/>
  <c r="D90" i="44"/>
  <c r="C90" i="44"/>
  <c r="C89" i="44"/>
  <c r="AH86" i="44"/>
  <c r="AI86" i="44" s="1"/>
  <c r="AH85" i="44"/>
  <c r="AI85" i="44" s="1"/>
  <c r="AH84" i="44"/>
  <c r="AI84" i="44" s="1"/>
  <c r="AH83" i="44"/>
  <c r="AI83" i="44" s="1"/>
  <c r="C82" i="44"/>
  <c r="AF80" i="44"/>
  <c r="AE80" i="44"/>
  <c r="AD80" i="44"/>
  <c r="AC80" i="44"/>
  <c r="AB80" i="44"/>
  <c r="AA80" i="44"/>
  <c r="Z80" i="44"/>
  <c r="Y80" i="44"/>
  <c r="X80" i="44"/>
  <c r="W80" i="44"/>
  <c r="V80" i="44"/>
  <c r="U80" i="44"/>
  <c r="T80" i="44"/>
  <c r="S80" i="44"/>
  <c r="R80" i="44"/>
  <c r="Q80" i="44"/>
  <c r="P80" i="44"/>
  <c r="O80" i="44"/>
  <c r="N80" i="44"/>
  <c r="M80" i="44"/>
  <c r="L80" i="44"/>
  <c r="K80" i="44"/>
  <c r="J80" i="44"/>
  <c r="I80" i="44"/>
  <c r="H80" i="44"/>
  <c r="G80" i="44"/>
  <c r="F80" i="44"/>
  <c r="E80" i="44"/>
  <c r="D80" i="44"/>
  <c r="C80" i="44"/>
  <c r="AI79" i="44"/>
  <c r="AH79" i="44"/>
  <c r="AI78" i="44"/>
  <c r="AH78" i="44"/>
  <c r="AI77" i="44"/>
  <c r="AH77" i="44"/>
  <c r="AI76" i="44"/>
  <c r="AH76" i="44"/>
  <c r="AI75" i="44"/>
  <c r="AH75" i="44"/>
  <c r="AI74" i="44"/>
  <c r="AH74" i="44"/>
  <c r="AI73" i="44"/>
  <c r="AH73" i="44"/>
  <c r="AI72" i="44"/>
  <c r="AH72" i="44"/>
  <c r="AG71" i="44"/>
  <c r="AI70" i="44"/>
  <c r="AH70" i="44"/>
  <c r="AF69" i="44"/>
  <c r="AE69" i="44"/>
  <c r="AD69" i="44"/>
  <c r="AC69" i="44"/>
  <c r="AB69" i="44"/>
  <c r="AA69" i="44"/>
  <c r="Z69" i="44"/>
  <c r="Y69" i="44"/>
  <c r="X69" i="44"/>
  <c r="W69" i="44"/>
  <c r="V69" i="44"/>
  <c r="U69" i="44"/>
  <c r="T69" i="44"/>
  <c r="S69" i="44"/>
  <c r="R69" i="44"/>
  <c r="Q69" i="44"/>
  <c r="P69" i="44"/>
  <c r="O69" i="44"/>
  <c r="N69" i="44"/>
  <c r="M69" i="44"/>
  <c r="L69" i="44"/>
  <c r="K69" i="44"/>
  <c r="J69" i="44"/>
  <c r="I69" i="44"/>
  <c r="H69" i="44"/>
  <c r="G69" i="44"/>
  <c r="F69" i="44"/>
  <c r="E69" i="44"/>
  <c r="D69" i="44"/>
  <c r="C69" i="44"/>
  <c r="AF68" i="44"/>
  <c r="AE68" i="44"/>
  <c r="AD68" i="44"/>
  <c r="AC68" i="44"/>
  <c r="AB68" i="44"/>
  <c r="AA68" i="44"/>
  <c r="Z68" i="44"/>
  <c r="Y68" i="44"/>
  <c r="X68" i="44"/>
  <c r="W68" i="44"/>
  <c r="V68" i="44"/>
  <c r="U68" i="44"/>
  <c r="T68" i="44"/>
  <c r="S68" i="44"/>
  <c r="R68" i="44"/>
  <c r="Q68" i="44"/>
  <c r="Q71" i="44" s="1"/>
  <c r="P68" i="44"/>
  <c r="O68" i="44"/>
  <c r="N68" i="44"/>
  <c r="M68" i="44"/>
  <c r="L68" i="44"/>
  <c r="K68" i="44"/>
  <c r="J68" i="44"/>
  <c r="I68" i="44"/>
  <c r="H68" i="44"/>
  <c r="G68" i="44"/>
  <c r="F68" i="44"/>
  <c r="E68" i="44"/>
  <c r="D68" i="44"/>
  <c r="C68" i="44"/>
  <c r="AF67" i="44"/>
  <c r="AE67" i="44"/>
  <c r="AD67" i="44"/>
  <c r="AC67" i="44"/>
  <c r="AB67" i="44"/>
  <c r="AA67" i="44"/>
  <c r="Z67" i="44"/>
  <c r="Y67" i="44"/>
  <c r="X67" i="44"/>
  <c r="W67" i="44"/>
  <c r="V67" i="44"/>
  <c r="U67" i="44"/>
  <c r="T67" i="44"/>
  <c r="S67" i="44"/>
  <c r="R67" i="44"/>
  <c r="Q67" i="44"/>
  <c r="P67" i="44"/>
  <c r="O67" i="44"/>
  <c r="N67" i="44"/>
  <c r="M67" i="44"/>
  <c r="L67" i="44"/>
  <c r="K67" i="44"/>
  <c r="J67" i="44"/>
  <c r="I67" i="44"/>
  <c r="H67" i="44"/>
  <c r="G67" i="44"/>
  <c r="F67" i="44"/>
  <c r="E67" i="44"/>
  <c r="D67" i="44"/>
  <c r="C67" i="44"/>
  <c r="AF66" i="44"/>
  <c r="AE66" i="44"/>
  <c r="AD66" i="44"/>
  <c r="AC66" i="44"/>
  <c r="AB66" i="44"/>
  <c r="AA66" i="44"/>
  <c r="Z66" i="44"/>
  <c r="Y66" i="44"/>
  <c r="X66" i="44"/>
  <c r="W66" i="44"/>
  <c r="V66" i="44"/>
  <c r="V71" i="44" s="1"/>
  <c r="U66" i="44"/>
  <c r="T66" i="44"/>
  <c r="S66" i="44"/>
  <c r="R66" i="44"/>
  <c r="Q66" i="44"/>
  <c r="P66" i="44"/>
  <c r="O66" i="44"/>
  <c r="O71" i="44" s="1"/>
  <c r="N66" i="44"/>
  <c r="M66" i="44"/>
  <c r="L66" i="44"/>
  <c r="K66" i="44"/>
  <c r="J66" i="44"/>
  <c r="I66" i="44"/>
  <c r="H66" i="44"/>
  <c r="G66" i="44"/>
  <c r="F66" i="44"/>
  <c r="E66" i="44"/>
  <c r="D66" i="44"/>
  <c r="C66" i="44"/>
  <c r="AI64" i="44"/>
  <c r="AH64" i="44"/>
  <c r="AG63" i="44"/>
  <c r="AG65" i="44" s="1"/>
  <c r="AF63" i="44"/>
  <c r="AE63" i="44"/>
  <c r="AD63" i="44"/>
  <c r="AC63" i="44"/>
  <c r="AB63" i="44"/>
  <c r="AA63" i="44"/>
  <c r="Z63" i="44"/>
  <c r="Y63" i="44"/>
  <c r="X63" i="44"/>
  <c r="W63" i="44"/>
  <c r="V63" i="44"/>
  <c r="U63" i="44"/>
  <c r="T63" i="44"/>
  <c r="S63" i="44"/>
  <c r="R63" i="44"/>
  <c r="Q63" i="44"/>
  <c r="P63" i="44"/>
  <c r="O63" i="44"/>
  <c r="N63" i="44"/>
  <c r="M63" i="44"/>
  <c r="L63" i="44"/>
  <c r="K63" i="44"/>
  <c r="J63" i="44"/>
  <c r="I63" i="44"/>
  <c r="H63" i="44"/>
  <c r="G63" i="44"/>
  <c r="F63" i="44"/>
  <c r="E63" i="44"/>
  <c r="D63" i="44"/>
  <c r="C63" i="44"/>
  <c r="AI62" i="44"/>
  <c r="AH62" i="44"/>
  <c r="AI61" i="44"/>
  <c r="AH61" i="44"/>
  <c r="AI60" i="44"/>
  <c r="AH60" i="44"/>
  <c r="AG59" i="44"/>
  <c r="AF59" i="44"/>
  <c r="AF5" i="44" s="1"/>
  <c r="AE59" i="44"/>
  <c r="AE5" i="44" s="1"/>
  <c r="AD59" i="44"/>
  <c r="AD5" i="44" s="1"/>
  <c r="AC59" i="44"/>
  <c r="AC5" i="44" s="1"/>
  <c r="AB59" i="44"/>
  <c r="AB5" i="44" s="1"/>
  <c r="AA59" i="44"/>
  <c r="AA5" i="44" s="1"/>
  <c r="Z59" i="44"/>
  <c r="Z5" i="44" s="1"/>
  <c r="Y59" i="44"/>
  <c r="Y5" i="44" s="1"/>
  <c r="X59" i="44"/>
  <c r="X5" i="44" s="1"/>
  <c r="W59" i="44"/>
  <c r="W5" i="44" s="1"/>
  <c r="V59" i="44"/>
  <c r="V5" i="44" s="1"/>
  <c r="U59" i="44"/>
  <c r="U5" i="44" s="1"/>
  <c r="T59" i="44"/>
  <c r="T5" i="44" s="1"/>
  <c r="S59" i="44"/>
  <c r="S5" i="44" s="1"/>
  <c r="R59" i="44"/>
  <c r="R5" i="44" s="1"/>
  <c r="Q59" i="44"/>
  <c r="P59" i="44"/>
  <c r="P5" i="44" s="1"/>
  <c r="O59" i="44"/>
  <c r="O5" i="44" s="1"/>
  <c r="N59" i="44"/>
  <c r="N5" i="44" s="1"/>
  <c r="M59" i="44"/>
  <c r="L59" i="44"/>
  <c r="K59" i="44"/>
  <c r="K5" i="44" s="1"/>
  <c r="J59" i="44"/>
  <c r="J5" i="44" s="1"/>
  <c r="I59" i="44"/>
  <c r="I5" i="44" s="1"/>
  <c r="H59" i="44"/>
  <c r="H5" i="44" s="1"/>
  <c r="G59" i="44"/>
  <c r="G5" i="44" s="1"/>
  <c r="F59" i="44"/>
  <c r="F5" i="44" s="1"/>
  <c r="E59" i="44"/>
  <c r="E5" i="44" s="1"/>
  <c r="D59" i="44"/>
  <c r="C59" i="44"/>
  <c r="C5" i="44" s="1"/>
  <c r="AI58" i="44"/>
  <c r="AH58" i="44"/>
  <c r="AI57" i="44"/>
  <c r="AH57" i="44"/>
  <c r="AI56" i="44"/>
  <c r="AH56" i="44"/>
  <c r="AI55" i="44"/>
  <c r="AH55" i="44"/>
  <c r="AI54" i="44"/>
  <c r="AH54" i="44"/>
  <c r="AI53" i="44"/>
  <c r="AH53" i="44"/>
  <c r="AI52" i="44"/>
  <c r="AH52" i="44"/>
  <c r="AI51" i="44"/>
  <c r="AH51" i="44"/>
  <c r="AI50" i="44"/>
  <c r="AH50" i="44"/>
  <c r="AI49" i="44"/>
  <c r="AH49" i="44"/>
  <c r="AI48" i="44"/>
  <c r="AH48" i="44"/>
  <c r="AG47" i="44"/>
  <c r="AF47" i="44"/>
  <c r="AE47" i="44"/>
  <c r="AD47" i="44"/>
  <c r="AC47" i="44"/>
  <c r="AB47" i="44"/>
  <c r="AA47" i="44"/>
  <c r="Z47" i="44"/>
  <c r="Y47" i="44"/>
  <c r="X47" i="44"/>
  <c r="W47" i="44"/>
  <c r="V47" i="44"/>
  <c r="U47" i="44"/>
  <c r="T47" i="44"/>
  <c r="S47" i="44"/>
  <c r="R47" i="44"/>
  <c r="Q47" i="44"/>
  <c r="P47" i="44"/>
  <c r="O47" i="44"/>
  <c r="N47" i="44"/>
  <c r="M47" i="44"/>
  <c r="L47" i="44"/>
  <c r="K47" i="44"/>
  <c r="J47" i="44"/>
  <c r="I47" i="44"/>
  <c r="H47" i="44"/>
  <c r="G47" i="44"/>
  <c r="F47" i="44"/>
  <c r="E47" i="44"/>
  <c r="D47" i="44"/>
  <c r="C47" i="44"/>
  <c r="AI46" i="44"/>
  <c r="AH46" i="44"/>
  <c r="AI45" i="44"/>
  <c r="AH45" i="44"/>
  <c r="AI44" i="44"/>
  <c r="AH44" i="44"/>
  <c r="AG43" i="44"/>
  <c r="AG42" i="44"/>
  <c r="AI41" i="44"/>
  <c r="AH41" i="44"/>
  <c r="AI40" i="44"/>
  <c r="AH40" i="44"/>
  <c r="AI39" i="44"/>
  <c r="AH39" i="44"/>
  <c r="AI38" i="44"/>
  <c r="AH38" i="44"/>
  <c r="AI37" i="44"/>
  <c r="AH37" i="44"/>
  <c r="AI36" i="44"/>
  <c r="AH36" i="44"/>
  <c r="AI35" i="44"/>
  <c r="AH35" i="44"/>
  <c r="AI34" i="44"/>
  <c r="AH34" i="44"/>
  <c r="AI33" i="44"/>
  <c r="AH33" i="44"/>
  <c r="AI32" i="44"/>
  <c r="AH32" i="44"/>
  <c r="AI31" i="44"/>
  <c r="AH31" i="44"/>
  <c r="AG30" i="44"/>
  <c r="AF30" i="44"/>
  <c r="AE30" i="44"/>
  <c r="AD30" i="44"/>
  <c r="AC30" i="44"/>
  <c r="AB30" i="44"/>
  <c r="AA30" i="44"/>
  <c r="Z30" i="44"/>
  <c r="Y30" i="44"/>
  <c r="X30" i="44"/>
  <c r="W30" i="44"/>
  <c r="V30" i="44"/>
  <c r="U30" i="44"/>
  <c r="T30" i="44"/>
  <c r="S30" i="44"/>
  <c r="R30" i="44"/>
  <c r="Q30" i="44"/>
  <c r="P30" i="44"/>
  <c r="O30" i="44"/>
  <c r="N30" i="44"/>
  <c r="M30" i="44"/>
  <c r="L30" i="44"/>
  <c r="K30" i="44"/>
  <c r="J30" i="44"/>
  <c r="I30" i="44"/>
  <c r="H30" i="44"/>
  <c r="G30" i="44"/>
  <c r="F30" i="44"/>
  <c r="E30" i="44"/>
  <c r="D30" i="44"/>
  <c r="C30" i="44"/>
  <c r="AI29" i="44"/>
  <c r="AH29" i="44"/>
  <c r="AI28" i="44"/>
  <c r="AH28" i="44"/>
  <c r="AI27" i="44"/>
  <c r="AH27" i="44"/>
  <c r="AI26" i="44"/>
  <c r="AH26" i="44"/>
  <c r="AI25" i="44"/>
  <c r="AH25" i="44"/>
  <c r="AI24" i="44"/>
  <c r="AH24" i="44"/>
  <c r="AI23" i="44"/>
  <c r="AH23" i="44"/>
  <c r="AI22" i="44"/>
  <c r="AH22" i="44"/>
  <c r="AI21" i="44"/>
  <c r="AH21" i="44"/>
  <c r="AI20" i="44"/>
  <c r="AH20" i="44"/>
  <c r="AI19" i="44"/>
  <c r="AH19" i="44"/>
  <c r="AI18" i="44"/>
  <c r="AH18" i="44"/>
  <c r="AI17" i="44"/>
  <c r="AH17" i="44"/>
  <c r="AI16" i="44"/>
  <c r="AH16" i="44"/>
  <c r="AI15" i="44"/>
  <c r="AH15" i="44"/>
  <c r="AI14" i="44"/>
  <c r="AH14" i="44"/>
  <c r="AI13" i="44"/>
  <c r="AH13" i="44"/>
  <c r="AI12" i="44"/>
  <c r="AH12" i="44"/>
  <c r="AI11" i="44"/>
  <c r="AH11" i="44"/>
  <c r="Q5" i="44"/>
  <c r="M5" i="44"/>
  <c r="L5" i="44"/>
  <c r="D5" i="44"/>
  <c r="AG4" i="44"/>
  <c r="K4" i="44"/>
  <c r="C4" i="44"/>
  <c r="D4" i="44" s="1"/>
  <c r="AG3" i="44"/>
  <c r="AG6" i="44" s="1"/>
  <c r="AG2" i="44"/>
  <c r="AE71" i="44" l="1"/>
  <c r="AD71" i="44"/>
  <c r="AC71" i="44"/>
  <c r="AA71" i="44"/>
  <c r="Z71" i="44"/>
  <c r="Y71" i="44"/>
  <c r="W71" i="44"/>
  <c r="U71" i="44"/>
  <c r="R71" i="44"/>
  <c r="S71" i="44"/>
  <c r="N71" i="44"/>
  <c r="M71" i="44"/>
  <c r="K71" i="44"/>
  <c r="J71" i="44"/>
  <c r="I71" i="44"/>
  <c r="G71" i="44"/>
  <c r="AH67" i="44"/>
  <c r="E71" i="44"/>
  <c r="AH68" i="44"/>
  <c r="F71" i="44"/>
  <c r="AI80" i="44"/>
  <c r="C71" i="44"/>
  <c r="AH69" i="44"/>
  <c r="AH30" i="44"/>
  <c r="B65" i="44"/>
  <c r="AI68" i="44"/>
  <c r="S190" i="44"/>
  <c r="D190" i="44"/>
  <c r="AI69" i="44"/>
  <c r="E94" i="44"/>
  <c r="D71" i="44"/>
  <c r="L71" i="44"/>
  <c r="T71" i="44"/>
  <c r="AB71" i="44"/>
  <c r="C171" i="44"/>
  <c r="D89" i="44"/>
  <c r="AH66" i="44"/>
  <c r="AI63" i="44"/>
  <c r="AI30" i="44"/>
  <c r="AI59" i="44"/>
  <c r="AH59" i="44"/>
  <c r="AI47" i="44"/>
  <c r="AH47" i="44"/>
  <c r="H71" i="44"/>
  <c r="P71" i="44"/>
  <c r="X71" i="44"/>
  <c r="AF71" i="44"/>
  <c r="AH63" i="44"/>
  <c r="AI66" i="44"/>
  <c r="AI67" i="44"/>
  <c r="AH80" i="44"/>
  <c r="D214" i="44"/>
  <c r="E178" i="44"/>
  <c r="E179" i="44" s="1"/>
  <c r="E42" i="44" s="1"/>
  <c r="E43" i="44" s="1"/>
  <c r="E65" i="44" s="1"/>
  <c r="F174" i="44"/>
  <c r="G174" i="44" s="1"/>
  <c r="H174" i="44" s="1"/>
  <c r="I174" i="44" s="1"/>
  <c r="J174" i="44" s="1"/>
  <c r="K174" i="44" s="1"/>
  <c r="L174" i="44" s="1"/>
  <c r="M174" i="44" s="1"/>
  <c r="N174" i="44" s="1"/>
  <c r="O174" i="44" s="1"/>
  <c r="P174" i="44" s="1"/>
  <c r="Q174" i="44" s="1"/>
  <c r="R174" i="44" s="1"/>
  <c r="S174" i="44" s="1"/>
  <c r="T174" i="44" s="1"/>
  <c r="U174" i="44" s="1"/>
  <c r="V174" i="44" s="1"/>
  <c r="W174" i="44" s="1"/>
  <c r="X174" i="44" s="1"/>
  <c r="Y174" i="44" s="1"/>
  <c r="Z174" i="44" s="1"/>
  <c r="AA174" i="44" s="1"/>
  <c r="AB174" i="44" s="1"/>
  <c r="AC174" i="44" s="1"/>
  <c r="AD174" i="44" s="1"/>
  <c r="AE174" i="44" s="1"/>
  <c r="AF174" i="44" s="1"/>
  <c r="C179" i="44"/>
  <c r="C42" i="44" s="1"/>
  <c r="C43" i="44" s="1"/>
  <c r="D179" i="44"/>
  <c r="D42" i="44" s="1"/>
  <c r="D43" i="44" s="1"/>
  <c r="D65" i="44" s="1"/>
  <c r="G173" i="44"/>
  <c r="V193" i="44" l="1"/>
  <c r="D7" i="44"/>
  <c r="W193" i="44"/>
  <c r="E7" i="44"/>
  <c r="H173" i="44"/>
  <c r="E82" i="44"/>
  <c r="F94" i="44"/>
  <c r="D171" i="44"/>
  <c r="E89" i="44"/>
  <c r="T193" i="44"/>
  <c r="B7" i="44"/>
  <c r="C65" i="44"/>
  <c r="AI71" i="44"/>
  <c r="AH71" i="44"/>
  <c r="F178" i="44"/>
  <c r="E214" i="44"/>
  <c r="I173" i="44" l="1"/>
  <c r="F214" i="44"/>
  <c r="G178" i="44"/>
  <c r="F179" i="44"/>
  <c r="F42" i="44" s="1"/>
  <c r="E171" i="44"/>
  <c r="F89" i="44"/>
  <c r="U193" i="44"/>
  <c r="C7" i="44"/>
  <c r="G94" i="44"/>
  <c r="F82" i="44"/>
  <c r="F171" i="44" l="1"/>
  <c r="G89" i="44"/>
  <c r="G214" i="44"/>
  <c r="H178" i="44"/>
  <c r="G179" i="44"/>
  <c r="G42" i="44" s="1"/>
  <c r="G43" i="44" s="1"/>
  <c r="G65" i="44" s="1"/>
  <c r="G82" i="44"/>
  <c r="H94" i="44"/>
  <c r="J173" i="44"/>
  <c r="F43" i="44"/>
  <c r="H82" i="44" l="1"/>
  <c r="I94" i="44"/>
  <c r="Y193" i="44"/>
  <c r="G7" i="44"/>
  <c r="I178" i="44"/>
  <c r="H214" i="44"/>
  <c r="H179" i="44"/>
  <c r="H42" i="44" s="1"/>
  <c r="H43" i="44" s="1"/>
  <c r="H65" i="44" s="1"/>
  <c r="F65" i="44"/>
  <c r="G171" i="44"/>
  <c r="H89" i="44"/>
  <c r="K173" i="44"/>
  <c r="X193" i="44" l="1"/>
  <c r="F7" i="44"/>
  <c r="L173" i="44"/>
  <c r="Z193" i="44"/>
  <c r="H7" i="44"/>
  <c r="J178" i="44"/>
  <c r="I214" i="44"/>
  <c r="I179" i="44"/>
  <c r="I42" i="44" s="1"/>
  <c r="I43" i="44" s="1"/>
  <c r="I65" i="44" s="1"/>
  <c r="H171" i="44"/>
  <c r="I89" i="44"/>
  <c r="I82" i="44"/>
  <c r="J94" i="44"/>
  <c r="M173" i="44" l="1"/>
  <c r="AA193" i="44"/>
  <c r="I7" i="44"/>
  <c r="I171" i="44"/>
  <c r="J89" i="44"/>
  <c r="K94" i="44"/>
  <c r="J82" i="44"/>
  <c r="J214" i="44"/>
  <c r="K178" i="44"/>
  <c r="J179" i="44"/>
  <c r="J42" i="44" s="1"/>
  <c r="J43" i="44" s="1"/>
  <c r="J65" i="44" s="1"/>
  <c r="J171" i="44" l="1"/>
  <c r="K89" i="44"/>
  <c r="K214" i="44"/>
  <c r="L178" i="44"/>
  <c r="K179" i="44"/>
  <c r="K42" i="44" s="1"/>
  <c r="K43" i="44" s="1"/>
  <c r="K65" i="44" s="1"/>
  <c r="AB193" i="44"/>
  <c r="J7" i="44"/>
  <c r="K82" i="44"/>
  <c r="L94" i="44"/>
  <c r="N173" i="44"/>
  <c r="AC193" i="44" l="1"/>
  <c r="K7" i="44"/>
  <c r="L214" i="44"/>
  <c r="M178" i="44"/>
  <c r="L179" i="44"/>
  <c r="L42" i="44" s="1"/>
  <c r="L43" i="44" s="1"/>
  <c r="L65" i="44" s="1"/>
  <c r="K171" i="44"/>
  <c r="L89" i="44"/>
  <c r="O173" i="44"/>
  <c r="L82" i="44"/>
  <c r="M94" i="44"/>
  <c r="L171" i="44" l="1"/>
  <c r="M89" i="44"/>
  <c r="AD193" i="44"/>
  <c r="L7" i="44"/>
  <c r="M214" i="44"/>
  <c r="N178" i="44"/>
  <c r="M179" i="44"/>
  <c r="M42" i="44" s="1"/>
  <c r="M43" i="44" s="1"/>
  <c r="M65" i="44" s="1"/>
  <c r="C188" i="44" s="1"/>
  <c r="M82" i="44"/>
  <c r="N94" i="44"/>
  <c r="P173" i="44"/>
  <c r="O94" i="44" l="1"/>
  <c r="N82" i="44"/>
  <c r="AE193" i="44"/>
  <c r="M7" i="44"/>
  <c r="N214" i="44"/>
  <c r="O178" i="44"/>
  <c r="N179" i="44"/>
  <c r="N42" i="44" s="1"/>
  <c r="N43" i="44" s="1"/>
  <c r="N65" i="44" s="1"/>
  <c r="B188" i="44"/>
  <c r="K6" i="44" s="1"/>
  <c r="Q173" i="44"/>
  <c r="M171" i="44"/>
  <c r="N89" i="44"/>
  <c r="R173" i="44" l="1"/>
  <c r="AF193" i="44"/>
  <c r="N7" i="44"/>
  <c r="O214" i="44"/>
  <c r="P178" i="44"/>
  <c r="O179" i="44"/>
  <c r="O42" i="44" s="1"/>
  <c r="O43" i="44" s="1"/>
  <c r="O65" i="44" s="1"/>
  <c r="N171" i="44"/>
  <c r="O89" i="44"/>
  <c r="P94" i="44"/>
  <c r="O82" i="44"/>
  <c r="Q178" i="44" l="1"/>
  <c r="P214" i="44"/>
  <c r="P179" i="44"/>
  <c r="P42" i="44" s="1"/>
  <c r="P43" i="44" s="1"/>
  <c r="P65" i="44" s="1"/>
  <c r="AG193" i="44"/>
  <c r="O7" i="44"/>
  <c r="P82" i="44"/>
  <c r="Q94" i="44"/>
  <c r="S173" i="44"/>
  <c r="O171" i="44"/>
  <c r="P89" i="44"/>
  <c r="T173" i="44" l="1"/>
  <c r="R178" i="44"/>
  <c r="Q214" i="44"/>
  <c r="Q179" i="44"/>
  <c r="Q42" i="44" s="1"/>
  <c r="Q43" i="44" s="1"/>
  <c r="Q65" i="44" s="1"/>
  <c r="Q82" i="44"/>
  <c r="R94" i="44"/>
  <c r="P171" i="44"/>
  <c r="Q89" i="44"/>
  <c r="AH193" i="44"/>
  <c r="P7" i="44"/>
  <c r="U173" i="44" l="1"/>
  <c r="S94" i="44"/>
  <c r="R82" i="44"/>
  <c r="AI193" i="44"/>
  <c r="Q7" i="44"/>
  <c r="R214" i="44"/>
  <c r="S178" i="44"/>
  <c r="R179" i="44"/>
  <c r="R42" i="44" s="1"/>
  <c r="R43" i="44" s="1"/>
  <c r="R65" i="44" s="1"/>
  <c r="Q171" i="44"/>
  <c r="R89" i="44"/>
  <c r="E12" i="43"/>
  <c r="E10" i="43"/>
  <c r="T49" i="42"/>
  <c r="V173" i="44" l="1"/>
  <c r="T178" i="44"/>
  <c r="S214" i="44"/>
  <c r="S179" i="44"/>
  <c r="S42" i="44" s="1"/>
  <c r="S43" i="44" s="1"/>
  <c r="S65" i="44" s="1"/>
  <c r="R171" i="44"/>
  <c r="S89" i="44"/>
  <c r="T94" i="44"/>
  <c r="S82" i="44"/>
  <c r="AJ193" i="44"/>
  <c r="R7" i="44"/>
  <c r="Q82" i="42"/>
  <c r="Q59" i="42"/>
  <c r="Q43" i="42"/>
  <c r="P49" i="42"/>
  <c r="W173" i="44" l="1"/>
  <c r="AK193" i="44"/>
  <c r="S7" i="44"/>
  <c r="T82" i="44"/>
  <c r="U94" i="44"/>
  <c r="S171" i="44"/>
  <c r="T89" i="44"/>
  <c r="T214" i="44"/>
  <c r="U178" i="44"/>
  <c r="T179" i="44"/>
  <c r="T42" i="44" s="1"/>
  <c r="T43" i="44" s="1"/>
  <c r="T65" i="44" s="1"/>
  <c r="L43" i="42"/>
  <c r="K49" i="42"/>
  <c r="J49" i="42"/>
  <c r="T171" i="44" l="1"/>
  <c r="U89" i="44"/>
  <c r="U82" i="44"/>
  <c r="V94" i="44"/>
  <c r="AL193" i="44"/>
  <c r="T7" i="44"/>
  <c r="V178" i="44"/>
  <c r="U214" i="44"/>
  <c r="U179" i="44"/>
  <c r="U42" i="44" s="1"/>
  <c r="U43" i="44" s="1"/>
  <c r="U65" i="44" s="1"/>
  <c r="X173" i="44"/>
  <c r="I49" i="42"/>
  <c r="U171" i="44" l="1"/>
  <c r="V89" i="44"/>
  <c r="V214" i="44"/>
  <c r="W178" i="44"/>
  <c r="V179" i="44"/>
  <c r="V42" i="44" s="1"/>
  <c r="V43" i="44" s="1"/>
  <c r="V65" i="44" s="1"/>
  <c r="W94" i="44"/>
  <c r="V82" i="44"/>
  <c r="AM193" i="44"/>
  <c r="U7" i="44"/>
  <c r="Y173" i="44"/>
  <c r="H49" i="42"/>
  <c r="G49" i="42"/>
  <c r="F49" i="42"/>
  <c r="E49" i="42"/>
  <c r="D49" i="42"/>
  <c r="C49" i="42"/>
  <c r="AH87" i="42"/>
  <c r="AI87" i="42" s="1"/>
  <c r="AF218" i="42"/>
  <c r="AE218" i="42"/>
  <c r="AD218" i="42"/>
  <c r="AC218" i="42"/>
  <c r="AB218" i="42"/>
  <c r="AA218" i="42"/>
  <c r="Z218" i="42"/>
  <c r="Y218" i="42"/>
  <c r="X218" i="42"/>
  <c r="W218" i="42"/>
  <c r="V218" i="42"/>
  <c r="U218" i="42"/>
  <c r="T218" i="42"/>
  <c r="S218" i="42"/>
  <c r="R218" i="42"/>
  <c r="Q218" i="42"/>
  <c r="P218" i="42"/>
  <c r="O218" i="42"/>
  <c r="N218" i="42"/>
  <c r="M218" i="42"/>
  <c r="L218" i="42"/>
  <c r="K218" i="42"/>
  <c r="J218" i="42"/>
  <c r="I218" i="42"/>
  <c r="H218" i="42"/>
  <c r="G218" i="42"/>
  <c r="F218" i="42"/>
  <c r="E218" i="42"/>
  <c r="D218" i="42"/>
  <c r="C218" i="42"/>
  <c r="B218" i="42"/>
  <c r="A218" i="42"/>
  <c r="AF217" i="42"/>
  <c r="AE217" i="42"/>
  <c r="AD217" i="42"/>
  <c r="AC217" i="42"/>
  <c r="AB217" i="42"/>
  <c r="AA217" i="42"/>
  <c r="Z217" i="42"/>
  <c r="Y217" i="42"/>
  <c r="X217" i="42"/>
  <c r="W217" i="42"/>
  <c r="V217" i="42"/>
  <c r="U217" i="42"/>
  <c r="T217" i="42"/>
  <c r="S217" i="42"/>
  <c r="R217" i="42"/>
  <c r="Q217" i="42"/>
  <c r="P217" i="42"/>
  <c r="O217" i="42"/>
  <c r="N217" i="42"/>
  <c r="M217" i="42"/>
  <c r="L217" i="42"/>
  <c r="K217" i="42"/>
  <c r="J217" i="42"/>
  <c r="I217" i="42"/>
  <c r="H217" i="42"/>
  <c r="G217" i="42"/>
  <c r="F217" i="42"/>
  <c r="E217" i="42"/>
  <c r="D217" i="42"/>
  <c r="C217" i="42"/>
  <c r="B217" i="42"/>
  <c r="A217" i="42"/>
  <c r="AF216" i="42"/>
  <c r="AE216" i="42"/>
  <c r="AD216" i="42"/>
  <c r="AC216" i="42"/>
  <c r="AB216" i="42"/>
  <c r="AA216" i="42"/>
  <c r="Z216" i="42"/>
  <c r="Y216" i="42"/>
  <c r="X216" i="42"/>
  <c r="W216" i="42"/>
  <c r="V216" i="42"/>
  <c r="U216" i="42"/>
  <c r="T216" i="42"/>
  <c r="S216" i="42"/>
  <c r="R216" i="42"/>
  <c r="Q216" i="42"/>
  <c r="P216" i="42"/>
  <c r="O216" i="42"/>
  <c r="N216" i="42"/>
  <c r="M216" i="42"/>
  <c r="L216" i="42"/>
  <c r="K216" i="42"/>
  <c r="J216" i="42"/>
  <c r="I216" i="42"/>
  <c r="H216" i="42"/>
  <c r="G216" i="42"/>
  <c r="F216" i="42"/>
  <c r="E216" i="42"/>
  <c r="D216" i="42"/>
  <c r="C216" i="42"/>
  <c r="B216" i="42"/>
  <c r="A216" i="42"/>
  <c r="AF215" i="42"/>
  <c r="AE215" i="42"/>
  <c r="AD215" i="42"/>
  <c r="AC215" i="42"/>
  <c r="AB215" i="42"/>
  <c r="AA215" i="42"/>
  <c r="Z215" i="42"/>
  <c r="Y215" i="42"/>
  <c r="X215" i="42"/>
  <c r="W215" i="42"/>
  <c r="V215" i="42"/>
  <c r="U215" i="42"/>
  <c r="T215" i="42"/>
  <c r="S215" i="42"/>
  <c r="R215" i="42"/>
  <c r="Q215" i="42"/>
  <c r="P215" i="42"/>
  <c r="O215" i="42"/>
  <c r="N215" i="42"/>
  <c r="M215" i="42"/>
  <c r="L215" i="42"/>
  <c r="K215" i="42"/>
  <c r="J215" i="42"/>
  <c r="I215" i="42"/>
  <c r="H215" i="42"/>
  <c r="G215" i="42"/>
  <c r="F215" i="42"/>
  <c r="E215" i="42"/>
  <c r="D215" i="42"/>
  <c r="C215" i="42"/>
  <c r="B215" i="42"/>
  <c r="A215" i="42"/>
  <c r="B214" i="42"/>
  <c r="S189" i="42"/>
  <c r="AG179" i="42"/>
  <c r="B179" i="42"/>
  <c r="C178" i="42"/>
  <c r="C214" i="42" s="1"/>
  <c r="D177" i="42"/>
  <c r="E177" i="42" s="1"/>
  <c r="F177" i="42" s="1"/>
  <c r="G177" i="42" s="1"/>
  <c r="H177" i="42" s="1"/>
  <c r="I177" i="42" s="1"/>
  <c r="J177" i="42" s="1"/>
  <c r="K177" i="42" s="1"/>
  <c r="L177" i="42" s="1"/>
  <c r="M177" i="42" s="1"/>
  <c r="N177" i="42" s="1"/>
  <c r="O177" i="42" s="1"/>
  <c r="P177" i="42" s="1"/>
  <c r="Q177" i="42" s="1"/>
  <c r="R177" i="42" s="1"/>
  <c r="S177" i="42" s="1"/>
  <c r="T177" i="42" s="1"/>
  <c r="U177" i="42" s="1"/>
  <c r="V177" i="42" s="1"/>
  <c r="W177" i="42" s="1"/>
  <c r="X177" i="42" s="1"/>
  <c r="Y177" i="42" s="1"/>
  <c r="Z177" i="42" s="1"/>
  <c r="AA177" i="42" s="1"/>
  <c r="AB177" i="42" s="1"/>
  <c r="AC177" i="42" s="1"/>
  <c r="AD177" i="42" s="1"/>
  <c r="AE177" i="42" s="1"/>
  <c r="AF177" i="42" s="1"/>
  <c r="C177" i="42"/>
  <c r="C176" i="42"/>
  <c r="D176" i="42" s="1"/>
  <c r="E176" i="42" s="1"/>
  <c r="F176" i="42" s="1"/>
  <c r="G176" i="42" s="1"/>
  <c r="H176" i="42" s="1"/>
  <c r="I176" i="42" s="1"/>
  <c r="J176" i="42" s="1"/>
  <c r="K176" i="42" s="1"/>
  <c r="L176" i="42" s="1"/>
  <c r="M176" i="42" s="1"/>
  <c r="N176" i="42" s="1"/>
  <c r="O176" i="42" s="1"/>
  <c r="P176" i="42" s="1"/>
  <c r="Q176" i="42" s="1"/>
  <c r="R176" i="42" s="1"/>
  <c r="S176" i="42" s="1"/>
  <c r="T176" i="42" s="1"/>
  <c r="U176" i="42" s="1"/>
  <c r="V176" i="42" s="1"/>
  <c r="W176" i="42" s="1"/>
  <c r="X176" i="42" s="1"/>
  <c r="Y176" i="42" s="1"/>
  <c r="Z176" i="42" s="1"/>
  <c r="AA176" i="42" s="1"/>
  <c r="AB176" i="42" s="1"/>
  <c r="AC176" i="42" s="1"/>
  <c r="AD176" i="42" s="1"/>
  <c r="AE176" i="42" s="1"/>
  <c r="AF176" i="42" s="1"/>
  <c r="C175" i="42"/>
  <c r="D175" i="42" s="1"/>
  <c r="E175" i="42" s="1"/>
  <c r="F175" i="42" s="1"/>
  <c r="G175" i="42" s="1"/>
  <c r="H175" i="42" s="1"/>
  <c r="I175" i="42" s="1"/>
  <c r="J175" i="42" s="1"/>
  <c r="K175" i="42" s="1"/>
  <c r="L175" i="42" s="1"/>
  <c r="M175" i="42" s="1"/>
  <c r="N175" i="42" s="1"/>
  <c r="O175" i="42" s="1"/>
  <c r="P175" i="42" s="1"/>
  <c r="Q175" i="42" s="1"/>
  <c r="R175" i="42" s="1"/>
  <c r="S175" i="42" s="1"/>
  <c r="T175" i="42" s="1"/>
  <c r="U175" i="42" s="1"/>
  <c r="V175" i="42" s="1"/>
  <c r="W175" i="42" s="1"/>
  <c r="X175" i="42" s="1"/>
  <c r="Y175" i="42" s="1"/>
  <c r="Z175" i="42" s="1"/>
  <c r="AA175" i="42" s="1"/>
  <c r="AB175" i="42" s="1"/>
  <c r="AC175" i="42" s="1"/>
  <c r="AD175" i="42" s="1"/>
  <c r="AE175" i="42" s="1"/>
  <c r="AF175" i="42" s="1"/>
  <c r="C174" i="42"/>
  <c r="D174" i="42" s="1"/>
  <c r="D173" i="42"/>
  <c r="E173" i="42" s="1"/>
  <c r="C173" i="42"/>
  <c r="AG171" i="42"/>
  <c r="B171" i="42"/>
  <c r="C170" i="42"/>
  <c r="D170" i="42" s="1"/>
  <c r="E170" i="42" s="1"/>
  <c r="F170" i="42" s="1"/>
  <c r="G170" i="42" s="1"/>
  <c r="H170" i="42" s="1"/>
  <c r="I170" i="42" s="1"/>
  <c r="J170" i="42" s="1"/>
  <c r="K170" i="42" s="1"/>
  <c r="L170" i="42" s="1"/>
  <c r="M170" i="42" s="1"/>
  <c r="N170" i="42" s="1"/>
  <c r="O170" i="42" s="1"/>
  <c r="P170" i="42" s="1"/>
  <c r="Q170" i="42" s="1"/>
  <c r="R170" i="42" s="1"/>
  <c r="S170" i="42" s="1"/>
  <c r="T170" i="42" s="1"/>
  <c r="U170" i="42" s="1"/>
  <c r="V170" i="42" s="1"/>
  <c r="W170" i="42" s="1"/>
  <c r="X170" i="42" s="1"/>
  <c r="Y170" i="42" s="1"/>
  <c r="Z170" i="42" s="1"/>
  <c r="AA170" i="42" s="1"/>
  <c r="AB170" i="42" s="1"/>
  <c r="AC170" i="42" s="1"/>
  <c r="AD170" i="42" s="1"/>
  <c r="AE170" i="42" s="1"/>
  <c r="AF170" i="42" s="1"/>
  <c r="E169" i="42"/>
  <c r="F169" i="42" s="1"/>
  <c r="G169" i="42" s="1"/>
  <c r="H169" i="42" s="1"/>
  <c r="I169" i="42" s="1"/>
  <c r="J169" i="42" s="1"/>
  <c r="K169" i="42" s="1"/>
  <c r="L169" i="42" s="1"/>
  <c r="M169" i="42" s="1"/>
  <c r="N169" i="42" s="1"/>
  <c r="O169" i="42" s="1"/>
  <c r="P169" i="42" s="1"/>
  <c r="Q169" i="42" s="1"/>
  <c r="R169" i="42" s="1"/>
  <c r="S169" i="42" s="1"/>
  <c r="T169" i="42" s="1"/>
  <c r="U169" i="42" s="1"/>
  <c r="V169" i="42" s="1"/>
  <c r="W169" i="42" s="1"/>
  <c r="X169" i="42" s="1"/>
  <c r="Y169" i="42" s="1"/>
  <c r="Z169" i="42" s="1"/>
  <c r="AA169" i="42" s="1"/>
  <c r="AB169" i="42" s="1"/>
  <c r="AC169" i="42" s="1"/>
  <c r="AD169" i="42" s="1"/>
  <c r="AE169" i="42" s="1"/>
  <c r="AF169" i="42" s="1"/>
  <c r="C169" i="42"/>
  <c r="D169" i="42" s="1"/>
  <c r="C168" i="42"/>
  <c r="D168" i="42" s="1"/>
  <c r="E168" i="42" s="1"/>
  <c r="F168" i="42" s="1"/>
  <c r="G168" i="42" s="1"/>
  <c r="H168" i="42" s="1"/>
  <c r="I168" i="42" s="1"/>
  <c r="J168" i="42" s="1"/>
  <c r="K168" i="42" s="1"/>
  <c r="L168" i="42" s="1"/>
  <c r="M168" i="42" s="1"/>
  <c r="N168" i="42" s="1"/>
  <c r="O168" i="42" s="1"/>
  <c r="P168" i="42" s="1"/>
  <c r="Q168" i="42" s="1"/>
  <c r="R168" i="42" s="1"/>
  <c r="S168" i="42" s="1"/>
  <c r="T168" i="42" s="1"/>
  <c r="U168" i="42" s="1"/>
  <c r="V168" i="42" s="1"/>
  <c r="W168" i="42" s="1"/>
  <c r="X168" i="42" s="1"/>
  <c r="Y168" i="42" s="1"/>
  <c r="Z168" i="42" s="1"/>
  <c r="AA168" i="42" s="1"/>
  <c r="AB168" i="42" s="1"/>
  <c r="AC168" i="42" s="1"/>
  <c r="AD168" i="42" s="1"/>
  <c r="AE168" i="42" s="1"/>
  <c r="AF168" i="42" s="1"/>
  <c r="C167" i="42"/>
  <c r="D167" i="42" s="1"/>
  <c r="E167" i="42" s="1"/>
  <c r="F167" i="42" s="1"/>
  <c r="G167" i="42" s="1"/>
  <c r="H167" i="42" s="1"/>
  <c r="I167" i="42" s="1"/>
  <c r="J167" i="42" s="1"/>
  <c r="K167" i="42" s="1"/>
  <c r="L167" i="42" s="1"/>
  <c r="M167" i="42" s="1"/>
  <c r="N167" i="42" s="1"/>
  <c r="O167" i="42" s="1"/>
  <c r="P167" i="42" s="1"/>
  <c r="Q167" i="42" s="1"/>
  <c r="R167" i="42" s="1"/>
  <c r="S167" i="42" s="1"/>
  <c r="T167" i="42" s="1"/>
  <c r="U167" i="42" s="1"/>
  <c r="V167" i="42" s="1"/>
  <c r="W167" i="42" s="1"/>
  <c r="X167" i="42" s="1"/>
  <c r="Y167" i="42" s="1"/>
  <c r="Z167" i="42" s="1"/>
  <c r="AA167" i="42" s="1"/>
  <c r="AB167" i="42" s="1"/>
  <c r="AC167" i="42" s="1"/>
  <c r="AD167" i="42" s="1"/>
  <c r="AE167" i="42" s="1"/>
  <c r="AF167" i="42" s="1"/>
  <c r="M166" i="42"/>
  <c r="N166" i="42" s="1"/>
  <c r="O166" i="42" s="1"/>
  <c r="P166" i="42" s="1"/>
  <c r="Q166" i="42" s="1"/>
  <c r="R166" i="42" s="1"/>
  <c r="S166" i="42" s="1"/>
  <c r="T166" i="42" s="1"/>
  <c r="U166" i="42" s="1"/>
  <c r="V166" i="42" s="1"/>
  <c r="W166" i="42" s="1"/>
  <c r="X166" i="42" s="1"/>
  <c r="Y166" i="42" s="1"/>
  <c r="Z166" i="42" s="1"/>
  <c r="AA166" i="42" s="1"/>
  <c r="AB166" i="42" s="1"/>
  <c r="AC166" i="42" s="1"/>
  <c r="AD166" i="42" s="1"/>
  <c r="AE166" i="42" s="1"/>
  <c r="AF166" i="42" s="1"/>
  <c r="C166" i="42"/>
  <c r="D166" i="42" s="1"/>
  <c r="E166" i="42" s="1"/>
  <c r="F166" i="42" s="1"/>
  <c r="G166" i="42" s="1"/>
  <c r="H166" i="42" s="1"/>
  <c r="I166" i="42" s="1"/>
  <c r="J166" i="42" s="1"/>
  <c r="K166" i="42" s="1"/>
  <c r="L166" i="42" s="1"/>
  <c r="C165" i="42"/>
  <c r="D165" i="42" s="1"/>
  <c r="E165" i="42" s="1"/>
  <c r="F165" i="42" s="1"/>
  <c r="G165" i="42" s="1"/>
  <c r="H165" i="42" s="1"/>
  <c r="I165" i="42" s="1"/>
  <c r="J165" i="42" s="1"/>
  <c r="K165" i="42" s="1"/>
  <c r="L165" i="42" s="1"/>
  <c r="M165" i="42" s="1"/>
  <c r="N165" i="42" s="1"/>
  <c r="O165" i="42" s="1"/>
  <c r="P165" i="42" s="1"/>
  <c r="Q165" i="42" s="1"/>
  <c r="R165" i="42" s="1"/>
  <c r="S165" i="42" s="1"/>
  <c r="T165" i="42" s="1"/>
  <c r="U165" i="42" s="1"/>
  <c r="V165" i="42" s="1"/>
  <c r="W165" i="42" s="1"/>
  <c r="X165" i="42" s="1"/>
  <c r="Y165" i="42" s="1"/>
  <c r="Z165" i="42" s="1"/>
  <c r="AA165" i="42" s="1"/>
  <c r="AB165" i="42" s="1"/>
  <c r="AC165" i="42" s="1"/>
  <c r="AD165" i="42" s="1"/>
  <c r="AE165" i="42" s="1"/>
  <c r="AF165" i="42" s="1"/>
  <c r="K164" i="42"/>
  <c r="L164" i="42" s="1"/>
  <c r="M164" i="42" s="1"/>
  <c r="N164" i="42" s="1"/>
  <c r="O164" i="42" s="1"/>
  <c r="P164" i="42" s="1"/>
  <c r="Q164" i="42" s="1"/>
  <c r="R164" i="42" s="1"/>
  <c r="S164" i="42" s="1"/>
  <c r="T164" i="42" s="1"/>
  <c r="U164" i="42" s="1"/>
  <c r="V164" i="42" s="1"/>
  <c r="W164" i="42" s="1"/>
  <c r="X164" i="42" s="1"/>
  <c r="Y164" i="42" s="1"/>
  <c r="Z164" i="42" s="1"/>
  <c r="AA164" i="42" s="1"/>
  <c r="AB164" i="42" s="1"/>
  <c r="AC164" i="42" s="1"/>
  <c r="AD164" i="42" s="1"/>
  <c r="AE164" i="42" s="1"/>
  <c r="AF164" i="42" s="1"/>
  <c r="C164" i="42"/>
  <c r="D164" i="42" s="1"/>
  <c r="E164" i="42" s="1"/>
  <c r="F164" i="42" s="1"/>
  <c r="G164" i="42" s="1"/>
  <c r="H164" i="42" s="1"/>
  <c r="I164" i="42" s="1"/>
  <c r="J164" i="42" s="1"/>
  <c r="C163" i="42"/>
  <c r="D163" i="42" s="1"/>
  <c r="E163" i="42" s="1"/>
  <c r="F163" i="42" s="1"/>
  <c r="G163" i="42" s="1"/>
  <c r="H163" i="42" s="1"/>
  <c r="I163" i="42" s="1"/>
  <c r="J163" i="42" s="1"/>
  <c r="K163" i="42" s="1"/>
  <c r="L163" i="42" s="1"/>
  <c r="M163" i="42" s="1"/>
  <c r="N163" i="42" s="1"/>
  <c r="O163" i="42" s="1"/>
  <c r="P163" i="42" s="1"/>
  <c r="Q163" i="42" s="1"/>
  <c r="R163" i="42" s="1"/>
  <c r="S163" i="42" s="1"/>
  <c r="T163" i="42" s="1"/>
  <c r="U163" i="42" s="1"/>
  <c r="V163" i="42" s="1"/>
  <c r="W163" i="42" s="1"/>
  <c r="X163" i="42" s="1"/>
  <c r="Y163" i="42" s="1"/>
  <c r="Z163" i="42" s="1"/>
  <c r="AA163" i="42" s="1"/>
  <c r="AB163" i="42" s="1"/>
  <c r="AC163" i="42" s="1"/>
  <c r="AD163" i="42" s="1"/>
  <c r="AE163" i="42" s="1"/>
  <c r="AF163" i="42" s="1"/>
  <c r="E162" i="42"/>
  <c r="F162" i="42" s="1"/>
  <c r="G162" i="42" s="1"/>
  <c r="H162" i="42" s="1"/>
  <c r="I162" i="42" s="1"/>
  <c r="J162" i="42" s="1"/>
  <c r="K162" i="42" s="1"/>
  <c r="L162" i="42" s="1"/>
  <c r="M162" i="42" s="1"/>
  <c r="N162" i="42" s="1"/>
  <c r="O162" i="42" s="1"/>
  <c r="P162" i="42" s="1"/>
  <c r="Q162" i="42" s="1"/>
  <c r="R162" i="42" s="1"/>
  <c r="S162" i="42" s="1"/>
  <c r="T162" i="42" s="1"/>
  <c r="U162" i="42" s="1"/>
  <c r="V162" i="42" s="1"/>
  <c r="W162" i="42" s="1"/>
  <c r="X162" i="42" s="1"/>
  <c r="Y162" i="42" s="1"/>
  <c r="Z162" i="42" s="1"/>
  <c r="AA162" i="42" s="1"/>
  <c r="AB162" i="42" s="1"/>
  <c r="AC162" i="42" s="1"/>
  <c r="AD162" i="42" s="1"/>
  <c r="AE162" i="42" s="1"/>
  <c r="AF162" i="42" s="1"/>
  <c r="C162" i="42"/>
  <c r="D162" i="42" s="1"/>
  <c r="X161" i="42"/>
  <c r="Y161" i="42" s="1"/>
  <c r="Z161" i="42" s="1"/>
  <c r="AA161" i="42" s="1"/>
  <c r="AB161" i="42" s="1"/>
  <c r="AC161" i="42" s="1"/>
  <c r="AD161" i="42" s="1"/>
  <c r="AE161" i="42" s="1"/>
  <c r="AF161" i="42" s="1"/>
  <c r="N161" i="42"/>
  <c r="O161" i="42" s="1"/>
  <c r="P161" i="42" s="1"/>
  <c r="Q161" i="42" s="1"/>
  <c r="R161" i="42" s="1"/>
  <c r="S161" i="42" s="1"/>
  <c r="T161" i="42" s="1"/>
  <c r="U161" i="42" s="1"/>
  <c r="V161" i="42" s="1"/>
  <c r="W161" i="42" s="1"/>
  <c r="D161" i="42"/>
  <c r="E161" i="42" s="1"/>
  <c r="F161" i="42" s="1"/>
  <c r="G161" i="42" s="1"/>
  <c r="H161" i="42" s="1"/>
  <c r="I161" i="42" s="1"/>
  <c r="J161" i="42" s="1"/>
  <c r="K161" i="42" s="1"/>
  <c r="L161" i="42" s="1"/>
  <c r="M161" i="42" s="1"/>
  <c r="C161" i="42"/>
  <c r="F160" i="42"/>
  <c r="G160" i="42" s="1"/>
  <c r="H160" i="42" s="1"/>
  <c r="I160" i="42" s="1"/>
  <c r="J160" i="42" s="1"/>
  <c r="K160" i="42" s="1"/>
  <c r="L160" i="42" s="1"/>
  <c r="M160" i="42" s="1"/>
  <c r="N160" i="42" s="1"/>
  <c r="O160" i="42" s="1"/>
  <c r="P160" i="42" s="1"/>
  <c r="Q160" i="42" s="1"/>
  <c r="R160" i="42" s="1"/>
  <c r="S160" i="42" s="1"/>
  <c r="T160" i="42" s="1"/>
  <c r="U160" i="42" s="1"/>
  <c r="V160" i="42" s="1"/>
  <c r="W160" i="42" s="1"/>
  <c r="X160" i="42" s="1"/>
  <c r="Y160" i="42" s="1"/>
  <c r="Z160" i="42" s="1"/>
  <c r="AA160" i="42" s="1"/>
  <c r="AB160" i="42" s="1"/>
  <c r="AC160" i="42" s="1"/>
  <c r="AD160" i="42" s="1"/>
  <c r="AE160" i="42" s="1"/>
  <c r="AF160" i="42" s="1"/>
  <c r="C160" i="42"/>
  <c r="D160" i="42" s="1"/>
  <c r="E160" i="42" s="1"/>
  <c r="C159" i="42"/>
  <c r="D159" i="42" s="1"/>
  <c r="E159" i="42" s="1"/>
  <c r="F159" i="42" s="1"/>
  <c r="G159" i="42" s="1"/>
  <c r="H159" i="42" s="1"/>
  <c r="I159" i="42" s="1"/>
  <c r="J159" i="42" s="1"/>
  <c r="K159" i="42" s="1"/>
  <c r="L159" i="42" s="1"/>
  <c r="M159" i="42" s="1"/>
  <c r="N159" i="42" s="1"/>
  <c r="O159" i="42" s="1"/>
  <c r="P159" i="42" s="1"/>
  <c r="Q159" i="42" s="1"/>
  <c r="R159" i="42" s="1"/>
  <c r="S159" i="42" s="1"/>
  <c r="T159" i="42" s="1"/>
  <c r="U159" i="42" s="1"/>
  <c r="V159" i="42" s="1"/>
  <c r="W159" i="42" s="1"/>
  <c r="X159" i="42" s="1"/>
  <c r="Y159" i="42" s="1"/>
  <c r="Z159" i="42" s="1"/>
  <c r="AA159" i="42" s="1"/>
  <c r="AB159" i="42" s="1"/>
  <c r="AC159" i="42" s="1"/>
  <c r="AD159" i="42" s="1"/>
  <c r="AE159" i="42" s="1"/>
  <c r="AF159" i="42" s="1"/>
  <c r="L158" i="42"/>
  <c r="M158" i="42" s="1"/>
  <c r="N158" i="42" s="1"/>
  <c r="O158" i="42" s="1"/>
  <c r="P158" i="42" s="1"/>
  <c r="Q158" i="42" s="1"/>
  <c r="R158" i="42" s="1"/>
  <c r="S158" i="42" s="1"/>
  <c r="T158" i="42" s="1"/>
  <c r="U158" i="42" s="1"/>
  <c r="V158" i="42" s="1"/>
  <c r="W158" i="42" s="1"/>
  <c r="X158" i="42" s="1"/>
  <c r="Y158" i="42" s="1"/>
  <c r="Z158" i="42" s="1"/>
  <c r="AA158" i="42" s="1"/>
  <c r="AB158" i="42" s="1"/>
  <c r="AC158" i="42" s="1"/>
  <c r="AD158" i="42" s="1"/>
  <c r="AE158" i="42" s="1"/>
  <c r="AF158" i="42" s="1"/>
  <c r="D158" i="42"/>
  <c r="E158" i="42" s="1"/>
  <c r="F158" i="42" s="1"/>
  <c r="G158" i="42" s="1"/>
  <c r="H158" i="42" s="1"/>
  <c r="I158" i="42" s="1"/>
  <c r="J158" i="42" s="1"/>
  <c r="K158" i="42" s="1"/>
  <c r="C158" i="42"/>
  <c r="J157" i="42"/>
  <c r="K157" i="42" s="1"/>
  <c r="L157" i="42" s="1"/>
  <c r="M157" i="42" s="1"/>
  <c r="N157" i="42" s="1"/>
  <c r="O157" i="42" s="1"/>
  <c r="P157" i="42" s="1"/>
  <c r="Q157" i="42" s="1"/>
  <c r="R157" i="42" s="1"/>
  <c r="S157" i="42" s="1"/>
  <c r="T157" i="42" s="1"/>
  <c r="U157" i="42" s="1"/>
  <c r="V157" i="42" s="1"/>
  <c r="W157" i="42" s="1"/>
  <c r="X157" i="42" s="1"/>
  <c r="Y157" i="42" s="1"/>
  <c r="Z157" i="42" s="1"/>
  <c r="AA157" i="42" s="1"/>
  <c r="AB157" i="42" s="1"/>
  <c r="AC157" i="42" s="1"/>
  <c r="AD157" i="42" s="1"/>
  <c r="AE157" i="42" s="1"/>
  <c r="AF157" i="42" s="1"/>
  <c r="E157" i="42"/>
  <c r="F157" i="42" s="1"/>
  <c r="G157" i="42" s="1"/>
  <c r="H157" i="42" s="1"/>
  <c r="I157" i="42" s="1"/>
  <c r="D157" i="42"/>
  <c r="C157" i="42"/>
  <c r="P156" i="42"/>
  <c r="Q156" i="42" s="1"/>
  <c r="R156" i="42" s="1"/>
  <c r="S156" i="42" s="1"/>
  <c r="T156" i="42" s="1"/>
  <c r="U156" i="42" s="1"/>
  <c r="V156" i="42" s="1"/>
  <c r="W156" i="42" s="1"/>
  <c r="X156" i="42" s="1"/>
  <c r="Y156" i="42" s="1"/>
  <c r="Z156" i="42" s="1"/>
  <c r="AA156" i="42" s="1"/>
  <c r="AB156" i="42" s="1"/>
  <c r="AC156" i="42" s="1"/>
  <c r="AD156" i="42" s="1"/>
  <c r="AE156" i="42" s="1"/>
  <c r="AF156" i="42" s="1"/>
  <c r="H156" i="42"/>
  <c r="I156" i="42" s="1"/>
  <c r="J156" i="42" s="1"/>
  <c r="K156" i="42" s="1"/>
  <c r="L156" i="42" s="1"/>
  <c r="M156" i="42" s="1"/>
  <c r="N156" i="42" s="1"/>
  <c r="O156" i="42" s="1"/>
  <c r="C156" i="42"/>
  <c r="D156" i="42" s="1"/>
  <c r="E156" i="42" s="1"/>
  <c r="F156" i="42" s="1"/>
  <c r="G156" i="42" s="1"/>
  <c r="F155" i="42"/>
  <c r="G155" i="42" s="1"/>
  <c r="H155" i="42" s="1"/>
  <c r="I155" i="42" s="1"/>
  <c r="J155" i="42" s="1"/>
  <c r="K155" i="42" s="1"/>
  <c r="L155" i="42" s="1"/>
  <c r="M155" i="42" s="1"/>
  <c r="N155" i="42" s="1"/>
  <c r="O155" i="42" s="1"/>
  <c r="P155" i="42" s="1"/>
  <c r="Q155" i="42" s="1"/>
  <c r="R155" i="42" s="1"/>
  <c r="S155" i="42" s="1"/>
  <c r="T155" i="42" s="1"/>
  <c r="U155" i="42" s="1"/>
  <c r="V155" i="42" s="1"/>
  <c r="W155" i="42" s="1"/>
  <c r="X155" i="42" s="1"/>
  <c r="Y155" i="42" s="1"/>
  <c r="Z155" i="42" s="1"/>
  <c r="AA155" i="42" s="1"/>
  <c r="AB155" i="42" s="1"/>
  <c r="AC155" i="42" s="1"/>
  <c r="AD155" i="42" s="1"/>
  <c r="AE155" i="42" s="1"/>
  <c r="AF155" i="42" s="1"/>
  <c r="D155" i="42"/>
  <c r="E155" i="42" s="1"/>
  <c r="C155" i="42"/>
  <c r="F154" i="42"/>
  <c r="G154" i="42" s="1"/>
  <c r="H154" i="42" s="1"/>
  <c r="I154" i="42" s="1"/>
  <c r="J154" i="42" s="1"/>
  <c r="K154" i="42" s="1"/>
  <c r="L154" i="42" s="1"/>
  <c r="M154" i="42" s="1"/>
  <c r="N154" i="42" s="1"/>
  <c r="O154" i="42" s="1"/>
  <c r="P154" i="42" s="1"/>
  <c r="Q154" i="42" s="1"/>
  <c r="R154" i="42" s="1"/>
  <c r="S154" i="42" s="1"/>
  <c r="T154" i="42" s="1"/>
  <c r="U154" i="42" s="1"/>
  <c r="V154" i="42" s="1"/>
  <c r="W154" i="42" s="1"/>
  <c r="X154" i="42" s="1"/>
  <c r="Y154" i="42" s="1"/>
  <c r="Z154" i="42" s="1"/>
  <c r="AA154" i="42" s="1"/>
  <c r="AB154" i="42" s="1"/>
  <c r="AC154" i="42" s="1"/>
  <c r="AD154" i="42" s="1"/>
  <c r="AE154" i="42" s="1"/>
  <c r="AF154" i="42" s="1"/>
  <c r="D154" i="42"/>
  <c r="E154" i="42" s="1"/>
  <c r="C154" i="42"/>
  <c r="E153" i="42"/>
  <c r="F153" i="42" s="1"/>
  <c r="G153" i="42" s="1"/>
  <c r="H153" i="42" s="1"/>
  <c r="I153" i="42" s="1"/>
  <c r="J153" i="42" s="1"/>
  <c r="K153" i="42" s="1"/>
  <c r="L153" i="42" s="1"/>
  <c r="M153" i="42" s="1"/>
  <c r="N153" i="42" s="1"/>
  <c r="O153" i="42" s="1"/>
  <c r="P153" i="42" s="1"/>
  <c r="Q153" i="42" s="1"/>
  <c r="R153" i="42" s="1"/>
  <c r="S153" i="42" s="1"/>
  <c r="T153" i="42" s="1"/>
  <c r="U153" i="42" s="1"/>
  <c r="V153" i="42" s="1"/>
  <c r="W153" i="42" s="1"/>
  <c r="X153" i="42" s="1"/>
  <c r="Y153" i="42" s="1"/>
  <c r="Z153" i="42" s="1"/>
  <c r="AA153" i="42" s="1"/>
  <c r="AB153" i="42" s="1"/>
  <c r="AC153" i="42" s="1"/>
  <c r="AD153" i="42" s="1"/>
  <c r="AE153" i="42" s="1"/>
  <c r="AF153" i="42" s="1"/>
  <c r="D153" i="42"/>
  <c r="C153" i="42"/>
  <c r="F152" i="42"/>
  <c r="G152" i="42" s="1"/>
  <c r="H152" i="42" s="1"/>
  <c r="I152" i="42" s="1"/>
  <c r="J152" i="42" s="1"/>
  <c r="K152" i="42" s="1"/>
  <c r="L152" i="42" s="1"/>
  <c r="M152" i="42" s="1"/>
  <c r="N152" i="42" s="1"/>
  <c r="O152" i="42" s="1"/>
  <c r="P152" i="42" s="1"/>
  <c r="Q152" i="42" s="1"/>
  <c r="R152" i="42" s="1"/>
  <c r="S152" i="42" s="1"/>
  <c r="T152" i="42" s="1"/>
  <c r="U152" i="42" s="1"/>
  <c r="V152" i="42" s="1"/>
  <c r="W152" i="42" s="1"/>
  <c r="X152" i="42" s="1"/>
  <c r="Y152" i="42" s="1"/>
  <c r="Z152" i="42" s="1"/>
  <c r="AA152" i="42" s="1"/>
  <c r="AB152" i="42" s="1"/>
  <c r="AC152" i="42" s="1"/>
  <c r="AD152" i="42" s="1"/>
  <c r="AE152" i="42" s="1"/>
  <c r="AF152" i="42" s="1"/>
  <c r="C152" i="42"/>
  <c r="D152" i="42" s="1"/>
  <c r="E152" i="42" s="1"/>
  <c r="D151" i="42"/>
  <c r="E151" i="42" s="1"/>
  <c r="F151" i="42" s="1"/>
  <c r="G151" i="42" s="1"/>
  <c r="H151" i="42" s="1"/>
  <c r="I151" i="42" s="1"/>
  <c r="J151" i="42" s="1"/>
  <c r="K151" i="42" s="1"/>
  <c r="L151" i="42" s="1"/>
  <c r="M151" i="42" s="1"/>
  <c r="N151" i="42" s="1"/>
  <c r="O151" i="42" s="1"/>
  <c r="P151" i="42" s="1"/>
  <c r="Q151" i="42" s="1"/>
  <c r="R151" i="42" s="1"/>
  <c r="S151" i="42" s="1"/>
  <c r="T151" i="42" s="1"/>
  <c r="U151" i="42" s="1"/>
  <c r="V151" i="42" s="1"/>
  <c r="W151" i="42" s="1"/>
  <c r="X151" i="42" s="1"/>
  <c r="Y151" i="42" s="1"/>
  <c r="Z151" i="42" s="1"/>
  <c r="AA151" i="42" s="1"/>
  <c r="AB151" i="42" s="1"/>
  <c r="AC151" i="42" s="1"/>
  <c r="AD151" i="42" s="1"/>
  <c r="AE151" i="42" s="1"/>
  <c r="AF151" i="42" s="1"/>
  <c r="C151" i="42"/>
  <c r="F150" i="42"/>
  <c r="G150" i="42" s="1"/>
  <c r="H150" i="42" s="1"/>
  <c r="I150" i="42" s="1"/>
  <c r="J150" i="42" s="1"/>
  <c r="K150" i="42" s="1"/>
  <c r="L150" i="42" s="1"/>
  <c r="M150" i="42" s="1"/>
  <c r="N150" i="42" s="1"/>
  <c r="O150" i="42" s="1"/>
  <c r="P150" i="42" s="1"/>
  <c r="Q150" i="42" s="1"/>
  <c r="R150" i="42" s="1"/>
  <c r="S150" i="42" s="1"/>
  <c r="T150" i="42" s="1"/>
  <c r="U150" i="42" s="1"/>
  <c r="V150" i="42" s="1"/>
  <c r="W150" i="42" s="1"/>
  <c r="X150" i="42" s="1"/>
  <c r="Y150" i="42" s="1"/>
  <c r="Z150" i="42" s="1"/>
  <c r="AA150" i="42" s="1"/>
  <c r="AB150" i="42" s="1"/>
  <c r="AC150" i="42" s="1"/>
  <c r="AD150" i="42" s="1"/>
  <c r="AE150" i="42" s="1"/>
  <c r="AF150" i="42" s="1"/>
  <c r="D150" i="42"/>
  <c r="E150" i="42" s="1"/>
  <c r="C150" i="42"/>
  <c r="L149" i="42"/>
  <c r="M149" i="42" s="1"/>
  <c r="N149" i="42" s="1"/>
  <c r="O149" i="42" s="1"/>
  <c r="P149" i="42" s="1"/>
  <c r="Q149" i="42" s="1"/>
  <c r="R149" i="42" s="1"/>
  <c r="S149" i="42" s="1"/>
  <c r="T149" i="42" s="1"/>
  <c r="U149" i="42" s="1"/>
  <c r="V149" i="42" s="1"/>
  <c r="W149" i="42" s="1"/>
  <c r="X149" i="42" s="1"/>
  <c r="Y149" i="42" s="1"/>
  <c r="Z149" i="42" s="1"/>
  <c r="AA149" i="42" s="1"/>
  <c r="AB149" i="42" s="1"/>
  <c r="AC149" i="42" s="1"/>
  <c r="AD149" i="42" s="1"/>
  <c r="AE149" i="42" s="1"/>
  <c r="AF149" i="42" s="1"/>
  <c r="E149" i="42"/>
  <c r="F149" i="42" s="1"/>
  <c r="G149" i="42" s="1"/>
  <c r="H149" i="42" s="1"/>
  <c r="I149" i="42" s="1"/>
  <c r="J149" i="42" s="1"/>
  <c r="K149" i="42" s="1"/>
  <c r="D149" i="42"/>
  <c r="C149" i="42"/>
  <c r="E148" i="42"/>
  <c r="F148" i="42" s="1"/>
  <c r="G148" i="42" s="1"/>
  <c r="H148" i="42" s="1"/>
  <c r="I148" i="42" s="1"/>
  <c r="J148" i="42" s="1"/>
  <c r="K148" i="42" s="1"/>
  <c r="L148" i="42" s="1"/>
  <c r="M148" i="42" s="1"/>
  <c r="N148" i="42" s="1"/>
  <c r="O148" i="42" s="1"/>
  <c r="P148" i="42" s="1"/>
  <c r="Q148" i="42" s="1"/>
  <c r="R148" i="42" s="1"/>
  <c r="S148" i="42" s="1"/>
  <c r="T148" i="42" s="1"/>
  <c r="U148" i="42" s="1"/>
  <c r="V148" i="42" s="1"/>
  <c r="W148" i="42" s="1"/>
  <c r="X148" i="42" s="1"/>
  <c r="Y148" i="42" s="1"/>
  <c r="Z148" i="42" s="1"/>
  <c r="AA148" i="42" s="1"/>
  <c r="AB148" i="42" s="1"/>
  <c r="AC148" i="42" s="1"/>
  <c r="AD148" i="42" s="1"/>
  <c r="AE148" i="42" s="1"/>
  <c r="AF148" i="42" s="1"/>
  <c r="C148" i="42"/>
  <c r="D148" i="42" s="1"/>
  <c r="C147" i="42"/>
  <c r="D147" i="42" s="1"/>
  <c r="E147" i="42" s="1"/>
  <c r="F147" i="42" s="1"/>
  <c r="G147" i="42" s="1"/>
  <c r="H147" i="42" s="1"/>
  <c r="I147" i="42" s="1"/>
  <c r="J147" i="42" s="1"/>
  <c r="K147" i="42" s="1"/>
  <c r="L147" i="42" s="1"/>
  <c r="M147" i="42" s="1"/>
  <c r="N147" i="42" s="1"/>
  <c r="O147" i="42" s="1"/>
  <c r="P147" i="42" s="1"/>
  <c r="Q147" i="42" s="1"/>
  <c r="R147" i="42" s="1"/>
  <c r="S147" i="42" s="1"/>
  <c r="T147" i="42" s="1"/>
  <c r="U147" i="42" s="1"/>
  <c r="V147" i="42" s="1"/>
  <c r="W147" i="42" s="1"/>
  <c r="X147" i="42" s="1"/>
  <c r="Y147" i="42" s="1"/>
  <c r="Z147" i="42" s="1"/>
  <c r="AA147" i="42" s="1"/>
  <c r="AB147" i="42" s="1"/>
  <c r="AC147" i="42" s="1"/>
  <c r="AD147" i="42" s="1"/>
  <c r="AE147" i="42" s="1"/>
  <c r="AF147" i="42" s="1"/>
  <c r="D146" i="42"/>
  <c r="E146" i="42" s="1"/>
  <c r="F146" i="42" s="1"/>
  <c r="G146" i="42" s="1"/>
  <c r="H146" i="42" s="1"/>
  <c r="I146" i="42" s="1"/>
  <c r="J146" i="42" s="1"/>
  <c r="K146" i="42" s="1"/>
  <c r="L146" i="42" s="1"/>
  <c r="M146" i="42" s="1"/>
  <c r="N146" i="42" s="1"/>
  <c r="O146" i="42" s="1"/>
  <c r="P146" i="42" s="1"/>
  <c r="Q146" i="42" s="1"/>
  <c r="R146" i="42" s="1"/>
  <c r="S146" i="42" s="1"/>
  <c r="T146" i="42" s="1"/>
  <c r="U146" i="42" s="1"/>
  <c r="V146" i="42" s="1"/>
  <c r="W146" i="42" s="1"/>
  <c r="X146" i="42" s="1"/>
  <c r="Y146" i="42" s="1"/>
  <c r="Z146" i="42" s="1"/>
  <c r="AA146" i="42" s="1"/>
  <c r="AB146" i="42" s="1"/>
  <c r="AC146" i="42" s="1"/>
  <c r="AD146" i="42" s="1"/>
  <c r="AE146" i="42" s="1"/>
  <c r="AF146" i="42" s="1"/>
  <c r="C146" i="42"/>
  <c r="J145" i="42"/>
  <c r="K145" i="42" s="1"/>
  <c r="L145" i="42" s="1"/>
  <c r="M145" i="42" s="1"/>
  <c r="N145" i="42" s="1"/>
  <c r="O145" i="42" s="1"/>
  <c r="P145" i="42" s="1"/>
  <c r="Q145" i="42" s="1"/>
  <c r="R145" i="42" s="1"/>
  <c r="S145" i="42" s="1"/>
  <c r="T145" i="42" s="1"/>
  <c r="U145" i="42" s="1"/>
  <c r="V145" i="42" s="1"/>
  <c r="W145" i="42" s="1"/>
  <c r="X145" i="42" s="1"/>
  <c r="Y145" i="42" s="1"/>
  <c r="Z145" i="42" s="1"/>
  <c r="AA145" i="42" s="1"/>
  <c r="AB145" i="42" s="1"/>
  <c r="AC145" i="42" s="1"/>
  <c r="AD145" i="42" s="1"/>
  <c r="AE145" i="42" s="1"/>
  <c r="AF145" i="42" s="1"/>
  <c r="G145" i="42"/>
  <c r="H145" i="42" s="1"/>
  <c r="I145" i="42" s="1"/>
  <c r="D145" i="42"/>
  <c r="E145" i="42" s="1"/>
  <c r="F145" i="42" s="1"/>
  <c r="C145" i="42"/>
  <c r="F144" i="42"/>
  <c r="G144" i="42" s="1"/>
  <c r="H144" i="42" s="1"/>
  <c r="I144" i="42" s="1"/>
  <c r="J144" i="42" s="1"/>
  <c r="K144" i="42" s="1"/>
  <c r="L144" i="42" s="1"/>
  <c r="M144" i="42" s="1"/>
  <c r="N144" i="42" s="1"/>
  <c r="O144" i="42" s="1"/>
  <c r="P144" i="42" s="1"/>
  <c r="Q144" i="42" s="1"/>
  <c r="R144" i="42" s="1"/>
  <c r="S144" i="42" s="1"/>
  <c r="T144" i="42" s="1"/>
  <c r="U144" i="42" s="1"/>
  <c r="V144" i="42" s="1"/>
  <c r="W144" i="42" s="1"/>
  <c r="X144" i="42" s="1"/>
  <c r="Y144" i="42" s="1"/>
  <c r="Z144" i="42" s="1"/>
  <c r="AA144" i="42" s="1"/>
  <c r="AB144" i="42" s="1"/>
  <c r="AC144" i="42" s="1"/>
  <c r="AD144" i="42" s="1"/>
  <c r="AE144" i="42" s="1"/>
  <c r="AF144" i="42" s="1"/>
  <c r="D144" i="42"/>
  <c r="E144" i="42" s="1"/>
  <c r="C144" i="42"/>
  <c r="Y143" i="42"/>
  <c r="Z143" i="42" s="1"/>
  <c r="AA143" i="42" s="1"/>
  <c r="AB143" i="42" s="1"/>
  <c r="AC143" i="42" s="1"/>
  <c r="AD143" i="42" s="1"/>
  <c r="AE143" i="42" s="1"/>
  <c r="AF143" i="42" s="1"/>
  <c r="D143" i="42"/>
  <c r="E143" i="42" s="1"/>
  <c r="F143" i="42" s="1"/>
  <c r="G143" i="42" s="1"/>
  <c r="H143" i="42" s="1"/>
  <c r="I143" i="42" s="1"/>
  <c r="J143" i="42" s="1"/>
  <c r="K143" i="42" s="1"/>
  <c r="L143" i="42" s="1"/>
  <c r="M143" i="42" s="1"/>
  <c r="N143" i="42" s="1"/>
  <c r="O143" i="42" s="1"/>
  <c r="P143" i="42" s="1"/>
  <c r="Q143" i="42" s="1"/>
  <c r="R143" i="42" s="1"/>
  <c r="S143" i="42" s="1"/>
  <c r="T143" i="42" s="1"/>
  <c r="U143" i="42" s="1"/>
  <c r="V143" i="42" s="1"/>
  <c r="W143" i="42" s="1"/>
  <c r="X143" i="42" s="1"/>
  <c r="C143" i="42"/>
  <c r="K142" i="42"/>
  <c r="L142" i="42" s="1"/>
  <c r="M142" i="42" s="1"/>
  <c r="N142" i="42" s="1"/>
  <c r="O142" i="42" s="1"/>
  <c r="P142" i="42" s="1"/>
  <c r="Q142" i="42" s="1"/>
  <c r="R142" i="42" s="1"/>
  <c r="S142" i="42" s="1"/>
  <c r="T142" i="42" s="1"/>
  <c r="U142" i="42" s="1"/>
  <c r="V142" i="42" s="1"/>
  <c r="W142" i="42" s="1"/>
  <c r="X142" i="42" s="1"/>
  <c r="Y142" i="42" s="1"/>
  <c r="Z142" i="42" s="1"/>
  <c r="AA142" i="42" s="1"/>
  <c r="AB142" i="42" s="1"/>
  <c r="AC142" i="42" s="1"/>
  <c r="AD142" i="42" s="1"/>
  <c r="AE142" i="42" s="1"/>
  <c r="AF142" i="42" s="1"/>
  <c r="E142" i="42"/>
  <c r="F142" i="42" s="1"/>
  <c r="G142" i="42" s="1"/>
  <c r="H142" i="42" s="1"/>
  <c r="I142" i="42" s="1"/>
  <c r="J142" i="42" s="1"/>
  <c r="C142" i="42"/>
  <c r="D142" i="42" s="1"/>
  <c r="C141" i="42"/>
  <c r="D141" i="42" s="1"/>
  <c r="E141" i="42" s="1"/>
  <c r="F141" i="42" s="1"/>
  <c r="G141" i="42" s="1"/>
  <c r="H141" i="42" s="1"/>
  <c r="I141" i="42" s="1"/>
  <c r="J141" i="42" s="1"/>
  <c r="K141" i="42" s="1"/>
  <c r="L141" i="42" s="1"/>
  <c r="M141" i="42" s="1"/>
  <c r="N141" i="42" s="1"/>
  <c r="O141" i="42" s="1"/>
  <c r="P141" i="42" s="1"/>
  <c r="Q141" i="42" s="1"/>
  <c r="R141" i="42" s="1"/>
  <c r="S141" i="42" s="1"/>
  <c r="T141" i="42" s="1"/>
  <c r="U141" i="42" s="1"/>
  <c r="V141" i="42" s="1"/>
  <c r="W141" i="42" s="1"/>
  <c r="X141" i="42" s="1"/>
  <c r="Y141" i="42" s="1"/>
  <c r="Z141" i="42" s="1"/>
  <c r="AA141" i="42" s="1"/>
  <c r="AB141" i="42" s="1"/>
  <c r="AC141" i="42" s="1"/>
  <c r="AD141" i="42" s="1"/>
  <c r="AE141" i="42" s="1"/>
  <c r="AF141" i="42" s="1"/>
  <c r="D140" i="42"/>
  <c r="E140" i="42" s="1"/>
  <c r="F140" i="42" s="1"/>
  <c r="G140" i="42" s="1"/>
  <c r="H140" i="42" s="1"/>
  <c r="I140" i="42" s="1"/>
  <c r="J140" i="42" s="1"/>
  <c r="K140" i="42" s="1"/>
  <c r="L140" i="42" s="1"/>
  <c r="M140" i="42" s="1"/>
  <c r="N140" i="42" s="1"/>
  <c r="O140" i="42" s="1"/>
  <c r="P140" i="42" s="1"/>
  <c r="Q140" i="42" s="1"/>
  <c r="R140" i="42" s="1"/>
  <c r="S140" i="42" s="1"/>
  <c r="T140" i="42" s="1"/>
  <c r="U140" i="42" s="1"/>
  <c r="V140" i="42" s="1"/>
  <c r="W140" i="42" s="1"/>
  <c r="X140" i="42" s="1"/>
  <c r="Y140" i="42" s="1"/>
  <c r="Z140" i="42" s="1"/>
  <c r="AA140" i="42" s="1"/>
  <c r="AB140" i="42" s="1"/>
  <c r="AC140" i="42" s="1"/>
  <c r="AD140" i="42" s="1"/>
  <c r="AE140" i="42" s="1"/>
  <c r="AF140" i="42" s="1"/>
  <c r="C140" i="42"/>
  <c r="J139" i="42"/>
  <c r="K139" i="42" s="1"/>
  <c r="L139" i="42" s="1"/>
  <c r="M139" i="42" s="1"/>
  <c r="N139" i="42" s="1"/>
  <c r="O139" i="42" s="1"/>
  <c r="P139" i="42" s="1"/>
  <c r="Q139" i="42" s="1"/>
  <c r="R139" i="42" s="1"/>
  <c r="S139" i="42" s="1"/>
  <c r="T139" i="42" s="1"/>
  <c r="U139" i="42" s="1"/>
  <c r="V139" i="42" s="1"/>
  <c r="W139" i="42" s="1"/>
  <c r="X139" i="42" s="1"/>
  <c r="Y139" i="42" s="1"/>
  <c r="Z139" i="42" s="1"/>
  <c r="AA139" i="42" s="1"/>
  <c r="AB139" i="42" s="1"/>
  <c r="AC139" i="42" s="1"/>
  <c r="AD139" i="42" s="1"/>
  <c r="AE139" i="42" s="1"/>
  <c r="AF139" i="42" s="1"/>
  <c r="E139" i="42"/>
  <c r="F139" i="42" s="1"/>
  <c r="G139" i="42" s="1"/>
  <c r="H139" i="42" s="1"/>
  <c r="I139" i="42" s="1"/>
  <c r="C139" i="42"/>
  <c r="D139" i="42" s="1"/>
  <c r="C138" i="42"/>
  <c r="D138" i="42" s="1"/>
  <c r="E138" i="42" s="1"/>
  <c r="F138" i="42" s="1"/>
  <c r="G138" i="42" s="1"/>
  <c r="H138" i="42" s="1"/>
  <c r="I138" i="42" s="1"/>
  <c r="J138" i="42" s="1"/>
  <c r="K138" i="42" s="1"/>
  <c r="L138" i="42" s="1"/>
  <c r="M138" i="42" s="1"/>
  <c r="N138" i="42" s="1"/>
  <c r="O138" i="42" s="1"/>
  <c r="P138" i="42" s="1"/>
  <c r="Q138" i="42" s="1"/>
  <c r="R138" i="42" s="1"/>
  <c r="S138" i="42" s="1"/>
  <c r="T138" i="42" s="1"/>
  <c r="U138" i="42" s="1"/>
  <c r="V138" i="42" s="1"/>
  <c r="W138" i="42" s="1"/>
  <c r="X138" i="42" s="1"/>
  <c r="Y138" i="42" s="1"/>
  <c r="Z138" i="42" s="1"/>
  <c r="AA138" i="42" s="1"/>
  <c r="AB138" i="42" s="1"/>
  <c r="AC138" i="42" s="1"/>
  <c r="AD138" i="42" s="1"/>
  <c r="AE138" i="42" s="1"/>
  <c r="AF138" i="42" s="1"/>
  <c r="F137" i="42"/>
  <c r="G137" i="42" s="1"/>
  <c r="H137" i="42" s="1"/>
  <c r="I137" i="42" s="1"/>
  <c r="J137" i="42" s="1"/>
  <c r="K137" i="42" s="1"/>
  <c r="L137" i="42" s="1"/>
  <c r="M137" i="42" s="1"/>
  <c r="N137" i="42" s="1"/>
  <c r="O137" i="42" s="1"/>
  <c r="P137" i="42" s="1"/>
  <c r="Q137" i="42" s="1"/>
  <c r="R137" i="42" s="1"/>
  <c r="S137" i="42" s="1"/>
  <c r="T137" i="42" s="1"/>
  <c r="U137" i="42" s="1"/>
  <c r="V137" i="42" s="1"/>
  <c r="W137" i="42" s="1"/>
  <c r="X137" i="42" s="1"/>
  <c r="Y137" i="42" s="1"/>
  <c r="Z137" i="42" s="1"/>
  <c r="AA137" i="42" s="1"/>
  <c r="AB137" i="42" s="1"/>
  <c r="AC137" i="42" s="1"/>
  <c r="AD137" i="42" s="1"/>
  <c r="AE137" i="42" s="1"/>
  <c r="AF137" i="42" s="1"/>
  <c r="D137" i="42"/>
  <c r="E137" i="42" s="1"/>
  <c r="C137" i="42"/>
  <c r="E136" i="42"/>
  <c r="F136" i="42" s="1"/>
  <c r="G136" i="42" s="1"/>
  <c r="H136" i="42" s="1"/>
  <c r="I136" i="42" s="1"/>
  <c r="J136" i="42" s="1"/>
  <c r="K136" i="42" s="1"/>
  <c r="L136" i="42" s="1"/>
  <c r="M136" i="42" s="1"/>
  <c r="N136" i="42" s="1"/>
  <c r="O136" i="42" s="1"/>
  <c r="P136" i="42" s="1"/>
  <c r="Q136" i="42" s="1"/>
  <c r="R136" i="42" s="1"/>
  <c r="S136" i="42" s="1"/>
  <c r="T136" i="42" s="1"/>
  <c r="U136" i="42" s="1"/>
  <c r="V136" i="42" s="1"/>
  <c r="W136" i="42" s="1"/>
  <c r="X136" i="42" s="1"/>
  <c r="Y136" i="42" s="1"/>
  <c r="Z136" i="42" s="1"/>
  <c r="AA136" i="42" s="1"/>
  <c r="AB136" i="42" s="1"/>
  <c r="AC136" i="42" s="1"/>
  <c r="AD136" i="42" s="1"/>
  <c r="AE136" i="42" s="1"/>
  <c r="AF136" i="42" s="1"/>
  <c r="D136" i="42"/>
  <c r="C136" i="42"/>
  <c r="C135" i="42"/>
  <c r="D135" i="42" s="1"/>
  <c r="E135" i="42" s="1"/>
  <c r="F135" i="42" s="1"/>
  <c r="G135" i="42" s="1"/>
  <c r="H135" i="42" s="1"/>
  <c r="I135" i="42" s="1"/>
  <c r="J135" i="42" s="1"/>
  <c r="K135" i="42" s="1"/>
  <c r="L135" i="42" s="1"/>
  <c r="M135" i="42" s="1"/>
  <c r="N135" i="42" s="1"/>
  <c r="O135" i="42" s="1"/>
  <c r="P135" i="42" s="1"/>
  <c r="Q135" i="42" s="1"/>
  <c r="R135" i="42" s="1"/>
  <c r="S135" i="42" s="1"/>
  <c r="T135" i="42" s="1"/>
  <c r="U135" i="42" s="1"/>
  <c r="V135" i="42" s="1"/>
  <c r="W135" i="42" s="1"/>
  <c r="X135" i="42" s="1"/>
  <c r="Y135" i="42" s="1"/>
  <c r="Z135" i="42" s="1"/>
  <c r="AA135" i="42" s="1"/>
  <c r="AB135" i="42" s="1"/>
  <c r="AC135" i="42" s="1"/>
  <c r="AD135" i="42" s="1"/>
  <c r="AE135" i="42" s="1"/>
  <c r="AF135" i="42" s="1"/>
  <c r="C134" i="42"/>
  <c r="D134" i="42" s="1"/>
  <c r="E134" i="42" s="1"/>
  <c r="F134" i="42" s="1"/>
  <c r="G134" i="42" s="1"/>
  <c r="H134" i="42" s="1"/>
  <c r="I134" i="42" s="1"/>
  <c r="J134" i="42" s="1"/>
  <c r="K134" i="42" s="1"/>
  <c r="L134" i="42" s="1"/>
  <c r="M134" i="42" s="1"/>
  <c r="N134" i="42" s="1"/>
  <c r="O134" i="42" s="1"/>
  <c r="P134" i="42" s="1"/>
  <c r="Q134" i="42" s="1"/>
  <c r="R134" i="42" s="1"/>
  <c r="S134" i="42" s="1"/>
  <c r="T134" i="42" s="1"/>
  <c r="U134" i="42" s="1"/>
  <c r="V134" i="42" s="1"/>
  <c r="W134" i="42" s="1"/>
  <c r="X134" i="42" s="1"/>
  <c r="Y134" i="42" s="1"/>
  <c r="Z134" i="42" s="1"/>
  <c r="AA134" i="42" s="1"/>
  <c r="AB134" i="42" s="1"/>
  <c r="AC134" i="42" s="1"/>
  <c r="AD134" i="42" s="1"/>
  <c r="AE134" i="42" s="1"/>
  <c r="AF134" i="42" s="1"/>
  <c r="C133" i="42"/>
  <c r="D133" i="42" s="1"/>
  <c r="E133" i="42" s="1"/>
  <c r="F133" i="42" s="1"/>
  <c r="G133" i="42" s="1"/>
  <c r="H133" i="42" s="1"/>
  <c r="I133" i="42" s="1"/>
  <c r="J133" i="42" s="1"/>
  <c r="K133" i="42" s="1"/>
  <c r="L133" i="42" s="1"/>
  <c r="M133" i="42" s="1"/>
  <c r="N133" i="42" s="1"/>
  <c r="O133" i="42" s="1"/>
  <c r="P133" i="42" s="1"/>
  <c r="Q133" i="42" s="1"/>
  <c r="R133" i="42" s="1"/>
  <c r="S133" i="42" s="1"/>
  <c r="T133" i="42" s="1"/>
  <c r="U133" i="42" s="1"/>
  <c r="V133" i="42" s="1"/>
  <c r="W133" i="42" s="1"/>
  <c r="X133" i="42" s="1"/>
  <c r="Y133" i="42" s="1"/>
  <c r="Z133" i="42" s="1"/>
  <c r="AA133" i="42" s="1"/>
  <c r="AB133" i="42" s="1"/>
  <c r="AC133" i="42" s="1"/>
  <c r="AD133" i="42" s="1"/>
  <c r="AE133" i="42" s="1"/>
  <c r="AF133" i="42" s="1"/>
  <c r="Q132" i="42"/>
  <c r="R132" i="42" s="1"/>
  <c r="S132" i="42" s="1"/>
  <c r="T132" i="42" s="1"/>
  <c r="U132" i="42" s="1"/>
  <c r="V132" i="42" s="1"/>
  <c r="W132" i="42" s="1"/>
  <c r="X132" i="42" s="1"/>
  <c r="Y132" i="42" s="1"/>
  <c r="Z132" i="42" s="1"/>
  <c r="AA132" i="42" s="1"/>
  <c r="AB132" i="42" s="1"/>
  <c r="AC132" i="42" s="1"/>
  <c r="AD132" i="42" s="1"/>
  <c r="AE132" i="42" s="1"/>
  <c r="AF132" i="42" s="1"/>
  <c r="D132" i="42"/>
  <c r="E132" i="42" s="1"/>
  <c r="F132" i="42" s="1"/>
  <c r="G132" i="42" s="1"/>
  <c r="H132" i="42" s="1"/>
  <c r="I132" i="42" s="1"/>
  <c r="J132" i="42" s="1"/>
  <c r="K132" i="42" s="1"/>
  <c r="L132" i="42" s="1"/>
  <c r="M132" i="42" s="1"/>
  <c r="N132" i="42" s="1"/>
  <c r="O132" i="42" s="1"/>
  <c r="P132" i="42" s="1"/>
  <c r="C132" i="42"/>
  <c r="E131" i="42"/>
  <c r="F131" i="42" s="1"/>
  <c r="G131" i="42" s="1"/>
  <c r="H131" i="42" s="1"/>
  <c r="I131" i="42" s="1"/>
  <c r="J131" i="42" s="1"/>
  <c r="K131" i="42" s="1"/>
  <c r="L131" i="42" s="1"/>
  <c r="M131" i="42" s="1"/>
  <c r="N131" i="42" s="1"/>
  <c r="O131" i="42" s="1"/>
  <c r="P131" i="42" s="1"/>
  <c r="Q131" i="42" s="1"/>
  <c r="R131" i="42" s="1"/>
  <c r="S131" i="42" s="1"/>
  <c r="T131" i="42" s="1"/>
  <c r="U131" i="42" s="1"/>
  <c r="V131" i="42" s="1"/>
  <c r="W131" i="42" s="1"/>
  <c r="X131" i="42" s="1"/>
  <c r="Y131" i="42" s="1"/>
  <c r="Z131" i="42" s="1"/>
  <c r="AA131" i="42" s="1"/>
  <c r="AB131" i="42" s="1"/>
  <c r="AC131" i="42" s="1"/>
  <c r="AD131" i="42" s="1"/>
  <c r="AE131" i="42" s="1"/>
  <c r="AF131" i="42" s="1"/>
  <c r="C131" i="42"/>
  <c r="D131" i="42" s="1"/>
  <c r="N130" i="42"/>
  <c r="O130" i="42" s="1"/>
  <c r="P130" i="42" s="1"/>
  <c r="Q130" i="42" s="1"/>
  <c r="R130" i="42" s="1"/>
  <c r="S130" i="42" s="1"/>
  <c r="T130" i="42" s="1"/>
  <c r="U130" i="42" s="1"/>
  <c r="V130" i="42" s="1"/>
  <c r="W130" i="42" s="1"/>
  <c r="X130" i="42" s="1"/>
  <c r="Y130" i="42" s="1"/>
  <c r="Z130" i="42" s="1"/>
  <c r="AA130" i="42" s="1"/>
  <c r="AB130" i="42" s="1"/>
  <c r="AC130" i="42" s="1"/>
  <c r="AD130" i="42" s="1"/>
  <c r="AE130" i="42" s="1"/>
  <c r="AF130" i="42" s="1"/>
  <c r="C130" i="42"/>
  <c r="D130" i="42" s="1"/>
  <c r="E130" i="42" s="1"/>
  <c r="F130" i="42" s="1"/>
  <c r="G130" i="42" s="1"/>
  <c r="H130" i="42" s="1"/>
  <c r="I130" i="42" s="1"/>
  <c r="J130" i="42" s="1"/>
  <c r="K130" i="42" s="1"/>
  <c r="L130" i="42" s="1"/>
  <c r="M130" i="42" s="1"/>
  <c r="S129" i="42"/>
  <c r="T129" i="42" s="1"/>
  <c r="U129" i="42" s="1"/>
  <c r="V129" i="42" s="1"/>
  <c r="W129" i="42" s="1"/>
  <c r="X129" i="42" s="1"/>
  <c r="Y129" i="42" s="1"/>
  <c r="Z129" i="42" s="1"/>
  <c r="AA129" i="42" s="1"/>
  <c r="AB129" i="42" s="1"/>
  <c r="AC129" i="42" s="1"/>
  <c r="AD129" i="42" s="1"/>
  <c r="AE129" i="42" s="1"/>
  <c r="AF129" i="42" s="1"/>
  <c r="F129" i="42"/>
  <c r="G129" i="42" s="1"/>
  <c r="H129" i="42" s="1"/>
  <c r="I129" i="42" s="1"/>
  <c r="J129" i="42" s="1"/>
  <c r="K129" i="42" s="1"/>
  <c r="L129" i="42" s="1"/>
  <c r="M129" i="42" s="1"/>
  <c r="N129" i="42" s="1"/>
  <c r="O129" i="42" s="1"/>
  <c r="P129" i="42" s="1"/>
  <c r="Q129" i="42" s="1"/>
  <c r="R129" i="42" s="1"/>
  <c r="D129" i="42"/>
  <c r="E129" i="42" s="1"/>
  <c r="C129" i="42"/>
  <c r="J128" i="42"/>
  <c r="K128" i="42" s="1"/>
  <c r="L128" i="42" s="1"/>
  <c r="M128" i="42" s="1"/>
  <c r="N128" i="42" s="1"/>
  <c r="O128" i="42" s="1"/>
  <c r="P128" i="42" s="1"/>
  <c r="Q128" i="42" s="1"/>
  <c r="R128" i="42" s="1"/>
  <c r="S128" i="42" s="1"/>
  <c r="T128" i="42" s="1"/>
  <c r="U128" i="42" s="1"/>
  <c r="V128" i="42" s="1"/>
  <c r="W128" i="42" s="1"/>
  <c r="X128" i="42" s="1"/>
  <c r="Y128" i="42" s="1"/>
  <c r="Z128" i="42" s="1"/>
  <c r="AA128" i="42" s="1"/>
  <c r="AB128" i="42" s="1"/>
  <c r="AC128" i="42" s="1"/>
  <c r="AD128" i="42" s="1"/>
  <c r="AE128" i="42" s="1"/>
  <c r="AF128" i="42" s="1"/>
  <c r="E128" i="42"/>
  <c r="F128" i="42" s="1"/>
  <c r="G128" i="42" s="1"/>
  <c r="H128" i="42" s="1"/>
  <c r="I128" i="42" s="1"/>
  <c r="D128" i="42"/>
  <c r="C128" i="42"/>
  <c r="I127" i="42"/>
  <c r="J127" i="42" s="1"/>
  <c r="K127" i="42" s="1"/>
  <c r="L127" i="42" s="1"/>
  <c r="M127" i="42" s="1"/>
  <c r="N127" i="42" s="1"/>
  <c r="O127" i="42" s="1"/>
  <c r="P127" i="42" s="1"/>
  <c r="Q127" i="42" s="1"/>
  <c r="R127" i="42" s="1"/>
  <c r="S127" i="42" s="1"/>
  <c r="T127" i="42" s="1"/>
  <c r="U127" i="42" s="1"/>
  <c r="V127" i="42" s="1"/>
  <c r="W127" i="42" s="1"/>
  <c r="X127" i="42" s="1"/>
  <c r="Y127" i="42" s="1"/>
  <c r="Z127" i="42" s="1"/>
  <c r="AA127" i="42" s="1"/>
  <c r="AB127" i="42" s="1"/>
  <c r="AC127" i="42" s="1"/>
  <c r="AD127" i="42" s="1"/>
  <c r="AE127" i="42" s="1"/>
  <c r="AF127" i="42" s="1"/>
  <c r="E127" i="42"/>
  <c r="F127" i="42" s="1"/>
  <c r="G127" i="42" s="1"/>
  <c r="H127" i="42" s="1"/>
  <c r="D127" i="42"/>
  <c r="C127" i="42"/>
  <c r="C126" i="42"/>
  <c r="D126" i="42" s="1"/>
  <c r="E126" i="42" s="1"/>
  <c r="F126" i="42" s="1"/>
  <c r="G126" i="42" s="1"/>
  <c r="H126" i="42" s="1"/>
  <c r="I126" i="42" s="1"/>
  <c r="J126" i="42" s="1"/>
  <c r="K126" i="42" s="1"/>
  <c r="L126" i="42" s="1"/>
  <c r="M126" i="42" s="1"/>
  <c r="N126" i="42" s="1"/>
  <c r="O126" i="42" s="1"/>
  <c r="P126" i="42" s="1"/>
  <c r="Q126" i="42" s="1"/>
  <c r="R126" i="42" s="1"/>
  <c r="S126" i="42" s="1"/>
  <c r="T126" i="42" s="1"/>
  <c r="U126" i="42" s="1"/>
  <c r="V126" i="42" s="1"/>
  <c r="W126" i="42" s="1"/>
  <c r="X126" i="42" s="1"/>
  <c r="Y126" i="42" s="1"/>
  <c r="Z126" i="42" s="1"/>
  <c r="AA126" i="42" s="1"/>
  <c r="AB126" i="42" s="1"/>
  <c r="AC126" i="42" s="1"/>
  <c r="AD126" i="42" s="1"/>
  <c r="AE126" i="42" s="1"/>
  <c r="AF126" i="42" s="1"/>
  <c r="E125" i="42"/>
  <c r="F125" i="42" s="1"/>
  <c r="G125" i="42" s="1"/>
  <c r="H125" i="42" s="1"/>
  <c r="I125" i="42" s="1"/>
  <c r="J125" i="42" s="1"/>
  <c r="K125" i="42" s="1"/>
  <c r="L125" i="42" s="1"/>
  <c r="M125" i="42" s="1"/>
  <c r="N125" i="42" s="1"/>
  <c r="O125" i="42" s="1"/>
  <c r="P125" i="42" s="1"/>
  <c r="Q125" i="42" s="1"/>
  <c r="R125" i="42" s="1"/>
  <c r="S125" i="42" s="1"/>
  <c r="T125" i="42" s="1"/>
  <c r="U125" i="42" s="1"/>
  <c r="V125" i="42" s="1"/>
  <c r="W125" i="42" s="1"/>
  <c r="X125" i="42" s="1"/>
  <c r="Y125" i="42" s="1"/>
  <c r="Z125" i="42" s="1"/>
  <c r="AA125" i="42" s="1"/>
  <c r="AB125" i="42" s="1"/>
  <c r="AC125" i="42" s="1"/>
  <c r="AD125" i="42" s="1"/>
  <c r="AE125" i="42" s="1"/>
  <c r="AF125" i="42" s="1"/>
  <c r="D125" i="42"/>
  <c r="C125" i="42"/>
  <c r="D124" i="42"/>
  <c r="E124" i="42" s="1"/>
  <c r="F124" i="42" s="1"/>
  <c r="G124" i="42" s="1"/>
  <c r="H124" i="42" s="1"/>
  <c r="I124" i="42" s="1"/>
  <c r="J124" i="42" s="1"/>
  <c r="K124" i="42" s="1"/>
  <c r="L124" i="42" s="1"/>
  <c r="M124" i="42" s="1"/>
  <c r="N124" i="42" s="1"/>
  <c r="O124" i="42" s="1"/>
  <c r="P124" i="42" s="1"/>
  <c r="Q124" i="42" s="1"/>
  <c r="R124" i="42" s="1"/>
  <c r="S124" i="42" s="1"/>
  <c r="T124" i="42" s="1"/>
  <c r="U124" i="42" s="1"/>
  <c r="V124" i="42" s="1"/>
  <c r="W124" i="42" s="1"/>
  <c r="X124" i="42" s="1"/>
  <c r="Y124" i="42" s="1"/>
  <c r="Z124" i="42" s="1"/>
  <c r="AA124" i="42" s="1"/>
  <c r="AB124" i="42" s="1"/>
  <c r="AC124" i="42" s="1"/>
  <c r="AD124" i="42" s="1"/>
  <c r="AE124" i="42" s="1"/>
  <c r="AF124" i="42" s="1"/>
  <c r="C124" i="42"/>
  <c r="C123" i="42"/>
  <c r="D123" i="42" s="1"/>
  <c r="E123" i="42" s="1"/>
  <c r="F123" i="42" s="1"/>
  <c r="G123" i="42" s="1"/>
  <c r="H123" i="42" s="1"/>
  <c r="I123" i="42" s="1"/>
  <c r="J123" i="42" s="1"/>
  <c r="K123" i="42" s="1"/>
  <c r="L123" i="42" s="1"/>
  <c r="M123" i="42" s="1"/>
  <c r="N123" i="42" s="1"/>
  <c r="O123" i="42" s="1"/>
  <c r="P123" i="42" s="1"/>
  <c r="Q123" i="42" s="1"/>
  <c r="R123" i="42" s="1"/>
  <c r="S123" i="42" s="1"/>
  <c r="T123" i="42" s="1"/>
  <c r="U123" i="42" s="1"/>
  <c r="V123" i="42" s="1"/>
  <c r="W123" i="42" s="1"/>
  <c r="X123" i="42" s="1"/>
  <c r="Y123" i="42" s="1"/>
  <c r="Z123" i="42" s="1"/>
  <c r="AA123" i="42" s="1"/>
  <c r="AB123" i="42" s="1"/>
  <c r="AC123" i="42" s="1"/>
  <c r="AD123" i="42" s="1"/>
  <c r="AE123" i="42" s="1"/>
  <c r="AF123" i="42" s="1"/>
  <c r="AE122" i="42"/>
  <c r="AF122" i="42" s="1"/>
  <c r="E122" i="42"/>
  <c r="F122" i="42" s="1"/>
  <c r="G122" i="42" s="1"/>
  <c r="H122" i="42" s="1"/>
  <c r="I122" i="42" s="1"/>
  <c r="J122" i="42" s="1"/>
  <c r="K122" i="42" s="1"/>
  <c r="L122" i="42" s="1"/>
  <c r="M122" i="42" s="1"/>
  <c r="N122" i="42" s="1"/>
  <c r="O122" i="42" s="1"/>
  <c r="P122" i="42" s="1"/>
  <c r="Q122" i="42" s="1"/>
  <c r="R122" i="42" s="1"/>
  <c r="S122" i="42" s="1"/>
  <c r="T122" i="42" s="1"/>
  <c r="U122" i="42" s="1"/>
  <c r="V122" i="42" s="1"/>
  <c r="W122" i="42" s="1"/>
  <c r="X122" i="42" s="1"/>
  <c r="Y122" i="42" s="1"/>
  <c r="Z122" i="42" s="1"/>
  <c r="AA122" i="42" s="1"/>
  <c r="AB122" i="42" s="1"/>
  <c r="AC122" i="42" s="1"/>
  <c r="AD122" i="42" s="1"/>
  <c r="C122" i="42"/>
  <c r="D122" i="42" s="1"/>
  <c r="C121" i="42"/>
  <c r="D121" i="42" s="1"/>
  <c r="E121" i="42" s="1"/>
  <c r="F121" i="42" s="1"/>
  <c r="G121" i="42" s="1"/>
  <c r="H121" i="42" s="1"/>
  <c r="I121" i="42" s="1"/>
  <c r="J121" i="42" s="1"/>
  <c r="K121" i="42" s="1"/>
  <c r="L121" i="42" s="1"/>
  <c r="M121" i="42" s="1"/>
  <c r="N121" i="42" s="1"/>
  <c r="O121" i="42" s="1"/>
  <c r="P121" i="42" s="1"/>
  <c r="Q121" i="42" s="1"/>
  <c r="R121" i="42" s="1"/>
  <c r="S121" i="42" s="1"/>
  <c r="T121" i="42" s="1"/>
  <c r="U121" i="42" s="1"/>
  <c r="V121" i="42" s="1"/>
  <c r="W121" i="42" s="1"/>
  <c r="X121" i="42" s="1"/>
  <c r="Y121" i="42" s="1"/>
  <c r="Z121" i="42" s="1"/>
  <c r="AA121" i="42" s="1"/>
  <c r="AB121" i="42" s="1"/>
  <c r="AC121" i="42" s="1"/>
  <c r="AD121" i="42" s="1"/>
  <c r="AE121" i="42" s="1"/>
  <c r="AF121" i="42" s="1"/>
  <c r="I120" i="42"/>
  <c r="J120" i="42" s="1"/>
  <c r="K120" i="42" s="1"/>
  <c r="L120" i="42" s="1"/>
  <c r="M120" i="42" s="1"/>
  <c r="N120" i="42" s="1"/>
  <c r="O120" i="42" s="1"/>
  <c r="P120" i="42" s="1"/>
  <c r="Q120" i="42" s="1"/>
  <c r="R120" i="42" s="1"/>
  <c r="S120" i="42" s="1"/>
  <c r="T120" i="42" s="1"/>
  <c r="U120" i="42" s="1"/>
  <c r="V120" i="42" s="1"/>
  <c r="W120" i="42" s="1"/>
  <c r="X120" i="42" s="1"/>
  <c r="Y120" i="42" s="1"/>
  <c r="Z120" i="42" s="1"/>
  <c r="AA120" i="42" s="1"/>
  <c r="AB120" i="42" s="1"/>
  <c r="AC120" i="42" s="1"/>
  <c r="AD120" i="42" s="1"/>
  <c r="AE120" i="42" s="1"/>
  <c r="AF120" i="42" s="1"/>
  <c r="E120" i="42"/>
  <c r="F120" i="42" s="1"/>
  <c r="G120" i="42" s="1"/>
  <c r="H120" i="42" s="1"/>
  <c r="D120" i="42"/>
  <c r="C120" i="42"/>
  <c r="AC119" i="42"/>
  <c r="AD119" i="42" s="1"/>
  <c r="AE119" i="42" s="1"/>
  <c r="AF119" i="42" s="1"/>
  <c r="C119" i="42"/>
  <c r="D119" i="42" s="1"/>
  <c r="E119" i="42" s="1"/>
  <c r="F119" i="42" s="1"/>
  <c r="G119" i="42" s="1"/>
  <c r="H119" i="42" s="1"/>
  <c r="I119" i="42" s="1"/>
  <c r="J119" i="42" s="1"/>
  <c r="K119" i="42" s="1"/>
  <c r="L119" i="42" s="1"/>
  <c r="M119" i="42" s="1"/>
  <c r="N119" i="42" s="1"/>
  <c r="O119" i="42" s="1"/>
  <c r="P119" i="42" s="1"/>
  <c r="Q119" i="42" s="1"/>
  <c r="R119" i="42" s="1"/>
  <c r="S119" i="42" s="1"/>
  <c r="T119" i="42" s="1"/>
  <c r="U119" i="42" s="1"/>
  <c r="V119" i="42" s="1"/>
  <c r="W119" i="42" s="1"/>
  <c r="X119" i="42" s="1"/>
  <c r="Y119" i="42" s="1"/>
  <c r="Z119" i="42" s="1"/>
  <c r="AA119" i="42" s="1"/>
  <c r="AB119" i="42" s="1"/>
  <c r="E118" i="42"/>
  <c r="F118" i="42" s="1"/>
  <c r="G118" i="42" s="1"/>
  <c r="H118" i="42" s="1"/>
  <c r="I118" i="42" s="1"/>
  <c r="J118" i="42" s="1"/>
  <c r="K118" i="42" s="1"/>
  <c r="L118" i="42" s="1"/>
  <c r="M118" i="42" s="1"/>
  <c r="N118" i="42" s="1"/>
  <c r="O118" i="42" s="1"/>
  <c r="P118" i="42" s="1"/>
  <c r="Q118" i="42" s="1"/>
  <c r="R118" i="42" s="1"/>
  <c r="S118" i="42" s="1"/>
  <c r="T118" i="42" s="1"/>
  <c r="U118" i="42" s="1"/>
  <c r="V118" i="42" s="1"/>
  <c r="W118" i="42" s="1"/>
  <c r="X118" i="42" s="1"/>
  <c r="Y118" i="42" s="1"/>
  <c r="Z118" i="42" s="1"/>
  <c r="AA118" i="42" s="1"/>
  <c r="AB118" i="42" s="1"/>
  <c r="AC118" i="42" s="1"/>
  <c r="AD118" i="42" s="1"/>
  <c r="AE118" i="42" s="1"/>
  <c r="AF118" i="42" s="1"/>
  <c r="C118" i="42"/>
  <c r="D118" i="42" s="1"/>
  <c r="D117" i="42"/>
  <c r="E117" i="42" s="1"/>
  <c r="F117" i="42" s="1"/>
  <c r="G117" i="42" s="1"/>
  <c r="H117" i="42" s="1"/>
  <c r="I117" i="42" s="1"/>
  <c r="J117" i="42" s="1"/>
  <c r="K117" i="42" s="1"/>
  <c r="L117" i="42" s="1"/>
  <c r="M117" i="42" s="1"/>
  <c r="N117" i="42" s="1"/>
  <c r="O117" i="42" s="1"/>
  <c r="P117" i="42" s="1"/>
  <c r="Q117" i="42" s="1"/>
  <c r="R117" i="42" s="1"/>
  <c r="S117" i="42" s="1"/>
  <c r="T117" i="42" s="1"/>
  <c r="U117" i="42" s="1"/>
  <c r="V117" i="42" s="1"/>
  <c r="W117" i="42" s="1"/>
  <c r="X117" i="42" s="1"/>
  <c r="Y117" i="42" s="1"/>
  <c r="Z117" i="42" s="1"/>
  <c r="AA117" i="42" s="1"/>
  <c r="AB117" i="42" s="1"/>
  <c r="AC117" i="42" s="1"/>
  <c r="AD117" i="42" s="1"/>
  <c r="AE117" i="42" s="1"/>
  <c r="AF117" i="42" s="1"/>
  <c r="C117" i="42"/>
  <c r="Q116" i="42"/>
  <c r="R116" i="42" s="1"/>
  <c r="S116" i="42" s="1"/>
  <c r="T116" i="42" s="1"/>
  <c r="U116" i="42" s="1"/>
  <c r="V116" i="42" s="1"/>
  <c r="W116" i="42" s="1"/>
  <c r="X116" i="42" s="1"/>
  <c r="Y116" i="42" s="1"/>
  <c r="Z116" i="42" s="1"/>
  <c r="AA116" i="42" s="1"/>
  <c r="AB116" i="42" s="1"/>
  <c r="AC116" i="42" s="1"/>
  <c r="AD116" i="42" s="1"/>
  <c r="AE116" i="42" s="1"/>
  <c r="AF116" i="42" s="1"/>
  <c r="E116" i="42"/>
  <c r="F116" i="42" s="1"/>
  <c r="G116" i="42" s="1"/>
  <c r="H116" i="42" s="1"/>
  <c r="I116" i="42" s="1"/>
  <c r="J116" i="42" s="1"/>
  <c r="K116" i="42" s="1"/>
  <c r="L116" i="42" s="1"/>
  <c r="M116" i="42" s="1"/>
  <c r="N116" i="42" s="1"/>
  <c r="O116" i="42" s="1"/>
  <c r="P116" i="42" s="1"/>
  <c r="C116" i="42"/>
  <c r="D116" i="42" s="1"/>
  <c r="D115" i="42"/>
  <c r="E115" i="42" s="1"/>
  <c r="F115" i="42" s="1"/>
  <c r="G115" i="42" s="1"/>
  <c r="H115" i="42" s="1"/>
  <c r="I115" i="42" s="1"/>
  <c r="J115" i="42" s="1"/>
  <c r="K115" i="42" s="1"/>
  <c r="L115" i="42" s="1"/>
  <c r="M115" i="42" s="1"/>
  <c r="N115" i="42" s="1"/>
  <c r="O115" i="42" s="1"/>
  <c r="P115" i="42" s="1"/>
  <c r="Q115" i="42" s="1"/>
  <c r="R115" i="42" s="1"/>
  <c r="S115" i="42" s="1"/>
  <c r="T115" i="42" s="1"/>
  <c r="U115" i="42" s="1"/>
  <c r="V115" i="42" s="1"/>
  <c r="W115" i="42" s="1"/>
  <c r="X115" i="42" s="1"/>
  <c r="Y115" i="42" s="1"/>
  <c r="Z115" i="42" s="1"/>
  <c r="AA115" i="42" s="1"/>
  <c r="AB115" i="42" s="1"/>
  <c r="AC115" i="42" s="1"/>
  <c r="AD115" i="42" s="1"/>
  <c r="AE115" i="42" s="1"/>
  <c r="AF115" i="42" s="1"/>
  <c r="C115" i="42"/>
  <c r="C114" i="42"/>
  <c r="D114" i="42" s="1"/>
  <c r="E114" i="42" s="1"/>
  <c r="F114" i="42" s="1"/>
  <c r="G114" i="42" s="1"/>
  <c r="H114" i="42" s="1"/>
  <c r="I114" i="42" s="1"/>
  <c r="J114" i="42" s="1"/>
  <c r="K114" i="42" s="1"/>
  <c r="L114" i="42" s="1"/>
  <c r="M114" i="42" s="1"/>
  <c r="N114" i="42" s="1"/>
  <c r="O114" i="42" s="1"/>
  <c r="P114" i="42" s="1"/>
  <c r="Q114" i="42" s="1"/>
  <c r="R114" i="42" s="1"/>
  <c r="S114" i="42" s="1"/>
  <c r="T114" i="42" s="1"/>
  <c r="U114" i="42" s="1"/>
  <c r="V114" i="42" s="1"/>
  <c r="W114" i="42" s="1"/>
  <c r="X114" i="42" s="1"/>
  <c r="Y114" i="42" s="1"/>
  <c r="Z114" i="42" s="1"/>
  <c r="AA114" i="42" s="1"/>
  <c r="AB114" i="42" s="1"/>
  <c r="AC114" i="42" s="1"/>
  <c r="AD114" i="42" s="1"/>
  <c r="AE114" i="42" s="1"/>
  <c r="AF114" i="42" s="1"/>
  <c r="C113" i="42"/>
  <c r="D113" i="42" s="1"/>
  <c r="E113" i="42" s="1"/>
  <c r="F113" i="42" s="1"/>
  <c r="G113" i="42" s="1"/>
  <c r="H113" i="42" s="1"/>
  <c r="I113" i="42" s="1"/>
  <c r="J113" i="42" s="1"/>
  <c r="K113" i="42" s="1"/>
  <c r="L113" i="42" s="1"/>
  <c r="M113" i="42" s="1"/>
  <c r="N113" i="42" s="1"/>
  <c r="O113" i="42" s="1"/>
  <c r="P113" i="42" s="1"/>
  <c r="Q113" i="42" s="1"/>
  <c r="R113" i="42" s="1"/>
  <c r="S113" i="42" s="1"/>
  <c r="T113" i="42" s="1"/>
  <c r="U113" i="42" s="1"/>
  <c r="V113" i="42" s="1"/>
  <c r="W113" i="42" s="1"/>
  <c r="X113" i="42" s="1"/>
  <c r="Y113" i="42" s="1"/>
  <c r="Z113" i="42" s="1"/>
  <c r="AA113" i="42" s="1"/>
  <c r="AB113" i="42" s="1"/>
  <c r="AC113" i="42" s="1"/>
  <c r="AD113" i="42" s="1"/>
  <c r="AE113" i="42" s="1"/>
  <c r="AF113" i="42" s="1"/>
  <c r="C112" i="42"/>
  <c r="D112" i="42" s="1"/>
  <c r="E112" i="42" s="1"/>
  <c r="F112" i="42" s="1"/>
  <c r="G112" i="42" s="1"/>
  <c r="H112" i="42" s="1"/>
  <c r="I112" i="42" s="1"/>
  <c r="J112" i="42" s="1"/>
  <c r="K112" i="42" s="1"/>
  <c r="L112" i="42" s="1"/>
  <c r="M112" i="42" s="1"/>
  <c r="N112" i="42" s="1"/>
  <c r="O112" i="42" s="1"/>
  <c r="P112" i="42" s="1"/>
  <c r="Q112" i="42" s="1"/>
  <c r="R112" i="42" s="1"/>
  <c r="S112" i="42" s="1"/>
  <c r="T112" i="42" s="1"/>
  <c r="U112" i="42" s="1"/>
  <c r="V112" i="42" s="1"/>
  <c r="W112" i="42" s="1"/>
  <c r="X112" i="42" s="1"/>
  <c r="Y112" i="42" s="1"/>
  <c r="Z112" i="42" s="1"/>
  <c r="AA112" i="42" s="1"/>
  <c r="AB112" i="42" s="1"/>
  <c r="AC112" i="42" s="1"/>
  <c r="AD112" i="42" s="1"/>
  <c r="AE112" i="42" s="1"/>
  <c r="AF112" i="42" s="1"/>
  <c r="L111" i="42"/>
  <c r="M111" i="42" s="1"/>
  <c r="N111" i="42" s="1"/>
  <c r="O111" i="42" s="1"/>
  <c r="P111" i="42" s="1"/>
  <c r="Q111" i="42" s="1"/>
  <c r="R111" i="42" s="1"/>
  <c r="S111" i="42" s="1"/>
  <c r="T111" i="42" s="1"/>
  <c r="U111" i="42" s="1"/>
  <c r="V111" i="42" s="1"/>
  <c r="W111" i="42" s="1"/>
  <c r="X111" i="42" s="1"/>
  <c r="Y111" i="42" s="1"/>
  <c r="Z111" i="42" s="1"/>
  <c r="AA111" i="42" s="1"/>
  <c r="AB111" i="42" s="1"/>
  <c r="AC111" i="42" s="1"/>
  <c r="AD111" i="42" s="1"/>
  <c r="AE111" i="42" s="1"/>
  <c r="AF111" i="42" s="1"/>
  <c r="D111" i="42"/>
  <c r="E111" i="42" s="1"/>
  <c r="F111" i="42" s="1"/>
  <c r="G111" i="42" s="1"/>
  <c r="H111" i="42" s="1"/>
  <c r="I111" i="42" s="1"/>
  <c r="J111" i="42" s="1"/>
  <c r="K111" i="42" s="1"/>
  <c r="C111" i="42"/>
  <c r="E110" i="42"/>
  <c r="F110" i="42" s="1"/>
  <c r="G110" i="42" s="1"/>
  <c r="H110" i="42" s="1"/>
  <c r="I110" i="42" s="1"/>
  <c r="J110" i="42" s="1"/>
  <c r="K110" i="42" s="1"/>
  <c r="L110" i="42" s="1"/>
  <c r="M110" i="42" s="1"/>
  <c r="N110" i="42" s="1"/>
  <c r="O110" i="42" s="1"/>
  <c r="P110" i="42" s="1"/>
  <c r="Q110" i="42" s="1"/>
  <c r="R110" i="42" s="1"/>
  <c r="S110" i="42" s="1"/>
  <c r="T110" i="42" s="1"/>
  <c r="U110" i="42" s="1"/>
  <c r="V110" i="42" s="1"/>
  <c r="W110" i="42" s="1"/>
  <c r="X110" i="42" s="1"/>
  <c r="Y110" i="42" s="1"/>
  <c r="Z110" i="42" s="1"/>
  <c r="AA110" i="42" s="1"/>
  <c r="AB110" i="42" s="1"/>
  <c r="AC110" i="42" s="1"/>
  <c r="AD110" i="42" s="1"/>
  <c r="AE110" i="42" s="1"/>
  <c r="AF110" i="42" s="1"/>
  <c r="D110" i="42"/>
  <c r="C110" i="42"/>
  <c r="C109" i="42"/>
  <c r="D109" i="42" s="1"/>
  <c r="E109" i="42" s="1"/>
  <c r="F109" i="42" s="1"/>
  <c r="G109" i="42" s="1"/>
  <c r="H109" i="42" s="1"/>
  <c r="I109" i="42" s="1"/>
  <c r="J109" i="42" s="1"/>
  <c r="K109" i="42" s="1"/>
  <c r="L109" i="42" s="1"/>
  <c r="M109" i="42" s="1"/>
  <c r="N109" i="42" s="1"/>
  <c r="O109" i="42" s="1"/>
  <c r="P109" i="42" s="1"/>
  <c r="Q109" i="42" s="1"/>
  <c r="R109" i="42" s="1"/>
  <c r="S109" i="42" s="1"/>
  <c r="T109" i="42" s="1"/>
  <c r="U109" i="42" s="1"/>
  <c r="V109" i="42" s="1"/>
  <c r="W109" i="42" s="1"/>
  <c r="X109" i="42" s="1"/>
  <c r="Y109" i="42" s="1"/>
  <c r="Z109" i="42" s="1"/>
  <c r="AA109" i="42" s="1"/>
  <c r="AB109" i="42" s="1"/>
  <c r="AC109" i="42" s="1"/>
  <c r="AD109" i="42" s="1"/>
  <c r="AE109" i="42" s="1"/>
  <c r="AF109" i="42" s="1"/>
  <c r="C108" i="42"/>
  <c r="D108" i="42" s="1"/>
  <c r="E108" i="42" s="1"/>
  <c r="F108" i="42" s="1"/>
  <c r="G108" i="42" s="1"/>
  <c r="H108" i="42" s="1"/>
  <c r="I108" i="42" s="1"/>
  <c r="J108" i="42" s="1"/>
  <c r="K108" i="42" s="1"/>
  <c r="L108" i="42" s="1"/>
  <c r="M108" i="42" s="1"/>
  <c r="N108" i="42" s="1"/>
  <c r="O108" i="42" s="1"/>
  <c r="P108" i="42" s="1"/>
  <c r="Q108" i="42" s="1"/>
  <c r="R108" i="42" s="1"/>
  <c r="S108" i="42" s="1"/>
  <c r="T108" i="42" s="1"/>
  <c r="U108" i="42" s="1"/>
  <c r="V108" i="42" s="1"/>
  <c r="W108" i="42" s="1"/>
  <c r="X108" i="42" s="1"/>
  <c r="Y108" i="42" s="1"/>
  <c r="Z108" i="42" s="1"/>
  <c r="AA108" i="42" s="1"/>
  <c r="AB108" i="42" s="1"/>
  <c r="AC108" i="42" s="1"/>
  <c r="AD108" i="42" s="1"/>
  <c r="AE108" i="42" s="1"/>
  <c r="AF108" i="42" s="1"/>
  <c r="D107" i="42"/>
  <c r="E107" i="42" s="1"/>
  <c r="F107" i="42" s="1"/>
  <c r="G107" i="42" s="1"/>
  <c r="H107" i="42" s="1"/>
  <c r="I107" i="42" s="1"/>
  <c r="J107" i="42" s="1"/>
  <c r="K107" i="42" s="1"/>
  <c r="L107" i="42" s="1"/>
  <c r="M107" i="42" s="1"/>
  <c r="N107" i="42" s="1"/>
  <c r="O107" i="42" s="1"/>
  <c r="P107" i="42" s="1"/>
  <c r="Q107" i="42" s="1"/>
  <c r="R107" i="42" s="1"/>
  <c r="S107" i="42" s="1"/>
  <c r="T107" i="42" s="1"/>
  <c r="U107" i="42" s="1"/>
  <c r="V107" i="42" s="1"/>
  <c r="W107" i="42" s="1"/>
  <c r="X107" i="42" s="1"/>
  <c r="Y107" i="42" s="1"/>
  <c r="Z107" i="42" s="1"/>
  <c r="AA107" i="42" s="1"/>
  <c r="AB107" i="42" s="1"/>
  <c r="AC107" i="42" s="1"/>
  <c r="AD107" i="42" s="1"/>
  <c r="AE107" i="42" s="1"/>
  <c r="AF107" i="42" s="1"/>
  <c r="C107" i="42"/>
  <c r="J106" i="42"/>
  <c r="K106" i="42" s="1"/>
  <c r="L106" i="42" s="1"/>
  <c r="M106" i="42" s="1"/>
  <c r="N106" i="42" s="1"/>
  <c r="O106" i="42" s="1"/>
  <c r="P106" i="42" s="1"/>
  <c r="Q106" i="42" s="1"/>
  <c r="R106" i="42" s="1"/>
  <c r="S106" i="42" s="1"/>
  <c r="T106" i="42" s="1"/>
  <c r="U106" i="42" s="1"/>
  <c r="V106" i="42" s="1"/>
  <c r="W106" i="42" s="1"/>
  <c r="X106" i="42" s="1"/>
  <c r="Y106" i="42" s="1"/>
  <c r="Z106" i="42" s="1"/>
  <c r="AA106" i="42" s="1"/>
  <c r="AB106" i="42" s="1"/>
  <c r="AC106" i="42" s="1"/>
  <c r="AD106" i="42" s="1"/>
  <c r="AE106" i="42" s="1"/>
  <c r="AF106" i="42" s="1"/>
  <c r="E106" i="42"/>
  <c r="F106" i="42" s="1"/>
  <c r="G106" i="42" s="1"/>
  <c r="H106" i="42" s="1"/>
  <c r="I106" i="42" s="1"/>
  <c r="D106" i="42"/>
  <c r="C106" i="42"/>
  <c r="C105" i="42"/>
  <c r="D105" i="42" s="1"/>
  <c r="E105" i="42" s="1"/>
  <c r="F105" i="42" s="1"/>
  <c r="G105" i="42" s="1"/>
  <c r="H105" i="42" s="1"/>
  <c r="I105" i="42" s="1"/>
  <c r="J105" i="42" s="1"/>
  <c r="K105" i="42" s="1"/>
  <c r="L105" i="42" s="1"/>
  <c r="M105" i="42" s="1"/>
  <c r="N105" i="42" s="1"/>
  <c r="O105" i="42" s="1"/>
  <c r="P105" i="42" s="1"/>
  <c r="Q105" i="42" s="1"/>
  <c r="R105" i="42" s="1"/>
  <c r="S105" i="42" s="1"/>
  <c r="T105" i="42" s="1"/>
  <c r="U105" i="42" s="1"/>
  <c r="V105" i="42" s="1"/>
  <c r="W105" i="42" s="1"/>
  <c r="X105" i="42" s="1"/>
  <c r="Y105" i="42" s="1"/>
  <c r="Z105" i="42" s="1"/>
  <c r="AA105" i="42" s="1"/>
  <c r="AB105" i="42" s="1"/>
  <c r="AC105" i="42" s="1"/>
  <c r="AD105" i="42" s="1"/>
  <c r="AE105" i="42" s="1"/>
  <c r="AF105" i="42" s="1"/>
  <c r="C104" i="42"/>
  <c r="D104" i="42" s="1"/>
  <c r="E104" i="42" s="1"/>
  <c r="F104" i="42" s="1"/>
  <c r="G104" i="42" s="1"/>
  <c r="H104" i="42" s="1"/>
  <c r="I104" i="42" s="1"/>
  <c r="J104" i="42" s="1"/>
  <c r="K104" i="42" s="1"/>
  <c r="L104" i="42" s="1"/>
  <c r="M104" i="42" s="1"/>
  <c r="N104" i="42" s="1"/>
  <c r="O104" i="42" s="1"/>
  <c r="P104" i="42" s="1"/>
  <c r="Q104" i="42" s="1"/>
  <c r="R104" i="42" s="1"/>
  <c r="S104" i="42" s="1"/>
  <c r="T104" i="42" s="1"/>
  <c r="U104" i="42" s="1"/>
  <c r="V104" i="42" s="1"/>
  <c r="W104" i="42" s="1"/>
  <c r="X104" i="42" s="1"/>
  <c r="Y104" i="42" s="1"/>
  <c r="Z104" i="42" s="1"/>
  <c r="AA104" i="42" s="1"/>
  <c r="AB104" i="42" s="1"/>
  <c r="AC104" i="42" s="1"/>
  <c r="AD104" i="42" s="1"/>
  <c r="AE104" i="42" s="1"/>
  <c r="AF104" i="42" s="1"/>
  <c r="D103" i="42"/>
  <c r="E103" i="42" s="1"/>
  <c r="F103" i="42" s="1"/>
  <c r="G103" i="42" s="1"/>
  <c r="H103" i="42" s="1"/>
  <c r="I103" i="42" s="1"/>
  <c r="J103" i="42" s="1"/>
  <c r="K103" i="42" s="1"/>
  <c r="L103" i="42" s="1"/>
  <c r="M103" i="42" s="1"/>
  <c r="N103" i="42" s="1"/>
  <c r="O103" i="42" s="1"/>
  <c r="P103" i="42" s="1"/>
  <c r="Q103" i="42" s="1"/>
  <c r="R103" i="42" s="1"/>
  <c r="S103" i="42" s="1"/>
  <c r="T103" i="42" s="1"/>
  <c r="U103" i="42" s="1"/>
  <c r="V103" i="42" s="1"/>
  <c r="W103" i="42" s="1"/>
  <c r="X103" i="42" s="1"/>
  <c r="Y103" i="42" s="1"/>
  <c r="Z103" i="42" s="1"/>
  <c r="AA103" i="42" s="1"/>
  <c r="AB103" i="42" s="1"/>
  <c r="AC103" i="42" s="1"/>
  <c r="AD103" i="42" s="1"/>
  <c r="AE103" i="42" s="1"/>
  <c r="AF103" i="42" s="1"/>
  <c r="C103" i="42"/>
  <c r="E102" i="42"/>
  <c r="F102" i="42" s="1"/>
  <c r="G102" i="42" s="1"/>
  <c r="H102" i="42" s="1"/>
  <c r="I102" i="42" s="1"/>
  <c r="J102" i="42" s="1"/>
  <c r="K102" i="42" s="1"/>
  <c r="L102" i="42" s="1"/>
  <c r="M102" i="42" s="1"/>
  <c r="N102" i="42" s="1"/>
  <c r="O102" i="42" s="1"/>
  <c r="P102" i="42" s="1"/>
  <c r="Q102" i="42" s="1"/>
  <c r="R102" i="42" s="1"/>
  <c r="S102" i="42" s="1"/>
  <c r="T102" i="42" s="1"/>
  <c r="U102" i="42" s="1"/>
  <c r="V102" i="42" s="1"/>
  <c r="W102" i="42" s="1"/>
  <c r="X102" i="42" s="1"/>
  <c r="Y102" i="42" s="1"/>
  <c r="Z102" i="42" s="1"/>
  <c r="AA102" i="42" s="1"/>
  <c r="AB102" i="42" s="1"/>
  <c r="AC102" i="42" s="1"/>
  <c r="AD102" i="42" s="1"/>
  <c r="AE102" i="42" s="1"/>
  <c r="AF102" i="42" s="1"/>
  <c r="D102" i="42"/>
  <c r="C102" i="42"/>
  <c r="C101" i="42"/>
  <c r="D101" i="42" s="1"/>
  <c r="E101" i="42" s="1"/>
  <c r="F101" i="42" s="1"/>
  <c r="G101" i="42" s="1"/>
  <c r="H101" i="42" s="1"/>
  <c r="I101" i="42" s="1"/>
  <c r="J101" i="42" s="1"/>
  <c r="K101" i="42" s="1"/>
  <c r="L101" i="42" s="1"/>
  <c r="M101" i="42" s="1"/>
  <c r="N101" i="42" s="1"/>
  <c r="O101" i="42" s="1"/>
  <c r="P101" i="42" s="1"/>
  <c r="Q101" i="42" s="1"/>
  <c r="R101" i="42" s="1"/>
  <c r="S101" i="42" s="1"/>
  <c r="T101" i="42" s="1"/>
  <c r="U101" i="42" s="1"/>
  <c r="V101" i="42" s="1"/>
  <c r="W101" i="42" s="1"/>
  <c r="X101" i="42" s="1"/>
  <c r="Y101" i="42" s="1"/>
  <c r="Z101" i="42" s="1"/>
  <c r="AA101" i="42" s="1"/>
  <c r="AB101" i="42" s="1"/>
  <c r="AC101" i="42" s="1"/>
  <c r="AD101" i="42" s="1"/>
  <c r="AE101" i="42" s="1"/>
  <c r="AF101" i="42" s="1"/>
  <c r="D100" i="42"/>
  <c r="E100" i="42" s="1"/>
  <c r="F100" i="42" s="1"/>
  <c r="G100" i="42" s="1"/>
  <c r="H100" i="42" s="1"/>
  <c r="I100" i="42" s="1"/>
  <c r="J100" i="42" s="1"/>
  <c r="K100" i="42" s="1"/>
  <c r="L100" i="42" s="1"/>
  <c r="M100" i="42" s="1"/>
  <c r="N100" i="42" s="1"/>
  <c r="O100" i="42" s="1"/>
  <c r="P100" i="42" s="1"/>
  <c r="Q100" i="42" s="1"/>
  <c r="R100" i="42" s="1"/>
  <c r="S100" i="42" s="1"/>
  <c r="T100" i="42" s="1"/>
  <c r="U100" i="42" s="1"/>
  <c r="V100" i="42" s="1"/>
  <c r="W100" i="42" s="1"/>
  <c r="X100" i="42" s="1"/>
  <c r="Y100" i="42" s="1"/>
  <c r="Z100" i="42" s="1"/>
  <c r="AA100" i="42" s="1"/>
  <c r="AB100" i="42" s="1"/>
  <c r="AC100" i="42" s="1"/>
  <c r="AD100" i="42" s="1"/>
  <c r="AE100" i="42" s="1"/>
  <c r="AF100" i="42" s="1"/>
  <c r="C100" i="42"/>
  <c r="J99" i="42"/>
  <c r="K99" i="42" s="1"/>
  <c r="L99" i="42" s="1"/>
  <c r="M99" i="42" s="1"/>
  <c r="N99" i="42" s="1"/>
  <c r="O99" i="42" s="1"/>
  <c r="P99" i="42" s="1"/>
  <c r="Q99" i="42" s="1"/>
  <c r="R99" i="42" s="1"/>
  <c r="S99" i="42" s="1"/>
  <c r="T99" i="42" s="1"/>
  <c r="U99" i="42" s="1"/>
  <c r="V99" i="42" s="1"/>
  <c r="W99" i="42" s="1"/>
  <c r="X99" i="42" s="1"/>
  <c r="Y99" i="42" s="1"/>
  <c r="Z99" i="42" s="1"/>
  <c r="AA99" i="42" s="1"/>
  <c r="AB99" i="42" s="1"/>
  <c r="AC99" i="42" s="1"/>
  <c r="AD99" i="42" s="1"/>
  <c r="AE99" i="42" s="1"/>
  <c r="AF99" i="42" s="1"/>
  <c r="C99" i="42"/>
  <c r="D99" i="42" s="1"/>
  <c r="E99" i="42" s="1"/>
  <c r="F99" i="42" s="1"/>
  <c r="G99" i="42" s="1"/>
  <c r="H99" i="42" s="1"/>
  <c r="I98" i="42"/>
  <c r="J98" i="42" s="1"/>
  <c r="K98" i="42" s="1"/>
  <c r="L98" i="42" s="1"/>
  <c r="M98" i="42" s="1"/>
  <c r="N98" i="42" s="1"/>
  <c r="O98" i="42" s="1"/>
  <c r="P98" i="42" s="1"/>
  <c r="Q98" i="42" s="1"/>
  <c r="R98" i="42" s="1"/>
  <c r="S98" i="42" s="1"/>
  <c r="T98" i="42" s="1"/>
  <c r="U98" i="42" s="1"/>
  <c r="V98" i="42" s="1"/>
  <c r="W98" i="42" s="1"/>
  <c r="X98" i="42" s="1"/>
  <c r="Y98" i="42" s="1"/>
  <c r="Z98" i="42" s="1"/>
  <c r="AA98" i="42" s="1"/>
  <c r="AB98" i="42" s="1"/>
  <c r="AC98" i="42" s="1"/>
  <c r="AD98" i="42" s="1"/>
  <c r="AE98" i="42" s="1"/>
  <c r="AF98" i="42" s="1"/>
  <c r="D98" i="42"/>
  <c r="E98" i="42" s="1"/>
  <c r="F98" i="42" s="1"/>
  <c r="G98" i="42" s="1"/>
  <c r="H98" i="42" s="1"/>
  <c r="C98" i="42"/>
  <c r="E97" i="42"/>
  <c r="F97" i="42" s="1"/>
  <c r="G97" i="42" s="1"/>
  <c r="H97" i="42" s="1"/>
  <c r="I97" i="42" s="1"/>
  <c r="J97" i="42" s="1"/>
  <c r="K97" i="42" s="1"/>
  <c r="L97" i="42" s="1"/>
  <c r="M97" i="42" s="1"/>
  <c r="N97" i="42" s="1"/>
  <c r="O97" i="42" s="1"/>
  <c r="P97" i="42" s="1"/>
  <c r="Q97" i="42" s="1"/>
  <c r="R97" i="42" s="1"/>
  <c r="S97" i="42" s="1"/>
  <c r="T97" i="42" s="1"/>
  <c r="U97" i="42" s="1"/>
  <c r="V97" i="42" s="1"/>
  <c r="W97" i="42" s="1"/>
  <c r="X97" i="42" s="1"/>
  <c r="Y97" i="42" s="1"/>
  <c r="Z97" i="42" s="1"/>
  <c r="AA97" i="42" s="1"/>
  <c r="AB97" i="42" s="1"/>
  <c r="AC97" i="42" s="1"/>
  <c r="AD97" i="42" s="1"/>
  <c r="AE97" i="42" s="1"/>
  <c r="AF97" i="42" s="1"/>
  <c r="D97" i="42"/>
  <c r="C97" i="42"/>
  <c r="E96" i="42"/>
  <c r="F96" i="42" s="1"/>
  <c r="G96" i="42" s="1"/>
  <c r="H96" i="42" s="1"/>
  <c r="I96" i="42" s="1"/>
  <c r="J96" i="42" s="1"/>
  <c r="K96" i="42" s="1"/>
  <c r="L96" i="42" s="1"/>
  <c r="M96" i="42" s="1"/>
  <c r="N96" i="42" s="1"/>
  <c r="O96" i="42" s="1"/>
  <c r="P96" i="42" s="1"/>
  <c r="Q96" i="42" s="1"/>
  <c r="R96" i="42" s="1"/>
  <c r="S96" i="42" s="1"/>
  <c r="T96" i="42" s="1"/>
  <c r="U96" i="42" s="1"/>
  <c r="V96" i="42" s="1"/>
  <c r="W96" i="42" s="1"/>
  <c r="X96" i="42" s="1"/>
  <c r="Y96" i="42" s="1"/>
  <c r="Z96" i="42" s="1"/>
  <c r="AA96" i="42" s="1"/>
  <c r="AB96" i="42" s="1"/>
  <c r="AC96" i="42" s="1"/>
  <c r="AD96" i="42" s="1"/>
  <c r="AE96" i="42" s="1"/>
  <c r="AF96" i="42" s="1"/>
  <c r="C96" i="42"/>
  <c r="D96" i="42" s="1"/>
  <c r="C95" i="42"/>
  <c r="D95" i="42" s="1"/>
  <c r="E95" i="42" s="1"/>
  <c r="F95" i="42" s="1"/>
  <c r="G95" i="42" s="1"/>
  <c r="H95" i="42" s="1"/>
  <c r="I95" i="42" s="1"/>
  <c r="J95" i="42" s="1"/>
  <c r="K95" i="42" s="1"/>
  <c r="L95" i="42" s="1"/>
  <c r="M95" i="42" s="1"/>
  <c r="N95" i="42" s="1"/>
  <c r="O95" i="42" s="1"/>
  <c r="P95" i="42" s="1"/>
  <c r="Q95" i="42" s="1"/>
  <c r="R95" i="42" s="1"/>
  <c r="S95" i="42" s="1"/>
  <c r="T95" i="42" s="1"/>
  <c r="U95" i="42" s="1"/>
  <c r="V95" i="42" s="1"/>
  <c r="W95" i="42" s="1"/>
  <c r="X95" i="42" s="1"/>
  <c r="Y95" i="42" s="1"/>
  <c r="Z95" i="42" s="1"/>
  <c r="AA95" i="42" s="1"/>
  <c r="AB95" i="42" s="1"/>
  <c r="AC95" i="42" s="1"/>
  <c r="AD95" i="42" s="1"/>
  <c r="AE95" i="42" s="1"/>
  <c r="AF95" i="42" s="1"/>
  <c r="C94" i="42"/>
  <c r="C82" i="42" s="1"/>
  <c r="E93" i="42"/>
  <c r="F93" i="42" s="1"/>
  <c r="G93" i="42" s="1"/>
  <c r="H93" i="42" s="1"/>
  <c r="I93" i="42" s="1"/>
  <c r="J93" i="42" s="1"/>
  <c r="K93" i="42" s="1"/>
  <c r="L93" i="42" s="1"/>
  <c r="M93" i="42" s="1"/>
  <c r="N93" i="42" s="1"/>
  <c r="O93" i="42" s="1"/>
  <c r="P93" i="42" s="1"/>
  <c r="Q93" i="42" s="1"/>
  <c r="R93" i="42" s="1"/>
  <c r="S93" i="42" s="1"/>
  <c r="T93" i="42" s="1"/>
  <c r="U93" i="42" s="1"/>
  <c r="V93" i="42" s="1"/>
  <c r="W93" i="42" s="1"/>
  <c r="X93" i="42" s="1"/>
  <c r="Y93" i="42" s="1"/>
  <c r="Z93" i="42" s="1"/>
  <c r="AA93" i="42" s="1"/>
  <c r="AB93" i="42" s="1"/>
  <c r="AC93" i="42" s="1"/>
  <c r="AD93" i="42" s="1"/>
  <c r="AE93" i="42" s="1"/>
  <c r="AF93" i="42" s="1"/>
  <c r="D93" i="42"/>
  <c r="C93" i="42"/>
  <c r="C92" i="42"/>
  <c r="D92" i="42" s="1"/>
  <c r="E92" i="42" s="1"/>
  <c r="F92" i="42" s="1"/>
  <c r="G92" i="42" s="1"/>
  <c r="H92" i="42" s="1"/>
  <c r="I92" i="42" s="1"/>
  <c r="J92" i="42" s="1"/>
  <c r="K92" i="42" s="1"/>
  <c r="L92" i="42" s="1"/>
  <c r="M92" i="42" s="1"/>
  <c r="N92" i="42" s="1"/>
  <c r="O92" i="42" s="1"/>
  <c r="P92" i="42" s="1"/>
  <c r="Q92" i="42" s="1"/>
  <c r="R92" i="42" s="1"/>
  <c r="S92" i="42" s="1"/>
  <c r="T92" i="42" s="1"/>
  <c r="U92" i="42" s="1"/>
  <c r="V92" i="42" s="1"/>
  <c r="W92" i="42" s="1"/>
  <c r="X92" i="42" s="1"/>
  <c r="Y92" i="42" s="1"/>
  <c r="Z92" i="42" s="1"/>
  <c r="AA92" i="42" s="1"/>
  <c r="AB92" i="42" s="1"/>
  <c r="AC92" i="42" s="1"/>
  <c r="AD92" i="42" s="1"/>
  <c r="AE92" i="42" s="1"/>
  <c r="AF92" i="42" s="1"/>
  <c r="C91" i="42"/>
  <c r="D91" i="42" s="1"/>
  <c r="E91" i="42" s="1"/>
  <c r="F91" i="42" s="1"/>
  <c r="G91" i="42" s="1"/>
  <c r="H91" i="42" s="1"/>
  <c r="I91" i="42" s="1"/>
  <c r="J91" i="42" s="1"/>
  <c r="K91" i="42" s="1"/>
  <c r="L91" i="42" s="1"/>
  <c r="M91" i="42" s="1"/>
  <c r="N91" i="42" s="1"/>
  <c r="O91" i="42" s="1"/>
  <c r="P91" i="42" s="1"/>
  <c r="Q91" i="42" s="1"/>
  <c r="R91" i="42" s="1"/>
  <c r="S91" i="42" s="1"/>
  <c r="T91" i="42" s="1"/>
  <c r="U91" i="42" s="1"/>
  <c r="V91" i="42" s="1"/>
  <c r="W91" i="42" s="1"/>
  <c r="X91" i="42" s="1"/>
  <c r="Y91" i="42" s="1"/>
  <c r="Z91" i="42" s="1"/>
  <c r="AA91" i="42" s="1"/>
  <c r="AB91" i="42" s="1"/>
  <c r="AC91" i="42" s="1"/>
  <c r="AD91" i="42" s="1"/>
  <c r="AE91" i="42" s="1"/>
  <c r="AF91" i="42" s="1"/>
  <c r="D90" i="42"/>
  <c r="E90" i="42" s="1"/>
  <c r="F90" i="42" s="1"/>
  <c r="G90" i="42" s="1"/>
  <c r="H90" i="42" s="1"/>
  <c r="I90" i="42" s="1"/>
  <c r="J90" i="42" s="1"/>
  <c r="K90" i="42" s="1"/>
  <c r="L90" i="42" s="1"/>
  <c r="M90" i="42" s="1"/>
  <c r="N90" i="42" s="1"/>
  <c r="O90" i="42" s="1"/>
  <c r="P90" i="42" s="1"/>
  <c r="Q90" i="42" s="1"/>
  <c r="R90" i="42" s="1"/>
  <c r="S90" i="42" s="1"/>
  <c r="T90" i="42" s="1"/>
  <c r="U90" i="42" s="1"/>
  <c r="V90" i="42" s="1"/>
  <c r="W90" i="42" s="1"/>
  <c r="X90" i="42" s="1"/>
  <c r="Y90" i="42" s="1"/>
  <c r="Z90" i="42" s="1"/>
  <c r="AA90" i="42" s="1"/>
  <c r="AB90" i="42" s="1"/>
  <c r="AC90" i="42" s="1"/>
  <c r="AD90" i="42" s="1"/>
  <c r="AE90" i="42" s="1"/>
  <c r="AF90" i="42" s="1"/>
  <c r="C90" i="42"/>
  <c r="D89" i="42"/>
  <c r="C89" i="42"/>
  <c r="AH86" i="42"/>
  <c r="AI86" i="42" s="1"/>
  <c r="AH85" i="42"/>
  <c r="AI85" i="42" s="1"/>
  <c r="AH84" i="42"/>
  <c r="AI84" i="42" s="1"/>
  <c r="AH83" i="42"/>
  <c r="AI83" i="42" s="1"/>
  <c r="B82" i="42"/>
  <c r="AF80" i="42"/>
  <c r="AE80" i="42"/>
  <c r="AD80" i="42"/>
  <c r="AC80" i="42"/>
  <c r="AB80" i="42"/>
  <c r="AA80" i="42"/>
  <c r="Z80" i="42"/>
  <c r="Y80" i="42"/>
  <c r="X80" i="42"/>
  <c r="W80" i="42"/>
  <c r="V80" i="42"/>
  <c r="U80" i="42"/>
  <c r="T80" i="42"/>
  <c r="S80" i="42"/>
  <c r="R80" i="42"/>
  <c r="Q80" i="42"/>
  <c r="P80" i="42"/>
  <c r="O80" i="42"/>
  <c r="N80" i="42"/>
  <c r="M80" i="42"/>
  <c r="L80" i="42"/>
  <c r="K80" i="42"/>
  <c r="J80" i="42"/>
  <c r="I80" i="42"/>
  <c r="H80" i="42"/>
  <c r="G80" i="42"/>
  <c r="F80" i="42"/>
  <c r="E80" i="42"/>
  <c r="D80" i="42"/>
  <c r="C80" i="42"/>
  <c r="B80" i="42"/>
  <c r="AI79" i="42"/>
  <c r="AH79" i="42"/>
  <c r="AI78" i="42"/>
  <c r="AH78" i="42"/>
  <c r="AI77" i="42"/>
  <c r="AH77" i="42"/>
  <c r="AI76" i="42"/>
  <c r="AH76" i="42"/>
  <c r="AI75" i="42"/>
  <c r="AH75" i="42"/>
  <c r="AI74" i="42"/>
  <c r="AH74" i="42"/>
  <c r="AI73" i="42"/>
  <c r="AH73" i="42"/>
  <c r="AI72" i="42"/>
  <c r="AH72" i="42"/>
  <c r="AG71" i="42"/>
  <c r="V71" i="42"/>
  <c r="U71" i="42"/>
  <c r="N71" i="42"/>
  <c r="AI70" i="42"/>
  <c r="AH70" i="42"/>
  <c r="AF69" i="42"/>
  <c r="AE69" i="42"/>
  <c r="AD69" i="42"/>
  <c r="AC69" i="42"/>
  <c r="AB69" i="42"/>
  <c r="AA69" i="42"/>
  <c r="Z69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M71" i="42" s="1"/>
  <c r="L69" i="42"/>
  <c r="K69" i="42"/>
  <c r="J69" i="42"/>
  <c r="I69" i="42"/>
  <c r="H69" i="42"/>
  <c r="G69" i="42"/>
  <c r="F69" i="42"/>
  <c r="E69" i="42"/>
  <c r="D69" i="42"/>
  <c r="C69" i="42"/>
  <c r="B69" i="42"/>
  <c r="AF68" i="42"/>
  <c r="AE68" i="42"/>
  <c r="AD68" i="42"/>
  <c r="AC68" i="42"/>
  <c r="AB68" i="42"/>
  <c r="AA68" i="42"/>
  <c r="Z68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AF67" i="42"/>
  <c r="AE67" i="42"/>
  <c r="AD67" i="42"/>
  <c r="AC67" i="42"/>
  <c r="AB67" i="42"/>
  <c r="AA67" i="42"/>
  <c r="Z67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AF66" i="42"/>
  <c r="AE66" i="42"/>
  <c r="AD66" i="42"/>
  <c r="AC66" i="42"/>
  <c r="AB66" i="42"/>
  <c r="AA66" i="42"/>
  <c r="Z66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I71" i="42" s="1"/>
  <c r="H66" i="42"/>
  <c r="G66" i="42"/>
  <c r="F66" i="42"/>
  <c r="E66" i="42"/>
  <c r="D66" i="42"/>
  <c r="C66" i="42"/>
  <c r="B66" i="42"/>
  <c r="AI64" i="42"/>
  <c r="AH64" i="42"/>
  <c r="AG63" i="42"/>
  <c r="AG65" i="42" s="1"/>
  <c r="AF63" i="42"/>
  <c r="AE63" i="42"/>
  <c r="AD63" i="42"/>
  <c r="AC63" i="42"/>
  <c r="AB63" i="42"/>
  <c r="AA63" i="42"/>
  <c r="Z63" i="42"/>
  <c r="Y63" i="42"/>
  <c r="X63" i="42"/>
  <c r="W63" i="42"/>
  <c r="V63" i="42"/>
  <c r="U63" i="42"/>
  <c r="T63" i="42"/>
  <c r="S63" i="42"/>
  <c r="R63" i="42"/>
  <c r="Q63" i="42"/>
  <c r="P63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C63" i="42"/>
  <c r="B63" i="42"/>
  <c r="AI62" i="42"/>
  <c r="AH62" i="42"/>
  <c r="AI61" i="42"/>
  <c r="AH61" i="42"/>
  <c r="AI60" i="42"/>
  <c r="AH60" i="42"/>
  <c r="AG59" i="42"/>
  <c r="AF59" i="42"/>
  <c r="AF5" i="42" s="1"/>
  <c r="AE59" i="42"/>
  <c r="AE5" i="42" s="1"/>
  <c r="AD59" i="42"/>
  <c r="AD5" i="42" s="1"/>
  <c r="AC59" i="42"/>
  <c r="AC5" i="42" s="1"/>
  <c r="AB59" i="42"/>
  <c r="AA59" i="42"/>
  <c r="Z59" i="42"/>
  <c r="Z5" i="42" s="1"/>
  <c r="Y59" i="42"/>
  <c r="Y5" i="42" s="1"/>
  <c r="X59" i="42"/>
  <c r="X5" i="42" s="1"/>
  <c r="W59" i="42"/>
  <c r="W5" i="42" s="1"/>
  <c r="V59" i="42"/>
  <c r="V5" i="42" s="1"/>
  <c r="U59" i="42"/>
  <c r="U5" i="42" s="1"/>
  <c r="T59" i="42"/>
  <c r="S59" i="42"/>
  <c r="R59" i="42"/>
  <c r="R5" i="42" s="1"/>
  <c r="Q5" i="42"/>
  <c r="P59" i="42"/>
  <c r="P5" i="42" s="1"/>
  <c r="O59" i="42"/>
  <c r="O5" i="42" s="1"/>
  <c r="N59" i="42"/>
  <c r="M59" i="42"/>
  <c r="L59" i="42"/>
  <c r="K59" i="42"/>
  <c r="K5" i="42" s="1"/>
  <c r="J59" i="42"/>
  <c r="J5" i="42" s="1"/>
  <c r="I59" i="42"/>
  <c r="I5" i="42" s="1"/>
  <c r="H59" i="42"/>
  <c r="H5" i="42" s="1"/>
  <c r="G59" i="42"/>
  <c r="G5" i="42" s="1"/>
  <c r="F59" i="42"/>
  <c r="F5" i="42" s="1"/>
  <c r="E59" i="42"/>
  <c r="E5" i="42" s="1"/>
  <c r="D59" i="42"/>
  <c r="C59" i="42"/>
  <c r="B59" i="42"/>
  <c r="AI58" i="42"/>
  <c r="AH58" i="42"/>
  <c r="AI57" i="42"/>
  <c r="AH57" i="42"/>
  <c r="AI56" i="42"/>
  <c r="AH56" i="42"/>
  <c r="AI55" i="42"/>
  <c r="AH55" i="42"/>
  <c r="AI54" i="42"/>
  <c r="AH54" i="42"/>
  <c r="AI53" i="42"/>
  <c r="AH53" i="42"/>
  <c r="AI52" i="42"/>
  <c r="AH52" i="42"/>
  <c r="AI51" i="42"/>
  <c r="AH51" i="42"/>
  <c r="AI50" i="42"/>
  <c r="AH50" i="42"/>
  <c r="AI49" i="42"/>
  <c r="AH49" i="42"/>
  <c r="AI48" i="42"/>
  <c r="AH48" i="42"/>
  <c r="AG47" i="42"/>
  <c r="AG4" i="42" s="1"/>
  <c r="AF47" i="42"/>
  <c r="AE47" i="42"/>
  <c r="AD47" i="42"/>
  <c r="AC47" i="42"/>
  <c r="AB47" i="42"/>
  <c r="AA47" i="42"/>
  <c r="Z47" i="42"/>
  <c r="Y47" i="42"/>
  <c r="X47" i="42"/>
  <c r="W47" i="42"/>
  <c r="V47" i="42"/>
  <c r="U47" i="42"/>
  <c r="T47" i="42"/>
  <c r="S47" i="42"/>
  <c r="R47" i="42"/>
  <c r="Q47" i="42"/>
  <c r="P47" i="42"/>
  <c r="O47" i="42"/>
  <c r="N47" i="42"/>
  <c r="M47" i="42"/>
  <c r="L47" i="42"/>
  <c r="K47" i="42"/>
  <c r="J47" i="42"/>
  <c r="I47" i="42"/>
  <c r="H47" i="42"/>
  <c r="G47" i="42"/>
  <c r="F47" i="42"/>
  <c r="E47" i="42"/>
  <c r="D47" i="42"/>
  <c r="C47" i="42"/>
  <c r="B47" i="42"/>
  <c r="AI46" i="42"/>
  <c r="AH46" i="42"/>
  <c r="AI45" i="42"/>
  <c r="AH45" i="42"/>
  <c r="AI44" i="42"/>
  <c r="AH44" i="42"/>
  <c r="AG43" i="42"/>
  <c r="AG3" i="42" s="1"/>
  <c r="B43" i="42"/>
  <c r="AG42" i="42"/>
  <c r="B42" i="42"/>
  <c r="AI41" i="42"/>
  <c r="AH41" i="42"/>
  <c r="AI40" i="42"/>
  <c r="AH40" i="42"/>
  <c r="AI39" i="42"/>
  <c r="AH39" i="42"/>
  <c r="AI38" i="42"/>
  <c r="AH38" i="42"/>
  <c r="AI37" i="42"/>
  <c r="AH37" i="42"/>
  <c r="AI36" i="42"/>
  <c r="AH36" i="42"/>
  <c r="AI35" i="42"/>
  <c r="AH35" i="42"/>
  <c r="AI34" i="42"/>
  <c r="AH34" i="42"/>
  <c r="AI33" i="42"/>
  <c r="AH33" i="42"/>
  <c r="AI32" i="42"/>
  <c r="AH32" i="42"/>
  <c r="AI31" i="42"/>
  <c r="AH31" i="42"/>
  <c r="AG30" i="42"/>
  <c r="AG2" i="42" s="1"/>
  <c r="AF30" i="42"/>
  <c r="AE30" i="42"/>
  <c r="AD30" i="42"/>
  <c r="AC30" i="42"/>
  <c r="AB30" i="42"/>
  <c r="AA30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D30" i="42"/>
  <c r="C30" i="42"/>
  <c r="B30" i="42"/>
  <c r="AI29" i="42"/>
  <c r="AH29" i="42"/>
  <c r="AI28" i="42"/>
  <c r="AH28" i="42"/>
  <c r="AI27" i="42"/>
  <c r="AH27" i="42"/>
  <c r="AI26" i="42"/>
  <c r="AH26" i="42"/>
  <c r="AI25" i="42"/>
  <c r="AH25" i="42"/>
  <c r="AI24" i="42"/>
  <c r="AH24" i="42"/>
  <c r="AI23" i="42"/>
  <c r="AH23" i="42"/>
  <c r="AI22" i="42"/>
  <c r="AH22" i="42"/>
  <c r="AI21" i="42"/>
  <c r="AH21" i="42"/>
  <c r="AI20" i="42"/>
  <c r="AH20" i="42"/>
  <c r="AI19" i="42"/>
  <c r="AH19" i="42"/>
  <c r="AI18" i="42"/>
  <c r="AH18" i="42"/>
  <c r="AI17" i="42"/>
  <c r="AH17" i="42"/>
  <c r="AI16" i="42"/>
  <c r="AH16" i="42"/>
  <c r="AI15" i="42"/>
  <c r="AH15" i="42"/>
  <c r="AI14" i="42"/>
  <c r="AH14" i="42"/>
  <c r="AI13" i="42"/>
  <c r="AH13" i="42"/>
  <c r="AI12" i="42"/>
  <c r="AH12" i="42"/>
  <c r="AI11" i="42"/>
  <c r="AH11" i="42"/>
  <c r="AB5" i="42"/>
  <c r="AA5" i="42"/>
  <c r="T5" i="42"/>
  <c r="S5" i="42"/>
  <c r="N5" i="42"/>
  <c r="M5" i="42"/>
  <c r="L5" i="42"/>
  <c r="D5" i="42"/>
  <c r="C5" i="42"/>
  <c r="B5" i="42"/>
  <c r="K4" i="42"/>
  <c r="C4" i="42"/>
  <c r="D4" i="42" s="1"/>
  <c r="W82" i="44" l="1"/>
  <c r="X94" i="44"/>
  <c r="AN193" i="44"/>
  <c r="V7" i="44"/>
  <c r="W214" i="44"/>
  <c r="X178" i="44"/>
  <c r="W179" i="44"/>
  <c r="W42" i="44" s="1"/>
  <c r="W43" i="44" s="1"/>
  <c r="W65" i="44" s="1"/>
  <c r="Z173" i="44"/>
  <c r="V171" i="44"/>
  <c r="W89" i="44"/>
  <c r="AF71" i="42"/>
  <c r="AE71" i="42"/>
  <c r="AD71" i="42"/>
  <c r="AC71" i="42"/>
  <c r="AB71" i="42"/>
  <c r="AA71" i="42"/>
  <c r="Z71" i="42"/>
  <c r="Y71" i="42"/>
  <c r="X71" i="42"/>
  <c r="W71" i="42"/>
  <c r="T71" i="42"/>
  <c r="S71" i="42"/>
  <c r="R71" i="42"/>
  <c r="Q71" i="42"/>
  <c r="P71" i="42"/>
  <c r="O71" i="42"/>
  <c r="L71" i="42"/>
  <c r="K71" i="42"/>
  <c r="J71" i="42"/>
  <c r="AI66" i="42"/>
  <c r="H71" i="42"/>
  <c r="G71" i="42"/>
  <c r="F71" i="42"/>
  <c r="AI59" i="42"/>
  <c r="E71" i="42"/>
  <c r="AI69" i="42"/>
  <c r="D71" i="42"/>
  <c r="AI47" i="42"/>
  <c r="AH30" i="42"/>
  <c r="AI30" i="42"/>
  <c r="AI68" i="42"/>
  <c r="AH67" i="42"/>
  <c r="C71" i="42"/>
  <c r="AH68" i="42"/>
  <c r="AH69" i="42"/>
  <c r="AI80" i="42"/>
  <c r="B65" i="42"/>
  <c r="B7" i="42" s="1"/>
  <c r="AG6" i="42"/>
  <c r="AH47" i="42"/>
  <c r="AH59" i="42"/>
  <c r="AH63" i="42"/>
  <c r="AI67" i="42"/>
  <c r="AI63" i="42"/>
  <c r="D94" i="42"/>
  <c r="D171" i="42"/>
  <c r="S190" i="42"/>
  <c r="D190" i="42"/>
  <c r="E89" i="42"/>
  <c r="B71" i="42"/>
  <c r="AH66" i="42"/>
  <c r="AH80" i="42"/>
  <c r="C171" i="42"/>
  <c r="D179" i="42"/>
  <c r="D42" i="42" s="1"/>
  <c r="D43" i="42" s="1"/>
  <c r="D65" i="42" s="1"/>
  <c r="E174" i="42"/>
  <c r="F174" i="42" s="1"/>
  <c r="G174" i="42" s="1"/>
  <c r="H174" i="42" s="1"/>
  <c r="I174" i="42" s="1"/>
  <c r="J174" i="42" s="1"/>
  <c r="K174" i="42" s="1"/>
  <c r="L174" i="42" s="1"/>
  <c r="M174" i="42" s="1"/>
  <c r="N174" i="42" s="1"/>
  <c r="O174" i="42" s="1"/>
  <c r="P174" i="42" s="1"/>
  <c r="Q174" i="42" s="1"/>
  <c r="R174" i="42" s="1"/>
  <c r="S174" i="42" s="1"/>
  <c r="T174" i="42" s="1"/>
  <c r="U174" i="42" s="1"/>
  <c r="V174" i="42" s="1"/>
  <c r="W174" i="42" s="1"/>
  <c r="X174" i="42" s="1"/>
  <c r="Y174" i="42" s="1"/>
  <c r="Z174" i="42" s="1"/>
  <c r="AA174" i="42" s="1"/>
  <c r="AB174" i="42" s="1"/>
  <c r="AC174" i="42" s="1"/>
  <c r="AD174" i="42" s="1"/>
  <c r="AE174" i="42" s="1"/>
  <c r="AF174" i="42" s="1"/>
  <c r="C179" i="42"/>
  <c r="C42" i="42" s="1"/>
  <c r="F173" i="42"/>
  <c r="D178" i="42"/>
  <c r="AA173" i="44" l="1"/>
  <c r="W171" i="44"/>
  <c r="X89" i="44"/>
  <c r="AO193" i="44"/>
  <c r="W7" i="44"/>
  <c r="Y178" i="44"/>
  <c r="X214" i="44"/>
  <c r="X179" i="44"/>
  <c r="X42" i="44" s="1"/>
  <c r="X43" i="44" s="1"/>
  <c r="X65" i="44" s="1"/>
  <c r="X82" i="44"/>
  <c r="Y94" i="44"/>
  <c r="T193" i="42"/>
  <c r="V193" i="42"/>
  <c r="D7" i="42"/>
  <c r="E94" i="42"/>
  <c r="D82" i="42"/>
  <c r="D214" i="42"/>
  <c r="E178" i="42"/>
  <c r="AI71" i="42"/>
  <c r="AH71" i="42"/>
  <c r="G173" i="42"/>
  <c r="C43" i="42"/>
  <c r="E171" i="42"/>
  <c r="F89" i="42"/>
  <c r="Z178" i="44" l="1"/>
  <c r="Y214" i="44"/>
  <c r="Y179" i="44"/>
  <c r="Y42" i="44" s="1"/>
  <c r="Y43" i="44" s="1"/>
  <c r="Y65" i="44" s="1"/>
  <c r="X171" i="44"/>
  <c r="Y89" i="44"/>
  <c r="Y82" i="44"/>
  <c r="Z94" i="44"/>
  <c r="AB173" i="44"/>
  <c r="AP193" i="44"/>
  <c r="X7" i="44"/>
  <c r="G89" i="42"/>
  <c r="E214" i="42"/>
  <c r="F178" i="42"/>
  <c r="E179" i="42"/>
  <c r="E42" i="42" s="1"/>
  <c r="C65" i="42"/>
  <c r="F94" i="42"/>
  <c r="E82" i="42"/>
  <c r="H173" i="42"/>
  <c r="AA94" i="44" l="1"/>
  <c r="Z82" i="44"/>
  <c r="Y171" i="44"/>
  <c r="Z89" i="44"/>
  <c r="AQ193" i="44"/>
  <c r="Y7" i="44"/>
  <c r="AC173" i="44"/>
  <c r="Z214" i="44"/>
  <c r="AA178" i="44"/>
  <c r="Z179" i="44"/>
  <c r="Z42" i="44" s="1"/>
  <c r="Z43" i="44" s="1"/>
  <c r="Z65" i="44" s="1"/>
  <c r="U193" i="42"/>
  <c r="C7" i="42"/>
  <c r="I173" i="42"/>
  <c r="E43" i="42"/>
  <c r="F214" i="42"/>
  <c r="G178" i="42"/>
  <c r="F179" i="42"/>
  <c r="F42" i="42" s="1"/>
  <c r="F43" i="42" s="1"/>
  <c r="F65" i="42" s="1"/>
  <c r="F82" i="42"/>
  <c r="G94" i="42"/>
  <c r="H89" i="42"/>
  <c r="F171" i="42"/>
  <c r="AR193" i="44" l="1"/>
  <c r="Z7" i="44"/>
  <c r="AB94" i="44"/>
  <c r="AA82" i="44"/>
  <c r="AD173" i="44"/>
  <c r="Z171" i="44"/>
  <c r="AA89" i="44"/>
  <c r="AA214" i="44"/>
  <c r="AB178" i="44"/>
  <c r="AA179" i="44"/>
  <c r="AA42" i="44" s="1"/>
  <c r="AA43" i="44" s="1"/>
  <c r="AA65" i="44" s="1"/>
  <c r="J173" i="42"/>
  <c r="H94" i="42"/>
  <c r="G82" i="42"/>
  <c r="X193" i="42"/>
  <c r="F7" i="42"/>
  <c r="G214" i="42"/>
  <c r="H178" i="42"/>
  <c r="G179" i="42"/>
  <c r="G42" i="42" s="1"/>
  <c r="G43" i="42" s="1"/>
  <c r="G65" i="42" s="1"/>
  <c r="E65" i="42"/>
  <c r="I89" i="42"/>
  <c r="G171" i="42"/>
  <c r="AA171" i="44" l="1"/>
  <c r="AB89" i="44"/>
  <c r="AS193" i="44"/>
  <c r="AA7" i="44"/>
  <c r="AB82" i="44"/>
  <c r="AC94" i="44"/>
  <c r="AE173" i="44"/>
  <c r="AB214" i="44"/>
  <c r="AC178" i="44"/>
  <c r="AB179" i="44"/>
  <c r="AB42" i="44" s="1"/>
  <c r="AB43" i="44" s="1"/>
  <c r="AB65" i="44" s="1"/>
  <c r="Y193" i="42"/>
  <c r="G7" i="42"/>
  <c r="H82" i="42"/>
  <c r="I94" i="42"/>
  <c r="I171" i="42" s="1"/>
  <c r="H214" i="42"/>
  <c r="I178" i="42"/>
  <c r="H179" i="42"/>
  <c r="H42" i="42" s="1"/>
  <c r="K173" i="42"/>
  <c r="J89" i="42"/>
  <c r="W193" i="42"/>
  <c r="E7" i="42"/>
  <c r="H171" i="42"/>
  <c r="AC214" i="44" l="1"/>
  <c r="AD178" i="44"/>
  <c r="AC179" i="44"/>
  <c r="AC42" i="44" s="1"/>
  <c r="AC43" i="44" s="1"/>
  <c r="AC65" i="44" s="1"/>
  <c r="AF173" i="44"/>
  <c r="AC82" i="44"/>
  <c r="AD94" i="44"/>
  <c r="AT193" i="44"/>
  <c r="AB7" i="44"/>
  <c r="AB171" i="44"/>
  <c r="AC89" i="44"/>
  <c r="H43" i="42"/>
  <c r="J178" i="42"/>
  <c r="I214" i="42"/>
  <c r="I179" i="42"/>
  <c r="I42" i="42" s="1"/>
  <c r="I43" i="42" s="1"/>
  <c r="I65" i="42" s="1"/>
  <c r="J94" i="42"/>
  <c r="I82" i="42"/>
  <c r="K89" i="42"/>
  <c r="L173" i="42"/>
  <c r="AC171" i="44" l="1"/>
  <c r="AD89" i="44"/>
  <c r="AU193" i="44"/>
  <c r="AC7" i="44"/>
  <c r="AE94" i="44"/>
  <c r="AD82" i="44"/>
  <c r="AD214" i="44"/>
  <c r="AE178" i="44"/>
  <c r="AD179" i="44"/>
  <c r="AD42" i="44" s="1"/>
  <c r="AD43" i="44" s="1"/>
  <c r="AD65" i="44" s="1"/>
  <c r="K94" i="42"/>
  <c r="J82" i="42"/>
  <c r="M173" i="42"/>
  <c r="K178" i="42"/>
  <c r="J214" i="42"/>
  <c r="J179" i="42"/>
  <c r="J42" i="42" s="1"/>
  <c r="J43" i="42" s="1"/>
  <c r="J65" i="42" s="1"/>
  <c r="AA193" i="42"/>
  <c r="I7" i="42"/>
  <c r="K171" i="42"/>
  <c r="L89" i="42"/>
  <c r="J171" i="42"/>
  <c r="H65" i="42"/>
  <c r="AE214" i="44" l="1"/>
  <c r="AF178" i="44"/>
  <c r="AE179" i="44"/>
  <c r="AE42" i="44" s="1"/>
  <c r="AE43" i="44" s="1"/>
  <c r="AE65" i="44" s="1"/>
  <c r="AF94" i="44"/>
  <c r="AF82" i="44" s="1"/>
  <c r="AE82" i="44"/>
  <c r="AV193" i="44"/>
  <c r="AD7" i="44"/>
  <c r="AD171" i="44"/>
  <c r="AE89" i="44"/>
  <c r="AB193" i="42"/>
  <c r="J7" i="42"/>
  <c r="N173" i="42"/>
  <c r="L171" i="42"/>
  <c r="M89" i="42"/>
  <c r="K214" i="42"/>
  <c r="L178" i="42"/>
  <c r="K179" i="42"/>
  <c r="K42" i="42" s="1"/>
  <c r="K43" i="42" s="1"/>
  <c r="Z193" i="42"/>
  <c r="H7" i="42"/>
  <c r="K82" i="42"/>
  <c r="L94" i="42"/>
  <c r="AH82" i="44" l="1"/>
  <c r="AI82" i="44"/>
  <c r="AW193" i="44"/>
  <c r="AE7" i="44"/>
  <c r="AF214" i="44"/>
  <c r="AF179" i="44"/>
  <c r="AF42" i="44" s="1"/>
  <c r="AE171" i="44"/>
  <c r="AF89" i="44"/>
  <c r="AF171" i="44" s="1"/>
  <c r="L214" i="42"/>
  <c r="M178" i="42"/>
  <c r="L179" i="42"/>
  <c r="L42" i="42" s="1"/>
  <c r="L65" i="42" s="1"/>
  <c r="N89" i="42"/>
  <c r="O173" i="42"/>
  <c r="M94" i="42"/>
  <c r="L82" i="42"/>
  <c r="K65" i="42"/>
  <c r="AF43" i="44" l="1"/>
  <c r="AI42" i="44"/>
  <c r="AH42" i="44"/>
  <c r="P173" i="42"/>
  <c r="M82" i="42"/>
  <c r="N94" i="42"/>
  <c r="N171" i="42"/>
  <c r="O89" i="42"/>
  <c r="M171" i="42"/>
  <c r="AD193" i="42"/>
  <c r="L7" i="42"/>
  <c r="AC193" i="42"/>
  <c r="K7" i="42"/>
  <c r="M214" i="42"/>
  <c r="N178" i="42"/>
  <c r="M179" i="42"/>
  <c r="M42" i="42" s="1"/>
  <c r="M43" i="42" s="1"/>
  <c r="M65" i="42" s="1"/>
  <c r="B188" i="42" s="1"/>
  <c r="AF65" i="44" l="1"/>
  <c r="AI43" i="44"/>
  <c r="AH43" i="44"/>
  <c r="C188" i="42"/>
  <c r="K6" i="42"/>
  <c r="P89" i="42"/>
  <c r="N82" i="42"/>
  <c r="O94" i="42"/>
  <c r="AE193" i="42"/>
  <c r="M7" i="42"/>
  <c r="N214" i="42"/>
  <c r="O178" i="42"/>
  <c r="N179" i="42"/>
  <c r="N42" i="42" s="1"/>
  <c r="N43" i="42" s="1"/>
  <c r="N65" i="42" s="1"/>
  <c r="Q173" i="42"/>
  <c r="AX193" i="44" l="1"/>
  <c r="AF7" i="44"/>
  <c r="A7" i="44" s="1"/>
  <c r="AI65" i="44"/>
  <c r="AH65" i="44"/>
  <c r="O214" i="42"/>
  <c r="P178" i="42"/>
  <c r="O179" i="42"/>
  <c r="O42" i="42" s="1"/>
  <c r="O43" i="42" s="1"/>
  <c r="O65" i="42" s="1"/>
  <c r="Q89" i="42"/>
  <c r="P94" i="42"/>
  <c r="O82" i="42"/>
  <c r="R173" i="42"/>
  <c r="AF193" i="42"/>
  <c r="N7" i="42"/>
  <c r="O171" i="42"/>
  <c r="AG193" i="42" l="1"/>
  <c r="O7" i="42"/>
  <c r="P214" i="42"/>
  <c r="Q178" i="42"/>
  <c r="P179" i="42"/>
  <c r="P42" i="42" s="1"/>
  <c r="P43" i="42" s="1"/>
  <c r="P65" i="42" s="1"/>
  <c r="P82" i="42"/>
  <c r="Q94" i="42"/>
  <c r="Q171" i="42"/>
  <c r="R89" i="42"/>
  <c r="P171" i="42"/>
  <c r="S173" i="42"/>
  <c r="AH193" i="42" l="1"/>
  <c r="P7" i="42"/>
  <c r="T173" i="42"/>
  <c r="R178" i="42"/>
  <c r="Q214" i="42"/>
  <c r="Q179" i="42"/>
  <c r="Q42" i="42" s="1"/>
  <c r="Q65" i="42" s="1"/>
  <c r="R94" i="42"/>
  <c r="S89" i="42"/>
  <c r="AI193" i="42" l="1"/>
  <c r="Q7" i="42"/>
  <c r="S94" i="42"/>
  <c r="R82" i="42"/>
  <c r="S178" i="42"/>
  <c r="R214" i="42"/>
  <c r="R179" i="42"/>
  <c r="R42" i="42" s="1"/>
  <c r="R43" i="42" s="1"/>
  <c r="R65" i="42" s="1"/>
  <c r="U173" i="42"/>
  <c r="T89" i="42"/>
  <c r="R171" i="42"/>
  <c r="S82" i="42" l="1"/>
  <c r="T94" i="42"/>
  <c r="AJ193" i="42"/>
  <c r="R7" i="42"/>
  <c r="S214" i="42"/>
  <c r="T178" i="42"/>
  <c r="S179" i="42"/>
  <c r="S42" i="42" s="1"/>
  <c r="S43" i="42" s="1"/>
  <c r="S65" i="42" s="1"/>
  <c r="T171" i="42"/>
  <c r="U89" i="42"/>
  <c r="S171" i="42"/>
  <c r="V173" i="42"/>
  <c r="W173" i="42" l="1"/>
  <c r="AK193" i="42"/>
  <c r="S7" i="42"/>
  <c r="U94" i="42"/>
  <c r="T82" i="42"/>
  <c r="T214" i="42"/>
  <c r="U178" i="42"/>
  <c r="T179" i="42"/>
  <c r="T42" i="42" s="1"/>
  <c r="T43" i="42" s="1"/>
  <c r="T65" i="42" s="1"/>
  <c r="V89" i="42"/>
  <c r="U214" i="42" l="1"/>
  <c r="V178" i="42"/>
  <c r="U179" i="42"/>
  <c r="U42" i="42" s="1"/>
  <c r="U43" i="42" s="1"/>
  <c r="U65" i="42" s="1"/>
  <c r="W89" i="42"/>
  <c r="V94" i="42"/>
  <c r="V171" i="42" s="1"/>
  <c r="U82" i="42"/>
  <c r="U171" i="42"/>
  <c r="AL193" i="42"/>
  <c r="T7" i="42"/>
  <c r="X173" i="42"/>
  <c r="AM193" i="42" l="1"/>
  <c r="U7" i="42"/>
  <c r="V82" i="42"/>
  <c r="W94" i="42"/>
  <c r="V214" i="42"/>
  <c r="W178" i="42"/>
  <c r="V179" i="42"/>
  <c r="V42" i="42" s="1"/>
  <c r="V43" i="42" s="1"/>
  <c r="V65" i="42" s="1"/>
  <c r="W171" i="42"/>
  <c r="X89" i="42"/>
  <c r="Y173" i="42"/>
  <c r="AN193" i="42" l="1"/>
  <c r="V7" i="42"/>
  <c r="W214" i="42"/>
  <c r="X178" i="42"/>
  <c r="W179" i="42"/>
  <c r="W42" i="42" s="1"/>
  <c r="W43" i="42" s="1"/>
  <c r="W65" i="42" s="1"/>
  <c r="X94" i="42"/>
  <c r="W82" i="42"/>
  <c r="Z173" i="42"/>
  <c r="Y89" i="42"/>
  <c r="X82" i="42" l="1"/>
  <c r="Y94" i="42"/>
  <c r="X214" i="42"/>
  <c r="Y178" i="42"/>
  <c r="X179" i="42"/>
  <c r="X42" i="42" s="1"/>
  <c r="X43" i="42" s="1"/>
  <c r="X65" i="42" s="1"/>
  <c r="X171" i="42"/>
  <c r="AO193" i="42"/>
  <c r="W7" i="42"/>
  <c r="Y171" i="42"/>
  <c r="Z89" i="42"/>
  <c r="AA173" i="42"/>
  <c r="Z178" i="42" l="1"/>
  <c r="Y214" i="42"/>
  <c r="Y179" i="42"/>
  <c r="Y42" i="42" s="1"/>
  <c r="Y43" i="42" s="1"/>
  <c r="Y65" i="42" s="1"/>
  <c r="AP193" i="42"/>
  <c r="X7" i="42"/>
  <c r="AB173" i="42"/>
  <c r="Z171" i="42"/>
  <c r="AA89" i="42"/>
  <c r="Z94" i="42"/>
  <c r="Y82" i="42"/>
  <c r="AC173" i="42" l="1"/>
  <c r="AQ193" i="42"/>
  <c r="Y7" i="42"/>
  <c r="Z82" i="42"/>
  <c r="AA94" i="42"/>
  <c r="AA171" i="42"/>
  <c r="AB89" i="42"/>
  <c r="AA178" i="42"/>
  <c r="Z214" i="42"/>
  <c r="Z179" i="42"/>
  <c r="Z42" i="42" s="1"/>
  <c r="Z43" i="42" s="1"/>
  <c r="Z65" i="42" s="1"/>
  <c r="AA82" i="42" l="1"/>
  <c r="AB94" i="42"/>
  <c r="AD173" i="42"/>
  <c r="AB171" i="42"/>
  <c r="AC89" i="42"/>
  <c r="AR193" i="42"/>
  <c r="Z7" i="42"/>
  <c r="AA214" i="42"/>
  <c r="AB178" i="42"/>
  <c r="AA179" i="42"/>
  <c r="AA42" i="42" s="1"/>
  <c r="AA43" i="42" s="1"/>
  <c r="AA65" i="42" s="1"/>
  <c r="AE173" i="42" l="1"/>
  <c r="AC171" i="42"/>
  <c r="AD89" i="42"/>
  <c r="AS193" i="42"/>
  <c r="AA7" i="42"/>
  <c r="AB214" i="42"/>
  <c r="AC178" i="42"/>
  <c r="AB179" i="42"/>
  <c r="AB42" i="42" s="1"/>
  <c r="AB43" i="42" s="1"/>
  <c r="AB65" i="42" s="1"/>
  <c r="AC94" i="42"/>
  <c r="AB82" i="42"/>
  <c r="AC214" i="42" l="1"/>
  <c r="AD178" i="42"/>
  <c r="AC179" i="42"/>
  <c r="AC42" i="42" s="1"/>
  <c r="AC43" i="42" s="1"/>
  <c r="AC65" i="42" s="1"/>
  <c r="AE89" i="42"/>
  <c r="AD94" i="42"/>
  <c r="AD171" i="42" s="1"/>
  <c r="AC82" i="42"/>
  <c r="AT193" i="42"/>
  <c r="AB7" i="42"/>
  <c r="AF173" i="42"/>
  <c r="AU193" i="42" l="1"/>
  <c r="AC7" i="42"/>
  <c r="AE171" i="42"/>
  <c r="AF89" i="42"/>
  <c r="AD214" i="42"/>
  <c r="AE178" i="42"/>
  <c r="AD179" i="42"/>
  <c r="AD42" i="42" s="1"/>
  <c r="AD43" i="42" s="1"/>
  <c r="AD65" i="42" s="1"/>
  <c r="AD82" i="42"/>
  <c r="AE94" i="42"/>
  <c r="AV193" i="42" l="1"/>
  <c r="AD7" i="42"/>
  <c r="AE214" i="42"/>
  <c r="AF178" i="42"/>
  <c r="AE179" i="42"/>
  <c r="AE42" i="42" s="1"/>
  <c r="AE43" i="42" s="1"/>
  <c r="AE65" i="42" s="1"/>
  <c r="AF94" i="42"/>
  <c r="AF82" i="42" s="1"/>
  <c r="AE82" i="42"/>
  <c r="AW193" i="42" l="1"/>
  <c r="AE7" i="42"/>
  <c r="AF214" i="42"/>
  <c r="AF179" i="42"/>
  <c r="AF42" i="42" s="1"/>
  <c r="AH82" i="42"/>
  <c r="AI82" i="42"/>
  <c r="AF171" i="42"/>
  <c r="AF43" i="42" l="1"/>
  <c r="AH42" i="42"/>
  <c r="AI42" i="42"/>
  <c r="AF65" i="42" l="1"/>
  <c r="AI43" i="42"/>
  <c r="AH43" i="42"/>
  <c r="AX193" i="42" l="1"/>
  <c r="AF7" i="42"/>
  <c r="A7" i="42" s="1"/>
  <c r="AI65" i="42"/>
  <c r="AH65" i="42"/>
  <c r="AF218" i="12" l="1"/>
  <c r="AE218" i="12"/>
  <c r="AD218" i="12"/>
  <c r="AC218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O218" i="12"/>
  <c r="N218" i="12"/>
  <c r="M218" i="12"/>
  <c r="L218" i="12"/>
  <c r="K218" i="12"/>
  <c r="J218" i="12"/>
  <c r="I218" i="12"/>
  <c r="H218" i="12"/>
  <c r="G218" i="12"/>
  <c r="F218" i="12"/>
  <c r="E218" i="12"/>
  <c r="D218" i="12"/>
  <c r="C218" i="12"/>
  <c r="B218" i="12"/>
  <c r="A218" i="12"/>
  <c r="AF217" i="12"/>
  <c r="AE217" i="12"/>
  <c r="AD217" i="12"/>
  <c r="AC217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O217" i="12"/>
  <c r="N217" i="12"/>
  <c r="M217" i="12"/>
  <c r="L217" i="12"/>
  <c r="K217" i="12"/>
  <c r="J217" i="12"/>
  <c r="I217" i="12"/>
  <c r="H217" i="12"/>
  <c r="G217" i="12"/>
  <c r="F217" i="12"/>
  <c r="E217" i="12"/>
  <c r="D217" i="12"/>
  <c r="C217" i="12"/>
  <c r="B217" i="12"/>
  <c r="A217" i="12"/>
  <c r="AF216" i="12"/>
  <c r="AE216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G216" i="12"/>
  <c r="F216" i="12"/>
  <c r="E216" i="12"/>
  <c r="D216" i="12"/>
  <c r="C216" i="12"/>
  <c r="B216" i="12"/>
  <c r="A216" i="12"/>
  <c r="AF215" i="12"/>
  <c r="AE215" i="12"/>
  <c r="AD215" i="12"/>
  <c r="AC215" i="12"/>
  <c r="AB215" i="12"/>
  <c r="AA215" i="12"/>
  <c r="Z215" i="12"/>
  <c r="Y215" i="12"/>
  <c r="X215" i="12"/>
  <c r="W215" i="12"/>
  <c r="V215" i="12"/>
  <c r="U215" i="12"/>
  <c r="T215" i="12"/>
  <c r="S215" i="12"/>
  <c r="R215" i="12"/>
  <c r="Q215" i="12"/>
  <c r="P215" i="12"/>
  <c r="O215" i="12"/>
  <c r="N215" i="12"/>
  <c r="M215" i="12"/>
  <c r="L215" i="12"/>
  <c r="K215" i="12"/>
  <c r="J215" i="12"/>
  <c r="I215" i="12"/>
  <c r="H215" i="12"/>
  <c r="G215" i="12"/>
  <c r="F215" i="12"/>
  <c r="E215" i="12"/>
  <c r="D215" i="12"/>
  <c r="C215" i="12"/>
  <c r="B215" i="12"/>
  <c r="A215" i="12"/>
  <c r="C214" i="12"/>
  <c r="B214" i="12"/>
  <c r="S189" i="12"/>
  <c r="AG179" i="12"/>
  <c r="C179" i="12"/>
  <c r="B179" i="12"/>
  <c r="D178" i="12"/>
  <c r="C178" i="12"/>
  <c r="C177" i="12"/>
  <c r="D177" i="12" s="1"/>
  <c r="E177" i="12" s="1"/>
  <c r="F177" i="12" s="1"/>
  <c r="G177" i="12" s="1"/>
  <c r="H177" i="12" s="1"/>
  <c r="I177" i="12" s="1"/>
  <c r="J177" i="12" s="1"/>
  <c r="K177" i="12" s="1"/>
  <c r="L177" i="12" s="1"/>
  <c r="M177" i="12" s="1"/>
  <c r="N177" i="12" s="1"/>
  <c r="O177" i="12" s="1"/>
  <c r="P177" i="12" s="1"/>
  <c r="Q177" i="12" s="1"/>
  <c r="R177" i="12" s="1"/>
  <c r="S177" i="12" s="1"/>
  <c r="T177" i="12" s="1"/>
  <c r="U177" i="12" s="1"/>
  <c r="V177" i="12" s="1"/>
  <c r="W177" i="12" s="1"/>
  <c r="X177" i="12" s="1"/>
  <c r="Y177" i="12" s="1"/>
  <c r="Z177" i="12" s="1"/>
  <c r="AA177" i="12" s="1"/>
  <c r="AB177" i="12" s="1"/>
  <c r="AC177" i="12" s="1"/>
  <c r="AD177" i="12" s="1"/>
  <c r="AE177" i="12" s="1"/>
  <c r="AF177" i="12" s="1"/>
  <c r="F176" i="12"/>
  <c r="G176" i="12" s="1"/>
  <c r="H176" i="12" s="1"/>
  <c r="I176" i="12" s="1"/>
  <c r="J176" i="12" s="1"/>
  <c r="K176" i="12" s="1"/>
  <c r="L176" i="12" s="1"/>
  <c r="M176" i="12" s="1"/>
  <c r="N176" i="12" s="1"/>
  <c r="O176" i="12" s="1"/>
  <c r="P176" i="12" s="1"/>
  <c r="Q176" i="12" s="1"/>
  <c r="R176" i="12" s="1"/>
  <c r="S176" i="12" s="1"/>
  <c r="T176" i="12" s="1"/>
  <c r="U176" i="12" s="1"/>
  <c r="V176" i="12" s="1"/>
  <c r="W176" i="12" s="1"/>
  <c r="X176" i="12" s="1"/>
  <c r="Y176" i="12" s="1"/>
  <c r="Z176" i="12" s="1"/>
  <c r="AA176" i="12" s="1"/>
  <c r="AB176" i="12" s="1"/>
  <c r="AC176" i="12" s="1"/>
  <c r="AD176" i="12" s="1"/>
  <c r="AE176" i="12" s="1"/>
  <c r="AF176" i="12" s="1"/>
  <c r="E176" i="12"/>
  <c r="D176" i="12"/>
  <c r="C176" i="12"/>
  <c r="D175" i="12"/>
  <c r="E175" i="12" s="1"/>
  <c r="F175" i="12" s="1"/>
  <c r="G175" i="12" s="1"/>
  <c r="H175" i="12" s="1"/>
  <c r="I175" i="12" s="1"/>
  <c r="J175" i="12" s="1"/>
  <c r="K175" i="12" s="1"/>
  <c r="L175" i="12" s="1"/>
  <c r="M175" i="12" s="1"/>
  <c r="N175" i="12" s="1"/>
  <c r="O175" i="12" s="1"/>
  <c r="P175" i="12" s="1"/>
  <c r="Q175" i="12" s="1"/>
  <c r="R175" i="12" s="1"/>
  <c r="S175" i="12" s="1"/>
  <c r="T175" i="12" s="1"/>
  <c r="U175" i="12" s="1"/>
  <c r="V175" i="12" s="1"/>
  <c r="W175" i="12" s="1"/>
  <c r="X175" i="12" s="1"/>
  <c r="Y175" i="12" s="1"/>
  <c r="Z175" i="12" s="1"/>
  <c r="AA175" i="12" s="1"/>
  <c r="AB175" i="12" s="1"/>
  <c r="AC175" i="12" s="1"/>
  <c r="AD175" i="12" s="1"/>
  <c r="AE175" i="12" s="1"/>
  <c r="AF175" i="12" s="1"/>
  <c r="C175" i="12"/>
  <c r="D174" i="12"/>
  <c r="E174" i="12" s="1"/>
  <c r="F174" i="12" s="1"/>
  <c r="G174" i="12" s="1"/>
  <c r="H174" i="12" s="1"/>
  <c r="I174" i="12" s="1"/>
  <c r="J174" i="12" s="1"/>
  <c r="K174" i="12" s="1"/>
  <c r="L174" i="12" s="1"/>
  <c r="M174" i="12" s="1"/>
  <c r="N174" i="12" s="1"/>
  <c r="O174" i="12" s="1"/>
  <c r="P174" i="12" s="1"/>
  <c r="Q174" i="12" s="1"/>
  <c r="R174" i="12" s="1"/>
  <c r="S174" i="12" s="1"/>
  <c r="T174" i="12" s="1"/>
  <c r="U174" i="12" s="1"/>
  <c r="V174" i="12" s="1"/>
  <c r="W174" i="12" s="1"/>
  <c r="X174" i="12" s="1"/>
  <c r="Y174" i="12" s="1"/>
  <c r="Z174" i="12" s="1"/>
  <c r="AA174" i="12" s="1"/>
  <c r="AB174" i="12" s="1"/>
  <c r="AC174" i="12" s="1"/>
  <c r="AD174" i="12" s="1"/>
  <c r="AE174" i="12" s="1"/>
  <c r="AF174" i="12" s="1"/>
  <c r="C174" i="12"/>
  <c r="D173" i="12"/>
  <c r="C173" i="12"/>
  <c r="AG171" i="12"/>
  <c r="B171" i="12"/>
  <c r="E170" i="12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D170" i="12"/>
  <c r="C170" i="12"/>
  <c r="C169" i="12"/>
  <c r="D169" i="12" s="1"/>
  <c r="E169" i="12" s="1"/>
  <c r="F169" i="12" s="1"/>
  <c r="G169" i="12" s="1"/>
  <c r="H169" i="12" s="1"/>
  <c r="I169" i="12" s="1"/>
  <c r="J169" i="12" s="1"/>
  <c r="K169" i="12" s="1"/>
  <c r="L169" i="12" s="1"/>
  <c r="M169" i="12" s="1"/>
  <c r="N169" i="12" s="1"/>
  <c r="O169" i="12" s="1"/>
  <c r="P169" i="12" s="1"/>
  <c r="Q169" i="12" s="1"/>
  <c r="R169" i="12" s="1"/>
  <c r="S169" i="12" s="1"/>
  <c r="T169" i="12" s="1"/>
  <c r="U169" i="12" s="1"/>
  <c r="V169" i="12" s="1"/>
  <c r="W169" i="12" s="1"/>
  <c r="X169" i="12" s="1"/>
  <c r="Y169" i="12" s="1"/>
  <c r="Z169" i="12" s="1"/>
  <c r="AA169" i="12" s="1"/>
  <c r="AB169" i="12" s="1"/>
  <c r="AC169" i="12" s="1"/>
  <c r="AD169" i="12" s="1"/>
  <c r="AE169" i="12" s="1"/>
  <c r="AF169" i="12" s="1"/>
  <c r="D168" i="12"/>
  <c r="E168" i="12" s="1"/>
  <c r="F168" i="12" s="1"/>
  <c r="G168" i="12" s="1"/>
  <c r="H168" i="12" s="1"/>
  <c r="I168" i="12" s="1"/>
  <c r="J168" i="12" s="1"/>
  <c r="K168" i="12" s="1"/>
  <c r="L168" i="12" s="1"/>
  <c r="M168" i="12" s="1"/>
  <c r="N168" i="12" s="1"/>
  <c r="O168" i="12" s="1"/>
  <c r="P168" i="12" s="1"/>
  <c r="Q168" i="12" s="1"/>
  <c r="R168" i="12" s="1"/>
  <c r="S168" i="12" s="1"/>
  <c r="T168" i="12" s="1"/>
  <c r="U168" i="12" s="1"/>
  <c r="V168" i="12" s="1"/>
  <c r="W168" i="12" s="1"/>
  <c r="X168" i="12" s="1"/>
  <c r="Y168" i="12" s="1"/>
  <c r="Z168" i="12" s="1"/>
  <c r="AA168" i="12" s="1"/>
  <c r="AB168" i="12" s="1"/>
  <c r="AC168" i="12" s="1"/>
  <c r="AD168" i="12" s="1"/>
  <c r="AE168" i="12" s="1"/>
  <c r="AF168" i="12" s="1"/>
  <c r="C168" i="12"/>
  <c r="D167" i="12"/>
  <c r="E167" i="12" s="1"/>
  <c r="F167" i="12" s="1"/>
  <c r="G167" i="12" s="1"/>
  <c r="H167" i="12" s="1"/>
  <c r="I167" i="12" s="1"/>
  <c r="J167" i="12" s="1"/>
  <c r="K167" i="12" s="1"/>
  <c r="L167" i="12" s="1"/>
  <c r="M167" i="12" s="1"/>
  <c r="N167" i="12" s="1"/>
  <c r="O167" i="12" s="1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C167" i="12"/>
  <c r="W166" i="12"/>
  <c r="X166" i="12" s="1"/>
  <c r="Y166" i="12" s="1"/>
  <c r="Z166" i="12" s="1"/>
  <c r="AA166" i="12" s="1"/>
  <c r="AB166" i="12" s="1"/>
  <c r="AC166" i="12" s="1"/>
  <c r="AD166" i="12" s="1"/>
  <c r="AE166" i="12" s="1"/>
  <c r="AF166" i="12" s="1"/>
  <c r="E166" i="12"/>
  <c r="F166" i="12" s="1"/>
  <c r="G166" i="12" s="1"/>
  <c r="H166" i="12" s="1"/>
  <c r="I166" i="12" s="1"/>
  <c r="J166" i="12" s="1"/>
  <c r="K166" i="12" s="1"/>
  <c r="L166" i="12" s="1"/>
  <c r="M166" i="12" s="1"/>
  <c r="N166" i="12" s="1"/>
  <c r="O166" i="12" s="1"/>
  <c r="P166" i="12" s="1"/>
  <c r="Q166" i="12" s="1"/>
  <c r="R166" i="12" s="1"/>
  <c r="S166" i="12" s="1"/>
  <c r="T166" i="12" s="1"/>
  <c r="U166" i="12" s="1"/>
  <c r="V166" i="12" s="1"/>
  <c r="D166" i="12"/>
  <c r="C166" i="12"/>
  <c r="E165" i="12"/>
  <c r="F165" i="12" s="1"/>
  <c r="G165" i="12" s="1"/>
  <c r="H165" i="12" s="1"/>
  <c r="I165" i="12" s="1"/>
  <c r="J165" i="12" s="1"/>
  <c r="K165" i="12" s="1"/>
  <c r="L165" i="12" s="1"/>
  <c r="M165" i="12" s="1"/>
  <c r="N165" i="12" s="1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AF165" i="12" s="1"/>
  <c r="D165" i="12"/>
  <c r="C165" i="12"/>
  <c r="Z164" i="12"/>
  <c r="AA164" i="12" s="1"/>
  <c r="AB164" i="12" s="1"/>
  <c r="AC164" i="12" s="1"/>
  <c r="AD164" i="12" s="1"/>
  <c r="AE164" i="12" s="1"/>
  <c r="AF164" i="12" s="1"/>
  <c r="H164" i="12"/>
  <c r="I164" i="12" s="1"/>
  <c r="J164" i="12" s="1"/>
  <c r="K164" i="12" s="1"/>
  <c r="L164" i="12" s="1"/>
  <c r="M164" i="12" s="1"/>
  <c r="N164" i="12" s="1"/>
  <c r="O164" i="12" s="1"/>
  <c r="P164" i="12" s="1"/>
  <c r="Q164" i="12" s="1"/>
  <c r="R164" i="12" s="1"/>
  <c r="S164" i="12" s="1"/>
  <c r="T164" i="12" s="1"/>
  <c r="U164" i="12" s="1"/>
  <c r="V164" i="12" s="1"/>
  <c r="W164" i="12" s="1"/>
  <c r="X164" i="12" s="1"/>
  <c r="Y164" i="12" s="1"/>
  <c r="D164" i="12"/>
  <c r="E164" i="12" s="1"/>
  <c r="F164" i="12" s="1"/>
  <c r="G164" i="12" s="1"/>
  <c r="C164" i="12"/>
  <c r="D163" i="12"/>
  <c r="E163" i="12" s="1"/>
  <c r="F163" i="12" s="1"/>
  <c r="G163" i="12" s="1"/>
  <c r="H163" i="12" s="1"/>
  <c r="I163" i="12" s="1"/>
  <c r="J163" i="12" s="1"/>
  <c r="K163" i="12" s="1"/>
  <c r="L163" i="12" s="1"/>
  <c r="M163" i="12" s="1"/>
  <c r="N163" i="12" s="1"/>
  <c r="O163" i="12" s="1"/>
  <c r="P163" i="12" s="1"/>
  <c r="Q163" i="12" s="1"/>
  <c r="R163" i="12" s="1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AD163" i="12" s="1"/>
  <c r="AE163" i="12" s="1"/>
  <c r="AF163" i="12" s="1"/>
  <c r="C163" i="12"/>
  <c r="D162" i="12"/>
  <c r="E162" i="12" s="1"/>
  <c r="F162" i="12" s="1"/>
  <c r="G162" i="12" s="1"/>
  <c r="H162" i="12" s="1"/>
  <c r="I162" i="12" s="1"/>
  <c r="J162" i="12" s="1"/>
  <c r="K162" i="12" s="1"/>
  <c r="L162" i="12" s="1"/>
  <c r="M162" i="12" s="1"/>
  <c r="N162" i="12" s="1"/>
  <c r="O162" i="12" s="1"/>
  <c r="P162" i="12" s="1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C162" i="12"/>
  <c r="D161" i="12"/>
  <c r="E161" i="12" s="1"/>
  <c r="F161" i="12" s="1"/>
  <c r="G161" i="12" s="1"/>
  <c r="H161" i="12" s="1"/>
  <c r="I161" i="12" s="1"/>
  <c r="J161" i="12" s="1"/>
  <c r="K161" i="12" s="1"/>
  <c r="L161" i="12" s="1"/>
  <c r="M161" i="12" s="1"/>
  <c r="N161" i="12" s="1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C161" i="12"/>
  <c r="C160" i="12"/>
  <c r="D160" i="12" s="1"/>
  <c r="E160" i="12" s="1"/>
  <c r="F160" i="12" s="1"/>
  <c r="G160" i="12" s="1"/>
  <c r="H160" i="12" s="1"/>
  <c r="I160" i="12" s="1"/>
  <c r="J160" i="12" s="1"/>
  <c r="K160" i="12" s="1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AE160" i="12" s="1"/>
  <c r="AF160" i="12" s="1"/>
  <c r="R159" i="12"/>
  <c r="S159" i="12" s="1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C159" i="12"/>
  <c r="D159" i="12" s="1"/>
  <c r="E159" i="12" s="1"/>
  <c r="F159" i="12" s="1"/>
  <c r="G159" i="12" s="1"/>
  <c r="H159" i="12" s="1"/>
  <c r="I159" i="12" s="1"/>
  <c r="J159" i="12" s="1"/>
  <c r="K159" i="12" s="1"/>
  <c r="L159" i="12" s="1"/>
  <c r="M159" i="12" s="1"/>
  <c r="N159" i="12" s="1"/>
  <c r="O159" i="12" s="1"/>
  <c r="P159" i="12" s="1"/>
  <c r="Q159" i="12" s="1"/>
  <c r="E158" i="12"/>
  <c r="F158" i="12" s="1"/>
  <c r="G158" i="12" s="1"/>
  <c r="H158" i="12" s="1"/>
  <c r="I158" i="12" s="1"/>
  <c r="J158" i="12" s="1"/>
  <c r="K158" i="12" s="1"/>
  <c r="L158" i="12" s="1"/>
  <c r="M158" i="12" s="1"/>
  <c r="N158" i="12" s="1"/>
  <c r="O158" i="12" s="1"/>
  <c r="P158" i="12" s="1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D158" i="12"/>
  <c r="C158" i="12"/>
  <c r="I157" i="12"/>
  <c r="J157" i="12" s="1"/>
  <c r="K157" i="12" s="1"/>
  <c r="L157" i="12" s="1"/>
  <c r="M157" i="12" s="1"/>
  <c r="N157" i="12" s="1"/>
  <c r="O157" i="12" s="1"/>
  <c r="P157" i="12" s="1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D157" i="12"/>
  <c r="E157" i="12" s="1"/>
  <c r="F157" i="12" s="1"/>
  <c r="G157" i="12" s="1"/>
  <c r="H157" i="12" s="1"/>
  <c r="C157" i="12"/>
  <c r="O156" i="12"/>
  <c r="P156" i="12" s="1"/>
  <c r="Q156" i="12" s="1"/>
  <c r="R156" i="12" s="1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AC156" i="12" s="1"/>
  <c r="AD156" i="12" s="1"/>
  <c r="AE156" i="12" s="1"/>
  <c r="AF156" i="12" s="1"/>
  <c r="E156" i="12"/>
  <c r="F156" i="12" s="1"/>
  <c r="G156" i="12" s="1"/>
  <c r="H156" i="12" s="1"/>
  <c r="I156" i="12" s="1"/>
  <c r="J156" i="12" s="1"/>
  <c r="K156" i="12" s="1"/>
  <c r="L156" i="12" s="1"/>
  <c r="M156" i="12" s="1"/>
  <c r="N156" i="12" s="1"/>
  <c r="C156" i="12"/>
  <c r="D156" i="12" s="1"/>
  <c r="C155" i="12"/>
  <c r="D155" i="12" s="1"/>
  <c r="E155" i="12" s="1"/>
  <c r="F155" i="12" s="1"/>
  <c r="G155" i="12" s="1"/>
  <c r="H155" i="12" s="1"/>
  <c r="I155" i="12" s="1"/>
  <c r="J155" i="12" s="1"/>
  <c r="K155" i="12" s="1"/>
  <c r="L155" i="12" s="1"/>
  <c r="M155" i="12" s="1"/>
  <c r="N155" i="12" s="1"/>
  <c r="O155" i="12" s="1"/>
  <c r="P155" i="12" s="1"/>
  <c r="Q155" i="12" s="1"/>
  <c r="R155" i="12" s="1"/>
  <c r="S155" i="12" s="1"/>
  <c r="T155" i="12" s="1"/>
  <c r="U155" i="12" s="1"/>
  <c r="V155" i="12" s="1"/>
  <c r="W155" i="12" s="1"/>
  <c r="X155" i="12" s="1"/>
  <c r="Y155" i="12" s="1"/>
  <c r="Z155" i="12" s="1"/>
  <c r="AA155" i="12" s="1"/>
  <c r="AB155" i="12" s="1"/>
  <c r="AC155" i="12" s="1"/>
  <c r="AD155" i="12" s="1"/>
  <c r="AE155" i="12" s="1"/>
  <c r="AF155" i="12" s="1"/>
  <c r="C154" i="12"/>
  <c r="D154" i="12" s="1"/>
  <c r="E154" i="12" s="1"/>
  <c r="F154" i="12" s="1"/>
  <c r="G154" i="12" s="1"/>
  <c r="H154" i="12" s="1"/>
  <c r="I154" i="12" s="1"/>
  <c r="J154" i="12" s="1"/>
  <c r="K154" i="12" s="1"/>
  <c r="L154" i="12" s="1"/>
  <c r="M154" i="12" s="1"/>
  <c r="N154" i="12" s="1"/>
  <c r="O154" i="12" s="1"/>
  <c r="P154" i="12" s="1"/>
  <c r="Q154" i="12" s="1"/>
  <c r="R154" i="12" s="1"/>
  <c r="S154" i="12" s="1"/>
  <c r="T154" i="12" s="1"/>
  <c r="U154" i="12" s="1"/>
  <c r="V154" i="12" s="1"/>
  <c r="W154" i="12" s="1"/>
  <c r="X154" i="12" s="1"/>
  <c r="Y154" i="12" s="1"/>
  <c r="Z154" i="12" s="1"/>
  <c r="AA154" i="12" s="1"/>
  <c r="AB154" i="12" s="1"/>
  <c r="AC154" i="12" s="1"/>
  <c r="AD154" i="12" s="1"/>
  <c r="AE154" i="12" s="1"/>
  <c r="AF154" i="12" s="1"/>
  <c r="K153" i="12"/>
  <c r="L153" i="12" s="1"/>
  <c r="M153" i="12" s="1"/>
  <c r="N153" i="12" s="1"/>
  <c r="O153" i="12" s="1"/>
  <c r="P153" i="12" s="1"/>
  <c r="Q153" i="12" s="1"/>
  <c r="R153" i="12" s="1"/>
  <c r="S153" i="12" s="1"/>
  <c r="T153" i="12" s="1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I153" i="12"/>
  <c r="J153" i="12" s="1"/>
  <c r="C153" i="12"/>
  <c r="D153" i="12" s="1"/>
  <c r="E153" i="12" s="1"/>
  <c r="F153" i="12" s="1"/>
  <c r="G153" i="12" s="1"/>
  <c r="H153" i="12" s="1"/>
  <c r="K152" i="12"/>
  <c r="L152" i="12" s="1"/>
  <c r="M152" i="12" s="1"/>
  <c r="N152" i="12" s="1"/>
  <c r="O152" i="12" s="1"/>
  <c r="P152" i="12" s="1"/>
  <c r="Q152" i="12" s="1"/>
  <c r="R152" i="12" s="1"/>
  <c r="S152" i="12" s="1"/>
  <c r="T152" i="12" s="1"/>
  <c r="U152" i="12" s="1"/>
  <c r="V152" i="12" s="1"/>
  <c r="W152" i="12" s="1"/>
  <c r="X152" i="12" s="1"/>
  <c r="Y152" i="12" s="1"/>
  <c r="Z152" i="12" s="1"/>
  <c r="AA152" i="12" s="1"/>
  <c r="AB152" i="12" s="1"/>
  <c r="AC152" i="12" s="1"/>
  <c r="AD152" i="12" s="1"/>
  <c r="AE152" i="12" s="1"/>
  <c r="AF152" i="12" s="1"/>
  <c r="E152" i="12"/>
  <c r="F152" i="12" s="1"/>
  <c r="G152" i="12" s="1"/>
  <c r="H152" i="12" s="1"/>
  <c r="I152" i="12" s="1"/>
  <c r="J152" i="12" s="1"/>
  <c r="C152" i="12"/>
  <c r="D152" i="12" s="1"/>
  <c r="I151" i="12"/>
  <c r="J151" i="12" s="1"/>
  <c r="K151" i="12" s="1"/>
  <c r="L151" i="12" s="1"/>
  <c r="M151" i="12" s="1"/>
  <c r="N151" i="12" s="1"/>
  <c r="O151" i="12" s="1"/>
  <c r="P151" i="12" s="1"/>
  <c r="Q151" i="12" s="1"/>
  <c r="R151" i="12" s="1"/>
  <c r="S151" i="12" s="1"/>
  <c r="T151" i="12" s="1"/>
  <c r="U151" i="12" s="1"/>
  <c r="V151" i="12" s="1"/>
  <c r="W151" i="12" s="1"/>
  <c r="X151" i="12" s="1"/>
  <c r="Y151" i="12" s="1"/>
  <c r="Z151" i="12" s="1"/>
  <c r="AA151" i="12" s="1"/>
  <c r="AB151" i="12" s="1"/>
  <c r="AC151" i="12" s="1"/>
  <c r="AD151" i="12" s="1"/>
  <c r="AE151" i="12" s="1"/>
  <c r="AF151" i="12" s="1"/>
  <c r="D151" i="12"/>
  <c r="E151" i="12" s="1"/>
  <c r="F151" i="12" s="1"/>
  <c r="G151" i="12" s="1"/>
  <c r="H151" i="12" s="1"/>
  <c r="C151" i="12"/>
  <c r="D150" i="12"/>
  <c r="E150" i="12" s="1"/>
  <c r="F150" i="12" s="1"/>
  <c r="G150" i="12" s="1"/>
  <c r="H150" i="12" s="1"/>
  <c r="I150" i="12" s="1"/>
  <c r="J150" i="12" s="1"/>
  <c r="K150" i="12" s="1"/>
  <c r="L150" i="12" s="1"/>
  <c r="M150" i="12" s="1"/>
  <c r="N150" i="12" s="1"/>
  <c r="O150" i="12" s="1"/>
  <c r="P150" i="12" s="1"/>
  <c r="Q150" i="12" s="1"/>
  <c r="R150" i="12" s="1"/>
  <c r="S150" i="12" s="1"/>
  <c r="T150" i="12" s="1"/>
  <c r="U150" i="12" s="1"/>
  <c r="V150" i="12" s="1"/>
  <c r="W150" i="12" s="1"/>
  <c r="X150" i="12" s="1"/>
  <c r="Y150" i="12" s="1"/>
  <c r="Z150" i="12" s="1"/>
  <c r="AA150" i="12" s="1"/>
  <c r="AB150" i="12" s="1"/>
  <c r="AC150" i="12" s="1"/>
  <c r="AD150" i="12" s="1"/>
  <c r="AE150" i="12" s="1"/>
  <c r="AF150" i="12" s="1"/>
  <c r="C150" i="12"/>
  <c r="T149" i="12"/>
  <c r="U149" i="12" s="1"/>
  <c r="V149" i="12" s="1"/>
  <c r="W149" i="12" s="1"/>
  <c r="X149" i="12" s="1"/>
  <c r="Y149" i="12" s="1"/>
  <c r="Z149" i="12" s="1"/>
  <c r="AA149" i="12" s="1"/>
  <c r="AB149" i="12" s="1"/>
  <c r="AC149" i="12" s="1"/>
  <c r="AD149" i="12" s="1"/>
  <c r="AE149" i="12" s="1"/>
  <c r="AF149" i="12" s="1"/>
  <c r="M149" i="12"/>
  <c r="N149" i="12" s="1"/>
  <c r="O149" i="12" s="1"/>
  <c r="P149" i="12" s="1"/>
  <c r="Q149" i="12" s="1"/>
  <c r="R149" i="12" s="1"/>
  <c r="S149" i="12" s="1"/>
  <c r="D149" i="12"/>
  <c r="E149" i="12" s="1"/>
  <c r="F149" i="12" s="1"/>
  <c r="G149" i="12" s="1"/>
  <c r="H149" i="12" s="1"/>
  <c r="I149" i="12" s="1"/>
  <c r="J149" i="12" s="1"/>
  <c r="K149" i="12" s="1"/>
  <c r="L149" i="12" s="1"/>
  <c r="C149" i="12"/>
  <c r="J148" i="12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C148" i="12"/>
  <c r="D148" i="12" s="1"/>
  <c r="E148" i="12" s="1"/>
  <c r="F148" i="12" s="1"/>
  <c r="G148" i="12" s="1"/>
  <c r="H148" i="12" s="1"/>
  <c r="I148" i="12" s="1"/>
  <c r="D147" i="12"/>
  <c r="E147" i="12" s="1"/>
  <c r="F147" i="12" s="1"/>
  <c r="G147" i="12" s="1"/>
  <c r="H147" i="12" s="1"/>
  <c r="I147" i="12" s="1"/>
  <c r="J147" i="12" s="1"/>
  <c r="K147" i="12" s="1"/>
  <c r="L147" i="12" s="1"/>
  <c r="M147" i="12" s="1"/>
  <c r="N147" i="12" s="1"/>
  <c r="O147" i="12" s="1"/>
  <c r="P147" i="12" s="1"/>
  <c r="Q147" i="12" s="1"/>
  <c r="R147" i="12" s="1"/>
  <c r="S147" i="12" s="1"/>
  <c r="T147" i="12" s="1"/>
  <c r="U147" i="12" s="1"/>
  <c r="V147" i="12" s="1"/>
  <c r="W147" i="12" s="1"/>
  <c r="X147" i="12" s="1"/>
  <c r="Y147" i="12" s="1"/>
  <c r="Z147" i="12" s="1"/>
  <c r="AA147" i="12" s="1"/>
  <c r="AB147" i="12" s="1"/>
  <c r="AC147" i="12" s="1"/>
  <c r="AD147" i="12" s="1"/>
  <c r="AE147" i="12" s="1"/>
  <c r="AF147" i="12" s="1"/>
  <c r="C147" i="12"/>
  <c r="AB146" i="12"/>
  <c r="AC146" i="12" s="1"/>
  <c r="AD146" i="12" s="1"/>
  <c r="AE146" i="12" s="1"/>
  <c r="AF146" i="12" s="1"/>
  <c r="L146" i="12"/>
  <c r="M146" i="12" s="1"/>
  <c r="N146" i="12" s="1"/>
  <c r="O146" i="12" s="1"/>
  <c r="P146" i="12" s="1"/>
  <c r="Q146" i="12" s="1"/>
  <c r="R146" i="12" s="1"/>
  <c r="S146" i="12" s="1"/>
  <c r="T146" i="12" s="1"/>
  <c r="U146" i="12" s="1"/>
  <c r="V146" i="12" s="1"/>
  <c r="W146" i="12" s="1"/>
  <c r="X146" i="12" s="1"/>
  <c r="Y146" i="12" s="1"/>
  <c r="Z146" i="12" s="1"/>
  <c r="AA146" i="12" s="1"/>
  <c r="F146" i="12"/>
  <c r="G146" i="12" s="1"/>
  <c r="H146" i="12" s="1"/>
  <c r="I146" i="12" s="1"/>
  <c r="J146" i="12" s="1"/>
  <c r="K146" i="12" s="1"/>
  <c r="D146" i="12"/>
  <c r="E146" i="12" s="1"/>
  <c r="C146" i="12"/>
  <c r="R145" i="12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E145" i="12"/>
  <c r="F145" i="12" s="1"/>
  <c r="G145" i="12" s="1"/>
  <c r="H145" i="12" s="1"/>
  <c r="I145" i="12" s="1"/>
  <c r="J145" i="12" s="1"/>
  <c r="K145" i="12" s="1"/>
  <c r="L145" i="12" s="1"/>
  <c r="M145" i="12" s="1"/>
  <c r="N145" i="12" s="1"/>
  <c r="O145" i="12" s="1"/>
  <c r="P145" i="12" s="1"/>
  <c r="Q145" i="12" s="1"/>
  <c r="D145" i="12"/>
  <c r="C145" i="12"/>
  <c r="K144" i="12"/>
  <c r="L144" i="12" s="1"/>
  <c r="M144" i="12" s="1"/>
  <c r="N144" i="12" s="1"/>
  <c r="O144" i="12" s="1"/>
  <c r="P144" i="12" s="1"/>
  <c r="Q144" i="12" s="1"/>
  <c r="R144" i="12" s="1"/>
  <c r="S144" i="12" s="1"/>
  <c r="T144" i="12" s="1"/>
  <c r="U144" i="12" s="1"/>
  <c r="V144" i="12" s="1"/>
  <c r="W144" i="12" s="1"/>
  <c r="X144" i="12" s="1"/>
  <c r="Y144" i="12" s="1"/>
  <c r="Z144" i="12" s="1"/>
  <c r="AA144" i="12" s="1"/>
  <c r="AB144" i="12" s="1"/>
  <c r="AC144" i="12" s="1"/>
  <c r="AD144" i="12" s="1"/>
  <c r="AE144" i="12" s="1"/>
  <c r="AF144" i="12" s="1"/>
  <c r="H144" i="12"/>
  <c r="I144" i="12" s="1"/>
  <c r="J144" i="12" s="1"/>
  <c r="C144" i="12"/>
  <c r="D144" i="12" s="1"/>
  <c r="E144" i="12" s="1"/>
  <c r="F144" i="12" s="1"/>
  <c r="G144" i="12" s="1"/>
  <c r="H143" i="12"/>
  <c r="I143" i="12" s="1"/>
  <c r="J143" i="12" s="1"/>
  <c r="K143" i="12" s="1"/>
  <c r="L143" i="12" s="1"/>
  <c r="M143" i="12" s="1"/>
  <c r="N143" i="12" s="1"/>
  <c r="O143" i="12" s="1"/>
  <c r="P143" i="12" s="1"/>
  <c r="Q143" i="12" s="1"/>
  <c r="R143" i="12" s="1"/>
  <c r="S143" i="12" s="1"/>
  <c r="T143" i="12" s="1"/>
  <c r="U143" i="12" s="1"/>
  <c r="V143" i="12" s="1"/>
  <c r="W143" i="12" s="1"/>
  <c r="X143" i="12" s="1"/>
  <c r="Y143" i="12" s="1"/>
  <c r="Z143" i="12" s="1"/>
  <c r="AA143" i="12" s="1"/>
  <c r="AB143" i="12" s="1"/>
  <c r="AC143" i="12" s="1"/>
  <c r="AD143" i="12" s="1"/>
  <c r="AE143" i="12" s="1"/>
  <c r="AF143" i="12" s="1"/>
  <c r="D143" i="12"/>
  <c r="E143" i="12" s="1"/>
  <c r="F143" i="12" s="1"/>
  <c r="G143" i="12" s="1"/>
  <c r="C143" i="12"/>
  <c r="C142" i="12"/>
  <c r="D142" i="12" s="1"/>
  <c r="E142" i="12" s="1"/>
  <c r="F142" i="12" s="1"/>
  <c r="G142" i="12" s="1"/>
  <c r="H142" i="12" s="1"/>
  <c r="I142" i="12" s="1"/>
  <c r="J142" i="12" s="1"/>
  <c r="K142" i="12" s="1"/>
  <c r="L142" i="12" s="1"/>
  <c r="M142" i="12" s="1"/>
  <c r="N142" i="12" s="1"/>
  <c r="O142" i="12" s="1"/>
  <c r="P142" i="12" s="1"/>
  <c r="Q142" i="12" s="1"/>
  <c r="R142" i="12" s="1"/>
  <c r="S142" i="12" s="1"/>
  <c r="T142" i="12" s="1"/>
  <c r="U142" i="12" s="1"/>
  <c r="V142" i="12" s="1"/>
  <c r="W142" i="12" s="1"/>
  <c r="X142" i="12" s="1"/>
  <c r="Y142" i="12" s="1"/>
  <c r="Z142" i="12" s="1"/>
  <c r="AA142" i="12" s="1"/>
  <c r="AB142" i="12" s="1"/>
  <c r="AC142" i="12" s="1"/>
  <c r="AD142" i="12" s="1"/>
  <c r="AE142" i="12" s="1"/>
  <c r="AF142" i="12" s="1"/>
  <c r="H141" i="12"/>
  <c r="I141" i="12" s="1"/>
  <c r="J141" i="12" s="1"/>
  <c r="K141" i="12" s="1"/>
  <c r="L141" i="12" s="1"/>
  <c r="M141" i="12" s="1"/>
  <c r="N141" i="12" s="1"/>
  <c r="O141" i="12" s="1"/>
  <c r="P141" i="12" s="1"/>
  <c r="Q141" i="12" s="1"/>
  <c r="R141" i="12" s="1"/>
  <c r="S141" i="12" s="1"/>
  <c r="T141" i="12" s="1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D141" i="12"/>
  <c r="E141" i="12" s="1"/>
  <c r="F141" i="12" s="1"/>
  <c r="G141" i="12" s="1"/>
  <c r="C141" i="12"/>
  <c r="F140" i="12"/>
  <c r="G140" i="12" s="1"/>
  <c r="H140" i="12" s="1"/>
  <c r="I140" i="12" s="1"/>
  <c r="J140" i="12" s="1"/>
  <c r="K140" i="12" s="1"/>
  <c r="L140" i="12" s="1"/>
  <c r="M140" i="12" s="1"/>
  <c r="N140" i="12" s="1"/>
  <c r="O140" i="12" s="1"/>
  <c r="P140" i="12" s="1"/>
  <c r="Q140" i="12" s="1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C140" i="12"/>
  <c r="D140" i="12" s="1"/>
  <c r="E140" i="12" s="1"/>
  <c r="E139" i="12"/>
  <c r="F139" i="12" s="1"/>
  <c r="G139" i="12" s="1"/>
  <c r="H139" i="12" s="1"/>
  <c r="I139" i="12" s="1"/>
  <c r="J139" i="12" s="1"/>
  <c r="K139" i="12" s="1"/>
  <c r="L139" i="12" s="1"/>
  <c r="M139" i="12" s="1"/>
  <c r="N139" i="12" s="1"/>
  <c r="O139" i="12" s="1"/>
  <c r="P139" i="12" s="1"/>
  <c r="Q139" i="12" s="1"/>
  <c r="R139" i="12" s="1"/>
  <c r="S139" i="12" s="1"/>
  <c r="T139" i="12" s="1"/>
  <c r="U139" i="12" s="1"/>
  <c r="V139" i="12" s="1"/>
  <c r="W139" i="12" s="1"/>
  <c r="X139" i="12" s="1"/>
  <c r="Y139" i="12" s="1"/>
  <c r="Z139" i="12" s="1"/>
  <c r="AA139" i="12" s="1"/>
  <c r="AB139" i="12" s="1"/>
  <c r="AC139" i="12" s="1"/>
  <c r="AD139" i="12" s="1"/>
  <c r="AE139" i="12" s="1"/>
  <c r="AF139" i="12" s="1"/>
  <c r="D139" i="12"/>
  <c r="C139" i="12"/>
  <c r="H138" i="12"/>
  <c r="I138" i="12" s="1"/>
  <c r="J138" i="12" s="1"/>
  <c r="K138" i="12" s="1"/>
  <c r="L138" i="12" s="1"/>
  <c r="M138" i="12" s="1"/>
  <c r="N138" i="12" s="1"/>
  <c r="O138" i="12" s="1"/>
  <c r="P138" i="12" s="1"/>
  <c r="Q138" i="12" s="1"/>
  <c r="R138" i="12" s="1"/>
  <c r="S138" i="12" s="1"/>
  <c r="T138" i="12" s="1"/>
  <c r="U138" i="12" s="1"/>
  <c r="V138" i="12" s="1"/>
  <c r="W138" i="12" s="1"/>
  <c r="X138" i="12" s="1"/>
  <c r="Y138" i="12" s="1"/>
  <c r="Z138" i="12" s="1"/>
  <c r="AA138" i="12" s="1"/>
  <c r="AB138" i="12" s="1"/>
  <c r="AC138" i="12" s="1"/>
  <c r="AD138" i="12" s="1"/>
  <c r="AE138" i="12" s="1"/>
  <c r="AF138" i="12" s="1"/>
  <c r="D138" i="12"/>
  <c r="E138" i="12" s="1"/>
  <c r="F138" i="12" s="1"/>
  <c r="G138" i="12" s="1"/>
  <c r="C138" i="12"/>
  <c r="J137" i="12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U137" i="12" s="1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G137" i="12"/>
  <c r="H137" i="12" s="1"/>
  <c r="I137" i="12" s="1"/>
  <c r="E137" i="12"/>
  <c r="F137" i="12" s="1"/>
  <c r="D137" i="12"/>
  <c r="C137" i="12"/>
  <c r="P136" i="12"/>
  <c r="Q136" i="12" s="1"/>
  <c r="R136" i="12" s="1"/>
  <c r="S136" i="12" s="1"/>
  <c r="T136" i="12" s="1"/>
  <c r="U136" i="12" s="1"/>
  <c r="V136" i="12" s="1"/>
  <c r="W136" i="12" s="1"/>
  <c r="X136" i="12" s="1"/>
  <c r="Y136" i="12" s="1"/>
  <c r="Z136" i="12" s="1"/>
  <c r="AA136" i="12" s="1"/>
  <c r="AB136" i="12" s="1"/>
  <c r="AC136" i="12" s="1"/>
  <c r="AD136" i="12" s="1"/>
  <c r="AE136" i="12" s="1"/>
  <c r="AF136" i="12" s="1"/>
  <c r="C136" i="12"/>
  <c r="D136" i="12" s="1"/>
  <c r="E136" i="12" s="1"/>
  <c r="F136" i="12" s="1"/>
  <c r="G136" i="12" s="1"/>
  <c r="H136" i="12" s="1"/>
  <c r="I136" i="12" s="1"/>
  <c r="J136" i="12" s="1"/>
  <c r="K136" i="12" s="1"/>
  <c r="L136" i="12" s="1"/>
  <c r="M136" i="12" s="1"/>
  <c r="N136" i="12" s="1"/>
  <c r="O136" i="12" s="1"/>
  <c r="T135" i="12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H135" i="12"/>
  <c r="I135" i="12" s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D135" i="12"/>
  <c r="E135" i="12" s="1"/>
  <c r="F135" i="12" s="1"/>
  <c r="G135" i="12" s="1"/>
  <c r="C135" i="12"/>
  <c r="L134" i="12"/>
  <c r="M134" i="12" s="1"/>
  <c r="N134" i="12" s="1"/>
  <c r="O134" i="12" s="1"/>
  <c r="P134" i="12" s="1"/>
  <c r="Q134" i="12" s="1"/>
  <c r="R134" i="12" s="1"/>
  <c r="S134" i="12" s="1"/>
  <c r="T134" i="12" s="1"/>
  <c r="U134" i="12" s="1"/>
  <c r="V134" i="12" s="1"/>
  <c r="W134" i="12" s="1"/>
  <c r="X134" i="12" s="1"/>
  <c r="Y134" i="12" s="1"/>
  <c r="Z134" i="12" s="1"/>
  <c r="AA134" i="12" s="1"/>
  <c r="AB134" i="12" s="1"/>
  <c r="AC134" i="12" s="1"/>
  <c r="AD134" i="12" s="1"/>
  <c r="AE134" i="12" s="1"/>
  <c r="AF134" i="12" s="1"/>
  <c r="D134" i="12"/>
  <c r="E134" i="12" s="1"/>
  <c r="F134" i="12" s="1"/>
  <c r="G134" i="12" s="1"/>
  <c r="H134" i="12" s="1"/>
  <c r="I134" i="12" s="1"/>
  <c r="J134" i="12" s="1"/>
  <c r="K134" i="12" s="1"/>
  <c r="C134" i="12"/>
  <c r="E133" i="12"/>
  <c r="F133" i="12" s="1"/>
  <c r="G133" i="12" s="1"/>
  <c r="H133" i="12" s="1"/>
  <c r="I133" i="12" s="1"/>
  <c r="J133" i="12" s="1"/>
  <c r="K133" i="12" s="1"/>
  <c r="L133" i="12" s="1"/>
  <c r="M133" i="12" s="1"/>
  <c r="N133" i="12" s="1"/>
  <c r="O133" i="12" s="1"/>
  <c r="P133" i="12" s="1"/>
  <c r="Q133" i="12" s="1"/>
  <c r="R133" i="12" s="1"/>
  <c r="S133" i="12" s="1"/>
  <c r="T133" i="12" s="1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D133" i="12"/>
  <c r="C133" i="12"/>
  <c r="G132" i="12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R132" i="12" s="1"/>
  <c r="S132" i="12" s="1"/>
  <c r="T132" i="12" s="1"/>
  <c r="U132" i="12" s="1"/>
  <c r="V132" i="12" s="1"/>
  <c r="W132" i="12" s="1"/>
  <c r="X132" i="12" s="1"/>
  <c r="Y132" i="12" s="1"/>
  <c r="Z132" i="12" s="1"/>
  <c r="AA132" i="12" s="1"/>
  <c r="AB132" i="12" s="1"/>
  <c r="AC132" i="12" s="1"/>
  <c r="AD132" i="12" s="1"/>
  <c r="AE132" i="12" s="1"/>
  <c r="AF132" i="12" s="1"/>
  <c r="C132" i="12"/>
  <c r="D132" i="12" s="1"/>
  <c r="E132" i="12" s="1"/>
  <c r="F132" i="12" s="1"/>
  <c r="L131" i="12"/>
  <c r="M131" i="12" s="1"/>
  <c r="N131" i="12" s="1"/>
  <c r="O131" i="12" s="1"/>
  <c r="P131" i="12" s="1"/>
  <c r="Q131" i="12" s="1"/>
  <c r="R131" i="12" s="1"/>
  <c r="S131" i="12" s="1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J131" i="12"/>
  <c r="K131" i="12" s="1"/>
  <c r="E131" i="12"/>
  <c r="F131" i="12" s="1"/>
  <c r="G131" i="12" s="1"/>
  <c r="H131" i="12" s="1"/>
  <c r="I131" i="12" s="1"/>
  <c r="C131" i="12"/>
  <c r="D131" i="12" s="1"/>
  <c r="F130" i="12"/>
  <c r="G130" i="12" s="1"/>
  <c r="H130" i="12" s="1"/>
  <c r="I130" i="12" s="1"/>
  <c r="J130" i="12" s="1"/>
  <c r="K130" i="12" s="1"/>
  <c r="L130" i="12" s="1"/>
  <c r="M130" i="12" s="1"/>
  <c r="N130" i="12" s="1"/>
  <c r="O130" i="12" s="1"/>
  <c r="P130" i="12" s="1"/>
  <c r="Q130" i="12" s="1"/>
  <c r="R130" i="12" s="1"/>
  <c r="S130" i="12" s="1"/>
  <c r="T130" i="12" s="1"/>
  <c r="U130" i="12" s="1"/>
  <c r="V130" i="12" s="1"/>
  <c r="W130" i="12" s="1"/>
  <c r="X130" i="12" s="1"/>
  <c r="Y130" i="12" s="1"/>
  <c r="Z130" i="12" s="1"/>
  <c r="AA130" i="12" s="1"/>
  <c r="AB130" i="12" s="1"/>
  <c r="AC130" i="12" s="1"/>
  <c r="AD130" i="12" s="1"/>
  <c r="AE130" i="12" s="1"/>
  <c r="AF130" i="12" s="1"/>
  <c r="C130" i="12"/>
  <c r="D130" i="12" s="1"/>
  <c r="E130" i="12" s="1"/>
  <c r="Q129" i="12"/>
  <c r="R129" i="12" s="1"/>
  <c r="S129" i="12" s="1"/>
  <c r="T129" i="12" s="1"/>
  <c r="U129" i="12" s="1"/>
  <c r="V129" i="12" s="1"/>
  <c r="W129" i="12" s="1"/>
  <c r="X129" i="12" s="1"/>
  <c r="Y129" i="12" s="1"/>
  <c r="Z129" i="12" s="1"/>
  <c r="AA129" i="12" s="1"/>
  <c r="AB129" i="12" s="1"/>
  <c r="AC129" i="12" s="1"/>
  <c r="AD129" i="12" s="1"/>
  <c r="AE129" i="12" s="1"/>
  <c r="AF129" i="12" s="1"/>
  <c r="H129" i="12"/>
  <c r="I129" i="12" s="1"/>
  <c r="J129" i="12" s="1"/>
  <c r="K129" i="12" s="1"/>
  <c r="L129" i="12" s="1"/>
  <c r="M129" i="12" s="1"/>
  <c r="N129" i="12" s="1"/>
  <c r="O129" i="12" s="1"/>
  <c r="P129" i="12" s="1"/>
  <c r="F129" i="12"/>
  <c r="G129" i="12" s="1"/>
  <c r="E129" i="12"/>
  <c r="D129" i="12"/>
  <c r="C129" i="12"/>
  <c r="F128" i="12"/>
  <c r="G128" i="12" s="1"/>
  <c r="H128" i="12" s="1"/>
  <c r="I128" i="12" s="1"/>
  <c r="J128" i="12" s="1"/>
  <c r="K128" i="12" s="1"/>
  <c r="L128" i="12" s="1"/>
  <c r="M128" i="12" s="1"/>
  <c r="N128" i="12" s="1"/>
  <c r="O128" i="12" s="1"/>
  <c r="P128" i="12" s="1"/>
  <c r="Q128" i="12" s="1"/>
  <c r="R128" i="12" s="1"/>
  <c r="S128" i="12" s="1"/>
  <c r="T128" i="12" s="1"/>
  <c r="U128" i="12" s="1"/>
  <c r="V128" i="12" s="1"/>
  <c r="W128" i="12" s="1"/>
  <c r="X128" i="12" s="1"/>
  <c r="Y128" i="12" s="1"/>
  <c r="Z128" i="12" s="1"/>
  <c r="AA128" i="12" s="1"/>
  <c r="AB128" i="12" s="1"/>
  <c r="AC128" i="12" s="1"/>
  <c r="AD128" i="12" s="1"/>
  <c r="AE128" i="12" s="1"/>
  <c r="AF128" i="12" s="1"/>
  <c r="C128" i="12"/>
  <c r="D128" i="12" s="1"/>
  <c r="E128" i="12" s="1"/>
  <c r="E127" i="12"/>
  <c r="F127" i="12" s="1"/>
  <c r="G127" i="12" s="1"/>
  <c r="H127" i="12" s="1"/>
  <c r="I127" i="12" s="1"/>
  <c r="J127" i="12" s="1"/>
  <c r="K127" i="12" s="1"/>
  <c r="L127" i="12" s="1"/>
  <c r="M127" i="12" s="1"/>
  <c r="N127" i="12" s="1"/>
  <c r="O127" i="12" s="1"/>
  <c r="P127" i="12" s="1"/>
  <c r="Q127" i="12" s="1"/>
  <c r="R127" i="12" s="1"/>
  <c r="S127" i="12" s="1"/>
  <c r="T127" i="12" s="1"/>
  <c r="U127" i="12" s="1"/>
  <c r="V127" i="12" s="1"/>
  <c r="W127" i="12" s="1"/>
  <c r="X127" i="12" s="1"/>
  <c r="Y127" i="12" s="1"/>
  <c r="Z127" i="12" s="1"/>
  <c r="AA127" i="12" s="1"/>
  <c r="AB127" i="12" s="1"/>
  <c r="AC127" i="12" s="1"/>
  <c r="AD127" i="12" s="1"/>
  <c r="AE127" i="12" s="1"/>
  <c r="AF127" i="12" s="1"/>
  <c r="C127" i="12"/>
  <c r="D127" i="12" s="1"/>
  <c r="K126" i="12"/>
  <c r="L126" i="12" s="1"/>
  <c r="M126" i="12" s="1"/>
  <c r="N126" i="12" s="1"/>
  <c r="O126" i="12" s="1"/>
  <c r="P126" i="12" s="1"/>
  <c r="Q126" i="12" s="1"/>
  <c r="R126" i="12" s="1"/>
  <c r="S126" i="12" s="1"/>
  <c r="T126" i="12" s="1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H126" i="12"/>
  <c r="I126" i="12" s="1"/>
  <c r="J126" i="12" s="1"/>
  <c r="F126" i="12"/>
  <c r="G126" i="12" s="1"/>
  <c r="D126" i="12"/>
  <c r="E126" i="12" s="1"/>
  <c r="C126" i="12"/>
  <c r="E125" i="12"/>
  <c r="F125" i="12" s="1"/>
  <c r="G125" i="12" s="1"/>
  <c r="H125" i="12" s="1"/>
  <c r="I125" i="12" s="1"/>
  <c r="J125" i="12" s="1"/>
  <c r="K125" i="12" s="1"/>
  <c r="L125" i="12" s="1"/>
  <c r="M125" i="12" s="1"/>
  <c r="N125" i="12" s="1"/>
  <c r="O125" i="12" s="1"/>
  <c r="P125" i="12" s="1"/>
  <c r="Q125" i="12" s="1"/>
  <c r="R125" i="12" s="1"/>
  <c r="S125" i="12" s="1"/>
  <c r="T125" i="12" s="1"/>
  <c r="U125" i="12" s="1"/>
  <c r="V125" i="12" s="1"/>
  <c r="W125" i="12" s="1"/>
  <c r="X125" i="12" s="1"/>
  <c r="Y125" i="12" s="1"/>
  <c r="Z125" i="12" s="1"/>
  <c r="AA125" i="12" s="1"/>
  <c r="AB125" i="12" s="1"/>
  <c r="AC125" i="12" s="1"/>
  <c r="AD125" i="12" s="1"/>
  <c r="AE125" i="12" s="1"/>
  <c r="AF125" i="12" s="1"/>
  <c r="D125" i="12"/>
  <c r="C125" i="12"/>
  <c r="C124" i="12"/>
  <c r="D124" i="12" s="1"/>
  <c r="E124" i="12" s="1"/>
  <c r="F124" i="12" s="1"/>
  <c r="G124" i="12" s="1"/>
  <c r="H124" i="12" s="1"/>
  <c r="I124" i="12" s="1"/>
  <c r="J124" i="12" s="1"/>
  <c r="K124" i="12" s="1"/>
  <c r="L124" i="12" s="1"/>
  <c r="M124" i="12" s="1"/>
  <c r="N124" i="12" s="1"/>
  <c r="O124" i="12" s="1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J123" i="12"/>
  <c r="K123" i="12" s="1"/>
  <c r="L123" i="12" s="1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E123" i="12"/>
  <c r="F123" i="12" s="1"/>
  <c r="G123" i="12" s="1"/>
  <c r="H123" i="12" s="1"/>
  <c r="I123" i="12" s="1"/>
  <c r="D123" i="12"/>
  <c r="C123" i="12"/>
  <c r="W122" i="12"/>
  <c r="X122" i="12" s="1"/>
  <c r="Y122" i="12" s="1"/>
  <c r="Z122" i="12" s="1"/>
  <c r="AA122" i="12" s="1"/>
  <c r="AB122" i="12" s="1"/>
  <c r="AC122" i="12" s="1"/>
  <c r="AD122" i="12" s="1"/>
  <c r="AE122" i="12" s="1"/>
  <c r="AF122" i="12" s="1"/>
  <c r="I122" i="12"/>
  <c r="J122" i="12" s="1"/>
  <c r="K122" i="12" s="1"/>
  <c r="L122" i="12" s="1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D122" i="12"/>
  <c r="E122" i="12" s="1"/>
  <c r="F122" i="12" s="1"/>
  <c r="G122" i="12" s="1"/>
  <c r="H122" i="12" s="1"/>
  <c r="C122" i="12"/>
  <c r="V121" i="12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I121" i="12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F121" i="12"/>
  <c r="G121" i="12" s="1"/>
  <c r="H121" i="12" s="1"/>
  <c r="E121" i="12"/>
  <c r="D121" i="12"/>
  <c r="C121" i="12"/>
  <c r="AF120" i="12"/>
  <c r="D120" i="12"/>
  <c r="E120" i="12" s="1"/>
  <c r="F120" i="12" s="1"/>
  <c r="G120" i="12" s="1"/>
  <c r="H120" i="12" s="1"/>
  <c r="I120" i="12" s="1"/>
  <c r="J120" i="12" s="1"/>
  <c r="K120" i="12" s="1"/>
  <c r="L120" i="12" s="1"/>
  <c r="M120" i="12" s="1"/>
  <c r="N120" i="12" s="1"/>
  <c r="O120" i="12" s="1"/>
  <c r="P120" i="12" s="1"/>
  <c r="Q120" i="12" s="1"/>
  <c r="R120" i="12" s="1"/>
  <c r="S120" i="12" s="1"/>
  <c r="T120" i="12" s="1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C120" i="12"/>
  <c r="C119" i="12"/>
  <c r="D119" i="12" s="1"/>
  <c r="E119" i="12" s="1"/>
  <c r="F119" i="12" s="1"/>
  <c r="G119" i="12" s="1"/>
  <c r="H119" i="12" s="1"/>
  <c r="I119" i="12" s="1"/>
  <c r="J119" i="12" s="1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I118" i="12"/>
  <c r="J118" i="12" s="1"/>
  <c r="K118" i="12" s="1"/>
  <c r="L118" i="12" s="1"/>
  <c r="M118" i="12" s="1"/>
  <c r="N118" i="12" s="1"/>
  <c r="O118" i="12" s="1"/>
  <c r="P118" i="12" s="1"/>
  <c r="Q118" i="12" s="1"/>
  <c r="R118" i="12" s="1"/>
  <c r="S118" i="12" s="1"/>
  <c r="T118" i="12" s="1"/>
  <c r="U118" i="12" s="1"/>
  <c r="V118" i="12" s="1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D118" i="12"/>
  <c r="E118" i="12" s="1"/>
  <c r="F118" i="12" s="1"/>
  <c r="G118" i="12" s="1"/>
  <c r="H118" i="12" s="1"/>
  <c r="C118" i="12"/>
  <c r="G117" i="12"/>
  <c r="H117" i="12" s="1"/>
  <c r="I117" i="12" s="1"/>
  <c r="J117" i="12" s="1"/>
  <c r="K117" i="12" s="1"/>
  <c r="L117" i="12" s="1"/>
  <c r="M117" i="12" s="1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E117" i="12"/>
  <c r="F117" i="12" s="1"/>
  <c r="D117" i="12"/>
  <c r="C117" i="12"/>
  <c r="L116" i="12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X116" i="12" s="1"/>
  <c r="Y116" i="12" s="1"/>
  <c r="Z116" i="12" s="1"/>
  <c r="AA116" i="12" s="1"/>
  <c r="AB116" i="12" s="1"/>
  <c r="AC116" i="12" s="1"/>
  <c r="AD116" i="12" s="1"/>
  <c r="AE116" i="12" s="1"/>
  <c r="AF116" i="12" s="1"/>
  <c r="D116" i="12"/>
  <c r="E116" i="12" s="1"/>
  <c r="F116" i="12" s="1"/>
  <c r="G116" i="12" s="1"/>
  <c r="H116" i="12" s="1"/>
  <c r="I116" i="12" s="1"/>
  <c r="J116" i="12" s="1"/>
  <c r="K116" i="12" s="1"/>
  <c r="C116" i="12"/>
  <c r="G115" i="12"/>
  <c r="H115" i="12" s="1"/>
  <c r="I115" i="12" s="1"/>
  <c r="J115" i="12" s="1"/>
  <c r="K115" i="12" s="1"/>
  <c r="L115" i="12" s="1"/>
  <c r="M115" i="12" s="1"/>
  <c r="N115" i="12" s="1"/>
  <c r="O115" i="12" s="1"/>
  <c r="P115" i="12" s="1"/>
  <c r="Q115" i="12" s="1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E115" i="12"/>
  <c r="F115" i="12" s="1"/>
  <c r="C115" i="12"/>
  <c r="D115" i="12" s="1"/>
  <c r="C114" i="12"/>
  <c r="D114" i="12" s="1"/>
  <c r="E114" i="12" s="1"/>
  <c r="F114" i="12" s="1"/>
  <c r="G114" i="12" s="1"/>
  <c r="H114" i="12" s="1"/>
  <c r="I114" i="12" s="1"/>
  <c r="J114" i="12" s="1"/>
  <c r="K114" i="12" s="1"/>
  <c r="L114" i="12" s="1"/>
  <c r="M114" i="12" s="1"/>
  <c r="N114" i="12" s="1"/>
  <c r="O114" i="12" s="1"/>
  <c r="P114" i="12" s="1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C113" i="12"/>
  <c r="D113" i="12" s="1"/>
  <c r="E113" i="12" s="1"/>
  <c r="F113" i="12" s="1"/>
  <c r="G113" i="12" s="1"/>
  <c r="H113" i="12" s="1"/>
  <c r="I113" i="12" s="1"/>
  <c r="J113" i="12" s="1"/>
  <c r="K113" i="12" s="1"/>
  <c r="L113" i="12" s="1"/>
  <c r="M113" i="12" s="1"/>
  <c r="N113" i="12" s="1"/>
  <c r="O113" i="12" s="1"/>
  <c r="P113" i="12" s="1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H112" i="12"/>
  <c r="I112" i="12" s="1"/>
  <c r="J112" i="12" s="1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C112" i="12"/>
  <c r="D112" i="12" s="1"/>
  <c r="E112" i="12" s="1"/>
  <c r="F112" i="12" s="1"/>
  <c r="G112" i="12" s="1"/>
  <c r="S111" i="12"/>
  <c r="T111" i="12" s="1"/>
  <c r="U111" i="12" s="1"/>
  <c r="V111" i="12" s="1"/>
  <c r="W111" i="12" s="1"/>
  <c r="X111" i="12" s="1"/>
  <c r="Y111" i="12" s="1"/>
  <c r="Z111" i="12" s="1"/>
  <c r="AA111" i="12" s="1"/>
  <c r="AB111" i="12" s="1"/>
  <c r="AC111" i="12" s="1"/>
  <c r="AD111" i="12" s="1"/>
  <c r="AE111" i="12" s="1"/>
  <c r="AF111" i="12" s="1"/>
  <c r="F111" i="12"/>
  <c r="G111" i="12" s="1"/>
  <c r="H111" i="12" s="1"/>
  <c r="I111" i="12" s="1"/>
  <c r="J111" i="12" s="1"/>
  <c r="K111" i="12" s="1"/>
  <c r="L111" i="12" s="1"/>
  <c r="M111" i="12" s="1"/>
  <c r="N111" i="12" s="1"/>
  <c r="O111" i="12" s="1"/>
  <c r="P111" i="12" s="1"/>
  <c r="Q111" i="12" s="1"/>
  <c r="R111" i="12" s="1"/>
  <c r="C111" i="12"/>
  <c r="D111" i="12" s="1"/>
  <c r="E111" i="12" s="1"/>
  <c r="F110" i="12"/>
  <c r="G110" i="12" s="1"/>
  <c r="H110" i="12" s="1"/>
  <c r="I110" i="12" s="1"/>
  <c r="J110" i="12" s="1"/>
  <c r="K110" i="12" s="1"/>
  <c r="L110" i="12" s="1"/>
  <c r="M110" i="12" s="1"/>
  <c r="N110" i="12" s="1"/>
  <c r="O110" i="12" s="1"/>
  <c r="P110" i="12" s="1"/>
  <c r="Q110" i="12" s="1"/>
  <c r="R110" i="12" s="1"/>
  <c r="S110" i="12" s="1"/>
  <c r="T110" i="12" s="1"/>
  <c r="U110" i="12" s="1"/>
  <c r="V110" i="12" s="1"/>
  <c r="W110" i="12" s="1"/>
  <c r="X110" i="12" s="1"/>
  <c r="Y110" i="12" s="1"/>
  <c r="Z110" i="12" s="1"/>
  <c r="AA110" i="12" s="1"/>
  <c r="AB110" i="12" s="1"/>
  <c r="AC110" i="12" s="1"/>
  <c r="AD110" i="12" s="1"/>
  <c r="AE110" i="12" s="1"/>
  <c r="AF110" i="12" s="1"/>
  <c r="C110" i="12"/>
  <c r="D110" i="12" s="1"/>
  <c r="E110" i="12" s="1"/>
  <c r="D109" i="12"/>
  <c r="E109" i="12" s="1"/>
  <c r="F109" i="12" s="1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C109" i="12"/>
  <c r="D108" i="12"/>
  <c r="E108" i="12" s="1"/>
  <c r="F108" i="12" s="1"/>
  <c r="G108" i="12" s="1"/>
  <c r="H108" i="12" s="1"/>
  <c r="I108" i="12" s="1"/>
  <c r="J108" i="12" s="1"/>
  <c r="K108" i="12" s="1"/>
  <c r="L108" i="12" s="1"/>
  <c r="M108" i="12" s="1"/>
  <c r="N108" i="12" s="1"/>
  <c r="O108" i="12" s="1"/>
  <c r="P108" i="12" s="1"/>
  <c r="Q108" i="12" s="1"/>
  <c r="R108" i="12" s="1"/>
  <c r="S108" i="12" s="1"/>
  <c r="T108" i="12" s="1"/>
  <c r="U108" i="12" s="1"/>
  <c r="V108" i="12" s="1"/>
  <c r="W108" i="12" s="1"/>
  <c r="X108" i="12" s="1"/>
  <c r="Y108" i="12" s="1"/>
  <c r="Z108" i="12" s="1"/>
  <c r="AA108" i="12" s="1"/>
  <c r="AB108" i="12" s="1"/>
  <c r="AC108" i="12" s="1"/>
  <c r="AD108" i="12" s="1"/>
  <c r="AE108" i="12" s="1"/>
  <c r="AF108" i="12" s="1"/>
  <c r="C108" i="12"/>
  <c r="G107" i="12"/>
  <c r="H107" i="12" s="1"/>
  <c r="I107" i="12" s="1"/>
  <c r="J107" i="12" s="1"/>
  <c r="K107" i="12" s="1"/>
  <c r="L107" i="12" s="1"/>
  <c r="M107" i="12" s="1"/>
  <c r="N107" i="12" s="1"/>
  <c r="O107" i="12" s="1"/>
  <c r="P107" i="12" s="1"/>
  <c r="Q107" i="12" s="1"/>
  <c r="R107" i="12" s="1"/>
  <c r="S107" i="12" s="1"/>
  <c r="T107" i="12" s="1"/>
  <c r="U107" i="12" s="1"/>
  <c r="V107" i="12" s="1"/>
  <c r="W107" i="12" s="1"/>
  <c r="X107" i="12" s="1"/>
  <c r="Y107" i="12" s="1"/>
  <c r="Z107" i="12" s="1"/>
  <c r="AA107" i="12" s="1"/>
  <c r="AB107" i="12" s="1"/>
  <c r="AC107" i="12" s="1"/>
  <c r="AD107" i="12" s="1"/>
  <c r="AE107" i="12" s="1"/>
  <c r="AF107" i="12" s="1"/>
  <c r="E107" i="12"/>
  <c r="F107" i="12" s="1"/>
  <c r="C107" i="12"/>
  <c r="D107" i="12" s="1"/>
  <c r="P106" i="12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D106" i="12"/>
  <c r="E106" i="12" s="1"/>
  <c r="F106" i="12" s="1"/>
  <c r="G106" i="12" s="1"/>
  <c r="H106" i="12" s="1"/>
  <c r="I106" i="12" s="1"/>
  <c r="J106" i="12" s="1"/>
  <c r="K106" i="12" s="1"/>
  <c r="L106" i="12" s="1"/>
  <c r="M106" i="12" s="1"/>
  <c r="N106" i="12" s="1"/>
  <c r="O106" i="12" s="1"/>
  <c r="C106" i="12"/>
  <c r="J105" i="12"/>
  <c r="K105" i="12" s="1"/>
  <c r="L105" i="12" s="1"/>
  <c r="M105" i="12" s="1"/>
  <c r="N105" i="12" s="1"/>
  <c r="O105" i="12" s="1"/>
  <c r="P105" i="12" s="1"/>
  <c r="Q105" i="12" s="1"/>
  <c r="R105" i="12" s="1"/>
  <c r="S105" i="12" s="1"/>
  <c r="T105" i="12" s="1"/>
  <c r="U105" i="12" s="1"/>
  <c r="V105" i="12" s="1"/>
  <c r="W105" i="12" s="1"/>
  <c r="X105" i="12" s="1"/>
  <c r="Y105" i="12" s="1"/>
  <c r="Z105" i="12" s="1"/>
  <c r="AA105" i="12" s="1"/>
  <c r="AB105" i="12" s="1"/>
  <c r="AC105" i="12" s="1"/>
  <c r="AD105" i="12" s="1"/>
  <c r="AE105" i="12" s="1"/>
  <c r="AF105" i="12" s="1"/>
  <c r="E105" i="12"/>
  <c r="F105" i="12" s="1"/>
  <c r="G105" i="12" s="1"/>
  <c r="H105" i="12" s="1"/>
  <c r="I105" i="12" s="1"/>
  <c r="C105" i="12"/>
  <c r="D105" i="12" s="1"/>
  <c r="O104" i="12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C104" i="12"/>
  <c r="D104" i="12" s="1"/>
  <c r="E104" i="12" s="1"/>
  <c r="F104" i="12" s="1"/>
  <c r="G104" i="12" s="1"/>
  <c r="H104" i="12" s="1"/>
  <c r="I104" i="12" s="1"/>
  <c r="J104" i="12" s="1"/>
  <c r="K104" i="12" s="1"/>
  <c r="L104" i="12" s="1"/>
  <c r="M104" i="12" s="1"/>
  <c r="N104" i="12" s="1"/>
  <c r="C103" i="12"/>
  <c r="D103" i="12" s="1"/>
  <c r="E103" i="12" s="1"/>
  <c r="F103" i="12" s="1"/>
  <c r="G103" i="12" s="1"/>
  <c r="H103" i="12" s="1"/>
  <c r="I103" i="12" s="1"/>
  <c r="J103" i="12" s="1"/>
  <c r="K103" i="12" s="1"/>
  <c r="L103" i="12" s="1"/>
  <c r="M103" i="12" s="1"/>
  <c r="N103" i="12" s="1"/>
  <c r="O103" i="12" s="1"/>
  <c r="P103" i="12" s="1"/>
  <c r="Q103" i="12" s="1"/>
  <c r="R103" i="12" s="1"/>
  <c r="S103" i="12" s="1"/>
  <c r="T103" i="12" s="1"/>
  <c r="U103" i="12" s="1"/>
  <c r="V103" i="12" s="1"/>
  <c r="W103" i="12" s="1"/>
  <c r="X103" i="12" s="1"/>
  <c r="Y103" i="12" s="1"/>
  <c r="Z103" i="12" s="1"/>
  <c r="AA103" i="12" s="1"/>
  <c r="AB103" i="12" s="1"/>
  <c r="AC103" i="12" s="1"/>
  <c r="AD103" i="12" s="1"/>
  <c r="AE103" i="12" s="1"/>
  <c r="AF103" i="12" s="1"/>
  <c r="N102" i="12"/>
  <c r="O102" i="12" s="1"/>
  <c r="P102" i="12" s="1"/>
  <c r="Q102" i="12" s="1"/>
  <c r="R102" i="12" s="1"/>
  <c r="S102" i="12" s="1"/>
  <c r="T102" i="12" s="1"/>
  <c r="U102" i="12" s="1"/>
  <c r="V102" i="12" s="1"/>
  <c r="W102" i="12" s="1"/>
  <c r="X102" i="12" s="1"/>
  <c r="Y102" i="12" s="1"/>
  <c r="Z102" i="12" s="1"/>
  <c r="AA102" i="12" s="1"/>
  <c r="AB102" i="12" s="1"/>
  <c r="AC102" i="12" s="1"/>
  <c r="AD102" i="12" s="1"/>
  <c r="AE102" i="12" s="1"/>
  <c r="AF102" i="12" s="1"/>
  <c r="F102" i="12"/>
  <c r="G102" i="12" s="1"/>
  <c r="H102" i="12" s="1"/>
  <c r="I102" i="12" s="1"/>
  <c r="J102" i="12" s="1"/>
  <c r="K102" i="12" s="1"/>
  <c r="L102" i="12" s="1"/>
  <c r="M102" i="12" s="1"/>
  <c r="E102" i="12"/>
  <c r="D102" i="12"/>
  <c r="C102" i="12"/>
  <c r="I101" i="12"/>
  <c r="J101" i="12" s="1"/>
  <c r="K101" i="12" s="1"/>
  <c r="L101" i="12" s="1"/>
  <c r="M101" i="12" s="1"/>
  <c r="N101" i="12" s="1"/>
  <c r="O101" i="12" s="1"/>
  <c r="P101" i="12" s="1"/>
  <c r="Q101" i="12" s="1"/>
  <c r="R101" i="12" s="1"/>
  <c r="S101" i="12" s="1"/>
  <c r="T101" i="12" s="1"/>
  <c r="U101" i="12" s="1"/>
  <c r="V101" i="12" s="1"/>
  <c r="W101" i="12" s="1"/>
  <c r="X101" i="12" s="1"/>
  <c r="Y101" i="12" s="1"/>
  <c r="Z101" i="12" s="1"/>
  <c r="AA101" i="12" s="1"/>
  <c r="AB101" i="12" s="1"/>
  <c r="AC101" i="12" s="1"/>
  <c r="AD101" i="12" s="1"/>
  <c r="AE101" i="12" s="1"/>
  <c r="AF101" i="12" s="1"/>
  <c r="D101" i="12"/>
  <c r="E101" i="12" s="1"/>
  <c r="F101" i="12" s="1"/>
  <c r="G101" i="12" s="1"/>
  <c r="H101" i="12" s="1"/>
  <c r="C101" i="12"/>
  <c r="O100" i="12"/>
  <c r="P100" i="12" s="1"/>
  <c r="Q100" i="12" s="1"/>
  <c r="R100" i="12" s="1"/>
  <c r="S100" i="12" s="1"/>
  <c r="T100" i="12" s="1"/>
  <c r="U100" i="12" s="1"/>
  <c r="V100" i="12" s="1"/>
  <c r="W100" i="12" s="1"/>
  <c r="X100" i="12" s="1"/>
  <c r="Y100" i="12" s="1"/>
  <c r="Z100" i="12" s="1"/>
  <c r="AA100" i="12" s="1"/>
  <c r="AB100" i="12" s="1"/>
  <c r="AC100" i="12" s="1"/>
  <c r="AD100" i="12" s="1"/>
  <c r="AE100" i="12" s="1"/>
  <c r="AF100" i="12" s="1"/>
  <c r="G100" i="12"/>
  <c r="H100" i="12" s="1"/>
  <c r="I100" i="12" s="1"/>
  <c r="J100" i="12" s="1"/>
  <c r="K100" i="12" s="1"/>
  <c r="L100" i="12" s="1"/>
  <c r="M100" i="12" s="1"/>
  <c r="N100" i="12" s="1"/>
  <c r="E100" i="12"/>
  <c r="F100" i="12" s="1"/>
  <c r="D100" i="12"/>
  <c r="C100" i="12"/>
  <c r="N99" i="12"/>
  <c r="O99" i="12" s="1"/>
  <c r="P99" i="12" s="1"/>
  <c r="Q99" i="12" s="1"/>
  <c r="R99" i="12" s="1"/>
  <c r="S99" i="12" s="1"/>
  <c r="T99" i="12" s="1"/>
  <c r="U99" i="12" s="1"/>
  <c r="V99" i="12" s="1"/>
  <c r="W99" i="12" s="1"/>
  <c r="X99" i="12" s="1"/>
  <c r="Y99" i="12" s="1"/>
  <c r="Z99" i="12" s="1"/>
  <c r="AA99" i="12" s="1"/>
  <c r="AB99" i="12" s="1"/>
  <c r="AC99" i="12" s="1"/>
  <c r="AD99" i="12" s="1"/>
  <c r="AE99" i="12" s="1"/>
  <c r="AF99" i="12" s="1"/>
  <c r="M99" i="12"/>
  <c r="K99" i="12"/>
  <c r="L99" i="12" s="1"/>
  <c r="J99" i="12"/>
  <c r="F99" i="12"/>
  <c r="G99" i="12" s="1"/>
  <c r="H99" i="12" s="1"/>
  <c r="D99" i="12"/>
  <c r="E99" i="12" s="1"/>
  <c r="C99" i="12"/>
  <c r="C98" i="12"/>
  <c r="D98" i="12" s="1"/>
  <c r="E98" i="12" s="1"/>
  <c r="F98" i="12" s="1"/>
  <c r="G98" i="12" s="1"/>
  <c r="H98" i="12" s="1"/>
  <c r="I98" i="12" s="1"/>
  <c r="J98" i="12" s="1"/>
  <c r="K98" i="12" s="1"/>
  <c r="L98" i="12" s="1"/>
  <c r="M98" i="12" s="1"/>
  <c r="N98" i="12" s="1"/>
  <c r="O98" i="12" s="1"/>
  <c r="P98" i="12" s="1"/>
  <c r="Q98" i="12" s="1"/>
  <c r="R98" i="12" s="1"/>
  <c r="S98" i="12" s="1"/>
  <c r="T98" i="12" s="1"/>
  <c r="U98" i="12" s="1"/>
  <c r="V98" i="12" s="1"/>
  <c r="W98" i="12" s="1"/>
  <c r="X98" i="12" s="1"/>
  <c r="Y98" i="12" s="1"/>
  <c r="Z98" i="12" s="1"/>
  <c r="AA98" i="12" s="1"/>
  <c r="AB98" i="12" s="1"/>
  <c r="AC98" i="12" s="1"/>
  <c r="AD98" i="12" s="1"/>
  <c r="AE98" i="12" s="1"/>
  <c r="AF98" i="12" s="1"/>
  <c r="C97" i="12"/>
  <c r="D97" i="12" s="1"/>
  <c r="E97" i="12" s="1"/>
  <c r="F97" i="12" s="1"/>
  <c r="G97" i="12" s="1"/>
  <c r="H97" i="12" s="1"/>
  <c r="I97" i="12" s="1"/>
  <c r="J97" i="12" s="1"/>
  <c r="K97" i="12" s="1"/>
  <c r="L97" i="12" s="1"/>
  <c r="M97" i="12" s="1"/>
  <c r="N97" i="12" s="1"/>
  <c r="O97" i="12" s="1"/>
  <c r="P97" i="12" s="1"/>
  <c r="Q97" i="12" s="1"/>
  <c r="R97" i="12" s="1"/>
  <c r="S97" i="12" s="1"/>
  <c r="T97" i="12" s="1"/>
  <c r="U97" i="12" s="1"/>
  <c r="V97" i="12" s="1"/>
  <c r="W97" i="12" s="1"/>
  <c r="X97" i="12" s="1"/>
  <c r="Y97" i="12" s="1"/>
  <c r="Z97" i="12" s="1"/>
  <c r="AA97" i="12" s="1"/>
  <c r="AB97" i="12" s="1"/>
  <c r="AC97" i="12" s="1"/>
  <c r="AD97" i="12" s="1"/>
  <c r="AE97" i="12" s="1"/>
  <c r="AF97" i="12" s="1"/>
  <c r="O96" i="12"/>
  <c r="P96" i="12" s="1"/>
  <c r="Q96" i="12" s="1"/>
  <c r="R96" i="12" s="1"/>
  <c r="S96" i="12" s="1"/>
  <c r="T96" i="12" s="1"/>
  <c r="U96" i="12" s="1"/>
  <c r="V96" i="12" s="1"/>
  <c r="W96" i="12" s="1"/>
  <c r="X96" i="12" s="1"/>
  <c r="Y96" i="12" s="1"/>
  <c r="Z96" i="12" s="1"/>
  <c r="AA96" i="12" s="1"/>
  <c r="AB96" i="12" s="1"/>
  <c r="AC96" i="12" s="1"/>
  <c r="AD96" i="12" s="1"/>
  <c r="AE96" i="12" s="1"/>
  <c r="AF96" i="12" s="1"/>
  <c r="C96" i="12"/>
  <c r="D96" i="12" s="1"/>
  <c r="E96" i="12" s="1"/>
  <c r="F96" i="12" s="1"/>
  <c r="G96" i="12" s="1"/>
  <c r="H96" i="12" s="1"/>
  <c r="I96" i="12" s="1"/>
  <c r="J96" i="12" s="1"/>
  <c r="K96" i="12" s="1"/>
  <c r="L96" i="12" s="1"/>
  <c r="M96" i="12" s="1"/>
  <c r="N96" i="12" s="1"/>
  <c r="F95" i="12"/>
  <c r="G95" i="12" s="1"/>
  <c r="H95" i="12" s="1"/>
  <c r="I95" i="12" s="1"/>
  <c r="J95" i="12" s="1"/>
  <c r="K95" i="12" s="1"/>
  <c r="L95" i="12" s="1"/>
  <c r="M95" i="12" s="1"/>
  <c r="N95" i="12" s="1"/>
  <c r="O95" i="12" s="1"/>
  <c r="P95" i="12" s="1"/>
  <c r="Q95" i="12" s="1"/>
  <c r="R95" i="12" s="1"/>
  <c r="S95" i="12" s="1"/>
  <c r="T95" i="12" s="1"/>
  <c r="U95" i="12" s="1"/>
  <c r="V95" i="12" s="1"/>
  <c r="W95" i="12" s="1"/>
  <c r="X95" i="12" s="1"/>
  <c r="Y95" i="12" s="1"/>
  <c r="Z95" i="12" s="1"/>
  <c r="AA95" i="12" s="1"/>
  <c r="AB95" i="12" s="1"/>
  <c r="AC95" i="12" s="1"/>
  <c r="AD95" i="12" s="1"/>
  <c r="AE95" i="12" s="1"/>
  <c r="AF95" i="12" s="1"/>
  <c r="E95" i="12"/>
  <c r="D95" i="12"/>
  <c r="C95" i="12"/>
  <c r="C94" i="12"/>
  <c r="D94" i="12" s="1"/>
  <c r="I93" i="12"/>
  <c r="J93" i="12" s="1"/>
  <c r="K93" i="12" s="1"/>
  <c r="L93" i="12" s="1"/>
  <c r="M93" i="12" s="1"/>
  <c r="N93" i="12" s="1"/>
  <c r="O93" i="12" s="1"/>
  <c r="P93" i="12" s="1"/>
  <c r="Q93" i="12" s="1"/>
  <c r="R93" i="12" s="1"/>
  <c r="S93" i="12" s="1"/>
  <c r="T93" i="12" s="1"/>
  <c r="U93" i="12" s="1"/>
  <c r="V93" i="12" s="1"/>
  <c r="W93" i="12" s="1"/>
  <c r="X93" i="12" s="1"/>
  <c r="Y93" i="12" s="1"/>
  <c r="Z93" i="12" s="1"/>
  <c r="AA93" i="12" s="1"/>
  <c r="AB93" i="12" s="1"/>
  <c r="AC93" i="12" s="1"/>
  <c r="AD93" i="12" s="1"/>
  <c r="AE93" i="12" s="1"/>
  <c r="AF93" i="12" s="1"/>
  <c r="C93" i="12"/>
  <c r="D93" i="12" s="1"/>
  <c r="E93" i="12" s="1"/>
  <c r="F93" i="12" s="1"/>
  <c r="G93" i="12" s="1"/>
  <c r="H93" i="12" s="1"/>
  <c r="K92" i="12"/>
  <c r="L92" i="12" s="1"/>
  <c r="M92" i="12" s="1"/>
  <c r="N92" i="12" s="1"/>
  <c r="O92" i="12" s="1"/>
  <c r="P92" i="12" s="1"/>
  <c r="Q92" i="12" s="1"/>
  <c r="R92" i="12" s="1"/>
  <c r="S92" i="12" s="1"/>
  <c r="T92" i="12" s="1"/>
  <c r="U92" i="12" s="1"/>
  <c r="V92" i="12" s="1"/>
  <c r="W92" i="12" s="1"/>
  <c r="X92" i="12" s="1"/>
  <c r="Y92" i="12" s="1"/>
  <c r="Z92" i="12" s="1"/>
  <c r="AA92" i="12" s="1"/>
  <c r="AB92" i="12" s="1"/>
  <c r="AC92" i="12" s="1"/>
  <c r="AD92" i="12" s="1"/>
  <c r="AE92" i="12" s="1"/>
  <c r="AF92" i="12" s="1"/>
  <c r="C92" i="12"/>
  <c r="D92" i="12" s="1"/>
  <c r="E92" i="12" s="1"/>
  <c r="F92" i="12" s="1"/>
  <c r="G92" i="12" s="1"/>
  <c r="H92" i="12" s="1"/>
  <c r="I92" i="12" s="1"/>
  <c r="J92" i="12" s="1"/>
  <c r="I91" i="12"/>
  <c r="J91" i="12" s="1"/>
  <c r="K91" i="12" s="1"/>
  <c r="L91" i="12" s="1"/>
  <c r="M91" i="12" s="1"/>
  <c r="N91" i="12" s="1"/>
  <c r="O91" i="12" s="1"/>
  <c r="P91" i="12" s="1"/>
  <c r="Q91" i="12" s="1"/>
  <c r="R91" i="12" s="1"/>
  <c r="S91" i="12" s="1"/>
  <c r="T91" i="12" s="1"/>
  <c r="U91" i="12" s="1"/>
  <c r="V91" i="12" s="1"/>
  <c r="W91" i="12" s="1"/>
  <c r="X91" i="12" s="1"/>
  <c r="Y91" i="12" s="1"/>
  <c r="Z91" i="12" s="1"/>
  <c r="AA91" i="12" s="1"/>
  <c r="AB91" i="12" s="1"/>
  <c r="AC91" i="12" s="1"/>
  <c r="AD91" i="12" s="1"/>
  <c r="AE91" i="12" s="1"/>
  <c r="AF91" i="12" s="1"/>
  <c r="D91" i="12"/>
  <c r="E91" i="12" s="1"/>
  <c r="F91" i="12" s="1"/>
  <c r="G91" i="12" s="1"/>
  <c r="H91" i="12" s="1"/>
  <c r="C91" i="12"/>
  <c r="G90" i="12"/>
  <c r="H90" i="12" s="1"/>
  <c r="I90" i="12" s="1"/>
  <c r="J90" i="12" s="1"/>
  <c r="K90" i="12" s="1"/>
  <c r="L90" i="12" s="1"/>
  <c r="M90" i="12" s="1"/>
  <c r="N90" i="12" s="1"/>
  <c r="O90" i="12" s="1"/>
  <c r="P90" i="12" s="1"/>
  <c r="Q90" i="12" s="1"/>
  <c r="R90" i="12" s="1"/>
  <c r="S90" i="12" s="1"/>
  <c r="T90" i="12" s="1"/>
  <c r="U90" i="12" s="1"/>
  <c r="V90" i="12" s="1"/>
  <c r="W90" i="12" s="1"/>
  <c r="X90" i="12" s="1"/>
  <c r="Y90" i="12" s="1"/>
  <c r="Z90" i="12" s="1"/>
  <c r="AA90" i="12" s="1"/>
  <c r="AB90" i="12" s="1"/>
  <c r="AC90" i="12" s="1"/>
  <c r="AD90" i="12" s="1"/>
  <c r="AE90" i="12" s="1"/>
  <c r="AF90" i="12" s="1"/>
  <c r="D90" i="12"/>
  <c r="E90" i="12" s="1"/>
  <c r="F90" i="12" s="1"/>
  <c r="C90" i="12"/>
  <c r="C89" i="12"/>
  <c r="AI86" i="12"/>
  <c r="AH86" i="12"/>
  <c r="AI85" i="12"/>
  <c r="AH85" i="12"/>
  <c r="AH84" i="12"/>
  <c r="AI84" i="12" s="1"/>
  <c r="AH83" i="12"/>
  <c r="AI83" i="12" s="1"/>
  <c r="C82" i="12"/>
  <c r="B82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AH80" i="12" s="1"/>
  <c r="B80" i="12"/>
  <c r="AI79" i="12"/>
  <c r="AH79" i="12"/>
  <c r="AI78" i="12"/>
  <c r="AH78" i="12"/>
  <c r="AI77" i="12"/>
  <c r="AH77" i="12"/>
  <c r="AI76" i="12"/>
  <c r="AH76" i="12"/>
  <c r="AI75" i="12"/>
  <c r="AH75" i="12"/>
  <c r="AI74" i="12"/>
  <c r="AH74" i="12"/>
  <c r="AI73" i="12"/>
  <c r="AH73" i="12"/>
  <c r="AI72" i="12"/>
  <c r="AH72" i="12"/>
  <c r="AG71" i="12"/>
  <c r="AC71" i="12"/>
  <c r="L71" i="12"/>
  <c r="C71" i="12"/>
  <c r="AI70" i="12"/>
  <c r="AH70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N71" i="12" s="1"/>
  <c r="M69" i="12"/>
  <c r="L69" i="12"/>
  <c r="K69" i="12"/>
  <c r="J69" i="12"/>
  <c r="I69" i="12"/>
  <c r="H69" i="12"/>
  <c r="G69" i="12"/>
  <c r="F69" i="12"/>
  <c r="E69" i="12"/>
  <c r="D69" i="12"/>
  <c r="C69" i="12"/>
  <c r="B69" i="12"/>
  <c r="AI69" i="12" s="1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AH68" i="12" s="1"/>
  <c r="B68" i="12"/>
  <c r="AI68" i="12" s="1"/>
  <c r="AF67" i="12"/>
  <c r="AF71" i="12" s="1"/>
  <c r="AE67" i="12"/>
  <c r="AD67" i="12"/>
  <c r="AC67" i="12"/>
  <c r="AB67" i="12"/>
  <c r="AA67" i="12"/>
  <c r="Z67" i="12"/>
  <c r="Y67" i="12"/>
  <c r="X67" i="12"/>
  <c r="X71" i="12" s="1"/>
  <c r="W67" i="12"/>
  <c r="V67" i="12"/>
  <c r="U67" i="12"/>
  <c r="T67" i="12"/>
  <c r="S67" i="12"/>
  <c r="R67" i="12"/>
  <c r="Q67" i="12"/>
  <c r="P67" i="12"/>
  <c r="P71" i="12" s="1"/>
  <c r="O67" i="12"/>
  <c r="N67" i="12"/>
  <c r="M67" i="12"/>
  <c r="L67" i="12"/>
  <c r="K67" i="12"/>
  <c r="J67" i="12"/>
  <c r="I67" i="12"/>
  <c r="H67" i="12"/>
  <c r="H71" i="12" s="1"/>
  <c r="G67" i="12"/>
  <c r="F67" i="12"/>
  <c r="E67" i="12"/>
  <c r="D67" i="12"/>
  <c r="D71" i="12" s="1"/>
  <c r="C67" i="12"/>
  <c r="B67" i="12"/>
  <c r="AI67" i="12" s="1"/>
  <c r="AF66" i="12"/>
  <c r="AE66" i="12"/>
  <c r="AD66" i="12"/>
  <c r="AD71" i="12" s="1"/>
  <c r="AC66" i="12"/>
  <c r="AB66" i="12"/>
  <c r="AA66" i="12"/>
  <c r="AA71" i="12" s="1"/>
  <c r="Z66" i="12"/>
  <c r="Y66" i="12"/>
  <c r="Y71" i="12" s="1"/>
  <c r="X66" i="12"/>
  <c r="W66" i="12"/>
  <c r="V66" i="12"/>
  <c r="V71" i="12" s="1"/>
  <c r="U66" i="12"/>
  <c r="U71" i="12" s="1"/>
  <c r="T66" i="12"/>
  <c r="T71" i="12" s="1"/>
  <c r="S66" i="12"/>
  <c r="S71" i="12" s="1"/>
  <c r="R66" i="12"/>
  <c r="Q66" i="12"/>
  <c r="Q71" i="12" s="1"/>
  <c r="P66" i="12"/>
  <c r="O66" i="12"/>
  <c r="N66" i="12"/>
  <c r="M66" i="12"/>
  <c r="M71" i="12" s="1"/>
  <c r="L66" i="12"/>
  <c r="K66" i="12"/>
  <c r="K71" i="12" s="1"/>
  <c r="J66" i="12"/>
  <c r="I66" i="12"/>
  <c r="I71" i="12" s="1"/>
  <c r="H66" i="12"/>
  <c r="G66" i="12"/>
  <c r="F66" i="12"/>
  <c r="F71" i="12" s="1"/>
  <c r="E66" i="12"/>
  <c r="E71" i="12" s="1"/>
  <c r="D66" i="12"/>
  <c r="C66" i="12"/>
  <c r="B66" i="12"/>
  <c r="AI66" i="12" s="1"/>
  <c r="C65" i="12"/>
  <c r="U193" i="12" s="1"/>
  <c r="AI64" i="12"/>
  <c r="AH64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AI63" i="12" s="1"/>
  <c r="B63" i="12"/>
  <c r="AH63" i="12" s="1"/>
  <c r="AI62" i="12"/>
  <c r="AH62" i="12"/>
  <c r="AI61" i="12"/>
  <c r="AH61" i="12"/>
  <c r="AI60" i="12"/>
  <c r="AH60" i="12"/>
  <c r="AG59" i="12"/>
  <c r="AF59" i="12"/>
  <c r="AE59" i="12"/>
  <c r="AE5" i="12" s="1"/>
  <c r="AD59" i="12"/>
  <c r="AC59" i="12"/>
  <c r="AC5" i="12" s="1"/>
  <c r="AB59" i="12"/>
  <c r="AA59" i="12"/>
  <c r="AA5" i="12" s="1"/>
  <c r="Z59" i="12"/>
  <c r="Y59" i="12"/>
  <c r="X59" i="12"/>
  <c r="W59" i="12"/>
  <c r="W5" i="12" s="1"/>
  <c r="V59" i="12"/>
  <c r="U59" i="12"/>
  <c r="U5" i="12" s="1"/>
  <c r="T59" i="12"/>
  <c r="S59" i="12"/>
  <c r="S5" i="12" s="1"/>
  <c r="R59" i="12"/>
  <c r="Q59" i="12"/>
  <c r="P59" i="12"/>
  <c r="O59" i="12"/>
  <c r="O5" i="12" s="1"/>
  <c r="N59" i="12"/>
  <c r="M59" i="12"/>
  <c r="M5" i="12" s="1"/>
  <c r="L59" i="12"/>
  <c r="K59" i="12"/>
  <c r="K5" i="12" s="1"/>
  <c r="J59" i="12"/>
  <c r="I59" i="12"/>
  <c r="H59" i="12"/>
  <c r="G59" i="12"/>
  <c r="G5" i="12" s="1"/>
  <c r="F59" i="12"/>
  <c r="E59" i="12"/>
  <c r="E5" i="12" s="1"/>
  <c r="D59" i="12"/>
  <c r="C59" i="12"/>
  <c r="AI59" i="12" s="1"/>
  <c r="B59" i="12"/>
  <c r="AH59" i="12" s="1"/>
  <c r="AI58" i="12"/>
  <c r="AH58" i="12"/>
  <c r="AI57" i="12"/>
  <c r="AH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AI47" i="12" s="1"/>
  <c r="B47" i="12"/>
  <c r="AH47" i="12" s="1"/>
  <c r="AI46" i="12"/>
  <c r="AH46" i="12"/>
  <c r="AI45" i="12"/>
  <c r="AH45" i="12"/>
  <c r="AI44" i="12"/>
  <c r="AH44" i="12"/>
  <c r="C43" i="12"/>
  <c r="AG42" i="12"/>
  <c r="AG43" i="12" s="1"/>
  <c r="C42" i="12"/>
  <c r="B42" i="12"/>
  <c r="B43" i="12" s="1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G30" i="12"/>
  <c r="AG2" i="12" s="1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AH30" i="12" s="1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F5" i="12"/>
  <c r="AD5" i="12"/>
  <c r="AB5" i="12"/>
  <c r="Z5" i="12"/>
  <c r="Y5" i="12"/>
  <c r="X5" i="12"/>
  <c r="V5" i="12"/>
  <c r="T5" i="12"/>
  <c r="R5" i="12"/>
  <c r="Q5" i="12"/>
  <c r="P5" i="12"/>
  <c r="N5" i="12"/>
  <c r="L5" i="12"/>
  <c r="J5" i="12"/>
  <c r="I5" i="12"/>
  <c r="H5" i="12"/>
  <c r="F5" i="12"/>
  <c r="D5" i="12"/>
  <c r="B5" i="12"/>
  <c r="AG4" i="12"/>
  <c r="K4" i="12"/>
  <c r="C4" i="12"/>
  <c r="D4" i="12" s="1"/>
  <c r="AI30" i="12" l="1"/>
  <c r="D65" i="12"/>
  <c r="AG3" i="12"/>
  <c r="AG6" i="12" s="1"/>
  <c r="AG65" i="12"/>
  <c r="S190" i="12"/>
  <c r="D190" i="12"/>
  <c r="G71" i="12"/>
  <c r="O71" i="12"/>
  <c r="W71" i="12"/>
  <c r="AE71" i="12"/>
  <c r="B65" i="12"/>
  <c r="B71" i="12"/>
  <c r="AH66" i="12"/>
  <c r="J71" i="12"/>
  <c r="R71" i="12"/>
  <c r="Z71" i="12"/>
  <c r="AH67" i="12"/>
  <c r="E94" i="12"/>
  <c r="D82" i="12"/>
  <c r="C5" i="12"/>
  <c r="AB71" i="12"/>
  <c r="AH69" i="12"/>
  <c r="C7" i="12"/>
  <c r="AI80" i="12"/>
  <c r="C171" i="12"/>
  <c r="D89" i="12"/>
  <c r="D214" i="12"/>
  <c r="E178" i="12"/>
  <c r="D179" i="12"/>
  <c r="D42" i="12" s="1"/>
  <c r="D43" i="12" s="1"/>
  <c r="E173" i="12"/>
  <c r="E214" i="12" l="1"/>
  <c r="F178" i="12"/>
  <c r="V193" i="12"/>
  <c r="D7" i="12"/>
  <c r="D171" i="12"/>
  <c r="E89" i="12"/>
  <c r="AH71" i="12"/>
  <c r="AI71" i="12"/>
  <c r="T193" i="12"/>
  <c r="B7" i="12"/>
  <c r="E179" i="12"/>
  <c r="E42" i="12" s="1"/>
  <c r="F173" i="12"/>
  <c r="F94" i="12"/>
  <c r="E82" i="12"/>
  <c r="E43" i="12" l="1"/>
  <c r="E171" i="12"/>
  <c r="F89" i="12"/>
  <c r="F214" i="12"/>
  <c r="G178" i="12"/>
  <c r="G94" i="12"/>
  <c r="F82" i="12"/>
  <c r="F179" i="12"/>
  <c r="F42" i="12" s="1"/>
  <c r="F43" i="12" s="1"/>
  <c r="F65" i="12" s="1"/>
  <c r="G173" i="12"/>
  <c r="F171" i="12" l="1"/>
  <c r="G89" i="12"/>
  <c r="X193" i="12"/>
  <c r="F7" i="12"/>
  <c r="H94" i="12"/>
  <c r="G82" i="12"/>
  <c r="E65" i="12"/>
  <c r="G179" i="12"/>
  <c r="G42" i="12" s="1"/>
  <c r="G43" i="12" s="1"/>
  <c r="G65" i="12" s="1"/>
  <c r="H173" i="12"/>
  <c r="G214" i="12"/>
  <c r="H178" i="12"/>
  <c r="H179" i="12" l="1"/>
  <c r="H42" i="12" s="1"/>
  <c r="I173" i="12"/>
  <c r="H214" i="12"/>
  <c r="I178" i="12"/>
  <c r="G171" i="12"/>
  <c r="H89" i="12"/>
  <c r="Y193" i="12"/>
  <c r="G7" i="12"/>
  <c r="W193" i="12"/>
  <c r="E7" i="12"/>
  <c r="I94" i="12"/>
  <c r="H82" i="12"/>
  <c r="I214" i="12" l="1"/>
  <c r="J178" i="12"/>
  <c r="H43" i="12"/>
  <c r="J173" i="12"/>
  <c r="I179" i="12"/>
  <c r="I42" i="12" s="1"/>
  <c r="I43" i="12" s="1"/>
  <c r="I65" i="12" s="1"/>
  <c r="I82" i="12"/>
  <c r="J94" i="12"/>
  <c r="H171" i="12"/>
  <c r="I89" i="12"/>
  <c r="AA193" i="12" l="1"/>
  <c r="I7" i="12"/>
  <c r="I171" i="12"/>
  <c r="J89" i="12"/>
  <c r="H65" i="12"/>
  <c r="K178" i="12"/>
  <c r="J214" i="12"/>
  <c r="J179" i="12"/>
  <c r="J42" i="12" s="1"/>
  <c r="J43" i="12" s="1"/>
  <c r="J65" i="12" s="1"/>
  <c r="K173" i="12"/>
  <c r="K94" i="12"/>
  <c r="J82" i="12"/>
  <c r="K214" i="12" l="1"/>
  <c r="L178" i="12"/>
  <c r="Z193" i="12"/>
  <c r="H7" i="12"/>
  <c r="J171" i="12"/>
  <c r="K89" i="12"/>
  <c r="L173" i="12"/>
  <c r="K179" i="12"/>
  <c r="K42" i="12" s="1"/>
  <c r="K43" i="12" s="1"/>
  <c r="K82" i="12"/>
  <c r="L94" i="12"/>
  <c r="AB193" i="12"/>
  <c r="J7" i="12"/>
  <c r="L82" i="12" l="1"/>
  <c r="M94" i="12"/>
  <c r="K65" i="12"/>
  <c r="K171" i="12"/>
  <c r="L89" i="12"/>
  <c r="L214" i="12"/>
  <c r="M178" i="12"/>
  <c r="L179" i="12"/>
  <c r="L42" i="12" s="1"/>
  <c r="L43" i="12" s="1"/>
  <c r="L65" i="12" s="1"/>
  <c r="M173" i="12"/>
  <c r="M214" i="12" l="1"/>
  <c r="N178" i="12"/>
  <c r="M179" i="12"/>
  <c r="M42" i="12" s="1"/>
  <c r="M43" i="12" s="1"/>
  <c r="M65" i="12" s="1"/>
  <c r="N173" i="12"/>
  <c r="AC193" i="12"/>
  <c r="K7" i="12"/>
  <c r="C188" i="12"/>
  <c r="L171" i="12"/>
  <c r="M89" i="12"/>
  <c r="AD193" i="12"/>
  <c r="L7" i="12"/>
  <c r="N94" i="12"/>
  <c r="M82" i="12"/>
  <c r="M171" i="12" l="1"/>
  <c r="N89" i="12"/>
  <c r="N82" i="12"/>
  <c r="O94" i="12"/>
  <c r="AE193" i="12"/>
  <c r="M7" i="12"/>
  <c r="N179" i="12"/>
  <c r="N42" i="12" s="1"/>
  <c r="N43" i="12" s="1"/>
  <c r="N65" i="12" s="1"/>
  <c r="O173" i="12"/>
  <c r="N214" i="12"/>
  <c r="O178" i="12"/>
  <c r="B188" i="12"/>
  <c r="K6" i="12" s="1"/>
  <c r="AF193" i="12" l="1"/>
  <c r="N7" i="12"/>
  <c r="O82" i="12"/>
  <c r="P94" i="12"/>
  <c r="N171" i="12"/>
  <c r="O89" i="12"/>
  <c r="O179" i="12"/>
  <c r="O42" i="12" s="1"/>
  <c r="O43" i="12" s="1"/>
  <c r="O65" i="12" s="1"/>
  <c r="P173" i="12"/>
  <c r="O214" i="12"/>
  <c r="P178" i="12"/>
  <c r="O171" i="12" l="1"/>
  <c r="P89" i="12"/>
  <c r="P214" i="12"/>
  <c r="Q178" i="12"/>
  <c r="AG193" i="12"/>
  <c r="O7" i="12"/>
  <c r="Q94" i="12"/>
  <c r="P82" i="12"/>
  <c r="P179" i="12"/>
  <c r="P42" i="12" s="1"/>
  <c r="P43" i="12" s="1"/>
  <c r="P65" i="12" s="1"/>
  <c r="Q173" i="12"/>
  <c r="Q82" i="12" l="1"/>
  <c r="R94" i="12"/>
  <c r="Q214" i="12"/>
  <c r="R178" i="12"/>
  <c r="Q179" i="12"/>
  <c r="Q42" i="12" s="1"/>
  <c r="Q43" i="12" s="1"/>
  <c r="Q65" i="12" s="1"/>
  <c r="R173" i="12"/>
  <c r="P171" i="12"/>
  <c r="Q89" i="12"/>
  <c r="AH193" i="12"/>
  <c r="P7" i="12"/>
  <c r="Q171" i="12" l="1"/>
  <c r="R89" i="12"/>
  <c r="R179" i="12"/>
  <c r="R42" i="12" s="1"/>
  <c r="R43" i="12" s="1"/>
  <c r="R65" i="12" s="1"/>
  <c r="S173" i="12"/>
  <c r="AI193" i="12"/>
  <c r="Q7" i="12"/>
  <c r="S94" i="12"/>
  <c r="R82" i="12"/>
  <c r="S178" i="12"/>
  <c r="R214" i="12"/>
  <c r="AJ193" i="12" l="1"/>
  <c r="R7" i="12"/>
  <c r="S82" i="12"/>
  <c r="T94" i="12"/>
  <c r="S179" i="12"/>
  <c r="S42" i="12" s="1"/>
  <c r="S43" i="12" s="1"/>
  <c r="S65" i="12" s="1"/>
  <c r="T173" i="12"/>
  <c r="R171" i="12"/>
  <c r="S89" i="12"/>
  <c r="S214" i="12"/>
  <c r="T178" i="12"/>
  <c r="S171" i="12" l="1"/>
  <c r="T89" i="12"/>
  <c r="T179" i="12"/>
  <c r="T42" i="12" s="1"/>
  <c r="T43" i="12" s="1"/>
  <c r="T65" i="12" s="1"/>
  <c r="U173" i="12"/>
  <c r="AK193" i="12"/>
  <c r="S7" i="12"/>
  <c r="T82" i="12"/>
  <c r="U94" i="12"/>
  <c r="T214" i="12"/>
  <c r="U178" i="12"/>
  <c r="V94" i="12" l="1"/>
  <c r="U82" i="12"/>
  <c r="AL193" i="12"/>
  <c r="T7" i="12"/>
  <c r="U179" i="12"/>
  <c r="U42" i="12" s="1"/>
  <c r="U43" i="12" s="1"/>
  <c r="U65" i="12" s="1"/>
  <c r="V173" i="12"/>
  <c r="U214" i="12"/>
  <c r="V178" i="12"/>
  <c r="T171" i="12"/>
  <c r="U89" i="12"/>
  <c r="V214" i="12" l="1"/>
  <c r="W178" i="12"/>
  <c r="V179" i="12"/>
  <c r="V42" i="12" s="1"/>
  <c r="V43" i="12" s="1"/>
  <c r="V65" i="12" s="1"/>
  <c r="W173" i="12"/>
  <c r="AM193" i="12"/>
  <c r="U7" i="12"/>
  <c r="U171" i="12"/>
  <c r="V89" i="12"/>
  <c r="W94" i="12"/>
  <c r="V82" i="12"/>
  <c r="AN193" i="12" l="1"/>
  <c r="V7" i="12"/>
  <c r="V171" i="12"/>
  <c r="W89" i="12"/>
  <c r="W179" i="12"/>
  <c r="W42" i="12" s="1"/>
  <c r="W43" i="12" s="1"/>
  <c r="W65" i="12" s="1"/>
  <c r="X173" i="12"/>
  <c r="W214" i="12"/>
  <c r="X178" i="12"/>
  <c r="W82" i="12"/>
  <c r="X94" i="12"/>
  <c r="X214" i="12" l="1"/>
  <c r="Y178" i="12"/>
  <c r="X179" i="12"/>
  <c r="X42" i="12" s="1"/>
  <c r="X43" i="12" s="1"/>
  <c r="X65" i="12" s="1"/>
  <c r="Y173" i="12"/>
  <c r="W171" i="12"/>
  <c r="X89" i="12"/>
  <c r="AO193" i="12"/>
  <c r="W7" i="12"/>
  <c r="Y94" i="12"/>
  <c r="X82" i="12"/>
  <c r="Z173" i="12" l="1"/>
  <c r="Y179" i="12"/>
  <c r="Y42" i="12" s="1"/>
  <c r="Y43" i="12" s="1"/>
  <c r="Y65" i="12" s="1"/>
  <c r="X171" i="12"/>
  <c r="Y89" i="12"/>
  <c r="AP193" i="12"/>
  <c r="X7" i="12"/>
  <c r="Y214" i="12"/>
  <c r="Z178" i="12"/>
  <c r="Y82" i="12"/>
  <c r="Z94" i="12"/>
  <c r="AA178" i="12" l="1"/>
  <c r="Z214" i="12"/>
  <c r="Y171" i="12"/>
  <c r="Z89" i="12"/>
  <c r="AQ193" i="12"/>
  <c r="Y7" i="12"/>
  <c r="AA94" i="12"/>
  <c r="Z82" i="12"/>
  <c r="Z179" i="12"/>
  <c r="Z42" i="12" s="1"/>
  <c r="Z43" i="12" s="1"/>
  <c r="Z65" i="12" s="1"/>
  <c r="AA173" i="12"/>
  <c r="AA82" i="12" l="1"/>
  <c r="AB94" i="12"/>
  <c r="AB173" i="12"/>
  <c r="AA179" i="12"/>
  <c r="AA42" i="12" s="1"/>
  <c r="AA43" i="12" s="1"/>
  <c r="AA65" i="12" s="1"/>
  <c r="Z171" i="12"/>
  <c r="AA89" i="12"/>
  <c r="AR193" i="12"/>
  <c r="Z7" i="12"/>
  <c r="AA214" i="12"/>
  <c r="AB178" i="12"/>
  <c r="AS193" i="12" l="1"/>
  <c r="AA7" i="12"/>
  <c r="AB179" i="12"/>
  <c r="AB42" i="12" s="1"/>
  <c r="AB43" i="12" s="1"/>
  <c r="AB65" i="12" s="1"/>
  <c r="AC173" i="12"/>
  <c r="AA171" i="12"/>
  <c r="AB89" i="12"/>
  <c r="AB214" i="12"/>
  <c r="AC178" i="12"/>
  <c r="AB82" i="12"/>
  <c r="AC94" i="12"/>
  <c r="AC214" i="12" l="1"/>
  <c r="AD178" i="12"/>
  <c r="AB171" i="12"/>
  <c r="AC89" i="12"/>
  <c r="AT193" i="12"/>
  <c r="AB7" i="12"/>
  <c r="AD94" i="12"/>
  <c r="AC82" i="12"/>
  <c r="AC179" i="12"/>
  <c r="AC42" i="12" s="1"/>
  <c r="AC43" i="12" s="1"/>
  <c r="AC65" i="12" s="1"/>
  <c r="AD173" i="12"/>
  <c r="AC171" i="12" l="1"/>
  <c r="AD89" i="12"/>
  <c r="AE94" i="12"/>
  <c r="AD82" i="12"/>
  <c r="AD179" i="12"/>
  <c r="AD42" i="12" s="1"/>
  <c r="AD43" i="12" s="1"/>
  <c r="AD65" i="12" s="1"/>
  <c r="AE173" i="12"/>
  <c r="AD214" i="12"/>
  <c r="AE178" i="12"/>
  <c r="AU193" i="12"/>
  <c r="AC7" i="12"/>
  <c r="AV193" i="12" l="1"/>
  <c r="AD7" i="12"/>
  <c r="AF94" i="12"/>
  <c r="AF82" i="12" s="1"/>
  <c r="AE82" i="12"/>
  <c r="AD171" i="12"/>
  <c r="AE89" i="12"/>
  <c r="AE214" i="12"/>
  <c r="AF178" i="12"/>
  <c r="AF214" i="12" s="1"/>
  <c r="AF173" i="12"/>
  <c r="AE179" i="12"/>
  <c r="AE42" i="12" s="1"/>
  <c r="AE43" i="12" s="1"/>
  <c r="AE65" i="12" s="1"/>
  <c r="AE171" i="12" l="1"/>
  <c r="AF89" i="12"/>
  <c r="AF171" i="12" s="1"/>
  <c r="AH82" i="12"/>
  <c r="AI82" i="12"/>
  <c r="AW193" i="12"/>
  <c r="AE7" i="12"/>
  <c r="AF179" i="12"/>
  <c r="AF42" i="12" s="1"/>
  <c r="AF43" i="12" l="1"/>
  <c r="AI42" i="12"/>
  <c r="AH42" i="12"/>
  <c r="AF65" i="12" l="1"/>
  <c r="AI43" i="12"/>
  <c r="AH43" i="12"/>
  <c r="AX193" i="12" l="1"/>
  <c r="AF7" i="12"/>
  <c r="A7" i="12" s="1"/>
  <c r="AH65" i="12"/>
  <c r="AI65" i="12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<sst xmlns="http://schemas.openxmlformats.org/spreadsheetml/2006/main" count="6809" uniqueCount="239">
  <si>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</si>
  <si>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</si>
  <si>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</si>
  <si>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</si>
  <si>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</si>
  <si>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</si>
  <si>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</si>
  <si>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</si>
  <si>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</si>
  <si>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</si>
  <si>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</si>
  <si>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</si>
  <si>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</si>
  <si>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</si>
  <si>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</si>
  <si>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</si>
  <si>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</si>
  <si>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</si>
  <si>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Khimti Khola(60)</t>
  </si>
  <si>
    <t>Upper Marsyangdi "A"(50)</t>
  </si>
  <si>
    <t>Bhotekoshi Khola(45)</t>
  </si>
  <si>
    <t>Kabeli B-1(25)</t>
  </si>
  <si>
    <t>Upper Madi(25)</t>
  </si>
  <si>
    <t>Solu Khola(23.5)</t>
  </si>
  <si>
    <t>Chilime(22.1)</t>
  </si>
  <si>
    <t>Lower Hewa Khola(22.1)</t>
  </si>
  <si>
    <t>Bagmati(Mandu) KholaSmall(22)</t>
  </si>
  <si>
    <t>Sanima Mai Khola(22)</t>
  </si>
  <si>
    <r>
      <t xml:space="preserve">Hewa Khola A </t>
    </r>
    <r>
      <rPr>
        <b/>
        <i/>
        <sz val="10"/>
        <color rgb="FFFF0000"/>
        <rFont val="Times New Roman"/>
        <family val="1"/>
      </rPr>
      <t>Upper</t>
    </r>
    <r>
      <rPr>
        <sz val="10"/>
        <rFont val="Times New Roman"/>
        <family val="1"/>
      </rPr>
      <t>(14.9)</t>
    </r>
  </si>
  <si>
    <t>Thapa Khola(13.6)</t>
  </si>
  <si>
    <t>Sikless Khola(13)</t>
  </si>
  <si>
    <t>Jhimruk Khola(12)</t>
  </si>
  <si>
    <t>Upper Mai Khola(12)</t>
  </si>
  <si>
    <t>Namarjun(12)</t>
  </si>
  <si>
    <t>Lower Modi 1(10)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</si>
  <si>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</si>
  <si>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</si>
  <si>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</si>
  <si>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</si>
  <si>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</si>
  <si>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</si>
  <si>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</si>
  <si>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</si>
  <si>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</si>
  <si>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</si>
  <si>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</si>
  <si>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</si>
  <si>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</si>
  <si>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</si>
  <si>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</si>
  <si>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</si>
  <si>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</si>
  <si>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</si>
  <si>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</si>
  <si>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</si>
  <si>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TNKPR</t>
  </si>
  <si>
    <t>BHNTBRI</t>
  </si>
  <si>
    <t>MUJAFFARPUR</t>
  </si>
  <si>
    <t>RAMNAGAR</t>
  </si>
  <si>
    <t>RAXAUL 132</t>
  </si>
  <si>
    <t>NANPRA</t>
  </si>
  <si>
    <t>BISHANPUR</t>
  </si>
  <si>
    <t>JALESHWOR</t>
  </si>
  <si>
    <t>RAJBRJ</t>
  </si>
  <si>
    <t>Raxaul 33</t>
  </si>
  <si>
    <t>Others</t>
  </si>
  <si>
    <t>Total IMPORT</t>
  </si>
  <si>
    <t>MULTI F</t>
  </si>
  <si>
    <t>HTD DIE</t>
  </si>
  <si>
    <t>MRS DI</t>
  </si>
  <si>
    <t>Total DIESEL</t>
  </si>
  <si>
    <t>Total Load Shedded/Trip</t>
  </si>
  <si>
    <t>T0TAL</t>
  </si>
  <si>
    <t>RMNGR</t>
  </si>
  <si>
    <t>KATAIYA</t>
  </si>
  <si>
    <t>RAXAUL</t>
  </si>
  <si>
    <t>MUZAFFARPUR</t>
  </si>
  <si>
    <t>OTHER</t>
  </si>
  <si>
    <t>Total EXPORT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</si>
  <si>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</si>
  <si>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</si>
  <si>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</si>
  <si>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</si>
  <si>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</si>
  <si>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</si>
  <si>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</si>
  <si>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</si>
  <si>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TOTAL IMPORT</t>
  </si>
  <si>
    <t>Kathmandu Load</t>
  </si>
  <si>
    <t>MRS-SYU</t>
  </si>
  <si>
    <t>KL2-MATA</t>
  </si>
  <si>
    <t>KL1-SYU</t>
  </si>
  <si>
    <t>DHALKE-KHIMTI</t>
  </si>
  <si>
    <t>DHALKE-CHAPUR I</t>
  </si>
  <si>
    <t>Others IPP Detail</t>
  </si>
  <si>
    <t>Iwa Khola(9.9)</t>
  </si>
  <si>
    <t>Sipring Khola(9.66)</t>
  </si>
  <si>
    <t>Super Mai A(9.6)</t>
  </si>
  <si>
    <t>Andhi Khola(9.4)</t>
  </si>
  <si>
    <t>Rudi Khola A(8.8)</t>
  </si>
  <si>
    <t>Api(Naugadh gad Khola)(8.5)</t>
  </si>
  <si>
    <t>Ankhu Khola - 1(8.4)</t>
  </si>
  <si>
    <t>Mai Sana Cascade(8)</t>
  </si>
  <si>
    <t>Upper Naugad Gad(8)</t>
  </si>
  <si>
    <t>Super Mai(7.8)</t>
  </si>
  <si>
    <t>Jogmai(7.6)</t>
  </si>
  <si>
    <t>Indrawati - III(7.5)</t>
  </si>
  <si>
    <t>Upper Khorunga(7.5)</t>
  </si>
  <si>
    <t>Sanima Mai Cascade(7)</t>
  </si>
  <si>
    <t>Molung Khola(7)</t>
  </si>
  <si>
    <t>Upper Mardi(7)</t>
  </si>
  <si>
    <t>Rudi Khola B(6.6)</t>
  </si>
  <si>
    <t>Daraudi Khola A(6)</t>
  </si>
  <si>
    <t>Upper Mai C(5.1)</t>
  </si>
  <si>
    <t>Ghalemdi Khola(5)</t>
  </si>
  <si>
    <t>Mailung Khola(5)</t>
  </si>
  <si>
    <t>Pikhuwa Khola(5)</t>
  </si>
  <si>
    <t>Tadi Khola (Thaprek)(5)</t>
  </si>
  <si>
    <t>Upper Hugdi Khola(5)</t>
  </si>
  <si>
    <t>Phawa Khola(4.95)</t>
  </si>
  <si>
    <t>Siuri Khola(4.95)</t>
  </si>
  <si>
    <t>Mardi Khola(4.8)</t>
  </si>
  <si>
    <t>Padam Khola(4.8)</t>
  </si>
  <si>
    <t>Mai Khola Small(4.5)</t>
  </si>
  <si>
    <t>Hewa Khola(4.46)</t>
  </si>
  <si>
    <t>Bijayapur-1(4.41)</t>
  </si>
  <si>
    <t>Radhi Khola(4.4)</t>
  </si>
  <si>
    <t>Tungun-Thosne(4.36)</t>
  </si>
  <si>
    <t>Baramchi Khola(4.2)</t>
  </si>
  <si>
    <t>Khudi Khola(4)</t>
  </si>
  <si>
    <t>Puwa Khola -1(4)</t>
  </si>
  <si>
    <t>Sabha Khola(4)</t>
  </si>
  <si>
    <t>Sardi Khola(4)</t>
  </si>
  <si>
    <t>Dwari Khola(3.75)</t>
  </si>
  <si>
    <t>Charanawati Khola(3.52)</t>
  </si>
  <si>
    <t>Kapadi Gad(3.33)</t>
  </si>
  <si>
    <t>Bhairab Kunda(3)</t>
  </si>
  <si>
    <t>Chaku Khola(3)</t>
  </si>
  <si>
    <t>Midim Karapu(3)</t>
  </si>
  <si>
    <t>Piluwa Khola Small(3)</t>
  </si>
  <si>
    <t>Upper Puwa -1(3)</t>
  </si>
  <si>
    <t>Super Mai Cascade(3)</t>
  </si>
  <si>
    <t>Chake Khola(2.83)</t>
  </si>
  <si>
    <t>Daram Khola A(2.5)</t>
  </si>
  <si>
    <t>Sunkoshi Small(2.5)</t>
  </si>
  <si>
    <t>Ridi Khola(2.4)</t>
  </si>
  <si>
    <t>Jiri Khola Small(2.2)</t>
  </si>
  <si>
    <t>Chhandi(2)</t>
  </si>
  <si>
    <t>Jhyadi Khola(2)</t>
  </si>
  <si>
    <t>Khani Khola(2)</t>
  </si>
  <si>
    <t>Lower Chaku Khola(1.8)</t>
  </si>
  <si>
    <t>Middle Chaku(1.8)</t>
  </si>
  <si>
    <t>Thoppal Khola(1.65)</t>
  </si>
  <si>
    <t>Theule Khola(1.5)</t>
  </si>
  <si>
    <t>Kuthali(Suspa) Bukhari(1)</t>
  </si>
  <si>
    <t>Tallo Chote Khola(1)</t>
  </si>
  <si>
    <t>Jeuligad Small Hydropower Project(1)</t>
  </si>
  <si>
    <t>Miya Khola(1)</t>
  </si>
  <si>
    <t>Pati Khola Small(1)</t>
  </si>
  <si>
    <t>Pheme Khola(1)</t>
  </si>
  <si>
    <t>Chhote Khola(0.99)</t>
  </si>
  <si>
    <t>Upper Hadi Khola(0.99)</t>
  </si>
  <si>
    <t>Lower Piluwa Small(0.99)</t>
  </si>
  <si>
    <t>Seti-II(0.98)</t>
  </si>
  <si>
    <t>Bishnu Priya Solar Farm Project(0.96)</t>
  </si>
  <si>
    <t>Sisne Khola Small(0.75)</t>
  </si>
  <si>
    <t>Solar KUKL(0.68)</t>
  </si>
  <si>
    <t>Dhunge-Jiri(0.6)</t>
  </si>
  <si>
    <t>Jhankre Khola Small(0.6)</t>
  </si>
  <si>
    <t>Belkhu(0.52)</t>
  </si>
  <si>
    <t>Rairang Khola(0.5)</t>
  </si>
  <si>
    <t>Sali Nadi(0.25)</t>
  </si>
  <si>
    <t>Syange Khola(0.18)</t>
  </si>
  <si>
    <t>Midim Khola(0.1)</t>
  </si>
  <si>
    <t>Sobuwa Khola-2 MHP(0.09)</t>
  </si>
  <si>
    <t>Leguwa Khola(0.04)</t>
  </si>
  <si>
    <t>Syauri Bhumey(0.02)</t>
  </si>
  <si>
    <t>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</si>
  <si>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</si>
  <si>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</si>
  <si>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</si>
  <si>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</si>
  <si>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</si>
  <si>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</si>
  <si>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</si>
  <si>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</si>
  <si>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</si>
  <si>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</si>
  <si>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</si>
  <si>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</si>
  <si>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</si>
  <si>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</si>
  <si>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</si>
  <si>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</si>
  <si>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</si>
  <si>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</si>
  <si>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</si>
  <si>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</si>
  <si>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</si>
  <si>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</si>
  <si>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Date: 2078 Baisakh</t>
  </si>
  <si>
    <t xml:space="preserve">System </t>
  </si>
  <si>
    <t>System Disturbed</t>
  </si>
  <si>
    <t>d</t>
  </si>
  <si>
    <t>i</t>
  </si>
  <si>
    <t>s</t>
  </si>
  <si>
    <t>t</t>
  </si>
  <si>
    <t>u</t>
  </si>
  <si>
    <t>r</t>
  </si>
  <si>
    <t>b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</si>
  <si>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</si>
  <si>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</si>
  <si>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</si>
  <si>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</si>
  <si>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</si>
  <si>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</si>
  <si>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</si>
  <si>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</si>
  <si>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</si>
  <si>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</si>
  <si>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>Disturbed</t>
  </si>
  <si>
    <t>Kohalpur all Transformer S/D</t>
  </si>
  <si>
    <t>127.8.</t>
  </si>
  <si>
    <t>127..3</t>
  </si>
  <si>
    <t>umesh jha</t>
  </si>
  <si>
    <t>128.2.</t>
  </si>
  <si>
    <t>N/A</t>
  </si>
  <si>
    <t>65.8.</t>
  </si>
  <si>
    <t>P</t>
  </si>
  <si>
    <t>A</t>
  </si>
  <si>
    <t>L</t>
  </si>
  <si>
    <t>15.8.</t>
  </si>
  <si>
    <t>Butwal and Butwal west system distrub due to rainfall and wind.(1:30 to</t>
  </si>
  <si>
    <t>Dhalke Chapur and Duhabi load tripped</t>
  </si>
  <si>
    <t xml:space="preserve"> </t>
  </si>
  <si>
    <t>C</t>
  </si>
  <si>
    <t>O</t>
  </si>
  <si>
    <t>12.8.9</t>
  </si>
  <si>
    <t>67.1.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</si>
</sst>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h:mm;@"/>
    <numFmt numFmtId="165" formatCode="[$-F800]dddd\,\ mmmm\ dd\,\ yyyy"/>
    <numFmt numFmtId="166" formatCode="0.0"/>
    <numFmt numFmtId="167" formatCode="[hh]:mm"/>
    <numFmt numFmtId="168" formatCode="0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b/>
      <i/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2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7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0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vertical="center"/>
    </xf>
    <xf numFmtId="0" fontId="0" fillId="5" borderId="0" xfId="0" applyFill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6" fontId="0" fillId="5" borderId="0" xfId="0" applyNumberFormat="1" applyFill="1"/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1" xfId="0" applyFont="1" applyBorder="1" applyAlignment="1">
      <alignment vertical="center"/>
    </xf>
    <xf numFmtId="2" fontId="12" fillId="6" borderId="17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5" xfId="0" applyFont="1" applyBorder="1" applyAlignment="1">
      <alignment horizontal="right" vertical="center"/>
    </xf>
    <xf numFmtId="166" fontId="12" fillId="8" borderId="26" xfId="0" applyNumberFormat="1" applyFont="1" applyFill="1" applyBorder="1" applyAlignment="1" applyProtection="1">
      <alignment horizontal="center" vertical="center"/>
      <protection locked="0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26" xfId="0" applyNumberFormat="1" applyFont="1" applyBorder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20" fontId="0" fillId="0" borderId="0" xfId="0" applyNumberFormat="1"/>
    <xf numFmtId="0" fontId="12" fillId="0" borderId="27" xfId="0" applyFont="1" applyBorder="1" applyAlignment="1">
      <alignment horizontal="right" vertical="center"/>
    </xf>
    <xf numFmtId="166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right" vertical="center"/>
    </xf>
    <xf numFmtId="2" fontId="25" fillId="0" borderId="3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Fill="1" applyBorder="1" applyAlignment="1"/>
    <xf numFmtId="2" fontId="12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8" fillId="0" borderId="29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166" fontId="12" fillId="9" borderId="26" xfId="0" applyNumberFormat="1" applyFont="1" applyFill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left" vertical="center"/>
    </xf>
    <xf numFmtId="166" fontId="16" fillId="0" borderId="32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8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33" xfId="0" applyFont="1" applyBorder="1" applyAlignment="1">
      <alignment horizontal="right" vertical="center"/>
    </xf>
    <xf numFmtId="2" fontId="28" fillId="0" borderId="19" xfId="0" applyNumberFormat="1" applyFont="1" applyBorder="1" applyAlignment="1">
      <alignment horizontal="center" vertical="center"/>
    </xf>
    <xf numFmtId="2" fontId="16" fillId="0" borderId="34" xfId="0" applyNumberFormat="1" applyFont="1" applyBorder="1" applyAlignment="1">
      <alignment horizontal="center" vertical="center"/>
    </xf>
    <xf numFmtId="166" fontId="12" fillId="5" borderId="6" xfId="0" applyNumberFormat="1" applyFont="1" applyFill="1" applyBorder="1" applyAlignment="1" applyProtection="1">
      <alignment horizontal="center" vertical="center"/>
      <protection locked="0"/>
    </xf>
    <xf numFmtId="166" fontId="12" fillId="5" borderId="23" xfId="0" applyNumberFormat="1" applyFont="1" applyFill="1" applyBorder="1" applyAlignment="1" applyProtection="1">
      <alignment horizontal="center" vertical="center"/>
      <protection locked="0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2" fontId="25" fillId="0" borderId="24" xfId="0" applyNumberFormat="1" applyFont="1" applyBorder="1" applyAlignment="1">
      <alignment horizontal="center" vertical="center"/>
    </xf>
    <xf numFmtId="166" fontId="12" fillId="10" borderId="26" xfId="0" applyNumberFormat="1" applyFont="1" applyFill="1" applyBorder="1" applyAlignment="1" applyProtection="1">
      <alignment horizontal="center" vertical="center"/>
      <protection locked="0"/>
    </xf>
    <xf numFmtId="166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0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right" vertical="center"/>
    </xf>
    <xf numFmtId="166" fontId="12" fillId="0" borderId="19" xfId="0" applyNumberFormat="1" applyFont="1" applyBorder="1" applyAlignment="1">
      <alignment horizontal="center" vertical="center"/>
    </xf>
    <xf numFmtId="2" fontId="12" fillId="0" borderId="36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0" fontId="16" fillId="11" borderId="31" xfId="0" applyFont="1" applyFill="1" applyBorder="1" applyAlignment="1">
      <alignment vertical="center" wrapText="1"/>
    </xf>
    <xf numFmtId="166" fontId="12" fillId="0" borderId="32" xfId="0" applyNumberFormat="1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center" vertical="center"/>
    </xf>
    <xf numFmtId="1" fontId="16" fillId="0" borderId="32" xfId="0" applyNumberFormat="1" applyFont="1" applyBorder="1" applyAlignment="1">
      <alignment horizontal="center" vertical="center"/>
    </xf>
    <xf numFmtId="2" fontId="25" fillId="0" borderId="3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3" xfId="0" applyNumberFormat="1" applyFont="1" applyBorder="1" applyAlignment="1" applyProtection="1">
      <alignment horizontal="center" vertical="center"/>
      <protection locked="0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38" xfId="0" applyNumberFormat="1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 vertical="center"/>
      <protection locked="0"/>
    </xf>
    <xf numFmtId="166" fontId="12" fillId="0" borderId="40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166" fontId="12" fillId="0" borderId="6" xfId="0" applyNumberFormat="1" applyFont="1" applyBorder="1" applyAlignment="1" applyProtection="1">
      <alignment horizontal="center"/>
      <protection locked="0"/>
    </xf>
    <xf numFmtId="166" fontId="12" fillId="0" borderId="40" xfId="0" applyNumberFormat="1" applyFont="1" applyBorder="1" applyAlignment="1" applyProtection="1">
      <alignment horizontal="center"/>
      <protection locked="0"/>
    </xf>
    <xf numFmtId="2" fontId="12" fillId="0" borderId="41" xfId="0" applyNumberFormat="1" applyFont="1" applyBorder="1" applyAlignment="1">
      <alignment horizontal="center"/>
    </xf>
    <xf numFmtId="166" fontId="12" fillId="0" borderId="8" xfId="0" applyNumberFormat="1" applyFont="1" applyBorder="1" applyAlignment="1" applyProtection="1">
      <alignment horizontal="center" vertical="center"/>
      <protection locked="0"/>
    </xf>
    <xf numFmtId="166" fontId="12" fillId="0" borderId="10" xfId="0" applyNumberFormat="1" applyFont="1" applyBorder="1" applyAlignment="1" applyProtection="1">
      <alignment horizontal="center" vertical="center"/>
      <protection locked="0"/>
    </xf>
    <xf numFmtId="2" fontId="12" fillId="0" borderId="43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vertical="center"/>
    </xf>
    <xf numFmtId="0" fontId="2" fillId="0" borderId="26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166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7" xfId="0" applyFont="1" applyBorder="1" applyAlignment="1">
      <alignment vertical="center"/>
    </xf>
    <xf numFmtId="166" fontId="12" fillId="0" borderId="2" xfId="0" applyNumberFormat="1" applyFont="1" applyBorder="1" applyAlignment="1">
      <alignment horizontal="center" vertical="center"/>
    </xf>
    <xf numFmtId="166" fontId="12" fillId="0" borderId="44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39" xfId="0" applyFont="1" applyBorder="1" applyAlignment="1">
      <alignment vertical="center"/>
    </xf>
    <xf numFmtId="166" fontId="12" fillId="0" borderId="45" xfId="0" applyNumberFormat="1" applyFont="1" applyBorder="1" applyAlignment="1" applyProtection="1">
      <alignment horizontal="center" vertical="center"/>
      <protection locked="0"/>
    </xf>
    <xf numFmtId="0" fontId="12" fillId="0" borderId="46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/>
      <protection locked="0"/>
    </xf>
    <xf numFmtId="166" fontId="12" fillId="0" borderId="47" xfId="0" applyNumberFormat="1" applyFont="1" applyBorder="1" applyAlignment="1" applyProtection="1">
      <alignment horizontal="center"/>
      <protection locked="0"/>
    </xf>
    <xf numFmtId="2" fontId="0" fillId="0" borderId="19" xfId="0" applyNumberFormat="1" applyBorder="1" applyAlignment="1">
      <alignment horizontal="center"/>
    </xf>
    <xf numFmtId="0" fontId="16" fillId="0" borderId="48" xfId="0" applyFont="1" applyBorder="1" applyAlignment="1">
      <alignment vertical="center"/>
    </xf>
    <xf numFmtId="0" fontId="0" fillId="0" borderId="49" xfId="0" applyBorder="1" applyAlignment="1">
      <alignment horizontal="center"/>
    </xf>
    <xf numFmtId="2" fontId="0" fillId="0" borderId="49" xfId="0" applyNumberFormat="1" applyBorder="1" applyAlignment="1">
      <alignment horizontal="center"/>
    </xf>
    <xf numFmtId="166" fontId="0" fillId="0" borderId="0" xfId="0" applyNumberFormat="1" applyBorder="1" applyAlignment="1" applyProtection="1">
      <alignment horizontal="center"/>
      <protection locked="0"/>
    </xf>
    <xf numFmtId="0" fontId="12" fillId="0" borderId="50" xfId="0" applyFont="1" applyBorder="1" applyAlignment="1">
      <alignment vertical="center"/>
    </xf>
    <xf numFmtId="2" fontId="12" fillId="0" borderId="26" xfId="0" applyNumberFormat="1" applyFont="1" applyBorder="1" applyAlignment="1">
      <alignment horizontal="center" vertical="center"/>
    </xf>
    <xf numFmtId="2" fontId="25" fillId="0" borderId="51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2" fontId="12" fillId="0" borderId="6" xfId="0" applyNumberFormat="1" applyFont="1" applyBorder="1" applyAlignment="1">
      <alignment horizontal="center" vertical="center"/>
    </xf>
    <xf numFmtId="2" fontId="25" fillId="0" borderId="40" xfId="0" applyNumberFormat="1" applyFont="1" applyBorder="1" applyAlignment="1">
      <alignment horizontal="center" vertical="center"/>
    </xf>
    <xf numFmtId="2" fontId="25" fillId="0" borderId="52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0" fontId="12" fillId="0" borderId="54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2" fontId="29" fillId="0" borderId="40" xfId="0" applyNumberFormat="1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2" fontId="29" fillId="0" borderId="52" xfId="0" applyNumberFormat="1" applyFont="1" applyBorder="1" applyAlignment="1">
      <alignment horizontal="center" vertical="center"/>
    </xf>
    <xf numFmtId="0" fontId="12" fillId="0" borderId="55" xfId="0" applyFont="1" applyBorder="1" applyAlignment="1">
      <alignment vertical="center"/>
    </xf>
    <xf numFmtId="2" fontId="12" fillId="0" borderId="32" xfId="0" applyNumberFormat="1" applyFont="1" applyBorder="1" applyAlignment="1">
      <alignment horizontal="center" vertical="center"/>
    </xf>
    <xf numFmtId="2" fontId="0" fillId="0" borderId="56" xfId="0" applyNumberFormat="1" applyBorder="1" applyAlignment="1">
      <alignment horizontal="center"/>
    </xf>
    <xf numFmtId="2" fontId="30" fillId="0" borderId="2" xfId="0" applyNumberFormat="1" applyFont="1" applyBorder="1" applyAlignment="1">
      <alignment horizontal="center" vertical="center"/>
    </xf>
    <xf numFmtId="2" fontId="30" fillId="0" borderId="4" xfId="0" applyNumberFormat="1" applyFont="1" applyBorder="1" applyAlignment="1">
      <alignment horizontal="center" vertical="center"/>
    </xf>
    <xf numFmtId="0" fontId="16" fillId="0" borderId="50" xfId="0" applyFont="1" applyBorder="1" applyAlignment="1">
      <alignment vertical="center"/>
    </xf>
    <xf numFmtId="2" fontId="30" fillId="0" borderId="26" xfId="0" applyNumberFormat="1" applyFont="1" applyBorder="1" applyAlignment="1">
      <alignment horizontal="center" vertical="center"/>
    </xf>
    <xf numFmtId="2" fontId="30" fillId="0" borderId="51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center"/>
    </xf>
    <xf numFmtId="2" fontId="30" fillId="0" borderId="6" xfId="0" applyNumberFormat="1" applyFont="1" applyBorder="1" applyAlignment="1">
      <alignment horizontal="center" vertical="center"/>
    </xf>
    <xf numFmtId="2" fontId="30" fillId="0" borderId="40" xfId="0" applyNumberFormat="1" applyFont="1" applyBorder="1" applyAlignment="1">
      <alignment horizontal="center" vertical="center"/>
    </xf>
    <xf numFmtId="0" fontId="16" fillId="0" borderId="54" xfId="0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2" fontId="30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1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2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167" fontId="12" fillId="0" borderId="58" xfId="0" applyNumberFormat="1" applyFont="1" applyBorder="1" applyAlignment="1">
      <alignment vertical="center"/>
    </xf>
    <xf numFmtId="167" fontId="12" fillId="0" borderId="19" xfId="0" applyNumberFormat="1" applyFont="1" applyBorder="1" applyAlignment="1">
      <alignment vertical="center"/>
    </xf>
    <xf numFmtId="167" fontId="12" fillId="0" borderId="20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6" fontId="0" fillId="0" borderId="6" xfId="0" applyNumberFormat="1" applyBorder="1" applyAlignment="1">
      <alignment horizontal="center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2" fontId="30" fillId="0" borderId="44" xfId="0" applyNumberFormat="1" applyFont="1" applyBorder="1" applyAlignment="1">
      <alignment horizontal="center" vertical="center"/>
    </xf>
    <xf numFmtId="2" fontId="30" fillId="0" borderId="59" xfId="0" applyNumberFormat="1" applyFont="1" applyBorder="1" applyAlignment="1">
      <alignment horizontal="center" vertical="center"/>
    </xf>
    <xf numFmtId="2" fontId="30" fillId="0" borderId="45" xfId="0" applyNumberFormat="1" applyFont="1" applyBorder="1" applyAlignment="1">
      <alignment horizontal="center" vertical="center"/>
    </xf>
    <xf numFmtId="2" fontId="30" fillId="0" borderId="60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65" fontId="15" fillId="4" borderId="0" xfId="0" applyNumberFormat="1" applyFont="1" applyFill="1" applyAlignment="1">
      <alignment horizontal="left" vertical="center"/>
    </xf>
    <xf numFmtId="0" fontId="34" fillId="0" borderId="0" xfId="0" applyNumberFormat="1" applyFont="1"/>
    <xf numFmtId="166" fontId="12" fillId="0" borderId="23" xfId="0" applyNumberFormat="1" applyFont="1" applyFill="1" applyBorder="1" applyAlignment="1" applyProtection="1">
      <alignment horizontal="center" vertical="center"/>
      <protection locked="0"/>
    </xf>
    <xf numFmtId="166" fontId="12" fillId="15" borderId="6" xfId="0" applyNumberFormat="1" applyFont="1" applyFill="1" applyBorder="1" applyAlignment="1">
      <alignment horizontal="center" vertical="center"/>
    </xf>
    <xf numFmtId="166" fontId="35" fillId="16" borderId="6" xfId="0" applyNumberFormat="1" applyFont="1" applyFill="1" applyBorder="1" applyAlignment="1">
      <alignment horizontal="center" vertical="top" wrapText="1"/>
    </xf>
    <xf numFmtId="166" fontId="35" fillId="16" borderId="61" xfId="0" applyNumberFormat="1" applyFont="1" applyFill="1" applyBorder="1" applyAlignment="1" applyProtection="1">
      <alignment horizontal="center" vertical="top" wrapText="1"/>
      <protection locked="0"/>
    </xf>
    <xf numFmtId="2" fontId="35" fillId="16" borderId="61" xfId="0" applyNumberFormat="1" applyFont="1" applyFill="1" applyBorder="1" applyAlignment="1" applyProtection="1">
      <alignment horizontal="center" vertical="top" wrapText="1"/>
      <protection locked="0"/>
    </xf>
    <xf numFmtId="166" fontId="35" fillId="16" borderId="26" xfId="0" applyNumberFormat="1" applyFont="1" applyFill="1" applyBorder="1" applyAlignment="1">
      <alignment horizontal="center" vertical="top" wrapText="1"/>
    </xf>
    <xf numFmtId="166" fontId="35" fillId="16" borderId="19" xfId="0" applyNumberFormat="1" applyFont="1" applyFill="1" applyBorder="1" applyAlignment="1">
      <alignment horizontal="center" vertical="top" wrapText="1"/>
    </xf>
    <xf numFmtId="166" fontId="35" fillId="16" borderId="6" xfId="0" applyNumberFormat="1" applyFont="1" applyFill="1" applyBorder="1" applyAlignment="1" applyProtection="1">
      <alignment horizontal="center" vertical="top" wrapText="1"/>
      <protection locked="0"/>
    </xf>
    <xf numFmtId="166" fontId="12" fillId="14" borderId="6" xfId="0" applyNumberFormat="1" applyFont="1" applyFill="1" applyBorder="1" applyAlignment="1" applyProtection="1">
      <alignment horizontal="center" vertical="center"/>
      <protection locked="0"/>
    </xf>
    <xf numFmtId="166" fontId="12" fillId="14" borderId="26" xfId="0" applyNumberFormat="1" applyFont="1" applyFill="1" applyBorder="1" applyAlignment="1" applyProtection="1">
      <alignment horizontal="center" vertical="center"/>
      <protection locked="0"/>
    </xf>
    <xf numFmtId="0" fontId="16" fillId="0" borderId="3" xfId="0" applyNumberFormat="1" applyFont="1" applyBorder="1" applyAlignment="1">
      <alignment horizontal="center" vertical="center"/>
    </xf>
    <xf numFmtId="167" fontId="12" fillId="0" borderId="19" xfId="0" applyNumberFormat="1" applyFont="1" applyBorder="1" applyAlignment="1">
      <alignment horizontal="center" vertical="center"/>
    </xf>
    <xf numFmtId="167" fontId="12" fillId="0" borderId="9" xfId="0" applyNumberFormat="1" applyFont="1" applyBorder="1" applyAlignment="1">
      <alignment horizontal="center" vertical="center"/>
    </xf>
    <xf numFmtId="168" fontId="24" fillId="7" borderId="21" xfId="0" applyNumberFormat="1" applyFont="1" applyFill="1" applyBorder="1" applyAlignment="1">
      <alignment horizontal="center" vertical="center" wrapText="1"/>
    </xf>
    <xf numFmtId="168" fontId="24" fillId="7" borderId="24" xfId="0" applyNumberFormat="1" applyFont="1" applyFill="1" applyBorder="1" applyAlignment="1">
      <alignment horizontal="center" vertical="center" wrapText="1"/>
    </xf>
    <xf numFmtId="0" fontId="32" fillId="10" borderId="0" xfId="0" applyFont="1" applyFill="1" applyAlignment="1">
      <alignment horizontal="center"/>
    </xf>
    <xf numFmtId="167" fontId="12" fillId="0" borderId="20" xfId="0" applyNumberFormat="1" applyFont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166" fontId="12" fillId="0" borderId="3" xfId="0" applyNumberFormat="1" applyFont="1" applyBorder="1" applyAlignment="1" applyProtection="1">
      <alignment horizontal="center" vertical="center" textRotation="180" wrapText="1"/>
      <protection locked="0"/>
    </xf>
    <xf numFmtId="166" fontId="12" fillId="0" borderId="23" xfId="0" applyNumberFormat="1" applyFont="1" applyBorder="1" applyAlignment="1" applyProtection="1">
      <alignment horizontal="center" vertical="center" textRotation="180" wrapText="1"/>
      <protection locked="0"/>
    </xf>
    <xf numFmtId="166" fontId="12" fillId="0" borderId="26" xfId="0" applyNumberFormat="1" applyFont="1" applyBorder="1" applyAlignment="1" applyProtection="1">
      <alignment horizontal="center" vertical="center" textRotation="180" wrapText="1"/>
      <protection locked="0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2" fontId="23" fillId="0" borderId="12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165" fontId="15" fillId="4" borderId="0" xfId="0" applyNumberFormat="1" applyFont="1" applyFill="1" applyAlignment="1">
      <alignment horizontal="left" vertical="center"/>
    </xf>
    <xf numFmtId="166" fontId="12" fillId="0" borderId="3" xfId="0" applyNumberFormat="1" applyFont="1" applyBorder="1" applyAlignment="1" applyProtection="1">
      <alignment horizontal="center" vertical="center" textRotation="90"/>
      <protection locked="0"/>
    </xf>
    <xf numFmtId="166" fontId="12" fillId="0" borderId="23" xfId="0" applyNumberFormat="1" applyFont="1" applyBorder="1" applyAlignment="1" applyProtection="1">
      <alignment horizontal="center" vertical="center" textRotation="90"/>
      <protection locked="0"/>
    </xf>
    <xf numFmtId="166" fontId="12" fillId="0" borderId="26" xfId="0" applyNumberFormat="1" applyFont="1" applyBorder="1" applyAlignment="1" applyProtection="1">
      <alignment horizontal="center" vertical="center" textRotation="90"/>
      <protection locked="0"/>
    </xf>
  </cellXfs>
  <cellStyles count="2">
    <cellStyle name="Comma" xfId="1" builtinId="3"/>
    <cellStyle name="Normal" xfId="0" builtinId="0"/>
  </cellStyles>
  <dxfs count="4770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'1'!$T$193:$AX$193</c:f>
              <c:numCache>
                <c:formatCode>0</c:formatCode>
                <c:ptCount val="31"/>
                <c:pt idx="0">
                  <c:v>1035.3400000000001</c:v>
                </c:pt>
                <c:pt idx="1">
                  <c:v>1020.84</c:v>
                </c:pt>
                <c:pt idx="2">
                  <c:v>994.14</c:v>
                </c:pt>
                <c:pt idx="3">
                  <c:v>989.6400000000001</c:v>
                </c:pt>
                <c:pt idx="4">
                  <c:v>1034.04</c:v>
                </c:pt>
                <c:pt idx="5">
                  <c:v>1064.3400000000001</c:v>
                </c:pt>
                <c:pt idx="6">
                  <c:v>1081.1400000000001</c:v>
                </c:pt>
                <c:pt idx="7">
                  <c:v>1111.44</c:v>
                </c:pt>
                <c:pt idx="8">
                  <c:v>1129.24</c:v>
                </c:pt>
                <c:pt idx="9">
                  <c:v>1132.74</c:v>
                </c:pt>
                <c:pt idx="10">
                  <c:v>1093.6300000000001</c:v>
                </c:pt>
                <c:pt idx="11">
                  <c:v>156.23999999999998</c:v>
                </c:pt>
                <c:pt idx="12">
                  <c:v>376.24</c:v>
                </c:pt>
                <c:pt idx="13">
                  <c:v>1105.24</c:v>
                </c:pt>
                <c:pt idx="14">
                  <c:v>1001.34</c:v>
                </c:pt>
                <c:pt idx="15">
                  <c:v>969.73</c:v>
                </c:pt>
                <c:pt idx="16">
                  <c:v>1008.3399999999999</c:v>
                </c:pt>
                <c:pt idx="17">
                  <c:v>992.44</c:v>
                </c:pt>
                <c:pt idx="18">
                  <c:v>954.71</c:v>
                </c:pt>
                <c:pt idx="19">
                  <c:v>997.64</c:v>
                </c:pt>
                <c:pt idx="20">
                  <c:v>997.84</c:v>
                </c:pt>
                <c:pt idx="21">
                  <c:v>1055.0400000000002</c:v>
                </c:pt>
                <c:pt idx="22">
                  <c:v>1126.7399999999998</c:v>
                </c:pt>
                <c:pt idx="23">
                  <c:v>1260.94</c:v>
                </c:pt>
                <c:pt idx="24">
                  <c:v>1284.7400000000002</c:v>
                </c:pt>
                <c:pt idx="25">
                  <c:v>1239.44</c:v>
                </c:pt>
                <c:pt idx="26">
                  <c:v>1197.57</c:v>
                </c:pt>
                <c:pt idx="27">
                  <c:v>1151.24</c:v>
                </c:pt>
                <c:pt idx="28">
                  <c:v>1094.04</c:v>
                </c:pt>
                <c:pt idx="29">
                  <c:v>986.74</c:v>
                </c:pt>
                <c:pt idx="30">
                  <c:v>960.74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275840"/>
        <c:axId val="288278016"/>
      </c:lineChart>
      <c:catAx>
        <c:axId val="288275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78016"/>
        <c:crosses val="autoZero"/>
        <c:auto val="1"/>
        <c:lblAlgn val="ctr"/>
        <c:lblOffset val="100"/>
        <c:noMultiLvlLbl val="0"/>
      </c:catAx>
      <c:valAx>
        <c:axId val="288278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7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'2'!$T$193:$AX$193</c:f>
              <c:numCache>
                <c:formatCode>0</c:formatCode>
                <c:ptCount val="31"/>
                <c:pt idx="0">
                  <c:v>934.43999999999994</c:v>
                </c:pt>
                <c:pt idx="1">
                  <c:v>924.44</c:v>
                </c:pt>
                <c:pt idx="2">
                  <c:v>897.44</c:v>
                </c:pt>
                <c:pt idx="3">
                  <c:v>942.24</c:v>
                </c:pt>
                <c:pt idx="4">
                  <c:v>956.04</c:v>
                </c:pt>
                <c:pt idx="5">
                  <c:v>974.94</c:v>
                </c:pt>
                <c:pt idx="6">
                  <c:v>1021.84</c:v>
                </c:pt>
                <c:pt idx="7">
                  <c:v>1085.6399999999999</c:v>
                </c:pt>
                <c:pt idx="8">
                  <c:v>1127.8400000000001</c:v>
                </c:pt>
                <c:pt idx="9">
                  <c:v>1179.8400000000001</c:v>
                </c:pt>
                <c:pt idx="10">
                  <c:v>1195.74</c:v>
                </c:pt>
                <c:pt idx="11">
                  <c:v>1230.9659999999999</c:v>
                </c:pt>
                <c:pt idx="12">
                  <c:v>1204.3499999999999</c:v>
                </c:pt>
                <c:pt idx="13">
                  <c:v>190.74</c:v>
                </c:pt>
                <c:pt idx="14">
                  <c:v>1192.3399999999999</c:v>
                </c:pt>
                <c:pt idx="15">
                  <c:v>88.54</c:v>
                </c:pt>
                <c:pt idx="16">
                  <c:v>1155.1399999999999</c:v>
                </c:pt>
                <c:pt idx="17">
                  <c:v>1194.6400000000001</c:v>
                </c:pt>
                <c:pt idx="18">
                  <c:v>1235.04</c:v>
                </c:pt>
                <c:pt idx="19">
                  <c:v>1145.8400000000001</c:v>
                </c:pt>
                <c:pt idx="20">
                  <c:v>729.33999999999992</c:v>
                </c:pt>
                <c:pt idx="21">
                  <c:v>1236.8400000000001</c:v>
                </c:pt>
                <c:pt idx="22">
                  <c:v>1274.7400000000002</c:v>
                </c:pt>
                <c:pt idx="23">
                  <c:v>1313.74</c:v>
                </c:pt>
                <c:pt idx="24">
                  <c:v>1237.2400000000002</c:v>
                </c:pt>
                <c:pt idx="25">
                  <c:v>1163.3400000000001</c:v>
                </c:pt>
                <c:pt idx="26">
                  <c:v>1056.81</c:v>
                </c:pt>
                <c:pt idx="27">
                  <c:v>1081.3300000000002</c:v>
                </c:pt>
                <c:pt idx="28">
                  <c:v>974.64</c:v>
                </c:pt>
                <c:pt idx="29">
                  <c:v>967.04</c:v>
                </c:pt>
                <c:pt idx="30">
                  <c:v>956.43999999999994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077312"/>
        <c:axId val="290079488"/>
      </c:lineChart>
      <c:catAx>
        <c:axId val="290077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79488"/>
        <c:crosses val="autoZero"/>
        <c:auto val="1"/>
        <c:lblAlgn val="ctr"/>
        <c:lblOffset val="100"/>
        <c:noMultiLvlLbl val="0"/>
      </c:catAx>
      <c:valAx>
        <c:axId val="290079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7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'3'!$T$193:$AX$193</c:f>
              <c:numCache>
                <c:formatCode>0</c:formatCode>
                <c:ptCount val="31"/>
                <c:pt idx="0">
                  <c:v>983.74000000000012</c:v>
                </c:pt>
                <c:pt idx="1">
                  <c:v>942.34000000000015</c:v>
                </c:pt>
                <c:pt idx="2">
                  <c:v>908.74</c:v>
                </c:pt>
                <c:pt idx="3">
                  <c:v>904.33999999999992</c:v>
                </c:pt>
                <c:pt idx="4">
                  <c:v>918.05</c:v>
                </c:pt>
                <c:pt idx="5">
                  <c:v>971.54</c:v>
                </c:pt>
                <c:pt idx="6">
                  <c:v>1030.74</c:v>
                </c:pt>
                <c:pt idx="7">
                  <c:v>1141.24</c:v>
                </c:pt>
                <c:pt idx="8">
                  <c:v>1153.94</c:v>
                </c:pt>
                <c:pt idx="9">
                  <c:v>1213.8400000000001</c:v>
                </c:pt>
                <c:pt idx="10">
                  <c:v>1192.6400000000001</c:v>
                </c:pt>
                <c:pt idx="11">
                  <c:v>1223.74</c:v>
                </c:pt>
                <c:pt idx="12">
                  <c:v>1229.3400000000001</c:v>
                </c:pt>
                <c:pt idx="13">
                  <c:v>1238.5400000000002</c:v>
                </c:pt>
                <c:pt idx="14">
                  <c:v>1243.74</c:v>
                </c:pt>
                <c:pt idx="15">
                  <c:v>1256.3399999999999</c:v>
                </c:pt>
                <c:pt idx="16">
                  <c:v>1244.3600000000001</c:v>
                </c:pt>
                <c:pt idx="17">
                  <c:v>1277.5400000000002</c:v>
                </c:pt>
                <c:pt idx="18">
                  <c:v>106.53999999999999</c:v>
                </c:pt>
                <c:pt idx="19">
                  <c:v>106.53999999999999</c:v>
                </c:pt>
                <c:pt idx="20">
                  <c:v>1170.6400000000001</c:v>
                </c:pt>
                <c:pt idx="21">
                  <c:v>1156.6600000000001</c:v>
                </c:pt>
                <c:pt idx="22">
                  <c:v>1221.4399999999998</c:v>
                </c:pt>
                <c:pt idx="23">
                  <c:v>1236.22</c:v>
                </c:pt>
                <c:pt idx="24">
                  <c:v>1107.1399999999999</c:v>
                </c:pt>
                <c:pt idx="25">
                  <c:v>1021.3399999999999</c:v>
                </c:pt>
                <c:pt idx="26">
                  <c:v>932.94</c:v>
                </c:pt>
                <c:pt idx="27">
                  <c:v>840.83999999999992</c:v>
                </c:pt>
                <c:pt idx="28">
                  <c:v>818.83999999999992</c:v>
                </c:pt>
                <c:pt idx="29">
                  <c:v>800.14</c:v>
                </c:pt>
                <c:pt idx="30">
                  <c:v>807.44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202944"/>
        <c:axId val="291209216"/>
      </c:lineChart>
      <c:catAx>
        <c:axId val="291202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09216"/>
        <c:crosses val="autoZero"/>
        <c:auto val="1"/>
        <c:lblAlgn val="ctr"/>
        <c:lblOffset val="100"/>
        <c:noMultiLvlLbl val="0"/>
      </c:catAx>
      <c:valAx>
        <c:axId val="291209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0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'4'!$T$193:$AX$193</c:f>
              <c:numCache>
                <c:formatCode>0</c:formatCode>
                <c:ptCount val="31"/>
                <c:pt idx="0">
                  <c:v>826.64</c:v>
                </c:pt>
                <c:pt idx="1">
                  <c:v>819.93999999999994</c:v>
                </c:pt>
                <c:pt idx="2">
                  <c:v>812.94</c:v>
                </c:pt>
                <c:pt idx="3">
                  <c:v>806.04</c:v>
                </c:pt>
                <c:pt idx="4">
                  <c:v>852.74</c:v>
                </c:pt>
                <c:pt idx="5">
                  <c:v>891.54</c:v>
                </c:pt>
                <c:pt idx="6">
                  <c:v>937.44</c:v>
                </c:pt>
                <c:pt idx="7">
                  <c:v>977.83999999999992</c:v>
                </c:pt>
                <c:pt idx="8">
                  <c:v>1041.3799999999999</c:v>
                </c:pt>
                <c:pt idx="9">
                  <c:v>1057.9000000000001</c:v>
                </c:pt>
                <c:pt idx="10">
                  <c:v>1067.02</c:v>
                </c:pt>
                <c:pt idx="11">
                  <c:v>1101.0999999999999</c:v>
                </c:pt>
                <c:pt idx="12">
                  <c:v>991.14</c:v>
                </c:pt>
                <c:pt idx="13">
                  <c:v>1003.04</c:v>
                </c:pt>
                <c:pt idx="14">
                  <c:v>978.74</c:v>
                </c:pt>
                <c:pt idx="15">
                  <c:v>986.8</c:v>
                </c:pt>
                <c:pt idx="16">
                  <c:v>994.43999999999994</c:v>
                </c:pt>
                <c:pt idx="17">
                  <c:v>232.04</c:v>
                </c:pt>
                <c:pt idx="18">
                  <c:v>1033.24</c:v>
                </c:pt>
                <c:pt idx="19">
                  <c:v>975.84</c:v>
                </c:pt>
                <c:pt idx="20">
                  <c:v>236.14</c:v>
                </c:pt>
                <c:pt idx="21">
                  <c:v>938.6400000000001</c:v>
                </c:pt>
                <c:pt idx="22">
                  <c:v>1023.44</c:v>
                </c:pt>
                <c:pt idx="23">
                  <c:v>1078.54</c:v>
                </c:pt>
                <c:pt idx="24">
                  <c:v>1093.0399999999997</c:v>
                </c:pt>
                <c:pt idx="25">
                  <c:v>1159.6599999999999</c:v>
                </c:pt>
                <c:pt idx="26">
                  <c:v>1140.02</c:v>
                </c:pt>
                <c:pt idx="27">
                  <c:v>1078.04</c:v>
                </c:pt>
                <c:pt idx="28">
                  <c:v>1014.75</c:v>
                </c:pt>
                <c:pt idx="29">
                  <c:v>974.21</c:v>
                </c:pt>
                <c:pt idx="30">
                  <c:v>923.74000000000012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487744"/>
        <c:axId val="293489664"/>
      </c:lineChart>
      <c:catAx>
        <c:axId val="293487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89664"/>
        <c:crosses val="autoZero"/>
        <c:auto val="1"/>
        <c:lblAlgn val="ctr"/>
        <c:lblOffset val="100"/>
        <c:noMultiLvlLbl val="0"/>
      </c:catAx>
      <c:valAx>
        <c:axId val="293489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8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'5'!$T$193:$AX$193</c:f>
              <c:numCache>
                <c:formatCode>0</c:formatCode>
                <c:ptCount val="31"/>
                <c:pt idx="0">
                  <c:v>912.08</c:v>
                </c:pt>
                <c:pt idx="1">
                  <c:v>888.3</c:v>
                </c:pt>
                <c:pt idx="2">
                  <c:v>886.17</c:v>
                </c:pt>
                <c:pt idx="3">
                  <c:v>856.17000000000007</c:v>
                </c:pt>
                <c:pt idx="4">
                  <c:v>868.64</c:v>
                </c:pt>
                <c:pt idx="5">
                  <c:v>923.5</c:v>
                </c:pt>
                <c:pt idx="6">
                  <c:v>996.19999999999993</c:v>
                </c:pt>
                <c:pt idx="7">
                  <c:v>1056.94</c:v>
                </c:pt>
                <c:pt idx="8">
                  <c:v>1098.95</c:v>
                </c:pt>
                <c:pt idx="9">
                  <c:v>1167.3599999999999</c:v>
                </c:pt>
                <c:pt idx="10">
                  <c:v>1123.04</c:v>
                </c:pt>
                <c:pt idx="11">
                  <c:v>1176.6400000000001</c:v>
                </c:pt>
                <c:pt idx="12">
                  <c:v>1155.67</c:v>
                </c:pt>
                <c:pt idx="13">
                  <c:v>1120.3799999999999</c:v>
                </c:pt>
                <c:pt idx="14">
                  <c:v>1182.1400000000001</c:v>
                </c:pt>
                <c:pt idx="15">
                  <c:v>1219.04</c:v>
                </c:pt>
                <c:pt idx="16">
                  <c:v>1257.94</c:v>
                </c:pt>
                <c:pt idx="17">
                  <c:v>1258.3700000000001</c:v>
                </c:pt>
                <c:pt idx="18">
                  <c:v>1202.04</c:v>
                </c:pt>
                <c:pt idx="19">
                  <c:v>1227.74</c:v>
                </c:pt>
                <c:pt idx="20">
                  <c:v>1176.8399999999999</c:v>
                </c:pt>
                <c:pt idx="21">
                  <c:v>1223.74</c:v>
                </c:pt>
                <c:pt idx="22">
                  <c:v>1239.3400000000001</c:v>
                </c:pt>
                <c:pt idx="23">
                  <c:v>1254.24</c:v>
                </c:pt>
                <c:pt idx="24">
                  <c:v>1258.21</c:v>
                </c:pt>
                <c:pt idx="25">
                  <c:v>1270.6100000000001</c:v>
                </c:pt>
                <c:pt idx="26">
                  <c:v>1220.6100000000001</c:v>
                </c:pt>
                <c:pt idx="27">
                  <c:v>1196.94</c:v>
                </c:pt>
                <c:pt idx="28">
                  <c:v>1099.1400000000001</c:v>
                </c:pt>
                <c:pt idx="29">
                  <c:v>1037.1400000000001</c:v>
                </c:pt>
                <c:pt idx="30">
                  <c:v>986.1400000000001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818752"/>
        <c:axId val="293820672"/>
      </c:lineChart>
      <c:catAx>
        <c:axId val="293818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20672"/>
        <c:crosses val="autoZero"/>
        <c:auto val="1"/>
        <c:lblAlgn val="ctr"/>
        <c:lblOffset val="100"/>
        <c:noMultiLvlLbl val="0"/>
      </c:catAx>
      <c:valAx>
        <c:axId val="293820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'6'!$T$193:$AX$193</c:f>
              <c:numCache>
                <c:formatCode>0</c:formatCode>
                <c:ptCount val="31"/>
                <c:pt idx="0">
                  <c:v>948.74</c:v>
                </c:pt>
                <c:pt idx="1">
                  <c:v>969.1400000000001</c:v>
                </c:pt>
                <c:pt idx="2">
                  <c:v>948.74</c:v>
                </c:pt>
                <c:pt idx="3">
                  <c:v>950.54000000000008</c:v>
                </c:pt>
                <c:pt idx="4">
                  <c:v>971.54000000000008</c:v>
                </c:pt>
                <c:pt idx="5">
                  <c:v>1015.74</c:v>
                </c:pt>
                <c:pt idx="6">
                  <c:v>1064.9399999999998</c:v>
                </c:pt>
                <c:pt idx="7">
                  <c:v>1127.6400000000001</c:v>
                </c:pt>
                <c:pt idx="8">
                  <c:v>1177.3399999999999</c:v>
                </c:pt>
                <c:pt idx="9">
                  <c:v>1220.54</c:v>
                </c:pt>
                <c:pt idx="10">
                  <c:v>1214.1300000000001</c:v>
                </c:pt>
                <c:pt idx="11">
                  <c:v>1191.7</c:v>
                </c:pt>
                <c:pt idx="12">
                  <c:v>1183.93</c:v>
                </c:pt>
                <c:pt idx="13">
                  <c:v>1206.94</c:v>
                </c:pt>
                <c:pt idx="14">
                  <c:v>1203.04</c:v>
                </c:pt>
                <c:pt idx="15">
                  <c:v>1215.24</c:v>
                </c:pt>
                <c:pt idx="16">
                  <c:v>1221.3399999999999</c:v>
                </c:pt>
                <c:pt idx="17">
                  <c:v>1215.1399999999999</c:v>
                </c:pt>
                <c:pt idx="18">
                  <c:v>1230.04</c:v>
                </c:pt>
                <c:pt idx="19">
                  <c:v>1200.24</c:v>
                </c:pt>
                <c:pt idx="20">
                  <c:v>1183.6400000000001</c:v>
                </c:pt>
                <c:pt idx="21">
                  <c:v>1201.04</c:v>
                </c:pt>
                <c:pt idx="22">
                  <c:v>1251.3400000000001</c:v>
                </c:pt>
                <c:pt idx="23">
                  <c:v>1403.5400000000002</c:v>
                </c:pt>
                <c:pt idx="24">
                  <c:v>1371.7400000000002</c:v>
                </c:pt>
                <c:pt idx="25">
                  <c:v>1330.74</c:v>
                </c:pt>
                <c:pt idx="26">
                  <c:v>1308.26</c:v>
                </c:pt>
                <c:pt idx="27">
                  <c:v>1269.45</c:v>
                </c:pt>
                <c:pt idx="28">
                  <c:v>1159.9100000000001</c:v>
                </c:pt>
                <c:pt idx="29">
                  <c:v>1083.6399999999999</c:v>
                </c:pt>
                <c:pt idx="30">
                  <c:v>1057.1400000000001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468992"/>
        <c:axId val="294479360"/>
      </c:lineChart>
      <c:catAx>
        <c:axId val="294468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79360"/>
        <c:crosses val="autoZero"/>
        <c:auto val="1"/>
        <c:lblAlgn val="ctr"/>
        <c:lblOffset val="100"/>
        <c:noMultiLvlLbl val="0"/>
      </c:catAx>
      <c:valAx>
        <c:axId val="2944793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6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'7'!$T$193:$AX$193</c:f>
              <c:numCache>
                <c:formatCode>0</c:formatCode>
                <c:ptCount val="31"/>
                <c:pt idx="0">
                  <c:v>1021.9399999999999</c:v>
                </c:pt>
                <c:pt idx="1">
                  <c:v>1012.23</c:v>
                </c:pt>
                <c:pt idx="2">
                  <c:v>970.74</c:v>
                </c:pt>
                <c:pt idx="3">
                  <c:v>961.1400000000001</c:v>
                </c:pt>
                <c:pt idx="4">
                  <c:v>1003.84</c:v>
                </c:pt>
                <c:pt idx="5">
                  <c:v>1042.3400000000001</c:v>
                </c:pt>
                <c:pt idx="6">
                  <c:v>1118.8400000000001</c:v>
                </c:pt>
                <c:pt idx="7">
                  <c:v>1148.8400000000001</c:v>
                </c:pt>
                <c:pt idx="8">
                  <c:v>1200.8399999999999</c:v>
                </c:pt>
                <c:pt idx="9">
                  <c:v>1257.44</c:v>
                </c:pt>
                <c:pt idx="10">
                  <c:v>1269.07</c:v>
                </c:pt>
                <c:pt idx="11">
                  <c:v>1263.24</c:v>
                </c:pt>
                <c:pt idx="12">
                  <c:v>1214.9100000000001</c:v>
                </c:pt>
                <c:pt idx="13">
                  <c:v>1241.94</c:v>
                </c:pt>
                <c:pt idx="14">
                  <c:v>1223.2399999999998</c:v>
                </c:pt>
                <c:pt idx="15">
                  <c:v>1253.04</c:v>
                </c:pt>
                <c:pt idx="16">
                  <c:v>1230.74</c:v>
                </c:pt>
                <c:pt idx="17">
                  <c:v>1223.8400000000001</c:v>
                </c:pt>
                <c:pt idx="18">
                  <c:v>1213.94</c:v>
                </c:pt>
                <c:pt idx="19">
                  <c:v>1223.24</c:v>
                </c:pt>
                <c:pt idx="20">
                  <c:v>1223.3399999999997</c:v>
                </c:pt>
                <c:pt idx="21">
                  <c:v>1245.44</c:v>
                </c:pt>
                <c:pt idx="22">
                  <c:v>1281.1399999999999</c:v>
                </c:pt>
                <c:pt idx="23">
                  <c:v>1389.0400000000002</c:v>
                </c:pt>
                <c:pt idx="24">
                  <c:v>1384.74</c:v>
                </c:pt>
                <c:pt idx="25">
                  <c:v>1339.54</c:v>
                </c:pt>
                <c:pt idx="26">
                  <c:v>1324.44</c:v>
                </c:pt>
                <c:pt idx="27">
                  <c:v>1277.1400000000001</c:v>
                </c:pt>
                <c:pt idx="28">
                  <c:v>1191.04</c:v>
                </c:pt>
                <c:pt idx="29">
                  <c:v>1103.6399999999999</c:v>
                </c:pt>
                <c:pt idx="30">
                  <c:v>1075.1400000000001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873152"/>
        <c:axId val="295887616"/>
      </c:lineChart>
      <c:catAx>
        <c:axId val="295873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887616"/>
        <c:crosses val="autoZero"/>
        <c:auto val="1"/>
        <c:lblAlgn val="ctr"/>
        <c:lblOffset val="100"/>
        <c:noMultiLvlLbl val="0"/>
      </c:catAx>
      <c:valAx>
        <c:axId val="295887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87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'8'!$T$193:$AX$193</c:f>
              <c:numCache>
                <c:formatCode>0</c:formatCode>
                <c:ptCount val="31"/>
                <c:pt idx="0">
                  <c:v>1063.74</c:v>
                </c:pt>
                <c:pt idx="1">
                  <c:v>1050.5</c:v>
                </c:pt>
                <c:pt idx="2">
                  <c:v>1002.04</c:v>
                </c:pt>
                <c:pt idx="3">
                  <c:v>990.54</c:v>
                </c:pt>
                <c:pt idx="4">
                  <c:v>1046.74</c:v>
                </c:pt>
                <c:pt idx="5">
                  <c:v>1067.3399999999999</c:v>
                </c:pt>
                <c:pt idx="6">
                  <c:v>1125.3399999999999</c:v>
                </c:pt>
                <c:pt idx="7">
                  <c:v>1195.8399999999999</c:v>
                </c:pt>
                <c:pt idx="8">
                  <c:v>1313.2400000000002</c:v>
                </c:pt>
                <c:pt idx="9">
                  <c:v>1244.1399999999999</c:v>
                </c:pt>
                <c:pt idx="10">
                  <c:v>1248.8400000000001</c:v>
                </c:pt>
                <c:pt idx="11">
                  <c:v>1247.04</c:v>
                </c:pt>
                <c:pt idx="12">
                  <c:v>1243.24</c:v>
                </c:pt>
                <c:pt idx="13">
                  <c:v>1221.24</c:v>
                </c:pt>
                <c:pt idx="14">
                  <c:v>1204.74</c:v>
                </c:pt>
                <c:pt idx="15">
                  <c:v>1221.1399999999999</c:v>
                </c:pt>
                <c:pt idx="16">
                  <c:v>1188.1400000000001</c:v>
                </c:pt>
                <c:pt idx="17">
                  <c:v>1203.94</c:v>
                </c:pt>
                <c:pt idx="18">
                  <c:v>1224.1400000000001</c:v>
                </c:pt>
                <c:pt idx="19">
                  <c:v>1182.1400000000001</c:v>
                </c:pt>
                <c:pt idx="20">
                  <c:v>1209.25</c:v>
                </c:pt>
                <c:pt idx="21">
                  <c:v>1215.58</c:v>
                </c:pt>
                <c:pt idx="22">
                  <c:v>1259.3400000000001</c:v>
                </c:pt>
                <c:pt idx="23">
                  <c:v>1356.06</c:v>
                </c:pt>
                <c:pt idx="24">
                  <c:v>1331.37</c:v>
                </c:pt>
                <c:pt idx="25">
                  <c:v>1307.54</c:v>
                </c:pt>
                <c:pt idx="26">
                  <c:v>1236.54</c:v>
                </c:pt>
                <c:pt idx="27">
                  <c:v>1242.54</c:v>
                </c:pt>
                <c:pt idx="28">
                  <c:v>1113.1399999999999</c:v>
                </c:pt>
                <c:pt idx="29">
                  <c:v>1022.24</c:v>
                </c:pt>
                <c:pt idx="30">
                  <c:v>962.44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335232"/>
        <c:axId val="296345600"/>
      </c:lineChart>
      <c:catAx>
        <c:axId val="296335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45600"/>
        <c:crosses val="autoZero"/>
        <c:auto val="1"/>
        <c:lblAlgn val="ctr"/>
        <c:lblOffset val="100"/>
        <c:noMultiLvlLbl val="0"/>
      </c:catAx>
      <c:valAx>
        <c:axId val="296345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3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'9'!$T$193:$AX$193</c:f>
              <c:numCache>
                <c:formatCode>0</c:formatCode>
                <c:ptCount val="31"/>
                <c:pt idx="0">
                  <c:v>962.54</c:v>
                </c:pt>
                <c:pt idx="1">
                  <c:v>940.94</c:v>
                </c:pt>
                <c:pt idx="2">
                  <c:v>920.94</c:v>
                </c:pt>
                <c:pt idx="3">
                  <c:v>909.14</c:v>
                </c:pt>
                <c:pt idx="4">
                  <c:v>1005.4399999999999</c:v>
                </c:pt>
                <c:pt idx="5">
                  <c:v>946.34</c:v>
                </c:pt>
                <c:pt idx="6">
                  <c:v>973.84</c:v>
                </c:pt>
                <c:pt idx="7">
                  <c:v>985.04</c:v>
                </c:pt>
                <c:pt idx="8">
                  <c:v>1004.04</c:v>
                </c:pt>
                <c:pt idx="9">
                  <c:v>1087.74</c:v>
                </c:pt>
                <c:pt idx="10">
                  <c:v>1122.5</c:v>
                </c:pt>
                <c:pt idx="11">
                  <c:v>1128.24</c:v>
                </c:pt>
                <c:pt idx="12">
                  <c:v>1176.18</c:v>
                </c:pt>
                <c:pt idx="13">
                  <c:v>1176.18</c:v>
                </c:pt>
                <c:pt idx="14">
                  <c:v>1216.18</c:v>
                </c:pt>
                <c:pt idx="15">
                  <c:v>1229.94</c:v>
                </c:pt>
                <c:pt idx="16">
                  <c:v>1188.8400000000001</c:v>
                </c:pt>
                <c:pt idx="17">
                  <c:v>1185.54</c:v>
                </c:pt>
                <c:pt idx="18">
                  <c:v>1184.8400000000001</c:v>
                </c:pt>
                <c:pt idx="19">
                  <c:v>1191.54</c:v>
                </c:pt>
                <c:pt idx="20">
                  <c:v>1179.8399999999999</c:v>
                </c:pt>
                <c:pt idx="21">
                  <c:v>1161.8400000000001</c:v>
                </c:pt>
                <c:pt idx="22">
                  <c:v>1199.3400000000001</c:v>
                </c:pt>
                <c:pt idx="23">
                  <c:v>1304.74</c:v>
                </c:pt>
                <c:pt idx="24">
                  <c:v>1334.3</c:v>
                </c:pt>
                <c:pt idx="25">
                  <c:v>1225.04</c:v>
                </c:pt>
                <c:pt idx="26">
                  <c:v>1226.6030000000001</c:v>
                </c:pt>
                <c:pt idx="27">
                  <c:v>1161.4399999999998</c:v>
                </c:pt>
                <c:pt idx="28">
                  <c:v>1014.34</c:v>
                </c:pt>
                <c:pt idx="29">
                  <c:v>948.84000000000015</c:v>
                </c:pt>
                <c:pt idx="30">
                  <c:v>922.49000000000012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14400"/>
        <c:axId val="297016320"/>
      </c:lineChart>
      <c:catAx>
        <c:axId val="297014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16320"/>
        <c:crosses val="autoZero"/>
        <c:auto val="1"/>
        <c:lblAlgn val="ctr"/>
        <c:lblOffset val="100"/>
        <c:noMultiLvlLbl val="0"/>
      </c:catAx>
      <c:valAx>
        <c:axId val="297016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1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'10'!$T$193:$AX$193</c:f>
              <c:numCache>
                <c:formatCode>0</c:formatCode>
                <c:ptCount val="31"/>
                <c:pt idx="0">
                  <c:v>924.06000000000006</c:v>
                </c:pt>
                <c:pt idx="1">
                  <c:v>906.24</c:v>
                </c:pt>
                <c:pt idx="2">
                  <c:v>912.34</c:v>
                </c:pt>
                <c:pt idx="3">
                  <c:v>884.14</c:v>
                </c:pt>
                <c:pt idx="4">
                  <c:v>919.44</c:v>
                </c:pt>
                <c:pt idx="5">
                  <c:v>966.04</c:v>
                </c:pt>
                <c:pt idx="6">
                  <c:v>1013.84</c:v>
                </c:pt>
                <c:pt idx="7">
                  <c:v>1060.1399999999999</c:v>
                </c:pt>
                <c:pt idx="8">
                  <c:v>1103.54</c:v>
                </c:pt>
                <c:pt idx="9">
                  <c:v>1153.9000000000001</c:v>
                </c:pt>
                <c:pt idx="10">
                  <c:v>1132.6399999999999</c:v>
                </c:pt>
                <c:pt idx="11">
                  <c:v>1150.44</c:v>
                </c:pt>
                <c:pt idx="12">
                  <c:v>1146.6399999999999</c:v>
                </c:pt>
                <c:pt idx="13">
                  <c:v>1151.94</c:v>
                </c:pt>
                <c:pt idx="14">
                  <c:v>1093.239</c:v>
                </c:pt>
                <c:pt idx="15">
                  <c:v>1160.94</c:v>
                </c:pt>
                <c:pt idx="16">
                  <c:v>1169.24</c:v>
                </c:pt>
                <c:pt idx="17">
                  <c:v>1181.54</c:v>
                </c:pt>
                <c:pt idx="18">
                  <c:v>1167.24</c:v>
                </c:pt>
                <c:pt idx="19">
                  <c:v>1170.1399999999999</c:v>
                </c:pt>
                <c:pt idx="20">
                  <c:v>1136.6399999999999</c:v>
                </c:pt>
                <c:pt idx="21">
                  <c:v>1117.44</c:v>
                </c:pt>
                <c:pt idx="22">
                  <c:v>1209.94</c:v>
                </c:pt>
                <c:pt idx="23">
                  <c:v>83.539999999999992</c:v>
                </c:pt>
                <c:pt idx="24">
                  <c:v>1310.3399999999999</c:v>
                </c:pt>
                <c:pt idx="25">
                  <c:v>1280.04</c:v>
                </c:pt>
                <c:pt idx="26">
                  <c:v>1215.54</c:v>
                </c:pt>
                <c:pt idx="27">
                  <c:v>1200.54</c:v>
                </c:pt>
                <c:pt idx="28">
                  <c:v>1113.1399999999999</c:v>
                </c:pt>
                <c:pt idx="29">
                  <c:v>1039.54</c:v>
                </c:pt>
                <c:pt idx="30">
                  <c:v>999.54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894272"/>
        <c:axId val="297896192"/>
      </c:lineChart>
      <c:catAx>
        <c:axId val="297894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96192"/>
        <c:crosses val="autoZero"/>
        <c:auto val="1"/>
        <c:lblAlgn val="ctr"/>
        <c:lblOffset val="100"/>
        <c:noMultiLvlLbl val="0"/>
      </c:catAx>
      <c:valAx>
        <c:axId val="297896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9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'11'!$T$193:$AX$193</c:f>
              <c:numCache>
                <c:formatCode>0</c:formatCode>
                <c:ptCount val="31"/>
                <c:pt idx="0">
                  <c:v>992.54</c:v>
                </c:pt>
                <c:pt idx="1">
                  <c:v>961.54</c:v>
                </c:pt>
                <c:pt idx="2">
                  <c:v>950.54</c:v>
                </c:pt>
                <c:pt idx="3">
                  <c:v>933.74</c:v>
                </c:pt>
                <c:pt idx="4">
                  <c:v>946.34</c:v>
                </c:pt>
                <c:pt idx="5">
                  <c:v>982.83999999999992</c:v>
                </c:pt>
                <c:pt idx="6">
                  <c:v>1016.84</c:v>
                </c:pt>
                <c:pt idx="7">
                  <c:v>1038.74</c:v>
                </c:pt>
                <c:pt idx="8">
                  <c:v>1068.94</c:v>
                </c:pt>
                <c:pt idx="9">
                  <c:v>1080.6399999999999</c:v>
                </c:pt>
                <c:pt idx="10">
                  <c:v>1088.6399999999999</c:v>
                </c:pt>
                <c:pt idx="11">
                  <c:v>1124.5</c:v>
                </c:pt>
                <c:pt idx="12">
                  <c:v>1076.74</c:v>
                </c:pt>
                <c:pt idx="13">
                  <c:v>1092.54</c:v>
                </c:pt>
                <c:pt idx="14">
                  <c:v>1057.44</c:v>
                </c:pt>
                <c:pt idx="15">
                  <c:v>1046.1399999999999</c:v>
                </c:pt>
                <c:pt idx="16">
                  <c:v>1094.1399999999999</c:v>
                </c:pt>
                <c:pt idx="17">
                  <c:v>1063.6399999999999</c:v>
                </c:pt>
                <c:pt idx="18">
                  <c:v>1062.74</c:v>
                </c:pt>
                <c:pt idx="19">
                  <c:v>1064.04</c:v>
                </c:pt>
                <c:pt idx="20">
                  <c:v>1081.8400000000001</c:v>
                </c:pt>
                <c:pt idx="21">
                  <c:v>1085.04</c:v>
                </c:pt>
                <c:pt idx="22">
                  <c:v>1155.24</c:v>
                </c:pt>
                <c:pt idx="23">
                  <c:v>1298.9400000000003</c:v>
                </c:pt>
                <c:pt idx="24">
                  <c:v>1347.54</c:v>
                </c:pt>
                <c:pt idx="25">
                  <c:v>1302.54</c:v>
                </c:pt>
                <c:pt idx="26">
                  <c:v>1264.3399999999999</c:v>
                </c:pt>
                <c:pt idx="27">
                  <c:v>1225.8399999999999</c:v>
                </c:pt>
                <c:pt idx="28">
                  <c:v>1132.8400000000001</c:v>
                </c:pt>
                <c:pt idx="29">
                  <c:v>1081.54</c:v>
                </c:pt>
                <c:pt idx="30">
                  <c:v>1048.9399999999998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966400"/>
        <c:axId val="298972672"/>
      </c:lineChart>
      <c:catAx>
        <c:axId val="298966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72672"/>
        <c:crosses val="autoZero"/>
        <c:auto val="1"/>
        <c:lblAlgn val="ctr"/>
        <c:lblOffset val="100"/>
        <c:noMultiLvlLbl val="0"/>
      </c:catAx>
      <c:valAx>
        <c:axId val="298972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6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'12'!$T$193:$AX$193</c:f>
              <c:numCache>
                <c:formatCode>0</c:formatCode>
                <c:ptCount val="31"/>
                <c:pt idx="0">
                  <c:v>1019.4399999999999</c:v>
                </c:pt>
                <c:pt idx="1">
                  <c:v>1023.3399999999999</c:v>
                </c:pt>
                <c:pt idx="2">
                  <c:v>1000.94</c:v>
                </c:pt>
                <c:pt idx="3">
                  <c:v>999.33999999999992</c:v>
                </c:pt>
                <c:pt idx="4">
                  <c:v>1000.64</c:v>
                </c:pt>
                <c:pt idx="5">
                  <c:v>1053.3399999999999</c:v>
                </c:pt>
                <c:pt idx="6">
                  <c:v>1051.6399999999999</c:v>
                </c:pt>
                <c:pt idx="7">
                  <c:v>1186.24</c:v>
                </c:pt>
                <c:pt idx="8">
                  <c:v>1207.04</c:v>
                </c:pt>
                <c:pt idx="9">
                  <c:v>1258.1399999999999</c:v>
                </c:pt>
                <c:pt idx="10">
                  <c:v>1274.1399999999999</c:v>
                </c:pt>
                <c:pt idx="11">
                  <c:v>1259.44</c:v>
                </c:pt>
                <c:pt idx="12">
                  <c:v>1295.8399999999999</c:v>
                </c:pt>
                <c:pt idx="13">
                  <c:v>1293.44</c:v>
                </c:pt>
                <c:pt idx="14">
                  <c:v>1234.3400000000001</c:v>
                </c:pt>
                <c:pt idx="15">
                  <c:v>1269.3400000000001</c:v>
                </c:pt>
                <c:pt idx="16">
                  <c:v>1311.8400000000001</c:v>
                </c:pt>
                <c:pt idx="17">
                  <c:v>1185.8399999999999</c:v>
                </c:pt>
                <c:pt idx="18">
                  <c:v>1272.94</c:v>
                </c:pt>
                <c:pt idx="19">
                  <c:v>1265.3399999999999</c:v>
                </c:pt>
                <c:pt idx="20">
                  <c:v>1264.74</c:v>
                </c:pt>
                <c:pt idx="21">
                  <c:v>1277.6399999999999</c:v>
                </c:pt>
                <c:pt idx="22">
                  <c:v>1337.04</c:v>
                </c:pt>
                <c:pt idx="23">
                  <c:v>1427.84</c:v>
                </c:pt>
                <c:pt idx="24">
                  <c:v>1453.2</c:v>
                </c:pt>
                <c:pt idx="25">
                  <c:v>1269.04</c:v>
                </c:pt>
                <c:pt idx="26">
                  <c:v>1254.6400000000001</c:v>
                </c:pt>
                <c:pt idx="27">
                  <c:v>1258.8400000000001</c:v>
                </c:pt>
                <c:pt idx="28">
                  <c:v>1164.74</c:v>
                </c:pt>
                <c:pt idx="29">
                  <c:v>1126.54</c:v>
                </c:pt>
                <c:pt idx="30">
                  <c:v>1100.6400000000001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29888"/>
        <c:axId val="299852544"/>
      </c:lineChart>
      <c:catAx>
        <c:axId val="299829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52544"/>
        <c:crosses val="autoZero"/>
        <c:auto val="1"/>
        <c:lblAlgn val="ctr"/>
        <c:lblOffset val="100"/>
        <c:noMultiLvlLbl val="0"/>
      </c:catAx>
      <c:valAx>
        <c:axId val="299852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2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'13'!$T$193:$AX$193</c:f>
              <c:numCache>
                <c:formatCode>0</c:formatCode>
                <c:ptCount val="31"/>
                <c:pt idx="0">
                  <c:v>1051.94</c:v>
                </c:pt>
                <c:pt idx="1">
                  <c:v>1024.6399999999999</c:v>
                </c:pt>
                <c:pt idx="2">
                  <c:v>1002.44</c:v>
                </c:pt>
                <c:pt idx="3">
                  <c:v>976.04</c:v>
                </c:pt>
                <c:pt idx="4">
                  <c:v>1078.6399999999999</c:v>
                </c:pt>
                <c:pt idx="5">
                  <c:v>998.64</c:v>
                </c:pt>
                <c:pt idx="6">
                  <c:v>1044.54</c:v>
                </c:pt>
                <c:pt idx="7">
                  <c:v>1095.54</c:v>
                </c:pt>
                <c:pt idx="8">
                  <c:v>1137.6400000000001</c:v>
                </c:pt>
                <c:pt idx="9">
                  <c:v>1210.3400000000001</c:v>
                </c:pt>
                <c:pt idx="10">
                  <c:v>1211.8400000000001</c:v>
                </c:pt>
                <c:pt idx="11">
                  <c:v>1290.04</c:v>
                </c:pt>
                <c:pt idx="12">
                  <c:v>1293.8400000000001</c:v>
                </c:pt>
                <c:pt idx="13">
                  <c:v>1296.24</c:v>
                </c:pt>
                <c:pt idx="14">
                  <c:v>1286.44</c:v>
                </c:pt>
                <c:pt idx="15">
                  <c:v>1263.04</c:v>
                </c:pt>
                <c:pt idx="16">
                  <c:v>1285.44</c:v>
                </c:pt>
                <c:pt idx="17">
                  <c:v>1268.6399999999999</c:v>
                </c:pt>
                <c:pt idx="18">
                  <c:v>1242.44</c:v>
                </c:pt>
                <c:pt idx="19">
                  <c:v>1234.54</c:v>
                </c:pt>
                <c:pt idx="20">
                  <c:v>1236.04</c:v>
                </c:pt>
                <c:pt idx="21">
                  <c:v>1240.19</c:v>
                </c:pt>
                <c:pt idx="22">
                  <c:v>1288.04</c:v>
                </c:pt>
                <c:pt idx="23">
                  <c:v>1419.94</c:v>
                </c:pt>
                <c:pt idx="24">
                  <c:v>1440.24</c:v>
                </c:pt>
                <c:pt idx="25">
                  <c:v>1401.74</c:v>
                </c:pt>
                <c:pt idx="26">
                  <c:v>1361.8400000000001</c:v>
                </c:pt>
                <c:pt idx="27">
                  <c:v>1336.64</c:v>
                </c:pt>
                <c:pt idx="28">
                  <c:v>1242.04</c:v>
                </c:pt>
                <c:pt idx="29">
                  <c:v>1156.3399999999999</c:v>
                </c:pt>
                <c:pt idx="30">
                  <c:v>1122.44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722048"/>
        <c:axId val="300724224"/>
      </c:lineChart>
      <c:catAx>
        <c:axId val="3007220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24224"/>
        <c:crosses val="autoZero"/>
        <c:auto val="1"/>
        <c:lblAlgn val="ctr"/>
        <c:lblOffset val="100"/>
        <c:noMultiLvlLbl val="0"/>
      </c:catAx>
      <c:valAx>
        <c:axId val="300724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2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'14'!$T$193:$AX$193</c:f>
              <c:numCache>
                <c:formatCode>0</c:formatCode>
                <c:ptCount val="31"/>
                <c:pt idx="0">
                  <c:v>1072.04</c:v>
                </c:pt>
                <c:pt idx="1">
                  <c:v>1090.8399999999999</c:v>
                </c:pt>
                <c:pt idx="2">
                  <c:v>1042.4399999999998</c:v>
                </c:pt>
                <c:pt idx="3">
                  <c:v>1014.53</c:v>
                </c:pt>
                <c:pt idx="4">
                  <c:v>1041.3399999999999</c:v>
                </c:pt>
                <c:pt idx="5">
                  <c:v>1101.74</c:v>
                </c:pt>
                <c:pt idx="6">
                  <c:v>1121.71</c:v>
                </c:pt>
                <c:pt idx="7">
                  <c:v>1195.74</c:v>
                </c:pt>
                <c:pt idx="8">
                  <c:v>1241.94</c:v>
                </c:pt>
                <c:pt idx="9">
                  <c:v>1275.44</c:v>
                </c:pt>
                <c:pt idx="10">
                  <c:v>1271.94</c:v>
                </c:pt>
                <c:pt idx="11">
                  <c:v>1241.24</c:v>
                </c:pt>
                <c:pt idx="12">
                  <c:v>1255.8999999999999</c:v>
                </c:pt>
                <c:pt idx="13">
                  <c:v>1241.24</c:v>
                </c:pt>
                <c:pt idx="14">
                  <c:v>1265.6299999999999</c:v>
                </c:pt>
                <c:pt idx="15">
                  <c:v>1283.94</c:v>
                </c:pt>
                <c:pt idx="16">
                  <c:v>1194.74</c:v>
                </c:pt>
                <c:pt idx="17">
                  <c:v>1299.1399999999999</c:v>
                </c:pt>
                <c:pt idx="18">
                  <c:v>1305.54</c:v>
                </c:pt>
                <c:pt idx="19">
                  <c:v>1272.54</c:v>
                </c:pt>
                <c:pt idx="20">
                  <c:v>1294.94</c:v>
                </c:pt>
                <c:pt idx="21">
                  <c:v>1292.7399999999998</c:v>
                </c:pt>
                <c:pt idx="22">
                  <c:v>1326.7399999999998</c:v>
                </c:pt>
                <c:pt idx="23">
                  <c:v>1412.54</c:v>
                </c:pt>
                <c:pt idx="24">
                  <c:v>1458.54</c:v>
                </c:pt>
                <c:pt idx="25">
                  <c:v>1431.8400000000001</c:v>
                </c:pt>
                <c:pt idx="26">
                  <c:v>1425.84</c:v>
                </c:pt>
                <c:pt idx="27">
                  <c:v>1336.6399999999999</c:v>
                </c:pt>
                <c:pt idx="28">
                  <c:v>1225.54</c:v>
                </c:pt>
                <c:pt idx="29">
                  <c:v>1143.1400000000001</c:v>
                </c:pt>
                <c:pt idx="30">
                  <c:v>1148.04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394240"/>
        <c:axId val="306396160"/>
      </c:lineChart>
      <c:catAx>
        <c:axId val="306394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396160"/>
        <c:crosses val="autoZero"/>
        <c:auto val="1"/>
        <c:lblAlgn val="ctr"/>
        <c:lblOffset val="100"/>
        <c:noMultiLvlLbl val="0"/>
      </c:catAx>
      <c:valAx>
        <c:axId val="306396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39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'15'!$T$193:$AX$193</c:f>
              <c:numCache>
                <c:formatCode>0</c:formatCode>
                <c:ptCount val="31"/>
                <c:pt idx="0">
                  <c:v>1108.94</c:v>
                </c:pt>
                <c:pt idx="1">
                  <c:v>1115.94</c:v>
                </c:pt>
                <c:pt idx="2">
                  <c:v>1083.8400000000001</c:v>
                </c:pt>
                <c:pt idx="3">
                  <c:v>1081.74</c:v>
                </c:pt>
                <c:pt idx="4">
                  <c:v>1090.6699999999998</c:v>
                </c:pt>
                <c:pt idx="5">
                  <c:v>1107.54</c:v>
                </c:pt>
                <c:pt idx="6">
                  <c:v>1116.6399999999999</c:v>
                </c:pt>
                <c:pt idx="7">
                  <c:v>1192.4899999999998</c:v>
                </c:pt>
                <c:pt idx="8">
                  <c:v>1237.57</c:v>
                </c:pt>
                <c:pt idx="9">
                  <c:v>1272.6399999999999</c:v>
                </c:pt>
                <c:pt idx="10">
                  <c:v>1258.44</c:v>
                </c:pt>
                <c:pt idx="11">
                  <c:v>1263.2399999999998</c:v>
                </c:pt>
                <c:pt idx="12">
                  <c:v>1240.54</c:v>
                </c:pt>
                <c:pt idx="13">
                  <c:v>1250.4399999999998</c:v>
                </c:pt>
                <c:pt idx="14">
                  <c:v>1268.8399999999999</c:v>
                </c:pt>
                <c:pt idx="15">
                  <c:v>1324.02</c:v>
                </c:pt>
                <c:pt idx="16">
                  <c:v>1352.64</c:v>
                </c:pt>
                <c:pt idx="17">
                  <c:v>1282.44</c:v>
                </c:pt>
                <c:pt idx="18">
                  <c:v>1333.54</c:v>
                </c:pt>
                <c:pt idx="19">
                  <c:v>1271.3800000000001</c:v>
                </c:pt>
                <c:pt idx="20">
                  <c:v>1258.1100000000001</c:v>
                </c:pt>
                <c:pt idx="21">
                  <c:v>1274.3400000000001</c:v>
                </c:pt>
                <c:pt idx="22">
                  <c:v>1343.4399999999998</c:v>
                </c:pt>
                <c:pt idx="23">
                  <c:v>1408.96</c:v>
                </c:pt>
                <c:pt idx="24">
                  <c:v>1449.3400000000001</c:v>
                </c:pt>
                <c:pt idx="25">
                  <c:v>1363.84</c:v>
                </c:pt>
                <c:pt idx="26">
                  <c:v>1361.8400000000001</c:v>
                </c:pt>
                <c:pt idx="27">
                  <c:v>1307.1400000000001</c:v>
                </c:pt>
                <c:pt idx="28">
                  <c:v>1212.44</c:v>
                </c:pt>
                <c:pt idx="29">
                  <c:v>1118.3399999999999</c:v>
                </c:pt>
                <c:pt idx="30">
                  <c:v>1082.3399999999999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071488"/>
        <c:axId val="311073408"/>
      </c:lineChart>
      <c:catAx>
        <c:axId val="311071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73408"/>
        <c:crosses val="autoZero"/>
        <c:auto val="1"/>
        <c:lblAlgn val="ctr"/>
        <c:lblOffset val="100"/>
        <c:noMultiLvlLbl val="0"/>
      </c:catAx>
      <c:valAx>
        <c:axId val="311073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7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'16'!$T$193:$AX$193</c:f>
              <c:numCache>
                <c:formatCode>0</c:formatCode>
                <c:ptCount val="31"/>
                <c:pt idx="0">
                  <c:v>1092.8399999999999</c:v>
                </c:pt>
                <c:pt idx="1">
                  <c:v>1081.8400000000001</c:v>
                </c:pt>
                <c:pt idx="2">
                  <c:v>1038.54</c:v>
                </c:pt>
                <c:pt idx="3">
                  <c:v>1023.24</c:v>
                </c:pt>
                <c:pt idx="4">
                  <c:v>1083.6400000000001</c:v>
                </c:pt>
                <c:pt idx="5">
                  <c:v>1077.44</c:v>
                </c:pt>
                <c:pt idx="6">
                  <c:v>1125.54</c:v>
                </c:pt>
                <c:pt idx="7">
                  <c:v>1182.44</c:v>
                </c:pt>
                <c:pt idx="8">
                  <c:v>1203.6400000000001</c:v>
                </c:pt>
                <c:pt idx="9">
                  <c:v>1253.04</c:v>
                </c:pt>
                <c:pt idx="10">
                  <c:v>1263.54</c:v>
                </c:pt>
                <c:pt idx="11">
                  <c:v>1272.98</c:v>
                </c:pt>
                <c:pt idx="12">
                  <c:v>1272.8400000000001</c:v>
                </c:pt>
                <c:pt idx="13">
                  <c:v>1274.04</c:v>
                </c:pt>
                <c:pt idx="14">
                  <c:v>1272.75</c:v>
                </c:pt>
                <c:pt idx="15">
                  <c:v>1279.6400000000001</c:v>
                </c:pt>
                <c:pt idx="16">
                  <c:v>1288.04</c:v>
                </c:pt>
                <c:pt idx="17">
                  <c:v>1288.44</c:v>
                </c:pt>
                <c:pt idx="18">
                  <c:v>1278.3399999999999</c:v>
                </c:pt>
                <c:pt idx="19">
                  <c:v>1249.94</c:v>
                </c:pt>
                <c:pt idx="20">
                  <c:v>1158.8399999999999</c:v>
                </c:pt>
                <c:pt idx="21">
                  <c:v>1161.94</c:v>
                </c:pt>
                <c:pt idx="22">
                  <c:v>1189.24</c:v>
                </c:pt>
                <c:pt idx="23">
                  <c:v>1185.04</c:v>
                </c:pt>
                <c:pt idx="24">
                  <c:v>1309.04</c:v>
                </c:pt>
                <c:pt idx="25">
                  <c:v>1086.74</c:v>
                </c:pt>
                <c:pt idx="26">
                  <c:v>1078.3399999999999</c:v>
                </c:pt>
                <c:pt idx="27">
                  <c:v>1075.94</c:v>
                </c:pt>
                <c:pt idx="28">
                  <c:v>1096.1400000000001</c:v>
                </c:pt>
                <c:pt idx="29">
                  <c:v>982.83999999999992</c:v>
                </c:pt>
                <c:pt idx="30">
                  <c:v>990.93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938880"/>
        <c:axId val="312940800"/>
      </c:lineChart>
      <c:catAx>
        <c:axId val="31293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40800"/>
        <c:crosses val="autoZero"/>
        <c:auto val="1"/>
        <c:lblAlgn val="ctr"/>
        <c:lblOffset val="100"/>
        <c:noMultiLvlLbl val="0"/>
      </c:catAx>
      <c:valAx>
        <c:axId val="312940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93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'17'!$T$193:$AX$193</c:f>
              <c:numCache>
                <c:formatCode>0</c:formatCode>
                <c:ptCount val="31"/>
                <c:pt idx="0">
                  <c:v>1001.04</c:v>
                </c:pt>
                <c:pt idx="1">
                  <c:v>974.64</c:v>
                </c:pt>
                <c:pt idx="2">
                  <c:v>1020.7400000000001</c:v>
                </c:pt>
                <c:pt idx="3">
                  <c:v>973.1400000000001</c:v>
                </c:pt>
                <c:pt idx="4">
                  <c:v>996.84</c:v>
                </c:pt>
                <c:pt idx="5">
                  <c:v>1014.0400000000001</c:v>
                </c:pt>
                <c:pt idx="6">
                  <c:v>1071.44</c:v>
                </c:pt>
                <c:pt idx="7">
                  <c:v>1070.3399999999999</c:v>
                </c:pt>
                <c:pt idx="8">
                  <c:v>1122.1400000000001</c:v>
                </c:pt>
                <c:pt idx="9">
                  <c:v>1145.04</c:v>
                </c:pt>
                <c:pt idx="10">
                  <c:v>1151.8399999999999</c:v>
                </c:pt>
                <c:pt idx="11">
                  <c:v>1142.1399999999999</c:v>
                </c:pt>
                <c:pt idx="12">
                  <c:v>1227.33</c:v>
                </c:pt>
                <c:pt idx="13">
                  <c:v>1238.94</c:v>
                </c:pt>
                <c:pt idx="14">
                  <c:v>1190.3399999999999</c:v>
                </c:pt>
                <c:pt idx="15">
                  <c:v>1179.54</c:v>
                </c:pt>
                <c:pt idx="16">
                  <c:v>1227.6400000000001</c:v>
                </c:pt>
                <c:pt idx="17">
                  <c:v>1201.74</c:v>
                </c:pt>
                <c:pt idx="18">
                  <c:v>1202.54</c:v>
                </c:pt>
                <c:pt idx="19">
                  <c:v>1193.04</c:v>
                </c:pt>
                <c:pt idx="20">
                  <c:v>1187.04</c:v>
                </c:pt>
                <c:pt idx="21">
                  <c:v>1198.1399999999999</c:v>
                </c:pt>
                <c:pt idx="22">
                  <c:v>1202.44</c:v>
                </c:pt>
                <c:pt idx="23">
                  <c:v>1293.74</c:v>
                </c:pt>
                <c:pt idx="24">
                  <c:v>1347.6399999999999</c:v>
                </c:pt>
                <c:pt idx="25">
                  <c:v>1330.14</c:v>
                </c:pt>
                <c:pt idx="26">
                  <c:v>1324.5400000000002</c:v>
                </c:pt>
                <c:pt idx="27">
                  <c:v>1280.94</c:v>
                </c:pt>
                <c:pt idx="28">
                  <c:v>1195.1400000000001</c:v>
                </c:pt>
                <c:pt idx="29">
                  <c:v>1118.6399999999999</c:v>
                </c:pt>
                <c:pt idx="30">
                  <c:v>1068.44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730816"/>
        <c:axId val="323741184"/>
      </c:lineChart>
      <c:catAx>
        <c:axId val="323730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741184"/>
        <c:crosses val="autoZero"/>
        <c:auto val="1"/>
        <c:lblAlgn val="ctr"/>
        <c:lblOffset val="100"/>
        <c:noMultiLvlLbl val="0"/>
      </c:catAx>
      <c:valAx>
        <c:axId val="323741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73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'18'!$T$193:$AX$193</c:f>
              <c:numCache>
                <c:formatCode>0</c:formatCode>
                <c:ptCount val="31"/>
                <c:pt idx="0">
                  <c:v>1036.94</c:v>
                </c:pt>
                <c:pt idx="1">
                  <c:v>1032.94</c:v>
                </c:pt>
                <c:pt idx="2">
                  <c:v>1056.44</c:v>
                </c:pt>
                <c:pt idx="3">
                  <c:v>1007.4399999999999</c:v>
                </c:pt>
                <c:pt idx="4">
                  <c:v>997.04</c:v>
                </c:pt>
                <c:pt idx="5">
                  <c:v>947.74</c:v>
                </c:pt>
                <c:pt idx="6">
                  <c:v>988.54</c:v>
                </c:pt>
                <c:pt idx="7">
                  <c:v>969.74</c:v>
                </c:pt>
                <c:pt idx="8">
                  <c:v>971.24</c:v>
                </c:pt>
                <c:pt idx="9">
                  <c:v>980.43999999999994</c:v>
                </c:pt>
                <c:pt idx="10">
                  <c:v>982.6400000000001</c:v>
                </c:pt>
                <c:pt idx="11">
                  <c:v>979.34</c:v>
                </c:pt>
                <c:pt idx="12">
                  <c:v>997.34</c:v>
                </c:pt>
                <c:pt idx="13">
                  <c:v>988.6400000000001</c:v>
                </c:pt>
                <c:pt idx="14">
                  <c:v>896.74</c:v>
                </c:pt>
                <c:pt idx="15">
                  <c:v>870.84</c:v>
                </c:pt>
                <c:pt idx="16">
                  <c:v>943.64</c:v>
                </c:pt>
                <c:pt idx="17">
                  <c:v>965.74</c:v>
                </c:pt>
                <c:pt idx="18">
                  <c:v>967.44</c:v>
                </c:pt>
                <c:pt idx="19">
                  <c:v>970.64</c:v>
                </c:pt>
                <c:pt idx="20">
                  <c:v>960.43999999999994</c:v>
                </c:pt>
                <c:pt idx="21">
                  <c:v>951.14</c:v>
                </c:pt>
                <c:pt idx="22">
                  <c:v>929.14</c:v>
                </c:pt>
                <c:pt idx="23">
                  <c:v>1121.8399999999999</c:v>
                </c:pt>
                <c:pt idx="24">
                  <c:v>1135.74</c:v>
                </c:pt>
                <c:pt idx="25">
                  <c:v>1068.6400000000001</c:v>
                </c:pt>
                <c:pt idx="26">
                  <c:v>1067.44</c:v>
                </c:pt>
                <c:pt idx="27">
                  <c:v>1051.74</c:v>
                </c:pt>
                <c:pt idx="28">
                  <c:v>1011.54</c:v>
                </c:pt>
                <c:pt idx="29">
                  <c:v>964.43999999999994</c:v>
                </c:pt>
                <c:pt idx="30">
                  <c:v>950.74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331008"/>
        <c:axId val="326337280"/>
      </c:lineChart>
      <c:catAx>
        <c:axId val="326331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37280"/>
        <c:crosses val="autoZero"/>
        <c:auto val="1"/>
        <c:lblAlgn val="ctr"/>
        <c:lblOffset val="100"/>
        <c:noMultiLvlLbl val="0"/>
      </c:catAx>
      <c:valAx>
        <c:axId val="3263372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3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'19'!$T$193:$AX$193</c:f>
              <c:numCache>
                <c:formatCode>0</c:formatCode>
                <c:ptCount val="31"/>
                <c:pt idx="0">
                  <c:v>932.54</c:v>
                </c:pt>
                <c:pt idx="1">
                  <c:v>906.24</c:v>
                </c:pt>
                <c:pt idx="2">
                  <c:v>805.94</c:v>
                </c:pt>
                <c:pt idx="3">
                  <c:v>847.63999999999987</c:v>
                </c:pt>
                <c:pt idx="4">
                  <c:v>861.94</c:v>
                </c:pt>
                <c:pt idx="5">
                  <c:v>868.13999999999987</c:v>
                </c:pt>
                <c:pt idx="6">
                  <c:v>862.04</c:v>
                </c:pt>
                <c:pt idx="7">
                  <c:v>917.33999999999992</c:v>
                </c:pt>
                <c:pt idx="8">
                  <c:v>939.2399999999999</c:v>
                </c:pt>
                <c:pt idx="9">
                  <c:v>940.14</c:v>
                </c:pt>
                <c:pt idx="10">
                  <c:v>982.34000000000015</c:v>
                </c:pt>
                <c:pt idx="11">
                  <c:v>1002.34</c:v>
                </c:pt>
                <c:pt idx="12">
                  <c:v>1047.04</c:v>
                </c:pt>
                <c:pt idx="13">
                  <c:v>133.34</c:v>
                </c:pt>
                <c:pt idx="14">
                  <c:v>994.44</c:v>
                </c:pt>
                <c:pt idx="15">
                  <c:v>994.83999999999992</c:v>
                </c:pt>
                <c:pt idx="16">
                  <c:v>1040.6399999999999</c:v>
                </c:pt>
                <c:pt idx="17">
                  <c:v>1079.74</c:v>
                </c:pt>
                <c:pt idx="18">
                  <c:v>1080.6399999999999</c:v>
                </c:pt>
                <c:pt idx="19">
                  <c:v>1069.94</c:v>
                </c:pt>
                <c:pt idx="20">
                  <c:v>1063.1400000000001</c:v>
                </c:pt>
                <c:pt idx="21">
                  <c:v>1080.04</c:v>
                </c:pt>
                <c:pt idx="22">
                  <c:v>1105.1399999999999</c:v>
                </c:pt>
                <c:pt idx="23">
                  <c:v>1252.44</c:v>
                </c:pt>
                <c:pt idx="24">
                  <c:v>1300.24</c:v>
                </c:pt>
                <c:pt idx="25">
                  <c:v>1273.2899999999997</c:v>
                </c:pt>
                <c:pt idx="26">
                  <c:v>1239.24</c:v>
                </c:pt>
                <c:pt idx="27">
                  <c:v>1197.3399999999999</c:v>
                </c:pt>
                <c:pt idx="28">
                  <c:v>1087.94</c:v>
                </c:pt>
                <c:pt idx="29">
                  <c:v>1017.4399999999999</c:v>
                </c:pt>
                <c:pt idx="30">
                  <c:v>999.6400000000001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765824"/>
        <c:axId val="330767744"/>
      </c:lineChart>
      <c:catAx>
        <c:axId val="330765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767744"/>
        <c:crosses val="autoZero"/>
        <c:auto val="1"/>
        <c:lblAlgn val="ctr"/>
        <c:lblOffset val="100"/>
        <c:noMultiLvlLbl val="0"/>
      </c:catAx>
      <c:valAx>
        <c:axId val="330767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76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'20'!$T$193:$AX$193</c:f>
              <c:numCache>
                <c:formatCode>0</c:formatCode>
                <c:ptCount val="31"/>
                <c:pt idx="0">
                  <c:v>967.04</c:v>
                </c:pt>
                <c:pt idx="1">
                  <c:v>963.54</c:v>
                </c:pt>
                <c:pt idx="2">
                  <c:v>952.92999999999984</c:v>
                </c:pt>
                <c:pt idx="3">
                  <c:v>945.32999999999993</c:v>
                </c:pt>
                <c:pt idx="4">
                  <c:v>970.39999999999986</c:v>
                </c:pt>
                <c:pt idx="5">
                  <c:v>998.24</c:v>
                </c:pt>
                <c:pt idx="6">
                  <c:v>1034.04</c:v>
                </c:pt>
                <c:pt idx="7">
                  <c:v>1057.6399999999999</c:v>
                </c:pt>
                <c:pt idx="8">
                  <c:v>1094.54</c:v>
                </c:pt>
                <c:pt idx="9">
                  <c:v>1142.44</c:v>
                </c:pt>
                <c:pt idx="10">
                  <c:v>1182.54</c:v>
                </c:pt>
                <c:pt idx="11">
                  <c:v>1147.1400000000001</c:v>
                </c:pt>
                <c:pt idx="12">
                  <c:v>1171.94</c:v>
                </c:pt>
                <c:pt idx="13">
                  <c:v>1160.99</c:v>
                </c:pt>
                <c:pt idx="14">
                  <c:v>1167.54</c:v>
                </c:pt>
                <c:pt idx="15">
                  <c:v>1132.44</c:v>
                </c:pt>
                <c:pt idx="16">
                  <c:v>1159.8400000000001</c:v>
                </c:pt>
                <c:pt idx="17">
                  <c:v>1126.74</c:v>
                </c:pt>
                <c:pt idx="18">
                  <c:v>1143.7400000000002</c:v>
                </c:pt>
                <c:pt idx="19">
                  <c:v>1073.1399999999999</c:v>
                </c:pt>
                <c:pt idx="20">
                  <c:v>1096.44</c:v>
                </c:pt>
                <c:pt idx="21">
                  <c:v>1085.8399999999999</c:v>
                </c:pt>
                <c:pt idx="22">
                  <c:v>1122.04</c:v>
                </c:pt>
                <c:pt idx="23">
                  <c:v>1189.04</c:v>
                </c:pt>
                <c:pt idx="24">
                  <c:v>1191.3400000000001</c:v>
                </c:pt>
                <c:pt idx="25">
                  <c:v>1168.74</c:v>
                </c:pt>
                <c:pt idx="26">
                  <c:v>1172.44</c:v>
                </c:pt>
                <c:pt idx="27">
                  <c:v>1069.44</c:v>
                </c:pt>
                <c:pt idx="28">
                  <c:v>959.83999999999992</c:v>
                </c:pt>
                <c:pt idx="29">
                  <c:v>922.83999999999992</c:v>
                </c:pt>
                <c:pt idx="30">
                  <c:v>914.04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194176"/>
        <c:axId val="332196096"/>
      </c:lineChart>
      <c:catAx>
        <c:axId val="332194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96096"/>
        <c:crosses val="autoZero"/>
        <c:auto val="1"/>
        <c:lblAlgn val="ctr"/>
        <c:lblOffset val="100"/>
        <c:noMultiLvlLbl val="0"/>
      </c:catAx>
      <c:valAx>
        <c:axId val="332196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'21'!$T$193:$AX$193</c:f>
              <c:numCache>
                <c:formatCode>0</c:formatCode>
                <c:ptCount val="31"/>
                <c:pt idx="0">
                  <c:v>914.33999999999992</c:v>
                </c:pt>
                <c:pt idx="1">
                  <c:v>889.74</c:v>
                </c:pt>
                <c:pt idx="2">
                  <c:v>875.33999999999992</c:v>
                </c:pt>
                <c:pt idx="3">
                  <c:v>850.96</c:v>
                </c:pt>
                <c:pt idx="4">
                  <c:v>848.33999999999992</c:v>
                </c:pt>
                <c:pt idx="5">
                  <c:v>875.83999999999992</c:v>
                </c:pt>
                <c:pt idx="6">
                  <c:v>918.5</c:v>
                </c:pt>
                <c:pt idx="7">
                  <c:v>949.56999999999994</c:v>
                </c:pt>
                <c:pt idx="8">
                  <c:v>1015.44</c:v>
                </c:pt>
                <c:pt idx="9">
                  <c:v>1041.8400000000001</c:v>
                </c:pt>
                <c:pt idx="10">
                  <c:v>1015.74</c:v>
                </c:pt>
                <c:pt idx="11">
                  <c:v>1099.44</c:v>
                </c:pt>
                <c:pt idx="12">
                  <c:v>1081.24</c:v>
                </c:pt>
                <c:pt idx="13">
                  <c:v>1037.24</c:v>
                </c:pt>
                <c:pt idx="14">
                  <c:v>1068.74</c:v>
                </c:pt>
                <c:pt idx="15">
                  <c:v>1012.1400000000001</c:v>
                </c:pt>
                <c:pt idx="16">
                  <c:v>1026.1400000000001</c:v>
                </c:pt>
                <c:pt idx="17">
                  <c:v>1036.1400000000001</c:v>
                </c:pt>
                <c:pt idx="18">
                  <c:v>1026.74</c:v>
                </c:pt>
                <c:pt idx="19">
                  <c:v>989.64</c:v>
                </c:pt>
                <c:pt idx="20">
                  <c:v>1011.04</c:v>
                </c:pt>
                <c:pt idx="21">
                  <c:v>1016.54</c:v>
                </c:pt>
                <c:pt idx="22">
                  <c:v>1083.6400000000001</c:v>
                </c:pt>
                <c:pt idx="23">
                  <c:v>1141.8399999999999</c:v>
                </c:pt>
                <c:pt idx="24">
                  <c:v>1178.8399999999999</c:v>
                </c:pt>
                <c:pt idx="25">
                  <c:v>1135.94</c:v>
                </c:pt>
                <c:pt idx="26">
                  <c:v>1078.74</c:v>
                </c:pt>
                <c:pt idx="27">
                  <c:v>1025.1400000000001</c:v>
                </c:pt>
                <c:pt idx="28">
                  <c:v>879.58999999999992</c:v>
                </c:pt>
                <c:pt idx="29">
                  <c:v>823.44</c:v>
                </c:pt>
                <c:pt idx="30">
                  <c:v>798.21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830976"/>
        <c:axId val="334845440"/>
      </c:lineChart>
      <c:catAx>
        <c:axId val="334830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45440"/>
        <c:crosses val="autoZero"/>
        <c:auto val="1"/>
        <c:lblAlgn val="ctr"/>
        <c:lblOffset val="100"/>
        <c:noMultiLvlLbl val="0"/>
      </c:catAx>
      <c:valAx>
        <c:axId val="334845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3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'22'!$T$193:$AX$193</c:f>
              <c:numCache>
                <c:formatCode>0</c:formatCode>
                <c:ptCount val="31"/>
                <c:pt idx="0">
                  <c:v>798.21</c:v>
                </c:pt>
                <c:pt idx="1">
                  <c:v>724.11</c:v>
                </c:pt>
                <c:pt idx="2">
                  <c:v>718.74</c:v>
                </c:pt>
                <c:pt idx="3">
                  <c:v>703.04</c:v>
                </c:pt>
                <c:pt idx="4">
                  <c:v>724.54</c:v>
                </c:pt>
                <c:pt idx="5">
                  <c:v>776.74</c:v>
                </c:pt>
                <c:pt idx="6">
                  <c:v>818.7399999999999</c:v>
                </c:pt>
                <c:pt idx="7">
                  <c:v>865.7399999999999</c:v>
                </c:pt>
                <c:pt idx="8">
                  <c:v>923.14</c:v>
                </c:pt>
                <c:pt idx="9">
                  <c:v>902.94</c:v>
                </c:pt>
                <c:pt idx="10">
                  <c:v>1015.24</c:v>
                </c:pt>
                <c:pt idx="11">
                  <c:v>1048.3400000000001</c:v>
                </c:pt>
                <c:pt idx="12">
                  <c:v>986.1400000000001</c:v>
                </c:pt>
                <c:pt idx="13">
                  <c:v>978.64</c:v>
                </c:pt>
                <c:pt idx="14">
                  <c:v>976.04000000000008</c:v>
                </c:pt>
                <c:pt idx="15">
                  <c:v>934.94</c:v>
                </c:pt>
                <c:pt idx="16">
                  <c:v>990.1400000000001</c:v>
                </c:pt>
                <c:pt idx="17">
                  <c:v>1002.04</c:v>
                </c:pt>
                <c:pt idx="18">
                  <c:v>1016.24</c:v>
                </c:pt>
                <c:pt idx="19">
                  <c:v>936.33999999999992</c:v>
                </c:pt>
                <c:pt idx="20">
                  <c:v>920.14</c:v>
                </c:pt>
                <c:pt idx="21">
                  <c:v>906.43999999999994</c:v>
                </c:pt>
                <c:pt idx="22">
                  <c:v>1004.54</c:v>
                </c:pt>
                <c:pt idx="23">
                  <c:v>1118.2400000000002</c:v>
                </c:pt>
                <c:pt idx="24">
                  <c:v>1248.5400000000002</c:v>
                </c:pt>
                <c:pt idx="25">
                  <c:v>1193.3400000000001</c:v>
                </c:pt>
                <c:pt idx="26">
                  <c:v>1140.74</c:v>
                </c:pt>
                <c:pt idx="27">
                  <c:v>1088.94</c:v>
                </c:pt>
                <c:pt idx="28">
                  <c:v>993.93999999999994</c:v>
                </c:pt>
                <c:pt idx="29">
                  <c:v>949.63999999999987</c:v>
                </c:pt>
                <c:pt idx="30">
                  <c:v>872.24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827904"/>
        <c:axId val="338830080"/>
      </c:lineChart>
      <c:catAx>
        <c:axId val="338827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30080"/>
        <c:crosses val="autoZero"/>
        <c:auto val="1"/>
        <c:lblAlgn val="ctr"/>
        <c:lblOffset val="100"/>
        <c:noMultiLvlLbl val="0"/>
      </c:catAx>
      <c:valAx>
        <c:axId val="338830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2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'23'!$T$193:$AX$193</c:f>
              <c:numCache>
                <c:formatCode>0</c:formatCode>
                <c:ptCount val="31"/>
                <c:pt idx="0">
                  <c:v>842.14</c:v>
                </c:pt>
                <c:pt idx="1">
                  <c:v>831.44</c:v>
                </c:pt>
                <c:pt idx="2">
                  <c:v>819.04</c:v>
                </c:pt>
                <c:pt idx="3">
                  <c:v>825.34</c:v>
                </c:pt>
                <c:pt idx="4">
                  <c:v>809.64</c:v>
                </c:pt>
                <c:pt idx="5">
                  <c:v>832.44</c:v>
                </c:pt>
                <c:pt idx="6">
                  <c:v>865.64</c:v>
                </c:pt>
                <c:pt idx="7">
                  <c:v>957.2399999999999</c:v>
                </c:pt>
                <c:pt idx="8">
                  <c:v>965.63999999999987</c:v>
                </c:pt>
                <c:pt idx="9">
                  <c:v>988.54000000000008</c:v>
                </c:pt>
                <c:pt idx="10">
                  <c:v>1031.3399999999999</c:v>
                </c:pt>
                <c:pt idx="11">
                  <c:v>1028.6399999999999</c:v>
                </c:pt>
                <c:pt idx="12">
                  <c:v>1035.24</c:v>
                </c:pt>
                <c:pt idx="13">
                  <c:v>1026.74</c:v>
                </c:pt>
                <c:pt idx="14">
                  <c:v>993.84000000000015</c:v>
                </c:pt>
                <c:pt idx="15">
                  <c:v>972.64</c:v>
                </c:pt>
                <c:pt idx="16">
                  <c:v>1046.54</c:v>
                </c:pt>
                <c:pt idx="17">
                  <c:v>1056.3399999999999</c:v>
                </c:pt>
                <c:pt idx="18">
                  <c:v>1053.24</c:v>
                </c:pt>
                <c:pt idx="19">
                  <c:v>1048.1399999999999</c:v>
                </c:pt>
                <c:pt idx="20">
                  <c:v>1040.2400000000002</c:v>
                </c:pt>
                <c:pt idx="21">
                  <c:v>1024.74</c:v>
                </c:pt>
                <c:pt idx="22">
                  <c:v>1071.04</c:v>
                </c:pt>
                <c:pt idx="23">
                  <c:v>1187.44</c:v>
                </c:pt>
                <c:pt idx="24">
                  <c:v>1264.7400000000002</c:v>
                </c:pt>
                <c:pt idx="25">
                  <c:v>1160.6399999999999</c:v>
                </c:pt>
                <c:pt idx="26">
                  <c:v>1140.3399999999999</c:v>
                </c:pt>
                <c:pt idx="27">
                  <c:v>1094.8399999999999</c:v>
                </c:pt>
                <c:pt idx="28">
                  <c:v>991.43999999999994</c:v>
                </c:pt>
                <c:pt idx="29">
                  <c:v>923.64</c:v>
                </c:pt>
                <c:pt idx="30">
                  <c:v>863.54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986304"/>
        <c:axId val="340279296"/>
      </c:lineChart>
      <c:catAx>
        <c:axId val="339986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79296"/>
        <c:crosses val="autoZero"/>
        <c:auto val="1"/>
        <c:lblAlgn val="ctr"/>
        <c:lblOffset val="100"/>
        <c:noMultiLvlLbl val="0"/>
      </c:catAx>
      <c:valAx>
        <c:axId val="340279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'24'!$T$193:$AX$193</c:f>
              <c:numCache>
                <c:formatCode>0</c:formatCode>
                <c:ptCount val="31"/>
                <c:pt idx="0">
                  <c:v>830.14</c:v>
                </c:pt>
                <c:pt idx="1">
                  <c:v>843.33999999999992</c:v>
                </c:pt>
                <c:pt idx="2">
                  <c:v>839.04</c:v>
                </c:pt>
                <c:pt idx="3">
                  <c:v>822.65000000000009</c:v>
                </c:pt>
                <c:pt idx="4">
                  <c:v>810.44</c:v>
                </c:pt>
                <c:pt idx="5">
                  <c:v>864.24</c:v>
                </c:pt>
                <c:pt idx="6">
                  <c:v>902.74</c:v>
                </c:pt>
                <c:pt idx="7">
                  <c:v>942.72</c:v>
                </c:pt>
                <c:pt idx="8">
                  <c:v>997.74</c:v>
                </c:pt>
                <c:pt idx="9">
                  <c:v>1019</c:v>
                </c:pt>
                <c:pt idx="10">
                  <c:v>1015.49</c:v>
                </c:pt>
                <c:pt idx="11">
                  <c:v>902.54</c:v>
                </c:pt>
                <c:pt idx="12">
                  <c:v>939.54</c:v>
                </c:pt>
                <c:pt idx="13">
                  <c:v>940.54</c:v>
                </c:pt>
                <c:pt idx="14">
                  <c:v>926.33999999999992</c:v>
                </c:pt>
                <c:pt idx="15">
                  <c:v>913.83999999999992</c:v>
                </c:pt>
                <c:pt idx="16">
                  <c:v>868.13999999999987</c:v>
                </c:pt>
                <c:pt idx="17">
                  <c:v>909.14</c:v>
                </c:pt>
                <c:pt idx="18">
                  <c:v>899.14</c:v>
                </c:pt>
                <c:pt idx="19">
                  <c:v>917.46999999999991</c:v>
                </c:pt>
                <c:pt idx="20">
                  <c:v>926.14</c:v>
                </c:pt>
                <c:pt idx="21">
                  <c:v>905.24</c:v>
                </c:pt>
                <c:pt idx="22">
                  <c:v>942.74</c:v>
                </c:pt>
                <c:pt idx="23">
                  <c:v>1111.54</c:v>
                </c:pt>
                <c:pt idx="24">
                  <c:v>1154.04</c:v>
                </c:pt>
                <c:pt idx="25">
                  <c:v>1093.1399999999999</c:v>
                </c:pt>
                <c:pt idx="26">
                  <c:v>1047.1399999999999</c:v>
                </c:pt>
                <c:pt idx="27">
                  <c:v>1017.9399999999999</c:v>
                </c:pt>
                <c:pt idx="28">
                  <c:v>887.74</c:v>
                </c:pt>
                <c:pt idx="29">
                  <c:v>806.64</c:v>
                </c:pt>
                <c:pt idx="30">
                  <c:v>810.93999999999994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200896"/>
        <c:axId val="343202816"/>
      </c:lineChart>
      <c:catAx>
        <c:axId val="343200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02816"/>
        <c:crosses val="autoZero"/>
        <c:auto val="1"/>
        <c:lblAlgn val="ctr"/>
        <c:lblOffset val="100"/>
        <c:noMultiLvlLbl val="0"/>
      </c:catAx>
      <c:valAx>
        <c:axId val="343202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0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'25'!$T$193:$AX$193</c:f>
              <c:numCache>
                <c:formatCode>0</c:formatCode>
                <c:ptCount val="31"/>
                <c:pt idx="0">
                  <c:v>793.93999999999994</c:v>
                </c:pt>
                <c:pt idx="1">
                  <c:v>783.94</c:v>
                </c:pt>
                <c:pt idx="2">
                  <c:v>765.74</c:v>
                </c:pt>
                <c:pt idx="3">
                  <c:v>773.1</c:v>
                </c:pt>
                <c:pt idx="4">
                  <c:v>779.94</c:v>
                </c:pt>
                <c:pt idx="5">
                  <c:v>812.41</c:v>
                </c:pt>
                <c:pt idx="6">
                  <c:v>822.95</c:v>
                </c:pt>
                <c:pt idx="7">
                  <c:v>871.93000000000006</c:v>
                </c:pt>
                <c:pt idx="8">
                  <c:v>903.88</c:v>
                </c:pt>
                <c:pt idx="9">
                  <c:v>919.93999999999994</c:v>
                </c:pt>
                <c:pt idx="10">
                  <c:v>933.04</c:v>
                </c:pt>
                <c:pt idx="11">
                  <c:v>923.64</c:v>
                </c:pt>
                <c:pt idx="12">
                  <c:v>931.54000000000008</c:v>
                </c:pt>
                <c:pt idx="13">
                  <c:v>876.33999999999992</c:v>
                </c:pt>
                <c:pt idx="14">
                  <c:v>859.83999999999992</c:v>
                </c:pt>
                <c:pt idx="15">
                  <c:v>854.04</c:v>
                </c:pt>
                <c:pt idx="16">
                  <c:v>866.37</c:v>
                </c:pt>
                <c:pt idx="17">
                  <c:v>899.81999999999994</c:v>
                </c:pt>
                <c:pt idx="18">
                  <c:v>878.13</c:v>
                </c:pt>
                <c:pt idx="19">
                  <c:v>865.04</c:v>
                </c:pt>
                <c:pt idx="20">
                  <c:v>865.93999999999994</c:v>
                </c:pt>
                <c:pt idx="21">
                  <c:v>885.76</c:v>
                </c:pt>
                <c:pt idx="22">
                  <c:v>955.44</c:v>
                </c:pt>
                <c:pt idx="23">
                  <c:v>1055.54</c:v>
                </c:pt>
                <c:pt idx="24">
                  <c:v>1129.54</c:v>
                </c:pt>
                <c:pt idx="25">
                  <c:v>1082.44</c:v>
                </c:pt>
                <c:pt idx="26">
                  <c:v>981.54000000000008</c:v>
                </c:pt>
                <c:pt idx="27">
                  <c:v>1023.44</c:v>
                </c:pt>
                <c:pt idx="28">
                  <c:v>955.24</c:v>
                </c:pt>
                <c:pt idx="29">
                  <c:v>866.24</c:v>
                </c:pt>
                <c:pt idx="30">
                  <c:v>834.24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847296"/>
        <c:axId val="343849216"/>
      </c:lineChart>
      <c:catAx>
        <c:axId val="343847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49216"/>
        <c:crosses val="autoZero"/>
        <c:auto val="1"/>
        <c:lblAlgn val="ctr"/>
        <c:lblOffset val="100"/>
        <c:noMultiLvlLbl val="0"/>
      </c:catAx>
      <c:valAx>
        <c:axId val="343849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84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'26'!$T$193:$AX$193</c:f>
              <c:numCache>
                <c:formatCode>0</c:formatCode>
                <c:ptCount val="31"/>
                <c:pt idx="0">
                  <c:v>817.44</c:v>
                </c:pt>
                <c:pt idx="1">
                  <c:v>779.44</c:v>
                </c:pt>
                <c:pt idx="2">
                  <c:v>739.74</c:v>
                </c:pt>
                <c:pt idx="3">
                  <c:v>739.46</c:v>
                </c:pt>
                <c:pt idx="4">
                  <c:v>775.61</c:v>
                </c:pt>
                <c:pt idx="5">
                  <c:v>795.74</c:v>
                </c:pt>
                <c:pt idx="6">
                  <c:v>833.63999999999987</c:v>
                </c:pt>
                <c:pt idx="7">
                  <c:v>881.13999999999987</c:v>
                </c:pt>
                <c:pt idx="8">
                  <c:v>933.54000000000008</c:v>
                </c:pt>
                <c:pt idx="9">
                  <c:v>984.44</c:v>
                </c:pt>
                <c:pt idx="10">
                  <c:v>970.8</c:v>
                </c:pt>
                <c:pt idx="11">
                  <c:v>995.1400000000001</c:v>
                </c:pt>
                <c:pt idx="12">
                  <c:v>970.24000000000012</c:v>
                </c:pt>
                <c:pt idx="13">
                  <c:v>981.54000000000008</c:v>
                </c:pt>
                <c:pt idx="14">
                  <c:v>947.04000000000008</c:v>
                </c:pt>
                <c:pt idx="15">
                  <c:v>1018.0400000000001</c:v>
                </c:pt>
                <c:pt idx="16">
                  <c:v>1052.73</c:v>
                </c:pt>
                <c:pt idx="17">
                  <c:v>924.84</c:v>
                </c:pt>
                <c:pt idx="18">
                  <c:v>979.54</c:v>
                </c:pt>
                <c:pt idx="19">
                  <c:v>960.04000000000008</c:v>
                </c:pt>
                <c:pt idx="20">
                  <c:v>959.94</c:v>
                </c:pt>
                <c:pt idx="21">
                  <c:v>938.94</c:v>
                </c:pt>
                <c:pt idx="22">
                  <c:v>986.44</c:v>
                </c:pt>
                <c:pt idx="23">
                  <c:v>1074.74</c:v>
                </c:pt>
                <c:pt idx="24">
                  <c:v>1177.94</c:v>
                </c:pt>
                <c:pt idx="25">
                  <c:v>1110.94</c:v>
                </c:pt>
                <c:pt idx="26">
                  <c:v>1086.1400000000001</c:v>
                </c:pt>
                <c:pt idx="27">
                  <c:v>1031.44</c:v>
                </c:pt>
                <c:pt idx="28">
                  <c:v>904.84</c:v>
                </c:pt>
                <c:pt idx="29">
                  <c:v>864.93999999999994</c:v>
                </c:pt>
                <c:pt idx="30">
                  <c:v>846.24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604032"/>
        <c:axId val="344618496"/>
      </c:lineChart>
      <c:catAx>
        <c:axId val="3446040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18496"/>
        <c:crosses val="autoZero"/>
        <c:auto val="1"/>
        <c:lblAlgn val="ctr"/>
        <c:lblOffset val="100"/>
        <c:noMultiLvlLbl val="0"/>
      </c:catAx>
      <c:valAx>
        <c:axId val="344618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0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'27'!$T$193:$AX$193</c:f>
              <c:numCache>
                <c:formatCode>0</c:formatCode>
                <c:ptCount val="31"/>
                <c:pt idx="0">
                  <c:v>821.64</c:v>
                </c:pt>
                <c:pt idx="1">
                  <c:v>802.43999999999994</c:v>
                </c:pt>
                <c:pt idx="2">
                  <c:v>800.84</c:v>
                </c:pt>
                <c:pt idx="3">
                  <c:v>800.44</c:v>
                </c:pt>
                <c:pt idx="4">
                  <c:v>816.84</c:v>
                </c:pt>
                <c:pt idx="5">
                  <c:v>849.34</c:v>
                </c:pt>
                <c:pt idx="6">
                  <c:v>855.63999999999987</c:v>
                </c:pt>
                <c:pt idx="7">
                  <c:v>893.84</c:v>
                </c:pt>
                <c:pt idx="8">
                  <c:v>917.54000000000008</c:v>
                </c:pt>
                <c:pt idx="9">
                  <c:v>918.74</c:v>
                </c:pt>
                <c:pt idx="10">
                  <c:v>0</c:v>
                </c:pt>
                <c:pt idx="11">
                  <c:v>1014.44</c:v>
                </c:pt>
                <c:pt idx="12">
                  <c:v>937.68000000000006</c:v>
                </c:pt>
                <c:pt idx="13">
                  <c:v>941.44</c:v>
                </c:pt>
                <c:pt idx="14">
                  <c:v>950.34</c:v>
                </c:pt>
                <c:pt idx="15">
                  <c:v>964.54</c:v>
                </c:pt>
                <c:pt idx="16">
                  <c:v>962.84</c:v>
                </c:pt>
                <c:pt idx="17">
                  <c:v>928.06999999999994</c:v>
                </c:pt>
                <c:pt idx="18">
                  <c:v>1002.54</c:v>
                </c:pt>
                <c:pt idx="19">
                  <c:v>992.94</c:v>
                </c:pt>
                <c:pt idx="20">
                  <c:v>951.74</c:v>
                </c:pt>
                <c:pt idx="21">
                  <c:v>960.24</c:v>
                </c:pt>
                <c:pt idx="22">
                  <c:v>718.93999999999994</c:v>
                </c:pt>
                <c:pt idx="23">
                  <c:v>1062.24</c:v>
                </c:pt>
                <c:pt idx="24">
                  <c:v>1155.6399999999999</c:v>
                </c:pt>
                <c:pt idx="25">
                  <c:v>1129.94</c:v>
                </c:pt>
                <c:pt idx="26">
                  <c:v>1126.44</c:v>
                </c:pt>
                <c:pt idx="27">
                  <c:v>1062.3399999999999</c:v>
                </c:pt>
                <c:pt idx="28">
                  <c:v>956.53</c:v>
                </c:pt>
                <c:pt idx="29">
                  <c:v>886.34</c:v>
                </c:pt>
                <c:pt idx="30">
                  <c:v>885.04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212992"/>
        <c:axId val="346219264"/>
      </c:lineChart>
      <c:catAx>
        <c:axId val="346212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19264"/>
        <c:crosses val="autoZero"/>
        <c:auto val="1"/>
        <c:lblAlgn val="ctr"/>
        <c:lblOffset val="100"/>
        <c:noMultiLvlLbl val="0"/>
      </c:catAx>
      <c:valAx>
        <c:axId val="346219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1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'28'!$T$193:$AX$193</c:f>
              <c:numCache>
                <c:formatCode>0</c:formatCode>
                <c:ptCount val="31"/>
                <c:pt idx="0">
                  <c:v>855.33999999999992</c:v>
                </c:pt>
                <c:pt idx="1">
                  <c:v>844.74</c:v>
                </c:pt>
                <c:pt idx="2">
                  <c:v>842.64</c:v>
                </c:pt>
                <c:pt idx="3">
                  <c:v>833.44</c:v>
                </c:pt>
                <c:pt idx="4">
                  <c:v>866.84</c:v>
                </c:pt>
                <c:pt idx="5">
                  <c:v>860.43999999999994</c:v>
                </c:pt>
                <c:pt idx="6">
                  <c:v>904.63999999999987</c:v>
                </c:pt>
                <c:pt idx="7">
                  <c:v>926.54</c:v>
                </c:pt>
                <c:pt idx="8">
                  <c:v>955.04</c:v>
                </c:pt>
                <c:pt idx="9">
                  <c:v>968.14</c:v>
                </c:pt>
                <c:pt idx="10">
                  <c:v>1026.54</c:v>
                </c:pt>
                <c:pt idx="11">
                  <c:v>1053.44</c:v>
                </c:pt>
                <c:pt idx="12">
                  <c:v>1025.8399999999999</c:v>
                </c:pt>
                <c:pt idx="13">
                  <c:v>1017.6400000000001</c:v>
                </c:pt>
                <c:pt idx="14">
                  <c:v>991.04</c:v>
                </c:pt>
                <c:pt idx="15">
                  <c:v>995.24</c:v>
                </c:pt>
                <c:pt idx="16">
                  <c:v>1005.04</c:v>
                </c:pt>
                <c:pt idx="17">
                  <c:v>993.04000000000008</c:v>
                </c:pt>
                <c:pt idx="18">
                  <c:v>998.81999999999994</c:v>
                </c:pt>
                <c:pt idx="19">
                  <c:v>952.74</c:v>
                </c:pt>
                <c:pt idx="20">
                  <c:v>986.04000000000008</c:v>
                </c:pt>
                <c:pt idx="21">
                  <c:v>962.04000000000008</c:v>
                </c:pt>
                <c:pt idx="22">
                  <c:v>983.74000000000012</c:v>
                </c:pt>
                <c:pt idx="23">
                  <c:v>1079.6399999999999</c:v>
                </c:pt>
                <c:pt idx="24">
                  <c:v>1129.3999999999999</c:v>
                </c:pt>
                <c:pt idx="25">
                  <c:v>1108.4900000000002</c:v>
                </c:pt>
                <c:pt idx="26">
                  <c:v>1089.7199999999998</c:v>
                </c:pt>
                <c:pt idx="27">
                  <c:v>1017.9399999999999</c:v>
                </c:pt>
                <c:pt idx="28">
                  <c:v>929.9</c:v>
                </c:pt>
                <c:pt idx="29">
                  <c:v>867.33999999999992</c:v>
                </c:pt>
                <c:pt idx="30">
                  <c:v>829.04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707264"/>
        <c:axId val="347709440"/>
      </c:lineChart>
      <c:catAx>
        <c:axId val="347707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09440"/>
        <c:crosses val="autoZero"/>
        <c:auto val="1"/>
        <c:lblAlgn val="ctr"/>
        <c:lblOffset val="100"/>
        <c:noMultiLvlLbl val="0"/>
      </c:catAx>
      <c:valAx>
        <c:axId val="347709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0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'29'!$T$193:$AX$193</c:f>
              <c:numCache>
                <c:formatCode>0</c:formatCode>
                <c:ptCount val="31"/>
                <c:pt idx="0">
                  <c:v>830.14</c:v>
                </c:pt>
                <c:pt idx="1">
                  <c:v>761.33999999999992</c:v>
                </c:pt>
                <c:pt idx="2">
                  <c:v>771.16999999999985</c:v>
                </c:pt>
                <c:pt idx="3">
                  <c:v>881.74</c:v>
                </c:pt>
                <c:pt idx="4">
                  <c:v>858.54</c:v>
                </c:pt>
                <c:pt idx="5">
                  <c:v>875.24</c:v>
                </c:pt>
                <c:pt idx="6">
                  <c:v>903.24</c:v>
                </c:pt>
                <c:pt idx="7">
                  <c:v>972.08</c:v>
                </c:pt>
                <c:pt idx="8">
                  <c:v>1013.3399999999999</c:v>
                </c:pt>
                <c:pt idx="9">
                  <c:v>1002.94</c:v>
                </c:pt>
                <c:pt idx="10">
                  <c:v>966.83999999999992</c:v>
                </c:pt>
                <c:pt idx="11">
                  <c:v>902.60000000000014</c:v>
                </c:pt>
                <c:pt idx="12">
                  <c:v>839.34</c:v>
                </c:pt>
                <c:pt idx="13">
                  <c:v>839.83999999999992</c:v>
                </c:pt>
                <c:pt idx="14">
                  <c:v>829.83999999999992</c:v>
                </c:pt>
                <c:pt idx="15">
                  <c:v>863.84</c:v>
                </c:pt>
                <c:pt idx="16">
                  <c:v>780.74</c:v>
                </c:pt>
                <c:pt idx="17">
                  <c:v>846.94</c:v>
                </c:pt>
                <c:pt idx="18">
                  <c:v>858.15</c:v>
                </c:pt>
                <c:pt idx="19">
                  <c:v>864.93999999999994</c:v>
                </c:pt>
                <c:pt idx="20">
                  <c:v>870.33999999999992</c:v>
                </c:pt>
                <c:pt idx="21">
                  <c:v>897.7399999999999</c:v>
                </c:pt>
                <c:pt idx="22">
                  <c:v>926.43999999999994</c:v>
                </c:pt>
                <c:pt idx="23">
                  <c:v>1027.74</c:v>
                </c:pt>
                <c:pt idx="24">
                  <c:v>1106.3899999999999</c:v>
                </c:pt>
                <c:pt idx="25">
                  <c:v>1071.74</c:v>
                </c:pt>
                <c:pt idx="26">
                  <c:v>1043.04</c:v>
                </c:pt>
                <c:pt idx="27">
                  <c:v>987.24000000000012</c:v>
                </c:pt>
                <c:pt idx="28">
                  <c:v>803.74</c:v>
                </c:pt>
                <c:pt idx="29">
                  <c:v>745.14</c:v>
                </c:pt>
                <c:pt idx="30">
                  <c:v>709.34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447872"/>
        <c:axId val="348449792"/>
      </c:lineChart>
      <c:catAx>
        <c:axId val="348447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49792"/>
        <c:crosses val="autoZero"/>
        <c:auto val="1"/>
        <c:lblAlgn val="ctr"/>
        <c:lblOffset val="100"/>
        <c:noMultiLvlLbl val="0"/>
      </c:catAx>
      <c:valAx>
        <c:axId val="348449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44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'30'!$T$193:$AX$193</c:f>
              <c:numCache>
                <c:formatCode>0</c:formatCode>
                <c:ptCount val="31"/>
                <c:pt idx="0">
                  <c:v>695.64</c:v>
                </c:pt>
                <c:pt idx="1">
                  <c:v>678.44</c:v>
                </c:pt>
                <c:pt idx="2">
                  <c:v>661.74</c:v>
                </c:pt>
                <c:pt idx="3">
                  <c:v>639.74</c:v>
                </c:pt>
                <c:pt idx="4">
                  <c:v>655.04</c:v>
                </c:pt>
                <c:pt idx="5">
                  <c:v>680.04</c:v>
                </c:pt>
                <c:pt idx="6">
                  <c:v>757.24</c:v>
                </c:pt>
                <c:pt idx="7">
                  <c:v>753.43999999999994</c:v>
                </c:pt>
                <c:pt idx="8">
                  <c:v>834.04</c:v>
                </c:pt>
                <c:pt idx="9">
                  <c:v>921.33999999999992</c:v>
                </c:pt>
                <c:pt idx="10">
                  <c:v>951.14</c:v>
                </c:pt>
                <c:pt idx="11">
                  <c:v>920.44</c:v>
                </c:pt>
                <c:pt idx="12">
                  <c:v>919.24</c:v>
                </c:pt>
                <c:pt idx="13">
                  <c:v>920.14</c:v>
                </c:pt>
                <c:pt idx="14">
                  <c:v>888.74</c:v>
                </c:pt>
                <c:pt idx="15">
                  <c:v>878.74</c:v>
                </c:pt>
                <c:pt idx="16">
                  <c:v>906.74</c:v>
                </c:pt>
                <c:pt idx="17">
                  <c:v>923.56999999999994</c:v>
                </c:pt>
                <c:pt idx="18">
                  <c:v>921.44</c:v>
                </c:pt>
                <c:pt idx="19">
                  <c:v>902.69999999999993</c:v>
                </c:pt>
                <c:pt idx="20">
                  <c:v>887.09</c:v>
                </c:pt>
                <c:pt idx="21">
                  <c:v>893.59</c:v>
                </c:pt>
                <c:pt idx="22">
                  <c:v>958.43000000000006</c:v>
                </c:pt>
                <c:pt idx="23">
                  <c:v>1066.2</c:v>
                </c:pt>
                <c:pt idx="24">
                  <c:v>1135.43</c:v>
                </c:pt>
                <c:pt idx="25">
                  <c:v>1093.74</c:v>
                </c:pt>
                <c:pt idx="26">
                  <c:v>1067.1399999999999</c:v>
                </c:pt>
                <c:pt idx="27">
                  <c:v>1017.24</c:v>
                </c:pt>
                <c:pt idx="28">
                  <c:v>886.94</c:v>
                </c:pt>
                <c:pt idx="29">
                  <c:v>819.44</c:v>
                </c:pt>
                <c:pt idx="30">
                  <c:v>813.44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458240"/>
        <c:axId val="350460160"/>
      </c:lineChart>
      <c:catAx>
        <c:axId val="350458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60160"/>
        <c:crosses val="autoZero"/>
        <c:auto val="1"/>
        <c:lblAlgn val="ctr"/>
        <c:lblOffset val="100"/>
        <c:noMultiLvlLbl val="0"/>
      </c:catAx>
      <c:valAx>
        <c:axId val="350460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5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'31'!$T$193:$AX$193</c:f>
              <c:numCache>
                <c:formatCode>0</c:formatCode>
                <c:ptCount val="31"/>
                <c:pt idx="0">
                  <c:v>787.64</c:v>
                </c:pt>
                <c:pt idx="1">
                  <c:v>737.93999999999994</c:v>
                </c:pt>
                <c:pt idx="2">
                  <c:v>720.74</c:v>
                </c:pt>
                <c:pt idx="3">
                  <c:v>723.04</c:v>
                </c:pt>
                <c:pt idx="4">
                  <c:v>734.84</c:v>
                </c:pt>
                <c:pt idx="5">
                  <c:v>764.34</c:v>
                </c:pt>
                <c:pt idx="6">
                  <c:v>790.72</c:v>
                </c:pt>
                <c:pt idx="7">
                  <c:v>851.13999999999987</c:v>
                </c:pt>
                <c:pt idx="8">
                  <c:v>889.33999999999992</c:v>
                </c:pt>
                <c:pt idx="9">
                  <c:v>930.04</c:v>
                </c:pt>
                <c:pt idx="10">
                  <c:v>969.93999999999994</c:v>
                </c:pt>
                <c:pt idx="11">
                  <c:v>948.94</c:v>
                </c:pt>
                <c:pt idx="12">
                  <c:v>982.81</c:v>
                </c:pt>
                <c:pt idx="13">
                  <c:v>975.93999999999994</c:v>
                </c:pt>
                <c:pt idx="14">
                  <c:v>944.7399999999999</c:v>
                </c:pt>
                <c:pt idx="15">
                  <c:v>935.24</c:v>
                </c:pt>
                <c:pt idx="16">
                  <c:v>956.2</c:v>
                </c:pt>
                <c:pt idx="17">
                  <c:v>937.74</c:v>
                </c:pt>
                <c:pt idx="18">
                  <c:v>901.9</c:v>
                </c:pt>
                <c:pt idx="19">
                  <c:v>896.06</c:v>
                </c:pt>
                <c:pt idx="20">
                  <c:v>890.56</c:v>
                </c:pt>
                <c:pt idx="21">
                  <c:v>857.44</c:v>
                </c:pt>
                <c:pt idx="22">
                  <c:v>919.08000000000015</c:v>
                </c:pt>
                <c:pt idx="23">
                  <c:v>1027.8800000000001</c:v>
                </c:pt>
                <c:pt idx="24">
                  <c:v>1170.24</c:v>
                </c:pt>
                <c:pt idx="25">
                  <c:v>1158.42</c:v>
                </c:pt>
                <c:pt idx="26">
                  <c:v>1133.9399999999998</c:v>
                </c:pt>
                <c:pt idx="27">
                  <c:v>1096.04</c:v>
                </c:pt>
                <c:pt idx="28">
                  <c:v>968.24000000000012</c:v>
                </c:pt>
                <c:pt idx="29">
                  <c:v>892.04</c:v>
                </c:pt>
                <c:pt idx="30">
                  <c:v>868.04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349568"/>
        <c:axId val="352380416"/>
      </c:lineChart>
      <c:catAx>
        <c:axId val="352349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80416"/>
        <c:crosses val="autoZero"/>
        <c:auto val="1"/>
        <c:lblAlgn val="ctr"/>
        <c:lblOffset val="100"/>
        <c:noMultiLvlLbl val="0"/>
      </c:catAx>
      <c:valAx>
        <c:axId val="352380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4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B5-4801-BB9A-A820DF479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0B5-4801-BB9A-A820DF479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0B5-4801-BB9A-A820DF479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0B5-4801-BB9A-A820DF479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0B5-4801-BB9A-A820DF4790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sample!$A$191:$A$195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sample!$B$191:$B$195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B9C-40D0-8BC8-32A2659B9A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sample!$S$193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sample!$T$192:$AX$192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cat>
          <c:val>
            <c:numRef>
              <c:f>sample!$T$193:$AX$193</c:f>
              <c:numCache>
                <c:formatCode>0</c:formatCode>
                <c:ptCount val="31"/>
                <c:pt idx="0">
                  <c:v>88.54</c:v>
                </c:pt>
                <c:pt idx="1">
                  <c:v>88.54</c:v>
                </c:pt>
                <c:pt idx="2">
                  <c:v>88.54</c:v>
                </c:pt>
                <c:pt idx="3">
                  <c:v>88.54</c:v>
                </c:pt>
                <c:pt idx="4">
                  <c:v>88.54</c:v>
                </c:pt>
                <c:pt idx="5">
                  <c:v>88.54</c:v>
                </c:pt>
                <c:pt idx="6">
                  <c:v>88.54</c:v>
                </c:pt>
                <c:pt idx="7">
                  <c:v>88.54</c:v>
                </c:pt>
                <c:pt idx="8">
                  <c:v>88.54</c:v>
                </c:pt>
                <c:pt idx="9">
                  <c:v>88.54</c:v>
                </c:pt>
                <c:pt idx="10">
                  <c:v>88.54</c:v>
                </c:pt>
                <c:pt idx="11">
                  <c:v>88.54</c:v>
                </c:pt>
                <c:pt idx="12">
                  <c:v>88.54</c:v>
                </c:pt>
                <c:pt idx="13">
                  <c:v>88.54</c:v>
                </c:pt>
                <c:pt idx="14">
                  <c:v>88.54</c:v>
                </c:pt>
                <c:pt idx="15">
                  <c:v>88.54</c:v>
                </c:pt>
                <c:pt idx="16">
                  <c:v>88.54</c:v>
                </c:pt>
                <c:pt idx="17">
                  <c:v>88.54</c:v>
                </c:pt>
                <c:pt idx="18">
                  <c:v>88.54</c:v>
                </c:pt>
                <c:pt idx="19">
                  <c:v>88.54</c:v>
                </c:pt>
                <c:pt idx="20">
                  <c:v>88.54</c:v>
                </c:pt>
                <c:pt idx="21">
                  <c:v>88.54</c:v>
                </c:pt>
                <c:pt idx="22">
                  <c:v>88.54</c:v>
                </c:pt>
                <c:pt idx="23">
                  <c:v>88.54</c:v>
                </c:pt>
                <c:pt idx="24">
                  <c:v>88.54</c:v>
                </c:pt>
                <c:pt idx="25">
                  <c:v>88.54</c:v>
                </c:pt>
                <c:pt idx="26">
                  <c:v>88.54</c:v>
                </c:pt>
                <c:pt idx="27">
                  <c:v>88.54</c:v>
                </c:pt>
                <c:pt idx="28">
                  <c:v>88.54</c:v>
                </c:pt>
                <c:pt idx="29">
                  <c:v>88.54</c:v>
                </c:pt>
                <c:pt idx="30">
                  <c:v>88.54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5B3-43C4-B4CD-7A7FE551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380416"/>
        <c:axId val="354439936"/>
      </c:lineChart>
      <c:catAx>
        <c:axId val="354380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39936"/>
        <c:crosses val="autoZero"/>
        <c:auto val="1"/>
        <c:lblAlgn val="ctr"/>
        <c:lblOffset val="100"/>
        <c:noMultiLvlLbl val="0"/>
      </c:catAx>
      <c:valAx>
        <c:axId val="354439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8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190</xdr:row>
      <xdr:rowOff>57156</xdr:rowOff>
    </xdr:from>
    <xdr:to>
      <xdr:col>15</xdr:col>
      <xdr:colOff>219074</xdr:colOff>
      <xdr:row>212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193</xdr:row>
      <xdr:rowOff>133356</xdr:rowOff>
    </xdr:from>
    <xdr:to>
      <xdr:col>32</xdr:col>
      <xdr:colOff>9524</xdr:colOff>
      <xdr:row>211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O38" sqref="O38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</v>
      </c>
      <c r="D4" s="226">
        <f ca="1">IFERROR(DATE(2021,4,13)+C4,"")</f>
        <v>44300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721</v>
      </c>
      <c r="C5" s="32">
        <f t="shared" ref="C5:AF5" si="0">C59</f>
        <v>702</v>
      </c>
      <c r="D5" s="32">
        <f t="shared" si="0"/>
        <v>698.1</v>
      </c>
      <c r="E5" s="32">
        <f t="shared" si="0"/>
        <v>684.1</v>
      </c>
      <c r="F5" s="32">
        <f t="shared" si="0"/>
        <v>718.30000000000007</v>
      </c>
      <c r="G5" s="32">
        <f t="shared" si="0"/>
        <v>703.8</v>
      </c>
      <c r="H5" s="32">
        <f t="shared" si="0"/>
        <v>689</v>
      </c>
      <c r="I5" s="32">
        <f t="shared" si="0"/>
        <v>702.8</v>
      </c>
      <c r="J5" s="32">
        <f t="shared" si="0"/>
        <v>698.69999999999993</v>
      </c>
      <c r="K5" s="32">
        <f t="shared" si="0"/>
        <v>696.19999999999993</v>
      </c>
      <c r="L5" s="32">
        <f t="shared" si="0"/>
        <v>654.79000000000008</v>
      </c>
      <c r="M5" s="32">
        <f t="shared" si="0"/>
        <v>18</v>
      </c>
      <c r="N5" s="32">
        <f t="shared" si="0"/>
        <v>18</v>
      </c>
      <c r="O5" s="32">
        <f t="shared" si="0"/>
        <v>679.6</v>
      </c>
      <c r="P5" s="32">
        <f t="shared" si="0"/>
        <v>587</v>
      </c>
      <c r="Q5" s="32">
        <f t="shared" si="0"/>
        <v>528.9</v>
      </c>
      <c r="R5" s="32">
        <f t="shared" si="0"/>
        <v>681.4</v>
      </c>
      <c r="S5" s="32">
        <f t="shared" si="0"/>
        <v>655.90000000000009</v>
      </c>
      <c r="T5" s="32">
        <f t="shared" si="0"/>
        <v>620.37</v>
      </c>
      <c r="U5" s="32">
        <f t="shared" si="0"/>
        <v>653.5</v>
      </c>
      <c r="V5" s="32">
        <f t="shared" si="0"/>
        <v>648.1</v>
      </c>
      <c r="W5" s="32">
        <f t="shared" si="0"/>
        <v>673.6</v>
      </c>
      <c r="X5" s="32">
        <f t="shared" si="0"/>
        <v>689.19999999999993</v>
      </c>
      <c r="Y5" s="32">
        <f t="shared" si="0"/>
        <v>670.2</v>
      </c>
      <c r="Z5" s="32">
        <f t="shared" si="0"/>
        <v>699.5</v>
      </c>
      <c r="AA5" s="32">
        <f t="shared" si="0"/>
        <v>678.9</v>
      </c>
      <c r="AB5" s="32">
        <f t="shared" si="0"/>
        <v>696.13</v>
      </c>
      <c r="AC5" s="32">
        <f t="shared" si="0"/>
        <v>711</v>
      </c>
      <c r="AD5" s="32">
        <f t="shared" si="0"/>
        <v>707.69999999999993</v>
      </c>
      <c r="AE5" s="32">
        <f t="shared" si="0"/>
        <v>677.69999999999993</v>
      </c>
      <c r="AF5" s="32">
        <f t="shared" si="0"/>
        <v>651.79999999999995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7"/>
      <c r="E6" s="177"/>
      <c r="F6" s="177"/>
      <c r="G6" s="177"/>
      <c r="H6" s="177"/>
      <c r="I6" s="177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1133MW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Load=156</v>
      </c>
      <c r="B7" s="35">
        <f t="shared" ref="B7:AF7" si="1">B65</f>
        <v>1035.3400000000001</v>
      </c>
      <c r="C7" s="35">
        <f t="shared" si="1"/>
        <v>1020.84</v>
      </c>
      <c r="D7" s="35">
        <f t="shared" si="1"/>
        <v>994.14</v>
      </c>
      <c r="E7" s="35">
        <f t="shared" si="1"/>
        <v>989.6400000000001</v>
      </c>
      <c r="F7" s="35">
        <f t="shared" si="1"/>
        <v>1034.04</v>
      </c>
      <c r="G7" s="35">
        <f t="shared" si="1"/>
        <v>1064.3400000000001</v>
      </c>
      <c r="H7" s="35">
        <f t="shared" si="1"/>
        <v>1081.1400000000001</v>
      </c>
      <c r="I7" s="35">
        <f t="shared" si="1"/>
        <v>1111.44</v>
      </c>
      <c r="J7" s="35">
        <f t="shared" si="1"/>
        <v>1129.24</v>
      </c>
      <c r="K7" s="35">
        <f t="shared" si="1"/>
        <v>1132.74</v>
      </c>
      <c r="L7" s="35">
        <f>L65</f>
        <v>1093.6300000000001</v>
      </c>
      <c r="M7" s="35">
        <f t="shared" si="1"/>
        <v>156.23999999999998</v>
      </c>
      <c r="N7" s="35">
        <f t="shared" si="1"/>
        <v>376.24</v>
      </c>
      <c r="O7" s="35">
        <f t="shared" si="1"/>
        <v>1105.24</v>
      </c>
      <c r="P7" s="35">
        <f t="shared" si="1"/>
        <v>1001.34</v>
      </c>
      <c r="Q7" s="35">
        <f t="shared" si="1"/>
        <v>969.73</v>
      </c>
      <c r="R7" s="35">
        <f t="shared" si="1"/>
        <v>1008.3399999999999</v>
      </c>
      <c r="S7" s="35">
        <f t="shared" si="1"/>
        <v>992.44</v>
      </c>
      <c r="T7" s="35">
        <f t="shared" si="1"/>
        <v>954.71</v>
      </c>
      <c r="U7" s="35">
        <f t="shared" si="1"/>
        <v>997.64</v>
      </c>
      <c r="V7" s="35">
        <f t="shared" si="1"/>
        <v>997.84</v>
      </c>
      <c r="W7" s="35">
        <f t="shared" si="1"/>
        <v>1055.0400000000002</v>
      </c>
      <c r="X7" s="35">
        <f t="shared" si="1"/>
        <v>1126.7399999999998</v>
      </c>
      <c r="Y7" s="35">
        <f t="shared" si="1"/>
        <v>1260.94</v>
      </c>
      <c r="Z7" s="35">
        <f t="shared" si="1"/>
        <v>1284.7400000000002</v>
      </c>
      <c r="AA7" s="35">
        <f t="shared" si="1"/>
        <v>1239.44</v>
      </c>
      <c r="AB7" s="35">
        <f t="shared" si="1"/>
        <v>1197.57</v>
      </c>
      <c r="AC7" s="35">
        <f t="shared" si="1"/>
        <v>1151.24</v>
      </c>
      <c r="AD7" s="35">
        <f t="shared" si="1"/>
        <v>1094.04</v>
      </c>
      <c r="AE7" s="35">
        <f t="shared" si="1"/>
        <v>986.74</v>
      </c>
      <c r="AF7" s="35">
        <f t="shared" si="1"/>
        <v>960.74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19</v>
      </c>
      <c r="C11" s="47">
        <v>19</v>
      </c>
      <c r="D11" s="47">
        <v>19</v>
      </c>
      <c r="E11" s="47">
        <v>19</v>
      </c>
      <c r="F11" s="47">
        <v>19</v>
      </c>
      <c r="G11" s="47">
        <v>19</v>
      </c>
      <c r="H11" s="47">
        <v>19</v>
      </c>
      <c r="I11" s="47">
        <v>19</v>
      </c>
      <c r="J11" s="47">
        <v>19</v>
      </c>
      <c r="K11" s="47">
        <v>19</v>
      </c>
      <c r="L11" s="48">
        <v>19</v>
      </c>
      <c r="M11" s="48">
        <v>19</v>
      </c>
      <c r="N11" s="48">
        <v>19</v>
      </c>
      <c r="O11" s="48">
        <v>19</v>
      </c>
      <c r="P11" s="48">
        <v>19</v>
      </c>
      <c r="Q11" s="48">
        <v>19</v>
      </c>
      <c r="R11" s="49">
        <v>19</v>
      </c>
      <c r="S11" s="49">
        <v>19</v>
      </c>
      <c r="T11" s="49">
        <v>19</v>
      </c>
      <c r="U11" s="49">
        <v>20</v>
      </c>
      <c r="V11" s="49">
        <v>20</v>
      </c>
      <c r="W11" s="49">
        <v>20</v>
      </c>
      <c r="X11" s="49">
        <v>20</v>
      </c>
      <c r="Y11" s="49">
        <v>20</v>
      </c>
      <c r="Z11" s="49">
        <v>20</v>
      </c>
      <c r="AA11" s="47">
        <v>20</v>
      </c>
      <c r="AB11" s="47">
        <v>20</v>
      </c>
      <c r="AC11" s="47">
        <v>20</v>
      </c>
      <c r="AD11" s="47">
        <v>20</v>
      </c>
      <c r="AE11" s="47">
        <v>20</v>
      </c>
      <c r="AF11" s="47">
        <v>20</v>
      </c>
      <c r="AG11" s="50">
        <v>60</v>
      </c>
      <c r="AH11" s="51">
        <f>MAX(B11:AF11)</f>
        <v>20</v>
      </c>
      <c r="AI11" s="52">
        <f>MIN(B11:AF11)</f>
        <v>19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25.5</v>
      </c>
      <c r="C12" s="55">
        <v>25.5</v>
      </c>
      <c r="D12" s="55">
        <v>25.5</v>
      </c>
      <c r="E12" s="55">
        <v>25.5</v>
      </c>
      <c r="F12" s="55">
        <v>25.5</v>
      </c>
      <c r="G12" s="55">
        <v>25.3</v>
      </c>
      <c r="H12" s="55">
        <v>25.3</v>
      </c>
      <c r="I12" s="55">
        <v>25.6</v>
      </c>
      <c r="J12" s="55">
        <v>25.3</v>
      </c>
      <c r="K12" s="55">
        <v>30</v>
      </c>
      <c r="L12" s="48">
        <v>30.2</v>
      </c>
      <c r="M12" s="48"/>
      <c r="N12" s="48">
        <v>30</v>
      </c>
      <c r="O12" s="48">
        <v>29.6</v>
      </c>
      <c r="P12" s="48">
        <v>29.3</v>
      </c>
      <c r="Q12" s="48">
        <v>29.6</v>
      </c>
      <c r="R12" s="48">
        <v>29.3</v>
      </c>
      <c r="S12" s="48">
        <v>29.7</v>
      </c>
      <c r="T12" s="48">
        <v>29.7</v>
      </c>
      <c r="U12" s="48">
        <v>24.9</v>
      </c>
      <c r="V12" s="48">
        <v>24.9</v>
      </c>
      <c r="W12" s="48">
        <v>25.1</v>
      </c>
      <c r="X12" s="48">
        <v>25.4</v>
      </c>
      <c r="Y12" s="48">
        <v>25.3</v>
      </c>
      <c r="Z12" s="48">
        <v>25.3</v>
      </c>
      <c r="AA12" s="55">
        <v>25.3</v>
      </c>
      <c r="AB12" s="55">
        <v>25.3</v>
      </c>
      <c r="AC12" s="55">
        <v>25.3</v>
      </c>
      <c r="AD12" s="55">
        <v>25.6</v>
      </c>
      <c r="AE12" s="55">
        <v>25.5</v>
      </c>
      <c r="AF12" s="55">
        <v>25.5</v>
      </c>
      <c r="AG12" s="56">
        <v>50</v>
      </c>
      <c r="AH12" s="51">
        <f t="shared" ref="AH12:AH77" si="2">MAX(B12:AF12)</f>
        <v>30.2</v>
      </c>
      <c r="AI12" s="52">
        <f t="shared" ref="AI12:AI77" si="3">MIN(B12:AF12)</f>
        <v>24.9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15</v>
      </c>
      <c r="C13" s="55">
        <v>15</v>
      </c>
      <c r="D13" s="55">
        <v>15</v>
      </c>
      <c r="E13" s="55">
        <v>15</v>
      </c>
      <c r="F13" s="55">
        <v>15</v>
      </c>
      <c r="G13" s="55">
        <v>15</v>
      </c>
      <c r="H13" s="55">
        <v>15</v>
      </c>
      <c r="I13" s="55">
        <v>15</v>
      </c>
      <c r="J13" s="55">
        <v>15</v>
      </c>
      <c r="K13" s="55">
        <v>15</v>
      </c>
      <c r="L13" s="48">
        <v>15</v>
      </c>
      <c r="M13" s="48"/>
      <c r="N13" s="48">
        <v>15</v>
      </c>
      <c r="O13" s="48">
        <v>15</v>
      </c>
      <c r="P13" s="48">
        <v>15</v>
      </c>
      <c r="Q13" s="48">
        <v>15</v>
      </c>
      <c r="R13" s="48">
        <v>15</v>
      </c>
      <c r="S13" s="48">
        <v>15</v>
      </c>
      <c r="T13" s="48">
        <v>15</v>
      </c>
      <c r="U13" s="48">
        <v>15</v>
      </c>
      <c r="V13" s="48">
        <v>16</v>
      </c>
      <c r="W13" s="48">
        <v>16</v>
      </c>
      <c r="X13" s="48">
        <v>16</v>
      </c>
      <c r="Y13" s="48">
        <v>16</v>
      </c>
      <c r="Z13" s="48">
        <v>16</v>
      </c>
      <c r="AA13" s="55">
        <v>16</v>
      </c>
      <c r="AB13" s="55">
        <v>16</v>
      </c>
      <c r="AC13" s="55">
        <v>16</v>
      </c>
      <c r="AD13" s="55">
        <v>16</v>
      </c>
      <c r="AE13" s="55">
        <v>16</v>
      </c>
      <c r="AF13" s="55">
        <v>16</v>
      </c>
      <c r="AG13" s="58">
        <v>45</v>
      </c>
      <c r="AH13" s="51">
        <f t="shared" si="2"/>
        <v>16</v>
      </c>
      <c r="AI13" s="52">
        <f t="shared" si="3"/>
        <v>15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6</v>
      </c>
      <c r="C14" s="55">
        <v>6</v>
      </c>
      <c r="D14" s="55">
        <v>6</v>
      </c>
      <c r="E14" s="55">
        <v>6</v>
      </c>
      <c r="F14" s="55">
        <v>6</v>
      </c>
      <c r="G14" s="55">
        <v>6</v>
      </c>
      <c r="H14" s="55">
        <v>6</v>
      </c>
      <c r="I14" s="55">
        <v>6</v>
      </c>
      <c r="J14" s="55">
        <v>6</v>
      </c>
      <c r="K14" s="55">
        <v>6</v>
      </c>
      <c r="L14" s="48">
        <v>6</v>
      </c>
      <c r="M14" s="48">
        <v>6</v>
      </c>
      <c r="N14" s="48">
        <v>6</v>
      </c>
      <c r="O14" s="48">
        <v>6</v>
      </c>
      <c r="P14" s="48">
        <v>6</v>
      </c>
      <c r="Q14" s="48">
        <v>6</v>
      </c>
      <c r="R14" s="48">
        <v>6</v>
      </c>
      <c r="S14" s="48">
        <v>6</v>
      </c>
      <c r="T14" s="48">
        <v>6</v>
      </c>
      <c r="U14" s="48">
        <v>6</v>
      </c>
      <c r="V14" s="48">
        <v>6</v>
      </c>
      <c r="W14" s="48">
        <v>6</v>
      </c>
      <c r="X14" s="48">
        <v>6</v>
      </c>
      <c r="Y14" s="48">
        <v>6</v>
      </c>
      <c r="Z14" s="48">
        <v>6</v>
      </c>
      <c r="AA14" s="55">
        <v>6</v>
      </c>
      <c r="AB14" s="55">
        <v>6</v>
      </c>
      <c r="AC14" s="55">
        <v>6</v>
      </c>
      <c r="AD14" s="55">
        <v>6</v>
      </c>
      <c r="AE14" s="55">
        <v>6</v>
      </c>
      <c r="AF14" s="55">
        <v>6</v>
      </c>
      <c r="AG14" s="58">
        <v>25</v>
      </c>
      <c r="AH14" s="51">
        <f t="shared" si="2"/>
        <v>6</v>
      </c>
      <c r="AI14" s="52">
        <f t="shared" si="3"/>
        <v>6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9.9</v>
      </c>
      <c r="C15" s="55">
        <v>9.9</v>
      </c>
      <c r="D15" s="55">
        <v>7.4</v>
      </c>
      <c r="E15" s="55">
        <v>7.4</v>
      </c>
      <c r="F15" s="55">
        <v>7.4</v>
      </c>
      <c r="G15" s="55">
        <v>8.8000000000000007</v>
      </c>
      <c r="H15" s="55">
        <v>8.8000000000000007</v>
      </c>
      <c r="I15" s="55">
        <v>7.3</v>
      </c>
      <c r="J15" s="55">
        <v>7.2</v>
      </c>
      <c r="K15" s="55">
        <v>9.6</v>
      </c>
      <c r="L15" s="55">
        <v>7.9</v>
      </c>
      <c r="M15" s="55"/>
      <c r="N15" s="55">
        <v>10</v>
      </c>
      <c r="O15" s="55">
        <v>7.2</v>
      </c>
      <c r="P15" s="55">
        <v>7</v>
      </c>
      <c r="Q15" s="55">
        <v>7</v>
      </c>
      <c r="R15" s="55">
        <v>7.1</v>
      </c>
      <c r="S15" s="48">
        <v>7.2</v>
      </c>
      <c r="T15" s="48">
        <v>7.2</v>
      </c>
      <c r="U15" s="48">
        <v>7.2</v>
      </c>
      <c r="V15" s="48">
        <v>9.3000000000000007</v>
      </c>
      <c r="W15" s="48">
        <v>7.2</v>
      </c>
      <c r="X15" s="48">
        <v>7.1</v>
      </c>
      <c r="Y15" s="48">
        <v>7.2</v>
      </c>
      <c r="Z15" s="48">
        <v>9.9</v>
      </c>
      <c r="AA15" s="55">
        <v>9.8000000000000007</v>
      </c>
      <c r="AB15" s="55">
        <v>9.8000000000000007</v>
      </c>
      <c r="AC15" s="55">
        <v>9.8000000000000007</v>
      </c>
      <c r="AD15" s="55">
        <v>9.5</v>
      </c>
      <c r="AE15" s="55">
        <v>9.9</v>
      </c>
      <c r="AF15" s="55">
        <v>7.1</v>
      </c>
      <c r="AG15" s="58">
        <v>25</v>
      </c>
      <c r="AH15" s="51">
        <f t="shared" si="2"/>
        <v>10</v>
      </c>
      <c r="AI15" s="52">
        <f t="shared" si="3"/>
        <v>7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55">
        <v>6.2</v>
      </c>
      <c r="M16" s="55">
        <v>6.2</v>
      </c>
      <c r="N16" s="55">
        <v>6.2</v>
      </c>
      <c r="O16" s="55">
        <v>6.2</v>
      </c>
      <c r="P16" s="55">
        <v>6.2</v>
      </c>
      <c r="Q16" s="55">
        <v>6.2</v>
      </c>
      <c r="R16" s="55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10.1</v>
      </c>
      <c r="C17" s="55">
        <v>10.1</v>
      </c>
      <c r="D17" s="55">
        <v>10.5</v>
      </c>
      <c r="E17" s="55">
        <v>10.4</v>
      </c>
      <c r="F17" s="55">
        <v>10.199999999999999</v>
      </c>
      <c r="G17" s="55">
        <v>10</v>
      </c>
      <c r="H17" s="55">
        <v>9.9</v>
      </c>
      <c r="I17" s="55">
        <v>9.9</v>
      </c>
      <c r="J17" s="55">
        <v>10</v>
      </c>
      <c r="K17" s="55">
        <v>9.9</v>
      </c>
      <c r="L17" s="55">
        <v>9.9</v>
      </c>
      <c r="M17" s="55"/>
      <c r="N17" s="55">
        <v>0</v>
      </c>
      <c r="O17" s="55">
        <v>13.6</v>
      </c>
      <c r="P17" s="55">
        <v>11.5</v>
      </c>
      <c r="Q17" s="55">
        <v>9.1999999999999993</v>
      </c>
      <c r="R17" s="55">
        <v>8.9</v>
      </c>
      <c r="S17" s="48">
        <v>8</v>
      </c>
      <c r="T17" s="48">
        <v>8</v>
      </c>
      <c r="U17" s="48">
        <v>8</v>
      </c>
      <c r="V17" s="48">
        <v>10</v>
      </c>
      <c r="W17" s="48">
        <v>10.199999999999999</v>
      </c>
      <c r="X17" s="48">
        <v>10.199999999999999</v>
      </c>
      <c r="Y17" s="48">
        <v>9.8000000000000007</v>
      </c>
      <c r="Z17" s="48">
        <v>9.6</v>
      </c>
      <c r="AA17" s="48">
        <v>10</v>
      </c>
      <c r="AB17" s="48">
        <v>10</v>
      </c>
      <c r="AC17" s="48">
        <v>10</v>
      </c>
      <c r="AD17" s="48">
        <v>10</v>
      </c>
      <c r="AE17" s="48">
        <v>11.8</v>
      </c>
      <c r="AF17" s="48">
        <v>11.8</v>
      </c>
      <c r="AG17" s="58">
        <v>22.1</v>
      </c>
      <c r="AH17" s="51">
        <f t="shared" si="2"/>
        <v>13.6</v>
      </c>
      <c r="AI17" s="52">
        <f t="shared" si="3"/>
        <v>0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4.5</v>
      </c>
      <c r="C18" s="55">
        <v>4.5</v>
      </c>
      <c r="D18" s="55">
        <v>4.5</v>
      </c>
      <c r="E18" s="55">
        <v>4.5</v>
      </c>
      <c r="F18" s="55">
        <v>4.5</v>
      </c>
      <c r="G18" s="55">
        <v>4.5</v>
      </c>
      <c r="H18" s="55">
        <v>4.5</v>
      </c>
      <c r="I18" s="55">
        <v>4.5</v>
      </c>
      <c r="J18" s="55">
        <v>4.5</v>
      </c>
      <c r="K18" s="55">
        <v>4.5</v>
      </c>
      <c r="L18" s="55">
        <v>4.5</v>
      </c>
      <c r="M18" s="55">
        <v>4.5</v>
      </c>
      <c r="N18" s="55">
        <v>4.5</v>
      </c>
      <c r="O18" s="55">
        <v>4.5</v>
      </c>
      <c r="P18" s="55">
        <v>4.5</v>
      </c>
      <c r="Q18" s="55">
        <v>4.5</v>
      </c>
      <c r="R18" s="55">
        <v>4.5</v>
      </c>
      <c r="S18" s="55">
        <v>4.5</v>
      </c>
      <c r="T18" s="55">
        <v>4.5</v>
      </c>
      <c r="U18" s="55">
        <v>4.5</v>
      </c>
      <c r="V18" s="55">
        <v>4.5</v>
      </c>
      <c r="W18" s="55">
        <v>4.5</v>
      </c>
      <c r="X18" s="55">
        <v>4.5</v>
      </c>
      <c r="Y18" s="55">
        <v>4.5</v>
      </c>
      <c r="Z18" s="55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5.4</v>
      </c>
      <c r="C19" s="55">
        <v>5.4</v>
      </c>
      <c r="D19" s="55">
        <v>7.8</v>
      </c>
      <c r="E19" s="55">
        <v>7.4</v>
      </c>
      <c r="F19" s="55">
        <v>7.7</v>
      </c>
      <c r="G19" s="55">
        <v>7.7</v>
      </c>
      <c r="H19" s="55">
        <v>7.7</v>
      </c>
      <c r="I19" s="55">
        <v>7.4</v>
      </c>
      <c r="J19" s="55">
        <v>6.7</v>
      </c>
      <c r="K19" s="55">
        <v>6.7</v>
      </c>
      <c r="L19" s="55">
        <v>6.7</v>
      </c>
      <c r="M19" s="55"/>
      <c r="N19" s="55">
        <v>6.9</v>
      </c>
      <c r="O19" s="55">
        <v>7.5</v>
      </c>
      <c r="P19" s="55">
        <v>5.5</v>
      </c>
      <c r="Q19" s="55">
        <v>5.6</v>
      </c>
      <c r="R19" s="55">
        <v>5.8</v>
      </c>
      <c r="S19" s="55">
        <v>5.8</v>
      </c>
      <c r="T19" s="55">
        <v>5.8</v>
      </c>
      <c r="U19" s="55">
        <v>5.8</v>
      </c>
      <c r="V19" s="55">
        <v>5.2</v>
      </c>
      <c r="W19" s="55">
        <v>5.2</v>
      </c>
      <c r="X19" s="55">
        <v>5.7</v>
      </c>
      <c r="Y19" s="55">
        <v>7.4</v>
      </c>
      <c r="Z19" s="55">
        <v>7.4</v>
      </c>
      <c r="AA19" s="48">
        <v>7.4</v>
      </c>
      <c r="AB19" s="48">
        <v>7.4</v>
      </c>
      <c r="AC19" s="48">
        <v>7.4</v>
      </c>
      <c r="AD19" s="48">
        <v>9.6999999999999993</v>
      </c>
      <c r="AE19" s="48">
        <v>9.8000000000000007</v>
      </c>
      <c r="AF19" s="48">
        <v>9.9</v>
      </c>
      <c r="AG19" s="58">
        <v>22</v>
      </c>
      <c r="AH19" s="51">
        <f t="shared" si="2"/>
        <v>9.9</v>
      </c>
      <c r="AI19" s="52">
        <f t="shared" si="3"/>
        <v>5.2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5</v>
      </c>
      <c r="C20" s="55">
        <v>5</v>
      </c>
      <c r="D20" s="55">
        <v>5</v>
      </c>
      <c r="E20" s="55">
        <v>5</v>
      </c>
      <c r="F20" s="55">
        <v>5</v>
      </c>
      <c r="G20" s="55">
        <v>5</v>
      </c>
      <c r="H20" s="55">
        <v>5</v>
      </c>
      <c r="I20" s="55">
        <v>5</v>
      </c>
      <c r="J20" s="55">
        <v>5</v>
      </c>
      <c r="K20" s="55">
        <v>5</v>
      </c>
      <c r="L20" s="55">
        <v>5</v>
      </c>
      <c r="M20" s="55">
        <v>5</v>
      </c>
      <c r="N20" s="55">
        <v>5</v>
      </c>
      <c r="O20" s="55">
        <v>5</v>
      </c>
      <c r="P20" s="55">
        <v>5</v>
      </c>
      <c r="Q20" s="55">
        <v>5</v>
      </c>
      <c r="R20" s="55">
        <v>5</v>
      </c>
      <c r="S20" s="55">
        <v>5</v>
      </c>
      <c r="T20" s="55">
        <v>5</v>
      </c>
      <c r="U20" s="55">
        <v>5</v>
      </c>
      <c r="V20" s="55">
        <v>5</v>
      </c>
      <c r="W20" s="55">
        <v>5</v>
      </c>
      <c r="X20" s="55">
        <v>5</v>
      </c>
      <c r="Y20" s="55">
        <v>5</v>
      </c>
      <c r="Z20" s="55">
        <v>5</v>
      </c>
      <c r="AA20" s="48">
        <v>5</v>
      </c>
      <c r="AB20" s="48">
        <v>5</v>
      </c>
      <c r="AC20" s="48">
        <v>5</v>
      </c>
      <c r="AD20" s="48">
        <v>5</v>
      </c>
      <c r="AE20" s="48">
        <v>5</v>
      </c>
      <c r="AF20" s="48">
        <v>5</v>
      </c>
      <c r="AG20" s="58">
        <v>22</v>
      </c>
      <c r="AH20" s="51">
        <f t="shared" si="2"/>
        <v>5</v>
      </c>
      <c r="AI20" s="52">
        <f t="shared" si="3"/>
        <v>5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55">
        <v>2</v>
      </c>
      <c r="M21" s="55">
        <v>2</v>
      </c>
      <c r="N21" s="55">
        <v>2</v>
      </c>
      <c r="O21" s="55">
        <v>2</v>
      </c>
      <c r="P21" s="55">
        <v>2</v>
      </c>
      <c r="Q21" s="55">
        <v>2</v>
      </c>
      <c r="R21" s="55">
        <v>2</v>
      </c>
      <c r="S21" s="55">
        <v>2</v>
      </c>
      <c r="T21" s="55">
        <v>2</v>
      </c>
      <c r="U21" s="55">
        <v>2</v>
      </c>
      <c r="V21" s="55">
        <v>2</v>
      </c>
      <c r="W21" s="55">
        <v>2</v>
      </c>
      <c r="X21" s="55">
        <v>2</v>
      </c>
      <c r="Y21" s="55">
        <v>2</v>
      </c>
      <c r="Z21" s="55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55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/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55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/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55">
        <v>5</v>
      </c>
      <c r="Z24" s="55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/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/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0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/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58">
        <v>10</v>
      </c>
      <c r="AH27" s="51">
        <f t="shared" si="2"/>
        <v>0</v>
      </c>
      <c r="AI27" s="52">
        <f t="shared" si="3"/>
        <v>0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19</v>
      </c>
      <c r="C29" s="55">
        <v>19</v>
      </c>
      <c r="D29" s="55">
        <v>20.9</v>
      </c>
      <c r="E29" s="55">
        <v>19.8</v>
      </c>
      <c r="F29" s="55">
        <v>20.100000000000001</v>
      </c>
      <c r="G29" s="55">
        <v>21.1</v>
      </c>
      <c r="H29" s="55">
        <v>19.8</v>
      </c>
      <c r="I29" s="55">
        <v>21.6</v>
      </c>
      <c r="J29" s="55">
        <v>23.6</v>
      </c>
      <c r="K29" s="55">
        <v>23.9</v>
      </c>
      <c r="L29" s="66">
        <v>22.7</v>
      </c>
      <c r="M29" s="66"/>
      <c r="N29" s="66">
        <v>20</v>
      </c>
      <c r="O29" s="66">
        <v>19.8</v>
      </c>
      <c r="P29" s="66">
        <v>20.5</v>
      </c>
      <c r="Q29" s="66">
        <v>21.1</v>
      </c>
      <c r="R29" s="66">
        <v>22.6</v>
      </c>
      <c r="S29" s="66">
        <v>22.8</v>
      </c>
      <c r="T29" s="66">
        <v>20.399999999999999</v>
      </c>
      <c r="U29" s="66">
        <v>19.2</v>
      </c>
      <c r="V29" s="66">
        <v>19.8</v>
      </c>
      <c r="W29" s="66">
        <v>16.8</v>
      </c>
      <c r="X29" s="66">
        <v>17.100000000000001</v>
      </c>
      <c r="Y29" s="66">
        <v>16</v>
      </c>
      <c r="Z29" s="66">
        <v>15.4</v>
      </c>
      <c r="AA29" s="66">
        <v>15.4</v>
      </c>
      <c r="AB29" s="66">
        <v>14.4</v>
      </c>
      <c r="AC29" s="66">
        <v>14.4</v>
      </c>
      <c r="AD29" s="66">
        <v>19.2</v>
      </c>
      <c r="AE29" s="55">
        <v>20.399999999999999</v>
      </c>
      <c r="AF29" s="55">
        <v>20</v>
      </c>
      <c r="AG29" s="58">
        <v>240</v>
      </c>
      <c r="AH29" s="51">
        <f t="shared" si="2"/>
        <v>23.9</v>
      </c>
      <c r="AI29" s="52">
        <f t="shared" si="3"/>
        <v>14.4</v>
      </c>
      <c r="AK29" s="53"/>
    </row>
    <row r="30" spans="1:88" ht="15.75" thickBot="1" x14ac:dyDescent="0.3">
      <c r="A30" s="67" t="s">
        <v>37</v>
      </c>
      <c r="B30" s="68">
        <f>SUM(B11:B28)</f>
        <v>210.10000000000002</v>
      </c>
      <c r="C30" s="68">
        <f t="shared" ref="C30:AF30" si="4">SUM(C11:C28)</f>
        <v>210.10000000000002</v>
      </c>
      <c r="D30" s="68">
        <f t="shared" si="4"/>
        <v>210.4</v>
      </c>
      <c r="E30" s="68">
        <f t="shared" si="4"/>
        <v>209.90000000000003</v>
      </c>
      <c r="F30" s="68">
        <f t="shared" si="4"/>
        <v>210</v>
      </c>
      <c r="G30" s="68">
        <f t="shared" si="4"/>
        <v>211</v>
      </c>
      <c r="H30" s="68">
        <f t="shared" si="4"/>
        <v>210.9</v>
      </c>
      <c r="I30" s="68">
        <f t="shared" si="4"/>
        <v>209.4</v>
      </c>
      <c r="J30" s="68">
        <f t="shared" si="4"/>
        <v>208.4</v>
      </c>
      <c r="K30" s="68">
        <f t="shared" si="4"/>
        <v>215.4</v>
      </c>
      <c r="L30" s="68">
        <f t="shared" si="4"/>
        <v>213.90000000000003</v>
      </c>
      <c r="M30" s="68">
        <f t="shared" si="4"/>
        <v>132.69999999999999</v>
      </c>
      <c r="N30" s="68">
        <f t="shared" si="4"/>
        <v>206.10000000000002</v>
      </c>
      <c r="O30" s="68">
        <f t="shared" si="4"/>
        <v>217.1</v>
      </c>
      <c r="P30" s="68">
        <f t="shared" si="4"/>
        <v>212.5</v>
      </c>
      <c r="Q30" s="68">
        <f t="shared" si="4"/>
        <v>210.6</v>
      </c>
      <c r="R30" s="68">
        <f t="shared" si="4"/>
        <v>210.3</v>
      </c>
      <c r="S30" s="68">
        <f t="shared" si="4"/>
        <v>209.9</v>
      </c>
      <c r="T30" s="68">
        <f t="shared" si="4"/>
        <v>209.9</v>
      </c>
      <c r="U30" s="68">
        <f t="shared" si="4"/>
        <v>206.10000000000002</v>
      </c>
      <c r="V30" s="68">
        <f>SUM(V11:V28)</f>
        <v>210.60000000000002</v>
      </c>
      <c r="W30" s="68">
        <f t="shared" si="4"/>
        <v>208.9</v>
      </c>
      <c r="X30" s="68">
        <f t="shared" si="4"/>
        <v>209.60000000000002</v>
      </c>
      <c r="Y30" s="68">
        <f t="shared" si="4"/>
        <v>210.9</v>
      </c>
      <c r="Z30" s="68">
        <f t="shared" si="4"/>
        <v>213.4</v>
      </c>
      <c r="AA30" s="68">
        <f t="shared" si="4"/>
        <v>213.7</v>
      </c>
      <c r="AB30" s="68">
        <f t="shared" si="4"/>
        <v>213.7</v>
      </c>
      <c r="AC30" s="68">
        <f t="shared" si="4"/>
        <v>213.7</v>
      </c>
      <c r="AD30" s="68">
        <f t="shared" si="4"/>
        <v>216</v>
      </c>
      <c r="AE30" s="68">
        <f t="shared" si="4"/>
        <v>218.2</v>
      </c>
      <c r="AF30" s="68">
        <f t="shared" si="4"/>
        <v>215.5</v>
      </c>
      <c r="AG30" s="58">
        <f>SUM(AG11:AG29)</f>
        <v>729.2</v>
      </c>
      <c r="AH30" s="51">
        <f t="shared" si="2"/>
        <v>218.2</v>
      </c>
      <c r="AI30" s="52">
        <f t="shared" si="3"/>
        <v>132.69999999999999</v>
      </c>
      <c r="AK30" s="53"/>
    </row>
    <row r="31" spans="1:88" x14ac:dyDescent="0.25">
      <c r="A31" s="54" t="s">
        <v>38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30.7</v>
      </c>
      <c r="H31" s="55">
        <v>40.5</v>
      </c>
      <c r="I31" s="55">
        <v>69.8</v>
      </c>
      <c r="J31" s="55">
        <v>71.099999999999994</v>
      </c>
      <c r="K31" s="55">
        <v>61.1</v>
      </c>
      <c r="L31" s="48">
        <v>61</v>
      </c>
      <c r="M31" s="211" t="s">
        <v>202</v>
      </c>
      <c r="N31" s="48">
        <v>40.4</v>
      </c>
      <c r="O31" s="48">
        <v>60</v>
      </c>
      <c r="P31" s="48">
        <v>60</v>
      </c>
      <c r="Q31" s="48">
        <v>70.8</v>
      </c>
      <c r="R31" s="48">
        <v>31.2</v>
      </c>
      <c r="S31" s="48">
        <v>40.5</v>
      </c>
      <c r="T31" s="48">
        <v>40.700000000000003</v>
      </c>
      <c r="U31" s="48">
        <v>43.5</v>
      </c>
      <c r="V31" s="48">
        <v>45.4</v>
      </c>
      <c r="W31" s="48">
        <v>60</v>
      </c>
      <c r="X31" s="48">
        <v>70.5</v>
      </c>
      <c r="Y31" s="48">
        <v>147.5</v>
      </c>
      <c r="Z31" s="48">
        <v>136.9</v>
      </c>
      <c r="AA31" s="47">
        <v>112.3</v>
      </c>
      <c r="AB31" s="47">
        <v>96</v>
      </c>
      <c r="AC31" s="47">
        <v>70.2</v>
      </c>
      <c r="AD31" s="47">
        <v>55.9</v>
      </c>
      <c r="AE31" s="47">
        <v>28.4</v>
      </c>
      <c r="AF31" s="47">
        <v>30.8</v>
      </c>
      <c r="AG31" s="56">
        <v>144</v>
      </c>
      <c r="AH31" s="51">
        <f t="shared" si="2"/>
        <v>147.5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21</v>
      </c>
      <c r="C32" s="55">
        <v>23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29.6</v>
      </c>
      <c r="L32" s="69">
        <v>34.4</v>
      </c>
      <c r="M32" s="212"/>
      <c r="N32" s="69">
        <v>35</v>
      </c>
      <c r="O32" s="69">
        <v>35</v>
      </c>
      <c r="P32" s="69">
        <v>30</v>
      </c>
      <c r="Q32" s="69">
        <v>34.799999999999997</v>
      </c>
      <c r="R32" s="69">
        <v>22.5</v>
      </c>
      <c r="S32" s="69">
        <v>23.1</v>
      </c>
      <c r="T32" s="69">
        <v>20.7</v>
      </c>
      <c r="U32" s="69">
        <v>21.7</v>
      </c>
      <c r="V32" s="69">
        <v>20.8</v>
      </c>
      <c r="W32" s="69">
        <v>22.4</v>
      </c>
      <c r="X32" s="69">
        <v>44.2</v>
      </c>
      <c r="Y32" s="69">
        <v>60.1</v>
      </c>
      <c r="Z32" s="69">
        <v>60.3</v>
      </c>
      <c r="AA32" s="55">
        <v>59.4</v>
      </c>
      <c r="AB32" s="55">
        <v>49.9</v>
      </c>
      <c r="AC32" s="55">
        <v>35</v>
      </c>
      <c r="AD32" s="55">
        <v>20.2</v>
      </c>
      <c r="AE32" s="55">
        <v>0</v>
      </c>
      <c r="AF32" s="55">
        <v>0</v>
      </c>
      <c r="AG32" s="58">
        <v>70</v>
      </c>
      <c r="AH32" s="51">
        <f t="shared" si="2"/>
        <v>60.3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23</v>
      </c>
      <c r="C33" s="55">
        <v>23</v>
      </c>
      <c r="D33" s="55">
        <v>23</v>
      </c>
      <c r="E33" s="55">
        <v>23</v>
      </c>
      <c r="F33" s="55">
        <v>22.9</v>
      </c>
      <c r="G33" s="55">
        <v>23</v>
      </c>
      <c r="H33" s="55">
        <v>17.7</v>
      </c>
      <c r="I33" s="55">
        <v>23.2</v>
      </c>
      <c r="J33" s="55">
        <v>38.9</v>
      </c>
      <c r="K33" s="55">
        <v>33</v>
      </c>
      <c r="L33" s="69">
        <v>33</v>
      </c>
      <c r="M33" s="212"/>
      <c r="N33" s="69">
        <v>34.200000000000003</v>
      </c>
      <c r="O33" s="69">
        <v>35.799999999999997</v>
      </c>
      <c r="P33" s="69">
        <v>35</v>
      </c>
      <c r="Q33" s="69">
        <v>45.7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17.399999999999999</v>
      </c>
      <c r="X33" s="69">
        <v>35.4</v>
      </c>
      <c r="Y33" s="69">
        <v>46.3</v>
      </c>
      <c r="Z33" s="69">
        <v>46.3</v>
      </c>
      <c r="AA33" s="55">
        <v>46.1</v>
      </c>
      <c r="AB33" s="55">
        <v>46.2</v>
      </c>
      <c r="AC33" s="55">
        <v>33.5</v>
      </c>
      <c r="AD33" s="55">
        <v>16.600000000000001</v>
      </c>
      <c r="AE33" s="55">
        <v>0</v>
      </c>
      <c r="AF33" s="55">
        <v>0</v>
      </c>
      <c r="AG33" s="58">
        <v>69</v>
      </c>
      <c r="AH33" s="51">
        <f t="shared" si="2"/>
        <v>46.3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</v>
      </c>
      <c r="C34" s="55">
        <v>28</v>
      </c>
      <c r="D34" s="55">
        <v>28</v>
      </c>
      <c r="E34" s="55">
        <v>28</v>
      </c>
      <c r="F34" s="55">
        <v>28.2</v>
      </c>
      <c r="G34" s="55">
        <v>28</v>
      </c>
      <c r="H34" s="55">
        <v>28.1</v>
      </c>
      <c r="I34" s="55">
        <v>28.1</v>
      </c>
      <c r="J34" s="55">
        <v>28.2</v>
      </c>
      <c r="K34" s="55">
        <v>28.1</v>
      </c>
      <c r="L34" s="69">
        <v>28</v>
      </c>
      <c r="M34" s="212"/>
      <c r="N34" s="69">
        <v>29</v>
      </c>
      <c r="O34" s="69">
        <v>28.8</v>
      </c>
      <c r="P34" s="69">
        <v>27.9</v>
      </c>
      <c r="Q34" s="69">
        <v>27.99</v>
      </c>
      <c r="R34" s="69">
        <v>28.8</v>
      </c>
      <c r="S34" s="69">
        <v>28.8</v>
      </c>
      <c r="T34" s="69">
        <v>28.8</v>
      </c>
      <c r="U34" s="69">
        <v>28.7</v>
      </c>
      <c r="V34" s="69">
        <v>28.8</v>
      </c>
      <c r="W34" s="69">
        <v>28.8</v>
      </c>
      <c r="X34" s="69">
        <v>28.8</v>
      </c>
      <c r="Y34" s="69">
        <v>28.8</v>
      </c>
      <c r="Z34" s="69">
        <v>28.8</v>
      </c>
      <c r="AA34" s="55">
        <v>28.8</v>
      </c>
      <c r="AB34" s="55">
        <v>28.8</v>
      </c>
      <c r="AC34" s="55">
        <v>28.8</v>
      </c>
      <c r="AD34" s="55">
        <v>28.6</v>
      </c>
      <c r="AE34" s="55">
        <v>28.6</v>
      </c>
      <c r="AF34" s="55">
        <v>28.7</v>
      </c>
      <c r="AG34" s="58">
        <v>60</v>
      </c>
      <c r="AH34" s="51">
        <f t="shared" si="2"/>
        <v>29</v>
      </c>
      <c r="AI34" s="52">
        <f t="shared" si="3"/>
        <v>27.9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9.4</v>
      </c>
      <c r="I35" s="55">
        <v>9.4</v>
      </c>
      <c r="J35" s="55">
        <v>13.3</v>
      </c>
      <c r="K35" s="55">
        <v>13</v>
      </c>
      <c r="L35" s="48">
        <v>13</v>
      </c>
      <c r="M35" s="212"/>
      <c r="N35" s="48"/>
      <c r="O35" s="48">
        <v>0</v>
      </c>
      <c r="P35" s="48">
        <v>0</v>
      </c>
      <c r="Q35" s="48">
        <v>0</v>
      </c>
      <c r="R35" s="48">
        <v>0</v>
      </c>
      <c r="S35" s="48">
        <v>0</v>
      </c>
      <c r="T35" s="48">
        <v>0</v>
      </c>
      <c r="U35" s="48">
        <v>10</v>
      </c>
      <c r="V35" s="69">
        <v>10</v>
      </c>
      <c r="W35" s="69">
        <v>10</v>
      </c>
      <c r="X35" s="69">
        <v>15</v>
      </c>
      <c r="Y35" s="69">
        <v>20</v>
      </c>
      <c r="Z35" s="69">
        <v>30</v>
      </c>
      <c r="AA35" s="55">
        <v>25</v>
      </c>
      <c r="AB35" s="55">
        <v>25</v>
      </c>
      <c r="AC35" s="55">
        <v>25</v>
      </c>
      <c r="AD35" s="55">
        <v>15</v>
      </c>
      <c r="AE35" s="55">
        <v>0</v>
      </c>
      <c r="AF35" s="55">
        <v>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11.7</v>
      </c>
      <c r="C36" s="70">
        <v>11.7</v>
      </c>
      <c r="D36" s="70">
        <v>11.6</v>
      </c>
      <c r="E36" s="70">
        <v>11.6</v>
      </c>
      <c r="F36" s="70">
        <v>11.6</v>
      </c>
      <c r="G36" s="70">
        <v>11.6</v>
      </c>
      <c r="H36" s="70">
        <v>11.6</v>
      </c>
      <c r="I36" s="70">
        <v>11.7</v>
      </c>
      <c r="J36" s="70">
        <v>10.8</v>
      </c>
      <c r="K36" s="70">
        <v>10.9</v>
      </c>
      <c r="L36" s="48">
        <v>10.9</v>
      </c>
      <c r="M36" s="212"/>
      <c r="N36" s="48"/>
      <c r="O36" s="48">
        <v>10.9</v>
      </c>
      <c r="P36" s="48">
        <v>10.8</v>
      </c>
      <c r="Q36" s="48">
        <v>11.7</v>
      </c>
      <c r="R36" s="48">
        <v>11.6</v>
      </c>
      <c r="S36" s="48">
        <v>11.7</v>
      </c>
      <c r="T36" s="48">
        <v>11.7</v>
      </c>
      <c r="U36" s="48">
        <v>11.6</v>
      </c>
      <c r="V36" s="48">
        <v>11.6</v>
      </c>
      <c r="W36" s="48">
        <v>11.4</v>
      </c>
      <c r="X36" s="48">
        <v>11.5</v>
      </c>
      <c r="Y36" s="48">
        <v>11.8</v>
      </c>
      <c r="Z36" s="48">
        <v>11.5</v>
      </c>
      <c r="AA36" s="55">
        <v>11.5</v>
      </c>
      <c r="AB36" s="55">
        <v>11.5</v>
      </c>
      <c r="AC36" s="55">
        <v>11.5</v>
      </c>
      <c r="AD36" s="55">
        <v>11.5</v>
      </c>
      <c r="AE36" s="55">
        <v>11.3</v>
      </c>
      <c r="AF36" s="55">
        <v>11.4</v>
      </c>
      <c r="AG36" s="58">
        <v>24</v>
      </c>
      <c r="AH36" s="51">
        <f t="shared" si="2"/>
        <v>11.8</v>
      </c>
      <c r="AI36" s="52">
        <f t="shared" si="3"/>
        <v>10.8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212"/>
      <c r="N37" s="48"/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48">
        <v>10</v>
      </c>
      <c r="M38" s="212"/>
      <c r="N38" s="48"/>
      <c r="O38" s="48">
        <v>9</v>
      </c>
      <c r="P38" s="48">
        <v>9</v>
      </c>
      <c r="Q38" s="48">
        <v>9</v>
      </c>
      <c r="R38" s="48">
        <v>9</v>
      </c>
      <c r="S38" s="48">
        <v>9</v>
      </c>
      <c r="T38" s="48">
        <v>9</v>
      </c>
      <c r="U38" s="48">
        <v>9</v>
      </c>
      <c r="V38" s="48">
        <v>9</v>
      </c>
      <c r="W38" s="48">
        <v>9</v>
      </c>
      <c r="X38" s="48">
        <v>9</v>
      </c>
      <c r="Y38" s="48">
        <v>9</v>
      </c>
      <c r="Z38" s="48">
        <v>9</v>
      </c>
      <c r="AA38" s="55">
        <v>9</v>
      </c>
      <c r="AB38" s="55">
        <v>9</v>
      </c>
      <c r="AC38" s="55">
        <v>9</v>
      </c>
      <c r="AD38" s="55">
        <v>9</v>
      </c>
      <c r="AE38" s="55">
        <v>9</v>
      </c>
      <c r="AF38" s="55">
        <v>9</v>
      </c>
      <c r="AG38" s="58">
        <v>14.1</v>
      </c>
      <c r="AH38" s="51">
        <f t="shared" si="2"/>
        <v>10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4.5</v>
      </c>
      <c r="C39" s="70">
        <v>4.5</v>
      </c>
      <c r="D39" s="70">
        <v>4.5</v>
      </c>
      <c r="E39" s="70">
        <v>4.5</v>
      </c>
      <c r="F39" s="70">
        <v>4.5</v>
      </c>
      <c r="G39" s="70">
        <v>4.5</v>
      </c>
      <c r="H39" s="70">
        <v>4.5</v>
      </c>
      <c r="I39" s="70">
        <v>4.5</v>
      </c>
      <c r="J39" s="70">
        <v>4.5</v>
      </c>
      <c r="K39" s="70">
        <v>4.5</v>
      </c>
      <c r="L39" s="70">
        <v>4.5</v>
      </c>
      <c r="M39" s="212"/>
      <c r="N39" s="48">
        <v>5</v>
      </c>
      <c r="O39" s="48">
        <v>5</v>
      </c>
      <c r="P39" s="48">
        <v>5</v>
      </c>
      <c r="Q39" s="48">
        <v>5</v>
      </c>
      <c r="R39" s="48">
        <v>5</v>
      </c>
      <c r="S39" s="48">
        <v>5</v>
      </c>
      <c r="T39" s="48">
        <v>5</v>
      </c>
      <c r="U39" s="48">
        <v>5</v>
      </c>
      <c r="V39" s="48">
        <v>5</v>
      </c>
      <c r="W39" s="48">
        <v>5</v>
      </c>
      <c r="X39" s="48">
        <v>5</v>
      </c>
      <c r="Y39" s="48">
        <v>5</v>
      </c>
      <c r="Z39" s="48">
        <v>5</v>
      </c>
      <c r="AA39" s="55">
        <v>5</v>
      </c>
      <c r="AB39" s="55">
        <v>5</v>
      </c>
      <c r="AC39" s="55">
        <v>5</v>
      </c>
      <c r="AD39" s="55">
        <v>5</v>
      </c>
      <c r="AE39" s="55">
        <v>5</v>
      </c>
      <c r="AF39" s="55">
        <v>5</v>
      </c>
      <c r="AG39" s="58">
        <v>14</v>
      </c>
      <c r="AH39" s="51">
        <f t="shared" si="2"/>
        <v>5</v>
      </c>
      <c r="AI39" s="52">
        <f t="shared" si="3"/>
        <v>4.5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0.5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48">
        <v>3</v>
      </c>
      <c r="M40" s="213"/>
      <c r="N40" s="48">
        <v>3</v>
      </c>
      <c r="O40" s="48">
        <v>3</v>
      </c>
      <c r="P40" s="48">
        <v>3</v>
      </c>
      <c r="Q40" s="48">
        <v>3</v>
      </c>
      <c r="R40" s="48">
        <v>3</v>
      </c>
      <c r="S40" s="48">
        <v>3</v>
      </c>
      <c r="T40" s="48">
        <v>3</v>
      </c>
      <c r="U40" s="48">
        <v>3</v>
      </c>
      <c r="V40" s="48">
        <v>3</v>
      </c>
      <c r="W40" s="48">
        <v>3</v>
      </c>
      <c r="X40" s="48">
        <v>3</v>
      </c>
      <c r="Y40" s="48">
        <v>3</v>
      </c>
      <c r="Z40" s="48">
        <v>3</v>
      </c>
      <c r="AA40" s="55">
        <v>3</v>
      </c>
      <c r="AB40" s="55">
        <v>3</v>
      </c>
      <c r="AC40" s="55">
        <v>3</v>
      </c>
      <c r="AD40" s="55">
        <v>3</v>
      </c>
      <c r="AE40" s="55">
        <v>3</v>
      </c>
      <c r="AF40" s="55">
        <v>3</v>
      </c>
      <c r="AG40" s="58">
        <v>10.050000000000001</v>
      </c>
      <c r="AH40" s="51">
        <f t="shared" si="2"/>
        <v>3</v>
      </c>
      <c r="AI40" s="52">
        <f t="shared" si="3"/>
        <v>0.5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48">
        <v>2</v>
      </c>
      <c r="M41" s="48">
        <v>2</v>
      </c>
      <c r="N41" s="48">
        <v>2</v>
      </c>
      <c r="O41" s="48">
        <v>2</v>
      </c>
      <c r="P41" s="48">
        <v>2</v>
      </c>
      <c r="Q41" s="48">
        <v>2</v>
      </c>
      <c r="R41" s="48">
        <v>2</v>
      </c>
      <c r="S41" s="48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2</v>
      </c>
      <c r="AA41" s="55">
        <v>2</v>
      </c>
      <c r="AB41" s="55">
        <v>2</v>
      </c>
      <c r="AC41" s="55">
        <v>2</v>
      </c>
      <c r="AD41" s="55">
        <v>2</v>
      </c>
      <c r="AE41" s="55">
        <v>2</v>
      </c>
      <c r="AF41" s="55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104.24000000000001</v>
      </c>
      <c r="C43" s="68">
        <f t="shared" si="6"/>
        <v>108.74000000000001</v>
      </c>
      <c r="D43" s="68">
        <f t="shared" si="6"/>
        <v>85.64</v>
      </c>
      <c r="E43" s="68">
        <f t="shared" si="6"/>
        <v>85.64</v>
      </c>
      <c r="F43" s="68">
        <f t="shared" si="6"/>
        <v>85.74</v>
      </c>
      <c r="G43" s="68">
        <f t="shared" si="6"/>
        <v>116.34</v>
      </c>
      <c r="H43" s="68">
        <f t="shared" si="6"/>
        <v>130.34</v>
      </c>
      <c r="I43" s="68">
        <f t="shared" si="6"/>
        <v>165.23999999999998</v>
      </c>
      <c r="J43" s="68">
        <f t="shared" si="6"/>
        <v>185.34</v>
      </c>
      <c r="K43" s="68">
        <f t="shared" si="6"/>
        <v>198.74</v>
      </c>
      <c r="L43" s="68">
        <f>SUM(L31:L42)</f>
        <v>203.34</v>
      </c>
      <c r="M43" s="68">
        <f t="shared" si="6"/>
        <v>5.54</v>
      </c>
      <c r="N43" s="68">
        <f t="shared" si="6"/>
        <v>152.14000000000001</v>
      </c>
      <c r="O43" s="68">
        <f t="shared" si="6"/>
        <v>193.04000000000002</v>
      </c>
      <c r="P43" s="68">
        <f t="shared" si="6"/>
        <v>186.24</v>
      </c>
      <c r="Q43" s="68">
        <f>SUM(Q31:Q42)</f>
        <v>213.53</v>
      </c>
      <c r="R43" s="68">
        <f t="shared" si="6"/>
        <v>116.64</v>
      </c>
      <c r="S43" s="68">
        <f t="shared" si="6"/>
        <v>126.64000000000001</v>
      </c>
      <c r="T43" s="68">
        <f t="shared" si="6"/>
        <v>124.44000000000001</v>
      </c>
      <c r="U43" s="68">
        <f t="shared" si="6"/>
        <v>138.04</v>
      </c>
      <c r="V43" s="68">
        <f t="shared" si="6"/>
        <v>139.13999999999999</v>
      </c>
      <c r="W43" s="68">
        <f t="shared" si="6"/>
        <v>172.54000000000002</v>
      </c>
      <c r="X43" s="68">
        <f t="shared" si="6"/>
        <v>227.94</v>
      </c>
      <c r="Y43" s="68">
        <f t="shared" si="6"/>
        <v>337.04</v>
      </c>
      <c r="Z43" s="68">
        <f t="shared" si="6"/>
        <v>336.34000000000003</v>
      </c>
      <c r="AA43" s="68">
        <f t="shared" si="6"/>
        <v>305.64000000000004</v>
      </c>
      <c r="AB43" s="68">
        <f t="shared" si="6"/>
        <v>279.94000000000005</v>
      </c>
      <c r="AC43" s="68">
        <f t="shared" si="6"/>
        <v>226.54</v>
      </c>
      <c r="AD43" s="68">
        <f t="shared" si="6"/>
        <v>170.33999999999997</v>
      </c>
      <c r="AE43" s="68">
        <f t="shared" si="6"/>
        <v>90.84</v>
      </c>
      <c r="AF43" s="68">
        <f t="shared" si="6"/>
        <v>93.440000000000012</v>
      </c>
      <c r="AG43" s="73">
        <f>SUM(AG31:AG42)</f>
        <v>464.91</v>
      </c>
      <c r="AH43" s="51">
        <f t="shared" si="2"/>
        <v>337.04</v>
      </c>
      <c r="AI43" s="52">
        <f t="shared" si="3"/>
        <v>5.54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20</v>
      </c>
      <c r="H44" s="55">
        <v>24</v>
      </c>
      <c r="I44" s="55">
        <v>20</v>
      </c>
      <c r="J44" s="55">
        <v>20</v>
      </c>
      <c r="K44" s="55">
        <v>13.7</v>
      </c>
      <c r="L44" s="74">
        <v>13.7</v>
      </c>
      <c r="M44" s="74"/>
      <c r="N44" s="74"/>
      <c r="O44" s="74">
        <v>10</v>
      </c>
      <c r="P44" s="48">
        <v>10</v>
      </c>
      <c r="Q44" s="48">
        <v>10.3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30</v>
      </c>
      <c r="Z44" s="48">
        <v>20</v>
      </c>
      <c r="AA44" s="48">
        <v>25.2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30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9.6999999999999993</v>
      </c>
      <c r="H45" s="55">
        <v>12.4</v>
      </c>
      <c r="I45" s="55">
        <v>10</v>
      </c>
      <c r="J45" s="55">
        <v>12.3</v>
      </c>
      <c r="K45" s="55">
        <v>6.4</v>
      </c>
      <c r="L45" s="74">
        <v>5.8</v>
      </c>
      <c r="M45" s="74"/>
      <c r="N45" s="74"/>
      <c r="O45" s="74">
        <v>4</v>
      </c>
      <c r="P45" s="69">
        <v>4.0999999999999996</v>
      </c>
      <c r="Q45" s="69">
        <v>4.7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69">
        <v>0</v>
      </c>
      <c r="X45" s="69">
        <v>0</v>
      </c>
      <c r="Y45" s="69">
        <v>10</v>
      </c>
      <c r="Z45" s="69">
        <v>10</v>
      </c>
      <c r="AA45" s="69">
        <v>11.7</v>
      </c>
      <c r="AB45" s="69">
        <v>5.7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12.4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3.5</v>
      </c>
      <c r="H46" s="70">
        <v>4.5</v>
      </c>
      <c r="I46" s="70">
        <v>4</v>
      </c>
      <c r="J46" s="70">
        <v>4.5</v>
      </c>
      <c r="K46" s="70">
        <v>2.2999999999999998</v>
      </c>
      <c r="L46" s="75">
        <v>2.1</v>
      </c>
      <c r="M46" s="75"/>
      <c r="N46" s="75"/>
      <c r="O46" s="75">
        <v>1.5</v>
      </c>
      <c r="P46" s="76">
        <v>1.5</v>
      </c>
      <c r="Q46" s="76">
        <v>1.7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76">
        <v>0</v>
      </c>
      <c r="X46" s="76">
        <v>0</v>
      </c>
      <c r="Y46" s="76">
        <v>2.8</v>
      </c>
      <c r="Z46" s="76">
        <v>5.5</v>
      </c>
      <c r="AA46" s="76">
        <v>4.3</v>
      </c>
      <c r="AB46" s="76">
        <v>2.1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5.5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33.200000000000003</v>
      </c>
      <c r="H47" s="68">
        <f t="shared" si="7"/>
        <v>40.9</v>
      </c>
      <c r="I47" s="68">
        <f t="shared" si="7"/>
        <v>34</v>
      </c>
      <c r="J47" s="68">
        <f t="shared" si="7"/>
        <v>36.799999999999997</v>
      </c>
      <c r="K47" s="68">
        <f t="shared" si="7"/>
        <v>22.400000000000002</v>
      </c>
      <c r="L47" s="68">
        <f t="shared" si="7"/>
        <v>21.6</v>
      </c>
      <c r="M47" s="68">
        <f t="shared" si="7"/>
        <v>0</v>
      </c>
      <c r="N47" s="68">
        <f t="shared" si="7"/>
        <v>0</v>
      </c>
      <c r="O47" s="68">
        <f t="shared" si="7"/>
        <v>15.5</v>
      </c>
      <c r="P47" s="68">
        <f t="shared" si="7"/>
        <v>15.6</v>
      </c>
      <c r="Q47" s="68">
        <f t="shared" si="7"/>
        <v>16.7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42.8</v>
      </c>
      <c r="Z47" s="68">
        <f t="shared" si="7"/>
        <v>35.5</v>
      </c>
      <c r="AA47" s="68">
        <f t="shared" si="7"/>
        <v>41.199999999999996</v>
      </c>
      <c r="AB47" s="68">
        <f t="shared" si="7"/>
        <v>7.8000000000000007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42.8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75</v>
      </c>
      <c r="C48" s="48">
        <v>73</v>
      </c>
      <c r="D48" s="48">
        <v>72</v>
      </c>
      <c r="E48" s="48">
        <v>69.900000000000006</v>
      </c>
      <c r="F48" s="48">
        <v>74.7</v>
      </c>
      <c r="G48" s="48">
        <v>78</v>
      </c>
      <c r="H48" s="48">
        <v>72.3</v>
      </c>
      <c r="I48" s="48">
        <v>77</v>
      </c>
      <c r="J48" s="48">
        <v>74</v>
      </c>
      <c r="K48" s="48">
        <v>74</v>
      </c>
      <c r="L48" s="48">
        <v>74.19</v>
      </c>
      <c r="M48" s="48"/>
      <c r="N48" s="48"/>
      <c r="O48" s="48">
        <v>76</v>
      </c>
      <c r="P48" s="48">
        <v>75</v>
      </c>
      <c r="Q48" s="48">
        <v>73.900000000000006</v>
      </c>
      <c r="R48" s="48">
        <v>70.599999999999994</v>
      </c>
      <c r="S48" s="48">
        <v>72.599999999999994</v>
      </c>
      <c r="T48" s="48">
        <v>48.67</v>
      </c>
      <c r="U48" s="48">
        <v>69</v>
      </c>
      <c r="V48" s="48">
        <v>69</v>
      </c>
      <c r="W48" s="48">
        <v>71</v>
      </c>
      <c r="X48" s="48">
        <v>71.3</v>
      </c>
      <c r="Y48" s="48">
        <v>72</v>
      </c>
      <c r="Z48" s="48">
        <v>71.3</v>
      </c>
      <c r="AA48" s="48">
        <v>69.099999999999994</v>
      </c>
      <c r="AB48" s="48">
        <v>70.13</v>
      </c>
      <c r="AC48" s="48">
        <v>73</v>
      </c>
      <c r="AD48" s="48">
        <v>69.2</v>
      </c>
      <c r="AE48" s="48">
        <v>72</v>
      </c>
      <c r="AF48" s="48">
        <v>72</v>
      </c>
      <c r="AG48" s="56"/>
      <c r="AH48" s="51">
        <f t="shared" si="2"/>
        <v>78</v>
      </c>
      <c r="AI48" s="52">
        <f t="shared" si="3"/>
        <v>48.67</v>
      </c>
      <c r="AK48" s="53"/>
    </row>
    <row r="49" spans="1:37" x14ac:dyDescent="0.25">
      <c r="A49" s="57" t="s">
        <v>56</v>
      </c>
      <c r="B49" s="69">
        <v>156</v>
      </c>
      <c r="C49" s="69">
        <f>105+49</f>
        <v>154</v>
      </c>
      <c r="D49" s="69">
        <f>100+44</f>
        <v>144</v>
      </c>
      <c r="E49" s="69">
        <f>94.1+44</f>
        <v>138.1</v>
      </c>
      <c r="F49" s="69">
        <f>96.9+45</f>
        <v>141.9</v>
      </c>
      <c r="G49" s="69">
        <f>97.5+46</f>
        <v>143.5</v>
      </c>
      <c r="H49" s="69">
        <f>97.7+50</f>
        <v>147.69999999999999</v>
      </c>
      <c r="I49" s="69">
        <f>97.5+56</f>
        <v>153.5</v>
      </c>
      <c r="J49" s="69">
        <f>98.3+57</f>
        <v>155.30000000000001</v>
      </c>
      <c r="K49" s="69">
        <f>98.3+60</f>
        <v>158.30000000000001</v>
      </c>
      <c r="L49" s="48">
        <v>156</v>
      </c>
      <c r="M49" s="48"/>
      <c r="N49" s="48"/>
      <c r="O49" s="48">
        <v>106</v>
      </c>
      <c r="P49" s="48">
        <f>73+17</f>
        <v>90</v>
      </c>
      <c r="Q49" s="48">
        <v>0</v>
      </c>
      <c r="R49" s="48">
        <v>112</v>
      </c>
      <c r="S49" s="48">
        <v>101</v>
      </c>
      <c r="T49" s="48">
        <f>73.2+27</f>
        <v>100.2</v>
      </c>
      <c r="U49" s="78">
        <v>121</v>
      </c>
      <c r="V49" s="78">
        <v>145</v>
      </c>
      <c r="W49" s="78">
        <v>130</v>
      </c>
      <c r="X49" s="78">
        <v>172</v>
      </c>
      <c r="Y49" s="78">
        <v>137</v>
      </c>
      <c r="Z49" s="78">
        <v>138</v>
      </c>
      <c r="AA49" s="69">
        <v>139.80000000000001</v>
      </c>
      <c r="AB49" s="69">
        <v>162</v>
      </c>
      <c r="AC49" s="69">
        <v>160</v>
      </c>
      <c r="AD49" s="69">
        <v>156</v>
      </c>
      <c r="AE49" s="69">
        <v>139</v>
      </c>
      <c r="AF49" s="69">
        <v>129</v>
      </c>
      <c r="AG49" s="58"/>
      <c r="AH49" s="51">
        <f t="shared" si="2"/>
        <v>172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350</v>
      </c>
      <c r="C50" s="69">
        <v>334</v>
      </c>
      <c r="D50" s="69">
        <v>330</v>
      </c>
      <c r="E50" s="69">
        <v>325</v>
      </c>
      <c r="F50" s="69">
        <v>350</v>
      </c>
      <c r="G50" s="48">
        <v>340</v>
      </c>
      <c r="H50" s="48">
        <v>330</v>
      </c>
      <c r="I50" s="48">
        <v>340</v>
      </c>
      <c r="J50" s="48">
        <v>340</v>
      </c>
      <c r="K50" s="48">
        <v>335</v>
      </c>
      <c r="L50" s="69">
        <v>326</v>
      </c>
      <c r="M50" s="48" t="s">
        <v>201</v>
      </c>
      <c r="N50" s="69"/>
      <c r="O50" s="69">
        <v>370</v>
      </c>
      <c r="P50" s="69">
        <v>290</v>
      </c>
      <c r="Q50" s="69">
        <v>342</v>
      </c>
      <c r="R50" s="69">
        <v>364</v>
      </c>
      <c r="S50" s="69">
        <v>350</v>
      </c>
      <c r="T50" s="69">
        <v>340</v>
      </c>
      <c r="U50" s="79">
        <v>341</v>
      </c>
      <c r="V50" s="79">
        <v>328</v>
      </c>
      <c r="W50" s="79">
        <v>340</v>
      </c>
      <c r="X50" s="79">
        <v>310</v>
      </c>
      <c r="Y50" s="79">
        <v>314</v>
      </c>
      <c r="Z50" s="79">
        <v>346</v>
      </c>
      <c r="AA50" s="69">
        <v>340</v>
      </c>
      <c r="AB50" s="69">
        <v>340</v>
      </c>
      <c r="AC50" s="69">
        <v>360</v>
      </c>
      <c r="AD50" s="69">
        <v>343.6</v>
      </c>
      <c r="AE50" s="69">
        <v>330.6</v>
      </c>
      <c r="AF50" s="69">
        <v>322.60000000000002</v>
      </c>
      <c r="AG50" s="80"/>
      <c r="AH50" s="51">
        <f t="shared" si="2"/>
        <v>370</v>
      </c>
      <c r="AI50" s="52">
        <f t="shared" si="3"/>
        <v>290</v>
      </c>
      <c r="AK50" s="53"/>
    </row>
    <row r="51" spans="1:37" x14ac:dyDescent="0.25">
      <c r="A51" s="57" t="s">
        <v>58</v>
      </c>
      <c r="B51" s="81">
        <v>46</v>
      </c>
      <c r="C51" s="81">
        <v>46</v>
      </c>
      <c r="D51" s="81">
        <v>50.6</v>
      </c>
      <c r="E51" s="81">
        <v>50</v>
      </c>
      <c r="F51" s="81">
        <v>50</v>
      </c>
      <c r="G51" s="81">
        <v>50</v>
      </c>
      <c r="H51" s="81">
        <v>51</v>
      </c>
      <c r="I51" s="81">
        <v>50</v>
      </c>
      <c r="J51" s="81">
        <v>50.8</v>
      </c>
      <c r="K51" s="81">
        <v>50</v>
      </c>
      <c r="L51" s="69">
        <v>35</v>
      </c>
      <c r="M51" s="69"/>
      <c r="N51" s="69"/>
      <c r="O51" s="69">
        <v>36</v>
      </c>
      <c r="P51" s="69">
        <v>38</v>
      </c>
      <c r="Q51" s="69">
        <v>36</v>
      </c>
      <c r="R51" s="69">
        <v>39</v>
      </c>
      <c r="S51" s="69">
        <v>40.200000000000003</v>
      </c>
      <c r="T51" s="69">
        <v>40</v>
      </c>
      <c r="U51" s="69">
        <v>41</v>
      </c>
      <c r="V51" s="69">
        <v>38</v>
      </c>
      <c r="W51" s="69">
        <v>38.200000000000003</v>
      </c>
      <c r="X51" s="69">
        <v>36</v>
      </c>
      <c r="Y51" s="69">
        <v>40</v>
      </c>
      <c r="Z51" s="69">
        <v>43.2</v>
      </c>
      <c r="AA51" s="81">
        <v>43.5</v>
      </c>
      <c r="AB51" s="81">
        <v>43</v>
      </c>
      <c r="AC51" s="81">
        <v>42</v>
      </c>
      <c r="AD51" s="81">
        <v>49.3</v>
      </c>
      <c r="AE51" s="81">
        <v>48.8</v>
      </c>
      <c r="AF51" s="81">
        <v>50.9</v>
      </c>
      <c r="AG51" s="80"/>
      <c r="AH51" s="51">
        <f t="shared" si="2"/>
        <v>51</v>
      </c>
      <c r="AI51" s="52">
        <f t="shared" si="3"/>
        <v>35</v>
      </c>
      <c r="AK51" s="53"/>
    </row>
    <row r="52" spans="1:37" x14ac:dyDescent="0.25">
      <c r="A52" s="57" t="s">
        <v>59</v>
      </c>
      <c r="B52" s="81">
        <v>74</v>
      </c>
      <c r="C52" s="81">
        <v>75</v>
      </c>
      <c r="D52" s="81">
        <v>81.5</v>
      </c>
      <c r="E52" s="81">
        <v>81.099999999999994</v>
      </c>
      <c r="F52" s="81">
        <v>81.7</v>
      </c>
      <c r="G52" s="81">
        <v>74.3</v>
      </c>
      <c r="H52" s="81">
        <v>70</v>
      </c>
      <c r="I52" s="81">
        <v>64.3</v>
      </c>
      <c r="J52" s="81">
        <v>60.6</v>
      </c>
      <c r="K52" s="81">
        <v>60.9</v>
      </c>
      <c r="L52" s="48">
        <v>45.6</v>
      </c>
      <c r="M52" s="48"/>
      <c r="N52" s="48"/>
      <c r="O52" s="48">
        <v>73.599999999999994</v>
      </c>
      <c r="P52" s="48">
        <v>76</v>
      </c>
      <c r="Q52" s="48">
        <v>69</v>
      </c>
      <c r="R52" s="48">
        <v>87.8</v>
      </c>
      <c r="S52" s="48">
        <v>84.1</v>
      </c>
      <c r="T52" s="48">
        <v>83.5</v>
      </c>
      <c r="U52" s="48">
        <v>73.5</v>
      </c>
      <c r="V52" s="48">
        <v>60.1</v>
      </c>
      <c r="W52" s="48">
        <v>78.400000000000006</v>
      </c>
      <c r="X52" s="48">
        <v>83.9</v>
      </c>
      <c r="Y52" s="48">
        <v>91.2</v>
      </c>
      <c r="Z52" s="48">
        <v>85</v>
      </c>
      <c r="AA52" s="48">
        <v>70.5</v>
      </c>
      <c r="AB52" s="48">
        <v>65</v>
      </c>
      <c r="AC52" s="48">
        <v>60</v>
      </c>
      <c r="AD52" s="48">
        <v>73.599999999999994</v>
      </c>
      <c r="AE52" s="48">
        <v>71.3</v>
      </c>
      <c r="AF52" s="48">
        <v>61.3</v>
      </c>
      <c r="AG52" s="80"/>
      <c r="AH52" s="51">
        <f t="shared" si="2"/>
        <v>91.2</v>
      </c>
      <c r="AI52" s="52">
        <f t="shared" si="3"/>
        <v>45.6</v>
      </c>
      <c r="AK52" s="53"/>
    </row>
    <row r="53" spans="1:37" x14ac:dyDescent="0.25">
      <c r="A53" s="57" t="s">
        <v>60</v>
      </c>
      <c r="B53" s="81">
        <v>10</v>
      </c>
      <c r="C53" s="81">
        <v>10</v>
      </c>
      <c r="D53" s="69">
        <v>10</v>
      </c>
      <c r="E53" s="69">
        <v>10</v>
      </c>
      <c r="F53" s="69">
        <v>10</v>
      </c>
      <c r="G53" s="69">
        <v>10</v>
      </c>
      <c r="H53" s="69">
        <v>10</v>
      </c>
      <c r="I53" s="69">
        <v>10</v>
      </c>
      <c r="J53" s="69">
        <v>10</v>
      </c>
      <c r="K53" s="69">
        <v>10</v>
      </c>
      <c r="L53" s="82">
        <v>10</v>
      </c>
      <c r="M53" s="82">
        <v>10</v>
      </c>
      <c r="N53" s="82">
        <v>10</v>
      </c>
      <c r="O53" s="82">
        <v>10</v>
      </c>
      <c r="P53" s="82">
        <v>10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7</v>
      </c>
      <c r="X53" s="82">
        <v>7</v>
      </c>
      <c r="Y53" s="82">
        <v>7</v>
      </c>
      <c r="Z53" s="82">
        <v>7</v>
      </c>
      <c r="AA53" s="82">
        <v>7</v>
      </c>
      <c r="AB53" s="82">
        <v>7</v>
      </c>
      <c r="AC53" s="82">
        <v>7</v>
      </c>
      <c r="AD53" s="82">
        <v>7</v>
      </c>
      <c r="AE53" s="82">
        <v>7</v>
      </c>
      <c r="AF53" s="82">
        <v>7</v>
      </c>
      <c r="AG53" s="80"/>
      <c r="AH53" s="51">
        <f t="shared" si="2"/>
        <v>10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2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2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10</v>
      </c>
      <c r="C57" s="81">
        <v>10</v>
      </c>
      <c r="D57" s="69">
        <v>10</v>
      </c>
      <c r="E57" s="69">
        <v>10</v>
      </c>
      <c r="F57" s="69">
        <v>10</v>
      </c>
      <c r="G57" s="69">
        <v>8</v>
      </c>
      <c r="H57" s="69">
        <v>8</v>
      </c>
      <c r="I57" s="69">
        <v>8</v>
      </c>
      <c r="J57" s="69">
        <v>8</v>
      </c>
      <c r="K57" s="69">
        <v>8</v>
      </c>
      <c r="L57" s="84">
        <v>8</v>
      </c>
      <c r="M57" s="84">
        <v>8</v>
      </c>
      <c r="N57" s="84">
        <v>8</v>
      </c>
      <c r="O57" s="84">
        <v>8</v>
      </c>
      <c r="P57" s="84">
        <v>8</v>
      </c>
      <c r="Q57" s="84">
        <v>8</v>
      </c>
      <c r="R57" s="84">
        <v>8</v>
      </c>
      <c r="S57" s="84">
        <v>8</v>
      </c>
      <c r="T57" s="84">
        <v>8</v>
      </c>
      <c r="U57" s="84">
        <v>8</v>
      </c>
      <c r="V57" s="82">
        <v>8</v>
      </c>
      <c r="W57" s="84">
        <v>9</v>
      </c>
      <c r="X57" s="84">
        <v>9</v>
      </c>
      <c r="Y57" s="84">
        <v>9</v>
      </c>
      <c r="Z57" s="84">
        <v>9</v>
      </c>
      <c r="AA57" s="84">
        <v>9</v>
      </c>
      <c r="AB57" s="84">
        <v>9</v>
      </c>
      <c r="AC57" s="84">
        <v>9</v>
      </c>
      <c r="AD57" s="84">
        <v>9</v>
      </c>
      <c r="AE57" s="84">
        <v>9</v>
      </c>
      <c r="AF57" s="84">
        <v>9</v>
      </c>
      <c r="AG57" s="85"/>
      <c r="AH57" s="51">
        <f t="shared" si="2"/>
        <v>10</v>
      </c>
      <c r="AI57" s="52">
        <f t="shared" si="3"/>
        <v>8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2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721</v>
      </c>
      <c r="C59" s="68">
        <f t="shared" ref="C59:AF59" si="8">SUM(C48:C58)</f>
        <v>702</v>
      </c>
      <c r="D59" s="68">
        <f t="shared" si="8"/>
        <v>698.1</v>
      </c>
      <c r="E59" s="68">
        <f t="shared" si="8"/>
        <v>684.1</v>
      </c>
      <c r="F59" s="68">
        <f t="shared" si="8"/>
        <v>718.30000000000007</v>
      </c>
      <c r="G59" s="68">
        <f t="shared" si="8"/>
        <v>703.8</v>
      </c>
      <c r="H59" s="68">
        <f t="shared" si="8"/>
        <v>689</v>
      </c>
      <c r="I59" s="68">
        <f t="shared" si="8"/>
        <v>702.8</v>
      </c>
      <c r="J59" s="68">
        <f t="shared" si="8"/>
        <v>698.69999999999993</v>
      </c>
      <c r="K59" s="68">
        <f t="shared" si="8"/>
        <v>696.19999999999993</v>
      </c>
      <c r="L59" s="68">
        <f t="shared" si="8"/>
        <v>654.79000000000008</v>
      </c>
      <c r="M59" s="68">
        <f t="shared" si="8"/>
        <v>18</v>
      </c>
      <c r="N59" s="68">
        <f t="shared" si="8"/>
        <v>18</v>
      </c>
      <c r="O59" s="68">
        <f t="shared" si="8"/>
        <v>679.6</v>
      </c>
      <c r="P59" s="68">
        <f t="shared" si="8"/>
        <v>587</v>
      </c>
      <c r="Q59" s="68">
        <f>SUM(Q48:Q58)</f>
        <v>528.9</v>
      </c>
      <c r="R59" s="68">
        <f t="shared" si="8"/>
        <v>681.4</v>
      </c>
      <c r="S59" s="68">
        <f t="shared" si="8"/>
        <v>655.90000000000009</v>
      </c>
      <c r="T59" s="68">
        <f t="shared" si="8"/>
        <v>620.37</v>
      </c>
      <c r="U59" s="68">
        <f t="shared" si="8"/>
        <v>653.5</v>
      </c>
      <c r="V59" s="68">
        <f t="shared" si="8"/>
        <v>648.1</v>
      </c>
      <c r="W59" s="68">
        <f t="shared" si="8"/>
        <v>673.6</v>
      </c>
      <c r="X59" s="68">
        <f t="shared" si="8"/>
        <v>689.19999999999993</v>
      </c>
      <c r="Y59" s="68">
        <f t="shared" si="8"/>
        <v>670.2</v>
      </c>
      <c r="Z59" s="68">
        <f t="shared" si="8"/>
        <v>699.5</v>
      </c>
      <c r="AA59" s="68">
        <f t="shared" si="8"/>
        <v>678.9</v>
      </c>
      <c r="AB59" s="68">
        <f t="shared" si="8"/>
        <v>696.13</v>
      </c>
      <c r="AC59" s="68">
        <f t="shared" si="8"/>
        <v>711</v>
      </c>
      <c r="AD59" s="68">
        <f t="shared" si="8"/>
        <v>707.69999999999993</v>
      </c>
      <c r="AE59" s="68">
        <f t="shared" si="8"/>
        <v>677.69999999999993</v>
      </c>
      <c r="AF59" s="68">
        <f t="shared" si="8"/>
        <v>651.79999999999995</v>
      </c>
      <c r="AG59" s="73">
        <f>SUM(AG48:AG58)</f>
        <v>0</v>
      </c>
      <c r="AH59" s="51">
        <f t="shared" si="2"/>
        <v>721</v>
      </c>
      <c r="AI59" s="52">
        <f t="shared" si="3"/>
        <v>18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>
        <v>10</v>
      </c>
      <c r="F64" s="88">
        <v>20</v>
      </c>
      <c r="G64" s="88"/>
      <c r="H64" s="88">
        <v>10</v>
      </c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20</v>
      </c>
      <c r="AI64" s="52">
        <f t="shared" si="3"/>
        <v>10</v>
      </c>
    </row>
    <row r="65" spans="1:35" ht="15.75" thickBot="1" x14ac:dyDescent="0.3">
      <c r="A65" s="89" t="s">
        <v>72</v>
      </c>
      <c r="B65" s="90">
        <f>B63+B59+B47+B43+B30+B64</f>
        <v>1035.3400000000001</v>
      </c>
      <c r="C65" s="90">
        <f t="shared" ref="C65:AF65" si="10">C63+C59+C47+C43+C30+C64</f>
        <v>1020.84</v>
      </c>
      <c r="D65" s="90">
        <f t="shared" si="10"/>
        <v>994.14</v>
      </c>
      <c r="E65" s="90">
        <f t="shared" si="10"/>
        <v>989.6400000000001</v>
      </c>
      <c r="F65" s="90">
        <f t="shared" si="10"/>
        <v>1034.04</v>
      </c>
      <c r="G65" s="90">
        <f t="shared" si="10"/>
        <v>1064.3400000000001</v>
      </c>
      <c r="H65" s="90">
        <f t="shared" si="10"/>
        <v>1081.1400000000001</v>
      </c>
      <c r="I65" s="90">
        <f t="shared" si="10"/>
        <v>1111.44</v>
      </c>
      <c r="J65" s="90">
        <f t="shared" si="10"/>
        <v>1129.24</v>
      </c>
      <c r="K65" s="90">
        <f t="shared" si="10"/>
        <v>1132.74</v>
      </c>
      <c r="L65" s="90">
        <f t="shared" si="10"/>
        <v>1093.6300000000001</v>
      </c>
      <c r="M65" s="90">
        <f t="shared" si="10"/>
        <v>156.23999999999998</v>
      </c>
      <c r="N65" s="90">
        <f t="shared" si="10"/>
        <v>376.24</v>
      </c>
      <c r="O65" s="90">
        <f t="shared" si="10"/>
        <v>1105.24</v>
      </c>
      <c r="P65" s="90">
        <f t="shared" si="10"/>
        <v>1001.34</v>
      </c>
      <c r="Q65" s="90">
        <f t="shared" si="10"/>
        <v>969.73</v>
      </c>
      <c r="R65" s="90">
        <f t="shared" si="10"/>
        <v>1008.3399999999999</v>
      </c>
      <c r="S65" s="90">
        <f t="shared" si="10"/>
        <v>992.44</v>
      </c>
      <c r="T65" s="90">
        <f t="shared" si="10"/>
        <v>954.71</v>
      </c>
      <c r="U65" s="90">
        <f t="shared" si="10"/>
        <v>997.64</v>
      </c>
      <c r="V65" s="90">
        <f t="shared" si="10"/>
        <v>997.84</v>
      </c>
      <c r="W65" s="90">
        <f t="shared" si="10"/>
        <v>1055.0400000000002</v>
      </c>
      <c r="X65" s="90">
        <f t="shared" si="10"/>
        <v>1126.7399999999998</v>
      </c>
      <c r="Y65" s="90">
        <f t="shared" si="10"/>
        <v>1260.94</v>
      </c>
      <c r="Z65" s="90">
        <f t="shared" si="10"/>
        <v>1284.7400000000002</v>
      </c>
      <c r="AA65" s="90">
        <f t="shared" si="10"/>
        <v>1239.44</v>
      </c>
      <c r="AB65" s="90">
        <f t="shared" si="10"/>
        <v>1197.57</v>
      </c>
      <c r="AC65" s="90">
        <f t="shared" si="10"/>
        <v>1151.24</v>
      </c>
      <c r="AD65" s="90">
        <f t="shared" si="10"/>
        <v>1094.04</v>
      </c>
      <c r="AE65" s="90">
        <f t="shared" si="10"/>
        <v>986.74</v>
      </c>
      <c r="AF65" s="90">
        <f t="shared" si="10"/>
        <v>960.74</v>
      </c>
      <c r="AG65" s="73">
        <f>AG63+AG59+AG47+AG43+AG30+AG64</f>
        <v>1355.5100000000002</v>
      </c>
      <c r="AH65" s="51">
        <f t="shared" si="2"/>
        <v>1284.7400000000002</v>
      </c>
      <c r="AI65" s="52">
        <f t="shared" si="3"/>
        <v>156.23999999999998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49.97</v>
      </c>
      <c r="C72" s="93">
        <v>50.01</v>
      </c>
      <c r="D72" s="93">
        <v>49.88</v>
      </c>
      <c r="E72" s="93">
        <v>50.023000000000003</v>
      </c>
      <c r="F72" s="93">
        <v>50.037999999999997</v>
      </c>
      <c r="G72" s="93">
        <v>50.054000000000002</v>
      </c>
      <c r="H72" s="93">
        <v>49.948999999999998</v>
      </c>
      <c r="I72" s="93">
        <v>50.052</v>
      </c>
      <c r="J72" s="93">
        <v>50.125</v>
      </c>
      <c r="K72" s="93">
        <v>50.042000000000002</v>
      </c>
      <c r="L72" s="93">
        <v>50.088999999999999</v>
      </c>
      <c r="M72" s="93"/>
      <c r="N72" s="93"/>
      <c r="O72" s="93">
        <v>50</v>
      </c>
      <c r="P72" s="93">
        <v>50</v>
      </c>
      <c r="Q72" s="94">
        <v>50.024000000000001</v>
      </c>
      <c r="R72" s="93">
        <v>49.899000000000001</v>
      </c>
      <c r="S72" s="93">
        <v>49.765999999999998</v>
      </c>
      <c r="T72" s="93">
        <v>50.015000000000001</v>
      </c>
      <c r="U72" s="93">
        <v>50.021000000000001</v>
      </c>
      <c r="V72" s="93">
        <v>49.97</v>
      </c>
      <c r="W72" s="93">
        <v>50.04</v>
      </c>
      <c r="X72" s="93">
        <v>50.09</v>
      </c>
      <c r="Y72" s="93">
        <v>50</v>
      </c>
      <c r="Z72" s="93">
        <v>50.02</v>
      </c>
      <c r="AA72" s="93">
        <v>50.06</v>
      </c>
      <c r="AB72" s="93">
        <v>49.997</v>
      </c>
      <c r="AC72" s="93">
        <v>49.997</v>
      </c>
      <c r="AD72" s="93">
        <v>50.027000000000001</v>
      </c>
      <c r="AE72" s="93">
        <v>50.021000000000001</v>
      </c>
      <c r="AF72" s="95">
        <v>50.072000000000003</v>
      </c>
      <c r="AG72" s="96"/>
      <c r="AH72" s="51">
        <f t="shared" si="2"/>
        <v>50.125</v>
      </c>
      <c r="AI72" s="52">
        <f t="shared" si="3"/>
        <v>49.765999999999998</v>
      </c>
    </row>
    <row r="73" spans="1:35" x14ac:dyDescent="0.25">
      <c r="A73" s="97" t="s">
        <v>80</v>
      </c>
      <c r="B73" s="69">
        <v>124</v>
      </c>
      <c r="C73" s="69">
        <v>126</v>
      </c>
      <c r="D73" s="69">
        <v>125.1</v>
      </c>
      <c r="E73" s="69">
        <v>127</v>
      </c>
      <c r="F73" s="69">
        <v>125.5</v>
      </c>
      <c r="G73" s="69">
        <v>127.4</v>
      </c>
      <c r="H73" s="69">
        <v>127.9</v>
      </c>
      <c r="I73" s="69">
        <v>126.8</v>
      </c>
      <c r="J73" s="69">
        <v>126.8</v>
      </c>
      <c r="K73" s="69">
        <v>126.3</v>
      </c>
      <c r="L73" s="69">
        <v>126.9</v>
      </c>
      <c r="M73" s="69"/>
      <c r="N73" s="69"/>
      <c r="O73" s="69">
        <v>126.7</v>
      </c>
      <c r="P73" s="69">
        <v>127.5</v>
      </c>
      <c r="Q73" s="98">
        <v>127.5</v>
      </c>
      <c r="R73" s="98">
        <v>125.9</v>
      </c>
      <c r="S73" s="98">
        <v>126.2</v>
      </c>
      <c r="T73" s="98">
        <v>126.5</v>
      </c>
      <c r="U73" s="98">
        <v>127</v>
      </c>
      <c r="V73" s="98">
        <v>125.3</v>
      </c>
      <c r="W73" s="98">
        <v>126.2</v>
      </c>
      <c r="X73" s="98">
        <v>126.2</v>
      </c>
      <c r="Y73" s="98">
        <v>126.2</v>
      </c>
      <c r="Z73" s="98">
        <v>124.9</v>
      </c>
      <c r="AA73" s="69">
        <v>125.9</v>
      </c>
      <c r="AB73" s="69">
        <v>125</v>
      </c>
      <c r="AC73" s="69">
        <v>125</v>
      </c>
      <c r="AD73" s="69">
        <v>126.8</v>
      </c>
      <c r="AE73" s="69">
        <v>124.5</v>
      </c>
      <c r="AF73" s="99">
        <v>125.6</v>
      </c>
      <c r="AG73" s="100"/>
      <c r="AH73" s="51">
        <f t="shared" si="2"/>
        <v>127.9</v>
      </c>
      <c r="AI73" s="52">
        <f t="shared" si="3"/>
        <v>124</v>
      </c>
    </row>
    <row r="74" spans="1:35" x14ac:dyDescent="0.25">
      <c r="A74" s="97" t="s">
        <v>81</v>
      </c>
      <c r="B74" s="69">
        <v>127</v>
      </c>
      <c r="C74" s="69">
        <v>129</v>
      </c>
      <c r="D74" s="69">
        <v>128.4</v>
      </c>
      <c r="E74" s="69">
        <v>129.5</v>
      </c>
      <c r="F74" s="69">
        <v>128.9</v>
      </c>
      <c r="G74" s="69">
        <v>129.4</v>
      </c>
      <c r="H74" s="69">
        <v>130</v>
      </c>
      <c r="I74" s="69">
        <v>129.1</v>
      </c>
      <c r="J74" s="69">
        <v>128.9</v>
      </c>
      <c r="K74" s="69">
        <v>129.1</v>
      </c>
      <c r="L74" s="69">
        <v>129</v>
      </c>
      <c r="M74" s="69"/>
      <c r="N74" s="69"/>
      <c r="O74" s="69">
        <v>129.30000000000001</v>
      </c>
      <c r="P74" s="69">
        <v>129.80000000000001</v>
      </c>
      <c r="Q74" s="98">
        <v>129.69999999999999</v>
      </c>
      <c r="R74" s="98">
        <v>128.19999999999999</v>
      </c>
      <c r="S74" s="98">
        <v>128.4</v>
      </c>
      <c r="T74" s="98">
        <v>128.5</v>
      </c>
      <c r="U74" s="98">
        <v>129</v>
      </c>
      <c r="V74" s="98">
        <v>127.8</v>
      </c>
      <c r="W74" s="98">
        <v>128.5</v>
      </c>
      <c r="X74" s="98">
        <v>128.4</v>
      </c>
      <c r="Y74" s="98">
        <v>128.4</v>
      </c>
      <c r="Z74" s="98">
        <v>127.1</v>
      </c>
      <c r="AA74" s="69">
        <v>128.1</v>
      </c>
      <c r="AB74" s="69">
        <v>128</v>
      </c>
      <c r="AC74" s="69">
        <v>128</v>
      </c>
      <c r="AD74" s="69">
        <v>129.9</v>
      </c>
      <c r="AE74" s="69">
        <v>127.5</v>
      </c>
      <c r="AF74" s="99">
        <v>128.4</v>
      </c>
      <c r="AG74" s="100"/>
      <c r="AH74" s="51">
        <f t="shared" si="2"/>
        <v>130</v>
      </c>
      <c r="AI74" s="52">
        <f t="shared" si="3"/>
        <v>127</v>
      </c>
    </row>
    <row r="75" spans="1:35" x14ac:dyDescent="0.25">
      <c r="A75" s="97" t="s">
        <v>82</v>
      </c>
      <c r="B75" s="69">
        <v>129</v>
      </c>
      <c r="C75" s="69">
        <v>130</v>
      </c>
      <c r="D75" s="69">
        <v>129.9</v>
      </c>
      <c r="E75" s="69">
        <v>130.9</v>
      </c>
      <c r="F75" s="69">
        <v>130.9</v>
      </c>
      <c r="G75" s="69">
        <v>131.1</v>
      </c>
      <c r="H75" s="69">
        <v>131.1</v>
      </c>
      <c r="I75" s="69">
        <v>130.69999999999999</v>
      </c>
      <c r="J75" s="69">
        <v>130.19999999999999</v>
      </c>
      <c r="K75" s="69">
        <v>129.69999999999999</v>
      </c>
      <c r="L75" s="69">
        <v>129.69999999999999</v>
      </c>
      <c r="M75" s="69"/>
      <c r="N75" s="69"/>
      <c r="O75" s="69">
        <v>130.5</v>
      </c>
      <c r="P75" s="69">
        <v>130</v>
      </c>
      <c r="Q75" s="69">
        <v>126.6</v>
      </c>
      <c r="R75" s="69">
        <v>128.9</v>
      </c>
      <c r="S75" s="69">
        <v>129.19999999999999</v>
      </c>
      <c r="T75" s="98">
        <v>129.5</v>
      </c>
      <c r="U75" s="98">
        <v>130</v>
      </c>
      <c r="V75" s="98">
        <v>128.69999999999999</v>
      </c>
      <c r="W75" s="98">
        <v>129.19999999999999</v>
      </c>
      <c r="X75" s="98">
        <v>122.7</v>
      </c>
      <c r="Y75" s="98">
        <v>122.7</v>
      </c>
      <c r="Z75" s="98">
        <v>125</v>
      </c>
      <c r="AA75" s="69">
        <v>126.8</v>
      </c>
      <c r="AB75" s="69">
        <v>124</v>
      </c>
      <c r="AC75" s="69">
        <v>124</v>
      </c>
      <c r="AD75" s="69">
        <v>128.9</v>
      </c>
      <c r="AE75" s="69">
        <v>128.30000000000001</v>
      </c>
      <c r="AF75" s="99">
        <v>128.30000000000001</v>
      </c>
      <c r="AG75" s="100"/>
      <c r="AH75" s="51">
        <f t="shared" si="2"/>
        <v>131.1</v>
      </c>
      <c r="AI75" s="52">
        <f t="shared" si="3"/>
        <v>122.7</v>
      </c>
    </row>
    <row r="76" spans="1:35" x14ac:dyDescent="0.25">
      <c r="A76" s="101" t="s">
        <v>83</v>
      </c>
      <c r="B76" s="69">
        <v>130</v>
      </c>
      <c r="C76" s="69">
        <v>131</v>
      </c>
      <c r="D76" s="69">
        <v>132.80000000000001</v>
      </c>
      <c r="E76" s="69">
        <v>132.80000000000001</v>
      </c>
      <c r="F76" s="69">
        <v>132.80000000000001</v>
      </c>
      <c r="G76" s="69">
        <v>132.30000000000001</v>
      </c>
      <c r="H76" s="69">
        <v>131.69999999999999</v>
      </c>
      <c r="I76" s="69">
        <v>130.80000000000001</v>
      </c>
      <c r="J76" s="69">
        <v>129.9</v>
      </c>
      <c r="K76" s="69">
        <v>128.19999999999999</v>
      </c>
      <c r="L76" s="69">
        <v>128.9</v>
      </c>
      <c r="M76" s="69"/>
      <c r="N76" s="69"/>
      <c r="O76" s="69">
        <v>132.4</v>
      </c>
      <c r="P76" s="69">
        <v>131.80000000000001</v>
      </c>
      <c r="Q76" s="69">
        <v>128.69999999999999</v>
      </c>
      <c r="R76" s="69">
        <v>131</v>
      </c>
      <c r="S76" s="69">
        <v>131.6</v>
      </c>
      <c r="T76" s="98">
        <v>129.5</v>
      </c>
      <c r="U76" s="98">
        <v>131</v>
      </c>
      <c r="V76" s="98">
        <v>129.69999999999999</v>
      </c>
      <c r="W76" s="98">
        <v>130.4</v>
      </c>
      <c r="X76" s="98">
        <v>124</v>
      </c>
      <c r="Y76" s="98">
        <v>124</v>
      </c>
      <c r="Z76" s="98">
        <v>126.7</v>
      </c>
      <c r="AA76" s="69">
        <v>128.1</v>
      </c>
      <c r="AB76" s="69">
        <v>127</v>
      </c>
      <c r="AC76" s="69">
        <v>127</v>
      </c>
      <c r="AD76" s="69">
        <v>132.5</v>
      </c>
      <c r="AE76" s="69">
        <v>130.69999999999999</v>
      </c>
      <c r="AF76" s="99">
        <v>129.30000000000001</v>
      </c>
      <c r="AG76" s="100"/>
      <c r="AH76" s="51">
        <f t="shared" si="2"/>
        <v>132.80000000000001</v>
      </c>
      <c r="AI76" s="52">
        <f t="shared" si="3"/>
        <v>124</v>
      </c>
    </row>
    <row r="77" spans="1:35" x14ac:dyDescent="0.25">
      <c r="A77" s="101" t="s">
        <v>84</v>
      </c>
      <c r="B77" s="102">
        <v>125</v>
      </c>
      <c r="C77" s="102">
        <v>131</v>
      </c>
      <c r="D77" s="102">
        <v>128.69999999999999</v>
      </c>
      <c r="E77" s="102">
        <v>129</v>
      </c>
      <c r="F77" s="102">
        <v>128.69999999999999</v>
      </c>
      <c r="G77" s="102">
        <v>132.4</v>
      </c>
      <c r="H77" s="102">
        <v>133.80000000000001</v>
      </c>
      <c r="I77" s="102">
        <v>133.80000000000001</v>
      </c>
      <c r="J77" s="102">
        <v>134.1</v>
      </c>
      <c r="K77" s="102">
        <v>133.1</v>
      </c>
      <c r="L77" s="102">
        <v>134.80000000000001</v>
      </c>
      <c r="M77" s="102"/>
      <c r="N77" s="102"/>
      <c r="O77" s="102">
        <v>131.1</v>
      </c>
      <c r="P77" s="102">
        <v>132</v>
      </c>
      <c r="Q77" s="102">
        <v>134.5</v>
      </c>
      <c r="R77" s="102">
        <v>130.1</v>
      </c>
      <c r="S77" s="102">
        <v>131.1</v>
      </c>
      <c r="T77" s="98">
        <v>131</v>
      </c>
      <c r="U77" s="98">
        <v>134</v>
      </c>
      <c r="V77" s="98">
        <v>131.4</v>
      </c>
      <c r="W77" s="98">
        <v>132.30000000000001</v>
      </c>
      <c r="X77" s="98">
        <v>135.6</v>
      </c>
      <c r="Y77" s="98">
        <v>135.6</v>
      </c>
      <c r="Z77" s="98">
        <v>132.19999999999999</v>
      </c>
      <c r="AA77" s="102">
        <v>134.5</v>
      </c>
      <c r="AB77" s="102">
        <v>133</v>
      </c>
      <c r="AC77" s="102">
        <v>133</v>
      </c>
      <c r="AD77" s="102">
        <v>133.30000000000001</v>
      </c>
      <c r="AE77" s="102">
        <v>127.7</v>
      </c>
      <c r="AF77" s="103">
        <v>130.19999999999999</v>
      </c>
      <c r="AG77" s="104"/>
      <c r="AH77" s="51">
        <f t="shared" si="2"/>
        <v>135.6</v>
      </c>
      <c r="AI77" s="52">
        <f t="shared" si="3"/>
        <v>125</v>
      </c>
    </row>
    <row r="78" spans="1:35" x14ac:dyDescent="0.25">
      <c r="A78" s="97" t="s">
        <v>85</v>
      </c>
      <c r="B78" s="69">
        <v>132</v>
      </c>
      <c r="C78" s="69">
        <v>126</v>
      </c>
      <c r="D78" s="69">
        <v>126.4</v>
      </c>
      <c r="E78" s="69">
        <v>129.30000000000001</v>
      </c>
      <c r="F78" s="69">
        <v>126.4</v>
      </c>
      <c r="G78" s="69">
        <v>126.9</v>
      </c>
      <c r="H78" s="69">
        <v>125.2</v>
      </c>
      <c r="I78" s="69">
        <v>126.5</v>
      </c>
      <c r="J78" s="69">
        <v>127.6</v>
      </c>
      <c r="K78" s="69">
        <v>127</v>
      </c>
      <c r="L78" s="69">
        <v>127.2</v>
      </c>
      <c r="M78" s="69"/>
      <c r="N78" s="69"/>
      <c r="O78" s="69">
        <v>133.30000000000001</v>
      </c>
      <c r="P78" s="69">
        <v>133</v>
      </c>
      <c r="Q78" s="69">
        <v>132.6</v>
      </c>
      <c r="R78" s="69">
        <v>130.69999999999999</v>
      </c>
      <c r="S78" s="69">
        <v>130</v>
      </c>
      <c r="T78" s="98">
        <v>126.1</v>
      </c>
      <c r="U78" s="98">
        <v>126</v>
      </c>
      <c r="V78" s="98">
        <v>130</v>
      </c>
      <c r="W78" s="98">
        <v>130.30000000000001</v>
      </c>
      <c r="X78" s="98">
        <v>133</v>
      </c>
      <c r="Y78" s="98">
        <v>133</v>
      </c>
      <c r="Z78" s="98">
        <v>128</v>
      </c>
      <c r="AA78" s="69">
        <v>129.5</v>
      </c>
      <c r="AB78" s="69">
        <v>132.5</v>
      </c>
      <c r="AC78" s="69">
        <v>132.5</v>
      </c>
      <c r="AD78" s="69">
        <v>130.6</v>
      </c>
      <c r="AE78" s="69">
        <v>131.4</v>
      </c>
      <c r="AF78" s="99">
        <v>132.21</v>
      </c>
      <c r="AG78" s="100"/>
      <c r="AH78" s="51">
        <f>MAX(B78:AF78)</f>
        <v>133.30000000000001</v>
      </c>
      <c r="AI78" s="52">
        <f>MIN(B78:AF78)</f>
        <v>125.2</v>
      </c>
    </row>
    <row r="79" spans="1:35" ht="15.75" thickBot="1" x14ac:dyDescent="0.3">
      <c r="A79" s="97" t="s">
        <v>86</v>
      </c>
      <c r="B79" s="105">
        <v>65</v>
      </c>
      <c r="C79" s="105">
        <v>65</v>
      </c>
      <c r="D79" s="105">
        <v>65.099999999999994</v>
      </c>
      <c r="E79" s="105">
        <v>65.5</v>
      </c>
      <c r="F79" s="105">
        <v>65.5</v>
      </c>
      <c r="G79" s="105">
        <v>65.8</v>
      </c>
      <c r="H79" s="105">
        <v>66.8</v>
      </c>
      <c r="I79" s="105">
        <v>66.3</v>
      </c>
      <c r="J79" s="105">
        <v>65.900000000000006</v>
      </c>
      <c r="K79" s="105">
        <v>65.8</v>
      </c>
      <c r="L79" s="105">
        <v>65.900000000000006</v>
      </c>
      <c r="M79" s="105"/>
      <c r="N79" s="105"/>
      <c r="O79" s="105">
        <v>65.2</v>
      </c>
      <c r="P79" s="105">
        <v>66.099999999999994</v>
      </c>
      <c r="Q79" s="105">
        <v>66.400000000000006</v>
      </c>
      <c r="R79" s="105">
        <v>65.5</v>
      </c>
      <c r="S79" s="105">
        <v>65.5</v>
      </c>
      <c r="T79" s="105">
        <v>65.7</v>
      </c>
      <c r="U79" s="105">
        <v>65.900000000000006</v>
      </c>
      <c r="V79" s="105">
        <v>65.400000000000006</v>
      </c>
      <c r="W79" s="105">
        <v>65.8</v>
      </c>
      <c r="X79" s="105">
        <v>65.599999999999994</v>
      </c>
      <c r="Y79" s="105">
        <v>65.599999999999994</v>
      </c>
      <c r="Z79" s="105">
        <v>65.099999999999994</v>
      </c>
      <c r="AA79" s="105">
        <v>65.5</v>
      </c>
      <c r="AB79" s="105">
        <v>65.5</v>
      </c>
      <c r="AC79" s="105">
        <v>65.5</v>
      </c>
      <c r="AD79" s="105">
        <v>66.599999999999994</v>
      </c>
      <c r="AE79" s="105">
        <v>65.2</v>
      </c>
      <c r="AF79" s="106">
        <v>65.7</v>
      </c>
      <c r="AG79" s="107"/>
      <c r="AH79" s="51">
        <f>MAX(B79:AF79)</f>
        <v>66.8</v>
      </c>
      <c r="AI79" s="52">
        <f>MIN(B79:AF79)</f>
        <v>65</v>
      </c>
    </row>
    <row r="80" spans="1:35" x14ac:dyDescent="0.25">
      <c r="A80" s="108" t="s">
        <v>87</v>
      </c>
      <c r="B80" s="109">
        <f t="shared" ref="B80:AF80" si="19">SUMIF(B48:B57,"&gt;0")</f>
        <v>721</v>
      </c>
      <c r="C80" s="109">
        <f t="shared" si="19"/>
        <v>702</v>
      </c>
      <c r="D80" s="109">
        <f t="shared" si="19"/>
        <v>698.1</v>
      </c>
      <c r="E80" s="109">
        <f t="shared" si="19"/>
        <v>684.1</v>
      </c>
      <c r="F80" s="109">
        <f t="shared" si="19"/>
        <v>718.30000000000007</v>
      </c>
      <c r="G80" s="109">
        <f t="shared" si="19"/>
        <v>703.8</v>
      </c>
      <c r="H80" s="109">
        <f t="shared" si="19"/>
        <v>689</v>
      </c>
      <c r="I80" s="109">
        <f t="shared" si="19"/>
        <v>702.8</v>
      </c>
      <c r="J80" s="109">
        <f t="shared" si="19"/>
        <v>698.69999999999993</v>
      </c>
      <c r="K80" s="109">
        <f t="shared" si="19"/>
        <v>696.19999999999993</v>
      </c>
      <c r="L80" s="109">
        <f t="shared" si="19"/>
        <v>654.79000000000008</v>
      </c>
      <c r="M80" s="109">
        <f t="shared" si="19"/>
        <v>18</v>
      </c>
      <c r="N80" s="109">
        <f t="shared" si="19"/>
        <v>18</v>
      </c>
      <c r="O80" s="109">
        <f t="shared" si="19"/>
        <v>679.6</v>
      </c>
      <c r="P80" s="109">
        <f t="shared" si="19"/>
        <v>587</v>
      </c>
      <c r="Q80" s="109">
        <f t="shared" si="19"/>
        <v>528.9</v>
      </c>
      <c r="R80" s="109">
        <f t="shared" si="19"/>
        <v>681.4</v>
      </c>
      <c r="S80" s="109">
        <f t="shared" si="19"/>
        <v>655.90000000000009</v>
      </c>
      <c r="T80" s="109">
        <f t="shared" si="19"/>
        <v>620.37</v>
      </c>
      <c r="U80" s="109">
        <f t="shared" si="19"/>
        <v>653.5</v>
      </c>
      <c r="V80" s="109">
        <f t="shared" si="19"/>
        <v>648.1</v>
      </c>
      <c r="W80" s="109">
        <f t="shared" si="19"/>
        <v>673.6</v>
      </c>
      <c r="X80" s="109">
        <f t="shared" si="19"/>
        <v>689.19999999999993</v>
      </c>
      <c r="Y80" s="109">
        <f t="shared" si="19"/>
        <v>670.2</v>
      </c>
      <c r="Z80" s="109">
        <f t="shared" si="19"/>
        <v>699.5</v>
      </c>
      <c r="AA80" s="109">
        <f t="shared" si="19"/>
        <v>678.9</v>
      </c>
      <c r="AB80" s="109">
        <f t="shared" si="19"/>
        <v>696.13</v>
      </c>
      <c r="AC80" s="109">
        <f t="shared" si="19"/>
        <v>711</v>
      </c>
      <c r="AD80" s="109">
        <f t="shared" si="19"/>
        <v>707.69999999999993</v>
      </c>
      <c r="AE80" s="109">
        <f t="shared" si="19"/>
        <v>677.69999999999993</v>
      </c>
      <c r="AF80" s="109">
        <f t="shared" si="19"/>
        <v>651.79999999999995</v>
      </c>
      <c r="AG80" s="110"/>
      <c r="AH80" s="51">
        <f>MAX(B80:AF80)</f>
        <v>721</v>
      </c>
      <c r="AI80" s="52">
        <f>MIN(B80:AF80)</f>
        <v>18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153.32</v>
      </c>
      <c r="C82" s="114">
        <f t="shared" ref="C82:AF82" si="20">C11+C13+C17+C34+C36+C38+C40+C94+C108+C110+C121+C127+C130+C139+C143+C144+C147+C154+C159+C162+C163+C164+C172+C177+C83+C84+C85+C86+C99</f>
        <v>154.82</v>
      </c>
      <c r="D82" s="114">
        <f t="shared" si="20"/>
        <v>148.82</v>
      </c>
      <c r="E82" s="114">
        <f t="shared" si="20"/>
        <v>152.12</v>
      </c>
      <c r="F82" s="114">
        <f t="shared" si="20"/>
        <v>176.42</v>
      </c>
      <c r="G82" s="114">
        <f t="shared" si="20"/>
        <v>204.51999999999998</v>
      </c>
      <c r="H82" s="114">
        <f t="shared" si="20"/>
        <v>225.62</v>
      </c>
      <c r="I82" s="114">
        <f t="shared" si="20"/>
        <v>250.02</v>
      </c>
      <c r="J82" s="114">
        <f t="shared" si="20"/>
        <v>258.32</v>
      </c>
      <c r="K82" s="114">
        <f t="shared" si="20"/>
        <v>265.32</v>
      </c>
      <c r="L82" s="114">
        <f t="shared" si="20"/>
        <v>267.02</v>
      </c>
      <c r="M82" s="114">
        <f t="shared" si="20"/>
        <v>47.419999999999995</v>
      </c>
      <c r="N82" s="114">
        <f t="shared" si="20"/>
        <v>94.42</v>
      </c>
      <c r="O82" s="114">
        <f t="shared" si="20"/>
        <v>238.12</v>
      </c>
      <c r="P82" s="114">
        <f t="shared" si="20"/>
        <v>233.72</v>
      </c>
      <c r="Q82" s="114">
        <f>Q11+Q13+Q17+Q34+Q36+Q38+Q40+Q94+Q108+Q110+Q121+Q127+Q130+Q139+Q143+Q144+Q147+Q154+Q159+Q162+Q163+Q164+Q172+Q177+Q83+Q84+Q85+Q86+Q99</f>
        <v>214.81</v>
      </c>
      <c r="R82" s="114">
        <f t="shared" si="20"/>
        <v>214.72</v>
      </c>
      <c r="S82" s="114">
        <f t="shared" si="20"/>
        <v>213.52</v>
      </c>
      <c r="T82" s="114">
        <f t="shared" si="20"/>
        <v>209.42000000000002</v>
      </c>
      <c r="U82" s="114">
        <f t="shared" si="20"/>
        <v>228.22</v>
      </c>
      <c r="V82" s="114">
        <f t="shared" si="20"/>
        <v>230.92</v>
      </c>
      <c r="W82" s="114">
        <f t="shared" si="20"/>
        <v>241.42</v>
      </c>
      <c r="X82" s="114">
        <f t="shared" si="20"/>
        <v>275.12</v>
      </c>
      <c r="Y82" s="114">
        <f t="shared" si="20"/>
        <v>290.71999999999991</v>
      </c>
      <c r="Z82" s="114">
        <f t="shared" si="20"/>
        <v>305.92</v>
      </c>
      <c r="AA82" s="114">
        <f t="shared" si="20"/>
        <v>289.41999999999996</v>
      </c>
      <c r="AB82" s="114">
        <f t="shared" si="20"/>
        <v>274.41999999999996</v>
      </c>
      <c r="AC82" s="114">
        <f t="shared" si="20"/>
        <v>231.62</v>
      </c>
      <c r="AD82" s="114">
        <f t="shared" si="20"/>
        <v>205.81999999999996</v>
      </c>
      <c r="AE82" s="114">
        <f t="shared" si="20"/>
        <v>167.92</v>
      </c>
      <c r="AF82" s="114">
        <f t="shared" si="20"/>
        <v>144.41999999999999</v>
      </c>
      <c r="AG82" s="115"/>
      <c r="AH82" s="51">
        <f>MAX(B82:AF82)</f>
        <v>305.92</v>
      </c>
      <c r="AI82" s="52">
        <f>MIN(B82:AF82)</f>
        <v>47.419999999999995</v>
      </c>
    </row>
    <row r="83" spans="1:37" x14ac:dyDescent="0.25">
      <c r="A83" s="116" t="s">
        <v>89</v>
      </c>
      <c r="B83" s="117">
        <v>-32</v>
      </c>
      <c r="C83" s="117">
        <v>-32</v>
      </c>
      <c r="D83" s="117">
        <v>-42</v>
      </c>
      <c r="E83" s="117">
        <v>-43.8</v>
      </c>
      <c r="F83" s="117">
        <v>-41.2</v>
      </c>
      <c r="G83" s="117">
        <v>-34.700000000000003</v>
      </c>
      <c r="H83" s="117">
        <v>-30.9</v>
      </c>
      <c r="I83" s="117">
        <v>-23.8</v>
      </c>
      <c r="J83" s="117">
        <v>-14.2</v>
      </c>
      <c r="K83" s="117">
        <v>-6.8</v>
      </c>
      <c r="L83" s="117">
        <v>0</v>
      </c>
      <c r="M83" s="117"/>
      <c r="N83" s="117"/>
      <c r="O83" s="117">
        <v>7.3</v>
      </c>
      <c r="P83" s="117">
        <v>10</v>
      </c>
      <c r="Q83" s="117">
        <v>27.6</v>
      </c>
      <c r="R83" s="117">
        <v>-25.4</v>
      </c>
      <c r="S83" s="117">
        <v>-27.2</v>
      </c>
      <c r="T83" s="117">
        <v>-28.5</v>
      </c>
      <c r="U83" s="117">
        <v>-22.4</v>
      </c>
      <c r="V83" s="117">
        <v>-28</v>
      </c>
      <c r="W83" s="117">
        <v>-12.7</v>
      </c>
      <c r="X83" s="117">
        <v>8.1</v>
      </c>
      <c r="Y83" s="117">
        <v>22</v>
      </c>
      <c r="Z83" s="117">
        <v>29.2</v>
      </c>
      <c r="AA83" s="49">
        <v>24.1</v>
      </c>
      <c r="AB83" s="49">
        <v>19.2</v>
      </c>
      <c r="AC83" s="49">
        <v>-1.6</v>
      </c>
      <c r="AD83" s="49">
        <v>-15.4</v>
      </c>
      <c r="AE83" s="49">
        <v>-39.5</v>
      </c>
      <c r="AF83" s="118">
        <v>-43.2</v>
      </c>
      <c r="AG83" s="119">
        <v>75</v>
      </c>
      <c r="AH83" s="51">
        <f>IF(ABS(MAX(B83:AF83))&gt;ABS(MIN(B83:AF83)),MAX(B83:AF83),MIN(B83:AF83))</f>
        <v>-43.8</v>
      </c>
      <c r="AI83" s="120">
        <f>INDEX($B$9:$AF$9,1,MATCH(AH83,B83:AF83,0))</f>
        <v>0.16666666666666699</v>
      </c>
    </row>
    <row r="84" spans="1:37" x14ac:dyDescent="0.25">
      <c r="A84" s="121" t="s">
        <v>90</v>
      </c>
      <c r="B84" s="82">
        <v>-5</v>
      </c>
      <c r="C84" s="82">
        <v>-7</v>
      </c>
      <c r="D84" s="82">
        <v>-4</v>
      </c>
      <c r="E84" s="82">
        <v>1.2</v>
      </c>
      <c r="F84" s="82">
        <v>10</v>
      </c>
      <c r="G84" s="82">
        <v>32</v>
      </c>
      <c r="H84" s="82">
        <v>35</v>
      </c>
      <c r="I84" s="82">
        <v>44</v>
      </c>
      <c r="J84" s="82">
        <v>45</v>
      </c>
      <c r="K84" s="82">
        <v>45</v>
      </c>
      <c r="L84" s="82">
        <v>40.200000000000003</v>
      </c>
      <c r="M84" s="82"/>
      <c r="N84" s="82"/>
      <c r="O84" s="82">
        <v>21.3</v>
      </c>
      <c r="P84" s="82">
        <v>21.1</v>
      </c>
      <c r="Q84" s="82">
        <v>-22</v>
      </c>
      <c r="R84" s="82">
        <v>29.5</v>
      </c>
      <c r="S84" s="82">
        <v>29.6</v>
      </c>
      <c r="T84" s="82">
        <v>29</v>
      </c>
      <c r="U84" s="82">
        <v>34.4</v>
      </c>
      <c r="V84" s="82">
        <v>36</v>
      </c>
      <c r="W84" s="82">
        <v>36.6</v>
      </c>
      <c r="X84" s="82">
        <v>44.6</v>
      </c>
      <c r="Y84" s="82">
        <v>50.3</v>
      </c>
      <c r="Z84" s="82">
        <v>55.3</v>
      </c>
      <c r="AA84" s="69">
        <v>45.3</v>
      </c>
      <c r="AB84" s="69">
        <v>40.799999999999997</v>
      </c>
      <c r="AC84" s="69">
        <v>14.5</v>
      </c>
      <c r="AD84" s="69">
        <v>17</v>
      </c>
      <c r="AE84" s="69">
        <v>8.6</v>
      </c>
      <c r="AF84" s="122">
        <v>-1.4</v>
      </c>
      <c r="AG84" s="119">
        <v>240</v>
      </c>
      <c r="AH84" s="51">
        <f>IF(ABS(MAX(B84:AF84))&gt;ABS(MIN(B84:AF84)),MAX(B84:AF84),MIN(B84:AF84))</f>
        <v>55.3</v>
      </c>
      <c r="AI84" s="120">
        <f>INDEX($B$9:$AF$9,1,MATCH(AH84,B84:AF84,0))</f>
        <v>0.8125</v>
      </c>
    </row>
    <row r="85" spans="1:37" x14ac:dyDescent="0.25">
      <c r="A85" s="121" t="s">
        <v>91</v>
      </c>
      <c r="B85" s="82">
        <v>0</v>
      </c>
      <c r="C85" s="82">
        <v>0</v>
      </c>
      <c r="D85" s="82">
        <v>0</v>
      </c>
      <c r="E85" s="82">
        <v>0</v>
      </c>
      <c r="F85" s="82">
        <v>0</v>
      </c>
      <c r="G85" s="82">
        <v>0</v>
      </c>
      <c r="H85" s="82">
        <v>18.2</v>
      </c>
      <c r="I85" s="82">
        <v>18.899999999999999</v>
      </c>
      <c r="J85" s="82">
        <v>14.3</v>
      </c>
      <c r="K85" s="82">
        <v>14.6</v>
      </c>
      <c r="L85" s="82">
        <v>19.7</v>
      </c>
      <c r="M85" s="82"/>
      <c r="N85" s="82"/>
      <c r="O85" s="82">
        <v>23.7</v>
      </c>
      <c r="P85" s="82">
        <v>20</v>
      </c>
      <c r="Q85" s="82">
        <v>12</v>
      </c>
      <c r="R85" s="82">
        <v>13.7</v>
      </c>
      <c r="S85" s="82">
        <v>14.3</v>
      </c>
      <c r="T85" s="82">
        <v>13.6</v>
      </c>
      <c r="U85" s="82">
        <v>15.1</v>
      </c>
      <c r="V85" s="82">
        <v>15.4</v>
      </c>
      <c r="W85" s="82">
        <v>15.9</v>
      </c>
      <c r="X85" s="82">
        <v>19</v>
      </c>
      <c r="Y85" s="82">
        <v>21.6</v>
      </c>
      <c r="Z85" s="82">
        <v>27.8</v>
      </c>
      <c r="AA85" s="69">
        <v>31.4</v>
      </c>
      <c r="AB85" s="69">
        <v>17.8</v>
      </c>
      <c r="AC85" s="69">
        <v>16</v>
      </c>
      <c r="AD85" s="69">
        <v>12.5</v>
      </c>
      <c r="AE85" s="69">
        <v>8.8000000000000007</v>
      </c>
      <c r="AF85" s="122">
        <v>6.5</v>
      </c>
      <c r="AG85" s="119">
        <v>60</v>
      </c>
      <c r="AH85" s="51">
        <f>IF(ABS(MAX(B85:AF85))&gt;ABS(MIN(B85:AF85)),MAX(B85:AF85),MIN(B85:AF85))</f>
        <v>31.4</v>
      </c>
      <c r="AI85" s="120">
        <f>INDEX($B$9:$AF$9,1,MATCH(AH85,B85:AF85,0))</f>
        <v>0.83333333333333337</v>
      </c>
    </row>
    <row r="86" spans="1:37" x14ac:dyDescent="0.25">
      <c r="A86" s="123" t="s">
        <v>92</v>
      </c>
      <c r="B86" s="84">
        <v>65</v>
      </c>
      <c r="C86" s="84">
        <v>66</v>
      </c>
      <c r="D86" s="84">
        <v>66.7</v>
      </c>
      <c r="E86" s="84">
        <v>66.7</v>
      </c>
      <c r="F86" s="84">
        <v>79.599999999999994</v>
      </c>
      <c r="G86" s="84">
        <v>79.599999999999994</v>
      </c>
      <c r="H86" s="84">
        <v>75.7</v>
      </c>
      <c r="I86" s="84">
        <v>85.8</v>
      </c>
      <c r="J86" s="84">
        <v>88.8</v>
      </c>
      <c r="K86" s="84">
        <v>88.2</v>
      </c>
      <c r="L86" s="84">
        <v>82.9</v>
      </c>
      <c r="M86" s="84"/>
      <c r="N86" s="84"/>
      <c r="O86" s="84">
        <v>58.1</v>
      </c>
      <c r="P86" s="84">
        <v>58</v>
      </c>
      <c r="Q86" s="84">
        <v>73.900000000000006</v>
      </c>
      <c r="R86" s="84">
        <v>73.2</v>
      </c>
      <c r="S86" s="84">
        <v>73.900000000000006</v>
      </c>
      <c r="T86" s="84">
        <v>72.400000000000006</v>
      </c>
      <c r="U86" s="84">
        <v>77.400000000000006</v>
      </c>
      <c r="V86" s="84">
        <v>80.7</v>
      </c>
      <c r="W86" s="84">
        <v>74.8</v>
      </c>
      <c r="X86" s="84">
        <v>76.5</v>
      </c>
      <c r="Y86" s="84">
        <v>70</v>
      </c>
      <c r="Z86" s="84">
        <v>67.3</v>
      </c>
      <c r="AA86" s="124">
        <v>61.9</v>
      </c>
      <c r="AB86" s="124">
        <v>69.900000000000006</v>
      </c>
      <c r="AC86" s="124">
        <v>76</v>
      </c>
      <c r="AD86" s="124">
        <v>65.2</v>
      </c>
      <c r="AE86" s="124">
        <v>61.9</v>
      </c>
      <c r="AF86" s="125">
        <v>54.2</v>
      </c>
      <c r="AG86" s="126">
        <v>120</v>
      </c>
      <c r="AH86" s="51">
        <f>IF(ABS(MAX(B86:AF86))&gt;ABS(MIN(B86:AF86)),MAX(B86:AF86),MIN(B86:AF86))</f>
        <v>88.8</v>
      </c>
      <c r="AI86" s="120">
        <f>INDEX($B$9:$AF$9,1,MATCH(AH86,B86:AF86,0))</f>
        <v>0.29166666666666669</v>
      </c>
    </row>
    <row r="87" spans="1:37" ht="15.75" thickBot="1" x14ac:dyDescent="0.3">
      <c r="A87" s="123" t="s">
        <v>93</v>
      </c>
      <c r="B87" s="84">
        <v>100</v>
      </c>
      <c r="C87" s="84">
        <v>95</v>
      </c>
      <c r="D87" s="84">
        <v>95.5</v>
      </c>
      <c r="E87" s="84">
        <v>94.3</v>
      </c>
      <c r="F87" s="84">
        <v>102.1</v>
      </c>
      <c r="G87" s="84">
        <v>98.6</v>
      </c>
      <c r="H87" s="84">
        <v>96</v>
      </c>
      <c r="I87" s="84">
        <v>101</v>
      </c>
      <c r="J87" s="84">
        <v>101.6</v>
      </c>
      <c r="K87" s="84">
        <v>101</v>
      </c>
      <c r="L87" s="84">
        <v>96.3</v>
      </c>
      <c r="M87" s="84"/>
      <c r="N87" s="84"/>
      <c r="O87" s="84">
        <v>68.2</v>
      </c>
      <c r="P87" s="84">
        <v>69.099999999999994</v>
      </c>
      <c r="Q87" s="84">
        <v>23</v>
      </c>
      <c r="R87" s="84">
        <v>91.2</v>
      </c>
      <c r="S87" s="84">
        <v>91.8</v>
      </c>
      <c r="T87" s="84">
        <v>90</v>
      </c>
      <c r="U87" s="84">
        <v>93.7</v>
      </c>
      <c r="V87" s="84">
        <v>97</v>
      </c>
      <c r="W87" s="84">
        <v>90.1</v>
      </c>
      <c r="X87" s="84">
        <v>90.8</v>
      </c>
      <c r="Y87" s="84">
        <v>85.6</v>
      </c>
      <c r="Z87" s="84">
        <v>79.8</v>
      </c>
      <c r="AA87" s="124">
        <v>77.8</v>
      </c>
      <c r="AB87" s="124">
        <v>87</v>
      </c>
      <c r="AC87" s="124">
        <v>96.5</v>
      </c>
      <c r="AD87" s="124">
        <v>90.1</v>
      </c>
      <c r="AE87" s="124">
        <v>92</v>
      </c>
      <c r="AF87" s="125">
        <v>86.5</v>
      </c>
      <c r="AG87" s="126"/>
      <c r="AH87" s="51">
        <f>IF(ABS(MAX(B87:AF87))&gt;ABS(MIN(B87:AF87)),MAX(B87:AF87),MIN(B87:AF87))</f>
        <v>102.1</v>
      </c>
      <c r="AI87" s="120">
        <f>INDEX($B$9:$AF$9,1,MATCH(AH87,B87:AF87,0))</f>
        <v>0.20833333333333301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1132.74</v>
      </c>
      <c r="C188" s="163">
        <f>INDEX(F9:M9,1,MATCH(MAX(F65:M65),F65:M65,0))</f>
        <v>0.3125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1035.3400000000001</v>
      </c>
      <c r="U193" s="172">
        <f t="shared" si="37"/>
        <v>1020.84</v>
      </c>
      <c r="V193" s="172">
        <f t="shared" si="37"/>
        <v>994.14</v>
      </c>
      <c r="W193" s="172">
        <f t="shared" si="37"/>
        <v>989.6400000000001</v>
      </c>
      <c r="X193" s="172">
        <f t="shared" si="37"/>
        <v>1034.04</v>
      </c>
      <c r="Y193" s="172">
        <f t="shared" si="37"/>
        <v>1064.3400000000001</v>
      </c>
      <c r="Z193" s="172">
        <f t="shared" si="37"/>
        <v>1081.1400000000001</v>
      </c>
      <c r="AA193" s="172">
        <f t="shared" si="37"/>
        <v>1111.44</v>
      </c>
      <c r="AB193" s="172">
        <f t="shared" si="37"/>
        <v>1129.24</v>
      </c>
      <c r="AC193" s="172">
        <f t="shared" si="37"/>
        <v>1132.74</v>
      </c>
      <c r="AD193" s="172">
        <f t="shared" si="37"/>
        <v>1093.6300000000001</v>
      </c>
      <c r="AE193" s="172">
        <f t="shared" si="37"/>
        <v>156.23999999999998</v>
      </c>
      <c r="AF193" s="172">
        <f t="shared" si="37"/>
        <v>376.24</v>
      </c>
      <c r="AG193" s="172">
        <f t="shared" si="37"/>
        <v>1105.24</v>
      </c>
      <c r="AH193" s="172">
        <f t="shared" si="37"/>
        <v>1001.34</v>
      </c>
      <c r="AI193" s="172">
        <f t="shared" si="37"/>
        <v>969.73</v>
      </c>
      <c r="AJ193" s="172">
        <f t="shared" si="37"/>
        <v>1008.3399999999999</v>
      </c>
      <c r="AK193" s="172">
        <f t="shared" si="37"/>
        <v>992.44</v>
      </c>
      <c r="AL193" s="172">
        <f t="shared" si="37"/>
        <v>954.71</v>
      </c>
      <c r="AM193" s="172">
        <f t="shared" si="37"/>
        <v>997.64</v>
      </c>
      <c r="AN193" s="172">
        <f t="shared" si="37"/>
        <v>997.84</v>
      </c>
      <c r="AO193" s="172">
        <f t="shared" si="37"/>
        <v>1055.0400000000002</v>
      </c>
      <c r="AP193" s="172">
        <f t="shared" si="37"/>
        <v>1126.7399999999998</v>
      </c>
      <c r="AQ193" s="172">
        <f t="shared" si="37"/>
        <v>1260.94</v>
      </c>
      <c r="AR193" s="172">
        <f t="shared" si="37"/>
        <v>1284.7400000000002</v>
      </c>
      <c r="AS193" s="172">
        <f t="shared" si="37"/>
        <v>1239.44</v>
      </c>
      <c r="AT193" s="172">
        <f t="shared" si="37"/>
        <v>1197.57</v>
      </c>
      <c r="AU193" s="172">
        <f t="shared" si="37"/>
        <v>1151.24</v>
      </c>
      <c r="AV193" s="172">
        <f t="shared" si="37"/>
        <v>1094.04</v>
      </c>
      <c r="AW193" s="172">
        <f t="shared" si="37"/>
        <v>986.74</v>
      </c>
      <c r="AX193" s="172">
        <f t="shared" si="37"/>
        <v>960.74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7">
    <mergeCell ref="M31:M40"/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D9:AD10"/>
    <mergeCell ref="AE9:AE10"/>
    <mergeCell ref="AF9:AF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769" priority="130">
      <formula>S$9&gt;=20/24</formula>
    </cfRule>
    <cfRule type="expression" dxfId="4768" priority="131">
      <formula>AND(S$9&gt;=14/24,S$9&lt;20/24)</formula>
    </cfRule>
    <cfRule type="expression" dxfId="4767" priority="132">
      <formula>AND(S$9&gt;=8/24,S$9&lt;14/24)</formula>
    </cfRule>
    <cfRule type="expression" dxfId="4766" priority="133">
      <formula>S$9&lt;8/24</formula>
    </cfRule>
  </conditionalFormatting>
  <conditionalFormatting sqref="B8:AF10 AA70:AF70 B70:Q70 L31:Q31 B47:AF47 B71:AF71 B48:K50 B72:Q72 C173:AF179 L29:Q29 L32:L34 V35:W35 S34:W34 X34:Z35 AA48:AF51 B59:AF69 D51:Q52 B51:C58 L49:T50 N34:Q39 N32:Z33 L53:R58 U11:Z12 R11:Z11 B73:Z79 AA72:AF79 L44:AF46">
    <cfRule type="expression" dxfId="4765" priority="126">
      <formula>B$9&gt;=20/24</formula>
    </cfRule>
    <cfRule type="expression" dxfId="4764" priority="127">
      <formula>AND(B$9&gt;=14/24,B$9&lt;20/24)</formula>
    </cfRule>
    <cfRule type="expression" dxfId="4763" priority="128">
      <formula>AND(B$9&gt;=8/24,B$9&lt;14/24)</formula>
    </cfRule>
    <cfRule type="expression" dxfId="4762" priority="129">
      <formula>B$9&lt;8/24</formula>
    </cfRule>
  </conditionalFormatting>
  <conditionalFormatting sqref="B171:AF171">
    <cfRule type="expression" dxfId="4761" priority="122">
      <formula>B$9&gt;=20/24</formula>
    </cfRule>
    <cfRule type="expression" dxfId="4760" priority="123">
      <formula>AND(B$9&gt;=14/24,B$9&lt;20/24)</formula>
    </cfRule>
    <cfRule type="expression" dxfId="4759" priority="124">
      <formula>AND(B$9&gt;=8/24,B$9&lt;14/24)</formula>
    </cfRule>
    <cfRule type="expression" dxfId="4758" priority="125">
      <formula>B$9&lt;8/24</formula>
    </cfRule>
  </conditionalFormatting>
  <conditionalFormatting sqref="AL4:AL6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757" priority="117">
      <formula>L$9&gt;=20/24</formula>
    </cfRule>
    <cfRule type="expression" dxfId="4756" priority="118">
      <formula>AND(L$9&gt;=14/24,L$9&lt;20/24)</formula>
    </cfRule>
    <cfRule type="expression" dxfId="4755" priority="119">
      <formula>AND(L$9&gt;=8/24,L$9&lt;14/24)</formula>
    </cfRule>
    <cfRule type="expression" dxfId="4754" priority="120">
      <formula>L$9&lt;8/24</formula>
    </cfRule>
  </conditionalFormatting>
  <conditionalFormatting sqref="L35">
    <cfRule type="expression" dxfId="4753" priority="113">
      <formula>L$9&gt;=20/24</formula>
    </cfRule>
    <cfRule type="expression" dxfId="4752" priority="114">
      <formula>AND(L$9&gt;=14/24,L$9&lt;20/24)</formula>
    </cfRule>
    <cfRule type="expression" dxfId="4751" priority="115">
      <formula>AND(L$9&gt;=8/24,L$9&lt;14/24)</formula>
    </cfRule>
    <cfRule type="expression" dxfId="4750" priority="116">
      <formula>L$9&lt;8/24</formula>
    </cfRule>
  </conditionalFormatting>
  <conditionalFormatting sqref="U13:Z13">
    <cfRule type="expression" dxfId="4749" priority="109">
      <formula>U$9&gt;=20/24</formula>
    </cfRule>
    <cfRule type="expression" dxfId="4748" priority="110">
      <formula>AND(U$9&gt;=14/24,U$9&lt;20/24)</formula>
    </cfRule>
    <cfRule type="expression" dxfId="4747" priority="111">
      <formula>AND(U$9&gt;=8/24,U$9&lt;14/24)</formula>
    </cfRule>
    <cfRule type="expression" dxfId="4746" priority="112">
      <formula>U$9&lt;8/24</formula>
    </cfRule>
  </conditionalFormatting>
  <conditionalFormatting sqref="R31:Z31">
    <cfRule type="expression" dxfId="4745" priority="105">
      <formula>R$9&gt;=20/24</formula>
    </cfRule>
    <cfRule type="expression" dxfId="4744" priority="106">
      <formula>AND(R$9&gt;=14/24,R$9&lt;20/24)</formula>
    </cfRule>
    <cfRule type="expression" dxfId="4743" priority="107">
      <formula>AND(R$9&gt;=8/24,R$9&lt;14/24)</formula>
    </cfRule>
    <cfRule type="expression" dxfId="4742" priority="108">
      <formula>R$9&lt;8/24</formula>
    </cfRule>
  </conditionalFormatting>
  <conditionalFormatting sqref="R48:Z48">
    <cfRule type="expression" dxfId="4741" priority="101">
      <formula>R$9&gt;=20/24</formula>
    </cfRule>
    <cfRule type="expression" dxfId="4740" priority="102">
      <formula>AND(R$9&gt;=14/24,R$9&lt;20/24)</formula>
    </cfRule>
    <cfRule type="expression" dxfId="4739" priority="103">
      <formula>AND(R$9&gt;=8/24,R$9&lt;14/24)</formula>
    </cfRule>
    <cfRule type="expression" dxfId="4738" priority="104">
      <formula>R$9&lt;8/24</formula>
    </cfRule>
  </conditionalFormatting>
  <conditionalFormatting sqref="R70:Z70">
    <cfRule type="expression" dxfId="4737" priority="97">
      <formula>R$9&gt;=20/24</formula>
    </cfRule>
    <cfRule type="expression" dxfId="4736" priority="98">
      <formula>AND(R$9&gt;=14/24,R$9&lt;20/24)</formula>
    </cfRule>
    <cfRule type="expression" dxfId="4735" priority="99">
      <formula>AND(R$9&gt;=8/24,R$9&lt;14/24)</formula>
    </cfRule>
    <cfRule type="expression" dxfId="4734" priority="100">
      <formula>R$9&lt;8/24</formula>
    </cfRule>
  </conditionalFormatting>
  <conditionalFormatting sqref="R72:Z72">
    <cfRule type="expression" dxfId="4733" priority="93">
      <formula>R$9&gt;=20/24</formula>
    </cfRule>
    <cfRule type="expression" dxfId="4732" priority="94">
      <formula>AND(R$9&gt;=14/24,R$9&lt;20/24)</formula>
    </cfRule>
    <cfRule type="expression" dxfId="4731" priority="95">
      <formula>AND(R$9&gt;=8/24,R$9&lt;14/24)</formula>
    </cfRule>
    <cfRule type="expression" dxfId="4730" priority="96">
      <formula>R$9&lt;8/24</formula>
    </cfRule>
  </conditionalFormatting>
  <conditionalFormatting sqref="L11:Q27 M11:R14 R22:Z26">
    <cfRule type="expression" dxfId="4729" priority="89">
      <formula>L$9&gt;=20/24</formula>
    </cfRule>
    <cfRule type="expression" dxfId="4728" priority="90">
      <formula>AND(L$9&gt;=14/24,L$9&lt;20/24)</formula>
    </cfRule>
    <cfRule type="expression" dxfId="4727" priority="91">
      <formula>AND(L$9&gt;=8/24,L$9&lt;14/24)</formula>
    </cfRule>
    <cfRule type="expression" dxfId="4726" priority="92">
      <formula>L$9&lt;8/24</formula>
    </cfRule>
  </conditionalFormatting>
  <conditionalFormatting sqref="L40 N40:Q40">
    <cfRule type="expression" dxfId="4725" priority="85">
      <formula>L$9&gt;=20/24</formula>
    </cfRule>
    <cfRule type="expression" dxfId="4724" priority="86">
      <formula>AND(L$9&gt;=14/24,L$9&lt;20/24)</formula>
    </cfRule>
    <cfRule type="expression" dxfId="4723" priority="87">
      <formula>AND(L$9&gt;=8/24,L$9&lt;14/24)</formula>
    </cfRule>
    <cfRule type="expression" dxfId="4722" priority="88">
      <formula>L$9&lt;8/24</formula>
    </cfRule>
  </conditionalFormatting>
  <conditionalFormatting sqref="L41:Q41">
    <cfRule type="expression" dxfId="4721" priority="81">
      <formula>L$9&gt;=20/24</formula>
    </cfRule>
    <cfRule type="expression" dxfId="4720" priority="82">
      <formula>AND(L$9&gt;=14/24,L$9&lt;20/24)</formula>
    </cfRule>
    <cfRule type="expression" dxfId="4719" priority="83">
      <formula>AND(L$9&gt;=8/24,L$9&lt;14/24)</formula>
    </cfRule>
    <cfRule type="expression" dxfId="4718" priority="84">
      <formula>L$9&lt;8/24</formula>
    </cfRule>
  </conditionalFormatting>
  <conditionalFormatting sqref="L36:L39">
    <cfRule type="expression" dxfId="4717" priority="77">
      <formula>L$9&gt;=20/24</formula>
    </cfRule>
    <cfRule type="expression" dxfId="4716" priority="78">
      <formula>AND(L$9&gt;=14/24,L$9&lt;20/24)</formula>
    </cfRule>
    <cfRule type="expression" dxfId="4715" priority="79">
      <formula>AND(L$9&gt;=8/24,L$9&lt;14/24)</formula>
    </cfRule>
    <cfRule type="expression" dxfId="4714" priority="80">
      <formula>L$9&lt;8/24</formula>
    </cfRule>
  </conditionalFormatting>
  <conditionalFormatting sqref="R29:AD29">
    <cfRule type="expression" dxfId="4713" priority="73">
      <formula>R$9&gt;=20/24</formula>
    </cfRule>
    <cfRule type="expression" dxfId="4712" priority="74">
      <formula>AND(R$9&gt;=14/24,R$9&lt;20/24)</formula>
    </cfRule>
    <cfRule type="expression" dxfId="4711" priority="75">
      <formula>AND(R$9&gt;=8/24,R$9&lt;14/24)</formula>
    </cfRule>
    <cfRule type="expression" dxfId="4710" priority="76">
      <formula>R$9&lt;8/24</formula>
    </cfRule>
  </conditionalFormatting>
  <conditionalFormatting sqref="R12:Z27 AA16:AF27">
    <cfRule type="expression" dxfId="4709" priority="69">
      <formula>R$9&gt;=20/24</formula>
    </cfRule>
    <cfRule type="expression" dxfId="4708" priority="70">
      <formula>AND(R$9&gt;=14/24,R$9&lt;20/24)</formula>
    </cfRule>
    <cfRule type="expression" dxfId="4707" priority="71">
      <formula>AND(R$9&gt;=8/24,R$9&lt;14/24)</formula>
    </cfRule>
    <cfRule type="expression" dxfId="4706" priority="72">
      <formula>R$9&lt;8/24</formula>
    </cfRule>
  </conditionalFormatting>
  <conditionalFormatting sqref="R34:R39 S35:U35 S36:Z39">
    <cfRule type="expression" dxfId="4705" priority="65">
      <formula>R$9&gt;=20/24</formula>
    </cfRule>
    <cfRule type="expression" dxfId="4704" priority="66">
      <formula>AND(R$9&gt;=14/24,R$9&lt;20/24)</formula>
    </cfRule>
    <cfRule type="expression" dxfId="4703" priority="67">
      <formula>AND(R$9&gt;=8/24,R$9&lt;14/24)</formula>
    </cfRule>
    <cfRule type="expression" dxfId="4702" priority="68">
      <formula>R$9&lt;8/24</formula>
    </cfRule>
  </conditionalFormatting>
  <conditionalFormatting sqref="R40:Z40">
    <cfRule type="expression" dxfId="4701" priority="61">
      <formula>R$9&gt;=20/24</formula>
    </cfRule>
    <cfRule type="expression" dxfId="4700" priority="62">
      <formula>AND(R$9&gt;=14/24,R$9&lt;20/24)</formula>
    </cfRule>
    <cfRule type="expression" dxfId="4699" priority="63">
      <formula>AND(R$9&gt;=8/24,R$9&lt;14/24)</formula>
    </cfRule>
    <cfRule type="expression" dxfId="4698" priority="64">
      <formula>R$9&lt;8/24</formula>
    </cfRule>
  </conditionalFormatting>
  <conditionalFormatting sqref="R41:Z41">
    <cfRule type="expression" dxfId="4697" priority="57">
      <formula>R$9&gt;=20/24</formula>
    </cfRule>
    <cfRule type="expression" dxfId="4696" priority="58">
      <formula>AND(R$9&gt;=14/24,R$9&lt;20/24)</formula>
    </cfRule>
    <cfRule type="expression" dxfId="4695" priority="59">
      <formula>AND(R$9&gt;=8/24,R$9&lt;14/24)</formula>
    </cfRule>
    <cfRule type="expression" dxfId="4694" priority="60">
      <formula>R$9&lt;8/24</formula>
    </cfRule>
  </conditionalFormatting>
  <conditionalFormatting sqref="R51:Z52 S53:Z58 AA52:AF58">
    <cfRule type="expression" dxfId="4693" priority="53">
      <formula>R$9&gt;=20/24</formula>
    </cfRule>
    <cfRule type="expression" dxfId="4692" priority="54">
      <formula>AND(R$9&gt;=14/24,R$9&lt;20/24)</formula>
    </cfRule>
    <cfRule type="expression" dxfId="4691" priority="55">
      <formula>AND(R$9&gt;=8/24,R$9&lt;14/24)</formula>
    </cfRule>
    <cfRule type="expression" dxfId="4690" priority="56">
      <formula>R$9&lt;8/24</formula>
    </cfRule>
  </conditionalFormatting>
  <conditionalFormatting sqref="AA83:AF86">
    <cfRule type="expression" dxfId="4689" priority="49">
      <formula>AA$9&gt;=20/24</formula>
    </cfRule>
    <cfRule type="expression" dxfId="4688" priority="50">
      <formula>AND(AA$9&gt;=14/24,AA$9&lt;20/24)</formula>
    </cfRule>
    <cfRule type="expression" dxfId="4687" priority="51">
      <formula>AND(AA$9&gt;=8/24,AA$9&lt;14/24)</formula>
    </cfRule>
    <cfRule type="expression" dxfId="4686" priority="52">
      <formula>AA$9&lt;8/24</formula>
    </cfRule>
  </conditionalFormatting>
  <conditionalFormatting sqref="D53:K58">
    <cfRule type="expression" dxfId="4685" priority="45">
      <formula>D$9&gt;=20/24</formula>
    </cfRule>
    <cfRule type="expression" dxfId="4684" priority="46">
      <formula>AND(D$9&gt;=14/24,D$9&lt;20/24)</formula>
    </cfRule>
    <cfRule type="expression" dxfId="4683" priority="47">
      <formula>AND(D$9&gt;=8/24,D$9&lt;14/24)</formula>
    </cfRule>
    <cfRule type="expression" dxfId="4682" priority="48">
      <formula>D$9&lt;8/24</formula>
    </cfRule>
  </conditionalFormatting>
  <conditionalFormatting sqref="B83:K86">
    <cfRule type="expression" dxfId="4681" priority="41">
      <formula>B$9&gt;=20/24</formula>
    </cfRule>
    <cfRule type="expression" dxfId="4680" priority="42">
      <formula>AND(B$9&gt;=14/24,B$9&lt;20/24)</formula>
    </cfRule>
    <cfRule type="expression" dxfId="4679" priority="43">
      <formula>AND(B$9&gt;=8/24,B$9&lt;14/24)</formula>
    </cfRule>
    <cfRule type="expression" dxfId="4678" priority="44">
      <formula>B$9&lt;8/24</formula>
    </cfRule>
  </conditionalFormatting>
  <conditionalFormatting sqref="L83:Q86">
    <cfRule type="expression" dxfId="4677" priority="37">
      <formula>L$9&gt;=20/24</formula>
    </cfRule>
    <cfRule type="expression" dxfId="4676" priority="38">
      <formula>AND(L$9&gt;=14/24,L$9&lt;20/24)</formula>
    </cfRule>
    <cfRule type="expression" dxfId="4675" priority="39">
      <formula>AND(L$9&gt;=8/24,L$9&lt;14/24)</formula>
    </cfRule>
    <cfRule type="expression" dxfId="4674" priority="40">
      <formula>L$9&lt;8/24</formula>
    </cfRule>
  </conditionalFormatting>
  <conditionalFormatting sqref="R83:Z86">
    <cfRule type="expression" dxfId="4673" priority="33">
      <formula>R$9&gt;=20/24</formula>
    </cfRule>
    <cfRule type="expression" dxfId="4672" priority="34">
      <formula>AND(R$9&gt;=14/24,R$9&lt;20/24)</formula>
    </cfRule>
    <cfRule type="expression" dxfId="4671" priority="35">
      <formula>AND(R$9&gt;=8/24,R$9&lt;14/24)</formula>
    </cfRule>
    <cfRule type="expression" dxfId="4670" priority="36">
      <formula>R$9&lt;8/24</formula>
    </cfRule>
  </conditionalFormatting>
  <conditionalFormatting sqref="AG42 N32:AF33 B32:L40 N36:S40 B41:S41 T36:AA41 N34:AA35 AB34:AF41 B42:AF47 B11:AF31">
    <cfRule type="expression" dxfId="4669" priority="32">
      <formula>B11&gt;$AG11</formula>
    </cfRule>
  </conditionalFormatting>
  <conditionalFormatting sqref="T192:AX192">
    <cfRule type="expression" dxfId="4668" priority="28">
      <formula>T$9&gt;=20/24</formula>
    </cfRule>
    <cfRule type="expression" dxfId="4667" priority="29">
      <formula>AND(T$9&gt;=14/24,T$9&lt;20/24)</formula>
    </cfRule>
    <cfRule type="expression" dxfId="4666" priority="30">
      <formula>AND(T$9&gt;=8/24,T$9&lt;14/24)</formula>
    </cfRule>
    <cfRule type="expression" dxfId="4665" priority="31">
      <formula>T$9&lt;8/24</formula>
    </cfRule>
  </conditionalFormatting>
  <conditionalFormatting sqref="A11:A86 A88:A180">
    <cfRule type="expression" dxfId="4664" priority="27">
      <formula>$AH11=0</formula>
    </cfRule>
  </conditionalFormatting>
  <conditionalFormatting sqref="AA87:AF87">
    <cfRule type="expression" dxfId="4663" priority="23">
      <formula>AA$9&gt;=20/24</formula>
    </cfRule>
    <cfRule type="expression" dxfId="4662" priority="24">
      <formula>AND(AA$9&gt;=14/24,AA$9&lt;20/24)</formula>
    </cfRule>
    <cfRule type="expression" dxfId="4661" priority="25">
      <formula>AND(AA$9&gt;=8/24,AA$9&lt;14/24)</formula>
    </cfRule>
    <cfRule type="expression" dxfId="4660" priority="26">
      <formula>AA$9&lt;8/24</formula>
    </cfRule>
  </conditionalFormatting>
  <conditionalFormatting sqref="B87:K87">
    <cfRule type="expression" dxfId="4659" priority="19">
      <formula>B$9&gt;=20/24</formula>
    </cfRule>
    <cfRule type="expression" dxfId="4658" priority="20">
      <formula>AND(B$9&gt;=14/24,B$9&lt;20/24)</formula>
    </cfRule>
    <cfRule type="expression" dxfId="4657" priority="21">
      <formula>AND(B$9&gt;=8/24,B$9&lt;14/24)</formula>
    </cfRule>
    <cfRule type="expression" dxfId="4656" priority="22">
      <formula>B$9&lt;8/24</formula>
    </cfRule>
  </conditionalFormatting>
  <conditionalFormatting sqref="L87:Q87">
    <cfRule type="expression" dxfId="4655" priority="15">
      <formula>L$9&gt;=20/24</formula>
    </cfRule>
    <cfRule type="expression" dxfId="4654" priority="16">
      <formula>AND(L$9&gt;=14/24,L$9&lt;20/24)</formula>
    </cfRule>
    <cfRule type="expression" dxfId="4653" priority="17">
      <formula>AND(L$9&gt;=8/24,L$9&lt;14/24)</formula>
    </cfRule>
    <cfRule type="expression" dxfId="4652" priority="18">
      <formula>L$9&lt;8/24</formula>
    </cfRule>
  </conditionalFormatting>
  <conditionalFormatting sqref="R87:Z87">
    <cfRule type="expression" dxfId="4651" priority="11">
      <formula>R$9&gt;=20/24</formula>
    </cfRule>
    <cfRule type="expression" dxfId="4650" priority="12">
      <formula>AND(R$9&gt;=14/24,R$9&lt;20/24)</formula>
    </cfRule>
    <cfRule type="expression" dxfId="4649" priority="13">
      <formula>AND(R$9&gt;=8/24,R$9&lt;14/24)</formula>
    </cfRule>
    <cfRule type="expression" dxfId="4648" priority="14">
      <formula>R$9&lt;8/24</formula>
    </cfRule>
  </conditionalFormatting>
  <conditionalFormatting sqref="A87">
    <cfRule type="expression" dxfId="4647" priority="10">
      <formula>$AH87=0</formula>
    </cfRule>
  </conditionalFormatting>
  <conditionalFormatting sqref="B28:AF28">
    <cfRule type="expression" dxfId="4646" priority="6">
      <formula>B$9&gt;=20/24</formula>
    </cfRule>
    <cfRule type="expression" dxfId="4645" priority="7">
      <formula>AND(B$9&gt;=14/24,B$9&lt;20/24)</formula>
    </cfRule>
    <cfRule type="expression" dxfId="4644" priority="8">
      <formula>AND(B$9&gt;=8/24,B$9&lt;14/24)</formula>
    </cfRule>
    <cfRule type="expression" dxfId="4643" priority="9">
      <formula>B$9&lt;8/24</formula>
    </cfRule>
  </conditionalFormatting>
  <conditionalFormatting sqref="R28:AA28">
    <cfRule type="expression" dxfId="4642" priority="2">
      <formula>R$9&gt;=20/24</formula>
    </cfRule>
    <cfRule type="expression" dxfId="4641" priority="3">
      <formula>AND(R$9&gt;=14/24,R$9&lt;20/24)</formula>
    </cfRule>
    <cfRule type="expression" dxfId="4640" priority="4">
      <formula>AND(R$9&gt;=8/24,R$9&lt;14/24)</formula>
    </cfRule>
    <cfRule type="expression" dxfId="4639" priority="5">
      <formula>R$9&lt;8/24</formula>
    </cfRule>
  </conditionalFormatting>
  <conditionalFormatting sqref="M50">
    <cfRule type="expression" dxfId="4638" priority="1">
      <formula>M50&gt;$AG50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</v>
      </c>
      <c r="D4" s="226">
        <f ca="1">IFERROR(DATE(2021,4,13)+C4,"")</f>
        <v>44301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651.9</v>
      </c>
      <c r="C5" s="32">
        <f t="shared" ref="C5:AF5" si="0">C59</f>
        <v>644.20000000000005</v>
      </c>
      <c r="D5" s="32">
        <f t="shared" si="0"/>
        <v>617.20000000000005</v>
      </c>
      <c r="E5" s="32">
        <f t="shared" si="0"/>
        <v>662</v>
      </c>
      <c r="F5" s="32">
        <f t="shared" si="0"/>
        <v>671.5</v>
      </c>
      <c r="G5" s="32">
        <f t="shared" si="0"/>
        <v>634.20000000000005</v>
      </c>
      <c r="H5" s="32">
        <f t="shared" si="0"/>
        <v>677</v>
      </c>
      <c r="I5" s="32">
        <f t="shared" si="0"/>
        <v>696</v>
      </c>
      <c r="J5" s="32">
        <f t="shared" si="0"/>
        <v>688.6</v>
      </c>
      <c r="K5" s="32">
        <f t="shared" si="0"/>
        <v>701</v>
      </c>
      <c r="L5" s="32">
        <f t="shared" si="0"/>
        <v>689.3</v>
      </c>
      <c r="M5" s="32">
        <f t="shared" si="0"/>
        <v>758.226</v>
      </c>
      <c r="N5" s="32">
        <f t="shared" si="0"/>
        <v>744.81</v>
      </c>
      <c r="O5" s="32">
        <f t="shared" si="0"/>
        <v>23</v>
      </c>
      <c r="P5" s="32">
        <f t="shared" si="0"/>
        <v>746</v>
      </c>
      <c r="Q5" s="32">
        <f t="shared" si="0"/>
        <v>0</v>
      </c>
      <c r="R5" s="32">
        <f t="shared" si="0"/>
        <v>724.1</v>
      </c>
      <c r="S5" s="32">
        <f t="shared" si="0"/>
        <v>720.00000000000011</v>
      </c>
      <c r="T5" s="32">
        <f t="shared" si="0"/>
        <v>761.19999999999993</v>
      </c>
      <c r="U5" s="32">
        <f t="shared" si="0"/>
        <v>617.70000000000005</v>
      </c>
      <c r="V5" s="32">
        <f t="shared" si="0"/>
        <v>534.6</v>
      </c>
      <c r="W5" s="32">
        <f t="shared" si="0"/>
        <v>710.7</v>
      </c>
      <c r="X5" s="32">
        <f t="shared" si="0"/>
        <v>725.40000000000009</v>
      </c>
      <c r="Y5" s="32">
        <f t="shared" si="0"/>
        <v>734.4</v>
      </c>
      <c r="Z5" s="32">
        <f t="shared" si="0"/>
        <v>637.70000000000005</v>
      </c>
      <c r="AA5" s="32">
        <f t="shared" si="0"/>
        <v>590.70000000000005</v>
      </c>
      <c r="AB5" s="32">
        <f t="shared" si="0"/>
        <v>574.37</v>
      </c>
      <c r="AC5" s="32">
        <f t="shared" si="0"/>
        <v>585.80000000000007</v>
      </c>
      <c r="AD5" s="32">
        <f t="shared" si="0"/>
        <v>590.79999999999995</v>
      </c>
      <c r="AE5" s="32">
        <f t="shared" si="0"/>
        <v>635.6</v>
      </c>
      <c r="AF5" s="32">
        <f t="shared" si="0"/>
        <v>654.9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8"/>
      <c r="E6" s="178"/>
      <c r="F6" s="178"/>
      <c r="G6" s="178"/>
      <c r="H6" s="178"/>
      <c r="I6" s="178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1231MW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Load=89</v>
      </c>
      <c r="B7" s="35">
        <f t="shared" ref="B7:AF7" si="1">B65</f>
        <v>934.43999999999994</v>
      </c>
      <c r="C7" s="35">
        <f t="shared" si="1"/>
        <v>924.44</v>
      </c>
      <c r="D7" s="35">
        <f t="shared" si="1"/>
        <v>897.44</v>
      </c>
      <c r="E7" s="35">
        <f t="shared" si="1"/>
        <v>942.24</v>
      </c>
      <c r="F7" s="35">
        <f t="shared" si="1"/>
        <v>956.04</v>
      </c>
      <c r="G7" s="35">
        <f t="shared" si="1"/>
        <v>974.94</v>
      </c>
      <c r="H7" s="35">
        <f t="shared" si="1"/>
        <v>1021.84</v>
      </c>
      <c r="I7" s="35">
        <f t="shared" si="1"/>
        <v>1085.6399999999999</v>
      </c>
      <c r="J7" s="35">
        <f t="shared" si="1"/>
        <v>1127.8400000000001</v>
      </c>
      <c r="K7" s="35">
        <f t="shared" si="1"/>
        <v>1179.8400000000001</v>
      </c>
      <c r="L7" s="35">
        <f>L65</f>
        <v>1195.74</v>
      </c>
      <c r="M7" s="35">
        <f t="shared" si="1"/>
        <v>1230.9659999999999</v>
      </c>
      <c r="N7" s="35">
        <f t="shared" si="1"/>
        <v>1204.3499999999999</v>
      </c>
      <c r="O7" s="35">
        <f t="shared" si="1"/>
        <v>190.74</v>
      </c>
      <c r="P7" s="35">
        <f t="shared" si="1"/>
        <v>1192.3399999999999</v>
      </c>
      <c r="Q7" s="35">
        <f t="shared" si="1"/>
        <v>88.54</v>
      </c>
      <c r="R7" s="35">
        <f t="shared" si="1"/>
        <v>1155.1399999999999</v>
      </c>
      <c r="S7" s="35">
        <f t="shared" si="1"/>
        <v>1194.6400000000001</v>
      </c>
      <c r="T7" s="35">
        <f t="shared" si="1"/>
        <v>1235.04</v>
      </c>
      <c r="U7" s="35">
        <f t="shared" si="1"/>
        <v>1145.8400000000001</v>
      </c>
      <c r="V7" s="35">
        <f t="shared" si="1"/>
        <v>729.33999999999992</v>
      </c>
      <c r="W7" s="35">
        <f t="shared" si="1"/>
        <v>1236.8400000000001</v>
      </c>
      <c r="X7" s="35">
        <f t="shared" si="1"/>
        <v>1274.7400000000002</v>
      </c>
      <c r="Y7" s="35">
        <f t="shared" si="1"/>
        <v>1313.74</v>
      </c>
      <c r="Z7" s="35">
        <f t="shared" si="1"/>
        <v>1237.2400000000002</v>
      </c>
      <c r="AA7" s="35">
        <f t="shared" si="1"/>
        <v>1163.3400000000001</v>
      </c>
      <c r="AB7" s="35">
        <f t="shared" si="1"/>
        <v>1056.81</v>
      </c>
      <c r="AC7" s="35">
        <f t="shared" si="1"/>
        <v>1081.3300000000002</v>
      </c>
      <c r="AD7" s="35">
        <f t="shared" si="1"/>
        <v>974.64</v>
      </c>
      <c r="AE7" s="35">
        <f t="shared" si="1"/>
        <v>967.04</v>
      </c>
      <c r="AF7" s="35">
        <f t="shared" si="1"/>
        <v>956.43999999999994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20</v>
      </c>
      <c r="C11" s="47">
        <v>20</v>
      </c>
      <c r="D11" s="47">
        <v>20</v>
      </c>
      <c r="E11" s="47">
        <v>20</v>
      </c>
      <c r="F11" s="47">
        <v>20</v>
      </c>
      <c r="G11" s="47">
        <v>20</v>
      </c>
      <c r="H11" s="47">
        <v>20</v>
      </c>
      <c r="I11" s="47">
        <v>20</v>
      </c>
      <c r="J11" s="47">
        <v>20</v>
      </c>
      <c r="K11" s="47">
        <v>20</v>
      </c>
      <c r="L11" s="47">
        <v>20</v>
      </c>
      <c r="M11" s="47">
        <v>20</v>
      </c>
      <c r="N11" s="47">
        <v>20</v>
      </c>
      <c r="O11" s="48" t="s">
        <v>203</v>
      </c>
      <c r="P11" s="48">
        <v>20</v>
      </c>
      <c r="Q11" s="48" t="s">
        <v>203</v>
      </c>
      <c r="R11" s="49">
        <v>20</v>
      </c>
      <c r="S11" s="49">
        <v>20</v>
      </c>
      <c r="T11" s="49">
        <v>20</v>
      </c>
      <c r="U11" s="49">
        <v>20</v>
      </c>
      <c r="V11" s="49">
        <v>20</v>
      </c>
      <c r="W11" s="49">
        <v>20</v>
      </c>
      <c r="X11" s="49">
        <v>20</v>
      </c>
      <c r="Y11" s="49">
        <v>20</v>
      </c>
      <c r="Z11" s="49">
        <v>20</v>
      </c>
      <c r="AA11" s="47">
        <v>20</v>
      </c>
      <c r="AB11" s="47">
        <v>20</v>
      </c>
      <c r="AC11" s="47">
        <v>20</v>
      </c>
      <c r="AD11" s="47">
        <v>20</v>
      </c>
      <c r="AE11" s="47">
        <v>20</v>
      </c>
      <c r="AF11" s="47">
        <v>20</v>
      </c>
      <c r="AG11" s="50">
        <v>60</v>
      </c>
      <c r="AH11" s="51">
        <f>MAX(B11:AF11)</f>
        <v>20</v>
      </c>
      <c r="AI11" s="52">
        <f>MIN(B11:AF11)</f>
        <v>20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25.6</v>
      </c>
      <c r="C12" s="55">
        <v>25.7</v>
      </c>
      <c r="D12" s="55">
        <v>25.7</v>
      </c>
      <c r="E12" s="55">
        <v>25.7</v>
      </c>
      <c r="F12" s="55">
        <v>30</v>
      </c>
      <c r="G12" s="55">
        <v>30</v>
      </c>
      <c r="H12" s="55">
        <v>30</v>
      </c>
      <c r="I12" s="55">
        <v>30</v>
      </c>
      <c r="J12" s="55">
        <v>30</v>
      </c>
      <c r="K12" s="55">
        <v>30</v>
      </c>
      <c r="L12" s="55">
        <v>30</v>
      </c>
      <c r="M12" s="55">
        <v>30</v>
      </c>
      <c r="N12" s="55">
        <v>31.1</v>
      </c>
      <c r="O12" s="48" t="s">
        <v>204</v>
      </c>
      <c r="P12" s="48">
        <v>30.6</v>
      </c>
      <c r="Q12" s="48" t="s">
        <v>204</v>
      </c>
      <c r="R12" s="48">
        <v>31.8</v>
      </c>
      <c r="S12" s="48">
        <v>32.5</v>
      </c>
      <c r="T12" s="48">
        <v>32.700000000000003</v>
      </c>
      <c r="U12" s="48">
        <v>25.4</v>
      </c>
      <c r="V12" s="48">
        <v>0</v>
      </c>
      <c r="W12" s="48">
        <v>34.6</v>
      </c>
      <c r="X12" s="48">
        <v>34.799999999999997</v>
      </c>
      <c r="Y12" s="48">
        <v>34.5</v>
      </c>
      <c r="Z12" s="48">
        <v>34.6</v>
      </c>
      <c r="AA12" s="55">
        <v>34.1</v>
      </c>
      <c r="AB12" s="55">
        <v>34.1</v>
      </c>
      <c r="AC12" s="55">
        <v>34.1</v>
      </c>
      <c r="AD12" s="55">
        <v>24.8</v>
      </c>
      <c r="AE12" s="55">
        <v>25</v>
      </c>
      <c r="AF12" s="55">
        <v>25.4</v>
      </c>
      <c r="AG12" s="56">
        <v>50</v>
      </c>
      <c r="AH12" s="51">
        <f t="shared" ref="AH12:AH77" si="2">MAX(B12:AF12)</f>
        <v>34.799999999999997</v>
      </c>
      <c r="AI12" s="52">
        <f t="shared" ref="AI12:AI77" si="3">MIN(B12:AF12)</f>
        <v>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</v>
      </c>
      <c r="C13" s="55">
        <v>16</v>
      </c>
      <c r="D13" s="55">
        <v>16</v>
      </c>
      <c r="E13" s="55">
        <v>16</v>
      </c>
      <c r="F13" s="55">
        <v>16</v>
      </c>
      <c r="G13" s="55">
        <v>16</v>
      </c>
      <c r="H13" s="55">
        <v>16</v>
      </c>
      <c r="I13" s="55">
        <v>16</v>
      </c>
      <c r="J13" s="55">
        <v>16</v>
      </c>
      <c r="K13" s="55">
        <v>16</v>
      </c>
      <c r="L13" s="55">
        <v>16</v>
      </c>
      <c r="M13" s="55">
        <v>16</v>
      </c>
      <c r="N13" s="55">
        <v>16</v>
      </c>
      <c r="O13" s="48" t="s">
        <v>205</v>
      </c>
      <c r="P13" s="48">
        <v>16</v>
      </c>
      <c r="Q13" s="48" t="s">
        <v>205</v>
      </c>
      <c r="R13" s="48">
        <v>16</v>
      </c>
      <c r="S13" s="48">
        <v>16</v>
      </c>
      <c r="T13" s="48">
        <v>16</v>
      </c>
      <c r="U13" s="48">
        <v>16</v>
      </c>
      <c r="V13" s="48">
        <v>16</v>
      </c>
      <c r="W13" s="48">
        <v>16</v>
      </c>
      <c r="X13" s="48">
        <v>16</v>
      </c>
      <c r="Y13" s="48">
        <v>16</v>
      </c>
      <c r="Z13" s="48">
        <v>16</v>
      </c>
      <c r="AA13" s="55">
        <v>16</v>
      </c>
      <c r="AB13" s="55">
        <v>16</v>
      </c>
      <c r="AC13" s="55">
        <v>16</v>
      </c>
      <c r="AD13" s="55">
        <v>16</v>
      </c>
      <c r="AE13" s="55">
        <v>16</v>
      </c>
      <c r="AF13" s="55">
        <v>16</v>
      </c>
      <c r="AG13" s="58">
        <v>45</v>
      </c>
      <c r="AH13" s="51">
        <f t="shared" si="2"/>
        <v>16</v>
      </c>
      <c r="AI13" s="52">
        <f t="shared" si="3"/>
        <v>16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6</v>
      </c>
      <c r="C14" s="55">
        <v>6</v>
      </c>
      <c r="D14" s="55">
        <v>6</v>
      </c>
      <c r="E14" s="55">
        <v>6</v>
      </c>
      <c r="F14" s="55">
        <v>6</v>
      </c>
      <c r="G14" s="55">
        <v>6</v>
      </c>
      <c r="H14" s="55">
        <v>6</v>
      </c>
      <c r="I14" s="55">
        <v>6</v>
      </c>
      <c r="J14" s="55">
        <v>6</v>
      </c>
      <c r="K14" s="55">
        <v>6</v>
      </c>
      <c r="L14" s="55">
        <v>6</v>
      </c>
      <c r="M14" s="55">
        <v>6</v>
      </c>
      <c r="N14" s="55">
        <v>6</v>
      </c>
      <c r="O14" s="48" t="s">
        <v>206</v>
      </c>
      <c r="P14" s="48">
        <v>6</v>
      </c>
      <c r="Q14" s="48" t="s">
        <v>206</v>
      </c>
      <c r="R14" s="48">
        <v>6</v>
      </c>
      <c r="S14" s="48">
        <v>6</v>
      </c>
      <c r="T14" s="48">
        <v>6</v>
      </c>
      <c r="U14" s="48">
        <v>6</v>
      </c>
      <c r="V14" s="48">
        <v>6</v>
      </c>
      <c r="W14" s="48">
        <v>6</v>
      </c>
      <c r="X14" s="48">
        <v>6</v>
      </c>
      <c r="Y14" s="48">
        <v>6</v>
      </c>
      <c r="Z14" s="48">
        <v>6</v>
      </c>
      <c r="AA14" s="55">
        <v>6</v>
      </c>
      <c r="AB14" s="55">
        <v>6</v>
      </c>
      <c r="AC14" s="55">
        <v>6</v>
      </c>
      <c r="AD14" s="55">
        <v>6</v>
      </c>
      <c r="AE14" s="55">
        <v>6</v>
      </c>
      <c r="AF14" s="55">
        <v>6</v>
      </c>
      <c r="AG14" s="58">
        <v>25</v>
      </c>
      <c r="AH14" s="51">
        <f t="shared" si="2"/>
        <v>6</v>
      </c>
      <c r="AI14" s="52">
        <f t="shared" si="3"/>
        <v>6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9.5</v>
      </c>
      <c r="C15" s="55">
        <v>7.1</v>
      </c>
      <c r="D15" s="55">
        <v>7.1</v>
      </c>
      <c r="E15" s="55">
        <v>7.1</v>
      </c>
      <c r="F15" s="55">
        <v>7.1</v>
      </c>
      <c r="G15" s="55">
        <v>7.1</v>
      </c>
      <c r="H15" s="55">
        <v>7.1</v>
      </c>
      <c r="I15" s="55">
        <v>7.1</v>
      </c>
      <c r="J15" s="55">
        <v>7.1</v>
      </c>
      <c r="K15" s="55">
        <v>7.1</v>
      </c>
      <c r="L15" s="55">
        <v>7.1</v>
      </c>
      <c r="M15" s="55">
        <v>7.1</v>
      </c>
      <c r="N15" s="55">
        <v>7.1</v>
      </c>
      <c r="O15" s="48" t="s">
        <v>207</v>
      </c>
      <c r="P15" s="48">
        <v>7.1</v>
      </c>
      <c r="Q15" s="48" t="s">
        <v>207</v>
      </c>
      <c r="R15" s="48">
        <v>6.8</v>
      </c>
      <c r="S15" s="48">
        <v>9.3000000000000007</v>
      </c>
      <c r="T15" s="48">
        <v>7.1</v>
      </c>
      <c r="U15" s="48">
        <v>11.3</v>
      </c>
      <c r="V15" s="48">
        <v>0</v>
      </c>
      <c r="W15" s="48">
        <v>13.3</v>
      </c>
      <c r="X15" s="48">
        <v>10.1</v>
      </c>
      <c r="Y15" s="48">
        <v>10.1</v>
      </c>
      <c r="Z15" s="48">
        <v>7.4</v>
      </c>
      <c r="AA15" s="55">
        <v>9.9</v>
      </c>
      <c r="AB15" s="55">
        <v>9.9</v>
      </c>
      <c r="AC15" s="55">
        <v>9.9</v>
      </c>
      <c r="AD15" s="55">
        <v>10.199999999999999</v>
      </c>
      <c r="AE15" s="55">
        <v>11.1</v>
      </c>
      <c r="AF15" s="55">
        <v>9.5</v>
      </c>
      <c r="AG15" s="58">
        <v>25</v>
      </c>
      <c r="AH15" s="51">
        <f t="shared" si="2"/>
        <v>13.3</v>
      </c>
      <c r="AI15" s="52">
        <f t="shared" si="3"/>
        <v>0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6.2</v>
      </c>
      <c r="C16" s="48">
        <v>6.2</v>
      </c>
      <c r="D16" s="48">
        <v>6.2</v>
      </c>
      <c r="E16" s="48">
        <v>6.2</v>
      </c>
      <c r="F16" s="48">
        <v>6.2</v>
      </c>
      <c r="G16" s="48">
        <v>6.2</v>
      </c>
      <c r="H16" s="48">
        <v>6.2</v>
      </c>
      <c r="I16" s="48">
        <v>6.2</v>
      </c>
      <c r="J16" s="48">
        <v>6.2</v>
      </c>
      <c r="K16" s="48">
        <v>6.2</v>
      </c>
      <c r="L16" s="48">
        <v>6.2</v>
      </c>
      <c r="M16" s="48">
        <v>6.2</v>
      </c>
      <c r="N16" s="48">
        <v>6.2</v>
      </c>
      <c r="O16" s="48" t="s">
        <v>208</v>
      </c>
      <c r="P16" s="48">
        <v>6.2</v>
      </c>
      <c r="Q16" s="48" t="s">
        <v>208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13.8</v>
      </c>
      <c r="C17" s="48">
        <v>14</v>
      </c>
      <c r="D17" s="48">
        <v>14</v>
      </c>
      <c r="E17" s="48">
        <v>14</v>
      </c>
      <c r="F17" s="48">
        <v>14</v>
      </c>
      <c r="G17" s="48">
        <v>14</v>
      </c>
      <c r="H17" s="48">
        <v>14</v>
      </c>
      <c r="I17" s="48">
        <v>14</v>
      </c>
      <c r="J17" s="48">
        <v>14</v>
      </c>
      <c r="K17" s="48">
        <v>14</v>
      </c>
      <c r="L17" s="48">
        <v>14</v>
      </c>
      <c r="M17" s="48">
        <v>14</v>
      </c>
      <c r="N17" s="48">
        <v>14</v>
      </c>
      <c r="O17" s="48" t="s">
        <v>209</v>
      </c>
      <c r="P17" s="48">
        <v>14</v>
      </c>
      <c r="Q17" s="48" t="s">
        <v>209</v>
      </c>
      <c r="R17" s="48">
        <v>0</v>
      </c>
      <c r="S17" s="48">
        <v>18</v>
      </c>
      <c r="T17" s="48">
        <v>18</v>
      </c>
      <c r="U17" s="48">
        <v>12.1</v>
      </c>
      <c r="V17" s="48">
        <v>0</v>
      </c>
      <c r="W17" s="48">
        <v>20.7</v>
      </c>
      <c r="X17" s="48">
        <v>17</v>
      </c>
      <c r="Y17" s="48">
        <v>17</v>
      </c>
      <c r="Z17" s="48">
        <v>17</v>
      </c>
      <c r="AA17" s="48">
        <v>16.8</v>
      </c>
      <c r="AB17" s="48">
        <v>16.8</v>
      </c>
      <c r="AC17" s="48">
        <v>16.8</v>
      </c>
      <c r="AD17" s="48">
        <v>16.8</v>
      </c>
      <c r="AE17" s="48">
        <v>18.399999999999999</v>
      </c>
      <c r="AF17" s="48">
        <v>16.8</v>
      </c>
      <c r="AG17" s="58">
        <v>22.1</v>
      </c>
      <c r="AH17" s="51">
        <f t="shared" si="2"/>
        <v>20.7</v>
      </c>
      <c r="AI17" s="52">
        <f t="shared" si="3"/>
        <v>0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4.5</v>
      </c>
      <c r="C18" s="48">
        <v>4.5</v>
      </c>
      <c r="D18" s="48">
        <v>4.5</v>
      </c>
      <c r="E18" s="48">
        <v>4.5</v>
      </c>
      <c r="F18" s="48">
        <v>4.5</v>
      </c>
      <c r="G18" s="48">
        <v>4.5</v>
      </c>
      <c r="H18" s="48">
        <v>4.5</v>
      </c>
      <c r="I18" s="48">
        <v>4.5</v>
      </c>
      <c r="J18" s="48">
        <v>4.5</v>
      </c>
      <c r="K18" s="48">
        <v>4.5</v>
      </c>
      <c r="L18" s="48">
        <v>4.5</v>
      </c>
      <c r="M18" s="48">
        <v>4.5</v>
      </c>
      <c r="N18" s="48">
        <v>4.5</v>
      </c>
      <c r="O18" s="48"/>
      <c r="P18" s="48">
        <v>4.5</v>
      </c>
      <c r="Q18" s="48"/>
      <c r="R18" s="48">
        <v>4.5</v>
      </c>
      <c r="S18" s="48">
        <v>4.5</v>
      </c>
      <c r="T18" s="48">
        <v>4.5</v>
      </c>
      <c r="U18" s="48">
        <v>4.5</v>
      </c>
      <c r="V18" s="48">
        <v>4.5</v>
      </c>
      <c r="W18" s="48">
        <v>4.5</v>
      </c>
      <c r="X18" s="48">
        <v>4.5</v>
      </c>
      <c r="Y18" s="48">
        <v>4.5</v>
      </c>
      <c r="Z18" s="48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48">
        <v>9.8000000000000007</v>
      </c>
      <c r="C19" s="48">
        <v>9.6999999999999993</v>
      </c>
      <c r="D19" s="48">
        <v>9.6999999999999993</v>
      </c>
      <c r="E19" s="48">
        <v>9.6999999999999993</v>
      </c>
      <c r="F19" s="48">
        <v>9.6999999999999993</v>
      </c>
      <c r="G19" s="48">
        <v>9.6999999999999993</v>
      </c>
      <c r="H19" s="48">
        <v>9.6999999999999993</v>
      </c>
      <c r="I19" s="48">
        <v>9.6999999999999993</v>
      </c>
      <c r="J19" s="48">
        <v>9.6999999999999993</v>
      </c>
      <c r="K19" s="48">
        <v>9.6999999999999993</v>
      </c>
      <c r="L19" s="48">
        <v>9.6999999999999993</v>
      </c>
      <c r="M19" s="48">
        <v>9.6999999999999993</v>
      </c>
      <c r="N19" s="48">
        <v>9.6999999999999993</v>
      </c>
      <c r="O19" s="48"/>
      <c r="P19" s="48">
        <v>9.6999999999999993</v>
      </c>
      <c r="Q19" s="48"/>
      <c r="R19" s="48">
        <v>5.3</v>
      </c>
      <c r="S19" s="48">
        <v>5.4</v>
      </c>
      <c r="T19" s="48">
        <v>5.5</v>
      </c>
      <c r="U19" s="48">
        <v>7.4</v>
      </c>
      <c r="V19" s="48">
        <v>0</v>
      </c>
      <c r="W19" s="48">
        <v>6.6</v>
      </c>
      <c r="X19" s="48">
        <v>7.6</v>
      </c>
      <c r="Y19" s="48">
        <v>7.3</v>
      </c>
      <c r="Z19" s="48">
        <v>7.3</v>
      </c>
      <c r="AA19" s="48">
        <v>7.1</v>
      </c>
      <c r="AB19" s="48">
        <v>7.1</v>
      </c>
      <c r="AC19" s="48">
        <v>7.2</v>
      </c>
      <c r="AD19" s="48">
        <v>7.5</v>
      </c>
      <c r="AE19" s="48">
        <v>9.6</v>
      </c>
      <c r="AF19" s="48">
        <v>10.1</v>
      </c>
      <c r="AG19" s="58">
        <v>22</v>
      </c>
      <c r="AH19" s="51">
        <f t="shared" si="2"/>
        <v>10.1</v>
      </c>
      <c r="AI19" s="52">
        <f t="shared" si="3"/>
        <v>0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48">
        <v>5</v>
      </c>
      <c r="C20" s="48">
        <v>5</v>
      </c>
      <c r="D20" s="48">
        <v>5</v>
      </c>
      <c r="E20" s="48">
        <v>5</v>
      </c>
      <c r="F20" s="48">
        <v>5</v>
      </c>
      <c r="G20" s="48">
        <v>5</v>
      </c>
      <c r="H20" s="48">
        <v>5</v>
      </c>
      <c r="I20" s="48">
        <v>5</v>
      </c>
      <c r="J20" s="48">
        <v>5</v>
      </c>
      <c r="K20" s="48">
        <v>5</v>
      </c>
      <c r="L20" s="48">
        <v>5</v>
      </c>
      <c r="M20" s="48">
        <v>5</v>
      </c>
      <c r="N20" s="48">
        <v>5</v>
      </c>
      <c r="O20" s="48"/>
      <c r="P20" s="48">
        <v>5</v>
      </c>
      <c r="Q20" s="48"/>
      <c r="R20" s="48">
        <v>5</v>
      </c>
      <c r="S20" s="48">
        <v>5</v>
      </c>
      <c r="T20" s="48">
        <v>5</v>
      </c>
      <c r="U20" s="48">
        <v>5</v>
      </c>
      <c r="V20" s="48">
        <v>5</v>
      </c>
      <c r="W20" s="48">
        <v>5</v>
      </c>
      <c r="X20" s="48">
        <v>5</v>
      </c>
      <c r="Y20" s="48">
        <v>5</v>
      </c>
      <c r="Z20" s="48">
        <v>5</v>
      </c>
      <c r="AA20" s="48">
        <v>5</v>
      </c>
      <c r="AB20" s="48">
        <v>5</v>
      </c>
      <c r="AC20" s="48">
        <v>5</v>
      </c>
      <c r="AD20" s="48">
        <v>5</v>
      </c>
      <c r="AE20" s="48">
        <v>5</v>
      </c>
      <c r="AF20" s="48">
        <v>5</v>
      </c>
      <c r="AG20" s="58">
        <v>22</v>
      </c>
      <c r="AH20" s="51">
        <f t="shared" si="2"/>
        <v>5</v>
      </c>
      <c r="AI20" s="52">
        <f t="shared" si="3"/>
        <v>5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2</v>
      </c>
      <c r="C21" s="48">
        <v>2</v>
      </c>
      <c r="D21" s="48">
        <v>2</v>
      </c>
      <c r="E21" s="48">
        <v>2</v>
      </c>
      <c r="F21" s="48">
        <v>2</v>
      </c>
      <c r="G21" s="48">
        <v>2</v>
      </c>
      <c r="H21" s="48">
        <v>2</v>
      </c>
      <c r="I21" s="48">
        <v>2</v>
      </c>
      <c r="J21" s="48">
        <v>2</v>
      </c>
      <c r="K21" s="48">
        <v>2</v>
      </c>
      <c r="L21" s="48">
        <v>2</v>
      </c>
      <c r="M21" s="48">
        <v>2</v>
      </c>
      <c r="N21" s="48">
        <v>2</v>
      </c>
      <c r="O21" s="48"/>
      <c r="P21" s="48">
        <v>2</v>
      </c>
      <c r="Q21" s="48"/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48">
        <v>5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48">
        <v>5</v>
      </c>
      <c r="M22" s="48">
        <v>5</v>
      </c>
      <c r="N22" s="48">
        <v>5</v>
      </c>
      <c r="O22" s="48"/>
      <c r="P22" s="48">
        <v>5</v>
      </c>
      <c r="Q22" s="48"/>
      <c r="R22" s="48">
        <v>5</v>
      </c>
      <c r="S22" s="48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48">
        <v>3.5</v>
      </c>
      <c r="M23" s="48">
        <v>3.5</v>
      </c>
      <c r="N23" s="48">
        <v>3.5</v>
      </c>
      <c r="O23" s="48"/>
      <c r="P23" s="48">
        <v>3.5</v>
      </c>
      <c r="Q23" s="48"/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5</v>
      </c>
      <c r="C24" s="48">
        <v>5</v>
      </c>
      <c r="D24" s="48">
        <v>5</v>
      </c>
      <c r="E24" s="48">
        <v>5</v>
      </c>
      <c r="F24" s="48">
        <v>5</v>
      </c>
      <c r="G24" s="48">
        <v>5</v>
      </c>
      <c r="H24" s="48">
        <v>5</v>
      </c>
      <c r="I24" s="48">
        <v>5</v>
      </c>
      <c r="J24" s="48">
        <v>5</v>
      </c>
      <c r="K24" s="48">
        <v>5</v>
      </c>
      <c r="L24" s="48">
        <v>5</v>
      </c>
      <c r="M24" s="48">
        <v>5</v>
      </c>
      <c r="N24" s="48">
        <v>5</v>
      </c>
      <c r="O24" s="48"/>
      <c r="P24" s="48">
        <v>5</v>
      </c>
      <c r="Q24" s="48"/>
      <c r="R24" s="48">
        <v>5</v>
      </c>
      <c r="S24" s="48">
        <v>5</v>
      </c>
      <c r="T24" s="48">
        <v>5</v>
      </c>
      <c r="U24" s="48">
        <v>5</v>
      </c>
      <c r="V24" s="48">
        <v>5</v>
      </c>
      <c r="W24" s="48">
        <v>5</v>
      </c>
      <c r="X24" s="48">
        <v>5</v>
      </c>
      <c r="Y24" s="48">
        <v>5</v>
      </c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/>
      <c r="P25" s="48">
        <v>0</v>
      </c>
      <c r="Q25" s="48"/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48">
        <v>3</v>
      </c>
      <c r="M26" s="48">
        <v>3</v>
      </c>
      <c r="N26" s="48">
        <v>3</v>
      </c>
      <c r="O26" s="48"/>
      <c r="P26" s="48">
        <v>3</v>
      </c>
      <c r="Q26" s="48"/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/>
      <c r="P27" s="48">
        <v>0</v>
      </c>
      <c r="Q27" s="48"/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58">
        <v>10</v>
      </c>
      <c r="AH27" s="51">
        <f t="shared" si="2"/>
        <v>0</v>
      </c>
      <c r="AI27" s="52">
        <f t="shared" si="3"/>
        <v>0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20</v>
      </c>
      <c r="C29" s="55">
        <v>18.3</v>
      </c>
      <c r="D29" s="55">
        <v>18.3</v>
      </c>
      <c r="E29" s="55">
        <v>18.3</v>
      </c>
      <c r="F29" s="55">
        <v>18.3</v>
      </c>
      <c r="G29" s="55">
        <v>18.3</v>
      </c>
      <c r="H29" s="55">
        <v>18.3</v>
      </c>
      <c r="I29" s="55">
        <v>18.3</v>
      </c>
      <c r="J29" s="55">
        <v>18.3</v>
      </c>
      <c r="K29" s="55">
        <v>18.3</v>
      </c>
      <c r="L29" s="66">
        <v>20.399999999999999</v>
      </c>
      <c r="M29" s="66">
        <v>21</v>
      </c>
      <c r="N29" s="66">
        <v>21.3</v>
      </c>
      <c r="O29" s="66"/>
      <c r="P29" s="66">
        <v>21.3</v>
      </c>
      <c r="Q29" s="66"/>
      <c r="R29" s="66">
        <v>18.3</v>
      </c>
      <c r="S29" s="66">
        <v>17.3</v>
      </c>
      <c r="T29" s="66">
        <v>17</v>
      </c>
      <c r="U29" s="66">
        <v>1.5</v>
      </c>
      <c r="V29" s="66">
        <v>19.3</v>
      </c>
      <c r="W29" s="66">
        <v>18.600000000000001</v>
      </c>
      <c r="X29" s="66">
        <v>20.5</v>
      </c>
      <c r="Y29" s="66">
        <v>6.1</v>
      </c>
      <c r="Z29" s="66">
        <v>17.600000000000001</v>
      </c>
      <c r="AA29" s="66">
        <v>20.100000000000001</v>
      </c>
      <c r="AB29" s="66">
        <v>21.8</v>
      </c>
      <c r="AC29" s="66">
        <v>21.9</v>
      </c>
      <c r="AD29" s="66">
        <v>21.1</v>
      </c>
      <c r="AE29" s="55">
        <v>22</v>
      </c>
      <c r="AF29" s="55">
        <v>20.8</v>
      </c>
      <c r="AG29" s="58">
        <v>240</v>
      </c>
      <c r="AH29" s="51">
        <f t="shared" si="2"/>
        <v>22</v>
      </c>
      <c r="AI29" s="52">
        <f t="shared" si="3"/>
        <v>1.5</v>
      </c>
      <c r="AK29" s="53"/>
    </row>
    <row r="30" spans="1:88" ht="15.75" thickBot="1" x14ac:dyDescent="0.3">
      <c r="A30" s="67" t="s">
        <v>37</v>
      </c>
      <c r="B30" s="68">
        <f t="shared" ref="B30" si="4">SUM(B11:B28)</f>
        <v>219.89999999999998</v>
      </c>
      <c r="C30" s="68">
        <f t="shared" ref="C30:AF30" si="5">SUM(C11:C28)</f>
        <v>217.7</v>
      </c>
      <c r="D30" s="68">
        <f t="shared" si="5"/>
        <v>217.7</v>
      </c>
      <c r="E30" s="68">
        <f t="shared" si="5"/>
        <v>217.7</v>
      </c>
      <c r="F30" s="68">
        <f t="shared" si="5"/>
        <v>222</v>
      </c>
      <c r="G30" s="68">
        <f t="shared" si="5"/>
        <v>222</v>
      </c>
      <c r="H30" s="68">
        <f t="shared" si="5"/>
        <v>222</v>
      </c>
      <c r="I30" s="68">
        <f t="shared" si="5"/>
        <v>222</v>
      </c>
      <c r="J30" s="68">
        <f t="shared" si="5"/>
        <v>222</v>
      </c>
      <c r="K30" s="68">
        <f t="shared" si="5"/>
        <v>222</v>
      </c>
      <c r="L30" s="68">
        <f t="shared" si="5"/>
        <v>222</v>
      </c>
      <c r="M30" s="68">
        <f t="shared" si="5"/>
        <v>222</v>
      </c>
      <c r="N30" s="68">
        <f t="shared" si="5"/>
        <v>223.1</v>
      </c>
      <c r="O30" s="68">
        <f t="shared" si="5"/>
        <v>85</v>
      </c>
      <c r="P30" s="68">
        <f t="shared" si="5"/>
        <v>222.6</v>
      </c>
      <c r="Q30" s="68">
        <f t="shared" si="5"/>
        <v>85</v>
      </c>
      <c r="R30" s="68">
        <f t="shared" si="5"/>
        <v>205.1</v>
      </c>
      <c r="S30" s="68">
        <f t="shared" si="5"/>
        <v>226.4</v>
      </c>
      <c r="T30" s="68">
        <f t="shared" si="5"/>
        <v>224.5</v>
      </c>
      <c r="U30" s="68">
        <f t="shared" si="5"/>
        <v>217.4</v>
      </c>
      <c r="V30" s="68">
        <f>SUM(V11:V28)</f>
        <v>161.19999999999999</v>
      </c>
      <c r="W30" s="68">
        <f t="shared" si="5"/>
        <v>236.39999999999998</v>
      </c>
      <c r="X30" s="68">
        <f t="shared" si="5"/>
        <v>230.7</v>
      </c>
      <c r="Y30" s="68">
        <f t="shared" si="5"/>
        <v>230.1</v>
      </c>
      <c r="Z30" s="68">
        <f t="shared" si="5"/>
        <v>227.5</v>
      </c>
      <c r="AA30" s="68">
        <f t="shared" si="5"/>
        <v>229.1</v>
      </c>
      <c r="AB30" s="68">
        <f t="shared" si="5"/>
        <v>229.1</v>
      </c>
      <c r="AC30" s="68">
        <f t="shared" si="5"/>
        <v>229.2</v>
      </c>
      <c r="AD30" s="68">
        <f t="shared" si="5"/>
        <v>220.5</v>
      </c>
      <c r="AE30" s="68">
        <f t="shared" si="5"/>
        <v>225.29999999999998</v>
      </c>
      <c r="AF30" s="68">
        <f t="shared" si="5"/>
        <v>223</v>
      </c>
      <c r="AG30" s="58">
        <f>SUM(AG11:AG29)</f>
        <v>729.2</v>
      </c>
      <c r="AH30" s="51">
        <f t="shared" si="2"/>
        <v>236.39999999999998</v>
      </c>
      <c r="AI30" s="52">
        <f t="shared" si="3"/>
        <v>85</v>
      </c>
      <c r="AK30" s="53"/>
    </row>
    <row r="31" spans="1:88" x14ac:dyDescent="0.25">
      <c r="A31" s="54" t="s">
        <v>38</v>
      </c>
      <c r="B31" s="47">
        <v>0</v>
      </c>
      <c r="C31" s="55">
        <v>0</v>
      </c>
      <c r="D31" s="55">
        <v>0</v>
      </c>
      <c r="E31" s="55">
        <v>0</v>
      </c>
      <c r="F31" s="55">
        <v>0</v>
      </c>
      <c r="G31" s="55">
        <v>30</v>
      </c>
      <c r="H31" s="55">
        <v>28</v>
      </c>
      <c r="I31" s="55">
        <v>40.5</v>
      </c>
      <c r="J31" s="55">
        <v>61.5</v>
      </c>
      <c r="K31" s="55">
        <v>71.2</v>
      </c>
      <c r="L31" s="48">
        <v>81.099999999999994</v>
      </c>
      <c r="M31" s="48">
        <v>70.400000000000006</v>
      </c>
      <c r="N31" s="48">
        <v>70.3</v>
      </c>
      <c r="O31" s="48"/>
      <c r="P31" s="48">
        <v>62</v>
      </c>
      <c r="Q31" s="48"/>
      <c r="R31" s="48">
        <v>81.400000000000006</v>
      </c>
      <c r="S31" s="48">
        <v>91.4</v>
      </c>
      <c r="T31" s="48">
        <v>89.4</v>
      </c>
      <c r="U31" s="48">
        <v>90.2</v>
      </c>
      <c r="V31" s="48">
        <v>0</v>
      </c>
      <c r="W31" s="48">
        <v>84.8</v>
      </c>
      <c r="X31" s="48">
        <v>118</v>
      </c>
      <c r="Y31" s="48">
        <v>123.6</v>
      </c>
      <c r="Z31" s="48">
        <v>126.7</v>
      </c>
      <c r="AA31" s="47">
        <v>121.7</v>
      </c>
      <c r="AB31" s="47">
        <v>70.3</v>
      </c>
      <c r="AC31" s="47">
        <v>70.599999999999994</v>
      </c>
      <c r="AD31" s="47">
        <v>30</v>
      </c>
      <c r="AE31" s="47">
        <v>0</v>
      </c>
      <c r="AF31" s="47">
        <v>0</v>
      </c>
      <c r="AG31" s="56">
        <v>144</v>
      </c>
      <c r="AH31" s="51">
        <f t="shared" si="2"/>
        <v>126.7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33</v>
      </c>
      <c r="J32" s="55">
        <v>36.799999999999997</v>
      </c>
      <c r="K32" s="55">
        <v>51.2</v>
      </c>
      <c r="L32" s="69">
        <v>58.8</v>
      </c>
      <c r="M32" s="69">
        <v>49</v>
      </c>
      <c r="N32" s="69">
        <v>42.2</v>
      </c>
      <c r="O32" s="69"/>
      <c r="P32" s="69">
        <v>43</v>
      </c>
      <c r="Q32" s="69"/>
      <c r="R32" s="69">
        <v>35.799999999999997</v>
      </c>
      <c r="S32" s="69">
        <v>24.9</v>
      </c>
      <c r="T32" s="69">
        <v>26.8</v>
      </c>
      <c r="U32" s="69">
        <v>34.200000000000003</v>
      </c>
      <c r="V32" s="69">
        <v>0</v>
      </c>
      <c r="W32" s="69">
        <v>40.5</v>
      </c>
      <c r="X32" s="69">
        <v>57.5</v>
      </c>
      <c r="Y32" s="69">
        <v>60</v>
      </c>
      <c r="Z32" s="69">
        <v>61.9</v>
      </c>
      <c r="AA32" s="55">
        <v>49.8</v>
      </c>
      <c r="AB32" s="55">
        <v>49.9</v>
      </c>
      <c r="AC32" s="55">
        <v>56.69</v>
      </c>
      <c r="AD32" s="55">
        <v>22.2</v>
      </c>
      <c r="AE32" s="55">
        <v>22</v>
      </c>
      <c r="AF32" s="55">
        <v>0</v>
      </c>
      <c r="AG32" s="58">
        <v>70</v>
      </c>
      <c r="AH32" s="51">
        <f t="shared" si="2"/>
        <v>61.9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16.2</v>
      </c>
      <c r="H33" s="55">
        <v>22.3</v>
      </c>
      <c r="I33" s="55">
        <v>22</v>
      </c>
      <c r="J33" s="55">
        <v>41.5</v>
      </c>
      <c r="K33" s="55">
        <v>57</v>
      </c>
      <c r="L33" s="69">
        <v>56.8</v>
      </c>
      <c r="M33" s="69">
        <v>48.5</v>
      </c>
      <c r="N33" s="69">
        <v>41.2</v>
      </c>
      <c r="O33" s="69"/>
      <c r="P33" s="69">
        <v>36</v>
      </c>
      <c r="Q33" s="69"/>
      <c r="R33" s="69">
        <v>45.6</v>
      </c>
      <c r="S33" s="69">
        <v>46.3</v>
      </c>
      <c r="T33" s="69">
        <v>45.3</v>
      </c>
      <c r="U33" s="69">
        <v>44.5</v>
      </c>
      <c r="V33" s="69">
        <v>0</v>
      </c>
      <c r="W33" s="69">
        <v>41.9</v>
      </c>
      <c r="X33" s="69">
        <v>46.2</v>
      </c>
      <c r="Y33" s="69">
        <v>63.2</v>
      </c>
      <c r="Z33" s="69">
        <v>62.2</v>
      </c>
      <c r="AA33" s="55">
        <v>62</v>
      </c>
      <c r="AB33" s="55">
        <v>54.1</v>
      </c>
      <c r="AC33" s="55">
        <v>60</v>
      </c>
      <c r="AD33" s="55">
        <v>32</v>
      </c>
      <c r="AE33" s="55">
        <v>22.2</v>
      </c>
      <c r="AF33" s="55">
        <v>17.5</v>
      </c>
      <c r="AG33" s="58">
        <v>69</v>
      </c>
      <c r="AH33" s="51">
        <f t="shared" si="2"/>
        <v>63.2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28.7</v>
      </c>
      <c r="C34" s="55">
        <v>28.7</v>
      </c>
      <c r="D34" s="55">
        <v>28.7</v>
      </c>
      <c r="E34" s="55">
        <v>28.7</v>
      </c>
      <c r="F34" s="55">
        <v>28.7</v>
      </c>
      <c r="G34" s="55">
        <v>28.7</v>
      </c>
      <c r="H34" s="55">
        <v>28.7</v>
      </c>
      <c r="I34" s="55">
        <v>28.3</v>
      </c>
      <c r="J34" s="55">
        <v>28.6</v>
      </c>
      <c r="K34" s="55">
        <v>28.6</v>
      </c>
      <c r="L34" s="69">
        <v>28.7</v>
      </c>
      <c r="M34" s="69">
        <v>28.8</v>
      </c>
      <c r="N34" s="69">
        <v>28.7</v>
      </c>
      <c r="O34" s="69">
        <v>28.7</v>
      </c>
      <c r="P34" s="69">
        <v>28.7</v>
      </c>
      <c r="Q34" s="69"/>
      <c r="R34" s="69">
        <v>27.5</v>
      </c>
      <c r="S34" s="69">
        <v>27.6</v>
      </c>
      <c r="T34" s="69">
        <v>27.6</v>
      </c>
      <c r="U34" s="69">
        <v>27.5</v>
      </c>
      <c r="V34" s="69">
        <v>0</v>
      </c>
      <c r="W34" s="69">
        <v>25.9</v>
      </c>
      <c r="X34" s="69">
        <v>27.4</v>
      </c>
      <c r="Y34" s="69">
        <v>26.8</v>
      </c>
      <c r="Z34" s="69">
        <v>27</v>
      </c>
      <c r="AA34" s="55">
        <v>27.6</v>
      </c>
      <c r="AB34" s="55">
        <v>27.5</v>
      </c>
      <c r="AC34" s="55">
        <v>27.5</v>
      </c>
      <c r="AD34" s="55">
        <v>27.6</v>
      </c>
      <c r="AE34" s="55">
        <v>27.4</v>
      </c>
      <c r="AF34" s="55">
        <v>27</v>
      </c>
      <c r="AG34" s="58">
        <v>60</v>
      </c>
      <c r="AH34" s="51">
        <f t="shared" si="2"/>
        <v>28.8</v>
      </c>
      <c r="AI34" s="52">
        <f t="shared" si="3"/>
        <v>0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10</v>
      </c>
      <c r="H35" s="55">
        <v>10</v>
      </c>
      <c r="I35" s="55">
        <v>10</v>
      </c>
      <c r="J35" s="55">
        <v>15</v>
      </c>
      <c r="K35" s="55">
        <v>15</v>
      </c>
      <c r="L35" s="48">
        <v>25</v>
      </c>
      <c r="M35" s="48">
        <v>20</v>
      </c>
      <c r="N35" s="48">
        <v>20</v>
      </c>
      <c r="O35" s="48">
        <v>20</v>
      </c>
      <c r="P35" s="48">
        <v>20</v>
      </c>
      <c r="Q35" s="48"/>
      <c r="R35" s="48">
        <v>0</v>
      </c>
      <c r="S35" s="48">
        <v>0</v>
      </c>
      <c r="T35" s="48">
        <v>0</v>
      </c>
      <c r="U35" s="48">
        <v>10</v>
      </c>
      <c r="V35" s="69">
        <v>10</v>
      </c>
      <c r="W35" s="69">
        <v>9.8000000000000007</v>
      </c>
      <c r="X35" s="69">
        <v>10</v>
      </c>
      <c r="Y35" s="69">
        <v>19.399999999999999</v>
      </c>
      <c r="Z35" s="69">
        <v>20</v>
      </c>
      <c r="AA35" s="55">
        <v>20</v>
      </c>
      <c r="AB35" s="55">
        <v>20</v>
      </c>
      <c r="AC35" s="55">
        <v>20</v>
      </c>
      <c r="AD35" s="55">
        <v>20</v>
      </c>
      <c r="AE35" s="55">
        <v>0</v>
      </c>
      <c r="AF35" s="55">
        <v>0</v>
      </c>
      <c r="AG35" s="58">
        <v>30</v>
      </c>
      <c r="AH35" s="51">
        <f t="shared" si="2"/>
        <v>25</v>
      </c>
      <c r="AI35" s="52">
        <f t="shared" si="3"/>
        <v>0</v>
      </c>
      <c r="AK35" s="53"/>
    </row>
    <row r="36" spans="1:41" x14ac:dyDescent="0.25">
      <c r="A36" s="57" t="s">
        <v>43</v>
      </c>
      <c r="B36" s="55">
        <v>11.4</v>
      </c>
      <c r="C36" s="55">
        <v>11.3</v>
      </c>
      <c r="D36" s="55">
        <v>11.3</v>
      </c>
      <c r="E36" s="55">
        <v>11.3</v>
      </c>
      <c r="F36" s="55">
        <v>11.3</v>
      </c>
      <c r="G36" s="55">
        <v>11.3</v>
      </c>
      <c r="H36" s="55">
        <v>11.3</v>
      </c>
      <c r="I36" s="55">
        <v>11.3</v>
      </c>
      <c r="J36" s="55">
        <v>11.3</v>
      </c>
      <c r="K36" s="55">
        <v>11.3</v>
      </c>
      <c r="L36" s="48">
        <v>11.5</v>
      </c>
      <c r="M36" s="48">
        <v>11.5</v>
      </c>
      <c r="N36" s="48">
        <v>11.5</v>
      </c>
      <c r="O36" s="48">
        <v>11.5</v>
      </c>
      <c r="P36" s="48">
        <v>11.5</v>
      </c>
      <c r="Q36" s="48"/>
      <c r="R36" s="48">
        <v>12.1</v>
      </c>
      <c r="S36" s="48">
        <v>11.9</v>
      </c>
      <c r="T36" s="48">
        <v>14</v>
      </c>
      <c r="U36" s="48">
        <v>14.1</v>
      </c>
      <c r="V36" s="48">
        <v>0</v>
      </c>
      <c r="W36" s="48">
        <v>14.1</v>
      </c>
      <c r="X36" s="48">
        <v>14.5</v>
      </c>
      <c r="Y36" s="48">
        <v>12.5</v>
      </c>
      <c r="Z36" s="48">
        <v>11.6</v>
      </c>
      <c r="AA36" s="55">
        <v>11.7</v>
      </c>
      <c r="AB36" s="55">
        <v>11</v>
      </c>
      <c r="AC36" s="55">
        <v>11</v>
      </c>
      <c r="AD36" s="55">
        <v>11</v>
      </c>
      <c r="AE36" s="55">
        <v>14</v>
      </c>
      <c r="AF36" s="55">
        <v>13.5</v>
      </c>
      <c r="AG36" s="58">
        <v>24</v>
      </c>
      <c r="AH36" s="51">
        <f t="shared" si="2"/>
        <v>14.5</v>
      </c>
      <c r="AI36" s="52">
        <f t="shared" si="3"/>
        <v>0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48"/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55">
        <v>9</v>
      </c>
      <c r="M38" s="55">
        <v>9</v>
      </c>
      <c r="N38" s="55">
        <v>9</v>
      </c>
      <c r="O38" s="55">
        <v>9</v>
      </c>
      <c r="P38" s="55">
        <v>9</v>
      </c>
      <c r="Q38" s="48"/>
      <c r="R38" s="48">
        <v>9</v>
      </c>
      <c r="S38" s="48">
        <v>9</v>
      </c>
      <c r="T38" s="48">
        <v>9</v>
      </c>
      <c r="U38" s="48">
        <v>9</v>
      </c>
      <c r="V38" s="48">
        <v>9</v>
      </c>
      <c r="W38" s="48">
        <v>9</v>
      </c>
      <c r="X38" s="48">
        <v>9</v>
      </c>
      <c r="Y38" s="48">
        <v>9</v>
      </c>
      <c r="Z38" s="48">
        <v>9</v>
      </c>
      <c r="AA38" s="55">
        <v>9</v>
      </c>
      <c r="AB38" s="55">
        <v>9</v>
      </c>
      <c r="AC38" s="55">
        <v>9</v>
      </c>
      <c r="AD38" s="55">
        <v>9</v>
      </c>
      <c r="AE38" s="55">
        <v>9</v>
      </c>
      <c r="AF38" s="55">
        <v>9</v>
      </c>
      <c r="AG38" s="58">
        <v>14.1</v>
      </c>
      <c r="AH38" s="51">
        <f t="shared" si="2"/>
        <v>9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55">
        <v>5</v>
      </c>
      <c r="C39" s="55">
        <v>5</v>
      </c>
      <c r="D39" s="55">
        <v>5</v>
      </c>
      <c r="E39" s="55">
        <v>5</v>
      </c>
      <c r="F39" s="55">
        <v>5</v>
      </c>
      <c r="G39" s="55">
        <v>5</v>
      </c>
      <c r="H39" s="55">
        <v>5</v>
      </c>
      <c r="I39" s="55">
        <v>5</v>
      </c>
      <c r="J39" s="55">
        <v>5</v>
      </c>
      <c r="K39" s="55">
        <v>5</v>
      </c>
      <c r="L39" s="55">
        <v>5</v>
      </c>
      <c r="M39" s="55">
        <v>5</v>
      </c>
      <c r="N39" s="55">
        <v>5</v>
      </c>
      <c r="O39" s="55">
        <v>5</v>
      </c>
      <c r="P39" s="55">
        <v>5</v>
      </c>
      <c r="Q39" s="48"/>
      <c r="R39" s="48">
        <v>5</v>
      </c>
      <c r="S39" s="48">
        <v>5</v>
      </c>
      <c r="T39" s="48">
        <v>5</v>
      </c>
      <c r="U39" s="48">
        <v>5</v>
      </c>
      <c r="V39" s="48">
        <v>5</v>
      </c>
      <c r="W39" s="48">
        <v>5</v>
      </c>
      <c r="X39" s="48">
        <v>5</v>
      </c>
      <c r="Y39" s="48">
        <v>5</v>
      </c>
      <c r="Z39" s="48">
        <v>5</v>
      </c>
      <c r="AA39" s="55">
        <v>5</v>
      </c>
      <c r="AB39" s="55">
        <v>2</v>
      </c>
      <c r="AC39" s="55">
        <v>2</v>
      </c>
      <c r="AD39" s="55">
        <v>2</v>
      </c>
      <c r="AE39" s="55">
        <v>2</v>
      </c>
      <c r="AF39" s="55">
        <v>2</v>
      </c>
      <c r="AG39" s="58">
        <v>14</v>
      </c>
      <c r="AH39" s="51">
        <f t="shared" si="2"/>
        <v>5</v>
      </c>
      <c r="AI39" s="52">
        <f t="shared" si="3"/>
        <v>2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55">
        <v>3</v>
      </c>
      <c r="M40" s="55">
        <v>3</v>
      </c>
      <c r="N40" s="55">
        <v>3</v>
      </c>
      <c r="O40" s="55">
        <v>3</v>
      </c>
      <c r="P40" s="55">
        <v>3</v>
      </c>
      <c r="Q40" s="48"/>
      <c r="R40" s="48">
        <v>3</v>
      </c>
      <c r="S40" s="48">
        <v>3</v>
      </c>
      <c r="T40" s="48">
        <v>3</v>
      </c>
      <c r="U40" s="48">
        <v>3</v>
      </c>
      <c r="V40" s="48">
        <v>3</v>
      </c>
      <c r="W40" s="48">
        <v>3</v>
      </c>
      <c r="X40" s="48">
        <v>3</v>
      </c>
      <c r="Y40" s="48">
        <v>3</v>
      </c>
      <c r="Z40" s="48">
        <v>3</v>
      </c>
      <c r="AA40" s="55">
        <v>3</v>
      </c>
      <c r="AB40" s="55">
        <v>3</v>
      </c>
      <c r="AC40" s="55">
        <v>3</v>
      </c>
      <c r="AD40" s="55">
        <v>3</v>
      </c>
      <c r="AE40" s="55">
        <v>3</v>
      </c>
      <c r="AF40" s="55">
        <v>3</v>
      </c>
      <c r="AG40" s="58">
        <v>10.050000000000001</v>
      </c>
      <c r="AH40" s="51">
        <f t="shared" si="2"/>
        <v>3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55">
        <v>2</v>
      </c>
      <c r="M41" s="55">
        <v>2</v>
      </c>
      <c r="N41" s="55">
        <v>2</v>
      </c>
      <c r="O41" s="55">
        <v>2</v>
      </c>
      <c r="P41" s="55">
        <v>2</v>
      </c>
      <c r="Q41" s="48"/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55">
        <v>3</v>
      </c>
      <c r="AB41" s="55">
        <v>3</v>
      </c>
      <c r="AC41" s="55">
        <v>3</v>
      </c>
      <c r="AD41" s="55">
        <v>3</v>
      </c>
      <c r="AE41" s="55">
        <v>3</v>
      </c>
      <c r="AF41" s="55">
        <v>3</v>
      </c>
      <c r="AG41" s="58">
        <v>6.2</v>
      </c>
      <c r="AH41" s="51">
        <f t="shared" si="2"/>
        <v>3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 t="shared" ref="B42" si="6">B179</f>
        <v>3.54</v>
      </c>
      <c r="C42" s="72">
        <f t="shared" ref="C42:AF42" si="7">C179</f>
        <v>3.54</v>
      </c>
      <c r="D42" s="72">
        <f t="shared" si="7"/>
        <v>3.54</v>
      </c>
      <c r="E42" s="72">
        <f t="shared" si="7"/>
        <v>3.54</v>
      </c>
      <c r="F42" s="72">
        <f t="shared" si="7"/>
        <v>3.54</v>
      </c>
      <c r="G42" s="72">
        <f t="shared" si="7"/>
        <v>3.54</v>
      </c>
      <c r="H42" s="72">
        <f t="shared" si="7"/>
        <v>3.54</v>
      </c>
      <c r="I42" s="72">
        <f t="shared" si="7"/>
        <v>3.54</v>
      </c>
      <c r="J42" s="72">
        <f t="shared" si="7"/>
        <v>3.54</v>
      </c>
      <c r="K42" s="72">
        <f t="shared" si="7"/>
        <v>3.54</v>
      </c>
      <c r="L42" s="72">
        <f t="shared" si="7"/>
        <v>3.54</v>
      </c>
      <c r="M42" s="72">
        <f t="shared" si="7"/>
        <v>3.54</v>
      </c>
      <c r="N42" s="72">
        <f t="shared" si="7"/>
        <v>3.54</v>
      </c>
      <c r="O42" s="72">
        <f t="shared" si="7"/>
        <v>3.54</v>
      </c>
      <c r="P42" s="72">
        <f t="shared" si="7"/>
        <v>3.54</v>
      </c>
      <c r="Q42" s="72">
        <f t="shared" si="7"/>
        <v>3.54</v>
      </c>
      <c r="R42" s="72">
        <f t="shared" si="7"/>
        <v>3.54</v>
      </c>
      <c r="S42" s="72">
        <f t="shared" si="7"/>
        <v>3.54</v>
      </c>
      <c r="T42" s="72">
        <f t="shared" si="7"/>
        <v>3.54</v>
      </c>
      <c r="U42" s="72">
        <f t="shared" si="7"/>
        <v>3.54</v>
      </c>
      <c r="V42" s="72">
        <f t="shared" si="7"/>
        <v>3.54</v>
      </c>
      <c r="W42" s="72">
        <f t="shared" si="7"/>
        <v>3.54</v>
      </c>
      <c r="X42" s="72">
        <f t="shared" si="7"/>
        <v>3.54</v>
      </c>
      <c r="Y42" s="72">
        <f t="shared" si="7"/>
        <v>3.54</v>
      </c>
      <c r="Z42" s="72">
        <f t="shared" si="7"/>
        <v>3.54</v>
      </c>
      <c r="AA42" s="72">
        <f t="shared" si="7"/>
        <v>3.54</v>
      </c>
      <c r="AB42" s="72">
        <f t="shared" si="7"/>
        <v>3.54</v>
      </c>
      <c r="AC42" s="72">
        <f t="shared" si="7"/>
        <v>3.54</v>
      </c>
      <c r="AD42" s="72">
        <f t="shared" si="7"/>
        <v>3.54</v>
      </c>
      <c r="AE42" s="72">
        <f t="shared" si="7"/>
        <v>3.54</v>
      </c>
      <c r="AF42" s="72">
        <f t="shared" si="7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" si="8">SUM(B31:B42)</f>
        <v>62.64</v>
      </c>
      <c r="C43" s="68">
        <f t="shared" ref="C43:AF43" si="9">SUM(C31:C42)</f>
        <v>62.54</v>
      </c>
      <c r="D43" s="68">
        <f t="shared" si="9"/>
        <v>62.54</v>
      </c>
      <c r="E43" s="68">
        <f t="shared" si="9"/>
        <v>62.54</v>
      </c>
      <c r="F43" s="68">
        <f t="shared" si="9"/>
        <v>62.54</v>
      </c>
      <c r="G43" s="68">
        <f t="shared" si="9"/>
        <v>118.74000000000001</v>
      </c>
      <c r="H43" s="68">
        <f t="shared" si="9"/>
        <v>122.84</v>
      </c>
      <c r="I43" s="68">
        <f t="shared" si="9"/>
        <v>167.64000000000001</v>
      </c>
      <c r="J43" s="68">
        <f t="shared" si="9"/>
        <v>217.24</v>
      </c>
      <c r="K43" s="68">
        <f t="shared" si="9"/>
        <v>256.84000000000003</v>
      </c>
      <c r="L43" s="68">
        <f t="shared" si="9"/>
        <v>284.44</v>
      </c>
      <c r="M43" s="68">
        <f t="shared" si="9"/>
        <v>250.74</v>
      </c>
      <c r="N43" s="68">
        <f t="shared" si="9"/>
        <v>236.43999999999997</v>
      </c>
      <c r="O43" s="68">
        <f t="shared" si="9"/>
        <v>82.740000000000009</v>
      </c>
      <c r="P43" s="68">
        <f t="shared" si="9"/>
        <v>223.73999999999998</v>
      </c>
      <c r="Q43" s="68">
        <f t="shared" si="9"/>
        <v>3.54</v>
      </c>
      <c r="R43" s="68">
        <f t="shared" si="9"/>
        <v>225.94</v>
      </c>
      <c r="S43" s="68">
        <f t="shared" si="9"/>
        <v>225.64000000000001</v>
      </c>
      <c r="T43" s="68">
        <f t="shared" si="9"/>
        <v>226.64</v>
      </c>
      <c r="U43" s="68">
        <f t="shared" si="9"/>
        <v>244.04</v>
      </c>
      <c r="V43" s="68">
        <f t="shared" si="9"/>
        <v>33.54</v>
      </c>
      <c r="W43" s="68">
        <f t="shared" si="9"/>
        <v>240.54</v>
      </c>
      <c r="X43" s="68">
        <f t="shared" si="9"/>
        <v>297.14000000000004</v>
      </c>
      <c r="Y43" s="68">
        <f t="shared" si="9"/>
        <v>329.04</v>
      </c>
      <c r="Z43" s="68">
        <f t="shared" si="9"/>
        <v>332.94000000000005</v>
      </c>
      <c r="AA43" s="68">
        <f t="shared" si="9"/>
        <v>316.34000000000003</v>
      </c>
      <c r="AB43" s="68">
        <f t="shared" si="9"/>
        <v>253.33999999999997</v>
      </c>
      <c r="AC43" s="68">
        <f t="shared" si="9"/>
        <v>266.33</v>
      </c>
      <c r="AD43" s="68">
        <f t="shared" si="9"/>
        <v>163.34</v>
      </c>
      <c r="AE43" s="68">
        <f t="shared" si="9"/>
        <v>106.14</v>
      </c>
      <c r="AF43" s="68">
        <f t="shared" si="9"/>
        <v>78.540000000000006</v>
      </c>
      <c r="AG43" s="73">
        <f>SUM(AG31:AG42)</f>
        <v>464.91</v>
      </c>
      <c r="AH43" s="51">
        <f t="shared" si="2"/>
        <v>332.94000000000005</v>
      </c>
      <c r="AI43" s="52">
        <f t="shared" si="3"/>
        <v>3.54</v>
      </c>
      <c r="AK43" s="53"/>
    </row>
    <row r="44" spans="1:41" x14ac:dyDescent="0.25">
      <c r="A44" s="54" t="s">
        <v>51</v>
      </c>
      <c r="B44" s="48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/>
      <c r="P44" s="48">
        <v>0</v>
      </c>
      <c r="Q44" s="48"/>
      <c r="R44" s="48">
        <v>0</v>
      </c>
      <c r="S44" s="48">
        <v>14</v>
      </c>
      <c r="T44" s="48">
        <v>14</v>
      </c>
      <c r="U44" s="48">
        <v>40.6</v>
      </c>
      <c r="V44" s="48">
        <v>0</v>
      </c>
      <c r="W44" s="48">
        <v>28.7</v>
      </c>
      <c r="X44" s="48">
        <v>13.6</v>
      </c>
      <c r="Y44" s="48">
        <v>13.6</v>
      </c>
      <c r="Z44" s="48">
        <v>23.7</v>
      </c>
      <c r="AA44" s="48">
        <v>20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40.6</v>
      </c>
      <c r="AI44" s="52">
        <f t="shared" si="3"/>
        <v>0</v>
      </c>
      <c r="AK44" s="53"/>
    </row>
    <row r="45" spans="1:41" x14ac:dyDescent="0.25">
      <c r="A45" s="57" t="s">
        <v>52</v>
      </c>
      <c r="B45" s="69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/>
      <c r="P45" s="69">
        <v>0</v>
      </c>
      <c r="Q45" s="69"/>
      <c r="R45" s="48">
        <v>0</v>
      </c>
      <c r="S45" s="48">
        <v>6.3</v>
      </c>
      <c r="T45" s="48">
        <v>6.4</v>
      </c>
      <c r="U45" s="69">
        <v>19.100000000000001</v>
      </c>
      <c r="V45" s="69">
        <v>0</v>
      </c>
      <c r="W45" s="69">
        <v>15</v>
      </c>
      <c r="X45" s="69">
        <v>5.7</v>
      </c>
      <c r="Y45" s="69">
        <v>4.8</v>
      </c>
      <c r="Z45" s="69">
        <v>11.2</v>
      </c>
      <c r="AA45" s="69">
        <v>5.3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19.100000000000001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6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/>
      <c r="P46" s="76">
        <v>0</v>
      </c>
      <c r="Q46" s="76"/>
      <c r="R46" s="48">
        <v>0</v>
      </c>
      <c r="S46" s="48">
        <v>2.2999999999999998</v>
      </c>
      <c r="T46" s="48">
        <v>2.2999999999999998</v>
      </c>
      <c r="U46" s="76">
        <v>7</v>
      </c>
      <c r="V46" s="76">
        <v>0</v>
      </c>
      <c r="W46" s="76">
        <v>5.5</v>
      </c>
      <c r="X46" s="76">
        <v>2.2000000000000002</v>
      </c>
      <c r="Y46" s="76">
        <v>1.8</v>
      </c>
      <c r="Z46" s="76">
        <v>4.2</v>
      </c>
      <c r="AA46" s="76">
        <v>1.9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7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" si="10">SUM(B44:B46)</f>
        <v>0</v>
      </c>
      <c r="C47" s="68">
        <f t="shared" ref="C47:AF47" si="11">SUM(C44:C46)</f>
        <v>0</v>
      </c>
      <c r="D47" s="68">
        <f t="shared" si="11"/>
        <v>0</v>
      </c>
      <c r="E47" s="68">
        <f t="shared" si="11"/>
        <v>0</v>
      </c>
      <c r="F47" s="68">
        <f t="shared" si="11"/>
        <v>0</v>
      </c>
      <c r="G47" s="68">
        <f t="shared" si="11"/>
        <v>0</v>
      </c>
      <c r="H47" s="68">
        <f t="shared" si="11"/>
        <v>0</v>
      </c>
      <c r="I47" s="68">
        <f t="shared" si="11"/>
        <v>0</v>
      </c>
      <c r="J47" s="68">
        <f t="shared" si="11"/>
        <v>0</v>
      </c>
      <c r="K47" s="68">
        <f t="shared" si="11"/>
        <v>0</v>
      </c>
      <c r="L47" s="68">
        <f t="shared" si="11"/>
        <v>0</v>
      </c>
      <c r="M47" s="68">
        <f t="shared" si="11"/>
        <v>0</v>
      </c>
      <c r="N47" s="68">
        <f t="shared" si="11"/>
        <v>0</v>
      </c>
      <c r="O47" s="68">
        <f t="shared" si="11"/>
        <v>0</v>
      </c>
      <c r="P47" s="68">
        <f t="shared" si="11"/>
        <v>0</v>
      </c>
      <c r="Q47" s="68">
        <f t="shared" si="11"/>
        <v>0</v>
      </c>
      <c r="R47" s="68">
        <f t="shared" si="11"/>
        <v>0</v>
      </c>
      <c r="S47" s="68">
        <f t="shared" si="11"/>
        <v>22.6</v>
      </c>
      <c r="T47" s="68">
        <f t="shared" si="11"/>
        <v>22.7</v>
      </c>
      <c r="U47" s="68">
        <f t="shared" si="11"/>
        <v>66.7</v>
      </c>
      <c r="V47" s="68">
        <f t="shared" si="11"/>
        <v>0</v>
      </c>
      <c r="W47" s="68">
        <f t="shared" si="11"/>
        <v>49.2</v>
      </c>
      <c r="X47" s="68">
        <f t="shared" si="11"/>
        <v>21.5</v>
      </c>
      <c r="Y47" s="68">
        <f t="shared" si="11"/>
        <v>20.2</v>
      </c>
      <c r="Z47" s="68">
        <f t="shared" si="11"/>
        <v>39.1</v>
      </c>
      <c r="AA47" s="68">
        <f t="shared" si="11"/>
        <v>27.2</v>
      </c>
      <c r="AB47" s="68">
        <f t="shared" si="11"/>
        <v>0</v>
      </c>
      <c r="AC47" s="68">
        <f t="shared" si="11"/>
        <v>0</v>
      </c>
      <c r="AD47" s="68">
        <f t="shared" si="11"/>
        <v>0</v>
      </c>
      <c r="AE47" s="68">
        <f t="shared" si="11"/>
        <v>0</v>
      </c>
      <c r="AF47" s="68">
        <f t="shared" si="11"/>
        <v>0</v>
      </c>
      <c r="AG47" s="73">
        <f>SUM(AG44:AG46)</f>
        <v>106</v>
      </c>
      <c r="AH47" s="51">
        <f t="shared" si="2"/>
        <v>66.7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68</v>
      </c>
      <c r="C48" s="48">
        <v>65</v>
      </c>
      <c r="D48" s="48">
        <v>70.2</v>
      </c>
      <c r="E48" s="48">
        <v>73</v>
      </c>
      <c r="F48" s="48">
        <v>74</v>
      </c>
      <c r="G48" s="48">
        <v>70</v>
      </c>
      <c r="H48" s="48">
        <v>69</v>
      </c>
      <c r="I48" s="48">
        <v>73</v>
      </c>
      <c r="J48" s="48">
        <v>75.599999999999994</v>
      </c>
      <c r="K48" s="48">
        <v>73</v>
      </c>
      <c r="L48" s="48">
        <v>70</v>
      </c>
      <c r="M48" s="48">
        <v>72.225999999999999</v>
      </c>
      <c r="N48" s="48">
        <v>74.91</v>
      </c>
      <c r="O48" s="48"/>
      <c r="P48" s="48">
        <v>78</v>
      </c>
      <c r="Q48" s="48"/>
      <c r="R48" s="48">
        <v>79.099999999999994</v>
      </c>
      <c r="S48" s="48">
        <v>79.2</v>
      </c>
      <c r="T48" s="48">
        <v>78.3</v>
      </c>
      <c r="U48" s="48">
        <v>70</v>
      </c>
      <c r="V48" s="48">
        <v>72</v>
      </c>
      <c r="W48" s="48">
        <v>69.599999999999994</v>
      </c>
      <c r="X48" s="48">
        <v>70.099999999999994</v>
      </c>
      <c r="Y48" s="48">
        <v>67.8</v>
      </c>
      <c r="Z48" s="48">
        <v>73.5</v>
      </c>
      <c r="AA48" s="48">
        <v>70</v>
      </c>
      <c r="AB48" s="48">
        <v>69.77</v>
      </c>
      <c r="AC48" s="48">
        <v>73.5</v>
      </c>
      <c r="AD48" s="48">
        <v>71</v>
      </c>
      <c r="AE48" s="48">
        <v>74.599999999999994</v>
      </c>
      <c r="AF48" s="48">
        <v>68.3</v>
      </c>
      <c r="AG48" s="56"/>
      <c r="AH48" s="51">
        <f t="shared" si="2"/>
        <v>79.2</v>
      </c>
      <c r="AI48" s="52">
        <f t="shared" si="3"/>
        <v>65</v>
      </c>
      <c r="AK48" s="53"/>
    </row>
    <row r="49" spans="1:37" x14ac:dyDescent="0.25">
      <c r="A49" s="57" t="s">
        <v>56</v>
      </c>
      <c r="B49" s="69">
        <v>126</v>
      </c>
      <c r="C49" s="69">
        <v>154</v>
      </c>
      <c r="D49" s="69">
        <v>150</v>
      </c>
      <c r="E49" s="69">
        <v>149</v>
      </c>
      <c r="F49" s="69">
        <v>152</v>
      </c>
      <c r="G49" s="69">
        <v>152</v>
      </c>
      <c r="H49" s="69">
        <v>156</v>
      </c>
      <c r="I49" s="69">
        <v>168</v>
      </c>
      <c r="J49" s="69">
        <v>180</v>
      </c>
      <c r="K49" s="69">
        <v>192</v>
      </c>
      <c r="L49" s="48">
        <f>162</f>
        <v>162</v>
      </c>
      <c r="M49" s="48">
        <f>123+57</f>
        <v>180</v>
      </c>
      <c r="N49" s="48">
        <f>124+56</f>
        <v>180</v>
      </c>
      <c r="O49" s="48"/>
      <c r="P49" s="48">
        <v>180</v>
      </c>
      <c r="Q49" s="48"/>
      <c r="R49" s="48">
        <v>156</v>
      </c>
      <c r="S49" s="48">
        <v>151</v>
      </c>
      <c r="T49" s="48">
        <v>150</v>
      </c>
      <c r="U49" s="78">
        <v>146</v>
      </c>
      <c r="V49" s="78">
        <v>130</v>
      </c>
      <c r="W49" s="78">
        <v>152</v>
      </c>
      <c r="X49" s="78">
        <v>156</v>
      </c>
      <c r="Y49" s="78">
        <v>161</v>
      </c>
      <c r="Z49" s="78">
        <v>121</v>
      </c>
      <c r="AA49" s="69">
        <v>104</v>
      </c>
      <c r="AB49" s="69">
        <v>95</v>
      </c>
      <c r="AC49" s="69">
        <v>100</v>
      </c>
      <c r="AD49" s="69">
        <f>92+46</f>
        <v>138</v>
      </c>
      <c r="AE49" s="69">
        <f>99.5+47</f>
        <v>146.5</v>
      </c>
      <c r="AF49" s="69">
        <f>97.2+47.2</f>
        <v>144.4</v>
      </c>
      <c r="AG49" s="58"/>
      <c r="AH49" s="51">
        <f t="shared" si="2"/>
        <v>192</v>
      </c>
      <c r="AI49" s="52">
        <f t="shared" si="3"/>
        <v>95</v>
      </c>
      <c r="AK49" s="53"/>
    </row>
    <row r="50" spans="1:37" x14ac:dyDescent="0.25">
      <c r="A50" s="57" t="s">
        <v>57</v>
      </c>
      <c r="B50" s="69">
        <v>330</v>
      </c>
      <c r="C50" s="69">
        <v>286.8</v>
      </c>
      <c r="D50" s="69">
        <v>270</v>
      </c>
      <c r="E50" s="69">
        <v>312</v>
      </c>
      <c r="F50" s="69">
        <v>312</v>
      </c>
      <c r="G50" s="48">
        <v>282</v>
      </c>
      <c r="H50" s="48">
        <v>332</v>
      </c>
      <c r="I50" s="48">
        <v>333</v>
      </c>
      <c r="J50" s="48">
        <v>310</v>
      </c>
      <c r="K50" s="48">
        <v>310</v>
      </c>
      <c r="L50" s="69">
        <v>334</v>
      </c>
      <c r="M50" s="69">
        <v>360</v>
      </c>
      <c r="N50" s="69">
        <v>354</v>
      </c>
      <c r="O50" s="69"/>
      <c r="P50" s="69">
        <v>340</v>
      </c>
      <c r="Q50" s="69"/>
      <c r="R50" s="69">
        <v>340</v>
      </c>
      <c r="S50" s="69">
        <v>340</v>
      </c>
      <c r="T50" s="69">
        <v>380</v>
      </c>
      <c r="U50" s="79">
        <v>250</v>
      </c>
      <c r="V50" s="79">
        <v>232</v>
      </c>
      <c r="W50" s="79">
        <v>340</v>
      </c>
      <c r="X50" s="79">
        <v>350</v>
      </c>
      <c r="Y50" s="79">
        <v>366</v>
      </c>
      <c r="Z50" s="79">
        <v>286</v>
      </c>
      <c r="AA50" s="69">
        <v>264</v>
      </c>
      <c r="AB50" s="69">
        <v>270</v>
      </c>
      <c r="AC50" s="69">
        <v>260</v>
      </c>
      <c r="AD50" s="69">
        <v>240</v>
      </c>
      <c r="AE50" s="69">
        <v>280</v>
      </c>
      <c r="AF50" s="69">
        <v>296</v>
      </c>
      <c r="AG50" s="80"/>
      <c r="AH50" s="51">
        <f t="shared" si="2"/>
        <v>380</v>
      </c>
      <c r="AI50" s="52">
        <f t="shared" si="3"/>
        <v>232</v>
      </c>
      <c r="AK50" s="53"/>
    </row>
    <row r="51" spans="1:37" x14ac:dyDescent="0.25">
      <c r="A51" s="57" t="s">
        <v>58</v>
      </c>
      <c r="B51" s="81">
        <v>48.9</v>
      </c>
      <c r="C51" s="81">
        <v>49.7</v>
      </c>
      <c r="D51" s="81">
        <v>46</v>
      </c>
      <c r="E51" s="81">
        <v>48</v>
      </c>
      <c r="F51" s="81">
        <v>50</v>
      </c>
      <c r="G51" s="81">
        <v>46</v>
      </c>
      <c r="H51" s="81">
        <v>46</v>
      </c>
      <c r="I51" s="81">
        <v>43</v>
      </c>
      <c r="J51" s="81">
        <v>45</v>
      </c>
      <c r="K51" s="81">
        <v>45</v>
      </c>
      <c r="L51" s="69">
        <v>40.4</v>
      </c>
      <c r="M51" s="69">
        <v>46</v>
      </c>
      <c r="N51" s="69">
        <v>38</v>
      </c>
      <c r="O51" s="69"/>
      <c r="P51" s="69">
        <v>47</v>
      </c>
      <c r="Q51" s="69"/>
      <c r="R51" s="69">
        <v>40</v>
      </c>
      <c r="S51" s="69">
        <v>38.700000000000003</v>
      </c>
      <c r="T51" s="69">
        <v>48</v>
      </c>
      <c r="U51" s="69">
        <v>45</v>
      </c>
      <c r="V51" s="69">
        <v>0</v>
      </c>
      <c r="W51" s="69">
        <v>42.2</v>
      </c>
      <c r="X51" s="69">
        <v>43.1</v>
      </c>
      <c r="Y51" s="69">
        <v>48</v>
      </c>
      <c r="Z51" s="69">
        <v>47</v>
      </c>
      <c r="AA51" s="81">
        <v>41</v>
      </c>
      <c r="AB51" s="81">
        <v>35.6</v>
      </c>
      <c r="AC51" s="81">
        <v>40.6</v>
      </c>
      <c r="AD51" s="81">
        <v>40</v>
      </c>
      <c r="AE51" s="81">
        <v>41</v>
      </c>
      <c r="AF51" s="81">
        <v>48.2</v>
      </c>
      <c r="AG51" s="80"/>
      <c r="AH51" s="51">
        <f t="shared" si="2"/>
        <v>50</v>
      </c>
      <c r="AI51" s="52">
        <f t="shared" si="3"/>
        <v>0</v>
      </c>
      <c r="AK51" s="53"/>
    </row>
    <row r="52" spans="1:37" x14ac:dyDescent="0.25">
      <c r="A52" s="57" t="s">
        <v>59</v>
      </c>
      <c r="B52" s="48">
        <v>63</v>
      </c>
      <c r="C52" s="81">
        <v>72.7</v>
      </c>
      <c r="D52" s="81">
        <v>65</v>
      </c>
      <c r="E52" s="81">
        <v>64</v>
      </c>
      <c r="F52" s="81">
        <v>67.5</v>
      </c>
      <c r="G52" s="81">
        <v>68.2</v>
      </c>
      <c r="H52" s="81">
        <v>58</v>
      </c>
      <c r="I52" s="81">
        <v>63</v>
      </c>
      <c r="J52" s="81">
        <v>62</v>
      </c>
      <c r="K52" s="81">
        <v>65</v>
      </c>
      <c r="L52" s="48">
        <v>66.900000000000006</v>
      </c>
      <c r="M52" s="48">
        <v>77</v>
      </c>
      <c r="N52" s="48">
        <v>74.900000000000006</v>
      </c>
      <c r="O52" s="48"/>
      <c r="P52" s="48">
        <v>78</v>
      </c>
      <c r="Q52" s="48"/>
      <c r="R52" s="48">
        <v>86</v>
      </c>
      <c r="S52" s="48">
        <v>88.1</v>
      </c>
      <c r="T52" s="48">
        <v>81.900000000000006</v>
      </c>
      <c r="U52" s="48">
        <v>83.7</v>
      </c>
      <c r="V52" s="48">
        <v>77.599999999999994</v>
      </c>
      <c r="W52" s="48">
        <v>83.9</v>
      </c>
      <c r="X52" s="48">
        <v>83.2</v>
      </c>
      <c r="Y52" s="48">
        <v>68.599999999999994</v>
      </c>
      <c r="Z52" s="48">
        <v>87.2</v>
      </c>
      <c r="AA52" s="48">
        <v>88.7</v>
      </c>
      <c r="AB52" s="48">
        <v>81</v>
      </c>
      <c r="AC52" s="48">
        <v>90.2</v>
      </c>
      <c r="AD52" s="48">
        <v>80.3</v>
      </c>
      <c r="AE52" s="48">
        <v>72</v>
      </c>
      <c r="AF52" s="48">
        <v>76.5</v>
      </c>
      <c r="AG52" s="80"/>
      <c r="AH52" s="51">
        <f t="shared" si="2"/>
        <v>90.2</v>
      </c>
      <c r="AI52" s="52">
        <f t="shared" si="3"/>
        <v>58</v>
      </c>
      <c r="AK52" s="53"/>
    </row>
    <row r="53" spans="1:37" x14ac:dyDescent="0.25">
      <c r="A53" s="57" t="s">
        <v>60</v>
      </c>
      <c r="B53" s="82">
        <v>7</v>
      </c>
      <c r="C53" s="82">
        <v>7</v>
      </c>
      <c r="D53" s="82">
        <v>7</v>
      </c>
      <c r="E53" s="82">
        <v>7</v>
      </c>
      <c r="F53" s="82">
        <v>7</v>
      </c>
      <c r="G53" s="82">
        <v>7</v>
      </c>
      <c r="H53" s="82">
        <v>7</v>
      </c>
      <c r="I53" s="82">
        <v>7</v>
      </c>
      <c r="J53" s="82">
        <v>7</v>
      </c>
      <c r="K53" s="82">
        <v>7</v>
      </c>
      <c r="L53" s="82">
        <v>7</v>
      </c>
      <c r="M53" s="82">
        <v>7</v>
      </c>
      <c r="N53" s="82">
        <v>7</v>
      </c>
      <c r="O53" s="82">
        <v>7</v>
      </c>
      <c r="P53" s="82">
        <v>7</v>
      </c>
      <c r="Q53" s="82"/>
      <c r="R53" s="82">
        <v>7</v>
      </c>
      <c r="S53" s="82">
        <v>7</v>
      </c>
      <c r="T53" s="82">
        <v>7</v>
      </c>
      <c r="U53" s="82">
        <v>7</v>
      </c>
      <c r="V53" s="82">
        <v>7</v>
      </c>
      <c r="W53" s="82">
        <v>7</v>
      </c>
      <c r="X53" s="82">
        <v>7</v>
      </c>
      <c r="Y53" s="82">
        <v>7</v>
      </c>
      <c r="Z53" s="82">
        <v>7</v>
      </c>
      <c r="AA53" s="82">
        <v>7</v>
      </c>
      <c r="AB53" s="82">
        <v>7</v>
      </c>
      <c r="AC53" s="82">
        <v>7</v>
      </c>
      <c r="AD53" s="82">
        <v>7</v>
      </c>
      <c r="AE53" s="82">
        <v>7</v>
      </c>
      <c r="AF53" s="82">
        <v>7</v>
      </c>
      <c r="AG53" s="80"/>
      <c r="AH53" s="51">
        <f t="shared" si="2"/>
        <v>7</v>
      </c>
      <c r="AI53" s="52">
        <f t="shared" si="3"/>
        <v>7</v>
      </c>
      <c r="AK53" s="53"/>
    </row>
    <row r="54" spans="1:37" x14ac:dyDescent="0.25">
      <c r="A54" s="57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/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7</v>
      </c>
      <c r="N55" s="81">
        <v>7</v>
      </c>
      <c r="O55" s="81">
        <v>7</v>
      </c>
      <c r="P55" s="81">
        <v>7</v>
      </c>
      <c r="Q55" s="81"/>
      <c r="R55" s="81">
        <v>7</v>
      </c>
      <c r="S55" s="81">
        <v>7</v>
      </c>
      <c r="T55" s="81">
        <v>7</v>
      </c>
      <c r="U55" s="81">
        <v>7</v>
      </c>
      <c r="V55" s="81">
        <v>7</v>
      </c>
      <c r="W55" s="81">
        <v>7</v>
      </c>
      <c r="X55" s="81">
        <v>7</v>
      </c>
      <c r="Y55" s="81">
        <v>7</v>
      </c>
      <c r="Z55" s="81">
        <v>7</v>
      </c>
      <c r="AA55" s="81">
        <v>7</v>
      </c>
      <c r="AB55" s="81">
        <v>7</v>
      </c>
      <c r="AC55" s="81">
        <v>7</v>
      </c>
      <c r="AD55" s="81">
        <v>7</v>
      </c>
      <c r="AE55" s="81">
        <v>7</v>
      </c>
      <c r="AF55" s="81">
        <v>7</v>
      </c>
      <c r="AG55" s="80"/>
      <c r="AH55" s="51">
        <f t="shared" si="2"/>
        <v>7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/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4">
        <v>9</v>
      </c>
      <c r="C57" s="84">
        <v>9</v>
      </c>
      <c r="D57" s="84">
        <v>9</v>
      </c>
      <c r="E57" s="84">
        <v>9</v>
      </c>
      <c r="F57" s="84">
        <v>9</v>
      </c>
      <c r="G57" s="84">
        <v>9</v>
      </c>
      <c r="H57" s="84">
        <v>9</v>
      </c>
      <c r="I57" s="84">
        <v>9</v>
      </c>
      <c r="J57" s="84">
        <v>9</v>
      </c>
      <c r="K57" s="84">
        <v>9</v>
      </c>
      <c r="L57" s="84">
        <v>9</v>
      </c>
      <c r="M57" s="84">
        <v>9</v>
      </c>
      <c r="N57" s="84">
        <v>9</v>
      </c>
      <c r="O57" s="84">
        <v>9</v>
      </c>
      <c r="P57" s="84">
        <v>9</v>
      </c>
      <c r="Q57" s="84"/>
      <c r="R57" s="84">
        <v>9</v>
      </c>
      <c r="S57" s="84">
        <v>9</v>
      </c>
      <c r="T57" s="84">
        <v>9</v>
      </c>
      <c r="U57" s="84">
        <v>9</v>
      </c>
      <c r="V57" s="84">
        <v>9</v>
      </c>
      <c r="W57" s="84">
        <v>9</v>
      </c>
      <c r="X57" s="84">
        <v>9</v>
      </c>
      <c r="Y57" s="84">
        <v>9</v>
      </c>
      <c r="Z57" s="84">
        <v>9</v>
      </c>
      <c r="AA57" s="84">
        <v>9</v>
      </c>
      <c r="AB57" s="84">
        <v>9</v>
      </c>
      <c r="AC57" s="84">
        <v>7.5</v>
      </c>
      <c r="AD57" s="84">
        <v>7.5</v>
      </c>
      <c r="AE57" s="84">
        <v>7.5</v>
      </c>
      <c r="AF57" s="84">
        <v>7.5</v>
      </c>
      <c r="AG57" s="85"/>
      <c r="AH57" s="51">
        <f t="shared" si="2"/>
        <v>9</v>
      </c>
      <c r="AI57" s="52">
        <f t="shared" si="3"/>
        <v>7.5</v>
      </c>
      <c r="AK57" s="53"/>
    </row>
    <row r="58" spans="1:37" ht="15.75" thickBot="1" x14ac:dyDescent="0.3">
      <c r="A58" s="83" t="s">
        <v>65</v>
      </c>
      <c r="B58" s="84">
        <v>0</v>
      </c>
      <c r="C58" s="84">
        <v>0</v>
      </c>
      <c r="D58" s="84">
        <v>0</v>
      </c>
      <c r="E58" s="84">
        <v>0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/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/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" si="12">SUM(B48:B58)</f>
        <v>651.9</v>
      </c>
      <c r="C59" s="68">
        <f t="shared" ref="C59:AF59" si="13">SUM(C48:C58)</f>
        <v>644.20000000000005</v>
      </c>
      <c r="D59" s="68">
        <f t="shared" si="13"/>
        <v>617.20000000000005</v>
      </c>
      <c r="E59" s="68">
        <f t="shared" si="13"/>
        <v>662</v>
      </c>
      <c r="F59" s="68">
        <f t="shared" si="13"/>
        <v>671.5</v>
      </c>
      <c r="G59" s="68">
        <f t="shared" si="13"/>
        <v>634.20000000000005</v>
      </c>
      <c r="H59" s="68">
        <f t="shared" si="13"/>
        <v>677</v>
      </c>
      <c r="I59" s="68">
        <f t="shared" si="13"/>
        <v>696</v>
      </c>
      <c r="J59" s="68">
        <f t="shared" si="13"/>
        <v>688.6</v>
      </c>
      <c r="K59" s="68">
        <f t="shared" si="13"/>
        <v>701</v>
      </c>
      <c r="L59" s="68">
        <f t="shared" si="13"/>
        <v>689.3</v>
      </c>
      <c r="M59" s="68">
        <f t="shared" si="13"/>
        <v>758.226</v>
      </c>
      <c r="N59" s="68">
        <f t="shared" si="13"/>
        <v>744.81</v>
      </c>
      <c r="O59" s="68">
        <f t="shared" si="13"/>
        <v>23</v>
      </c>
      <c r="P59" s="68">
        <f t="shared" si="13"/>
        <v>746</v>
      </c>
      <c r="Q59" s="68">
        <f t="shared" si="13"/>
        <v>0</v>
      </c>
      <c r="R59" s="68">
        <f t="shared" si="13"/>
        <v>724.1</v>
      </c>
      <c r="S59" s="68">
        <f t="shared" si="13"/>
        <v>720.00000000000011</v>
      </c>
      <c r="T59" s="68">
        <f t="shared" si="13"/>
        <v>761.19999999999993</v>
      </c>
      <c r="U59" s="68">
        <f t="shared" si="13"/>
        <v>617.70000000000005</v>
      </c>
      <c r="V59" s="68">
        <f t="shared" si="13"/>
        <v>534.6</v>
      </c>
      <c r="W59" s="68">
        <f t="shared" si="13"/>
        <v>710.7</v>
      </c>
      <c r="X59" s="68">
        <f t="shared" si="13"/>
        <v>725.40000000000009</v>
      </c>
      <c r="Y59" s="68">
        <f t="shared" si="13"/>
        <v>734.4</v>
      </c>
      <c r="Z59" s="68">
        <f t="shared" si="13"/>
        <v>637.70000000000005</v>
      </c>
      <c r="AA59" s="68">
        <f t="shared" si="13"/>
        <v>590.70000000000005</v>
      </c>
      <c r="AB59" s="68">
        <f t="shared" si="13"/>
        <v>574.37</v>
      </c>
      <c r="AC59" s="68">
        <f t="shared" si="13"/>
        <v>585.80000000000007</v>
      </c>
      <c r="AD59" s="68">
        <f t="shared" si="13"/>
        <v>590.79999999999995</v>
      </c>
      <c r="AE59" s="68">
        <f t="shared" si="13"/>
        <v>635.6</v>
      </c>
      <c r="AF59" s="68">
        <f t="shared" si="13"/>
        <v>654.9</v>
      </c>
      <c r="AG59" s="73">
        <f>SUM(AG48:AG58)</f>
        <v>0</v>
      </c>
      <c r="AH59" s="51">
        <f t="shared" si="2"/>
        <v>761.19999999999993</v>
      </c>
      <c r="AI59" s="52">
        <f t="shared" si="3"/>
        <v>0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4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 t="shared" ref="B63" si="14">SUM(B60:B62)</f>
        <v>0</v>
      </c>
      <c r="C63" s="68">
        <f t="shared" ref="C63:AF63" si="15">SUM(C60:C62)</f>
        <v>0</v>
      </c>
      <c r="D63" s="68">
        <f t="shared" si="15"/>
        <v>0</v>
      </c>
      <c r="E63" s="68">
        <f t="shared" si="15"/>
        <v>0</v>
      </c>
      <c r="F63" s="68">
        <f t="shared" si="15"/>
        <v>0</v>
      </c>
      <c r="G63" s="68">
        <f t="shared" si="15"/>
        <v>0</v>
      </c>
      <c r="H63" s="68">
        <f t="shared" si="15"/>
        <v>0</v>
      </c>
      <c r="I63" s="68">
        <f t="shared" si="15"/>
        <v>0</v>
      </c>
      <c r="J63" s="68">
        <f t="shared" si="15"/>
        <v>0</v>
      </c>
      <c r="K63" s="68">
        <f t="shared" si="15"/>
        <v>0</v>
      </c>
      <c r="L63" s="68">
        <f t="shared" si="15"/>
        <v>0</v>
      </c>
      <c r="M63" s="68">
        <f t="shared" si="15"/>
        <v>0</v>
      </c>
      <c r="N63" s="68">
        <f t="shared" si="15"/>
        <v>0</v>
      </c>
      <c r="O63" s="68">
        <f t="shared" si="15"/>
        <v>0</v>
      </c>
      <c r="P63" s="68">
        <f t="shared" si="15"/>
        <v>0</v>
      </c>
      <c r="Q63" s="68">
        <f t="shared" si="15"/>
        <v>0</v>
      </c>
      <c r="R63" s="68">
        <f t="shared" si="15"/>
        <v>0</v>
      </c>
      <c r="S63" s="68">
        <f t="shared" si="15"/>
        <v>0</v>
      </c>
      <c r="T63" s="68">
        <f t="shared" si="15"/>
        <v>0</v>
      </c>
      <c r="U63" s="68">
        <f t="shared" si="15"/>
        <v>0</v>
      </c>
      <c r="V63" s="68">
        <f t="shared" si="15"/>
        <v>0</v>
      </c>
      <c r="W63" s="68">
        <f t="shared" si="15"/>
        <v>0</v>
      </c>
      <c r="X63" s="68">
        <f t="shared" si="15"/>
        <v>0</v>
      </c>
      <c r="Y63" s="68">
        <f t="shared" si="15"/>
        <v>0</v>
      </c>
      <c r="Z63" s="68">
        <f t="shared" si="15"/>
        <v>0</v>
      </c>
      <c r="AA63" s="68">
        <f t="shared" si="15"/>
        <v>0</v>
      </c>
      <c r="AB63" s="68">
        <f t="shared" si="15"/>
        <v>0</v>
      </c>
      <c r="AC63" s="68">
        <f t="shared" si="15"/>
        <v>0</v>
      </c>
      <c r="AD63" s="68">
        <f t="shared" si="15"/>
        <v>0</v>
      </c>
      <c r="AE63" s="68">
        <f t="shared" si="15"/>
        <v>0</v>
      </c>
      <c r="AF63" s="68">
        <f t="shared" si="15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f t="shared" ref="B65" si="16">B63+B59+B47+B43+B30+B64</f>
        <v>934.43999999999994</v>
      </c>
      <c r="C65" s="90">
        <f t="shared" ref="C65:AF65" si="17">C63+C59+C47+C43+C30+C64</f>
        <v>924.44</v>
      </c>
      <c r="D65" s="90">
        <f t="shared" si="17"/>
        <v>897.44</v>
      </c>
      <c r="E65" s="90">
        <f t="shared" si="17"/>
        <v>942.24</v>
      </c>
      <c r="F65" s="90">
        <f t="shared" si="17"/>
        <v>956.04</v>
      </c>
      <c r="G65" s="90">
        <f t="shared" si="17"/>
        <v>974.94</v>
      </c>
      <c r="H65" s="90">
        <f t="shared" si="17"/>
        <v>1021.84</v>
      </c>
      <c r="I65" s="90">
        <f t="shared" si="17"/>
        <v>1085.6399999999999</v>
      </c>
      <c r="J65" s="90">
        <f t="shared" si="17"/>
        <v>1127.8400000000001</v>
      </c>
      <c r="K65" s="90">
        <f t="shared" si="17"/>
        <v>1179.8400000000001</v>
      </c>
      <c r="L65" s="90">
        <f t="shared" si="17"/>
        <v>1195.74</v>
      </c>
      <c r="M65" s="90">
        <f t="shared" si="17"/>
        <v>1230.9659999999999</v>
      </c>
      <c r="N65" s="90">
        <f t="shared" si="17"/>
        <v>1204.3499999999999</v>
      </c>
      <c r="O65" s="90">
        <f t="shared" si="17"/>
        <v>190.74</v>
      </c>
      <c r="P65" s="90">
        <f t="shared" si="17"/>
        <v>1192.3399999999999</v>
      </c>
      <c r="Q65" s="90">
        <f t="shared" si="17"/>
        <v>88.54</v>
      </c>
      <c r="R65" s="90">
        <f t="shared" si="17"/>
        <v>1155.1399999999999</v>
      </c>
      <c r="S65" s="90">
        <f t="shared" si="17"/>
        <v>1194.6400000000001</v>
      </c>
      <c r="T65" s="90">
        <f t="shared" si="17"/>
        <v>1235.04</v>
      </c>
      <c r="U65" s="90">
        <f t="shared" si="17"/>
        <v>1145.8400000000001</v>
      </c>
      <c r="V65" s="90">
        <f t="shared" si="17"/>
        <v>729.33999999999992</v>
      </c>
      <c r="W65" s="90">
        <f t="shared" si="17"/>
        <v>1236.8400000000001</v>
      </c>
      <c r="X65" s="90">
        <f t="shared" si="17"/>
        <v>1274.7400000000002</v>
      </c>
      <c r="Y65" s="90">
        <f t="shared" si="17"/>
        <v>1313.74</v>
      </c>
      <c r="Z65" s="90">
        <f t="shared" si="17"/>
        <v>1237.2400000000002</v>
      </c>
      <c r="AA65" s="90">
        <f t="shared" si="17"/>
        <v>1163.3400000000001</v>
      </c>
      <c r="AB65" s="90">
        <f t="shared" si="17"/>
        <v>1056.81</v>
      </c>
      <c r="AC65" s="90">
        <f t="shared" si="17"/>
        <v>1081.3300000000002</v>
      </c>
      <c r="AD65" s="90">
        <f t="shared" si="17"/>
        <v>974.64</v>
      </c>
      <c r="AE65" s="90">
        <f t="shared" si="17"/>
        <v>967.04</v>
      </c>
      <c r="AF65" s="90">
        <f t="shared" si="17"/>
        <v>956.43999999999994</v>
      </c>
      <c r="AG65" s="73">
        <f>AG63+AG59+AG47+AG43+AG30+AG64</f>
        <v>1355.5100000000002</v>
      </c>
      <c r="AH65" s="51">
        <f t="shared" si="2"/>
        <v>1313.74</v>
      </c>
      <c r="AI65" s="52">
        <f t="shared" si="3"/>
        <v>88.54</v>
      </c>
    </row>
    <row r="66" spans="1:35" x14ac:dyDescent="0.25">
      <c r="A66" s="54" t="s">
        <v>73</v>
      </c>
      <c r="B66" s="81">
        <f t="shared" ref="B66" si="18">IF(B51&lt;0,B51*-1,0)</f>
        <v>0</v>
      </c>
      <c r="C66" s="81">
        <f t="shared" ref="C66:Q66" si="19">IF(C51&lt;0,C51*-1,0)</f>
        <v>0</v>
      </c>
      <c r="D66" s="81">
        <f t="shared" si="19"/>
        <v>0</v>
      </c>
      <c r="E66" s="81">
        <f t="shared" si="19"/>
        <v>0</v>
      </c>
      <c r="F66" s="81">
        <f t="shared" si="19"/>
        <v>0</v>
      </c>
      <c r="G66" s="81">
        <f t="shared" si="19"/>
        <v>0</v>
      </c>
      <c r="H66" s="81">
        <f t="shared" si="19"/>
        <v>0</v>
      </c>
      <c r="I66" s="81">
        <f t="shared" si="19"/>
        <v>0</v>
      </c>
      <c r="J66" s="81">
        <f t="shared" si="19"/>
        <v>0</v>
      </c>
      <c r="K66" s="81">
        <f t="shared" si="19"/>
        <v>0</v>
      </c>
      <c r="L66" s="81">
        <f t="shared" si="19"/>
        <v>0</v>
      </c>
      <c r="M66" s="81">
        <f t="shared" si="19"/>
        <v>0</v>
      </c>
      <c r="N66" s="81">
        <f t="shared" si="19"/>
        <v>0</v>
      </c>
      <c r="O66" s="81">
        <f t="shared" si="19"/>
        <v>0</v>
      </c>
      <c r="P66" s="81">
        <f t="shared" si="19"/>
        <v>0</v>
      </c>
      <c r="Q66" s="81">
        <f t="shared" si="19"/>
        <v>0</v>
      </c>
      <c r="R66" s="81">
        <f>IF(R51&lt;0,R51*-1,0)</f>
        <v>0</v>
      </c>
      <c r="S66" s="81">
        <f t="shared" ref="S66:AF66" si="20">IF(S51&lt;0,S51*-1,0)</f>
        <v>0</v>
      </c>
      <c r="T66" s="81">
        <f t="shared" si="20"/>
        <v>0</v>
      </c>
      <c r="U66" s="81">
        <f t="shared" si="20"/>
        <v>0</v>
      </c>
      <c r="V66" s="81">
        <f t="shared" si="20"/>
        <v>0</v>
      </c>
      <c r="W66" s="81">
        <f t="shared" si="20"/>
        <v>0</v>
      </c>
      <c r="X66" s="81">
        <f t="shared" si="20"/>
        <v>0</v>
      </c>
      <c r="Y66" s="81">
        <f t="shared" si="20"/>
        <v>0</v>
      </c>
      <c r="Z66" s="81">
        <f t="shared" si="20"/>
        <v>0</v>
      </c>
      <c r="AA66" s="81">
        <f t="shared" si="20"/>
        <v>0</v>
      </c>
      <c r="AB66" s="81">
        <f t="shared" si="20"/>
        <v>0</v>
      </c>
      <c r="AC66" s="81">
        <f t="shared" si="20"/>
        <v>0</v>
      </c>
      <c r="AD66" s="81">
        <f t="shared" si="20"/>
        <v>0</v>
      </c>
      <c r="AE66" s="81">
        <f t="shared" si="20"/>
        <v>0</v>
      </c>
      <c r="AF66" s="81">
        <f t="shared" si="20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" si="21">IF(B49&lt;0,B49*-1,0)</f>
        <v>0</v>
      </c>
      <c r="C67" s="81">
        <f t="shared" ref="C67:Q67" si="22">IF(C49&lt;0,C49*-1,0)</f>
        <v>0</v>
      </c>
      <c r="D67" s="81">
        <f t="shared" si="22"/>
        <v>0</v>
      </c>
      <c r="E67" s="81">
        <f t="shared" si="22"/>
        <v>0</v>
      </c>
      <c r="F67" s="81">
        <f t="shared" si="22"/>
        <v>0</v>
      </c>
      <c r="G67" s="81">
        <f t="shared" si="22"/>
        <v>0</v>
      </c>
      <c r="H67" s="81">
        <f t="shared" si="22"/>
        <v>0</v>
      </c>
      <c r="I67" s="81">
        <f t="shared" si="22"/>
        <v>0</v>
      </c>
      <c r="J67" s="81">
        <f t="shared" si="22"/>
        <v>0</v>
      </c>
      <c r="K67" s="81">
        <f t="shared" si="22"/>
        <v>0</v>
      </c>
      <c r="L67" s="81">
        <f t="shared" si="22"/>
        <v>0</v>
      </c>
      <c r="M67" s="81">
        <f t="shared" si="22"/>
        <v>0</v>
      </c>
      <c r="N67" s="81">
        <f t="shared" si="22"/>
        <v>0</v>
      </c>
      <c r="O67" s="81">
        <f t="shared" si="22"/>
        <v>0</v>
      </c>
      <c r="P67" s="81">
        <f t="shared" si="22"/>
        <v>0</v>
      </c>
      <c r="Q67" s="81">
        <f t="shared" si="22"/>
        <v>0</v>
      </c>
      <c r="R67" s="81">
        <f>IF(R49&lt;0,R49*-1,0)</f>
        <v>0</v>
      </c>
      <c r="S67" s="81">
        <f t="shared" ref="S67:AF67" si="23">IF(S49&lt;0,S49*-1,0)</f>
        <v>0</v>
      </c>
      <c r="T67" s="81">
        <f t="shared" si="23"/>
        <v>0</v>
      </c>
      <c r="U67" s="81">
        <f t="shared" si="23"/>
        <v>0</v>
      </c>
      <c r="V67" s="81">
        <f t="shared" si="23"/>
        <v>0</v>
      </c>
      <c r="W67" s="81">
        <f t="shared" si="23"/>
        <v>0</v>
      </c>
      <c r="X67" s="81">
        <f t="shared" si="23"/>
        <v>0</v>
      </c>
      <c r="Y67" s="81">
        <f t="shared" si="23"/>
        <v>0</v>
      </c>
      <c r="Z67" s="81">
        <f t="shared" si="23"/>
        <v>0</v>
      </c>
      <c r="AA67" s="81">
        <f t="shared" si="23"/>
        <v>0</v>
      </c>
      <c r="AB67" s="81">
        <f t="shared" si="23"/>
        <v>0</v>
      </c>
      <c r="AC67" s="81">
        <f t="shared" si="23"/>
        <v>0</v>
      </c>
      <c r="AD67" s="81">
        <f t="shared" si="23"/>
        <v>0</v>
      </c>
      <c r="AE67" s="81">
        <f t="shared" si="23"/>
        <v>0</v>
      </c>
      <c r="AF67" s="81">
        <f t="shared" si="23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" si="24">IF(B52&lt;0,B52*-1,0)</f>
        <v>0</v>
      </c>
      <c r="C68" s="81">
        <f t="shared" ref="C68:Q68" si="25">IF(C52&lt;0,C52*-1,0)</f>
        <v>0</v>
      </c>
      <c r="D68" s="81">
        <f t="shared" si="25"/>
        <v>0</v>
      </c>
      <c r="E68" s="81">
        <f t="shared" si="25"/>
        <v>0</v>
      </c>
      <c r="F68" s="81">
        <f t="shared" si="25"/>
        <v>0</v>
      </c>
      <c r="G68" s="81">
        <f t="shared" si="25"/>
        <v>0</v>
      </c>
      <c r="H68" s="81">
        <f t="shared" si="25"/>
        <v>0</v>
      </c>
      <c r="I68" s="81">
        <f t="shared" si="25"/>
        <v>0</v>
      </c>
      <c r="J68" s="81">
        <f t="shared" si="25"/>
        <v>0</v>
      </c>
      <c r="K68" s="81">
        <f t="shared" si="25"/>
        <v>0</v>
      </c>
      <c r="L68" s="81">
        <f t="shared" si="25"/>
        <v>0</v>
      </c>
      <c r="M68" s="81">
        <f t="shared" si="25"/>
        <v>0</v>
      </c>
      <c r="N68" s="81">
        <f t="shared" si="25"/>
        <v>0</v>
      </c>
      <c r="O68" s="81">
        <f t="shared" si="25"/>
        <v>0</v>
      </c>
      <c r="P68" s="81">
        <f t="shared" si="25"/>
        <v>0</v>
      </c>
      <c r="Q68" s="81">
        <f t="shared" si="25"/>
        <v>0</v>
      </c>
      <c r="R68" s="81">
        <f>IF(R52&lt;0,R52*-1,0)</f>
        <v>0</v>
      </c>
      <c r="S68" s="81">
        <f t="shared" ref="S68:AF68" si="26">IF(S52&lt;0,S52*-1,0)</f>
        <v>0</v>
      </c>
      <c r="T68" s="81">
        <f t="shared" si="26"/>
        <v>0</v>
      </c>
      <c r="U68" s="81">
        <f t="shared" si="26"/>
        <v>0</v>
      </c>
      <c r="V68" s="81">
        <f t="shared" si="26"/>
        <v>0</v>
      </c>
      <c r="W68" s="81">
        <f t="shared" si="26"/>
        <v>0</v>
      </c>
      <c r="X68" s="81">
        <f t="shared" si="26"/>
        <v>0</v>
      </c>
      <c r="Y68" s="81">
        <f t="shared" si="26"/>
        <v>0</v>
      </c>
      <c r="Z68" s="81">
        <f t="shared" si="26"/>
        <v>0</v>
      </c>
      <c r="AA68" s="81">
        <f t="shared" si="26"/>
        <v>0</v>
      </c>
      <c r="AB68" s="81">
        <f t="shared" si="26"/>
        <v>0</v>
      </c>
      <c r="AC68" s="81">
        <f t="shared" si="26"/>
        <v>0</v>
      </c>
      <c r="AD68" s="81">
        <f t="shared" si="26"/>
        <v>0</v>
      </c>
      <c r="AE68" s="81">
        <f t="shared" si="26"/>
        <v>0</v>
      </c>
      <c r="AF68" s="81">
        <f t="shared" si="2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 t="shared" ref="B69" si="27">IF(B50&lt;0,B50*-1,0)</f>
        <v>0</v>
      </c>
      <c r="C69" s="81">
        <f t="shared" ref="C69:AF69" si="28">IF(C50&lt;0,C50*-1,0)</f>
        <v>0</v>
      </c>
      <c r="D69" s="81">
        <f t="shared" si="28"/>
        <v>0</v>
      </c>
      <c r="E69" s="81">
        <f t="shared" si="28"/>
        <v>0</v>
      </c>
      <c r="F69" s="81">
        <f t="shared" si="28"/>
        <v>0</v>
      </c>
      <c r="G69" s="81">
        <f t="shared" si="28"/>
        <v>0</v>
      </c>
      <c r="H69" s="81">
        <f t="shared" si="28"/>
        <v>0</v>
      </c>
      <c r="I69" s="81">
        <f t="shared" si="28"/>
        <v>0</v>
      </c>
      <c r="J69" s="81">
        <f t="shared" si="28"/>
        <v>0</v>
      </c>
      <c r="K69" s="81">
        <f t="shared" si="28"/>
        <v>0</v>
      </c>
      <c r="L69" s="81">
        <f t="shared" si="28"/>
        <v>0</v>
      </c>
      <c r="M69" s="81">
        <f t="shared" si="28"/>
        <v>0</v>
      </c>
      <c r="N69" s="81">
        <f t="shared" si="28"/>
        <v>0</v>
      </c>
      <c r="O69" s="81">
        <f t="shared" si="28"/>
        <v>0</v>
      </c>
      <c r="P69" s="81">
        <f t="shared" si="28"/>
        <v>0</v>
      </c>
      <c r="Q69" s="81">
        <f t="shared" si="28"/>
        <v>0</v>
      </c>
      <c r="R69" s="81">
        <f t="shared" si="28"/>
        <v>0</v>
      </c>
      <c r="S69" s="81">
        <f t="shared" si="28"/>
        <v>0</v>
      </c>
      <c r="T69" s="81">
        <f t="shared" si="28"/>
        <v>0</v>
      </c>
      <c r="U69" s="81">
        <f t="shared" si="28"/>
        <v>0</v>
      </c>
      <c r="V69" s="81">
        <f t="shared" si="28"/>
        <v>0</v>
      </c>
      <c r="W69" s="81">
        <f t="shared" si="28"/>
        <v>0</v>
      </c>
      <c r="X69" s="81">
        <f t="shared" si="28"/>
        <v>0</v>
      </c>
      <c r="Y69" s="81">
        <f t="shared" si="28"/>
        <v>0</v>
      </c>
      <c r="Z69" s="81">
        <f t="shared" si="28"/>
        <v>0</v>
      </c>
      <c r="AA69" s="81">
        <f t="shared" si="28"/>
        <v>0</v>
      </c>
      <c r="AB69" s="81">
        <f t="shared" si="28"/>
        <v>0</v>
      </c>
      <c r="AC69" s="81">
        <f t="shared" si="28"/>
        <v>0</v>
      </c>
      <c r="AD69" s="81">
        <f t="shared" si="28"/>
        <v>0</v>
      </c>
      <c r="AE69" s="81">
        <f t="shared" si="28"/>
        <v>0</v>
      </c>
      <c r="AF69" s="81">
        <f t="shared" si="28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 t="shared" ref="B71" si="29">SUM(B66:B70)</f>
        <v>0</v>
      </c>
      <c r="C71" s="68">
        <f t="shared" ref="C71:AF71" si="30">SUM(C66:C70)</f>
        <v>0</v>
      </c>
      <c r="D71" s="68">
        <f t="shared" si="30"/>
        <v>0</v>
      </c>
      <c r="E71" s="68">
        <f t="shared" si="30"/>
        <v>0</v>
      </c>
      <c r="F71" s="68">
        <f t="shared" si="30"/>
        <v>0</v>
      </c>
      <c r="G71" s="68">
        <f t="shared" si="30"/>
        <v>0</v>
      </c>
      <c r="H71" s="68">
        <f t="shared" si="30"/>
        <v>0</v>
      </c>
      <c r="I71" s="68">
        <f t="shared" si="30"/>
        <v>0</v>
      </c>
      <c r="J71" s="68">
        <f t="shared" si="30"/>
        <v>0</v>
      </c>
      <c r="K71" s="68">
        <f t="shared" si="30"/>
        <v>0</v>
      </c>
      <c r="L71" s="68">
        <f t="shared" si="30"/>
        <v>0</v>
      </c>
      <c r="M71" s="68">
        <f t="shared" si="30"/>
        <v>0</v>
      </c>
      <c r="N71" s="68">
        <f t="shared" si="30"/>
        <v>0</v>
      </c>
      <c r="O71" s="68">
        <f t="shared" si="30"/>
        <v>0</v>
      </c>
      <c r="P71" s="68">
        <f t="shared" si="30"/>
        <v>0</v>
      </c>
      <c r="Q71" s="68">
        <f t="shared" si="30"/>
        <v>0</v>
      </c>
      <c r="R71" s="68">
        <f t="shared" si="30"/>
        <v>0</v>
      </c>
      <c r="S71" s="68">
        <f t="shared" si="30"/>
        <v>0</v>
      </c>
      <c r="T71" s="68">
        <f t="shared" si="30"/>
        <v>0</v>
      </c>
      <c r="U71" s="68">
        <f t="shared" si="30"/>
        <v>0</v>
      </c>
      <c r="V71" s="68">
        <f t="shared" si="30"/>
        <v>0</v>
      </c>
      <c r="W71" s="68">
        <f t="shared" si="30"/>
        <v>0</v>
      </c>
      <c r="X71" s="68">
        <f t="shared" si="30"/>
        <v>0</v>
      </c>
      <c r="Y71" s="68">
        <f t="shared" si="30"/>
        <v>0</v>
      </c>
      <c r="Z71" s="68">
        <f t="shared" si="30"/>
        <v>0</v>
      </c>
      <c r="AA71" s="68">
        <f t="shared" si="30"/>
        <v>0</v>
      </c>
      <c r="AB71" s="68">
        <f t="shared" si="30"/>
        <v>0</v>
      </c>
      <c r="AC71" s="68">
        <f t="shared" si="30"/>
        <v>0</v>
      </c>
      <c r="AD71" s="68">
        <f t="shared" si="30"/>
        <v>0</v>
      </c>
      <c r="AE71" s="68">
        <f t="shared" si="30"/>
        <v>0</v>
      </c>
      <c r="AF71" s="68">
        <f t="shared" si="30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5">
        <v>50.040999999999997</v>
      </c>
      <c r="C72" s="93">
        <v>50.012999999999998</v>
      </c>
      <c r="D72" s="93">
        <v>50.01</v>
      </c>
      <c r="E72" s="93">
        <v>50.06</v>
      </c>
      <c r="F72" s="93">
        <v>50.06</v>
      </c>
      <c r="G72" s="93">
        <v>49.98</v>
      </c>
      <c r="H72" s="93">
        <v>50.08</v>
      </c>
      <c r="I72" s="93">
        <v>50.08</v>
      </c>
      <c r="J72" s="93">
        <v>50.05</v>
      </c>
      <c r="K72" s="93">
        <v>50.05</v>
      </c>
      <c r="L72" s="93">
        <v>50.091999999999999</v>
      </c>
      <c r="M72" s="93">
        <v>50.08</v>
      </c>
      <c r="N72" s="93">
        <v>50.003999999999998</v>
      </c>
      <c r="O72" s="93"/>
      <c r="P72" s="93">
        <v>49.94</v>
      </c>
      <c r="Q72" s="94"/>
      <c r="R72" s="93">
        <v>49.94</v>
      </c>
      <c r="S72" s="93">
        <v>50.05</v>
      </c>
      <c r="T72" s="93">
        <v>49.91</v>
      </c>
      <c r="U72" s="93">
        <v>50.06</v>
      </c>
      <c r="V72" s="93">
        <v>50</v>
      </c>
      <c r="W72" s="93">
        <v>50</v>
      </c>
      <c r="X72" s="93">
        <v>49.88</v>
      </c>
      <c r="Y72" s="93">
        <v>50.05</v>
      </c>
      <c r="Z72" s="93">
        <v>49.84</v>
      </c>
      <c r="AA72" s="93">
        <v>49.98</v>
      </c>
      <c r="AB72" s="93">
        <v>50.029000000000003</v>
      </c>
      <c r="AC72" s="93">
        <v>50.029000000000003</v>
      </c>
      <c r="AD72" s="93">
        <v>49.94</v>
      </c>
      <c r="AE72" s="93">
        <v>49.94</v>
      </c>
      <c r="AF72" s="95">
        <v>50.02</v>
      </c>
      <c r="AG72" s="96"/>
      <c r="AH72" s="51">
        <f t="shared" si="2"/>
        <v>50.091999999999999</v>
      </c>
      <c r="AI72" s="52">
        <f t="shared" si="3"/>
        <v>49.84</v>
      </c>
    </row>
    <row r="73" spans="1:35" x14ac:dyDescent="0.25">
      <c r="A73" s="97" t="s">
        <v>80</v>
      </c>
      <c r="B73" s="99">
        <v>125.1</v>
      </c>
      <c r="C73" s="69">
        <v>126.9</v>
      </c>
      <c r="D73" s="69">
        <v>127.8</v>
      </c>
      <c r="E73" s="69">
        <v>125.6</v>
      </c>
      <c r="F73" s="69">
        <v>125.6</v>
      </c>
      <c r="G73" s="69">
        <v>127.5</v>
      </c>
      <c r="H73" s="69">
        <v>125.8</v>
      </c>
      <c r="I73" s="69">
        <v>125.8</v>
      </c>
      <c r="J73" s="69">
        <v>125.6</v>
      </c>
      <c r="K73" s="69">
        <v>125.6</v>
      </c>
      <c r="L73" s="69">
        <v>124.4</v>
      </c>
      <c r="M73" s="69">
        <v>123.4</v>
      </c>
      <c r="N73" s="69">
        <v>122.8</v>
      </c>
      <c r="O73" s="69"/>
      <c r="P73" s="69">
        <v>121</v>
      </c>
      <c r="Q73" s="98"/>
      <c r="R73" s="98">
        <v>121</v>
      </c>
      <c r="S73" s="98">
        <v>122.9</v>
      </c>
      <c r="T73" s="98">
        <v>123</v>
      </c>
      <c r="U73" s="98">
        <v>123.8</v>
      </c>
      <c r="V73" s="98">
        <v>132.5</v>
      </c>
      <c r="W73" s="98">
        <v>124.1</v>
      </c>
      <c r="X73" s="98">
        <v>123.3</v>
      </c>
      <c r="Y73" s="98">
        <v>123.8</v>
      </c>
      <c r="Z73" s="98">
        <v>126.8</v>
      </c>
      <c r="AA73" s="69">
        <v>126.2</v>
      </c>
      <c r="AB73" s="69">
        <v>125.7</v>
      </c>
      <c r="AC73" s="69">
        <v>125.7</v>
      </c>
      <c r="AD73" s="69">
        <v>127.3</v>
      </c>
      <c r="AE73" s="69">
        <v>126.5</v>
      </c>
      <c r="AF73" s="99">
        <v>125.2</v>
      </c>
      <c r="AG73" s="100"/>
      <c r="AH73" s="51">
        <f t="shared" si="2"/>
        <v>132.5</v>
      </c>
      <c r="AI73" s="52">
        <f t="shared" si="3"/>
        <v>121</v>
      </c>
    </row>
    <row r="74" spans="1:35" x14ac:dyDescent="0.25">
      <c r="A74" s="97" t="s">
        <v>81</v>
      </c>
      <c r="B74" s="99">
        <v>127.8</v>
      </c>
      <c r="C74" s="69">
        <v>129.80000000000001</v>
      </c>
      <c r="D74" s="69">
        <v>130.5</v>
      </c>
      <c r="E74" s="69">
        <v>127.7</v>
      </c>
      <c r="F74" s="69">
        <v>127.7</v>
      </c>
      <c r="G74" s="69">
        <v>129.6</v>
      </c>
      <c r="H74" s="69">
        <v>128.19999999999999</v>
      </c>
      <c r="I74" s="69">
        <v>128.19999999999999</v>
      </c>
      <c r="J74" s="69">
        <v>127.8</v>
      </c>
      <c r="K74" s="69">
        <v>127.8</v>
      </c>
      <c r="L74" s="69">
        <v>126.5</v>
      </c>
      <c r="M74" s="69">
        <v>126</v>
      </c>
      <c r="N74" s="69">
        <v>126</v>
      </c>
      <c r="O74" s="69"/>
      <c r="P74" s="69">
        <v>124</v>
      </c>
      <c r="Q74" s="98"/>
      <c r="R74" s="98">
        <v>124</v>
      </c>
      <c r="S74" s="98">
        <v>125.8</v>
      </c>
      <c r="T74" s="98">
        <v>125.8</v>
      </c>
      <c r="U74" s="98">
        <v>126</v>
      </c>
      <c r="V74" s="98">
        <v>134.5</v>
      </c>
      <c r="W74" s="98">
        <v>126</v>
      </c>
      <c r="X74" s="98">
        <v>125.2</v>
      </c>
      <c r="Y74" s="98">
        <v>125.7</v>
      </c>
      <c r="Z74" s="98">
        <v>128.69999999999999</v>
      </c>
      <c r="AA74" s="69">
        <v>128.30000000000001</v>
      </c>
      <c r="AB74" s="69">
        <v>128.5</v>
      </c>
      <c r="AC74" s="69">
        <v>128.5</v>
      </c>
      <c r="AD74" s="69">
        <v>129.69999999999999</v>
      </c>
      <c r="AE74" s="69">
        <v>129.4</v>
      </c>
      <c r="AF74" s="99">
        <v>128.4</v>
      </c>
      <c r="AG74" s="100"/>
      <c r="AH74" s="51">
        <f t="shared" si="2"/>
        <v>134.5</v>
      </c>
      <c r="AI74" s="52">
        <f t="shared" si="3"/>
        <v>124</v>
      </c>
    </row>
    <row r="75" spans="1:35" x14ac:dyDescent="0.25">
      <c r="A75" s="97" t="s">
        <v>82</v>
      </c>
      <c r="B75" s="99">
        <v>129.6</v>
      </c>
      <c r="C75" s="69">
        <v>129.9</v>
      </c>
      <c r="D75" s="69">
        <v>130.9</v>
      </c>
      <c r="E75" s="69">
        <v>131.19999999999999</v>
      </c>
      <c r="F75" s="69">
        <v>131.19999999999999</v>
      </c>
      <c r="G75" s="69">
        <v>132.6</v>
      </c>
      <c r="H75" s="69">
        <v>130.80000000000001</v>
      </c>
      <c r="I75" s="69">
        <v>130.80000000000001</v>
      </c>
      <c r="J75" s="69">
        <v>127.5</v>
      </c>
      <c r="K75" s="69">
        <v>127.5</v>
      </c>
      <c r="L75" s="69">
        <v>129</v>
      </c>
      <c r="M75" s="69">
        <v>125.4</v>
      </c>
      <c r="N75" s="69">
        <v>123</v>
      </c>
      <c r="O75" s="69"/>
      <c r="P75" s="69">
        <v>124</v>
      </c>
      <c r="Q75" s="69"/>
      <c r="R75" s="69">
        <v>124</v>
      </c>
      <c r="S75" s="69">
        <v>124.6</v>
      </c>
      <c r="T75" s="98">
        <v>124.3</v>
      </c>
      <c r="U75" s="98">
        <v>126.1</v>
      </c>
      <c r="V75" s="98">
        <v>129.5</v>
      </c>
      <c r="W75" s="98">
        <v>127.8</v>
      </c>
      <c r="X75" s="98">
        <v>123.9</v>
      </c>
      <c r="Y75" s="98">
        <v>124.6</v>
      </c>
      <c r="Z75" s="98">
        <v>128.6</v>
      </c>
      <c r="AA75" s="69">
        <v>129.69999999999999</v>
      </c>
      <c r="AB75" s="69">
        <v>128.19999999999999</v>
      </c>
      <c r="AC75" s="69">
        <v>128.19999999999999</v>
      </c>
      <c r="AD75" s="69">
        <v>129.4</v>
      </c>
      <c r="AE75" s="69">
        <v>129</v>
      </c>
      <c r="AF75" s="99">
        <v>129.80000000000001</v>
      </c>
      <c r="AG75" s="100"/>
      <c r="AH75" s="51">
        <f t="shared" si="2"/>
        <v>132.6</v>
      </c>
      <c r="AI75" s="52">
        <f t="shared" si="3"/>
        <v>123</v>
      </c>
    </row>
    <row r="76" spans="1:35" x14ac:dyDescent="0.25">
      <c r="A76" s="101" t="s">
        <v>83</v>
      </c>
      <c r="B76" s="99">
        <v>130.30000000000001</v>
      </c>
      <c r="C76" s="69">
        <v>130.80000000000001</v>
      </c>
      <c r="D76" s="69">
        <v>131.69999999999999</v>
      </c>
      <c r="E76" s="69">
        <v>132.1</v>
      </c>
      <c r="F76" s="69">
        <v>132.1</v>
      </c>
      <c r="G76" s="69">
        <v>131.9</v>
      </c>
      <c r="H76" s="69">
        <v>130.19999999999999</v>
      </c>
      <c r="I76" s="69">
        <v>130.19999999999999</v>
      </c>
      <c r="J76" s="69">
        <v>128.30000000000001</v>
      </c>
      <c r="K76" s="69">
        <v>128.30000000000001</v>
      </c>
      <c r="L76" s="69">
        <v>129.9</v>
      </c>
      <c r="M76" s="69">
        <v>125.9</v>
      </c>
      <c r="N76" s="69">
        <v>123</v>
      </c>
      <c r="O76" s="69"/>
      <c r="P76" s="69">
        <v>123</v>
      </c>
      <c r="Q76" s="69"/>
      <c r="R76" s="69">
        <v>123</v>
      </c>
      <c r="S76" s="69">
        <v>124.5</v>
      </c>
      <c r="T76" s="98">
        <v>124.3</v>
      </c>
      <c r="U76" s="98">
        <v>124.4</v>
      </c>
      <c r="V76" s="98">
        <v>129.5</v>
      </c>
      <c r="W76" s="98">
        <v>128.5</v>
      </c>
      <c r="X76" s="98">
        <v>124.1</v>
      </c>
      <c r="Y76" s="98">
        <v>124.5</v>
      </c>
      <c r="Z76" s="98">
        <v>131.30000000000001</v>
      </c>
      <c r="AA76" s="69">
        <v>131.80000000000001</v>
      </c>
      <c r="AB76" s="69">
        <v>128.9</v>
      </c>
      <c r="AC76" s="69">
        <v>128.9</v>
      </c>
      <c r="AD76" s="69">
        <v>130.69999999999999</v>
      </c>
      <c r="AE76" s="69">
        <v>130.5</v>
      </c>
      <c r="AF76" s="99">
        <v>131.5</v>
      </c>
      <c r="AG76" s="100"/>
      <c r="AH76" s="51">
        <f t="shared" si="2"/>
        <v>132.1</v>
      </c>
      <c r="AI76" s="52">
        <f t="shared" si="3"/>
        <v>123</v>
      </c>
    </row>
    <row r="77" spans="1:35" x14ac:dyDescent="0.25">
      <c r="A77" s="101" t="s">
        <v>84</v>
      </c>
      <c r="B77" s="103">
        <v>126.5</v>
      </c>
      <c r="C77" s="102">
        <v>129.6</v>
      </c>
      <c r="D77" s="102">
        <v>130.9</v>
      </c>
      <c r="E77" s="102">
        <v>130.19999999999999</v>
      </c>
      <c r="F77" s="102">
        <v>130.19999999999999</v>
      </c>
      <c r="G77" s="102">
        <v>130.5</v>
      </c>
      <c r="H77" s="102">
        <v>129.30000000000001</v>
      </c>
      <c r="I77" s="102">
        <v>129.30000000000001</v>
      </c>
      <c r="J77" s="102">
        <v>129</v>
      </c>
      <c r="K77" s="102">
        <v>129</v>
      </c>
      <c r="L77" s="102">
        <v>132.6</v>
      </c>
      <c r="M77" s="102">
        <v>129.30000000000001</v>
      </c>
      <c r="N77" s="102">
        <v>131.6</v>
      </c>
      <c r="O77" s="102"/>
      <c r="P77" s="102">
        <v>131</v>
      </c>
      <c r="Q77" s="102"/>
      <c r="R77" s="102">
        <v>131</v>
      </c>
      <c r="S77" s="102">
        <v>131.19999999999999</v>
      </c>
      <c r="T77" s="98">
        <v>130.30000000000001</v>
      </c>
      <c r="U77" s="98">
        <v>133.30000000000001</v>
      </c>
      <c r="V77" s="98">
        <v>0</v>
      </c>
      <c r="W77" s="98">
        <v>129.5</v>
      </c>
      <c r="X77" s="98">
        <v>134.5</v>
      </c>
      <c r="Y77" s="98">
        <v>133.4</v>
      </c>
      <c r="Z77" s="98">
        <v>137.80000000000001</v>
      </c>
      <c r="AA77" s="102">
        <v>136.5</v>
      </c>
      <c r="AB77" s="102">
        <v>135.69999999999999</v>
      </c>
      <c r="AC77" s="102">
        <v>135.69999999999999</v>
      </c>
      <c r="AD77" s="102">
        <v>128.1</v>
      </c>
      <c r="AE77" s="102">
        <v>131.19999999999999</v>
      </c>
      <c r="AF77" s="103">
        <v>127</v>
      </c>
      <c r="AG77" s="104"/>
      <c r="AH77" s="51">
        <f t="shared" si="2"/>
        <v>137.80000000000001</v>
      </c>
      <c r="AI77" s="52">
        <f t="shared" si="3"/>
        <v>0</v>
      </c>
    </row>
    <row r="78" spans="1:35" x14ac:dyDescent="0.25">
      <c r="A78" s="97" t="s">
        <v>85</v>
      </c>
      <c r="B78" s="99">
        <v>133.6</v>
      </c>
      <c r="C78" s="69">
        <v>134.5</v>
      </c>
      <c r="D78" s="69">
        <v>135.6</v>
      </c>
      <c r="E78" s="69">
        <v>135.1</v>
      </c>
      <c r="F78" s="69">
        <v>135.1</v>
      </c>
      <c r="G78" s="69">
        <v>135.6</v>
      </c>
      <c r="H78" s="69">
        <v>132.6</v>
      </c>
      <c r="I78" s="69">
        <v>132.6</v>
      </c>
      <c r="J78" s="69">
        <v>132</v>
      </c>
      <c r="K78" s="69">
        <v>132</v>
      </c>
      <c r="L78" s="69">
        <v>122</v>
      </c>
      <c r="M78" s="69">
        <v>123.4</v>
      </c>
      <c r="N78" s="69">
        <v>122.2</v>
      </c>
      <c r="O78" s="69"/>
      <c r="P78" s="69">
        <v>126</v>
      </c>
      <c r="Q78" s="69"/>
      <c r="R78" s="69">
        <v>126</v>
      </c>
      <c r="S78" s="69">
        <v>128.6</v>
      </c>
      <c r="T78" s="98">
        <v>129</v>
      </c>
      <c r="U78" s="98">
        <v>128</v>
      </c>
      <c r="V78" s="98">
        <v>0</v>
      </c>
      <c r="W78" s="98">
        <v>125</v>
      </c>
      <c r="X78" s="98">
        <v>125</v>
      </c>
      <c r="Y78" s="98">
        <v>124.5</v>
      </c>
      <c r="Z78" s="98">
        <v>124.5</v>
      </c>
      <c r="AA78" s="69">
        <v>127.6</v>
      </c>
      <c r="AB78" s="69">
        <v>128.30000000000001</v>
      </c>
      <c r="AC78" s="69">
        <v>128.30000000000001</v>
      </c>
      <c r="AD78" s="69">
        <v>131.9</v>
      </c>
      <c r="AE78" s="69">
        <v>134.30000000000001</v>
      </c>
      <c r="AF78" s="99">
        <v>132</v>
      </c>
      <c r="AG78" s="100"/>
      <c r="AH78" s="51">
        <f>MAX(B78:AF78)</f>
        <v>135.6</v>
      </c>
      <c r="AI78" s="52">
        <f>MIN(B78:AF78)</f>
        <v>0</v>
      </c>
    </row>
    <row r="79" spans="1:35" ht="15.75" thickBot="1" x14ac:dyDescent="0.3">
      <c r="A79" s="97" t="s">
        <v>86</v>
      </c>
      <c r="B79" s="106">
        <v>65.599999999999994</v>
      </c>
      <c r="C79" s="105">
        <v>66.3</v>
      </c>
      <c r="D79" s="105">
        <v>66.7</v>
      </c>
      <c r="E79" s="105">
        <v>65.400000000000006</v>
      </c>
      <c r="F79" s="105">
        <v>65.400000000000006</v>
      </c>
      <c r="G79" s="105">
        <v>65.3</v>
      </c>
      <c r="H79" s="105">
        <v>65.2</v>
      </c>
      <c r="I79" s="105">
        <v>65.2</v>
      </c>
      <c r="J79" s="105">
        <v>65.3</v>
      </c>
      <c r="K79" s="105">
        <v>65.3</v>
      </c>
      <c r="L79" s="105">
        <v>64.099999999999994</v>
      </c>
      <c r="M79" s="105">
        <v>64.599999999999994</v>
      </c>
      <c r="N79" s="105">
        <v>64.400000000000006</v>
      </c>
      <c r="O79" s="105"/>
      <c r="P79" s="105">
        <v>63.6</v>
      </c>
      <c r="Q79" s="105"/>
      <c r="R79" s="105">
        <v>63.6</v>
      </c>
      <c r="S79" s="105">
        <v>64</v>
      </c>
      <c r="T79" s="105">
        <v>64</v>
      </c>
      <c r="U79" s="105">
        <v>64.8</v>
      </c>
      <c r="V79" s="105">
        <v>67.900000000000006</v>
      </c>
      <c r="W79" s="105">
        <v>64.400000000000006</v>
      </c>
      <c r="X79" s="105">
        <v>64</v>
      </c>
      <c r="Y79" s="105">
        <v>64.2</v>
      </c>
      <c r="Z79" s="105">
        <v>65.5</v>
      </c>
      <c r="AA79" s="105">
        <v>65.599999999999994</v>
      </c>
      <c r="AB79" s="105">
        <v>65.599999999999994</v>
      </c>
      <c r="AC79" s="105">
        <v>65.599999999999994</v>
      </c>
      <c r="AD79" s="105">
        <v>65.2</v>
      </c>
      <c r="AE79" s="105">
        <v>66.2</v>
      </c>
      <c r="AF79" s="106">
        <v>65.5</v>
      </c>
      <c r="AG79" s="107"/>
      <c r="AH79" s="51">
        <f>MAX(B79:AF79)</f>
        <v>67.900000000000006</v>
      </c>
      <c r="AI79" s="52">
        <f>MIN(B79:AF79)</f>
        <v>63.6</v>
      </c>
    </row>
    <row r="80" spans="1:35" x14ac:dyDescent="0.25">
      <c r="A80" s="108" t="s">
        <v>87</v>
      </c>
      <c r="B80" s="109">
        <f t="shared" ref="B80" si="31">SUMIF(B48:B57,"&gt;0")</f>
        <v>651.9</v>
      </c>
      <c r="C80" s="109">
        <f t="shared" ref="C80:AF80" si="32">SUMIF(C48:C57,"&gt;0")</f>
        <v>644.20000000000005</v>
      </c>
      <c r="D80" s="109">
        <f t="shared" si="32"/>
        <v>617.20000000000005</v>
      </c>
      <c r="E80" s="109">
        <f t="shared" si="32"/>
        <v>662</v>
      </c>
      <c r="F80" s="109">
        <f t="shared" si="32"/>
        <v>671.5</v>
      </c>
      <c r="G80" s="109">
        <f t="shared" si="32"/>
        <v>634.20000000000005</v>
      </c>
      <c r="H80" s="109">
        <f t="shared" si="32"/>
        <v>677</v>
      </c>
      <c r="I80" s="109">
        <f t="shared" si="32"/>
        <v>696</v>
      </c>
      <c r="J80" s="109">
        <f t="shared" si="32"/>
        <v>688.6</v>
      </c>
      <c r="K80" s="109">
        <f t="shared" si="32"/>
        <v>701</v>
      </c>
      <c r="L80" s="109">
        <f t="shared" si="32"/>
        <v>689.3</v>
      </c>
      <c r="M80" s="109">
        <f t="shared" si="32"/>
        <v>758.226</v>
      </c>
      <c r="N80" s="109">
        <f t="shared" si="32"/>
        <v>744.81</v>
      </c>
      <c r="O80" s="109">
        <f t="shared" si="32"/>
        <v>23</v>
      </c>
      <c r="P80" s="109">
        <f t="shared" si="32"/>
        <v>746</v>
      </c>
      <c r="Q80" s="109">
        <f t="shared" si="32"/>
        <v>0</v>
      </c>
      <c r="R80" s="109">
        <f t="shared" si="32"/>
        <v>724.1</v>
      </c>
      <c r="S80" s="109">
        <f t="shared" si="32"/>
        <v>720.00000000000011</v>
      </c>
      <c r="T80" s="109">
        <f t="shared" si="32"/>
        <v>761.19999999999993</v>
      </c>
      <c r="U80" s="109">
        <f t="shared" si="32"/>
        <v>617.70000000000005</v>
      </c>
      <c r="V80" s="109">
        <f t="shared" si="32"/>
        <v>534.6</v>
      </c>
      <c r="W80" s="109">
        <f t="shared" si="32"/>
        <v>710.7</v>
      </c>
      <c r="X80" s="109">
        <f t="shared" si="32"/>
        <v>725.40000000000009</v>
      </c>
      <c r="Y80" s="109">
        <f t="shared" si="32"/>
        <v>734.4</v>
      </c>
      <c r="Z80" s="109">
        <f t="shared" si="32"/>
        <v>637.70000000000005</v>
      </c>
      <c r="AA80" s="109">
        <f t="shared" si="32"/>
        <v>590.70000000000005</v>
      </c>
      <c r="AB80" s="109">
        <f t="shared" si="32"/>
        <v>574.37</v>
      </c>
      <c r="AC80" s="109">
        <f t="shared" si="32"/>
        <v>585.80000000000007</v>
      </c>
      <c r="AD80" s="109">
        <f t="shared" si="32"/>
        <v>590.79999999999995</v>
      </c>
      <c r="AE80" s="109">
        <f t="shared" si="32"/>
        <v>635.6</v>
      </c>
      <c r="AF80" s="109">
        <f t="shared" si="32"/>
        <v>654.9</v>
      </c>
      <c r="AG80" s="110"/>
      <c r="AH80" s="51">
        <f>MAX(B80:AF80)</f>
        <v>761.19999999999993</v>
      </c>
      <c r="AI80" s="52">
        <f>MIN(B80:AF80)</f>
        <v>0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 t="shared" ref="B82" si="33">B11+B13+B17+B34+B36+B38+B40+B94+B108+B110+B121+B127+B130+B139+B143+B144+B147+B154+B159+B162+B163+B164+B172+B177+B83+B84+B85+B86+B99</f>
        <v>144.91999999999999</v>
      </c>
      <c r="C82" s="114">
        <f t="shared" ref="C82:AF82" si="34">C11+C13+C17+C34+C36+C38+C40+C94+C108+C110+C121+C127+C130+C139+C143+C144+C147+C154+C159+C162+C163+C164+C172+C177+C83+C84+C85+C86+C99</f>
        <v>144.72</v>
      </c>
      <c r="D82" s="114">
        <f t="shared" si="34"/>
        <v>145.91999999999999</v>
      </c>
      <c r="E82" s="114">
        <f t="shared" si="34"/>
        <v>169.21999999999997</v>
      </c>
      <c r="F82" s="114">
        <f t="shared" si="34"/>
        <v>169.21999999999997</v>
      </c>
      <c r="G82" s="114">
        <f t="shared" si="34"/>
        <v>183.21999999999997</v>
      </c>
      <c r="H82" s="114">
        <f t="shared" si="34"/>
        <v>210.82</v>
      </c>
      <c r="I82" s="114">
        <f t="shared" si="34"/>
        <v>233.62</v>
      </c>
      <c r="J82" s="114">
        <f t="shared" si="34"/>
        <v>255.11999999999998</v>
      </c>
      <c r="K82" s="114">
        <f t="shared" si="34"/>
        <v>271.21999999999997</v>
      </c>
      <c r="L82" s="114">
        <f t="shared" si="34"/>
        <v>298.02</v>
      </c>
      <c r="M82" s="114">
        <f t="shared" si="34"/>
        <v>291.31999999999994</v>
      </c>
      <c r="N82" s="114">
        <f t="shared" si="34"/>
        <v>288.61999999999995</v>
      </c>
      <c r="O82" s="114" t="e">
        <f t="shared" si="34"/>
        <v>#VALUE!</v>
      </c>
      <c r="P82" s="114">
        <f t="shared" si="34"/>
        <v>272.12</v>
      </c>
      <c r="Q82" s="114" t="e">
        <f t="shared" si="34"/>
        <v>#VALUE!</v>
      </c>
      <c r="R82" s="114">
        <f t="shared" si="34"/>
        <v>256.12</v>
      </c>
      <c r="S82" s="114">
        <f t="shared" si="34"/>
        <v>273.62</v>
      </c>
      <c r="T82" s="114">
        <f t="shared" si="34"/>
        <v>273.52</v>
      </c>
      <c r="U82" s="114">
        <f t="shared" si="34"/>
        <v>266.12</v>
      </c>
      <c r="V82" s="114">
        <f t="shared" si="34"/>
        <v>209.61999999999998</v>
      </c>
      <c r="W82" s="114">
        <f t="shared" si="34"/>
        <v>298.31999999999994</v>
      </c>
      <c r="X82" s="114">
        <f t="shared" si="34"/>
        <v>331.12</v>
      </c>
      <c r="Y82" s="114">
        <f t="shared" si="34"/>
        <v>350.82</v>
      </c>
      <c r="Z82" s="114">
        <f t="shared" si="34"/>
        <v>336.52</v>
      </c>
      <c r="AA82" s="114">
        <f t="shared" si="34"/>
        <v>316.02</v>
      </c>
      <c r="AB82" s="114">
        <f t="shared" si="34"/>
        <v>283.52</v>
      </c>
      <c r="AC82" s="114">
        <f t="shared" si="34"/>
        <v>270.53999999999996</v>
      </c>
      <c r="AD82" s="114">
        <f t="shared" si="34"/>
        <v>154.56</v>
      </c>
      <c r="AE82" s="114">
        <f t="shared" si="34"/>
        <v>133.15</v>
      </c>
      <c r="AF82" s="114">
        <f t="shared" si="34"/>
        <v>128.62</v>
      </c>
      <c r="AG82" s="115"/>
      <c r="AH82" s="51" t="e">
        <f>MAX(B82:AF82)</f>
        <v>#VALUE!</v>
      </c>
      <c r="AI82" s="52" t="e">
        <f>MIN(B82:AF82)</f>
        <v>#VALUE!</v>
      </c>
    </row>
    <row r="83" spans="1:37" x14ac:dyDescent="0.25">
      <c r="A83" s="116" t="s">
        <v>89</v>
      </c>
      <c r="B83" s="118">
        <v>-46.6</v>
      </c>
      <c r="C83" s="117">
        <v>-45</v>
      </c>
      <c r="D83" s="117">
        <v>-43.2</v>
      </c>
      <c r="E83" s="117">
        <v>-49.6</v>
      </c>
      <c r="F83" s="117">
        <v>-49.6</v>
      </c>
      <c r="G83" s="117">
        <v>-32.6</v>
      </c>
      <c r="H83" s="117">
        <v>-32.5</v>
      </c>
      <c r="I83" s="117">
        <v>-15.6</v>
      </c>
      <c r="J83" s="117">
        <v>4</v>
      </c>
      <c r="K83" s="117">
        <v>16.3</v>
      </c>
      <c r="L83" s="117">
        <v>29.2</v>
      </c>
      <c r="M83" s="117">
        <v>6.4</v>
      </c>
      <c r="N83" s="117">
        <v>8.6</v>
      </c>
      <c r="O83" s="117"/>
      <c r="P83" s="117">
        <v>4.5</v>
      </c>
      <c r="Q83" s="117"/>
      <c r="R83" s="117">
        <v>-4.5</v>
      </c>
      <c r="S83" s="117">
        <v>-5</v>
      </c>
      <c r="T83" s="117">
        <v>-6.4</v>
      </c>
      <c r="U83" s="117">
        <v>-9.1999999999999993</v>
      </c>
      <c r="V83" s="117">
        <v>-3.7</v>
      </c>
      <c r="W83" s="117">
        <v>0</v>
      </c>
      <c r="X83" s="117">
        <v>33.4</v>
      </c>
      <c r="Y83" s="117">
        <v>50.8</v>
      </c>
      <c r="Z83" s="117">
        <v>75.2</v>
      </c>
      <c r="AA83" s="49">
        <v>68.400000000000006</v>
      </c>
      <c r="AB83" s="49">
        <v>64.2</v>
      </c>
      <c r="AC83" s="49">
        <v>60.18</v>
      </c>
      <c r="AD83" s="49">
        <v>1.9</v>
      </c>
      <c r="AE83" s="49">
        <v>-21.47</v>
      </c>
      <c r="AF83" s="118">
        <v>-52.8</v>
      </c>
      <c r="AG83" s="119">
        <v>75</v>
      </c>
      <c r="AH83" s="51">
        <f>IF(ABS(MAX(B83:AF83))&gt;ABS(MIN(B83:AF83)),MAX(B83:AF83),MIN(B83:AF83))</f>
        <v>75.2</v>
      </c>
      <c r="AI83" s="120">
        <f>INDEX($B$9:$AF$9,1,MATCH(AH83,B83:AF83,0))</f>
        <v>0.8125</v>
      </c>
    </row>
    <row r="84" spans="1:37" x14ac:dyDescent="0.25">
      <c r="A84" s="121" t="s">
        <v>90</v>
      </c>
      <c r="B84" s="122">
        <v>-3</v>
      </c>
      <c r="C84" s="82">
        <v>-3.2</v>
      </c>
      <c r="D84" s="82">
        <v>-1.7</v>
      </c>
      <c r="E84" s="82">
        <v>5.2</v>
      </c>
      <c r="F84" s="82">
        <v>5.2</v>
      </c>
      <c r="G84" s="82">
        <v>7</v>
      </c>
      <c r="H84" s="82">
        <v>14</v>
      </c>
      <c r="I84" s="82">
        <v>17.5</v>
      </c>
      <c r="J84" s="82">
        <v>20</v>
      </c>
      <c r="K84" s="82">
        <v>22</v>
      </c>
      <c r="L84" s="82">
        <v>44</v>
      </c>
      <c r="M84" s="82">
        <v>51</v>
      </c>
      <c r="N84" s="82">
        <v>50.7</v>
      </c>
      <c r="O84" s="82"/>
      <c r="P84" s="82">
        <v>49</v>
      </c>
      <c r="Q84" s="82"/>
      <c r="R84" s="82">
        <v>34.799999999999997</v>
      </c>
      <c r="S84" s="82">
        <v>36</v>
      </c>
      <c r="T84" s="82">
        <v>35.1</v>
      </c>
      <c r="U84" s="82">
        <v>34.5</v>
      </c>
      <c r="V84" s="82">
        <v>33.6</v>
      </c>
      <c r="W84" s="82">
        <v>54</v>
      </c>
      <c r="X84" s="82">
        <v>53</v>
      </c>
      <c r="Y84" s="82">
        <v>51.4</v>
      </c>
      <c r="Z84" s="82">
        <v>20</v>
      </c>
      <c r="AA84" s="69">
        <v>11</v>
      </c>
      <c r="AB84" s="69">
        <v>5</v>
      </c>
      <c r="AC84" s="69">
        <v>3</v>
      </c>
      <c r="AD84" s="69">
        <v>9</v>
      </c>
      <c r="AE84" s="69">
        <v>16.5</v>
      </c>
      <c r="AF84" s="122">
        <v>-12.2</v>
      </c>
      <c r="AG84" s="119">
        <v>240</v>
      </c>
      <c r="AH84" s="51">
        <f>IF(ABS(MAX(B84:AF84))&gt;ABS(MIN(B84:AF84)),MAX(B84:AF84),MIN(B84:AF84))</f>
        <v>54</v>
      </c>
      <c r="AI84" s="120">
        <f>INDEX($B$9:$AF$9,1,MATCH(AH84,B84:AF84,0))</f>
        <v>0.75</v>
      </c>
    </row>
    <row r="85" spans="1:37" x14ac:dyDescent="0.25">
      <c r="A85" s="121" t="s">
        <v>91</v>
      </c>
      <c r="B85" s="122">
        <v>5</v>
      </c>
      <c r="C85" s="82">
        <v>5.5</v>
      </c>
      <c r="D85" s="82">
        <v>5.2</v>
      </c>
      <c r="E85" s="82">
        <v>8.3000000000000007</v>
      </c>
      <c r="F85" s="82">
        <v>8.3000000000000007</v>
      </c>
      <c r="G85" s="82">
        <v>10.5</v>
      </c>
      <c r="H85" s="82">
        <v>12.3</v>
      </c>
      <c r="I85" s="82">
        <v>15.2</v>
      </c>
      <c r="J85" s="82">
        <v>17.600000000000001</v>
      </c>
      <c r="K85" s="82">
        <v>18</v>
      </c>
      <c r="L85" s="82">
        <v>16.7</v>
      </c>
      <c r="M85" s="82">
        <v>17.600000000000001</v>
      </c>
      <c r="N85" s="82">
        <v>18</v>
      </c>
      <c r="O85" s="82"/>
      <c r="P85" s="82">
        <v>19</v>
      </c>
      <c r="Q85" s="82"/>
      <c r="R85" s="82">
        <v>20.8</v>
      </c>
      <c r="S85" s="82">
        <v>20.8</v>
      </c>
      <c r="T85" s="82">
        <v>19.7</v>
      </c>
      <c r="U85" s="82">
        <v>40.299999999999997</v>
      </c>
      <c r="V85" s="82">
        <v>19</v>
      </c>
      <c r="W85" s="82">
        <v>30.9</v>
      </c>
      <c r="X85" s="82">
        <v>31.3</v>
      </c>
      <c r="Y85" s="82">
        <v>30.1</v>
      </c>
      <c r="Z85" s="82">
        <v>29.2</v>
      </c>
      <c r="AA85" s="69">
        <v>21.6</v>
      </c>
      <c r="AB85" s="69">
        <v>16.5</v>
      </c>
      <c r="AC85" s="69">
        <v>19.64</v>
      </c>
      <c r="AD85" s="69">
        <v>4.3</v>
      </c>
      <c r="AE85" s="69">
        <v>7</v>
      </c>
      <c r="AF85" s="122">
        <v>1.5</v>
      </c>
      <c r="AG85" s="119">
        <v>60</v>
      </c>
      <c r="AH85" s="51">
        <f>IF(ABS(MAX(B85:AF85))&gt;ABS(MIN(B85:AF85)),MAX(B85:AF85),MIN(B85:AF85))</f>
        <v>40.299999999999997</v>
      </c>
      <c r="AI85" s="120">
        <f>INDEX($B$9:$AF$9,1,MATCH(AH85,B85:AF85,0))</f>
        <v>0.70833333333333304</v>
      </c>
    </row>
    <row r="86" spans="1:37" x14ac:dyDescent="0.25">
      <c r="A86" s="123" t="s">
        <v>92</v>
      </c>
      <c r="B86" s="125">
        <v>56.6</v>
      </c>
      <c r="C86" s="84">
        <v>54.4</v>
      </c>
      <c r="D86" s="84">
        <v>52.6</v>
      </c>
      <c r="E86" s="84">
        <v>72.3</v>
      </c>
      <c r="F86" s="84">
        <v>72.3</v>
      </c>
      <c r="G86" s="84">
        <v>65.3</v>
      </c>
      <c r="H86" s="84">
        <v>84</v>
      </c>
      <c r="I86" s="84">
        <v>86.5</v>
      </c>
      <c r="J86" s="84">
        <v>83.2</v>
      </c>
      <c r="K86" s="84">
        <v>84.6</v>
      </c>
      <c r="L86" s="84">
        <v>77.5</v>
      </c>
      <c r="M86" s="84">
        <v>85.6</v>
      </c>
      <c r="N86" s="84">
        <v>80.7</v>
      </c>
      <c r="O86" s="84"/>
      <c r="P86" s="84">
        <v>69</v>
      </c>
      <c r="Q86" s="84"/>
      <c r="R86" s="84">
        <v>89</v>
      </c>
      <c r="S86" s="84">
        <v>87.9</v>
      </c>
      <c r="T86" s="84">
        <v>89.1</v>
      </c>
      <c r="U86" s="84">
        <v>70.400000000000006</v>
      </c>
      <c r="V86" s="84">
        <v>84.3</v>
      </c>
      <c r="W86" s="84">
        <v>76.3</v>
      </c>
      <c r="X86" s="84">
        <v>78.099999999999994</v>
      </c>
      <c r="Y86" s="84">
        <v>85.8</v>
      </c>
      <c r="Z86" s="84">
        <v>80.099999999999994</v>
      </c>
      <c r="AA86" s="124">
        <v>82.5</v>
      </c>
      <c r="AB86" s="124">
        <v>66.099999999999994</v>
      </c>
      <c r="AC86" s="124">
        <v>56</v>
      </c>
      <c r="AD86" s="124">
        <v>7.54</v>
      </c>
      <c r="AE86" s="124">
        <v>-5.0999999999999996</v>
      </c>
      <c r="AF86" s="125">
        <v>58.4</v>
      </c>
      <c r="AG86" s="126">
        <v>120</v>
      </c>
      <c r="AH86" s="51">
        <f>IF(ABS(MAX(B86:AF86))&gt;ABS(MIN(B86:AF86)),MAX(B86:AF86),MIN(B86:AF86))</f>
        <v>89.1</v>
      </c>
      <c r="AI86" s="120">
        <f>INDEX($B$9:$AF$9,1,MATCH(AH86,B86:AF86,0))</f>
        <v>0.66666666666666696</v>
      </c>
    </row>
    <row r="87" spans="1:37" ht="15.75" thickBot="1" x14ac:dyDescent="0.3">
      <c r="A87" s="123" t="s">
        <v>93</v>
      </c>
      <c r="B87" s="125">
        <v>88.7</v>
      </c>
      <c r="C87" s="84">
        <v>87.1</v>
      </c>
      <c r="D87" s="84">
        <v>85.6</v>
      </c>
      <c r="E87" s="84">
        <v>95</v>
      </c>
      <c r="F87" s="84">
        <v>100.2</v>
      </c>
      <c r="G87" s="84">
        <v>88.6</v>
      </c>
      <c r="H87" s="84">
        <v>105</v>
      </c>
      <c r="I87" s="84">
        <v>103.6</v>
      </c>
      <c r="J87" s="84">
        <v>100</v>
      </c>
      <c r="K87" s="84">
        <v>98.6</v>
      </c>
      <c r="L87" s="84">
        <v>92.7</v>
      </c>
      <c r="M87" s="84">
        <v>116</v>
      </c>
      <c r="N87" s="84">
        <v>122</v>
      </c>
      <c r="O87" s="84"/>
      <c r="P87" s="84">
        <v>113</v>
      </c>
      <c r="Q87" s="84"/>
      <c r="R87" s="84">
        <v>111</v>
      </c>
      <c r="S87" s="84">
        <v>108</v>
      </c>
      <c r="T87" s="84">
        <v>109</v>
      </c>
      <c r="U87" s="84">
        <v>98.8</v>
      </c>
      <c r="V87" s="84">
        <v>78.8</v>
      </c>
      <c r="W87" s="84">
        <v>96.9</v>
      </c>
      <c r="X87" s="84">
        <v>87</v>
      </c>
      <c r="Y87" s="84">
        <v>79.3</v>
      </c>
      <c r="Z87" s="84">
        <v>65.5</v>
      </c>
      <c r="AA87" s="124">
        <v>63</v>
      </c>
      <c r="AB87" s="124">
        <v>84</v>
      </c>
      <c r="AC87" s="124">
        <v>88.19</v>
      </c>
      <c r="AD87" s="124">
        <v>56.52</v>
      </c>
      <c r="AE87" s="124">
        <v>98.4</v>
      </c>
      <c r="AF87" s="125">
        <v>93.6</v>
      </c>
      <c r="AG87" s="126"/>
      <c r="AH87" s="51">
        <f>IF(ABS(MAX(B87:AF87))&gt;ABS(MIN(B87:AF87)),MAX(B87:AF87),MIN(B87:AF87))</f>
        <v>122</v>
      </c>
      <c r="AI87" s="120">
        <f>INDEX($B$9:$AF$9,1,MATCH(AH87,B87:AF87,0))</f>
        <v>0.41666666666666702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35">B89</f>
        <v>9.9</v>
      </c>
      <c r="D89" s="132">
        <f t="shared" si="35"/>
        <v>9.9</v>
      </c>
      <c r="E89" s="132">
        <f t="shared" si="35"/>
        <v>9.9</v>
      </c>
      <c r="F89" s="132">
        <f t="shared" si="35"/>
        <v>9.9</v>
      </c>
      <c r="G89" s="132">
        <f t="shared" si="35"/>
        <v>9.9</v>
      </c>
      <c r="H89" s="132">
        <f t="shared" si="35"/>
        <v>9.9</v>
      </c>
      <c r="I89" s="132">
        <f t="shared" si="35"/>
        <v>9.9</v>
      </c>
      <c r="J89" s="132">
        <f t="shared" si="35"/>
        <v>9.9</v>
      </c>
      <c r="K89" s="132">
        <f t="shared" si="35"/>
        <v>9.9</v>
      </c>
      <c r="L89" s="132">
        <f t="shared" si="35"/>
        <v>9.9</v>
      </c>
      <c r="M89" s="132">
        <f t="shared" si="35"/>
        <v>9.9</v>
      </c>
      <c r="N89" s="132">
        <f t="shared" si="35"/>
        <v>9.9</v>
      </c>
      <c r="O89" s="132">
        <f t="shared" si="35"/>
        <v>9.9</v>
      </c>
      <c r="P89" s="132">
        <f t="shared" si="35"/>
        <v>9.9</v>
      </c>
      <c r="Q89" s="132">
        <f t="shared" si="35"/>
        <v>9.9</v>
      </c>
      <c r="R89" s="132">
        <f t="shared" si="35"/>
        <v>9.9</v>
      </c>
      <c r="S89" s="132">
        <f t="shared" ref="S89:AF104" si="36">R89</f>
        <v>9.9</v>
      </c>
      <c r="T89" s="132">
        <f t="shared" si="36"/>
        <v>9.9</v>
      </c>
      <c r="U89" s="132">
        <f t="shared" si="36"/>
        <v>9.9</v>
      </c>
      <c r="V89" s="132">
        <f t="shared" si="36"/>
        <v>9.9</v>
      </c>
      <c r="W89" s="132">
        <f t="shared" si="36"/>
        <v>9.9</v>
      </c>
      <c r="X89" s="132">
        <f t="shared" si="36"/>
        <v>9.9</v>
      </c>
      <c r="Y89" s="132">
        <f t="shared" si="36"/>
        <v>9.9</v>
      </c>
      <c r="Z89" s="132">
        <f t="shared" si="36"/>
        <v>9.9</v>
      </c>
      <c r="AA89" s="132">
        <f t="shared" si="36"/>
        <v>9.9</v>
      </c>
      <c r="AB89" s="132">
        <f t="shared" si="36"/>
        <v>9.9</v>
      </c>
      <c r="AC89" s="132">
        <f t="shared" si="36"/>
        <v>9.9</v>
      </c>
      <c r="AD89" s="132">
        <f t="shared" si="36"/>
        <v>9.9</v>
      </c>
      <c r="AE89" s="132">
        <f t="shared" si="36"/>
        <v>9.9</v>
      </c>
      <c r="AF89" s="132">
        <f t="shared" si="36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35"/>
        <v>9.6</v>
      </c>
      <c r="D90" s="135">
        <f t="shared" si="35"/>
        <v>9.6</v>
      </c>
      <c r="E90" s="135">
        <f t="shared" si="35"/>
        <v>9.6</v>
      </c>
      <c r="F90" s="135">
        <f t="shared" si="35"/>
        <v>9.6</v>
      </c>
      <c r="G90" s="135">
        <f t="shared" si="35"/>
        <v>9.6</v>
      </c>
      <c r="H90" s="135">
        <f t="shared" si="35"/>
        <v>9.6</v>
      </c>
      <c r="I90" s="135">
        <f t="shared" si="35"/>
        <v>9.6</v>
      </c>
      <c r="J90" s="135">
        <f t="shared" si="35"/>
        <v>9.6</v>
      </c>
      <c r="K90" s="135">
        <f t="shared" si="35"/>
        <v>9.6</v>
      </c>
      <c r="L90" s="135">
        <f t="shared" si="35"/>
        <v>9.6</v>
      </c>
      <c r="M90" s="135">
        <f t="shared" si="35"/>
        <v>9.6</v>
      </c>
      <c r="N90" s="135">
        <f t="shared" si="35"/>
        <v>9.6</v>
      </c>
      <c r="O90" s="135">
        <f t="shared" si="35"/>
        <v>9.6</v>
      </c>
      <c r="P90" s="135">
        <f t="shared" si="35"/>
        <v>9.6</v>
      </c>
      <c r="Q90" s="135">
        <f t="shared" si="35"/>
        <v>9.6</v>
      </c>
      <c r="R90" s="135">
        <f t="shared" si="35"/>
        <v>9.6</v>
      </c>
      <c r="S90" s="135">
        <f t="shared" si="36"/>
        <v>9.6</v>
      </c>
      <c r="T90" s="135">
        <f t="shared" si="36"/>
        <v>9.6</v>
      </c>
      <c r="U90" s="135">
        <f t="shared" si="36"/>
        <v>9.6</v>
      </c>
      <c r="V90" s="135">
        <f t="shared" si="36"/>
        <v>9.6</v>
      </c>
      <c r="W90" s="135">
        <f t="shared" si="36"/>
        <v>9.6</v>
      </c>
      <c r="X90" s="135">
        <f t="shared" si="36"/>
        <v>9.6</v>
      </c>
      <c r="Y90" s="135">
        <f t="shared" si="36"/>
        <v>9.6</v>
      </c>
      <c r="Z90" s="135">
        <f t="shared" si="36"/>
        <v>9.6</v>
      </c>
      <c r="AA90" s="135">
        <f t="shared" si="36"/>
        <v>9.6</v>
      </c>
      <c r="AB90" s="135">
        <f t="shared" si="36"/>
        <v>9.6</v>
      </c>
      <c r="AC90" s="135">
        <f t="shared" si="36"/>
        <v>9.6</v>
      </c>
      <c r="AD90" s="135">
        <f t="shared" si="36"/>
        <v>9.6</v>
      </c>
      <c r="AE90" s="135">
        <f t="shared" si="36"/>
        <v>9.6</v>
      </c>
      <c r="AF90" s="135">
        <f t="shared" si="36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35"/>
        <v>9.98</v>
      </c>
      <c r="D91" s="135">
        <f t="shared" si="35"/>
        <v>9.98</v>
      </c>
      <c r="E91" s="135">
        <f t="shared" si="35"/>
        <v>9.98</v>
      </c>
      <c r="F91" s="135">
        <f t="shared" si="35"/>
        <v>9.98</v>
      </c>
      <c r="G91" s="135">
        <f t="shared" si="35"/>
        <v>9.98</v>
      </c>
      <c r="H91" s="135">
        <f t="shared" si="35"/>
        <v>9.98</v>
      </c>
      <c r="I91" s="135">
        <f t="shared" si="35"/>
        <v>9.98</v>
      </c>
      <c r="J91" s="135">
        <f t="shared" si="35"/>
        <v>9.98</v>
      </c>
      <c r="K91" s="135">
        <f t="shared" si="35"/>
        <v>9.98</v>
      </c>
      <c r="L91" s="135">
        <f t="shared" si="35"/>
        <v>9.98</v>
      </c>
      <c r="M91" s="135">
        <f t="shared" si="35"/>
        <v>9.98</v>
      </c>
      <c r="N91" s="135">
        <f t="shared" si="35"/>
        <v>9.98</v>
      </c>
      <c r="O91" s="135">
        <f t="shared" si="35"/>
        <v>9.98</v>
      </c>
      <c r="P91" s="135">
        <f t="shared" si="35"/>
        <v>9.98</v>
      </c>
      <c r="Q91" s="135">
        <f t="shared" si="35"/>
        <v>9.98</v>
      </c>
      <c r="R91" s="135">
        <f t="shared" si="35"/>
        <v>9.98</v>
      </c>
      <c r="S91" s="135">
        <f t="shared" si="36"/>
        <v>9.98</v>
      </c>
      <c r="T91" s="135">
        <f t="shared" si="36"/>
        <v>9.98</v>
      </c>
      <c r="U91" s="135">
        <f t="shared" si="36"/>
        <v>9.98</v>
      </c>
      <c r="V91" s="135">
        <f t="shared" si="36"/>
        <v>9.98</v>
      </c>
      <c r="W91" s="135">
        <f t="shared" si="36"/>
        <v>9.98</v>
      </c>
      <c r="X91" s="135">
        <f t="shared" si="36"/>
        <v>9.98</v>
      </c>
      <c r="Y91" s="135">
        <f t="shared" si="36"/>
        <v>9.98</v>
      </c>
      <c r="Z91" s="135">
        <f t="shared" si="36"/>
        <v>9.98</v>
      </c>
      <c r="AA91" s="135">
        <f t="shared" si="36"/>
        <v>9.98</v>
      </c>
      <c r="AB91" s="135">
        <f t="shared" si="36"/>
        <v>9.98</v>
      </c>
      <c r="AC91" s="135">
        <f t="shared" si="36"/>
        <v>9.98</v>
      </c>
      <c r="AD91" s="135">
        <f t="shared" si="36"/>
        <v>9.98</v>
      </c>
      <c r="AE91" s="135">
        <f t="shared" si="36"/>
        <v>9.98</v>
      </c>
      <c r="AF91" s="135">
        <f t="shared" si="36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35"/>
        <v>9.1</v>
      </c>
      <c r="D92" s="135">
        <f t="shared" si="35"/>
        <v>9.1</v>
      </c>
      <c r="E92" s="135">
        <f t="shared" si="35"/>
        <v>9.1</v>
      </c>
      <c r="F92" s="135">
        <f t="shared" si="35"/>
        <v>9.1</v>
      </c>
      <c r="G92" s="135">
        <f t="shared" si="35"/>
        <v>9.1</v>
      </c>
      <c r="H92" s="135">
        <f t="shared" si="35"/>
        <v>9.1</v>
      </c>
      <c r="I92" s="135">
        <f t="shared" si="35"/>
        <v>9.1</v>
      </c>
      <c r="J92" s="135">
        <f t="shared" si="35"/>
        <v>9.1</v>
      </c>
      <c r="K92" s="135">
        <f t="shared" si="35"/>
        <v>9.1</v>
      </c>
      <c r="L92" s="135">
        <f t="shared" si="35"/>
        <v>9.1</v>
      </c>
      <c r="M92" s="135">
        <f t="shared" si="35"/>
        <v>9.1</v>
      </c>
      <c r="N92" s="135">
        <f t="shared" si="35"/>
        <v>9.1</v>
      </c>
      <c r="O92" s="135">
        <f t="shared" si="35"/>
        <v>9.1</v>
      </c>
      <c r="P92" s="135">
        <f t="shared" si="35"/>
        <v>9.1</v>
      </c>
      <c r="Q92" s="135">
        <f t="shared" si="35"/>
        <v>9.1</v>
      </c>
      <c r="R92" s="135">
        <f t="shared" si="35"/>
        <v>9.1</v>
      </c>
      <c r="S92" s="135">
        <f t="shared" si="36"/>
        <v>9.1</v>
      </c>
      <c r="T92" s="135">
        <f t="shared" si="36"/>
        <v>9.1</v>
      </c>
      <c r="U92" s="135">
        <f t="shared" si="36"/>
        <v>9.1</v>
      </c>
      <c r="V92" s="135">
        <f t="shared" si="36"/>
        <v>9.1</v>
      </c>
      <c r="W92" s="135">
        <f t="shared" si="36"/>
        <v>9.1</v>
      </c>
      <c r="X92" s="135">
        <f t="shared" si="36"/>
        <v>9.1</v>
      </c>
      <c r="Y92" s="135">
        <f t="shared" si="36"/>
        <v>9.1</v>
      </c>
      <c r="Z92" s="135">
        <f t="shared" si="36"/>
        <v>9.1</v>
      </c>
      <c r="AA92" s="135">
        <f t="shared" si="36"/>
        <v>9.1</v>
      </c>
      <c r="AB92" s="135">
        <f t="shared" si="36"/>
        <v>9.1</v>
      </c>
      <c r="AC92" s="135">
        <f t="shared" si="36"/>
        <v>9.1</v>
      </c>
      <c r="AD92" s="135">
        <f t="shared" si="36"/>
        <v>9.1</v>
      </c>
      <c r="AE92" s="135">
        <f t="shared" si="36"/>
        <v>9.1</v>
      </c>
      <c r="AF92" s="135">
        <f t="shared" si="36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35"/>
        <v>9.18</v>
      </c>
      <c r="D93" s="135">
        <f t="shared" si="35"/>
        <v>9.18</v>
      </c>
      <c r="E93" s="135">
        <f t="shared" si="35"/>
        <v>9.18</v>
      </c>
      <c r="F93" s="135">
        <f t="shared" si="35"/>
        <v>9.18</v>
      </c>
      <c r="G93" s="135">
        <f t="shared" si="35"/>
        <v>9.18</v>
      </c>
      <c r="H93" s="135">
        <f t="shared" si="35"/>
        <v>9.18</v>
      </c>
      <c r="I93" s="135">
        <f t="shared" si="35"/>
        <v>9.18</v>
      </c>
      <c r="J93" s="135">
        <f t="shared" si="35"/>
        <v>9.18</v>
      </c>
      <c r="K93" s="135">
        <f t="shared" si="35"/>
        <v>9.18</v>
      </c>
      <c r="L93" s="135">
        <f t="shared" si="35"/>
        <v>9.18</v>
      </c>
      <c r="M93" s="135">
        <f t="shared" si="35"/>
        <v>9.18</v>
      </c>
      <c r="N93" s="135">
        <f t="shared" si="35"/>
        <v>9.18</v>
      </c>
      <c r="O93" s="135">
        <f t="shared" si="35"/>
        <v>9.18</v>
      </c>
      <c r="P93" s="135">
        <f t="shared" si="35"/>
        <v>9.18</v>
      </c>
      <c r="Q93" s="135">
        <f t="shared" si="35"/>
        <v>9.18</v>
      </c>
      <c r="R93" s="135">
        <f t="shared" si="35"/>
        <v>9.18</v>
      </c>
      <c r="S93" s="135">
        <f t="shared" si="36"/>
        <v>9.18</v>
      </c>
      <c r="T93" s="135">
        <f t="shared" si="36"/>
        <v>9.18</v>
      </c>
      <c r="U93" s="135">
        <f t="shared" si="36"/>
        <v>9.18</v>
      </c>
      <c r="V93" s="135">
        <f t="shared" si="36"/>
        <v>9.18</v>
      </c>
      <c r="W93" s="135">
        <f t="shared" si="36"/>
        <v>9.18</v>
      </c>
      <c r="X93" s="135">
        <f t="shared" si="36"/>
        <v>9.18</v>
      </c>
      <c r="Y93" s="135">
        <f t="shared" si="36"/>
        <v>9.18</v>
      </c>
      <c r="Z93" s="135">
        <f t="shared" si="36"/>
        <v>9.18</v>
      </c>
      <c r="AA93" s="135">
        <f t="shared" si="36"/>
        <v>9.18</v>
      </c>
      <c r="AB93" s="135">
        <f t="shared" si="36"/>
        <v>9.18</v>
      </c>
      <c r="AC93" s="135">
        <f t="shared" si="36"/>
        <v>9.18</v>
      </c>
      <c r="AD93" s="135">
        <f t="shared" si="36"/>
        <v>9.18</v>
      </c>
      <c r="AE93" s="135">
        <f t="shared" si="36"/>
        <v>9.18</v>
      </c>
      <c r="AF93" s="135">
        <f t="shared" si="36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35"/>
        <v>7</v>
      </c>
      <c r="D94" s="135">
        <f t="shared" si="35"/>
        <v>7</v>
      </c>
      <c r="E94" s="135">
        <f t="shared" si="35"/>
        <v>7</v>
      </c>
      <c r="F94" s="135">
        <f t="shared" si="35"/>
        <v>7</v>
      </c>
      <c r="G94" s="135">
        <f t="shared" si="35"/>
        <v>7</v>
      </c>
      <c r="H94" s="135">
        <f t="shared" si="35"/>
        <v>7</v>
      </c>
      <c r="I94" s="135">
        <f t="shared" si="35"/>
        <v>7</v>
      </c>
      <c r="J94" s="135">
        <f t="shared" si="35"/>
        <v>7</v>
      </c>
      <c r="K94" s="135">
        <f t="shared" si="35"/>
        <v>7</v>
      </c>
      <c r="L94" s="135">
        <f t="shared" si="35"/>
        <v>7</v>
      </c>
      <c r="M94" s="135">
        <f t="shared" si="35"/>
        <v>7</v>
      </c>
      <c r="N94" s="135">
        <f t="shared" si="35"/>
        <v>7</v>
      </c>
      <c r="O94" s="135">
        <f t="shared" si="35"/>
        <v>7</v>
      </c>
      <c r="P94" s="135">
        <f t="shared" si="35"/>
        <v>7</v>
      </c>
      <c r="Q94" s="135">
        <f t="shared" si="35"/>
        <v>7</v>
      </c>
      <c r="R94" s="135">
        <f t="shared" si="35"/>
        <v>7</v>
      </c>
      <c r="S94" s="135">
        <f t="shared" si="36"/>
        <v>7</v>
      </c>
      <c r="T94" s="135">
        <f t="shared" si="36"/>
        <v>7</v>
      </c>
      <c r="U94" s="135">
        <f t="shared" si="36"/>
        <v>7</v>
      </c>
      <c r="V94" s="135">
        <f t="shared" si="36"/>
        <v>7</v>
      </c>
      <c r="W94" s="135">
        <f t="shared" si="36"/>
        <v>7</v>
      </c>
      <c r="X94" s="135">
        <f t="shared" si="36"/>
        <v>7</v>
      </c>
      <c r="Y94" s="135">
        <f t="shared" si="36"/>
        <v>7</v>
      </c>
      <c r="Z94" s="135">
        <f t="shared" si="36"/>
        <v>7</v>
      </c>
      <c r="AA94" s="135">
        <f t="shared" si="36"/>
        <v>7</v>
      </c>
      <c r="AB94" s="135">
        <f t="shared" si="36"/>
        <v>7</v>
      </c>
      <c r="AC94" s="135">
        <f t="shared" si="36"/>
        <v>7</v>
      </c>
      <c r="AD94" s="135">
        <f t="shared" si="36"/>
        <v>7</v>
      </c>
      <c r="AE94" s="135">
        <f t="shared" si="36"/>
        <v>7</v>
      </c>
      <c r="AF94" s="135">
        <f t="shared" si="36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35"/>
        <v>2.25</v>
      </c>
      <c r="D95" s="135">
        <f t="shared" si="35"/>
        <v>2.25</v>
      </c>
      <c r="E95" s="135">
        <f t="shared" si="35"/>
        <v>2.25</v>
      </c>
      <c r="F95" s="135">
        <f t="shared" si="35"/>
        <v>2.25</v>
      </c>
      <c r="G95" s="135">
        <f t="shared" si="35"/>
        <v>2.25</v>
      </c>
      <c r="H95" s="135">
        <f t="shared" si="35"/>
        <v>2.25</v>
      </c>
      <c r="I95" s="135">
        <f t="shared" si="35"/>
        <v>2.25</v>
      </c>
      <c r="J95" s="135">
        <f t="shared" si="35"/>
        <v>2.25</v>
      </c>
      <c r="K95" s="135">
        <f t="shared" si="35"/>
        <v>2.25</v>
      </c>
      <c r="L95" s="135">
        <f t="shared" si="35"/>
        <v>2.25</v>
      </c>
      <c r="M95" s="135">
        <f t="shared" si="35"/>
        <v>2.25</v>
      </c>
      <c r="N95" s="135">
        <f t="shared" si="35"/>
        <v>2.25</v>
      </c>
      <c r="O95" s="135">
        <f t="shared" si="35"/>
        <v>2.25</v>
      </c>
      <c r="P95" s="135">
        <f t="shared" si="35"/>
        <v>2.25</v>
      </c>
      <c r="Q95" s="135">
        <f t="shared" si="35"/>
        <v>2.25</v>
      </c>
      <c r="R95" s="135">
        <f t="shared" si="35"/>
        <v>2.25</v>
      </c>
      <c r="S95" s="135">
        <f t="shared" si="36"/>
        <v>2.25</v>
      </c>
      <c r="T95" s="135">
        <f t="shared" si="36"/>
        <v>2.25</v>
      </c>
      <c r="U95" s="135">
        <f t="shared" si="36"/>
        <v>2.25</v>
      </c>
      <c r="V95" s="135">
        <f t="shared" si="36"/>
        <v>2.25</v>
      </c>
      <c r="W95" s="135">
        <f t="shared" si="36"/>
        <v>2.25</v>
      </c>
      <c r="X95" s="135">
        <f t="shared" si="36"/>
        <v>2.25</v>
      </c>
      <c r="Y95" s="135">
        <f t="shared" si="36"/>
        <v>2.25</v>
      </c>
      <c r="Z95" s="135">
        <f t="shared" si="36"/>
        <v>2.25</v>
      </c>
      <c r="AA95" s="135">
        <f t="shared" si="36"/>
        <v>2.25</v>
      </c>
      <c r="AB95" s="135">
        <f t="shared" si="36"/>
        <v>2.25</v>
      </c>
      <c r="AC95" s="135">
        <f t="shared" si="36"/>
        <v>2.25</v>
      </c>
      <c r="AD95" s="135">
        <f t="shared" si="36"/>
        <v>2.25</v>
      </c>
      <c r="AE95" s="135">
        <f t="shared" si="36"/>
        <v>2.25</v>
      </c>
      <c r="AF95" s="135">
        <f t="shared" si="36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35"/>
        <v>1.64</v>
      </c>
      <c r="D96" s="135">
        <f t="shared" si="35"/>
        <v>1.64</v>
      </c>
      <c r="E96" s="135">
        <f t="shared" si="35"/>
        <v>1.64</v>
      </c>
      <c r="F96" s="135">
        <f t="shared" si="35"/>
        <v>1.64</v>
      </c>
      <c r="G96" s="135">
        <f t="shared" si="35"/>
        <v>1.64</v>
      </c>
      <c r="H96" s="135">
        <f t="shared" si="35"/>
        <v>1.64</v>
      </c>
      <c r="I96" s="135">
        <f t="shared" si="35"/>
        <v>1.64</v>
      </c>
      <c r="J96" s="135">
        <f t="shared" si="35"/>
        <v>1.64</v>
      </c>
      <c r="K96" s="135">
        <f t="shared" si="35"/>
        <v>1.64</v>
      </c>
      <c r="L96" s="135">
        <f t="shared" si="35"/>
        <v>1.64</v>
      </c>
      <c r="M96" s="135">
        <f t="shared" si="35"/>
        <v>1.64</v>
      </c>
      <c r="N96" s="135">
        <f t="shared" si="35"/>
        <v>1.64</v>
      </c>
      <c r="O96" s="135">
        <f t="shared" si="35"/>
        <v>1.64</v>
      </c>
      <c r="P96" s="135">
        <f t="shared" si="35"/>
        <v>1.64</v>
      </c>
      <c r="Q96" s="135">
        <f t="shared" si="35"/>
        <v>1.64</v>
      </c>
      <c r="R96" s="135">
        <f t="shared" si="35"/>
        <v>1.64</v>
      </c>
      <c r="S96" s="135">
        <f t="shared" si="36"/>
        <v>1.64</v>
      </c>
      <c r="T96" s="135">
        <f t="shared" si="36"/>
        <v>1.64</v>
      </c>
      <c r="U96" s="135">
        <f t="shared" si="36"/>
        <v>1.64</v>
      </c>
      <c r="V96" s="135">
        <f t="shared" si="36"/>
        <v>1.64</v>
      </c>
      <c r="W96" s="135">
        <f t="shared" si="36"/>
        <v>1.64</v>
      </c>
      <c r="X96" s="135">
        <f t="shared" si="36"/>
        <v>1.64</v>
      </c>
      <c r="Y96" s="135">
        <f t="shared" si="36"/>
        <v>1.64</v>
      </c>
      <c r="Z96" s="135">
        <f t="shared" si="36"/>
        <v>1.64</v>
      </c>
      <c r="AA96" s="135">
        <f t="shared" si="36"/>
        <v>1.64</v>
      </c>
      <c r="AB96" s="135">
        <f t="shared" si="36"/>
        <v>1.64</v>
      </c>
      <c r="AC96" s="135">
        <f t="shared" si="36"/>
        <v>1.64</v>
      </c>
      <c r="AD96" s="135">
        <f t="shared" si="36"/>
        <v>1.64</v>
      </c>
      <c r="AE96" s="135">
        <f t="shared" si="36"/>
        <v>1.64</v>
      </c>
      <c r="AF96" s="135">
        <f t="shared" si="36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35"/>
        <v>1.62</v>
      </c>
      <c r="D97" s="135">
        <f t="shared" si="35"/>
        <v>1.62</v>
      </c>
      <c r="E97" s="135">
        <f t="shared" si="35"/>
        <v>1.62</v>
      </c>
      <c r="F97" s="135">
        <f t="shared" si="35"/>
        <v>1.62</v>
      </c>
      <c r="G97" s="135">
        <f t="shared" si="35"/>
        <v>1.62</v>
      </c>
      <c r="H97" s="135">
        <f t="shared" si="35"/>
        <v>1.62</v>
      </c>
      <c r="I97" s="135">
        <f t="shared" si="35"/>
        <v>1.62</v>
      </c>
      <c r="J97" s="135">
        <f t="shared" si="35"/>
        <v>1.62</v>
      </c>
      <c r="K97" s="135">
        <f t="shared" si="35"/>
        <v>1.62</v>
      </c>
      <c r="L97" s="135">
        <f t="shared" si="35"/>
        <v>1.62</v>
      </c>
      <c r="M97" s="135">
        <f t="shared" si="35"/>
        <v>1.62</v>
      </c>
      <c r="N97" s="135">
        <f t="shared" si="35"/>
        <v>1.62</v>
      </c>
      <c r="O97" s="135">
        <f t="shared" si="35"/>
        <v>1.62</v>
      </c>
      <c r="P97" s="135">
        <f t="shared" si="35"/>
        <v>1.62</v>
      </c>
      <c r="Q97" s="135">
        <f t="shared" si="35"/>
        <v>1.62</v>
      </c>
      <c r="R97" s="135">
        <f t="shared" si="35"/>
        <v>1.62</v>
      </c>
      <c r="S97" s="135">
        <f t="shared" si="36"/>
        <v>1.62</v>
      </c>
      <c r="T97" s="135">
        <f t="shared" si="36"/>
        <v>1.62</v>
      </c>
      <c r="U97" s="135">
        <f t="shared" si="36"/>
        <v>1.62</v>
      </c>
      <c r="V97" s="135">
        <f t="shared" si="36"/>
        <v>1.62</v>
      </c>
      <c r="W97" s="135">
        <f t="shared" si="36"/>
        <v>1.62</v>
      </c>
      <c r="X97" s="135">
        <f t="shared" si="36"/>
        <v>1.62</v>
      </c>
      <c r="Y97" s="135">
        <f t="shared" si="36"/>
        <v>1.62</v>
      </c>
      <c r="Z97" s="135">
        <f t="shared" si="36"/>
        <v>1.62</v>
      </c>
      <c r="AA97" s="135">
        <f t="shared" si="36"/>
        <v>1.62</v>
      </c>
      <c r="AB97" s="135">
        <f t="shared" si="36"/>
        <v>1.62</v>
      </c>
      <c r="AC97" s="135">
        <f t="shared" si="36"/>
        <v>1.62</v>
      </c>
      <c r="AD97" s="135">
        <f t="shared" si="36"/>
        <v>1.62</v>
      </c>
      <c r="AE97" s="135">
        <f t="shared" si="36"/>
        <v>1.62</v>
      </c>
      <c r="AF97" s="135">
        <f t="shared" si="36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35"/>
        <v>8.36</v>
      </c>
      <c r="D98" s="135">
        <f t="shared" si="35"/>
        <v>8.36</v>
      </c>
      <c r="E98" s="135">
        <f t="shared" si="35"/>
        <v>8.36</v>
      </c>
      <c r="F98" s="135">
        <f t="shared" si="35"/>
        <v>8.36</v>
      </c>
      <c r="G98" s="135">
        <f t="shared" si="35"/>
        <v>8.36</v>
      </c>
      <c r="H98" s="135">
        <f t="shared" si="35"/>
        <v>8.36</v>
      </c>
      <c r="I98" s="135">
        <f t="shared" si="35"/>
        <v>8.36</v>
      </c>
      <c r="J98" s="135">
        <f t="shared" si="35"/>
        <v>8.36</v>
      </c>
      <c r="K98" s="135">
        <f t="shared" si="35"/>
        <v>8.36</v>
      </c>
      <c r="L98" s="135">
        <f t="shared" si="35"/>
        <v>8.36</v>
      </c>
      <c r="M98" s="135">
        <f t="shared" si="35"/>
        <v>8.36</v>
      </c>
      <c r="N98" s="135">
        <f t="shared" si="35"/>
        <v>8.36</v>
      </c>
      <c r="O98" s="135">
        <f t="shared" si="35"/>
        <v>8.36</v>
      </c>
      <c r="P98" s="135">
        <f t="shared" si="35"/>
        <v>8.36</v>
      </c>
      <c r="Q98" s="135">
        <f t="shared" si="35"/>
        <v>8.36</v>
      </c>
      <c r="R98" s="135">
        <f t="shared" si="35"/>
        <v>8.36</v>
      </c>
      <c r="S98" s="135">
        <f t="shared" si="36"/>
        <v>8.36</v>
      </c>
      <c r="T98" s="135">
        <f t="shared" si="36"/>
        <v>8.36</v>
      </c>
      <c r="U98" s="135">
        <f t="shared" si="36"/>
        <v>8.36</v>
      </c>
      <c r="V98" s="135">
        <f t="shared" si="36"/>
        <v>8.36</v>
      </c>
      <c r="W98" s="135">
        <f t="shared" si="36"/>
        <v>8.36</v>
      </c>
      <c r="X98" s="135">
        <f t="shared" si="36"/>
        <v>8.36</v>
      </c>
      <c r="Y98" s="135">
        <f t="shared" si="36"/>
        <v>8.36</v>
      </c>
      <c r="Z98" s="135">
        <f t="shared" si="36"/>
        <v>8.36</v>
      </c>
      <c r="AA98" s="135">
        <f t="shared" si="36"/>
        <v>8.36</v>
      </c>
      <c r="AB98" s="135">
        <f t="shared" si="36"/>
        <v>8.36</v>
      </c>
      <c r="AC98" s="135">
        <f t="shared" si="36"/>
        <v>8.36</v>
      </c>
      <c r="AD98" s="135">
        <f t="shared" si="36"/>
        <v>8.36</v>
      </c>
      <c r="AE98" s="135">
        <f t="shared" si="36"/>
        <v>8.36</v>
      </c>
      <c r="AF98" s="135">
        <f t="shared" si="36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35"/>
        <v>8</v>
      </c>
      <c r="D99" s="135">
        <f t="shared" si="35"/>
        <v>8</v>
      </c>
      <c r="E99" s="135">
        <f t="shared" si="35"/>
        <v>8</v>
      </c>
      <c r="F99" s="135">
        <f t="shared" si="35"/>
        <v>8</v>
      </c>
      <c r="G99" s="135">
        <f t="shared" si="35"/>
        <v>8</v>
      </c>
      <c r="H99" s="135">
        <f t="shared" si="35"/>
        <v>8</v>
      </c>
      <c r="I99" s="135">
        <v>5.4</v>
      </c>
      <c r="J99" s="135">
        <f t="shared" si="35"/>
        <v>5.4</v>
      </c>
      <c r="K99" s="135">
        <f t="shared" si="35"/>
        <v>5.4</v>
      </c>
      <c r="L99" s="135">
        <f t="shared" si="35"/>
        <v>5.4</v>
      </c>
      <c r="M99" s="135">
        <f t="shared" si="35"/>
        <v>5.4</v>
      </c>
      <c r="N99" s="135">
        <f t="shared" si="35"/>
        <v>5.4</v>
      </c>
      <c r="O99" s="135">
        <f t="shared" si="35"/>
        <v>5.4</v>
      </c>
      <c r="P99" s="135">
        <f t="shared" si="35"/>
        <v>5.4</v>
      </c>
      <c r="Q99" s="135">
        <f t="shared" si="35"/>
        <v>5.4</v>
      </c>
      <c r="R99" s="135">
        <f t="shared" si="35"/>
        <v>5.4</v>
      </c>
      <c r="S99" s="135">
        <f t="shared" si="36"/>
        <v>5.4</v>
      </c>
      <c r="T99" s="135">
        <f t="shared" si="36"/>
        <v>5.4</v>
      </c>
      <c r="U99" s="135">
        <f t="shared" si="36"/>
        <v>5.4</v>
      </c>
      <c r="V99" s="135">
        <f t="shared" si="36"/>
        <v>5.4</v>
      </c>
      <c r="W99" s="135">
        <f t="shared" si="36"/>
        <v>5.4</v>
      </c>
      <c r="X99" s="135">
        <f t="shared" si="36"/>
        <v>5.4</v>
      </c>
      <c r="Y99" s="135">
        <f t="shared" si="36"/>
        <v>5.4</v>
      </c>
      <c r="Z99" s="135">
        <f t="shared" si="36"/>
        <v>5.4</v>
      </c>
      <c r="AA99" s="135">
        <f t="shared" si="36"/>
        <v>5.4</v>
      </c>
      <c r="AB99" s="135">
        <f t="shared" si="36"/>
        <v>5.4</v>
      </c>
      <c r="AC99" s="135">
        <f t="shared" si="36"/>
        <v>5.4</v>
      </c>
      <c r="AD99" s="135">
        <f t="shared" si="36"/>
        <v>5.4</v>
      </c>
      <c r="AE99" s="135">
        <f t="shared" si="36"/>
        <v>5.4</v>
      </c>
      <c r="AF99" s="135">
        <f t="shared" si="36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35"/>
        <v>6.57</v>
      </c>
      <c r="D100" s="135">
        <f t="shared" si="35"/>
        <v>6.57</v>
      </c>
      <c r="E100" s="135">
        <f t="shared" si="35"/>
        <v>6.57</v>
      </c>
      <c r="F100" s="135">
        <f t="shared" si="35"/>
        <v>6.57</v>
      </c>
      <c r="G100" s="135">
        <f t="shared" si="35"/>
        <v>6.57</v>
      </c>
      <c r="H100" s="135">
        <f t="shared" si="35"/>
        <v>6.57</v>
      </c>
      <c r="I100" s="135">
        <f t="shared" si="35"/>
        <v>6.57</v>
      </c>
      <c r="J100" s="135">
        <f t="shared" si="35"/>
        <v>6.57</v>
      </c>
      <c r="K100" s="135">
        <f t="shared" si="35"/>
        <v>6.57</v>
      </c>
      <c r="L100" s="135">
        <f t="shared" si="35"/>
        <v>6.57</v>
      </c>
      <c r="M100" s="135">
        <f t="shared" si="35"/>
        <v>6.57</v>
      </c>
      <c r="N100" s="135">
        <f t="shared" si="35"/>
        <v>6.57</v>
      </c>
      <c r="O100" s="135">
        <f t="shared" si="35"/>
        <v>6.57</v>
      </c>
      <c r="P100" s="135">
        <f t="shared" si="35"/>
        <v>6.57</v>
      </c>
      <c r="Q100" s="135">
        <f t="shared" si="35"/>
        <v>6.57</v>
      </c>
      <c r="R100" s="135">
        <f t="shared" si="35"/>
        <v>6.57</v>
      </c>
      <c r="S100" s="135">
        <f t="shared" si="36"/>
        <v>6.57</v>
      </c>
      <c r="T100" s="135">
        <f t="shared" si="36"/>
        <v>6.57</v>
      </c>
      <c r="U100" s="135">
        <f t="shared" si="36"/>
        <v>6.57</v>
      </c>
      <c r="V100" s="135">
        <f t="shared" si="36"/>
        <v>6.57</v>
      </c>
      <c r="W100" s="135">
        <f t="shared" si="36"/>
        <v>6.57</v>
      </c>
      <c r="X100" s="135">
        <f t="shared" si="36"/>
        <v>6.57</v>
      </c>
      <c r="Y100" s="135">
        <f t="shared" si="36"/>
        <v>6.57</v>
      </c>
      <c r="Z100" s="135">
        <f t="shared" si="36"/>
        <v>6.57</v>
      </c>
      <c r="AA100" s="135">
        <f t="shared" si="36"/>
        <v>6.57</v>
      </c>
      <c r="AB100" s="135">
        <f t="shared" si="36"/>
        <v>6.57</v>
      </c>
      <c r="AC100" s="135">
        <f t="shared" si="36"/>
        <v>6.57</v>
      </c>
      <c r="AD100" s="135">
        <f t="shared" si="36"/>
        <v>6.57</v>
      </c>
      <c r="AE100" s="135">
        <f t="shared" si="36"/>
        <v>6.57</v>
      </c>
      <c r="AF100" s="135">
        <f t="shared" si="36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35"/>
        <v>3.43</v>
      </c>
      <c r="D101" s="135">
        <f t="shared" si="35"/>
        <v>3.43</v>
      </c>
      <c r="E101" s="135">
        <f t="shared" si="35"/>
        <v>3.43</v>
      </c>
      <c r="F101" s="135">
        <f t="shared" si="35"/>
        <v>3.43</v>
      </c>
      <c r="G101" s="135">
        <f t="shared" si="35"/>
        <v>3.43</v>
      </c>
      <c r="H101" s="135">
        <f t="shared" si="35"/>
        <v>3.43</v>
      </c>
      <c r="I101" s="135">
        <f t="shared" si="35"/>
        <v>3.43</v>
      </c>
      <c r="J101" s="135">
        <f t="shared" si="35"/>
        <v>3.43</v>
      </c>
      <c r="K101" s="135">
        <f t="shared" si="35"/>
        <v>3.43</v>
      </c>
      <c r="L101" s="135">
        <f t="shared" si="35"/>
        <v>3.43</v>
      </c>
      <c r="M101" s="135">
        <f t="shared" si="35"/>
        <v>3.43</v>
      </c>
      <c r="N101" s="135">
        <f t="shared" si="35"/>
        <v>3.43</v>
      </c>
      <c r="O101" s="135">
        <f t="shared" si="35"/>
        <v>3.43</v>
      </c>
      <c r="P101" s="135">
        <f t="shared" si="35"/>
        <v>3.43</v>
      </c>
      <c r="Q101" s="135">
        <f t="shared" si="35"/>
        <v>3.43</v>
      </c>
      <c r="R101" s="135">
        <f t="shared" si="35"/>
        <v>3.43</v>
      </c>
      <c r="S101" s="135">
        <f t="shared" si="36"/>
        <v>3.43</v>
      </c>
      <c r="T101" s="135">
        <f t="shared" si="36"/>
        <v>3.43</v>
      </c>
      <c r="U101" s="135">
        <f t="shared" si="36"/>
        <v>3.43</v>
      </c>
      <c r="V101" s="135">
        <f t="shared" si="36"/>
        <v>3.43</v>
      </c>
      <c r="W101" s="135">
        <f t="shared" si="36"/>
        <v>3.43</v>
      </c>
      <c r="X101" s="135">
        <f t="shared" si="36"/>
        <v>3.43</v>
      </c>
      <c r="Y101" s="135">
        <f t="shared" si="36"/>
        <v>3.43</v>
      </c>
      <c r="Z101" s="135">
        <f t="shared" si="36"/>
        <v>3.43</v>
      </c>
      <c r="AA101" s="135">
        <f t="shared" si="36"/>
        <v>3.43</v>
      </c>
      <c r="AB101" s="135">
        <f t="shared" si="36"/>
        <v>3.43</v>
      </c>
      <c r="AC101" s="135">
        <f t="shared" si="36"/>
        <v>3.43</v>
      </c>
      <c r="AD101" s="135">
        <f t="shared" si="36"/>
        <v>3.43</v>
      </c>
      <c r="AE101" s="135">
        <f t="shared" si="36"/>
        <v>3.43</v>
      </c>
      <c r="AF101" s="135">
        <f t="shared" si="36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35"/>
        <v>8</v>
      </c>
      <c r="D102" s="135">
        <f t="shared" si="35"/>
        <v>8</v>
      </c>
      <c r="E102" s="135">
        <f t="shared" si="35"/>
        <v>8</v>
      </c>
      <c r="F102" s="135">
        <f t="shared" si="35"/>
        <v>8</v>
      </c>
      <c r="G102" s="135">
        <f t="shared" si="35"/>
        <v>8</v>
      </c>
      <c r="H102" s="135">
        <f t="shared" si="35"/>
        <v>8</v>
      </c>
      <c r="I102" s="135">
        <f t="shared" si="35"/>
        <v>8</v>
      </c>
      <c r="J102" s="135">
        <f t="shared" si="35"/>
        <v>8</v>
      </c>
      <c r="K102" s="135">
        <f t="shared" si="35"/>
        <v>8</v>
      </c>
      <c r="L102" s="135">
        <f t="shared" si="35"/>
        <v>8</v>
      </c>
      <c r="M102" s="135">
        <f t="shared" si="35"/>
        <v>8</v>
      </c>
      <c r="N102" s="135">
        <f t="shared" si="35"/>
        <v>8</v>
      </c>
      <c r="O102" s="135">
        <f t="shared" si="35"/>
        <v>8</v>
      </c>
      <c r="P102" s="135">
        <f t="shared" si="35"/>
        <v>8</v>
      </c>
      <c r="Q102" s="135">
        <f t="shared" si="35"/>
        <v>8</v>
      </c>
      <c r="R102" s="135">
        <f t="shared" si="35"/>
        <v>8</v>
      </c>
      <c r="S102" s="135">
        <f t="shared" si="36"/>
        <v>8</v>
      </c>
      <c r="T102" s="135">
        <f t="shared" si="36"/>
        <v>8</v>
      </c>
      <c r="U102" s="135">
        <f t="shared" si="36"/>
        <v>8</v>
      </c>
      <c r="V102" s="135">
        <f t="shared" si="36"/>
        <v>8</v>
      </c>
      <c r="W102" s="135">
        <f t="shared" si="36"/>
        <v>8</v>
      </c>
      <c r="X102" s="135">
        <f t="shared" si="36"/>
        <v>8</v>
      </c>
      <c r="Y102" s="135">
        <f t="shared" si="36"/>
        <v>8</v>
      </c>
      <c r="Z102" s="135">
        <f t="shared" si="36"/>
        <v>8</v>
      </c>
      <c r="AA102" s="135">
        <f t="shared" si="36"/>
        <v>8</v>
      </c>
      <c r="AB102" s="135">
        <f t="shared" si="36"/>
        <v>8</v>
      </c>
      <c r="AC102" s="135">
        <f t="shared" si="36"/>
        <v>8</v>
      </c>
      <c r="AD102" s="135">
        <f t="shared" si="36"/>
        <v>8</v>
      </c>
      <c r="AE102" s="135">
        <f t="shared" si="36"/>
        <v>8</v>
      </c>
      <c r="AF102" s="135">
        <f t="shared" si="36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35"/>
        <v>2.96</v>
      </c>
      <c r="D103" s="135">
        <f t="shared" si="35"/>
        <v>2.96</v>
      </c>
      <c r="E103" s="135">
        <f t="shared" si="35"/>
        <v>2.96</v>
      </c>
      <c r="F103" s="135">
        <f t="shared" si="35"/>
        <v>2.96</v>
      </c>
      <c r="G103" s="135">
        <f t="shared" si="35"/>
        <v>2.96</v>
      </c>
      <c r="H103" s="135">
        <f t="shared" si="35"/>
        <v>2.96</v>
      </c>
      <c r="I103" s="135">
        <f t="shared" si="35"/>
        <v>2.96</v>
      </c>
      <c r="J103" s="135">
        <f t="shared" si="35"/>
        <v>2.96</v>
      </c>
      <c r="K103" s="135">
        <f t="shared" si="35"/>
        <v>2.96</v>
      </c>
      <c r="L103" s="135">
        <f t="shared" si="35"/>
        <v>2.96</v>
      </c>
      <c r="M103" s="135">
        <f t="shared" si="35"/>
        <v>2.96</v>
      </c>
      <c r="N103" s="135">
        <f t="shared" si="35"/>
        <v>2.96</v>
      </c>
      <c r="O103" s="135">
        <f t="shared" si="35"/>
        <v>2.96</v>
      </c>
      <c r="P103" s="135">
        <f t="shared" si="35"/>
        <v>2.96</v>
      </c>
      <c r="Q103" s="135">
        <f t="shared" si="35"/>
        <v>2.96</v>
      </c>
      <c r="R103" s="135">
        <f t="shared" si="35"/>
        <v>2.96</v>
      </c>
      <c r="S103" s="135">
        <f t="shared" si="36"/>
        <v>2.96</v>
      </c>
      <c r="T103" s="135">
        <f t="shared" si="36"/>
        <v>2.96</v>
      </c>
      <c r="U103" s="135">
        <f t="shared" si="36"/>
        <v>2.96</v>
      </c>
      <c r="V103" s="135">
        <f t="shared" si="36"/>
        <v>2.96</v>
      </c>
      <c r="W103" s="135">
        <f t="shared" si="36"/>
        <v>2.96</v>
      </c>
      <c r="X103" s="135">
        <f t="shared" si="36"/>
        <v>2.96</v>
      </c>
      <c r="Y103" s="135">
        <f t="shared" si="36"/>
        <v>2.96</v>
      </c>
      <c r="Z103" s="135">
        <f t="shared" si="36"/>
        <v>2.96</v>
      </c>
      <c r="AA103" s="135">
        <f t="shared" si="36"/>
        <v>2.96</v>
      </c>
      <c r="AB103" s="135">
        <f t="shared" si="36"/>
        <v>2.96</v>
      </c>
      <c r="AC103" s="135">
        <f t="shared" si="36"/>
        <v>2.96</v>
      </c>
      <c r="AD103" s="135">
        <f t="shared" si="36"/>
        <v>2.96</v>
      </c>
      <c r="AE103" s="135">
        <f t="shared" si="36"/>
        <v>2.96</v>
      </c>
      <c r="AF103" s="135">
        <f t="shared" si="36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35"/>
        <v>7</v>
      </c>
      <c r="E104" s="135">
        <f t="shared" si="35"/>
        <v>7</v>
      </c>
      <c r="F104" s="135">
        <f t="shared" si="35"/>
        <v>7</v>
      </c>
      <c r="G104" s="135">
        <f t="shared" si="35"/>
        <v>7</v>
      </c>
      <c r="H104" s="135">
        <f t="shared" si="35"/>
        <v>7</v>
      </c>
      <c r="I104" s="135">
        <f t="shared" si="35"/>
        <v>7</v>
      </c>
      <c r="J104" s="135">
        <f t="shared" si="35"/>
        <v>7</v>
      </c>
      <c r="K104" s="135">
        <f t="shared" si="35"/>
        <v>7</v>
      </c>
      <c r="L104" s="135">
        <f t="shared" si="35"/>
        <v>7</v>
      </c>
      <c r="M104" s="135">
        <f t="shared" si="35"/>
        <v>7</v>
      </c>
      <c r="N104" s="135">
        <f t="shared" si="35"/>
        <v>7</v>
      </c>
      <c r="O104" s="135">
        <f t="shared" si="35"/>
        <v>7</v>
      </c>
      <c r="P104" s="135">
        <f t="shared" si="35"/>
        <v>7</v>
      </c>
      <c r="Q104" s="135">
        <f t="shared" si="35"/>
        <v>7</v>
      </c>
      <c r="R104" s="135">
        <f t="shared" si="35"/>
        <v>7</v>
      </c>
      <c r="S104" s="135">
        <f t="shared" si="36"/>
        <v>7</v>
      </c>
      <c r="T104" s="135">
        <f t="shared" si="36"/>
        <v>7</v>
      </c>
      <c r="U104" s="135">
        <f t="shared" si="36"/>
        <v>7</v>
      </c>
      <c r="V104" s="135">
        <f t="shared" si="36"/>
        <v>7</v>
      </c>
      <c r="W104" s="135">
        <f t="shared" si="36"/>
        <v>7</v>
      </c>
      <c r="X104" s="135">
        <f t="shared" si="36"/>
        <v>7</v>
      </c>
      <c r="Y104" s="135">
        <f t="shared" si="36"/>
        <v>7</v>
      </c>
      <c r="Z104" s="135">
        <f t="shared" si="36"/>
        <v>7</v>
      </c>
      <c r="AA104" s="135">
        <f t="shared" si="36"/>
        <v>7</v>
      </c>
      <c r="AB104" s="135">
        <f t="shared" si="36"/>
        <v>7</v>
      </c>
      <c r="AC104" s="135">
        <f t="shared" si="36"/>
        <v>7</v>
      </c>
      <c r="AD104" s="135">
        <f t="shared" si="36"/>
        <v>7</v>
      </c>
      <c r="AE104" s="135">
        <f t="shared" si="36"/>
        <v>7</v>
      </c>
      <c r="AF104" s="135">
        <f t="shared" si="36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37">B105</f>
        <v>3.47</v>
      </c>
      <c r="D105" s="135">
        <f t="shared" si="37"/>
        <v>3.47</v>
      </c>
      <c r="E105" s="135">
        <f t="shared" si="37"/>
        <v>3.47</v>
      </c>
      <c r="F105" s="135">
        <f t="shared" si="37"/>
        <v>3.47</v>
      </c>
      <c r="G105" s="135">
        <f t="shared" si="37"/>
        <v>3.47</v>
      </c>
      <c r="H105" s="135">
        <f t="shared" si="37"/>
        <v>3.47</v>
      </c>
      <c r="I105" s="135">
        <f t="shared" si="37"/>
        <v>3.47</v>
      </c>
      <c r="J105" s="135">
        <f t="shared" si="37"/>
        <v>3.47</v>
      </c>
      <c r="K105" s="135">
        <f t="shared" si="37"/>
        <v>3.47</v>
      </c>
      <c r="L105" s="135">
        <f t="shared" si="37"/>
        <v>3.47</v>
      </c>
      <c r="M105" s="135">
        <f t="shared" si="37"/>
        <v>3.47</v>
      </c>
      <c r="N105" s="135">
        <f t="shared" si="37"/>
        <v>3.47</v>
      </c>
      <c r="O105" s="135">
        <f t="shared" si="37"/>
        <v>3.47</v>
      </c>
      <c r="P105" s="135">
        <f t="shared" si="37"/>
        <v>3.47</v>
      </c>
      <c r="Q105" s="135">
        <f t="shared" si="37"/>
        <v>3.47</v>
      </c>
      <c r="R105" s="135">
        <f t="shared" si="37"/>
        <v>3.47</v>
      </c>
      <c r="S105" s="135">
        <f t="shared" ref="S105:AF123" si="38">R105</f>
        <v>3.47</v>
      </c>
      <c r="T105" s="135">
        <f t="shared" si="38"/>
        <v>3.47</v>
      </c>
      <c r="U105" s="135">
        <f t="shared" si="38"/>
        <v>3.47</v>
      </c>
      <c r="V105" s="135">
        <f t="shared" si="38"/>
        <v>3.47</v>
      </c>
      <c r="W105" s="135">
        <f t="shared" si="38"/>
        <v>3.47</v>
      </c>
      <c r="X105" s="135">
        <f t="shared" si="38"/>
        <v>3.47</v>
      </c>
      <c r="Y105" s="135">
        <f t="shared" si="38"/>
        <v>3.47</v>
      </c>
      <c r="Z105" s="135">
        <f t="shared" si="38"/>
        <v>3.47</v>
      </c>
      <c r="AA105" s="135">
        <f t="shared" si="38"/>
        <v>3.47</v>
      </c>
      <c r="AB105" s="135">
        <f t="shared" si="38"/>
        <v>3.47</v>
      </c>
      <c r="AC105" s="135">
        <f t="shared" si="38"/>
        <v>3.47</v>
      </c>
      <c r="AD105" s="135">
        <f t="shared" si="38"/>
        <v>3.47</v>
      </c>
      <c r="AE105" s="135">
        <f t="shared" si="38"/>
        <v>3.47</v>
      </c>
      <c r="AF105" s="135">
        <f t="shared" si="38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37"/>
        <v>2.1</v>
      </c>
      <c r="D106" s="135">
        <f t="shared" si="37"/>
        <v>2.1</v>
      </c>
      <c r="E106" s="135">
        <f t="shared" si="37"/>
        <v>2.1</v>
      </c>
      <c r="F106" s="135">
        <f t="shared" si="37"/>
        <v>2.1</v>
      </c>
      <c r="G106" s="135">
        <f t="shared" si="37"/>
        <v>2.1</v>
      </c>
      <c r="H106" s="135">
        <f t="shared" si="37"/>
        <v>2.1</v>
      </c>
      <c r="I106" s="135">
        <f t="shared" si="37"/>
        <v>2.1</v>
      </c>
      <c r="J106" s="135">
        <f t="shared" si="37"/>
        <v>2.1</v>
      </c>
      <c r="K106" s="135">
        <f t="shared" si="37"/>
        <v>2.1</v>
      </c>
      <c r="L106" s="135">
        <f t="shared" si="37"/>
        <v>2.1</v>
      </c>
      <c r="M106" s="135">
        <f t="shared" si="37"/>
        <v>2.1</v>
      </c>
      <c r="N106" s="135">
        <f t="shared" si="37"/>
        <v>2.1</v>
      </c>
      <c r="O106" s="135">
        <f t="shared" si="37"/>
        <v>2.1</v>
      </c>
      <c r="P106" s="135">
        <f t="shared" si="37"/>
        <v>2.1</v>
      </c>
      <c r="Q106" s="135">
        <f t="shared" si="37"/>
        <v>2.1</v>
      </c>
      <c r="R106" s="135">
        <f t="shared" si="37"/>
        <v>2.1</v>
      </c>
      <c r="S106" s="135">
        <f t="shared" si="38"/>
        <v>2.1</v>
      </c>
      <c r="T106" s="135">
        <f t="shared" si="38"/>
        <v>2.1</v>
      </c>
      <c r="U106" s="135">
        <f t="shared" si="38"/>
        <v>2.1</v>
      </c>
      <c r="V106" s="135">
        <f t="shared" si="38"/>
        <v>2.1</v>
      </c>
      <c r="W106" s="135">
        <f t="shared" si="38"/>
        <v>2.1</v>
      </c>
      <c r="X106" s="135">
        <f t="shared" si="38"/>
        <v>2.1</v>
      </c>
      <c r="Y106" s="135">
        <f t="shared" si="38"/>
        <v>2.1</v>
      </c>
      <c r="Z106" s="135">
        <f t="shared" si="38"/>
        <v>2.1</v>
      </c>
      <c r="AA106" s="135">
        <f t="shared" si="38"/>
        <v>2.1</v>
      </c>
      <c r="AB106" s="135">
        <f t="shared" si="38"/>
        <v>2.1</v>
      </c>
      <c r="AC106" s="135">
        <f t="shared" si="38"/>
        <v>2.1</v>
      </c>
      <c r="AD106" s="135">
        <f t="shared" si="38"/>
        <v>2.1</v>
      </c>
      <c r="AE106" s="135">
        <f t="shared" si="38"/>
        <v>2.1</v>
      </c>
      <c r="AF106" s="135">
        <f t="shared" si="38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37"/>
        <v>9.3000000000000007</v>
      </c>
      <c r="D107" s="135">
        <f t="shared" si="37"/>
        <v>9.3000000000000007</v>
      </c>
      <c r="E107" s="135">
        <f t="shared" si="37"/>
        <v>9.3000000000000007</v>
      </c>
      <c r="F107" s="135">
        <f t="shared" si="37"/>
        <v>9.3000000000000007</v>
      </c>
      <c r="G107" s="135">
        <f t="shared" si="37"/>
        <v>9.3000000000000007</v>
      </c>
      <c r="H107" s="135">
        <f t="shared" si="37"/>
        <v>9.3000000000000007</v>
      </c>
      <c r="I107" s="135">
        <f t="shared" si="37"/>
        <v>9.3000000000000007</v>
      </c>
      <c r="J107" s="135">
        <f t="shared" si="37"/>
        <v>9.3000000000000007</v>
      </c>
      <c r="K107" s="135">
        <f t="shared" si="37"/>
        <v>9.3000000000000007</v>
      </c>
      <c r="L107" s="135">
        <f t="shared" si="37"/>
        <v>9.3000000000000007</v>
      </c>
      <c r="M107" s="135">
        <f t="shared" si="37"/>
        <v>9.3000000000000007</v>
      </c>
      <c r="N107" s="135">
        <f t="shared" si="37"/>
        <v>9.3000000000000007</v>
      </c>
      <c r="O107" s="135">
        <f t="shared" si="37"/>
        <v>9.3000000000000007</v>
      </c>
      <c r="P107" s="135">
        <f t="shared" si="37"/>
        <v>9.3000000000000007</v>
      </c>
      <c r="Q107" s="135">
        <f t="shared" si="37"/>
        <v>9.3000000000000007</v>
      </c>
      <c r="R107" s="135">
        <f t="shared" si="37"/>
        <v>9.3000000000000007</v>
      </c>
      <c r="S107" s="135">
        <f t="shared" si="38"/>
        <v>9.3000000000000007</v>
      </c>
      <c r="T107" s="135">
        <f t="shared" si="38"/>
        <v>9.3000000000000007</v>
      </c>
      <c r="U107" s="135">
        <f t="shared" si="38"/>
        <v>9.3000000000000007</v>
      </c>
      <c r="V107" s="135">
        <f t="shared" si="38"/>
        <v>9.3000000000000007</v>
      </c>
      <c r="W107" s="135">
        <f t="shared" si="38"/>
        <v>9.3000000000000007</v>
      </c>
      <c r="X107" s="135">
        <f t="shared" si="38"/>
        <v>9.3000000000000007</v>
      </c>
      <c r="Y107" s="135">
        <f t="shared" si="38"/>
        <v>9.3000000000000007</v>
      </c>
      <c r="Z107" s="135">
        <f t="shared" si="38"/>
        <v>9.3000000000000007</v>
      </c>
      <c r="AA107" s="135">
        <f t="shared" si="38"/>
        <v>9.3000000000000007</v>
      </c>
      <c r="AB107" s="135">
        <f t="shared" si="38"/>
        <v>9.3000000000000007</v>
      </c>
      <c r="AC107" s="135">
        <f t="shared" si="38"/>
        <v>9.3000000000000007</v>
      </c>
      <c r="AD107" s="135">
        <f t="shared" si="38"/>
        <v>9.3000000000000007</v>
      </c>
      <c r="AE107" s="135">
        <f t="shared" si="38"/>
        <v>9.3000000000000007</v>
      </c>
      <c r="AF107" s="135">
        <f t="shared" si="38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37"/>
        <v>0</v>
      </c>
      <c r="D108" s="135">
        <f t="shared" si="37"/>
        <v>0</v>
      </c>
      <c r="E108" s="135">
        <f t="shared" si="37"/>
        <v>0</v>
      </c>
      <c r="F108" s="135">
        <f t="shared" si="37"/>
        <v>0</v>
      </c>
      <c r="G108" s="135">
        <f t="shared" si="37"/>
        <v>0</v>
      </c>
      <c r="H108" s="135">
        <f t="shared" si="37"/>
        <v>0</v>
      </c>
      <c r="I108" s="135">
        <f t="shared" si="37"/>
        <v>0</v>
      </c>
      <c r="J108" s="135">
        <f t="shared" si="37"/>
        <v>0</v>
      </c>
      <c r="K108" s="135">
        <f t="shared" si="37"/>
        <v>0</v>
      </c>
      <c r="L108" s="135">
        <f t="shared" si="37"/>
        <v>0</v>
      </c>
      <c r="M108" s="135">
        <f t="shared" si="37"/>
        <v>0</v>
      </c>
      <c r="N108" s="135">
        <f t="shared" si="37"/>
        <v>0</v>
      </c>
      <c r="O108" s="135">
        <f t="shared" si="37"/>
        <v>0</v>
      </c>
      <c r="P108" s="135">
        <f t="shared" si="37"/>
        <v>0</v>
      </c>
      <c r="Q108" s="135">
        <f t="shared" si="37"/>
        <v>0</v>
      </c>
      <c r="R108" s="135">
        <f t="shared" si="37"/>
        <v>0</v>
      </c>
      <c r="S108" s="135">
        <f t="shared" si="38"/>
        <v>0</v>
      </c>
      <c r="T108" s="135">
        <f t="shared" si="38"/>
        <v>0</v>
      </c>
      <c r="U108" s="135">
        <f t="shared" si="38"/>
        <v>0</v>
      </c>
      <c r="V108" s="135">
        <f t="shared" si="38"/>
        <v>0</v>
      </c>
      <c r="W108" s="135">
        <f t="shared" si="38"/>
        <v>0</v>
      </c>
      <c r="X108" s="135">
        <f t="shared" si="38"/>
        <v>0</v>
      </c>
      <c r="Y108" s="135">
        <f t="shared" si="38"/>
        <v>0</v>
      </c>
      <c r="Z108" s="135">
        <f t="shared" si="38"/>
        <v>0</v>
      </c>
      <c r="AA108" s="135">
        <f t="shared" si="38"/>
        <v>0</v>
      </c>
      <c r="AB108" s="135">
        <f t="shared" si="38"/>
        <v>0</v>
      </c>
      <c r="AC108" s="135">
        <f t="shared" si="38"/>
        <v>0</v>
      </c>
      <c r="AD108" s="135">
        <f t="shared" si="38"/>
        <v>0</v>
      </c>
      <c r="AE108" s="135">
        <f t="shared" si="38"/>
        <v>0</v>
      </c>
      <c r="AF108" s="135">
        <f t="shared" si="38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37"/>
        <v>0</v>
      </c>
      <c r="D109" s="135">
        <f t="shared" si="37"/>
        <v>0</v>
      </c>
      <c r="E109" s="135">
        <f t="shared" si="37"/>
        <v>0</v>
      </c>
      <c r="F109" s="135">
        <f t="shared" si="37"/>
        <v>0</v>
      </c>
      <c r="G109" s="135">
        <f t="shared" si="37"/>
        <v>0</v>
      </c>
      <c r="H109" s="135">
        <f t="shared" si="37"/>
        <v>0</v>
      </c>
      <c r="I109" s="135">
        <f t="shared" si="37"/>
        <v>0</v>
      </c>
      <c r="J109" s="135">
        <f t="shared" si="37"/>
        <v>0</v>
      </c>
      <c r="K109" s="135">
        <f t="shared" si="37"/>
        <v>0</v>
      </c>
      <c r="L109" s="135">
        <f t="shared" si="37"/>
        <v>0</v>
      </c>
      <c r="M109" s="135">
        <f t="shared" si="37"/>
        <v>0</v>
      </c>
      <c r="N109" s="135">
        <f t="shared" si="37"/>
        <v>0</v>
      </c>
      <c r="O109" s="135">
        <f t="shared" si="37"/>
        <v>0</v>
      </c>
      <c r="P109" s="135">
        <f t="shared" si="37"/>
        <v>0</v>
      </c>
      <c r="Q109" s="135">
        <f t="shared" si="37"/>
        <v>0</v>
      </c>
      <c r="R109" s="135">
        <f t="shared" si="37"/>
        <v>0</v>
      </c>
      <c r="S109" s="135">
        <f t="shared" si="38"/>
        <v>0</v>
      </c>
      <c r="T109" s="135">
        <f t="shared" si="38"/>
        <v>0</v>
      </c>
      <c r="U109" s="135">
        <f t="shared" si="38"/>
        <v>0</v>
      </c>
      <c r="V109" s="135">
        <f t="shared" si="38"/>
        <v>0</v>
      </c>
      <c r="W109" s="135">
        <f t="shared" si="38"/>
        <v>0</v>
      </c>
      <c r="X109" s="135">
        <f t="shared" si="38"/>
        <v>0</v>
      </c>
      <c r="Y109" s="135">
        <f t="shared" si="38"/>
        <v>0</v>
      </c>
      <c r="Z109" s="135">
        <f t="shared" si="38"/>
        <v>0</v>
      </c>
      <c r="AA109" s="135">
        <f t="shared" si="38"/>
        <v>0</v>
      </c>
      <c r="AB109" s="135">
        <f t="shared" si="38"/>
        <v>0</v>
      </c>
      <c r="AC109" s="135">
        <f t="shared" si="38"/>
        <v>0</v>
      </c>
      <c r="AD109" s="135">
        <f t="shared" si="38"/>
        <v>0</v>
      </c>
      <c r="AE109" s="135">
        <f t="shared" si="38"/>
        <v>0</v>
      </c>
      <c r="AF109" s="135">
        <f t="shared" si="38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37"/>
        <v>5</v>
      </c>
      <c r="D110" s="135">
        <f t="shared" si="37"/>
        <v>5</v>
      </c>
      <c r="E110" s="135">
        <f t="shared" si="37"/>
        <v>5</v>
      </c>
      <c r="F110" s="135">
        <f t="shared" si="37"/>
        <v>5</v>
      </c>
      <c r="G110" s="135">
        <f t="shared" si="37"/>
        <v>5</v>
      </c>
      <c r="H110" s="135">
        <f t="shared" si="37"/>
        <v>5</v>
      </c>
      <c r="I110" s="135">
        <f t="shared" si="37"/>
        <v>5</v>
      </c>
      <c r="J110" s="135">
        <f t="shared" si="37"/>
        <v>5</v>
      </c>
      <c r="K110" s="135">
        <f t="shared" si="37"/>
        <v>5</v>
      </c>
      <c r="L110" s="135">
        <f t="shared" si="37"/>
        <v>5</v>
      </c>
      <c r="M110" s="135">
        <f t="shared" si="37"/>
        <v>5</v>
      </c>
      <c r="N110" s="135">
        <f t="shared" si="37"/>
        <v>5</v>
      </c>
      <c r="O110" s="135">
        <f t="shared" si="37"/>
        <v>5</v>
      </c>
      <c r="P110" s="135">
        <f t="shared" si="37"/>
        <v>5</v>
      </c>
      <c r="Q110" s="135">
        <f t="shared" si="37"/>
        <v>5</v>
      </c>
      <c r="R110" s="135">
        <f t="shared" si="37"/>
        <v>5</v>
      </c>
      <c r="S110" s="135">
        <f t="shared" si="38"/>
        <v>5</v>
      </c>
      <c r="T110" s="135">
        <f t="shared" si="38"/>
        <v>5</v>
      </c>
      <c r="U110" s="135">
        <f t="shared" si="38"/>
        <v>5</v>
      </c>
      <c r="V110" s="135">
        <f t="shared" si="38"/>
        <v>5</v>
      </c>
      <c r="W110" s="135">
        <f t="shared" si="38"/>
        <v>5</v>
      </c>
      <c r="X110" s="135">
        <f t="shared" si="38"/>
        <v>5</v>
      </c>
      <c r="Y110" s="135">
        <f t="shared" si="38"/>
        <v>5</v>
      </c>
      <c r="Z110" s="135">
        <f t="shared" si="38"/>
        <v>5</v>
      </c>
      <c r="AA110" s="135">
        <f t="shared" si="38"/>
        <v>5</v>
      </c>
      <c r="AB110" s="135">
        <f t="shared" si="38"/>
        <v>5</v>
      </c>
      <c r="AC110" s="135">
        <f t="shared" si="38"/>
        <v>5</v>
      </c>
      <c r="AD110" s="135">
        <f t="shared" si="38"/>
        <v>5</v>
      </c>
      <c r="AE110" s="135">
        <f t="shared" si="38"/>
        <v>5</v>
      </c>
      <c r="AF110" s="135">
        <f t="shared" si="38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37"/>
        <v>1</v>
      </c>
      <c r="D111" s="135">
        <f t="shared" si="37"/>
        <v>1</v>
      </c>
      <c r="E111" s="135">
        <f t="shared" si="37"/>
        <v>1</v>
      </c>
      <c r="F111" s="135">
        <f t="shared" si="37"/>
        <v>1</v>
      </c>
      <c r="G111" s="135">
        <f t="shared" si="37"/>
        <v>1</v>
      </c>
      <c r="H111" s="135">
        <f t="shared" si="37"/>
        <v>1</v>
      </c>
      <c r="I111" s="135">
        <f t="shared" si="37"/>
        <v>1</v>
      </c>
      <c r="J111" s="135">
        <f t="shared" si="37"/>
        <v>1</v>
      </c>
      <c r="K111" s="135">
        <f t="shared" si="37"/>
        <v>1</v>
      </c>
      <c r="L111" s="135">
        <f t="shared" si="37"/>
        <v>1</v>
      </c>
      <c r="M111" s="135">
        <f t="shared" si="37"/>
        <v>1</v>
      </c>
      <c r="N111" s="135">
        <f t="shared" si="37"/>
        <v>1</v>
      </c>
      <c r="O111" s="135">
        <f t="shared" si="37"/>
        <v>1</v>
      </c>
      <c r="P111" s="135">
        <f t="shared" si="37"/>
        <v>1</v>
      </c>
      <c r="Q111" s="135">
        <f t="shared" si="37"/>
        <v>1</v>
      </c>
      <c r="R111" s="135">
        <f t="shared" si="37"/>
        <v>1</v>
      </c>
      <c r="S111" s="135">
        <f t="shared" si="38"/>
        <v>1</v>
      </c>
      <c r="T111" s="135">
        <f t="shared" si="38"/>
        <v>1</v>
      </c>
      <c r="U111" s="135">
        <f t="shared" si="38"/>
        <v>1</v>
      </c>
      <c r="V111" s="135">
        <f t="shared" si="38"/>
        <v>1</v>
      </c>
      <c r="W111" s="135">
        <f t="shared" si="38"/>
        <v>1</v>
      </c>
      <c r="X111" s="135">
        <f t="shared" si="38"/>
        <v>1</v>
      </c>
      <c r="Y111" s="135">
        <f t="shared" si="38"/>
        <v>1</v>
      </c>
      <c r="Z111" s="135">
        <f t="shared" si="38"/>
        <v>1</v>
      </c>
      <c r="AA111" s="135">
        <f t="shared" si="38"/>
        <v>1</v>
      </c>
      <c r="AB111" s="135">
        <f t="shared" si="38"/>
        <v>1</v>
      </c>
      <c r="AC111" s="135">
        <f t="shared" si="38"/>
        <v>1</v>
      </c>
      <c r="AD111" s="135">
        <f t="shared" si="38"/>
        <v>1</v>
      </c>
      <c r="AE111" s="135">
        <f t="shared" si="38"/>
        <v>1</v>
      </c>
      <c r="AF111" s="135">
        <f t="shared" si="38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37"/>
        <v>1.58</v>
      </c>
      <c r="D112" s="135">
        <f t="shared" si="37"/>
        <v>1.58</v>
      </c>
      <c r="E112" s="135">
        <f t="shared" si="37"/>
        <v>1.58</v>
      </c>
      <c r="F112" s="135">
        <f t="shared" si="37"/>
        <v>1.58</v>
      </c>
      <c r="G112" s="135">
        <f t="shared" si="37"/>
        <v>1.58</v>
      </c>
      <c r="H112" s="135">
        <f t="shared" si="37"/>
        <v>1.58</v>
      </c>
      <c r="I112" s="135">
        <f t="shared" si="37"/>
        <v>1.58</v>
      </c>
      <c r="J112" s="135">
        <f t="shared" si="37"/>
        <v>1.58</v>
      </c>
      <c r="K112" s="135">
        <f t="shared" si="37"/>
        <v>1.58</v>
      </c>
      <c r="L112" s="135">
        <f t="shared" si="37"/>
        <v>1.58</v>
      </c>
      <c r="M112" s="135">
        <f t="shared" si="37"/>
        <v>1.58</v>
      </c>
      <c r="N112" s="135">
        <f t="shared" si="37"/>
        <v>1.58</v>
      </c>
      <c r="O112" s="135">
        <f t="shared" si="37"/>
        <v>1.58</v>
      </c>
      <c r="P112" s="135">
        <f t="shared" si="37"/>
        <v>1.58</v>
      </c>
      <c r="Q112" s="135">
        <f t="shared" si="37"/>
        <v>1.58</v>
      </c>
      <c r="R112" s="135">
        <f t="shared" si="37"/>
        <v>1.58</v>
      </c>
      <c r="S112" s="135">
        <f t="shared" si="38"/>
        <v>1.58</v>
      </c>
      <c r="T112" s="135">
        <f t="shared" si="38"/>
        <v>1.58</v>
      </c>
      <c r="U112" s="135">
        <f t="shared" si="38"/>
        <v>1.58</v>
      </c>
      <c r="V112" s="135">
        <f t="shared" si="38"/>
        <v>1.58</v>
      </c>
      <c r="W112" s="135">
        <f t="shared" si="38"/>
        <v>1.58</v>
      </c>
      <c r="X112" s="135">
        <f t="shared" si="38"/>
        <v>1.58</v>
      </c>
      <c r="Y112" s="135">
        <f t="shared" si="38"/>
        <v>1.58</v>
      </c>
      <c r="Z112" s="135">
        <f t="shared" si="38"/>
        <v>1.58</v>
      </c>
      <c r="AA112" s="135">
        <f t="shared" si="38"/>
        <v>1.58</v>
      </c>
      <c r="AB112" s="135">
        <f t="shared" si="38"/>
        <v>1.58</v>
      </c>
      <c r="AC112" s="135">
        <f t="shared" si="38"/>
        <v>1.58</v>
      </c>
      <c r="AD112" s="135">
        <f t="shared" si="38"/>
        <v>1.58</v>
      </c>
      <c r="AE112" s="135">
        <f t="shared" si="38"/>
        <v>1.58</v>
      </c>
      <c r="AF112" s="135">
        <f t="shared" si="38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37"/>
        <v>1.46</v>
      </c>
      <c r="D113" s="135">
        <f t="shared" si="37"/>
        <v>1.46</v>
      </c>
      <c r="E113" s="135">
        <f t="shared" si="37"/>
        <v>1.46</v>
      </c>
      <c r="F113" s="135">
        <f t="shared" si="37"/>
        <v>1.46</v>
      </c>
      <c r="G113" s="135">
        <f t="shared" si="37"/>
        <v>1.46</v>
      </c>
      <c r="H113" s="135">
        <f t="shared" si="37"/>
        <v>1.46</v>
      </c>
      <c r="I113" s="135">
        <f t="shared" si="37"/>
        <v>1.46</v>
      </c>
      <c r="J113" s="135">
        <f t="shared" si="37"/>
        <v>1.46</v>
      </c>
      <c r="K113" s="135">
        <f t="shared" si="37"/>
        <v>1.46</v>
      </c>
      <c r="L113" s="135">
        <f t="shared" si="37"/>
        <v>1.46</v>
      </c>
      <c r="M113" s="135">
        <f t="shared" si="37"/>
        <v>1.46</v>
      </c>
      <c r="N113" s="135">
        <f t="shared" si="37"/>
        <v>1.46</v>
      </c>
      <c r="O113" s="135">
        <f t="shared" si="37"/>
        <v>1.46</v>
      </c>
      <c r="P113" s="135">
        <f t="shared" si="37"/>
        <v>1.46</v>
      </c>
      <c r="Q113" s="135">
        <f t="shared" si="37"/>
        <v>1.46</v>
      </c>
      <c r="R113" s="135">
        <f t="shared" si="37"/>
        <v>1.46</v>
      </c>
      <c r="S113" s="135">
        <f t="shared" si="38"/>
        <v>1.46</v>
      </c>
      <c r="T113" s="135">
        <f t="shared" si="38"/>
        <v>1.46</v>
      </c>
      <c r="U113" s="135">
        <f t="shared" si="38"/>
        <v>1.46</v>
      </c>
      <c r="V113" s="135">
        <f t="shared" si="38"/>
        <v>1.46</v>
      </c>
      <c r="W113" s="135">
        <f t="shared" si="38"/>
        <v>1.46</v>
      </c>
      <c r="X113" s="135">
        <f t="shared" si="38"/>
        <v>1.46</v>
      </c>
      <c r="Y113" s="135">
        <f t="shared" si="38"/>
        <v>1.46</v>
      </c>
      <c r="Z113" s="135">
        <f t="shared" si="38"/>
        <v>1.46</v>
      </c>
      <c r="AA113" s="135">
        <f t="shared" si="38"/>
        <v>1.46</v>
      </c>
      <c r="AB113" s="135">
        <f t="shared" si="38"/>
        <v>1.46</v>
      </c>
      <c r="AC113" s="135">
        <f t="shared" si="38"/>
        <v>1.46</v>
      </c>
      <c r="AD113" s="135">
        <f t="shared" si="38"/>
        <v>1.46</v>
      </c>
      <c r="AE113" s="135">
        <f t="shared" si="38"/>
        <v>1.46</v>
      </c>
      <c r="AF113" s="135">
        <f t="shared" si="38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37"/>
        <v>1.48</v>
      </c>
      <c r="D114" s="135">
        <f t="shared" si="37"/>
        <v>1.48</v>
      </c>
      <c r="E114" s="135">
        <f t="shared" si="37"/>
        <v>1.48</v>
      </c>
      <c r="F114" s="135">
        <f t="shared" si="37"/>
        <v>1.48</v>
      </c>
      <c r="G114" s="135">
        <f t="shared" si="37"/>
        <v>1.48</v>
      </c>
      <c r="H114" s="135">
        <f t="shared" si="37"/>
        <v>1.48</v>
      </c>
      <c r="I114" s="135">
        <f t="shared" si="37"/>
        <v>1.48</v>
      </c>
      <c r="J114" s="135">
        <f t="shared" si="37"/>
        <v>1.48</v>
      </c>
      <c r="K114" s="135">
        <f t="shared" si="37"/>
        <v>1.48</v>
      </c>
      <c r="L114" s="135">
        <f t="shared" si="37"/>
        <v>1.48</v>
      </c>
      <c r="M114" s="135">
        <f t="shared" si="37"/>
        <v>1.48</v>
      </c>
      <c r="N114" s="135">
        <f t="shared" si="37"/>
        <v>1.48</v>
      </c>
      <c r="O114" s="135">
        <f t="shared" si="37"/>
        <v>1.48</v>
      </c>
      <c r="P114" s="135">
        <f t="shared" si="37"/>
        <v>1.48</v>
      </c>
      <c r="Q114" s="135">
        <f t="shared" si="37"/>
        <v>1.48</v>
      </c>
      <c r="R114" s="135">
        <f t="shared" si="37"/>
        <v>1.48</v>
      </c>
      <c r="S114" s="135">
        <f t="shared" si="38"/>
        <v>1.48</v>
      </c>
      <c r="T114" s="135">
        <f t="shared" si="38"/>
        <v>1.48</v>
      </c>
      <c r="U114" s="135">
        <f t="shared" si="38"/>
        <v>1.48</v>
      </c>
      <c r="V114" s="135">
        <f t="shared" si="38"/>
        <v>1.48</v>
      </c>
      <c r="W114" s="135">
        <f t="shared" si="38"/>
        <v>1.48</v>
      </c>
      <c r="X114" s="135">
        <f t="shared" si="38"/>
        <v>1.48</v>
      </c>
      <c r="Y114" s="135">
        <f t="shared" si="38"/>
        <v>1.48</v>
      </c>
      <c r="Z114" s="135">
        <f t="shared" si="38"/>
        <v>1.48</v>
      </c>
      <c r="AA114" s="135">
        <f t="shared" si="38"/>
        <v>1.48</v>
      </c>
      <c r="AB114" s="135">
        <f t="shared" si="38"/>
        <v>1.48</v>
      </c>
      <c r="AC114" s="135">
        <f t="shared" si="38"/>
        <v>1.48</v>
      </c>
      <c r="AD114" s="135">
        <f t="shared" si="38"/>
        <v>1.48</v>
      </c>
      <c r="AE114" s="135">
        <f t="shared" si="38"/>
        <v>1.48</v>
      </c>
      <c r="AF114" s="135">
        <f t="shared" si="38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37"/>
        <v>2.2000000000000002</v>
      </c>
      <c r="D115" s="135">
        <f t="shared" si="37"/>
        <v>2.2000000000000002</v>
      </c>
      <c r="E115" s="135">
        <f t="shared" si="37"/>
        <v>2.2000000000000002</v>
      </c>
      <c r="F115" s="135">
        <f t="shared" si="37"/>
        <v>2.2000000000000002</v>
      </c>
      <c r="G115" s="135">
        <f t="shared" si="37"/>
        <v>2.2000000000000002</v>
      </c>
      <c r="H115" s="135">
        <f t="shared" si="37"/>
        <v>2.2000000000000002</v>
      </c>
      <c r="I115" s="135">
        <f t="shared" si="37"/>
        <v>2.2000000000000002</v>
      </c>
      <c r="J115" s="135">
        <f t="shared" si="37"/>
        <v>2.2000000000000002</v>
      </c>
      <c r="K115" s="135">
        <f t="shared" si="37"/>
        <v>2.2000000000000002</v>
      </c>
      <c r="L115" s="135">
        <f t="shared" si="37"/>
        <v>2.2000000000000002</v>
      </c>
      <c r="M115" s="135">
        <f t="shared" si="37"/>
        <v>2.2000000000000002</v>
      </c>
      <c r="N115" s="135">
        <f t="shared" si="37"/>
        <v>2.2000000000000002</v>
      </c>
      <c r="O115" s="135">
        <f t="shared" si="37"/>
        <v>2.2000000000000002</v>
      </c>
      <c r="P115" s="135">
        <f t="shared" si="37"/>
        <v>2.2000000000000002</v>
      </c>
      <c r="Q115" s="135">
        <f t="shared" si="37"/>
        <v>2.2000000000000002</v>
      </c>
      <c r="R115" s="135">
        <f t="shared" si="37"/>
        <v>2.2000000000000002</v>
      </c>
      <c r="S115" s="135">
        <f t="shared" si="38"/>
        <v>2.2000000000000002</v>
      </c>
      <c r="T115" s="135">
        <f t="shared" si="38"/>
        <v>2.2000000000000002</v>
      </c>
      <c r="U115" s="135">
        <f t="shared" si="38"/>
        <v>2.2000000000000002</v>
      </c>
      <c r="V115" s="135">
        <f t="shared" si="38"/>
        <v>2.2000000000000002</v>
      </c>
      <c r="W115" s="135">
        <f t="shared" si="38"/>
        <v>2.2000000000000002</v>
      </c>
      <c r="X115" s="135">
        <f t="shared" si="38"/>
        <v>2.2000000000000002</v>
      </c>
      <c r="Y115" s="135">
        <f t="shared" si="38"/>
        <v>2.2000000000000002</v>
      </c>
      <c r="Z115" s="135">
        <f t="shared" si="38"/>
        <v>2.2000000000000002</v>
      </c>
      <c r="AA115" s="135">
        <f t="shared" si="38"/>
        <v>2.2000000000000002</v>
      </c>
      <c r="AB115" s="135">
        <f t="shared" si="38"/>
        <v>2.2000000000000002</v>
      </c>
      <c r="AC115" s="135">
        <f t="shared" si="38"/>
        <v>2.2000000000000002</v>
      </c>
      <c r="AD115" s="135">
        <f t="shared" si="38"/>
        <v>2.2000000000000002</v>
      </c>
      <c r="AE115" s="135">
        <f t="shared" si="38"/>
        <v>2.2000000000000002</v>
      </c>
      <c r="AF115" s="135">
        <f t="shared" si="38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37"/>
        <v>2</v>
      </c>
      <c r="D116" s="135">
        <f t="shared" si="37"/>
        <v>2</v>
      </c>
      <c r="E116" s="135">
        <f t="shared" si="37"/>
        <v>2</v>
      </c>
      <c r="F116" s="135">
        <f t="shared" si="37"/>
        <v>2</v>
      </c>
      <c r="G116" s="135">
        <f t="shared" si="37"/>
        <v>2</v>
      </c>
      <c r="H116" s="135">
        <f t="shared" si="37"/>
        <v>2</v>
      </c>
      <c r="I116" s="135">
        <f t="shared" si="37"/>
        <v>2</v>
      </c>
      <c r="J116" s="135">
        <f t="shared" si="37"/>
        <v>2</v>
      </c>
      <c r="K116" s="135">
        <f t="shared" si="37"/>
        <v>2</v>
      </c>
      <c r="L116" s="135">
        <f t="shared" si="37"/>
        <v>2</v>
      </c>
      <c r="M116" s="135">
        <f t="shared" si="37"/>
        <v>2</v>
      </c>
      <c r="N116" s="135">
        <f t="shared" si="37"/>
        <v>2</v>
      </c>
      <c r="O116" s="135">
        <f t="shared" si="37"/>
        <v>2</v>
      </c>
      <c r="P116" s="135">
        <f t="shared" si="37"/>
        <v>2</v>
      </c>
      <c r="Q116" s="135">
        <f t="shared" si="37"/>
        <v>2</v>
      </c>
      <c r="R116" s="135">
        <f t="shared" si="37"/>
        <v>2</v>
      </c>
      <c r="S116" s="135">
        <f t="shared" si="38"/>
        <v>2</v>
      </c>
      <c r="T116" s="135">
        <f t="shared" si="38"/>
        <v>2</v>
      </c>
      <c r="U116" s="135">
        <f t="shared" si="38"/>
        <v>2</v>
      </c>
      <c r="V116" s="135">
        <f t="shared" si="38"/>
        <v>2</v>
      </c>
      <c r="W116" s="135">
        <f t="shared" si="38"/>
        <v>2</v>
      </c>
      <c r="X116" s="135">
        <f t="shared" si="38"/>
        <v>2</v>
      </c>
      <c r="Y116" s="135">
        <f t="shared" si="38"/>
        <v>2</v>
      </c>
      <c r="Z116" s="135">
        <f t="shared" si="38"/>
        <v>2</v>
      </c>
      <c r="AA116" s="135">
        <f t="shared" si="38"/>
        <v>2</v>
      </c>
      <c r="AB116" s="135">
        <f t="shared" si="38"/>
        <v>2</v>
      </c>
      <c r="AC116" s="135">
        <f t="shared" si="38"/>
        <v>2</v>
      </c>
      <c r="AD116" s="135">
        <f t="shared" si="38"/>
        <v>2</v>
      </c>
      <c r="AE116" s="135">
        <f t="shared" si="38"/>
        <v>2</v>
      </c>
      <c r="AF116" s="135">
        <f t="shared" si="38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37"/>
        <v>1.25</v>
      </c>
      <c r="D117" s="135">
        <f t="shared" si="37"/>
        <v>1.25</v>
      </c>
      <c r="E117" s="135">
        <f t="shared" si="37"/>
        <v>1.25</v>
      </c>
      <c r="F117" s="135">
        <f t="shared" si="37"/>
        <v>1.25</v>
      </c>
      <c r="G117" s="135">
        <f t="shared" si="37"/>
        <v>1.25</v>
      </c>
      <c r="H117" s="135">
        <f t="shared" si="37"/>
        <v>1.25</v>
      </c>
      <c r="I117" s="135">
        <f t="shared" si="37"/>
        <v>1.25</v>
      </c>
      <c r="J117" s="135">
        <f t="shared" si="37"/>
        <v>1.25</v>
      </c>
      <c r="K117" s="135">
        <f t="shared" si="37"/>
        <v>1.25</v>
      </c>
      <c r="L117" s="135">
        <f t="shared" si="37"/>
        <v>1.25</v>
      </c>
      <c r="M117" s="135">
        <f t="shared" si="37"/>
        <v>1.25</v>
      </c>
      <c r="N117" s="135">
        <f t="shared" si="37"/>
        <v>1.25</v>
      </c>
      <c r="O117" s="135">
        <f t="shared" si="37"/>
        <v>1.25</v>
      </c>
      <c r="P117" s="135">
        <f t="shared" si="37"/>
        <v>1.25</v>
      </c>
      <c r="Q117" s="135">
        <f t="shared" si="37"/>
        <v>1.25</v>
      </c>
      <c r="R117" s="135">
        <f t="shared" si="37"/>
        <v>1.25</v>
      </c>
      <c r="S117" s="135">
        <f t="shared" si="38"/>
        <v>1.25</v>
      </c>
      <c r="T117" s="135">
        <f t="shared" si="38"/>
        <v>1.25</v>
      </c>
      <c r="U117" s="135">
        <f t="shared" si="38"/>
        <v>1.25</v>
      </c>
      <c r="V117" s="135">
        <f t="shared" si="38"/>
        <v>1.25</v>
      </c>
      <c r="W117" s="135">
        <f t="shared" si="38"/>
        <v>1.25</v>
      </c>
      <c r="X117" s="135">
        <f t="shared" si="38"/>
        <v>1.25</v>
      </c>
      <c r="Y117" s="135">
        <f t="shared" si="38"/>
        <v>1.25</v>
      </c>
      <c r="Z117" s="135">
        <f t="shared" si="38"/>
        <v>1.25</v>
      </c>
      <c r="AA117" s="135">
        <f t="shared" si="38"/>
        <v>1.25</v>
      </c>
      <c r="AB117" s="135">
        <f t="shared" si="38"/>
        <v>1.25</v>
      </c>
      <c r="AC117" s="135">
        <f t="shared" si="38"/>
        <v>1.25</v>
      </c>
      <c r="AD117" s="135">
        <f t="shared" si="38"/>
        <v>1.25</v>
      </c>
      <c r="AE117" s="135">
        <f t="shared" si="38"/>
        <v>1.25</v>
      </c>
      <c r="AF117" s="135">
        <f t="shared" si="38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37"/>
        <v>1.1499999999999999</v>
      </c>
      <c r="D118" s="135">
        <f t="shared" si="37"/>
        <v>1.1499999999999999</v>
      </c>
      <c r="E118" s="135">
        <f t="shared" si="37"/>
        <v>1.1499999999999999</v>
      </c>
      <c r="F118" s="135">
        <f t="shared" si="37"/>
        <v>1.1499999999999999</v>
      </c>
      <c r="G118" s="135">
        <f t="shared" si="37"/>
        <v>1.1499999999999999</v>
      </c>
      <c r="H118" s="135">
        <f t="shared" si="37"/>
        <v>1.1499999999999999</v>
      </c>
      <c r="I118" s="135">
        <f t="shared" si="37"/>
        <v>1.1499999999999999</v>
      </c>
      <c r="J118" s="135">
        <f t="shared" si="37"/>
        <v>1.1499999999999999</v>
      </c>
      <c r="K118" s="135">
        <f t="shared" si="37"/>
        <v>1.1499999999999999</v>
      </c>
      <c r="L118" s="135">
        <f t="shared" si="37"/>
        <v>1.1499999999999999</v>
      </c>
      <c r="M118" s="135">
        <f t="shared" si="37"/>
        <v>1.1499999999999999</v>
      </c>
      <c r="N118" s="135">
        <f t="shared" si="37"/>
        <v>1.1499999999999999</v>
      </c>
      <c r="O118" s="135">
        <f t="shared" si="37"/>
        <v>1.1499999999999999</v>
      </c>
      <c r="P118" s="135">
        <f t="shared" si="37"/>
        <v>1.1499999999999999</v>
      </c>
      <c r="Q118" s="135">
        <f t="shared" si="37"/>
        <v>1.1499999999999999</v>
      </c>
      <c r="R118" s="135">
        <f t="shared" si="37"/>
        <v>1.1499999999999999</v>
      </c>
      <c r="S118" s="135">
        <f t="shared" si="38"/>
        <v>1.1499999999999999</v>
      </c>
      <c r="T118" s="135">
        <f t="shared" si="38"/>
        <v>1.1499999999999999</v>
      </c>
      <c r="U118" s="135">
        <f t="shared" si="38"/>
        <v>1.1499999999999999</v>
      </c>
      <c r="V118" s="135">
        <f t="shared" si="38"/>
        <v>1.1499999999999999</v>
      </c>
      <c r="W118" s="135">
        <f t="shared" si="38"/>
        <v>1.1499999999999999</v>
      </c>
      <c r="X118" s="135">
        <f t="shared" si="38"/>
        <v>1.1499999999999999</v>
      </c>
      <c r="Y118" s="135">
        <f t="shared" si="38"/>
        <v>1.1499999999999999</v>
      </c>
      <c r="Z118" s="135">
        <f t="shared" si="38"/>
        <v>1.1499999999999999</v>
      </c>
      <c r="AA118" s="135">
        <f t="shared" si="38"/>
        <v>1.1499999999999999</v>
      </c>
      <c r="AB118" s="135">
        <f t="shared" si="38"/>
        <v>1.1499999999999999</v>
      </c>
      <c r="AC118" s="135">
        <f t="shared" si="38"/>
        <v>1.1499999999999999</v>
      </c>
      <c r="AD118" s="135">
        <f t="shared" si="38"/>
        <v>1.1499999999999999</v>
      </c>
      <c r="AE118" s="135">
        <f t="shared" si="38"/>
        <v>1.1499999999999999</v>
      </c>
      <c r="AF118" s="135">
        <f t="shared" si="38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37"/>
        <v>2.133</v>
      </c>
      <c r="D119" s="135">
        <f t="shared" si="37"/>
        <v>2.133</v>
      </c>
      <c r="E119" s="135">
        <f t="shared" si="37"/>
        <v>2.133</v>
      </c>
      <c r="F119" s="135">
        <f t="shared" si="37"/>
        <v>2.133</v>
      </c>
      <c r="G119" s="135">
        <f t="shared" si="37"/>
        <v>2.133</v>
      </c>
      <c r="H119" s="135">
        <f t="shared" si="37"/>
        <v>2.133</v>
      </c>
      <c r="I119" s="135">
        <f t="shared" si="37"/>
        <v>2.133</v>
      </c>
      <c r="J119" s="135">
        <f t="shared" si="37"/>
        <v>2.133</v>
      </c>
      <c r="K119" s="135">
        <f t="shared" si="37"/>
        <v>2.133</v>
      </c>
      <c r="L119" s="135">
        <f t="shared" si="37"/>
        <v>2.133</v>
      </c>
      <c r="M119" s="135">
        <f t="shared" si="37"/>
        <v>2.133</v>
      </c>
      <c r="N119" s="135">
        <f t="shared" si="37"/>
        <v>2.133</v>
      </c>
      <c r="O119" s="135">
        <f t="shared" si="37"/>
        <v>2.133</v>
      </c>
      <c r="P119" s="135">
        <f t="shared" si="37"/>
        <v>2.133</v>
      </c>
      <c r="Q119" s="135">
        <f t="shared" si="37"/>
        <v>2.133</v>
      </c>
      <c r="R119" s="135">
        <f t="shared" si="37"/>
        <v>2.133</v>
      </c>
      <c r="S119" s="135">
        <f t="shared" si="38"/>
        <v>2.133</v>
      </c>
      <c r="T119" s="135">
        <f t="shared" si="38"/>
        <v>2.133</v>
      </c>
      <c r="U119" s="135">
        <f t="shared" si="38"/>
        <v>2.133</v>
      </c>
      <c r="V119" s="135">
        <f t="shared" si="38"/>
        <v>2.133</v>
      </c>
      <c r="W119" s="135">
        <f t="shared" si="38"/>
        <v>2.133</v>
      </c>
      <c r="X119" s="135">
        <f t="shared" si="38"/>
        <v>2.133</v>
      </c>
      <c r="Y119" s="135">
        <f t="shared" si="38"/>
        <v>2.133</v>
      </c>
      <c r="Z119" s="135">
        <f t="shared" si="38"/>
        <v>2.133</v>
      </c>
      <c r="AA119" s="135">
        <f t="shared" si="38"/>
        <v>2.133</v>
      </c>
      <c r="AB119" s="135">
        <f t="shared" si="38"/>
        <v>2.133</v>
      </c>
      <c r="AC119" s="135">
        <f t="shared" si="38"/>
        <v>2.133</v>
      </c>
      <c r="AD119" s="135">
        <f t="shared" si="38"/>
        <v>2.133</v>
      </c>
      <c r="AE119" s="135">
        <f t="shared" si="38"/>
        <v>2.133</v>
      </c>
      <c r="AF119" s="135">
        <f t="shared" si="38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37"/>
        <v>2.09</v>
      </c>
      <c r="D120" s="135">
        <f t="shared" si="37"/>
        <v>2.09</v>
      </c>
      <c r="E120" s="135">
        <f t="shared" si="37"/>
        <v>2.09</v>
      </c>
      <c r="F120" s="135">
        <f t="shared" si="37"/>
        <v>2.09</v>
      </c>
      <c r="G120" s="135">
        <f t="shared" si="37"/>
        <v>2.09</v>
      </c>
      <c r="H120" s="135">
        <f t="shared" si="37"/>
        <v>2.09</v>
      </c>
      <c r="I120" s="135">
        <f t="shared" si="37"/>
        <v>2.09</v>
      </c>
      <c r="J120" s="135">
        <f t="shared" si="37"/>
        <v>2.09</v>
      </c>
      <c r="K120" s="135">
        <f t="shared" si="37"/>
        <v>2.09</v>
      </c>
      <c r="L120" s="135">
        <f t="shared" si="37"/>
        <v>2.09</v>
      </c>
      <c r="M120" s="135">
        <f t="shared" si="37"/>
        <v>2.09</v>
      </c>
      <c r="N120" s="135">
        <f t="shared" si="37"/>
        <v>2.09</v>
      </c>
      <c r="O120" s="135">
        <f t="shared" si="37"/>
        <v>2.09</v>
      </c>
      <c r="P120" s="135">
        <f t="shared" si="37"/>
        <v>2.09</v>
      </c>
      <c r="Q120" s="135">
        <f t="shared" si="37"/>
        <v>2.09</v>
      </c>
      <c r="R120" s="135">
        <f t="shared" ref="R120:W170" si="39">Q120</f>
        <v>2.09</v>
      </c>
      <c r="S120" s="135">
        <f t="shared" si="38"/>
        <v>2.09</v>
      </c>
      <c r="T120" s="135">
        <f t="shared" si="38"/>
        <v>2.09</v>
      </c>
      <c r="U120" s="135">
        <f t="shared" si="38"/>
        <v>2.09</v>
      </c>
      <c r="V120" s="135">
        <f t="shared" si="38"/>
        <v>2.09</v>
      </c>
      <c r="W120" s="135">
        <f t="shared" si="38"/>
        <v>2.09</v>
      </c>
      <c r="X120" s="135">
        <f t="shared" si="38"/>
        <v>2.09</v>
      </c>
      <c r="Y120" s="135">
        <f t="shared" si="38"/>
        <v>2.09</v>
      </c>
      <c r="Z120" s="135">
        <f t="shared" si="38"/>
        <v>2.09</v>
      </c>
      <c r="AA120" s="135">
        <f t="shared" si="38"/>
        <v>2.09</v>
      </c>
      <c r="AB120" s="135">
        <f t="shared" si="38"/>
        <v>2.09</v>
      </c>
      <c r="AC120" s="135">
        <f t="shared" si="38"/>
        <v>2.09</v>
      </c>
      <c r="AD120" s="135">
        <f t="shared" si="38"/>
        <v>2.09</v>
      </c>
      <c r="AE120" s="135">
        <f t="shared" si="38"/>
        <v>2.09</v>
      </c>
      <c r="AF120" s="135">
        <f t="shared" si="38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40">B121</f>
        <v>1.1399999999999999</v>
      </c>
      <c r="D121" s="135">
        <f t="shared" si="40"/>
        <v>1.1399999999999999</v>
      </c>
      <c r="E121" s="135">
        <f t="shared" si="40"/>
        <v>1.1399999999999999</v>
      </c>
      <c r="F121" s="135">
        <f t="shared" si="40"/>
        <v>1.1399999999999999</v>
      </c>
      <c r="G121" s="135">
        <f t="shared" si="40"/>
        <v>1.1399999999999999</v>
      </c>
      <c r="H121" s="135">
        <f t="shared" si="40"/>
        <v>1.1399999999999999</v>
      </c>
      <c r="I121" s="135">
        <f t="shared" si="40"/>
        <v>1.1399999999999999</v>
      </c>
      <c r="J121" s="135">
        <f t="shared" si="40"/>
        <v>1.1399999999999999</v>
      </c>
      <c r="K121" s="135">
        <f t="shared" si="40"/>
        <v>1.1399999999999999</v>
      </c>
      <c r="L121" s="135">
        <f t="shared" si="40"/>
        <v>1.1399999999999999</v>
      </c>
      <c r="M121" s="135">
        <f t="shared" si="40"/>
        <v>1.1399999999999999</v>
      </c>
      <c r="N121" s="135">
        <f t="shared" si="40"/>
        <v>1.1399999999999999</v>
      </c>
      <c r="O121" s="135">
        <f t="shared" si="40"/>
        <v>1.1399999999999999</v>
      </c>
      <c r="P121" s="135">
        <f t="shared" si="40"/>
        <v>1.1399999999999999</v>
      </c>
      <c r="Q121" s="135">
        <f t="shared" si="40"/>
        <v>1.1399999999999999</v>
      </c>
      <c r="R121" s="135">
        <f t="shared" si="39"/>
        <v>1.1399999999999999</v>
      </c>
      <c r="S121" s="135">
        <f t="shared" si="38"/>
        <v>1.1399999999999999</v>
      </c>
      <c r="T121" s="135">
        <f t="shared" si="38"/>
        <v>1.1399999999999999</v>
      </c>
      <c r="U121" s="135">
        <f t="shared" si="38"/>
        <v>1.1399999999999999</v>
      </c>
      <c r="V121" s="135">
        <f t="shared" si="38"/>
        <v>1.1399999999999999</v>
      </c>
      <c r="W121" s="135">
        <f t="shared" si="38"/>
        <v>1.1399999999999999</v>
      </c>
      <c r="X121" s="135">
        <f t="shared" si="38"/>
        <v>1.1399999999999999</v>
      </c>
      <c r="Y121" s="135">
        <f t="shared" si="38"/>
        <v>1.1399999999999999</v>
      </c>
      <c r="Z121" s="135">
        <f t="shared" si="38"/>
        <v>1.1399999999999999</v>
      </c>
      <c r="AA121" s="135">
        <f t="shared" si="38"/>
        <v>1.1399999999999999</v>
      </c>
      <c r="AB121" s="135">
        <f t="shared" si="38"/>
        <v>1.1399999999999999</v>
      </c>
      <c r="AC121" s="135">
        <f t="shared" si="38"/>
        <v>1.1399999999999999</v>
      </c>
      <c r="AD121" s="135">
        <f t="shared" si="38"/>
        <v>1.1399999999999999</v>
      </c>
      <c r="AE121" s="135">
        <f t="shared" si="38"/>
        <v>1.1399999999999999</v>
      </c>
      <c r="AF121" s="135">
        <f t="shared" si="38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40"/>
        <v>0.82</v>
      </c>
      <c r="D122" s="135">
        <f t="shared" si="40"/>
        <v>0.82</v>
      </c>
      <c r="E122" s="135">
        <f t="shared" si="40"/>
        <v>0.82</v>
      </c>
      <c r="F122" s="135">
        <f t="shared" si="40"/>
        <v>0.82</v>
      </c>
      <c r="G122" s="135">
        <f t="shared" si="40"/>
        <v>0.82</v>
      </c>
      <c r="H122" s="135">
        <f t="shared" si="40"/>
        <v>0.82</v>
      </c>
      <c r="I122" s="135">
        <f t="shared" si="40"/>
        <v>0.82</v>
      </c>
      <c r="J122" s="135">
        <f t="shared" si="40"/>
        <v>0.82</v>
      </c>
      <c r="K122" s="135">
        <f t="shared" si="40"/>
        <v>0.82</v>
      </c>
      <c r="L122" s="135">
        <f t="shared" si="40"/>
        <v>0.82</v>
      </c>
      <c r="M122" s="135">
        <f t="shared" si="40"/>
        <v>0.82</v>
      </c>
      <c r="N122" s="135">
        <f t="shared" si="40"/>
        <v>0.82</v>
      </c>
      <c r="O122" s="135">
        <f t="shared" si="40"/>
        <v>0.82</v>
      </c>
      <c r="P122" s="135">
        <f t="shared" si="40"/>
        <v>0.82</v>
      </c>
      <c r="Q122" s="135">
        <f t="shared" si="40"/>
        <v>0.82</v>
      </c>
      <c r="R122" s="135">
        <f t="shared" si="39"/>
        <v>0.82</v>
      </c>
      <c r="S122" s="135">
        <f t="shared" si="38"/>
        <v>0.82</v>
      </c>
      <c r="T122" s="135">
        <f t="shared" si="38"/>
        <v>0.82</v>
      </c>
      <c r="U122" s="135">
        <f t="shared" si="38"/>
        <v>0.82</v>
      </c>
      <c r="V122" s="135">
        <f t="shared" si="38"/>
        <v>0.82</v>
      </c>
      <c r="W122" s="135">
        <f t="shared" si="38"/>
        <v>0.82</v>
      </c>
      <c r="X122" s="135">
        <f t="shared" si="38"/>
        <v>0.82</v>
      </c>
      <c r="Y122" s="135">
        <f t="shared" si="38"/>
        <v>0.82</v>
      </c>
      <c r="Z122" s="135">
        <f t="shared" si="38"/>
        <v>0.82</v>
      </c>
      <c r="AA122" s="135">
        <f t="shared" si="38"/>
        <v>0.82</v>
      </c>
      <c r="AB122" s="135">
        <f t="shared" si="38"/>
        <v>0.82</v>
      </c>
      <c r="AC122" s="135">
        <f t="shared" si="38"/>
        <v>0.82</v>
      </c>
      <c r="AD122" s="135">
        <f t="shared" si="38"/>
        <v>0.82</v>
      </c>
      <c r="AE122" s="135">
        <f t="shared" si="38"/>
        <v>0.82</v>
      </c>
      <c r="AF122" s="135">
        <f t="shared" si="38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40"/>
        <v>2</v>
      </c>
      <c r="D123" s="135">
        <f t="shared" si="40"/>
        <v>2</v>
      </c>
      <c r="E123" s="135">
        <f t="shared" si="40"/>
        <v>2</v>
      </c>
      <c r="F123" s="135">
        <f t="shared" si="40"/>
        <v>2</v>
      </c>
      <c r="G123" s="135">
        <f t="shared" si="40"/>
        <v>2</v>
      </c>
      <c r="H123" s="135">
        <f t="shared" si="40"/>
        <v>2</v>
      </c>
      <c r="I123" s="135">
        <f t="shared" si="40"/>
        <v>2</v>
      </c>
      <c r="J123" s="135">
        <f t="shared" si="40"/>
        <v>2</v>
      </c>
      <c r="K123" s="135">
        <f t="shared" si="40"/>
        <v>2</v>
      </c>
      <c r="L123" s="135">
        <f t="shared" si="40"/>
        <v>2</v>
      </c>
      <c r="M123" s="135">
        <f t="shared" si="40"/>
        <v>2</v>
      </c>
      <c r="N123" s="135">
        <f t="shared" si="40"/>
        <v>2</v>
      </c>
      <c r="O123" s="135">
        <f t="shared" si="40"/>
        <v>2</v>
      </c>
      <c r="P123" s="135">
        <f t="shared" si="40"/>
        <v>2</v>
      </c>
      <c r="Q123" s="135">
        <f t="shared" si="40"/>
        <v>2</v>
      </c>
      <c r="R123" s="135">
        <f t="shared" si="39"/>
        <v>2</v>
      </c>
      <c r="S123" s="135">
        <f t="shared" si="38"/>
        <v>2</v>
      </c>
      <c r="T123" s="135">
        <f t="shared" si="38"/>
        <v>2</v>
      </c>
      <c r="U123" s="135">
        <f t="shared" si="38"/>
        <v>2</v>
      </c>
      <c r="V123" s="135">
        <f t="shared" ref="V123:AF146" si="41">U123</f>
        <v>2</v>
      </c>
      <c r="W123" s="135">
        <f t="shared" si="41"/>
        <v>2</v>
      </c>
      <c r="X123" s="135">
        <f t="shared" si="41"/>
        <v>2</v>
      </c>
      <c r="Y123" s="135">
        <f t="shared" si="41"/>
        <v>2</v>
      </c>
      <c r="Z123" s="135">
        <f t="shared" si="41"/>
        <v>2</v>
      </c>
      <c r="AA123" s="135">
        <f t="shared" si="41"/>
        <v>2</v>
      </c>
      <c r="AB123" s="135">
        <f t="shared" si="41"/>
        <v>2</v>
      </c>
      <c r="AC123" s="135">
        <f t="shared" si="41"/>
        <v>2</v>
      </c>
      <c r="AD123" s="135">
        <f t="shared" si="41"/>
        <v>2</v>
      </c>
      <c r="AE123" s="135">
        <f t="shared" si="41"/>
        <v>2</v>
      </c>
      <c r="AF123" s="135">
        <f t="shared" si="41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40"/>
        <v>5.61</v>
      </c>
      <c r="D124" s="135">
        <f t="shared" si="40"/>
        <v>5.61</v>
      </c>
      <c r="E124" s="135">
        <f t="shared" si="40"/>
        <v>5.61</v>
      </c>
      <c r="F124" s="135">
        <f t="shared" si="40"/>
        <v>5.61</v>
      </c>
      <c r="G124" s="135">
        <f t="shared" si="40"/>
        <v>5.61</v>
      </c>
      <c r="H124" s="135">
        <f t="shared" si="40"/>
        <v>5.61</v>
      </c>
      <c r="I124" s="135">
        <f t="shared" si="40"/>
        <v>5.61</v>
      </c>
      <c r="J124" s="135">
        <f t="shared" si="40"/>
        <v>5.61</v>
      </c>
      <c r="K124" s="135">
        <f t="shared" si="40"/>
        <v>5.61</v>
      </c>
      <c r="L124" s="135">
        <f t="shared" si="40"/>
        <v>5.61</v>
      </c>
      <c r="M124" s="135">
        <f t="shared" si="40"/>
        <v>5.61</v>
      </c>
      <c r="N124" s="135">
        <f t="shared" si="40"/>
        <v>5.61</v>
      </c>
      <c r="O124" s="135">
        <f t="shared" si="40"/>
        <v>5.61</v>
      </c>
      <c r="P124" s="135">
        <f t="shared" si="40"/>
        <v>5.61</v>
      </c>
      <c r="Q124" s="135">
        <f t="shared" si="40"/>
        <v>5.61</v>
      </c>
      <c r="R124" s="135">
        <f t="shared" si="39"/>
        <v>5.61</v>
      </c>
      <c r="S124" s="135">
        <f t="shared" si="39"/>
        <v>5.61</v>
      </c>
      <c r="T124" s="135">
        <f t="shared" si="39"/>
        <v>5.61</v>
      </c>
      <c r="U124" s="135">
        <f t="shared" si="39"/>
        <v>5.61</v>
      </c>
      <c r="V124" s="135">
        <f t="shared" si="41"/>
        <v>5.61</v>
      </c>
      <c r="W124" s="135">
        <f t="shared" si="41"/>
        <v>5.61</v>
      </c>
      <c r="X124" s="135">
        <f t="shared" si="41"/>
        <v>5.61</v>
      </c>
      <c r="Y124" s="135">
        <f t="shared" si="41"/>
        <v>5.61</v>
      </c>
      <c r="Z124" s="135">
        <f t="shared" si="41"/>
        <v>5.61</v>
      </c>
      <c r="AA124" s="135">
        <f t="shared" si="41"/>
        <v>5.61</v>
      </c>
      <c r="AB124" s="135">
        <f t="shared" si="41"/>
        <v>5.61</v>
      </c>
      <c r="AC124" s="135">
        <f t="shared" si="41"/>
        <v>5.61</v>
      </c>
      <c r="AD124" s="135">
        <f t="shared" si="41"/>
        <v>5.61</v>
      </c>
      <c r="AE124" s="135">
        <f t="shared" si="41"/>
        <v>5.61</v>
      </c>
      <c r="AF124" s="135">
        <f t="shared" si="41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40"/>
        <v>1.25</v>
      </c>
      <c r="D125" s="135">
        <f t="shared" si="40"/>
        <v>1.25</v>
      </c>
      <c r="E125" s="135">
        <f t="shared" si="40"/>
        <v>1.25</v>
      </c>
      <c r="F125" s="135">
        <f t="shared" si="40"/>
        <v>1.25</v>
      </c>
      <c r="G125" s="135">
        <f t="shared" si="40"/>
        <v>1.25</v>
      </c>
      <c r="H125" s="135">
        <f t="shared" si="40"/>
        <v>1.25</v>
      </c>
      <c r="I125" s="135">
        <f t="shared" si="40"/>
        <v>1.25</v>
      </c>
      <c r="J125" s="135">
        <f t="shared" si="40"/>
        <v>1.25</v>
      </c>
      <c r="K125" s="135">
        <f t="shared" si="40"/>
        <v>1.25</v>
      </c>
      <c r="L125" s="135">
        <f t="shared" si="40"/>
        <v>1.25</v>
      </c>
      <c r="M125" s="135">
        <f t="shared" si="40"/>
        <v>1.25</v>
      </c>
      <c r="N125" s="135">
        <f t="shared" si="40"/>
        <v>1.25</v>
      </c>
      <c r="O125" s="135">
        <f t="shared" si="40"/>
        <v>1.25</v>
      </c>
      <c r="P125" s="135">
        <f t="shared" si="40"/>
        <v>1.25</v>
      </c>
      <c r="Q125" s="135">
        <f t="shared" si="40"/>
        <v>1.25</v>
      </c>
      <c r="R125" s="135">
        <f t="shared" si="39"/>
        <v>1.25</v>
      </c>
      <c r="S125" s="135">
        <f t="shared" si="39"/>
        <v>1.25</v>
      </c>
      <c r="T125" s="135">
        <f t="shared" si="39"/>
        <v>1.25</v>
      </c>
      <c r="U125" s="135">
        <f t="shared" si="39"/>
        <v>1.25</v>
      </c>
      <c r="V125" s="135">
        <f t="shared" si="41"/>
        <v>1.25</v>
      </c>
      <c r="W125" s="135">
        <f t="shared" si="41"/>
        <v>1.25</v>
      </c>
      <c r="X125" s="135">
        <f t="shared" si="41"/>
        <v>1.25</v>
      </c>
      <c r="Y125" s="135">
        <f t="shared" si="41"/>
        <v>1.25</v>
      </c>
      <c r="Z125" s="135">
        <f t="shared" si="41"/>
        <v>1.25</v>
      </c>
      <c r="AA125" s="135">
        <f t="shared" si="41"/>
        <v>1.25</v>
      </c>
      <c r="AB125" s="135">
        <f t="shared" si="41"/>
        <v>1.25</v>
      </c>
      <c r="AC125" s="135">
        <f t="shared" si="41"/>
        <v>1.25</v>
      </c>
      <c r="AD125" s="135">
        <f t="shared" si="41"/>
        <v>1.25</v>
      </c>
      <c r="AE125" s="135">
        <f t="shared" si="41"/>
        <v>1.25</v>
      </c>
      <c r="AF125" s="135">
        <f t="shared" si="41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40"/>
        <v>1.25</v>
      </c>
      <c r="D126" s="135">
        <f t="shared" si="40"/>
        <v>1.25</v>
      </c>
      <c r="E126" s="135">
        <f t="shared" si="40"/>
        <v>1.25</v>
      </c>
      <c r="F126" s="135">
        <f t="shared" si="40"/>
        <v>1.25</v>
      </c>
      <c r="G126" s="135">
        <f t="shared" si="40"/>
        <v>1.25</v>
      </c>
      <c r="H126" s="135">
        <f t="shared" si="40"/>
        <v>1.25</v>
      </c>
      <c r="I126" s="135">
        <f t="shared" si="40"/>
        <v>1.25</v>
      </c>
      <c r="J126" s="135">
        <f t="shared" si="40"/>
        <v>1.25</v>
      </c>
      <c r="K126" s="135">
        <f t="shared" si="40"/>
        <v>1.25</v>
      </c>
      <c r="L126" s="135">
        <f t="shared" si="40"/>
        <v>1.25</v>
      </c>
      <c r="M126" s="135">
        <f t="shared" si="40"/>
        <v>1.25</v>
      </c>
      <c r="N126" s="135">
        <f t="shared" si="40"/>
        <v>1.25</v>
      </c>
      <c r="O126" s="135">
        <f t="shared" si="40"/>
        <v>1.25</v>
      </c>
      <c r="P126" s="135">
        <f t="shared" si="40"/>
        <v>1.25</v>
      </c>
      <c r="Q126" s="135">
        <f t="shared" si="40"/>
        <v>1.25</v>
      </c>
      <c r="R126" s="135">
        <f t="shared" si="39"/>
        <v>1.25</v>
      </c>
      <c r="S126" s="135">
        <f t="shared" si="39"/>
        <v>1.25</v>
      </c>
      <c r="T126" s="135">
        <f t="shared" si="39"/>
        <v>1.25</v>
      </c>
      <c r="U126" s="135">
        <f t="shared" si="39"/>
        <v>1.25</v>
      </c>
      <c r="V126" s="135">
        <f t="shared" si="41"/>
        <v>1.25</v>
      </c>
      <c r="W126" s="135">
        <f t="shared" si="41"/>
        <v>1.25</v>
      </c>
      <c r="X126" s="135">
        <f t="shared" si="41"/>
        <v>1.25</v>
      </c>
      <c r="Y126" s="135">
        <f t="shared" si="41"/>
        <v>1.25</v>
      </c>
      <c r="Z126" s="135">
        <f t="shared" si="41"/>
        <v>1.25</v>
      </c>
      <c r="AA126" s="135">
        <f t="shared" si="41"/>
        <v>1.25</v>
      </c>
      <c r="AB126" s="135">
        <f t="shared" si="41"/>
        <v>1.25</v>
      </c>
      <c r="AC126" s="135">
        <f t="shared" si="41"/>
        <v>1.25</v>
      </c>
      <c r="AD126" s="135">
        <f t="shared" si="41"/>
        <v>1.25</v>
      </c>
      <c r="AE126" s="135">
        <f t="shared" si="41"/>
        <v>1.25</v>
      </c>
      <c r="AF126" s="135">
        <f t="shared" si="41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40"/>
        <v>1.46</v>
      </c>
      <c r="D127" s="135">
        <f t="shared" si="40"/>
        <v>1.46</v>
      </c>
      <c r="E127" s="135">
        <f t="shared" si="40"/>
        <v>1.46</v>
      </c>
      <c r="F127" s="135">
        <f t="shared" si="40"/>
        <v>1.46</v>
      </c>
      <c r="G127" s="135">
        <f t="shared" si="40"/>
        <v>1.46</v>
      </c>
      <c r="H127" s="135">
        <f t="shared" si="40"/>
        <v>1.46</v>
      </c>
      <c r="I127" s="135">
        <f t="shared" si="40"/>
        <v>1.46</v>
      </c>
      <c r="J127" s="135">
        <f t="shared" si="40"/>
        <v>1.46</v>
      </c>
      <c r="K127" s="135">
        <f t="shared" si="40"/>
        <v>1.46</v>
      </c>
      <c r="L127" s="135">
        <f t="shared" si="40"/>
        <v>1.46</v>
      </c>
      <c r="M127" s="135">
        <f t="shared" si="40"/>
        <v>1.46</v>
      </c>
      <c r="N127" s="135">
        <f t="shared" si="40"/>
        <v>1.46</v>
      </c>
      <c r="O127" s="135">
        <f t="shared" si="40"/>
        <v>1.46</v>
      </c>
      <c r="P127" s="135">
        <f t="shared" si="40"/>
        <v>1.46</v>
      </c>
      <c r="Q127" s="135">
        <f t="shared" si="40"/>
        <v>1.46</v>
      </c>
      <c r="R127" s="135">
        <f t="shared" si="39"/>
        <v>1.46</v>
      </c>
      <c r="S127" s="135">
        <f t="shared" si="39"/>
        <v>1.46</v>
      </c>
      <c r="T127" s="135">
        <f t="shared" si="39"/>
        <v>1.46</v>
      </c>
      <c r="U127" s="135">
        <f t="shared" si="39"/>
        <v>1.46</v>
      </c>
      <c r="V127" s="135">
        <f t="shared" si="41"/>
        <v>1.46</v>
      </c>
      <c r="W127" s="135">
        <f t="shared" si="41"/>
        <v>1.46</v>
      </c>
      <c r="X127" s="135">
        <f t="shared" si="41"/>
        <v>1.46</v>
      </c>
      <c r="Y127" s="135">
        <f t="shared" si="41"/>
        <v>1.46</v>
      </c>
      <c r="Z127" s="135">
        <f t="shared" si="41"/>
        <v>1.46</v>
      </c>
      <c r="AA127" s="135">
        <f t="shared" si="41"/>
        <v>1.46</v>
      </c>
      <c r="AB127" s="135">
        <f t="shared" si="41"/>
        <v>1.46</v>
      </c>
      <c r="AC127" s="135">
        <f t="shared" si="41"/>
        <v>1.46</v>
      </c>
      <c r="AD127" s="135">
        <f t="shared" si="41"/>
        <v>1.46</v>
      </c>
      <c r="AE127" s="135">
        <f t="shared" si="41"/>
        <v>1.46</v>
      </c>
      <c r="AF127" s="135">
        <f t="shared" si="41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40"/>
        <v>3</v>
      </c>
      <c r="D128" s="135">
        <f t="shared" si="40"/>
        <v>3</v>
      </c>
      <c r="E128" s="135">
        <f t="shared" si="40"/>
        <v>3</v>
      </c>
      <c r="F128" s="135">
        <f t="shared" si="40"/>
        <v>3</v>
      </c>
      <c r="G128" s="135">
        <f t="shared" si="40"/>
        <v>3</v>
      </c>
      <c r="H128" s="135">
        <f t="shared" si="40"/>
        <v>3</v>
      </c>
      <c r="I128" s="135">
        <f t="shared" si="40"/>
        <v>3</v>
      </c>
      <c r="J128" s="135">
        <f t="shared" si="40"/>
        <v>3</v>
      </c>
      <c r="K128" s="135">
        <f t="shared" si="40"/>
        <v>3</v>
      </c>
      <c r="L128" s="135">
        <f t="shared" si="40"/>
        <v>3</v>
      </c>
      <c r="M128" s="135">
        <f t="shared" si="40"/>
        <v>3</v>
      </c>
      <c r="N128" s="135">
        <f t="shared" si="40"/>
        <v>3</v>
      </c>
      <c r="O128" s="135">
        <f t="shared" si="40"/>
        <v>3</v>
      </c>
      <c r="P128" s="135">
        <f t="shared" si="40"/>
        <v>3</v>
      </c>
      <c r="Q128" s="135">
        <f t="shared" si="40"/>
        <v>3</v>
      </c>
      <c r="R128" s="135">
        <f t="shared" si="39"/>
        <v>3</v>
      </c>
      <c r="S128" s="135">
        <f t="shared" si="39"/>
        <v>3</v>
      </c>
      <c r="T128" s="135">
        <f t="shared" si="39"/>
        <v>3</v>
      </c>
      <c r="U128" s="135">
        <f t="shared" si="39"/>
        <v>3</v>
      </c>
      <c r="V128" s="135">
        <f t="shared" si="41"/>
        <v>3</v>
      </c>
      <c r="W128" s="135">
        <f t="shared" si="41"/>
        <v>3</v>
      </c>
      <c r="X128" s="135">
        <f t="shared" si="41"/>
        <v>3</v>
      </c>
      <c r="Y128" s="135">
        <f t="shared" si="41"/>
        <v>3</v>
      </c>
      <c r="Z128" s="135">
        <f t="shared" si="41"/>
        <v>3</v>
      </c>
      <c r="AA128" s="135">
        <f t="shared" si="41"/>
        <v>3</v>
      </c>
      <c r="AB128" s="135">
        <f t="shared" si="41"/>
        <v>3</v>
      </c>
      <c r="AC128" s="135">
        <f t="shared" si="41"/>
        <v>3</v>
      </c>
      <c r="AD128" s="135">
        <f t="shared" si="41"/>
        <v>3</v>
      </c>
      <c r="AE128" s="135">
        <f t="shared" si="41"/>
        <v>3</v>
      </c>
      <c r="AF128" s="135">
        <f t="shared" si="41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40"/>
        <v>3.3</v>
      </c>
      <c r="D129" s="135">
        <f t="shared" si="40"/>
        <v>3.3</v>
      </c>
      <c r="E129" s="135">
        <f t="shared" si="40"/>
        <v>3.3</v>
      </c>
      <c r="F129" s="135">
        <f t="shared" si="40"/>
        <v>3.3</v>
      </c>
      <c r="G129" s="135">
        <f t="shared" si="40"/>
        <v>3.3</v>
      </c>
      <c r="H129" s="135">
        <f t="shared" si="40"/>
        <v>3.3</v>
      </c>
      <c r="I129" s="135">
        <f t="shared" si="40"/>
        <v>3.3</v>
      </c>
      <c r="J129" s="135">
        <f t="shared" si="40"/>
        <v>3.3</v>
      </c>
      <c r="K129" s="135">
        <f t="shared" si="40"/>
        <v>3.3</v>
      </c>
      <c r="L129" s="135">
        <f t="shared" si="40"/>
        <v>3.3</v>
      </c>
      <c r="M129" s="135">
        <f t="shared" si="40"/>
        <v>3.3</v>
      </c>
      <c r="N129" s="135">
        <f t="shared" si="40"/>
        <v>3.3</v>
      </c>
      <c r="O129" s="135">
        <f t="shared" si="40"/>
        <v>3.3</v>
      </c>
      <c r="P129" s="135">
        <f t="shared" si="40"/>
        <v>3.3</v>
      </c>
      <c r="Q129" s="135">
        <f t="shared" si="40"/>
        <v>3.3</v>
      </c>
      <c r="R129" s="135">
        <f t="shared" si="39"/>
        <v>3.3</v>
      </c>
      <c r="S129" s="135">
        <f t="shared" si="39"/>
        <v>3.3</v>
      </c>
      <c r="T129" s="135">
        <f t="shared" si="39"/>
        <v>3.3</v>
      </c>
      <c r="U129" s="135">
        <f t="shared" si="39"/>
        <v>3.3</v>
      </c>
      <c r="V129" s="135">
        <f t="shared" si="41"/>
        <v>3.3</v>
      </c>
      <c r="W129" s="135">
        <f t="shared" si="41"/>
        <v>3.3</v>
      </c>
      <c r="X129" s="135">
        <f t="shared" si="41"/>
        <v>3.3</v>
      </c>
      <c r="Y129" s="135">
        <f t="shared" si="41"/>
        <v>3.3</v>
      </c>
      <c r="Z129" s="135">
        <f t="shared" si="41"/>
        <v>3.3</v>
      </c>
      <c r="AA129" s="135">
        <f t="shared" si="41"/>
        <v>3.3</v>
      </c>
      <c r="AB129" s="135">
        <f t="shared" si="41"/>
        <v>3.3</v>
      </c>
      <c r="AC129" s="135">
        <f t="shared" si="41"/>
        <v>3.3</v>
      </c>
      <c r="AD129" s="135">
        <f t="shared" si="41"/>
        <v>3.3</v>
      </c>
      <c r="AE129" s="135">
        <f t="shared" si="41"/>
        <v>3.3</v>
      </c>
      <c r="AF129" s="135">
        <f t="shared" si="41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40"/>
        <v>1.76</v>
      </c>
      <c r="D130" s="135">
        <f t="shared" si="40"/>
        <v>1.76</v>
      </c>
      <c r="E130" s="135">
        <f t="shared" si="40"/>
        <v>1.76</v>
      </c>
      <c r="F130" s="135">
        <f t="shared" si="40"/>
        <v>1.76</v>
      </c>
      <c r="G130" s="135">
        <f t="shared" si="40"/>
        <v>1.76</v>
      </c>
      <c r="H130" s="135">
        <f t="shared" si="40"/>
        <v>1.76</v>
      </c>
      <c r="I130" s="135">
        <f t="shared" si="40"/>
        <v>1.76</v>
      </c>
      <c r="J130" s="135">
        <f t="shared" si="40"/>
        <v>1.76</v>
      </c>
      <c r="K130" s="135">
        <f t="shared" si="40"/>
        <v>1.76</v>
      </c>
      <c r="L130" s="135">
        <f t="shared" si="40"/>
        <v>1.76</v>
      </c>
      <c r="M130" s="135">
        <f t="shared" si="40"/>
        <v>1.76</v>
      </c>
      <c r="N130" s="135">
        <f t="shared" si="40"/>
        <v>1.76</v>
      </c>
      <c r="O130" s="135">
        <f t="shared" si="40"/>
        <v>1.76</v>
      </c>
      <c r="P130" s="135">
        <f t="shared" si="40"/>
        <v>1.76</v>
      </c>
      <c r="Q130" s="135">
        <f t="shared" si="40"/>
        <v>1.76</v>
      </c>
      <c r="R130" s="135">
        <f t="shared" si="39"/>
        <v>1.76</v>
      </c>
      <c r="S130" s="135">
        <f t="shared" si="39"/>
        <v>1.76</v>
      </c>
      <c r="T130" s="135">
        <f t="shared" si="39"/>
        <v>1.76</v>
      </c>
      <c r="U130" s="135">
        <f t="shared" si="39"/>
        <v>1.76</v>
      </c>
      <c r="V130" s="135">
        <f t="shared" si="41"/>
        <v>1.76</v>
      </c>
      <c r="W130" s="135">
        <f t="shared" si="41"/>
        <v>1.76</v>
      </c>
      <c r="X130" s="135">
        <f t="shared" si="41"/>
        <v>1.76</v>
      </c>
      <c r="Y130" s="135">
        <f t="shared" si="41"/>
        <v>1.76</v>
      </c>
      <c r="Z130" s="135">
        <f t="shared" si="41"/>
        <v>1.76</v>
      </c>
      <c r="AA130" s="135">
        <f t="shared" si="41"/>
        <v>1.76</v>
      </c>
      <c r="AB130" s="135">
        <f t="shared" si="41"/>
        <v>1.76</v>
      </c>
      <c r="AC130" s="135">
        <f t="shared" si="41"/>
        <v>1.76</v>
      </c>
      <c r="AD130" s="135">
        <f t="shared" si="41"/>
        <v>1.76</v>
      </c>
      <c r="AE130" s="135">
        <f t="shared" si="41"/>
        <v>1.76</v>
      </c>
      <c r="AF130" s="135">
        <f t="shared" si="41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40"/>
        <v>0</v>
      </c>
      <c r="D131" s="135">
        <f t="shared" si="40"/>
        <v>0</v>
      </c>
      <c r="E131" s="135">
        <f t="shared" si="40"/>
        <v>0</v>
      </c>
      <c r="F131" s="135">
        <f t="shared" si="40"/>
        <v>0</v>
      </c>
      <c r="G131" s="135">
        <f t="shared" si="40"/>
        <v>0</v>
      </c>
      <c r="H131" s="135">
        <f t="shared" si="40"/>
        <v>0</v>
      </c>
      <c r="I131" s="135">
        <f t="shared" si="40"/>
        <v>0</v>
      </c>
      <c r="J131" s="135">
        <f t="shared" si="40"/>
        <v>0</v>
      </c>
      <c r="K131" s="135">
        <f t="shared" si="40"/>
        <v>0</v>
      </c>
      <c r="L131" s="135">
        <f t="shared" si="40"/>
        <v>0</v>
      </c>
      <c r="M131" s="135">
        <f t="shared" si="40"/>
        <v>0</v>
      </c>
      <c r="N131" s="135">
        <f t="shared" si="40"/>
        <v>0</v>
      </c>
      <c r="O131" s="135">
        <f t="shared" si="40"/>
        <v>0</v>
      </c>
      <c r="P131" s="135">
        <f t="shared" si="40"/>
        <v>0</v>
      </c>
      <c r="Q131" s="135">
        <f t="shared" si="40"/>
        <v>0</v>
      </c>
      <c r="R131" s="135">
        <f t="shared" si="39"/>
        <v>0</v>
      </c>
      <c r="S131" s="135">
        <f t="shared" si="39"/>
        <v>0</v>
      </c>
      <c r="T131" s="135">
        <f t="shared" si="39"/>
        <v>0</v>
      </c>
      <c r="U131" s="135">
        <f t="shared" si="39"/>
        <v>0</v>
      </c>
      <c r="V131" s="135">
        <f t="shared" si="41"/>
        <v>0</v>
      </c>
      <c r="W131" s="135">
        <f t="shared" si="41"/>
        <v>0</v>
      </c>
      <c r="X131" s="135">
        <f t="shared" si="41"/>
        <v>0</v>
      </c>
      <c r="Y131" s="135">
        <f t="shared" si="41"/>
        <v>0</v>
      </c>
      <c r="Z131" s="135">
        <f t="shared" si="41"/>
        <v>0</v>
      </c>
      <c r="AA131" s="135">
        <f t="shared" si="41"/>
        <v>0</v>
      </c>
      <c r="AB131" s="135">
        <f t="shared" si="41"/>
        <v>0</v>
      </c>
      <c r="AC131" s="135">
        <f t="shared" si="41"/>
        <v>0</v>
      </c>
      <c r="AD131" s="135">
        <f t="shared" si="41"/>
        <v>0</v>
      </c>
      <c r="AE131" s="135">
        <f t="shared" si="41"/>
        <v>0</v>
      </c>
      <c r="AF131" s="135">
        <f t="shared" si="41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40"/>
        <v>0.1</v>
      </c>
      <c r="D132" s="135">
        <f t="shared" si="40"/>
        <v>0.1</v>
      </c>
      <c r="E132" s="135">
        <f t="shared" si="40"/>
        <v>0.1</v>
      </c>
      <c r="F132" s="135">
        <f t="shared" si="40"/>
        <v>0.1</v>
      </c>
      <c r="G132" s="135">
        <f t="shared" si="40"/>
        <v>0.1</v>
      </c>
      <c r="H132" s="135">
        <f t="shared" si="40"/>
        <v>0.1</v>
      </c>
      <c r="I132" s="135">
        <f t="shared" si="40"/>
        <v>0.1</v>
      </c>
      <c r="J132" s="135">
        <f t="shared" si="40"/>
        <v>0.1</v>
      </c>
      <c r="K132" s="135">
        <f t="shared" si="40"/>
        <v>0.1</v>
      </c>
      <c r="L132" s="135">
        <f t="shared" si="40"/>
        <v>0.1</v>
      </c>
      <c r="M132" s="135">
        <f t="shared" si="40"/>
        <v>0.1</v>
      </c>
      <c r="N132" s="135">
        <f t="shared" si="40"/>
        <v>0.1</v>
      </c>
      <c r="O132" s="135">
        <f t="shared" si="40"/>
        <v>0.1</v>
      </c>
      <c r="P132" s="135">
        <f t="shared" si="40"/>
        <v>0.1</v>
      </c>
      <c r="Q132" s="135">
        <f t="shared" si="40"/>
        <v>0.1</v>
      </c>
      <c r="R132" s="135">
        <f t="shared" si="39"/>
        <v>0.1</v>
      </c>
      <c r="S132" s="135">
        <f t="shared" si="39"/>
        <v>0.1</v>
      </c>
      <c r="T132" s="135">
        <f t="shared" si="39"/>
        <v>0.1</v>
      </c>
      <c r="U132" s="135">
        <f t="shared" si="39"/>
        <v>0.1</v>
      </c>
      <c r="V132" s="135">
        <f t="shared" si="41"/>
        <v>0.1</v>
      </c>
      <c r="W132" s="135">
        <f t="shared" si="41"/>
        <v>0.1</v>
      </c>
      <c r="X132" s="135">
        <f t="shared" si="41"/>
        <v>0.1</v>
      </c>
      <c r="Y132" s="135">
        <f t="shared" si="41"/>
        <v>0.1</v>
      </c>
      <c r="Z132" s="135">
        <f t="shared" si="41"/>
        <v>0.1</v>
      </c>
      <c r="AA132" s="135">
        <f t="shared" si="41"/>
        <v>0.1</v>
      </c>
      <c r="AB132" s="135">
        <f t="shared" si="41"/>
        <v>0.1</v>
      </c>
      <c r="AC132" s="135">
        <f t="shared" si="41"/>
        <v>0.1</v>
      </c>
      <c r="AD132" s="135">
        <f t="shared" si="41"/>
        <v>0.1</v>
      </c>
      <c r="AE132" s="135">
        <f t="shared" si="41"/>
        <v>0.1</v>
      </c>
      <c r="AF132" s="135">
        <f t="shared" si="41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40"/>
        <v>2.0499999999999998</v>
      </c>
      <c r="D133" s="135">
        <f t="shared" si="40"/>
        <v>2.0499999999999998</v>
      </c>
      <c r="E133" s="135">
        <f t="shared" si="40"/>
        <v>2.0499999999999998</v>
      </c>
      <c r="F133" s="135">
        <f t="shared" si="40"/>
        <v>2.0499999999999998</v>
      </c>
      <c r="G133" s="135">
        <f t="shared" si="40"/>
        <v>2.0499999999999998</v>
      </c>
      <c r="H133" s="135">
        <f t="shared" si="40"/>
        <v>2.0499999999999998</v>
      </c>
      <c r="I133" s="135">
        <f t="shared" si="40"/>
        <v>2.0499999999999998</v>
      </c>
      <c r="J133" s="135">
        <f t="shared" si="40"/>
        <v>2.0499999999999998</v>
      </c>
      <c r="K133" s="135">
        <f t="shared" si="40"/>
        <v>2.0499999999999998</v>
      </c>
      <c r="L133" s="135">
        <f t="shared" si="40"/>
        <v>2.0499999999999998</v>
      </c>
      <c r="M133" s="135">
        <f t="shared" si="40"/>
        <v>2.0499999999999998</v>
      </c>
      <c r="N133" s="135">
        <f t="shared" si="40"/>
        <v>2.0499999999999998</v>
      </c>
      <c r="O133" s="135">
        <f t="shared" si="40"/>
        <v>2.0499999999999998</v>
      </c>
      <c r="P133" s="135">
        <f t="shared" si="40"/>
        <v>2.0499999999999998</v>
      </c>
      <c r="Q133" s="135">
        <f t="shared" si="40"/>
        <v>2.0499999999999998</v>
      </c>
      <c r="R133" s="135">
        <f t="shared" si="39"/>
        <v>2.0499999999999998</v>
      </c>
      <c r="S133" s="135">
        <f t="shared" si="39"/>
        <v>2.0499999999999998</v>
      </c>
      <c r="T133" s="135">
        <f t="shared" si="39"/>
        <v>2.0499999999999998</v>
      </c>
      <c r="U133" s="135">
        <f t="shared" si="39"/>
        <v>2.0499999999999998</v>
      </c>
      <c r="V133" s="135">
        <f t="shared" si="41"/>
        <v>2.0499999999999998</v>
      </c>
      <c r="W133" s="135">
        <f t="shared" si="41"/>
        <v>2.0499999999999998</v>
      </c>
      <c r="X133" s="135">
        <f t="shared" si="41"/>
        <v>2.0499999999999998</v>
      </c>
      <c r="Y133" s="135">
        <f t="shared" si="41"/>
        <v>2.0499999999999998</v>
      </c>
      <c r="Z133" s="135">
        <f t="shared" si="41"/>
        <v>2.0499999999999998</v>
      </c>
      <c r="AA133" s="135">
        <f t="shared" si="41"/>
        <v>2.0499999999999998</v>
      </c>
      <c r="AB133" s="135">
        <f t="shared" si="41"/>
        <v>2.0499999999999998</v>
      </c>
      <c r="AC133" s="135">
        <f t="shared" si="41"/>
        <v>2.0499999999999998</v>
      </c>
      <c r="AD133" s="135">
        <f t="shared" si="41"/>
        <v>2.0499999999999998</v>
      </c>
      <c r="AE133" s="135">
        <f t="shared" si="41"/>
        <v>2.0499999999999998</v>
      </c>
      <c r="AF133" s="135">
        <f t="shared" si="41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40"/>
        <v>2.15</v>
      </c>
      <c r="D134" s="135">
        <f t="shared" si="40"/>
        <v>2.15</v>
      </c>
      <c r="E134" s="135">
        <f t="shared" si="40"/>
        <v>2.15</v>
      </c>
      <c r="F134" s="135">
        <f t="shared" si="40"/>
        <v>2.15</v>
      </c>
      <c r="G134" s="135">
        <f t="shared" si="40"/>
        <v>2.15</v>
      </c>
      <c r="H134" s="135">
        <f t="shared" si="40"/>
        <v>2.15</v>
      </c>
      <c r="I134" s="135">
        <f t="shared" si="40"/>
        <v>2.15</v>
      </c>
      <c r="J134" s="135">
        <f t="shared" si="40"/>
        <v>2.15</v>
      </c>
      <c r="K134" s="135">
        <f t="shared" si="40"/>
        <v>2.15</v>
      </c>
      <c r="L134" s="135">
        <f t="shared" si="40"/>
        <v>2.15</v>
      </c>
      <c r="M134" s="135">
        <f t="shared" si="40"/>
        <v>2.15</v>
      </c>
      <c r="N134" s="135">
        <f t="shared" si="40"/>
        <v>2.15</v>
      </c>
      <c r="O134" s="135">
        <f t="shared" si="40"/>
        <v>2.15</v>
      </c>
      <c r="P134" s="135">
        <f t="shared" si="40"/>
        <v>2.15</v>
      </c>
      <c r="Q134" s="135">
        <f t="shared" si="40"/>
        <v>2.15</v>
      </c>
      <c r="R134" s="135">
        <f t="shared" si="39"/>
        <v>2.15</v>
      </c>
      <c r="S134" s="135">
        <f t="shared" si="39"/>
        <v>2.15</v>
      </c>
      <c r="T134" s="135">
        <f t="shared" si="39"/>
        <v>2.15</v>
      </c>
      <c r="U134" s="135">
        <f t="shared" si="39"/>
        <v>2.15</v>
      </c>
      <c r="V134" s="135">
        <f t="shared" si="41"/>
        <v>2.15</v>
      </c>
      <c r="W134" s="135">
        <f t="shared" si="41"/>
        <v>2.15</v>
      </c>
      <c r="X134" s="135">
        <f t="shared" si="41"/>
        <v>2.15</v>
      </c>
      <c r="Y134" s="135">
        <f t="shared" si="41"/>
        <v>2.15</v>
      </c>
      <c r="Z134" s="135">
        <f t="shared" si="41"/>
        <v>2.15</v>
      </c>
      <c r="AA134" s="135">
        <f t="shared" si="41"/>
        <v>2.15</v>
      </c>
      <c r="AB134" s="135">
        <f t="shared" si="41"/>
        <v>2.15</v>
      </c>
      <c r="AC134" s="135">
        <f t="shared" si="41"/>
        <v>2.15</v>
      </c>
      <c r="AD134" s="135">
        <f t="shared" si="41"/>
        <v>2.15</v>
      </c>
      <c r="AE134" s="135">
        <f t="shared" si="41"/>
        <v>2.15</v>
      </c>
      <c r="AF134" s="135">
        <f t="shared" si="41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40"/>
        <v>2.7</v>
      </c>
      <c r="D135" s="135">
        <f t="shared" si="40"/>
        <v>2.7</v>
      </c>
      <c r="E135" s="135">
        <f t="shared" si="40"/>
        <v>2.7</v>
      </c>
      <c r="F135" s="135">
        <f t="shared" si="40"/>
        <v>2.7</v>
      </c>
      <c r="G135" s="135">
        <f t="shared" si="40"/>
        <v>2.7</v>
      </c>
      <c r="H135" s="135">
        <f t="shared" si="40"/>
        <v>2.7</v>
      </c>
      <c r="I135" s="135">
        <f t="shared" si="40"/>
        <v>2.7</v>
      </c>
      <c r="J135" s="135">
        <f t="shared" si="40"/>
        <v>2.7</v>
      </c>
      <c r="K135" s="135">
        <f t="shared" si="40"/>
        <v>2.7</v>
      </c>
      <c r="L135" s="135">
        <f t="shared" si="40"/>
        <v>2.7</v>
      </c>
      <c r="M135" s="135">
        <f t="shared" si="40"/>
        <v>2.7</v>
      </c>
      <c r="N135" s="135">
        <f t="shared" si="40"/>
        <v>2.7</v>
      </c>
      <c r="O135" s="135">
        <f t="shared" si="40"/>
        <v>2.7</v>
      </c>
      <c r="P135" s="135">
        <f t="shared" si="40"/>
        <v>2.7</v>
      </c>
      <c r="Q135" s="135">
        <f t="shared" si="40"/>
        <v>2.7</v>
      </c>
      <c r="R135" s="135">
        <f t="shared" si="39"/>
        <v>2.7</v>
      </c>
      <c r="S135" s="135">
        <f t="shared" si="39"/>
        <v>2.7</v>
      </c>
      <c r="T135" s="135">
        <f t="shared" si="39"/>
        <v>2.7</v>
      </c>
      <c r="U135" s="135">
        <f t="shared" si="39"/>
        <v>2.7</v>
      </c>
      <c r="V135" s="135">
        <f t="shared" si="41"/>
        <v>2.7</v>
      </c>
      <c r="W135" s="135">
        <f t="shared" si="41"/>
        <v>2.7</v>
      </c>
      <c r="X135" s="135">
        <f t="shared" si="41"/>
        <v>2.7</v>
      </c>
      <c r="Y135" s="135">
        <f t="shared" si="41"/>
        <v>2.7</v>
      </c>
      <c r="Z135" s="135">
        <f t="shared" si="41"/>
        <v>2.7</v>
      </c>
      <c r="AA135" s="135">
        <f t="shared" si="41"/>
        <v>2.7</v>
      </c>
      <c r="AB135" s="135">
        <f t="shared" si="41"/>
        <v>2.7</v>
      </c>
      <c r="AC135" s="135">
        <f t="shared" si="41"/>
        <v>2.7</v>
      </c>
      <c r="AD135" s="135">
        <f t="shared" si="41"/>
        <v>2.7</v>
      </c>
      <c r="AE135" s="135">
        <f t="shared" si="41"/>
        <v>2.7</v>
      </c>
      <c r="AF135" s="135">
        <f t="shared" si="41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40"/>
        <v>0.9</v>
      </c>
      <c r="D136" s="135">
        <f t="shared" si="40"/>
        <v>0.9</v>
      </c>
      <c r="E136" s="135">
        <f t="shared" si="40"/>
        <v>0.9</v>
      </c>
      <c r="F136" s="135">
        <f t="shared" si="40"/>
        <v>0.9</v>
      </c>
      <c r="G136" s="135">
        <f t="shared" si="40"/>
        <v>0.9</v>
      </c>
      <c r="H136" s="135">
        <f t="shared" si="40"/>
        <v>0.9</v>
      </c>
      <c r="I136" s="135">
        <f t="shared" si="40"/>
        <v>0.9</v>
      </c>
      <c r="J136" s="135">
        <f t="shared" si="40"/>
        <v>0.9</v>
      </c>
      <c r="K136" s="135">
        <f t="shared" si="40"/>
        <v>0.9</v>
      </c>
      <c r="L136" s="135">
        <f t="shared" si="40"/>
        <v>0.9</v>
      </c>
      <c r="M136" s="135">
        <f t="shared" si="40"/>
        <v>0.9</v>
      </c>
      <c r="N136" s="135">
        <f t="shared" si="40"/>
        <v>0.9</v>
      </c>
      <c r="O136" s="135">
        <f t="shared" si="40"/>
        <v>0.9</v>
      </c>
      <c r="P136" s="135">
        <f t="shared" si="40"/>
        <v>0.9</v>
      </c>
      <c r="Q136" s="135">
        <f t="shared" si="40"/>
        <v>0.9</v>
      </c>
      <c r="R136" s="135">
        <f t="shared" si="39"/>
        <v>0.9</v>
      </c>
      <c r="S136" s="135">
        <f t="shared" si="39"/>
        <v>0.9</v>
      </c>
      <c r="T136" s="135">
        <f t="shared" si="39"/>
        <v>0.9</v>
      </c>
      <c r="U136" s="135">
        <f t="shared" si="39"/>
        <v>0.9</v>
      </c>
      <c r="V136" s="135">
        <f t="shared" si="41"/>
        <v>0.9</v>
      </c>
      <c r="W136" s="135">
        <f t="shared" si="41"/>
        <v>0.9</v>
      </c>
      <c r="X136" s="135">
        <f t="shared" si="41"/>
        <v>0.9</v>
      </c>
      <c r="Y136" s="135">
        <f t="shared" si="41"/>
        <v>0.9</v>
      </c>
      <c r="Z136" s="135">
        <f t="shared" si="41"/>
        <v>0.9</v>
      </c>
      <c r="AA136" s="135">
        <f t="shared" si="41"/>
        <v>0.9</v>
      </c>
      <c r="AB136" s="135">
        <f t="shared" si="41"/>
        <v>0.9</v>
      </c>
      <c r="AC136" s="135">
        <f t="shared" si="41"/>
        <v>0.9</v>
      </c>
      <c r="AD136" s="135">
        <f t="shared" si="41"/>
        <v>0.9</v>
      </c>
      <c r="AE136" s="135">
        <f t="shared" si="41"/>
        <v>0.9</v>
      </c>
      <c r="AF136" s="135">
        <f t="shared" si="41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40"/>
        <v>1.08</v>
      </c>
      <c r="D137" s="135">
        <f t="shared" si="40"/>
        <v>1.08</v>
      </c>
      <c r="E137" s="135">
        <f t="shared" si="40"/>
        <v>1.08</v>
      </c>
      <c r="F137" s="135">
        <f t="shared" si="40"/>
        <v>1.08</v>
      </c>
      <c r="G137" s="135">
        <f t="shared" si="40"/>
        <v>1.08</v>
      </c>
      <c r="H137" s="135">
        <f t="shared" si="40"/>
        <v>1.08</v>
      </c>
      <c r="I137" s="135">
        <f t="shared" si="40"/>
        <v>1.08</v>
      </c>
      <c r="J137" s="135">
        <f t="shared" si="40"/>
        <v>1.08</v>
      </c>
      <c r="K137" s="135">
        <f t="shared" si="40"/>
        <v>1.08</v>
      </c>
      <c r="L137" s="135">
        <f t="shared" si="40"/>
        <v>1.08</v>
      </c>
      <c r="M137" s="135">
        <f t="shared" si="40"/>
        <v>1.08</v>
      </c>
      <c r="N137" s="135">
        <f t="shared" si="40"/>
        <v>1.08</v>
      </c>
      <c r="O137" s="135">
        <f t="shared" si="40"/>
        <v>1.08</v>
      </c>
      <c r="P137" s="135">
        <f t="shared" si="40"/>
        <v>1.08</v>
      </c>
      <c r="Q137" s="135">
        <f t="shared" si="40"/>
        <v>1.08</v>
      </c>
      <c r="R137" s="135">
        <f t="shared" si="39"/>
        <v>1.08</v>
      </c>
      <c r="S137" s="135">
        <f t="shared" si="39"/>
        <v>1.08</v>
      </c>
      <c r="T137" s="135">
        <f t="shared" si="39"/>
        <v>1.08</v>
      </c>
      <c r="U137" s="135">
        <f t="shared" si="39"/>
        <v>1.08</v>
      </c>
      <c r="V137" s="135">
        <f t="shared" si="41"/>
        <v>1.08</v>
      </c>
      <c r="W137" s="135">
        <f t="shared" si="41"/>
        <v>1.08</v>
      </c>
      <c r="X137" s="135">
        <f t="shared" si="41"/>
        <v>1.08</v>
      </c>
      <c r="Y137" s="135">
        <f t="shared" si="41"/>
        <v>1.08</v>
      </c>
      <c r="Z137" s="135">
        <f t="shared" si="41"/>
        <v>1.08</v>
      </c>
      <c r="AA137" s="135">
        <f t="shared" si="41"/>
        <v>1.08</v>
      </c>
      <c r="AB137" s="135">
        <f t="shared" si="41"/>
        <v>1.08</v>
      </c>
      <c r="AC137" s="135">
        <f t="shared" si="41"/>
        <v>1.08</v>
      </c>
      <c r="AD137" s="135">
        <f t="shared" si="41"/>
        <v>1.08</v>
      </c>
      <c r="AE137" s="135">
        <f t="shared" si="41"/>
        <v>1.08</v>
      </c>
      <c r="AF137" s="135">
        <f t="shared" si="41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42">B138</f>
        <v>2.37</v>
      </c>
      <c r="D138" s="135">
        <f t="shared" si="42"/>
        <v>2.37</v>
      </c>
      <c r="E138" s="135">
        <f t="shared" si="42"/>
        <v>2.37</v>
      </c>
      <c r="F138" s="135">
        <f t="shared" si="42"/>
        <v>2.37</v>
      </c>
      <c r="G138" s="135">
        <f t="shared" si="42"/>
        <v>2.37</v>
      </c>
      <c r="H138" s="135">
        <f t="shared" si="42"/>
        <v>2.37</v>
      </c>
      <c r="I138" s="135">
        <f t="shared" si="42"/>
        <v>2.37</v>
      </c>
      <c r="J138" s="135">
        <f t="shared" si="42"/>
        <v>2.37</v>
      </c>
      <c r="K138" s="135">
        <f t="shared" si="42"/>
        <v>2.37</v>
      </c>
      <c r="L138" s="135">
        <f t="shared" si="42"/>
        <v>2.37</v>
      </c>
      <c r="M138" s="135">
        <f t="shared" si="42"/>
        <v>2.37</v>
      </c>
      <c r="N138" s="135">
        <f t="shared" si="42"/>
        <v>2.37</v>
      </c>
      <c r="O138" s="135">
        <f t="shared" si="42"/>
        <v>2.37</v>
      </c>
      <c r="P138" s="135">
        <f t="shared" si="42"/>
        <v>2.37</v>
      </c>
      <c r="Q138" s="135">
        <f t="shared" si="42"/>
        <v>2.37</v>
      </c>
      <c r="R138" s="135">
        <f t="shared" si="39"/>
        <v>2.37</v>
      </c>
      <c r="S138" s="135">
        <f t="shared" si="39"/>
        <v>2.37</v>
      </c>
      <c r="T138" s="135">
        <f t="shared" si="39"/>
        <v>2.37</v>
      </c>
      <c r="U138" s="135">
        <f t="shared" si="39"/>
        <v>2.37</v>
      </c>
      <c r="V138" s="135">
        <f t="shared" si="41"/>
        <v>2.37</v>
      </c>
      <c r="W138" s="135">
        <f t="shared" si="41"/>
        <v>2.37</v>
      </c>
      <c r="X138" s="135">
        <f t="shared" si="41"/>
        <v>2.37</v>
      </c>
      <c r="Y138" s="135">
        <f t="shared" si="41"/>
        <v>2.37</v>
      </c>
      <c r="Z138" s="135">
        <f t="shared" si="41"/>
        <v>2.37</v>
      </c>
      <c r="AA138" s="135">
        <f t="shared" si="41"/>
        <v>2.37</v>
      </c>
      <c r="AB138" s="135">
        <f t="shared" si="41"/>
        <v>2.37</v>
      </c>
      <c r="AC138" s="135">
        <f t="shared" si="41"/>
        <v>2.37</v>
      </c>
      <c r="AD138" s="135">
        <f t="shared" si="41"/>
        <v>2.37</v>
      </c>
      <c r="AE138" s="135">
        <f t="shared" si="41"/>
        <v>2.37</v>
      </c>
      <c r="AF138" s="135">
        <f t="shared" si="41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42"/>
        <v>1.81</v>
      </c>
      <c r="D139" s="135">
        <f t="shared" si="42"/>
        <v>1.81</v>
      </c>
      <c r="E139" s="135">
        <f t="shared" si="42"/>
        <v>1.81</v>
      </c>
      <c r="F139" s="135">
        <f t="shared" si="42"/>
        <v>1.81</v>
      </c>
      <c r="G139" s="135">
        <f t="shared" si="42"/>
        <v>1.81</v>
      </c>
      <c r="H139" s="135">
        <f t="shared" si="42"/>
        <v>1.81</v>
      </c>
      <c r="I139" s="135">
        <f t="shared" si="42"/>
        <v>1.81</v>
      </c>
      <c r="J139" s="135">
        <f t="shared" si="42"/>
        <v>1.81</v>
      </c>
      <c r="K139" s="135">
        <f t="shared" si="42"/>
        <v>1.81</v>
      </c>
      <c r="L139" s="135">
        <f t="shared" si="42"/>
        <v>1.81</v>
      </c>
      <c r="M139" s="135">
        <f t="shared" si="42"/>
        <v>1.81</v>
      </c>
      <c r="N139" s="135">
        <f t="shared" si="42"/>
        <v>1.81</v>
      </c>
      <c r="O139" s="135">
        <f t="shared" si="42"/>
        <v>1.81</v>
      </c>
      <c r="P139" s="135">
        <f t="shared" si="42"/>
        <v>1.81</v>
      </c>
      <c r="Q139" s="135">
        <f t="shared" si="42"/>
        <v>1.81</v>
      </c>
      <c r="R139" s="135">
        <f t="shared" si="39"/>
        <v>1.81</v>
      </c>
      <c r="S139" s="135">
        <f t="shared" si="39"/>
        <v>1.81</v>
      </c>
      <c r="T139" s="135">
        <f t="shared" si="39"/>
        <v>1.81</v>
      </c>
      <c r="U139" s="135">
        <f t="shared" si="39"/>
        <v>1.81</v>
      </c>
      <c r="V139" s="135">
        <f t="shared" si="41"/>
        <v>1.81</v>
      </c>
      <c r="W139" s="135">
        <f t="shared" si="41"/>
        <v>1.81</v>
      </c>
      <c r="X139" s="135">
        <f t="shared" si="41"/>
        <v>1.81</v>
      </c>
      <c r="Y139" s="135">
        <f t="shared" si="41"/>
        <v>1.81</v>
      </c>
      <c r="Z139" s="135">
        <f t="shared" si="41"/>
        <v>1.81</v>
      </c>
      <c r="AA139" s="135">
        <f t="shared" si="41"/>
        <v>1.81</v>
      </c>
      <c r="AB139" s="135">
        <f t="shared" si="41"/>
        <v>1.81</v>
      </c>
      <c r="AC139" s="135">
        <f t="shared" si="41"/>
        <v>1.81</v>
      </c>
      <c r="AD139" s="135">
        <f t="shared" si="41"/>
        <v>1.81</v>
      </c>
      <c r="AE139" s="135">
        <f t="shared" si="41"/>
        <v>1.81</v>
      </c>
      <c r="AF139" s="135">
        <f t="shared" si="41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42"/>
        <v>1.0900000000000001</v>
      </c>
      <c r="D140" s="135">
        <f t="shared" si="42"/>
        <v>1.0900000000000001</v>
      </c>
      <c r="E140" s="135">
        <f t="shared" si="42"/>
        <v>1.0900000000000001</v>
      </c>
      <c r="F140" s="135">
        <f t="shared" si="42"/>
        <v>1.0900000000000001</v>
      </c>
      <c r="G140" s="135">
        <f t="shared" si="42"/>
        <v>1.0900000000000001</v>
      </c>
      <c r="H140" s="135">
        <f t="shared" si="42"/>
        <v>1.0900000000000001</v>
      </c>
      <c r="I140" s="135">
        <f t="shared" si="42"/>
        <v>1.0900000000000001</v>
      </c>
      <c r="J140" s="135">
        <f t="shared" si="42"/>
        <v>1.0900000000000001</v>
      </c>
      <c r="K140" s="135">
        <f t="shared" si="42"/>
        <v>1.0900000000000001</v>
      </c>
      <c r="L140" s="135">
        <f t="shared" si="42"/>
        <v>1.0900000000000001</v>
      </c>
      <c r="M140" s="135">
        <f t="shared" si="42"/>
        <v>1.0900000000000001</v>
      </c>
      <c r="N140" s="135">
        <f t="shared" si="42"/>
        <v>1.0900000000000001</v>
      </c>
      <c r="O140" s="135">
        <f t="shared" si="42"/>
        <v>1.0900000000000001</v>
      </c>
      <c r="P140" s="135">
        <f t="shared" si="42"/>
        <v>1.0900000000000001</v>
      </c>
      <c r="Q140" s="135">
        <f t="shared" si="42"/>
        <v>1.0900000000000001</v>
      </c>
      <c r="R140" s="135">
        <f t="shared" si="39"/>
        <v>1.0900000000000001</v>
      </c>
      <c r="S140" s="135">
        <f t="shared" si="39"/>
        <v>1.0900000000000001</v>
      </c>
      <c r="T140" s="135">
        <f t="shared" si="39"/>
        <v>1.0900000000000001</v>
      </c>
      <c r="U140" s="135">
        <f t="shared" si="39"/>
        <v>1.0900000000000001</v>
      </c>
      <c r="V140" s="135">
        <f t="shared" si="41"/>
        <v>1.0900000000000001</v>
      </c>
      <c r="W140" s="135">
        <f t="shared" si="41"/>
        <v>1.0900000000000001</v>
      </c>
      <c r="X140" s="135">
        <f t="shared" si="41"/>
        <v>1.0900000000000001</v>
      </c>
      <c r="Y140" s="135">
        <f t="shared" si="41"/>
        <v>1.0900000000000001</v>
      </c>
      <c r="Z140" s="135">
        <f t="shared" si="41"/>
        <v>1.0900000000000001</v>
      </c>
      <c r="AA140" s="135">
        <f t="shared" si="41"/>
        <v>1.0900000000000001</v>
      </c>
      <c r="AB140" s="135">
        <f t="shared" si="41"/>
        <v>1.0900000000000001</v>
      </c>
      <c r="AC140" s="135">
        <f t="shared" si="41"/>
        <v>1.0900000000000001</v>
      </c>
      <c r="AD140" s="135">
        <f t="shared" si="41"/>
        <v>1.0900000000000001</v>
      </c>
      <c r="AE140" s="135">
        <f t="shared" si="41"/>
        <v>1.0900000000000001</v>
      </c>
      <c r="AF140" s="135">
        <f t="shared" si="41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42"/>
        <v>1.58</v>
      </c>
      <c r="D141" s="135">
        <f t="shared" si="42"/>
        <v>1.58</v>
      </c>
      <c r="E141" s="135">
        <f t="shared" si="42"/>
        <v>1.58</v>
      </c>
      <c r="F141" s="135">
        <f t="shared" si="42"/>
        <v>1.58</v>
      </c>
      <c r="G141" s="135">
        <f t="shared" si="42"/>
        <v>1.58</v>
      </c>
      <c r="H141" s="135">
        <f t="shared" si="42"/>
        <v>1.58</v>
      </c>
      <c r="I141" s="135">
        <f t="shared" si="42"/>
        <v>1.58</v>
      </c>
      <c r="J141" s="135">
        <f t="shared" si="42"/>
        <v>1.58</v>
      </c>
      <c r="K141" s="135">
        <f t="shared" si="42"/>
        <v>1.58</v>
      </c>
      <c r="L141" s="135">
        <f t="shared" si="42"/>
        <v>1.58</v>
      </c>
      <c r="M141" s="135">
        <f t="shared" si="42"/>
        <v>1.58</v>
      </c>
      <c r="N141" s="135">
        <f t="shared" si="42"/>
        <v>1.58</v>
      </c>
      <c r="O141" s="135">
        <f t="shared" si="42"/>
        <v>1.58</v>
      </c>
      <c r="P141" s="135">
        <f t="shared" si="42"/>
        <v>1.58</v>
      </c>
      <c r="Q141" s="135">
        <f t="shared" si="42"/>
        <v>1.58</v>
      </c>
      <c r="R141" s="135">
        <f t="shared" si="39"/>
        <v>1.58</v>
      </c>
      <c r="S141" s="135">
        <f t="shared" si="39"/>
        <v>1.58</v>
      </c>
      <c r="T141" s="135">
        <f t="shared" si="39"/>
        <v>1.58</v>
      </c>
      <c r="U141" s="135">
        <f t="shared" si="39"/>
        <v>1.58</v>
      </c>
      <c r="V141" s="135">
        <f t="shared" si="41"/>
        <v>1.58</v>
      </c>
      <c r="W141" s="135">
        <f t="shared" si="41"/>
        <v>1.58</v>
      </c>
      <c r="X141" s="135">
        <f t="shared" si="41"/>
        <v>1.58</v>
      </c>
      <c r="Y141" s="135">
        <f t="shared" si="41"/>
        <v>1.58</v>
      </c>
      <c r="Z141" s="135">
        <f t="shared" si="41"/>
        <v>1.58</v>
      </c>
      <c r="AA141" s="135">
        <f t="shared" si="41"/>
        <v>1.58</v>
      </c>
      <c r="AB141" s="135">
        <f t="shared" si="41"/>
        <v>1.58</v>
      </c>
      <c r="AC141" s="135">
        <f t="shared" si="41"/>
        <v>1.58</v>
      </c>
      <c r="AD141" s="135">
        <f t="shared" si="41"/>
        <v>1.58</v>
      </c>
      <c r="AE141" s="135">
        <f t="shared" si="41"/>
        <v>1.58</v>
      </c>
      <c r="AF141" s="135">
        <f t="shared" si="41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42"/>
        <v>2</v>
      </c>
      <c r="D142" s="135">
        <f t="shared" si="42"/>
        <v>2</v>
      </c>
      <c r="E142" s="135">
        <f t="shared" si="42"/>
        <v>2</v>
      </c>
      <c r="F142" s="135">
        <f t="shared" si="42"/>
        <v>2</v>
      </c>
      <c r="G142" s="135">
        <f t="shared" si="42"/>
        <v>2</v>
      </c>
      <c r="H142" s="135">
        <f t="shared" si="42"/>
        <v>2</v>
      </c>
      <c r="I142" s="135">
        <f t="shared" si="42"/>
        <v>2</v>
      </c>
      <c r="J142" s="135">
        <f t="shared" si="42"/>
        <v>2</v>
      </c>
      <c r="K142" s="135">
        <f t="shared" si="42"/>
        <v>2</v>
      </c>
      <c r="L142" s="135">
        <f t="shared" si="42"/>
        <v>2</v>
      </c>
      <c r="M142" s="135">
        <f t="shared" si="42"/>
        <v>2</v>
      </c>
      <c r="N142" s="135">
        <f t="shared" si="42"/>
        <v>2</v>
      </c>
      <c r="O142" s="135">
        <f t="shared" si="42"/>
        <v>2</v>
      </c>
      <c r="P142" s="135">
        <f t="shared" si="42"/>
        <v>2</v>
      </c>
      <c r="Q142" s="135">
        <f t="shared" si="42"/>
        <v>2</v>
      </c>
      <c r="R142" s="135">
        <f t="shared" si="39"/>
        <v>2</v>
      </c>
      <c r="S142" s="135">
        <f t="shared" si="39"/>
        <v>2</v>
      </c>
      <c r="T142" s="135">
        <f t="shared" si="39"/>
        <v>2</v>
      </c>
      <c r="U142" s="135">
        <f t="shared" si="39"/>
        <v>2</v>
      </c>
      <c r="V142" s="135">
        <f t="shared" si="41"/>
        <v>2</v>
      </c>
      <c r="W142" s="135">
        <f t="shared" si="41"/>
        <v>2</v>
      </c>
      <c r="X142" s="135">
        <f t="shared" si="41"/>
        <v>2</v>
      </c>
      <c r="Y142" s="135">
        <f t="shared" si="41"/>
        <v>2</v>
      </c>
      <c r="Z142" s="135">
        <f t="shared" si="41"/>
        <v>2</v>
      </c>
      <c r="AA142" s="135">
        <f t="shared" si="41"/>
        <v>2</v>
      </c>
      <c r="AB142" s="135">
        <f t="shared" si="41"/>
        <v>2</v>
      </c>
      <c r="AC142" s="135">
        <f t="shared" si="41"/>
        <v>2</v>
      </c>
      <c r="AD142" s="135">
        <f t="shared" si="41"/>
        <v>2</v>
      </c>
      <c r="AE142" s="135">
        <f t="shared" si="41"/>
        <v>2</v>
      </c>
      <c r="AF142" s="135">
        <f t="shared" si="41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42"/>
        <v>0.47</v>
      </c>
      <c r="D143" s="135">
        <f t="shared" si="42"/>
        <v>0.47</v>
      </c>
      <c r="E143" s="135">
        <f t="shared" si="42"/>
        <v>0.47</v>
      </c>
      <c r="F143" s="135">
        <f t="shared" si="42"/>
        <v>0.47</v>
      </c>
      <c r="G143" s="135">
        <f t="shared" si="42"/>
        <v>0.47</v>
      </c>
      <c r="H143" s="135">
        <f t="shared" si="42"/>
        <v>0.47</v>
      </c>
      <c r="I143" s="135">
        <f t="shared" si="42"/>
        <v>0.47</v>
      </c>
      <c r="J143" s="135">
        <f t="shared" si="42"/>
        <v>0.47</v>
      </c>
      <c r="K143" s="135">
        <f t="shared" si="42"/>
        <v>0.47</v>
      </c>
      <c r="L143" s="135">
        <f t="shared" si="42"/>
        <v>0.47</v>
      </c>
      <c r="M143" s="135">
        <f t="shared" si="42"/>
        <v>0.47</v>
      </c>
      <c r="N143" s="135">
        <f t="shared" si="42"/>
        <v>0.47</v>
      </c>
      <c r="O143" s="135">
        <f t="shared" si="42"/>
        <v>0.47</v>
      </c>
      <c r="P143" s="135">
        <f t="shared" si="42"/>
        <v>0.47</v>
      </c>
      <c r="Q143" s="135">
        <f t="shared" si="42"/>
        <v>0.47</v>
      </c>
      <c r="R143" s="135">
        <f t="shared" si="39"/>
        <v>0.47</v>
      </c>
      <c r="S143" s="135">
        <f t="shared" si="39"/>
        <v>0.47</v>
      </c>
      <c r="T143" s="135">
        <f t="shared" si="39"/>
        <v>0.47</v>
      </c>
      <c r="U143" s="135">
        <f t="shared" si="39"/>
        <v>0.47</v>
      </c>
      <c r="V143" s="135">
        <f t="shared" si="41"/>
        <v>0.47</v>
      </c>
      <c r="W143" s="135">
        <f t="shared" si="41"/>
        <v>0.47</v>
      </c>
      <c r="X143" s="135">
        <f t="shared" si="41"/>
        <v>0.47</v>
      </c>
      <c r="Y143" s="135">
        <f t="shared" si="41"/>
        <v>0.47</v>
      </c>
      <c r="Z143" s="135">
        <f t="shared" si="41"/>
        <v>0.47</v>
      </c>
      <c r="AA143" s="135">
        <f t="shared" si="41"/>
        <v>0.47</v>
      </c>
      <c r="AB143" s="135">
        <f t="shared" si="41"/>
        <v>0.47</v>
      </c>
      <c r="AC143" s="135">
        <f t="shared" si="41"/>
        <v>0.47</v>
      </c>
      <c r="AD143" s="135">
        <f t="shared" si="41"/>
        <v>0.47</v>
      </c>
      <c r="AE143" s="135">
        <f t="shared" si="41"/>
        <v>0.47</v>
      </c>
      <c r="AF143" s="135">
        <f t="shared" si="41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42"/>
        <v>0</v>
      </c>
      <c r="D144" s="135">
        <f t="shared" si="42"/>
        <v>0</v>
      </c>
      <c r="E144" s="135">
        <f t="shared" si="42"/>
        <v>0</v>
      </c>
      <c r="F144" s="135">
        <f t="shared" si="42"/>
        <v>0</v>
      </c>
      <c r="G144" s="135">
        <f t="shared" si="42"/>
        <v>0</v>
      </c>
      <c r="H144" s="135">
        <f t="shared" si="42"/>
        <v>0</v>
      </c>
      <c r="I144" s="135">
        <f t="shared" si="42"/>
        <v>0</v>
      </c>
      <c r="J144" s="135">
        <f t="shared" si="42"/>
        <v>0</v>
      </c>
      <c r="K144" s="135">
        <f t="shared" si="42"/>
        <v>0</v>
      </c>
      <c r="L144" s="135">
        <f t="shared" si="42"/>
        <v>0</v>
      </c>
      <c r="M144" s="135">
        <f t="shared" si="42"/>
        <v>0</v>
      </c>
      <c r="N144" s="135">
        <f t="shared" si="42"/>
        <v>0</v>
      </c>
      <c r="O144" s="135">
        <f t="shared" si="42"/>
        <v>0</v>
      </c>
      <c r="P144" s="135">
        <f t="shared" si="42"/>
        <v>0</v>
      </c>
      <c r="Q144" s="135">
        <f t="shared" si="42"/>
        <v>0</v>
      </c>
      <c r="R144" s="135">
        <f t="shared" si="39"/>
        <v>0</v>
      </c>
      <c r="S144" s="135">
        <f t="shared" si="39"/>
        <v>0</v>
      </c>
      <c r="T144" s="135">
        <f t="shared" si="39"/>
        <v>0</v>
      </c>
      <c r="U144" s="135">
        <f t="shared" si="39"/>
        <v>0</v>
      </c>
      <c r="V144" s="135">
        <f t="shared" si="41"/>
        <v>0</v>
      </c>
      <c r="W144" s="135">
        <f t="shared" si="41"/>
        <v>0</v>
      </c>
      <c r="X144" s="135">
        <f t="shared" si="41"/>
        <v>0</v>
      </c>
      <c r="Y144" s="135">
        <f t="shared" si="41"/>
        <v>0</v>
      </c>
      <c r="Z144" s="135">
        <f t="shared" si="41"/>
        <v>0</v>
      </c>
      <c r="AA144" s="135">
        <f t="shared" si="41"/>
        <v>0</v>
      </c>
      <c r="AB144" s="135">
        <f t="shared" si="41"/>
        <v>0</v>
      </c>
      <c r="AC144" s="135">
        <f t="shared" si="41"/>
        <v>0</v>
      </c>
      <c r="AD144" s="135">
        <f t="shared" si="41"/>
        <v>0</v>
      </c>
      <c r="AE144" s="135">
        <f t="shared" si="41"/>
        <v>0</v>
      </c>
      <c r="AF144" s="135">
        <f t="shared" si="41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42"/>
        <v>0</v>
      </c>
      <c r="D145" s="135">
        <f t="shared" si="42"/>
        <v>0</v>
      </c>
      <c r="E145" s="135">
        <f t="shared" si="42"/>
        <v>0</v>
      </c>
      <c r="F145" s="135">
        <f t="shared" si="42"/>
        <v>0</v>
      </c>
      <c r="G145" s="135">
        <f t="shared" si="42"/>
        <v>0</v>
      </c>
      <c r="H145" s="135">
        <f t="shared" si="42"/>
        <v>0</v>
      </c>
      <c r="I145" s="135">
        <f t="shared" si="42"/>
        <v>0</v>
      </c>
      <c r="J145" s="135">
        <f t="shared" si="42"/>
        <v>0</v>
      </c>
      <c r="K145" s="135">
        <f t="shared" si="42"/>
        <v>0</v>
      </c>
      <c r="L145" s="135">
        <f t="shared" si="42"/>
        <v>0</v>
      </c>
      <c r="M145" s="135">
        <f t="shared" si="42"/>
        <v>0</v>
      </c>
      <c r="N145" s="135">
        <f t="shared" si="42"/>
        <v>0</v>
      </c>
      <c r="O145" s="135">
        <f t="shared" si="42"/>
        <v>0</v>
      </c>
      <c r="P145" s="135">
        <f t="shared" si="42"/>
        <v>0</v>
      </c>
      <c r="Q145" s="135">
        <f t="shared" si="42"/>
        <v>0</v>
      </c>
      <c r="R145" s="135">
        <f t="shared" si="39"/>
        <v>0</v>
      </c>
      <c r="S145" s="135">
        <f t="shared" si="39"/>
        <v>0</v>
      </c>
      <c r="T145" s="135">
        <f t="shared" si="39"/>
        <v>0</v>
      </c>
      <c r="U145" s="135">
        <f t="shared" si="39"/>
        <v>0</v>
      </c>
      <c r="V145" s="135">
        <f t="shared" si="41"/>
        <v>0</v>
      </c>
      <c r="W145" s="135">
        <f t="shared" si="41"/>
        <v>0</v>
      </c>
      <c r="X145" s="135">
        <f t="shared" si="41"/>
        <v>0</v>
      </c>
      <c r="Y145" s="135">
        <f t="shared" si="41"/>
        <v>0</v>
      </c>
      <c r="Z145" s="135">
        <f t="shared" si="41"/>
        <v>0</v>
      </c>
      <c r="AA145" s="135">
        <f t="shared" si="41"/>
        <v>0</v>
      </c>
      <c r="AB145" s="135">
        <f t="shared" si="41"/>
        <v>0</v>
      </c>
      <c r="AC145" s="135">
        <f t="shared" si="41"/>
        <v>0</v>
      </c>
      <c r="AD145" s="135">
        <f t="shared" si="41"/>
        <v>0</v>
      </c>
      <c r="AE145" s="135">
        <f t="shared" si="41"/>
        <v>0</v>
      </c>
      <c r="AF145" s="135">
        <f t="shared" si="41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42"/>
        <v>0.8</v>
      </c>
      <c r="D146" s="135">
        <f t="shared" si="42"/>
        <v>0.8</v>
      </c>
      <c r="E146" s="135">
        <f t="shared" si="42"/>
        <v>0.8</v>
      </c>
      <c r="F146" s="135">
        <f t="shared" si="42"/>
        <v>0.8</v>
      </c>
      <c r="G146" s="135">
        <f t="shared" si="42"/>
        <v>0.8</v>
      </c>
      <c r="H146" s="135">
        <f t="shared" si="42"/>
        <v>0.8</v>
      </c>
      <c r="I146" s="135">
        <f t="shared" si="42"/>
        <v>0.8</v>
      </c>
      <c r="J146" s="135">
        <f t="shared" si="42"/>
        <v>0.8</v>
      </c>
      <c r="K146" s="135">
        <f t="shared" si="42"/>
        <v>0.8</v>
      </c>
      <c r="L146" s="135">
        <f t="shared" si="42"/>
        <v>0.8</v>
      </c>
      <c r="M146" s="135">
        <f t="shared" si="42"/>
        <v>0.8</v>
      </c>
      <c r="N146" s="135">
        <f t="shared" si="42"/>
        <v>0.8</v>
      </c>
      <c r="O146" s="135">
        <f t="shared" si="42"/>
        <v>0.8</v>
      </c>
      <c r="P146" s="135">
        <f t="shared" si="42"/>
        <v>0.8</v>
      </c>
      <c r="Q146" s="135">
        <f t="shared" si="42"/>
        <v>0.8</v>
      </c>
      <c r="R146" s="135">
        <f t="shared" si="39"/>
        <v>0.8</v>
      </c>
      <c r="S146" s="135">
        <f t="shared" si="39"/>
        <v>0.8</v>
      </c>
      <c r="T146" s="135">
        <f t="shared" si="39"/>
        <v>0.8</v>
      </c>
      <c r="U146" s="135">
        <f t="shared" si="39"/>
        <v>0.8</v>
      </c>
      <c r="V146" s="135">
        <f t="shared" si="41"/>
        <v>0.8</v>
      </c>
      <c r="W146" s="135">
        <f t="shared" si="41"/>
        <v>0.8</v>
      </c>
      <c r="X146" s="135">
        <f t="shared" ref="X146:AF170" si="43">W146</f>
        <v>0.8</v>
      </c>
      <c r="Y146" s="135">
        <f t="shared" si="43"/>
        <v>0.8</v>
      </c>
      <c r="Z146" s="135">
        <f t="shared" si="43"/>
        <v>0.8</v>
      </c>
      <c r="AA146" s="135">
        <f t="shared" si="43"/>
        <v>0.8</v>
      </c>
      <c r="AB146" s="135">
        <f t="shared" si="43"/>
        <v>0.8</v>
      </c>
      <c r="AC146" s="135">
        <f t="shared" si="43"/>
        <v>0.8</v>
      </c>
      <c r="AD146" s="135">
        <f t="shared" si="43"/>
        <v>0.8</v>
      </c>
      <c r="AE146" s="135">
        <f t="shared" si="43"/>
        <v>0.8</v>
      </c>
      <c r="AF146" s="135">
        <f t="shared" si="43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42"/>
        <v>1.5</v>
      </c>
      <c r="D147" s="135">
        <f t="shared" si="42"/>
        <v>1.5</v>
      </c>
      <c r="E147" s="135">
        <f t="shared" si="42"/>
        <v>1.5</v>
      </c>
      <c r="F147" s="135">
        <f t="shared" si="42"/>
        <v>1.5</v>
      </c>
      <c r="G147" s="135">
        <f t="shared" si="42"/>
        <v>1.5</v>
      </c>
      <c r="H147" s="135">
        <f t="shared" si="42"/>
        <v>1.5</v>
      </c>
      <c r="I147" s="135">
        <f t="shared" si="42"/>
        <v>1.5</v>
      </c>
      <c r="J147" s="135">
        <f t="shared" si="42"/>
        <v>1.5</v>
      </c>
      <c r="K147" s="135">
        <f t="shared" si="42"/>
        <v>1.5</v>
      </c>
      <c r="L147" s="135">
        <f t="shared" si="42"/>
        <v>1.5</v>
      </c>
      <c r="M147" s="135">
        <f t="shared" si="42"/>
        <v>1.5</v>
      </c>
      <c r="N147" s="135">
        <f t="shared" si="42"/>
        <v>1.5</v>
      </c>
      <c r="O147" s="135">
        <f t="shared" si="42"/>
        <v>1.5</v>
      </c>
      <c r="P147" s="135">
        <f t="shared" si="42"/>
        <v>1.5</v>
      </c>
      <c r="Q147" s="135">
        <f t="shared" si="42"/>
        <v>1.5</v>
      </c>
      <c r="R147" s="135">
        <f t="shared" si="39"/>
        <v>1.5</v>
      </c>
      <c r="S147" s="135">
        <f t="shared" si="39"/>
        <v>1.5</v>
      </c>
      <c r="T147" s="135">
        <f t="shared" si="39"/>
        <v>1.5</v>
      </c>
      <c r="U147" s="135">
        <f t="shared" si="39"/>
        <v>1.5</v>
      </c>
      <c r="V147" s="135">
        <f t="shared" si="39"/>
        <v>1.5</v>
      </c>
      <c r="W147" s="135">
        <f t="shared" si="39"/>
        <v>1.5</v>
      </c>
      <c r="X147" s="135">
        <f t="shared" si="43"/>
        <v>1.5</v>
      </c>
      <c r="Y147" s="135">
        <f t="shared" si="43"/>
        <v>1.5</v>
      </c>
      <c r="Z147" s="135">
        <f t="shared" si="43"/>
        <v>1.5</v>
      </c>
      <c r="AA147" s="135">
        <f t="shared" si="43"/>
        <v>1.5</v>
      </c>
      <c r="AB147" s="135">
        <f t="shared" si="43"/>
        <v>1.5</v>
      </c>
      <c r="AC147" s="135">
        <f t="shared" si="43"/>
        <v>1.5</v>
      </c>
      <c r="AD147" s="135">
        <f t="shared" si="43"/>
        <v>1.5</v>
      </c>
      <c r="AE147" s="135">
        <f t="shared" si="43"/>
        <v>1.5</v>
      </c>
      <c r="AF147" s="135">
        <f t="shared" si="43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42"/>
        <v>1</v>
      </c>
      <c r="D148" s="135">
        <f t="shared" si="42"/>
        <v>1</v>
      </c>
      <c r="E148" s="135">
        <f t="shared" si="42"/>
        <v>1</v>
      </c>
      <c r="F148" s="135">
        <f t="shared" si="42"/>
        <v>1</v>
      </c>
      <c r="G148" s="135">
        <f t="shared" si="42"/>
        <v>1</v>
      </c>
      <c r="H148" s="135">
        <f t="shared" si="42"/>
        <v>1</v>
      </c>
      <c r="I148" s="135">
        <f t="shared" si="42"/>
        <v>1</v>
      </c>
      <c r="J148" s="135">
        <f t="shared" si="42"/>
        <v>1</v>
      </c>
      <c r="K148" s="135">
        <f t="shared" si="42"/>
        <v>1</v>
      </c>
      <c r="L148" s="135">
        <f t="shared" si="42"/>
        <v>1</v>
      </c>
      <c r="M148" s="135">
        <f t="shared" si="42"/>
        <v>1</v>
      </c>
      <c r="N148" s="135">
        <f t="shared" si="42"/>
        <v>1</v>
      </c>
      <c r="O148" s="135">
        <f t="shared" si="42"/>
        <v>1</v>
      </c>
      <c r="P148" s="135">
        <f t="shared" si="42"/>
        <v>1</v>
      </c>
      <c r="Q148" s="135">
        <f t="shared" si="42"/>
        <v>1</v>
      </c>
      <c r="R148" s="135">
        <f t="shared" si="39"/>
        <v>1</v>
      </c>
      <c r="S148" s="135">
        <f t="shared" si="39"/>
        <v>1</v>
      </c>
      <c r="T148" s="135">
        <f t="shared" si="39"/>
        <v>1</v>
      </c>
      <c r="U148" s="135">
        <f t="shared" si="39"/>
        <v>1</v>
      </c>
      <c r="V148" s="135">
        <f t="shared" si="39"/>
        <v>1</v>
      </c>
      <c r="W148" s="135">
        <f t="shared" si="39"/>
        <v>1</v>
      </c>
      <c r="X148" s="135">
        <f t="shared" si="43"/>
        <v>1</v>
      </c>
      <c r="Y148" s="135">
        <f t="shared" si="43"/>
        <v>1</v>
      </c>
      <c r="Z148" s="135">
        <f t="shared" si="43"/>
        <v>1</v>
      </c>
      <c r="AA148" s="135">
        <f t="shared" si="43"/>
        <v>1</v>
      </c>
      <c r="AB148" s="135">
        <f t="shared" si="43"/>
        <v>1</v>
      </c>
      <c r="AC148" s="135">
        <f t="shared" si="43"/>
        <v>1</v>
      </c>
      <c r="AD148" s="135">
        <f t="shared" si="43"/>
        <v>1</v>
      </c>
      <c r="AE148" s="135">
        <f t="shared" si="43"/>
        <v>1</v>
      </c>
      <c r="AF148" s="135">
        <f t="shared" si="43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42"/>
        <v>1</v>
      </c>
      <c r="D149" s="135">
        <f t="shared" si="42"/>
        <v>1</v>
      </c>
      <c r="E149" s="135">
        <f t="shared" si="42"/>
        <v>1</v>
      </c>
      <c r="F149" s="135">
        <f t="shared" si="42"/>
        <v>1</v>
      </c>
      <c r="G149" s="135">
        <f t="shared" si="42"/>
        <v>1</v>
      </c>
      <c r="H149" s="135">
        <f t="shared" si="42"/>
        <v>1</v>
      </c>
      <c r="I149" s="135">
        <f t="shared" si="42"/>
        <v>1</v>
      </c>
      <c r="J149" s="135">
        <f t="shared" si="42"/>
        <v>1</v>
      </c>
      <c r="K149" s="135">
        <f t="shared" si="42"/>
        <v>1</v>
      </c>
      <c r="L149" s="135">
        <f t="shared" si="42"/>
        <v>1</v>
      </c>
      <c r="M149" s="135">
        <f t="shared" si="42"/>
        <v>1</v>
      </c>
      <c r="N149" s="135">
        <f t="shared" si="42"/>
        <v>1</v>
      </c>
      <c r="O149" s="135">
        <f t="shared" si="42"/>
        <v>1</v>
      </c>
      <c r="P149" s="135">
        <f t="shared" si="42"/>
        <v>1</v>
      </c>
      <c r="Q149" s="135">
        <f t="shared" si="42"/>
        <v>1</v>
      </c>
      <c r="R149" s="135">
        <f t="shared" si="39"/>
        <v>1</v>
      </c>
      <c r="S149" s="135">
        <f t="shared" si="39"/>
        <v>1</v>
      </c>
      <c r="T149" s="135">
        <f t="shared" si="39"/>
        <v>1</v>
      </c>
      <c r="U149" s="135">
        <f t="shared" si="39"/>
        <v>1</v>
      </c>
      <c r="V149" s="135">
        <f t="shared" si="39"/>
        <v>1</v>
      </c>
      <c r="W149" s="135">
        <f t="shared" si="39"/>
        <v>1</v>
      </c>
      <c r="X149" s="135">
        <f t="shared" si="43"/>
        <v>1</v>
      </c>
      <c r="Y149" s="135">
        <f t="shared" si="43"/>
        <v>1</v>
      </c>
      <c r="Z149" s="135">
        <f t="shared" si="43"/>
        <v>1</v>
      </c>
      <c r="AA149" s="135">
        <f t="shared" si="43"/>
        <v>1</v>
      </c>
      <c r="AB149" s="135">
        <f t="shared" si="43"/>
        <v>1</v>
      </c>
      <c r="AC149" s="135">
        <f t="shared" si="43"/>
        <v>1</v>
      </c>
      <c r="AD149" s="135">
        <f t="shared" si="43"/>
        <v>1</v>
      </c>
      <c r="AE149" s="135">
        <f t="shared" si="43"/>
        <v>1</v>
      </c>
      <c r="AF149" s="135">
        <f t="shared" si="43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42"/>
        <v>0.42</v>
      </c>
      <c r="D150" s="135">
        <f t="shared" si="42"/>
        <v>0.42</v>
      </c>
      <c r="E150" s="135">
        <f t="shared" si="42"/>
        <v>0.42</v>
      </c>
      <c r="F150" s="135">
        <f t="shared" si="42"/>
        <v>0.42</v>
      </c>
      <c r="G150" s="135">
        <f t="shared" si="42"/>
        <v>0.42</v>
      </c>
      <c r="H150" s="135">
        <f t="shared" si="42"/>
        <v>0.42</v>
      </c>
      <c r="I150" s="135">
        <f t="shared" si="42"/>
        <v>0.42</v>
      </c>
      <c r="J150" s="135">
        <f t="shared" si="42"/>
        <v>0.42</v>
      </c>
      <c r="K150" s="135">
        <f t="shared" si="42"/>
        <v>0.42</v>
      </c>
      <c r="L150" s="135">
        <f t="shared" si="42"/>
        <v>0.42</v>
      </c>
      <c r="M150" s="135">
        <f t="shared" si="42"/>
        <v>0.42</v>
      </c>
      <c r="N150" s="135">
        <f t="shared" si="42"/>
        <v>0.42</v>
      </c>
      <c r="O150" s="135">
        <f t="shared" si="42"/>
        <v>0.42</v>
      </c>
      <c r="P150" s="135">
        <f t="shared" si="42"/>
        <v>0.42</v>
      </c>
      <c r="Q150" s="135">
        <f t="shared" si="42"/>
        <v>0.42</v>
      </c>
      <c r="R150" s="135">
        <f t="shared" si="39"/>
        <v>0.42</v>
      </c>
      <c r="S150" s="135">
        <f t="shared" si="39"/>
        <v>0.42</v>
      </c>
      <c r="T150" s="135">
        <f t="shared" si="39"/>
        <v>0.42</v>
      </c>
      <c r="U150" s="135">
        <f t="shared" si="39"/>
        <v>0.42</v>
      </c>
      <c r="V150" s="135">
        <f t="shared" si="39"/>
        <v>0.42</v>
      </c>
      <c r="W150" s="135">
        <f t="shared" si="39"/>
        <v>0.42</v>
      </c>
      <c r="X150" s="135">
        <f t="shared" si="43"/>
        <v>0.42</v>
      </c>
      <c r="Y150" s="135">
        <f t="shared" si="43"/>
        <v>0.42</v>
      </c>
      <c r="Z150" s="135">
        <f t="shared" si="43"/>
        <v>0.42</v>
      </c>
      <c r="AA150" s="135">
        <f t="shared" si="43"/>
        <v>0.42</v>
      </c>
      <c r="AB150" s="135">
        <f t="shared" si="43"/>
        <v>0.42</v>
      </c>
      <c r="AC150" s="135">
        <f t="shared" si="43"/>
        <v>0.42</v>
      </c>
      <c r="AD150" s="135">
        <f t="shared" si="43"/>
        <v>0.42</v>
      </c>
      <c r="AE150" s="135">
        <f t="shared" si="43"/>
        <v>0.42</v>
      </c>
      <c r="AF150" s="135">
        <f t="shared" si="43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42"/>
        <v>0.46</v>
      </c>
      <c r="D151" s="135">
        <f t="shared" si="42"/>
        <v>0.46</v>
      </c>
      <c r="E151" s="135">
        <f t="shared" si="42"/>
        <v>0.46</v>
      </c>
      <c r="F151" s="135">
        <f t="shared" si="42"/>
        <v>0.46</v>
      </c>
      <c r="G151" s="135">
        <f t="shared" si="42"/>
        <v>0.46</v>
      </c>
      <c r="H151" s="135">
        <f t="shared" si="42"/>
        <v>0.46</v>
      </c>
      <c r="I151" s="135">
        <f t="shared" si="42"/>
        <v>0.46</v>
      </c>
      <c r="J151" s="135">
        <f t="shared" si="42"/>
        <v>0.46</v>
      </c>
      <c r="K151" s="135">
        <f t="shared" si="42"/>
        <v>0.46</v>
      </c>
      <c r="L151" s="135">
        <f t="shared" si="42"/>
        <v>0.46</v>
      </c>
      <c r="M151" s="135">
        <f t="shared" si="42"/>
        <v>0.46</v>
      </c>
      <c r="N151" s="135">
        <f t="shared" si="42"/>
        <v>0.46</v>
      </c>
      <c r="O151" s="135">
        <f t="shared" si="42"/>
        <v>0.46</v>
      </c>
      <c r="P151" s="135">
        <f t="shared" si="42"/>
        <v>0.46</v>
      </c>
      <c r="Q151" s="135">
        <f t="shared" si="42"/>
        <v>0.46</v>
      </c>
      <c r="R151" s="135">
        <f t="shared" si="39"/>
        <v>0.46</v>
      </c>
      <c r="S151" s="135">
        <f t="shared" si="39"/>
        <v>0.46</v>
      </c>
      <c r="T151" s="135">
        <f t="shared" si="39"/>
        <v>0.46</v>
      </c>
      <c r="U151" s="135">
        <f t="shared" si="39"/>
        <v>0.46</v>
      </c>
      <c r="V151" s="135">
        <f t="shared" si="39"/>
        <v>0.46</v>
      </c>
      <c r="W151" s="135">
        <f t="shared" si="39"/>
        <v>0.46</v>
      </c>
      <c r="X151" s="135">
        <f t="shared" si="43"/>
        <v>0.46</v>
      </c>
      <c r="Y151" s="135">
        <f t="shared" si="43"/>
        <v>0.46</v>
      </c>
      <c r="Z151" s="135">
        <f t="shared" si="43"/>
        <v>0.46</v>
      </c>
      <c r="AA151" s="135">
        <f t="shared" si="43"/>
        <v>0.46</v>
      </c>
      <c r="AB151" s="135">
        <f t="shared" si="43"/>
        <v>0.46</v>
      </c>
      <c r="AC151" s="135">
        <f t="shared" si="43"/>
        <v>0.46</v>
      </c>
      <c r="AD151" s="135">
        <f t="shared" si="43"/>
        <v>0.46</v>
      </c>
      <c r="AE151" s="135">
        <f t="shared" si="43"/>
        <v>0.46</v>
      </c>
      <c r="AF151" s="135">
        <f t="shared" si="43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42"/>
        <v>0.85</v>
      </c>
      <c r="D152" s="135">
        <f t="shared" si="42"/>
        <v>0.85</v>
      </c>
      <c r="E152" s="135">
        <f t="shared" si="42"/>
        <v>0.85</v>
      </c>
      <c r="F152" s="135">
        <f t="shared" si="42"/>
        <v>0.85</v>
      </c>
      <c r="G152" s="135">
        <f t="shared" si="42"/>
        <v>0.85</v>
      </c>
      <c r="H152" s="135">
        <f t="shared" si="42"/>
        <v>0.85</v>
      </c>
      <c r="I152" s="135">
        <f t="shared" si="42"/>
        <v>0.85</v>
      </c>
      <c r="J152" s="135">
        <f t="shared" si="42"/>
        <v>0.85</v>
      </c>
      <c r="K152" s="135">
        <f t="shared" si="42"/>
        <v>0.85</v>
      </c>
      <c r="L152" s="135">
        <f t="shared" si="42"/>
        <v>0.85</v>
      </c>
      <c r="M152" s="135">
        <f t="shared" si="42"/>
        <v>0.85</v>
      </c>
      <c r="N152" s="135">
        <f t="shared" si="42"/>
        <v>0.85</v>
      </c>
      <c r="O152" s="135">
        <f t="shared" si="42"/>
        <v>0.85</v>
      </c>
      <c r="P152" s="135">
        <f t="shared" si="42"/>
        <v>0.85</v>
      </c>
      <c r="Q152" s="135">
        <f t="shared" si="42"/>
        <v>0.85</v>
      </c>
      <c r="R152" s="135">
        <f t="shared" si="39"/>
        <v>0.85</v>
      </c>
      <c r="S152" s="135">
        <f t="shared" si="39"/>
        <v>0.85</v>
      </c>
      <c r="T152" s="135">
        <f t="shared" si="39"/>
        <v>0.85</v>
      </c>
      <c r="U152" s="135">
        <f t="shared" si="39"/>
        <v>0.85</v>
      </c>
      <c r="V152" s="135">
        <f t="shared" si="39"/>
        <v>0.85</v>
      </c>
      <c r="W152" s="135">
        <f t="shared" si="39"/>
        <v>0.85</v>
      </c>
      <c r="X152" s="135">
        <f t="shared" si="43"/>
        <v>0.85</v>
      </c>
      <c r="Y152" s="135">
        <f t="shared" si="43"/>
        <v>0.85</v>
      </c>
      <c r="Z152" s="135">
        <f t="shared" si="43"/>
        <v>0.85</v>
      </c>
      <c r="AA152" s="135">
        <f t="shared" si="43"/>
        <v>0.85</v>
      </c>
      <c r="AB152" s="135">
        <f t="shared" si="43"/>
        <v>0.85</v>
      </c>
      <c r="AC152" s="135">
        <f t="shared" si="43"/>
        <v>0.85</v>
      </c>
      <c r="AD152" s="135">
        <f t="shared" si="43"/>
        <v>0.85</v>
      </c>
      <c r="AE152" s="135">
        <f t="shared" si="43"/>
        <v>0.85</v>
      </c>
      <c r="AF152" s="135">
        <f t="shared" si="43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42"/>
        <v>0.9</v>
      </c>
      <c r="D153" s="135">
        <f t="shared" si="42"/>
        <v>0.9</v>
      </c>
      <c r="E153" s="135">
        <f t="shared" si="42"/>
        <v>0.9</v>
      </c>
      <c r="F153" s="135">
        <f t="shared" si="42"/>
        <v>0.9</v>
      </c>
      <c r="G153" s="135">
        <f t="shared" si="42"/>
        <v>0.9</v>
      </c>
      <c r="H153" s="135">
        <f t="shared" si="42"/>
        <v>0.9</v>
      </c>
      <c r="I153" s="135">
        <f t="shared" si="42"/>
        <v>0.9</v>
      </c>
      <c r="J153" s="135">
        <f t="shared" si="42"/>
        <v>0.9</v>
      </c>
      <c r="K153" s="135">
        <f t="shared" si="42"/>
        <v>0.9</v>
      </c>
      <c r="L153" s="135">
        <f t="shared" si="42"/>
        <v>0.9</v>
      </c>
      <c r="M153" s="135">
        <f t="shared" si="42"/>
        <v>0.9</v>
      </c>
      <c r="N153" s="135">
        <f t="shared" si="42"/>
        <v>0.9</v>
      </c>
      <c r="O153" s="135">
        <f t="shared" si="42"/>
        <v>0.9</v>
      </c>
      <c r="P153" s="135">
        <f t="shared" si="42"/>
        <v>0.9</v>
      </c>
      <c r="Q153" s="135">
        <f t="shared" si="42"/>
        <v>0.9</v>
      </c>
      <c r="R153" s="135">
        <f t="shared" si="39"/>
        <v>0.9</v>
      </c>
      <c r="S153" s="135">
        <f t="shared" si="39"/>
        <v>0.9</v>
      </c>
      <c r="T153" s="135">
        <f t="shared" si="39"/>
        <v>0.9</v>
      </c>
      <c r="U153" s="135">
        <f t="shared" si="39"/>
        <v>0.9</v>
      </c>
      <c r="V153" s="135">
        <f t="shared" si="39"/>
        <v>0.9</v>
      </c>
      <c r="W153" s="135">
        <f t="shared" si="39"/>
        <v>0.9</v>
      </c>
      <c r="X153" s="135">
        <f t="shared" si="43"/>
        <v>0.9</v>
      </c>
      <c r="Y153" s="135">
        <f t="shared" si="43"/>
        <v>0.9</v>
      </c>
      <c r="Z153" s="135">
        <f t="shared" si="43"/>
        <v>0.9</v>
      </c>
      <c r="AA153" s="135">
        <f t="shared" si="43"/>
        <v>0.9</v>
      </c>
      <c r="AB153" s="135">
        <f t="shared" si="43"/>
        <v>0.9</v>
      </c>
      <c r="AC153" s="135">
        <f t="shared" si="43"/>
        <v>0.9</v>
      </c>
      <c r="AD153" s="135">
        <f t="shared" si="43"/>
        <v>0.9</v>
      </c>
      <c r="AE153" s="135">
        <f t="shared" si="43"/>
        <v>0.9</v>
      </c>
      <c r="AF153" s="135">
        <f t="shared" si="43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42"/>
        <v>0.44</v>
      </c>
      <c r="D154" s="135">
        <f t="shared" si="42"/>
        <v>0.44</v>
      </c>
      <c r="E154" s="135">
        <f t="shared" si="42"/>
        <v>0.44</v>
      </c>
      <c r="F154" s="135">
        <f t="shared" si="42"/>
        <v>0.44</v>
      </c>
      <c r="G154" s="135">
        <f t="shared" si="42"/>
        <v>0.44</v>
      </c>
      <c r="H154" s="135">
        <f t="shared" si="42"/>
        <v>0.44</v>
      </c>
      <c r="I154" s="135">
        <f t="shared" si="42"/>
        <v>0.44</v>
      </c>
      <c r="J154" s="135">
        <f t="shared" si="42"/>
        <v>0.44</v>
      </c>
      <c r="K154" s="135">
        <f t="shared" si="42"/>
        <v>0.44</v>
      </c>
      <c r="L154" s="135">
        <f t="shared" si="42"/>
        <v>0.44</v>
      </c>
      <c r="M154" s="135">
        <f t="shared" si="42"/>
        <v>0.44</v>
      </c>
      <c r="N154" s="135">
        <f t="shared" si="42"/>
        <v>0.44</v>
      </c>
      <c r="O154" s="135">
        <f t="shared" si="42"/>
        <v>0.44</v>
      </c>
      <c r="P154" s="135">
        <f t="shared" si="42"/>
        <v>0.44</v>
      </c>
      <c r="Q154" s="135">
        <f t="shared" si="42"/>
        <v>0.44</v>
      </c>
      <c r="R154" s="135">
        <f t="shared" si="39"/>
        <v>0.44</v>
      </c>
      <c r="S154" s="135">
        <f t="shared" si="39"/>
        <v>0.44</v>
      </c>
      <c r="T154" s="135">
        <f t="shared" si="39"/>
        <v>0.44</v>
      </c>
      <c r="U154" s="135">
        <f t="shared" si="39"/>
        <v>0.44</v>
      </c>
      <c r="V154" s="135">
        <f t="shared" si="39"/>
        <v>0.44</v>
      </c>
      <c r="W154" s="135">
        <f t="shared" si="39"/>
        <v>0.44</v>
      </c>
      <c r="X154" s="135">
        <f t="shared" si="43"/>
        <v>0.44</v>
      </c>
      <c r="Y154" s="135">
        <f t="shared" si="43"/>
        <v>0.44</v>
      </c>
      <c r="Z154" s="135">
        <f t="shared" si="43"/>
        <v>0.44</v>
      </c>
      <c r="AA154" s="135">
        <f t="shared" si="43"/>
        <v>0.44</v>
      </c>
      <c r="AB154" s="135">
        <f t="shared" si="43"/>
        <v>0.44</v>
      </c>
      <c r="AC154" s="135">
        <f t="shared" si="43"/>
        <v>0.44</v>
      </c>
      <c r="AD154" s="135">
        <f t="shared" si="43"/>
        <v>0.44</v>
      </c>
      <c r="AE154" s="135">
        <f t="shared" si="43"/>
        <v>0.44</v>
      </c>
      <c r="AF154" s="135">
        <f t="shared" si="43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44">B155</f>
        <v>0.9</v>
      </c>
      <c r="D155" s="135">
        <f t="shared" si="44"/>
        <v>0.9</v>
      </c>
      <c r="E155" s="135">
        <f t="shared" si="44"/>
        <v>0.9</v>
      </c>
      <c r="F155" s="135">
        <f t="shared" si="44"/>
        <v>0.9</v>
      </c>
      <c r="G155" s="135">
        <f t="shared" si="44"/>
        <v>0.9</v>
      </c>
      <c r="H155" s="135">
        <f t="shared" si="44"/>
        <v>0.9</v>
      </c>
      <c r="I155" s="135">
        <f t="shared" si="44"/>
        <v>0.9</v>
      </c>
      <c r="J155" s="135">
        <f t="shared" si="44"/>
        <v>0.9</v>
      </c>
      <c r="K155" s="135">
        <f t="shared" si="44"/>
        <v>0.9</v>
      </c>
      <c r="L155" s="135">
        <f t="shared" si="44"/>
        <v>0.9</v>
      </c>
      <c r="M155" s="135">
        <f t="shared" si="44"/>
        <v>0.9</v>
      </c>
      <c r="N155" s="135">
        <f t="shared" si="44"/>
        <v>0.9</v>
      </c>
      <c r="O155" s="135">
        <f t="shared" si="44"/>
        <v>0.9</v>
      </c>
      <c r="P155" s="135">
        <f t="shared" si="44"/>
        <v>0.9</v>
      </c>
      <c r="Q155" s="135">
        <f t="shared" si="44"/>
        <v>0.9</v>
      </c>
      <c r="R155" s="135">
        <f t="shared" si="39"/>
        <v>0.9</v>
      </c>
      <c r="S155" s="135">
        <f t="shared" si="39"/>
        <v>0.9</v>
      </c>
      <c r="T155" s="135">
        <f t="shared" si="39"/>
        <v>0.9</v>
      </c>
      <c r="U155" s="135">
        <f t="shared" si="39"/>
        <v>0.9</v>
      </c>
      <c r="V155" s="135">
        <f t="shared" si="39"/>
        <v>0.9</v>
      </c>
      <c r="W155" s="135">
        <f t="shared" si="39"/>
        <v>0.9</v>
      </c>
      <c r="X155" s="135">
        <f t="shared" si="43"/>
        <v>0.9</v>
      </c>
      <c r="Y155" s="135">
        <f t="shared" si="43"/>
        <v>0.9</v>
      </c>
      <c r="Z155" s="135">
        <f t="shared" si="43"/>
        <v>0.9</v>
      </c>
      <c r="AA155" s="135">
        <f t="shared" si="43"/>
        <v>0.9</v>
      </c>
      <c r="AB155" s="135">
        <f t="shared" si="43"/>
        <v>0.9</v>
      </c>
      <c r="AC155" s="135">
        <f t="shared" si="43"/>
        <v>0.9</v>
      </c>
      <c r="AD155" s="135">
        <f t="shared" si="43"/>
        <v>0.9</v>
      </c>
      <c r="AE155" s="135">
        <f t="shared" si="43"/>
        <v>0.9</v>
      </c>
      <c r="AF155" s="135">
        <f t="shared" si="43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44"/>
        <v>2.1</v>
      </c>
      <c r="D156" s="135">
        <f t="shared" si="44"/>
        <v>2.1</v>
      </c>
      <c r="E156" s="135">
        <f t="shared" si="44"/>
        <v>2.1</v>
      </c>
      <c r="F156" s="135">
        <f t="shared" si="44"/>
        <v>2.1</v>
      </c>
      <c r="G156" s="135">
        <f t="shared" si="44"/>
        <v>2.1</v>
      </c>
      <c r="H156" s="135">
        <f t="shared" si="44"/>
        <v>2.1</v>
      </c>
      <c r="I156" s="135">
        <f t="shared" si="44"/>
        <v>2.1</v>
      </c>
      <c r="J156" s="135">
        <f t="shared" si="44"/>
        <v>2.1</v>
      </c>
      <c r="K156" s="135">
        <f t="shared" si="44"/>
        <v>2.1</v>
      </c>
      <c r="L156" s="135">
        <f t="shared" si="44"/>
        <v>2.1</v>
      </c>
      <c r="M156" s="135">
        <f t="shared" si="44"/>
        <v>2.1</v>
      </c>
      <c r="N156" s="135">
        <f t="shared" si="44"/>
        <v>2.1</v>
      </c>
      <c r="O156" s="135">
        <f t="shared" si="44"/>
        <v>2.1</v>
      </c>
      <c r="P156" s="135">
        <f t="shared" si="44"/>
        <v>2.1</v>
      </c>
      <c r="Q156" s="135">
        <f t="shared" si="44"/>
        <v>2.1</v>
      </c>
      <c r="R156" s="135">
        <f t="shared" si="39"/>
        <v>2.1</v>
      </c>
      <c r="S156" s="135">
        <f t="shared" si="39"/>
        <v>2.1</v>
      </c>
      <c r="T156" s="135">
        <f t="shared" si="39"/>
        <v>2.1</v>
      </c>
      <c r="U156" s="135">
        <f t="shared" si="39"/>
        <v>2.1</v>
      </c>
      <c r="V156" s="135">
        <f t="shared" si="39"/>
        <v>2.1</v>
      </c>
      <c r="W156" s="135">
        <f t="shared" si="39"/>
        <v>2.1</v>
      </c>
      <c r="X156" s="135">
        <f t="shared" si="43"/>
        <v>2.1</v>
      </c>
      <c r="Y156" s="135">
        <f t="shared" si="43"/>
        <v>2.1</v>
      </c>
      <c r="Z156" s="135">
        <f t="shared" si="43"/>
        <v>2.1</v>
      </c>
      <c r="AA156" s="135">
        <f t="shared" si="43"/>
        <v>2.1</v>
      </c>
      <c r="AB156" s="135">
        <f t="shared" si="43"/>
        <v>2.1</v>
      </c>
      <c r="AC156" s="135">
        <f t="shared" si="43"/>
        <v>2.1</v>
      </c>
      <c r="AD156" s="135">
        <f t="shared" si="43"/>
        <v>2.1</v>
      </c>
      <c r="AE156" s="135">
        <f t="shared" si="43"/>
        <v>2.1</v>
      </c>
      <c r="AF156" s="135">
        <f t="shared" si="43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44"/>
        <v>0.9</v>
      </c>
      <c r="D157" s="135">
        <f t="shared" si="44"/>
        <v>0.9</v>
      </c>
      <c r="E157" s="135">
        <f t="shared" si="44"/>
        <v>0.9</v>
      </c>
      <c r="F157" s="135">
        <f t="shared" si="44"/>
        <v>0.9</v>
      </c>
      <c r="G157" s="135">
        <f t="shared" si="44"/>
        <v>0.9</v>
      </c>
      <c r="H157" s="135">
        <f t="shared" si="44"/>
        <v>0.9</v>
      </c>
      <c r="I157" s="135">
        <f t="shared" si="44"/>
        <v>0.9</v>
      </c>
      <c r="J157" s="135">
        <f t="shared" si="44"/>
        <v>0.9</v>
      </c>
      <c r="K157" s="135">
        <f t="shared" si="44"/>
        <v>0.9</v>
      </c>
      <c r="L157" s="135">
        <f t="shared" si="44"/>
        <v>0.9</v>
      </c>
      <c r="M157" s="135">
        <f t="shared" si="44"/>
        <v>0.9</v>
      </c>
      <c r="N157" s="135">
        <f t="shared" si="44"/>
        <v>0.9</v>
      </c>
      <c r="O157" s="135">
        <f t="shared" si="44"/>
        <v>0.9</v>
      </c>
      <c r="P157" s="135">
        <f t="shared" si="44"/>
        <v>0.9</v>
      </c>
      <c r="Q157" s="135">
        <f t="shared" si="44"/>
        <v>0.9</v>
      </c>
      <c r="R157" s="135">
        <f t="shared" si="39"/>
        <v>0.9</v>
      </c>
      <c r="S157" s="135">
        <f t="shared" si="39"/>
        <v>0.9</v>
      </c>
      <c r="T157" s="135">
        <f t="shared" si="39"/>
        <v>0.9</v>
      </c>
      <c r="U157" s="135">
        <f t="shared" si="39"/>
        <v>0.9</v>
      </c>
      <c r="V157" s="135">
        <f t="shared" si="39"/>
        <v>0.9</v>
      </c>
      <c r="W157" s="135">
        <f t="shared" si="39"/>
        <v>0.9</v>
      </c>
      <c r="X157" s="135">
        <f t="shared" si="43"/>
        <v>0.9</v>
      </c>
      <c r="Y157" s="135">
        <f t="shared" si="43"/>
        <v>0.9</v>
      </c>
      <c r="Z157" s="135">
        <f t="shared" si="43"/>
        <v>0.9</v>
      </c>
      <c r="AA157" s="135">
        <f t="shared" si="43"/>
        <v>0.9</v>
      </c>
      <c r="AB157" s="135">
        <f t="shared" si="43"/>
        <v>0.9</v>
      </c>
      <c r="AC157" s="135">
        <f t="shared" si="43"/>
        <v>0.9</v>
      </c>
      <c r="AD157" s="135">
        <f t="shared" si="43"/>
        <v>0.9</v>
      </c>
      <c r="AE157" s="135">
        <f t="shared" si="43"/>
        <v>0.9</v>
      </c>
      <c r="AF157" s="135">
        <f t="shared" si="43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44"/>
        <v>0.57999999999999996</v>
      </c>
      <c r="D158" s="135">
        <f t="shared" si="44"/>
        <v>0.57999999999999996</v>
      </c>
      <c r="E158" s="135">
        <f t="shared" si="44"/>
        <v>0.57999999999999996</v>
      </c>
      <c r="F158" s="135">
        <f t="shared" si="44"/>
        <v>0.57999999999999996</v>
      </c>
      <c r="G158" s="135">
        <f t="shared" si="44"/>
        <v>0.57999999999999996</v>
      </c>
      <c r="H158" s="135">
        <f t="shared" si="44"/>
        <v>0.57999999999999996</v>
      </c>
      <c r="I158" s="135">
        <f t="shared" si="44"/>
        <v>0.57999999999999996</v>
      </c>
      <c r="J158" s="135">
        <f t="shared" si="44"/>
        <v>0.57999999999999996</v>
      </c>
      <c r="K158" s="135">
        <f t="shared" si="44"/>
        <v>0.57999999999999996</v>
      </c>
      <c r="L158" s="135">
        <f t="shared" si="44"/>
        <v>0.57999999999999996</v>
      </c>
      <c r="M158" s="135">
        <f t="shared" si="44"/>
        <v>0.57999999999999996</v>
      </c>
      <c r="N158" s="135">
        <f t="shared" si="44"/>
        <v>0.57999999999999996</v>
      </c>
      <c r="O158" s="135">
        <f t="shared" si="44"/>
        <v>0.57999999999999996</v>
      </c>
      <c r="P158" s="135">
        <f t="shared" si="44"/>
        <v>0.57999999999999996</v>
      </c>
      <c r="Q158" s="135">
        <f t="shared" si="44"/>
        <v>0.57999999999999996</v>
      </c>
      <c r="R158" s="135">
        <f t="shared" si="39"/>
        <v>0.57999999999999996</v>
      </c>
      <c r="S158" s="135">
        <f t="shared" si="39"/>
        <v>0.57999999999999996</v>
      </c>
      <c r="T158" s="135">
        <f t="shared" si="39"/>
        <v>0.57999999999999996</v>
      </c>
      <c r="U158" s="135">
        <f t="shared" si="39"/>
        <v>0.57999999999999996</v>
      </c>
      <c r="V158" s="135">
        <f t="shared" si="39"/>
        <v>0.57999999999999996</v>
      </c>
      <c r="W158" s="135">
        <f t="shared" si="39"/>
        <v>0.57999999999999996</v>
      </c>
      <c r="X158" s="135">
        <f t="shared" si="43"/>
        <v>0.57999999999999996</v>
      </c>
      <c r="Y158" s="135">
        <f t="shared" si="43"/>
        <v>0.57999999999999996</v>
      </c>
      <c r="Z158" s="135">
        <f t="shared" si="43"/>
        <v>0.57999999999999996</v>
      </c>
      <c r="AA158" s="135">
        <f t="shared" si="43"/>
        <v>0.57999999999999996</v>
      </c>
      <c r="AB158" s="135">
        <f t="shared" si="43"/>
        <v>0.57999999999999996</v>
      </c>
      <c r="AC158" s="135">
        <f t="shared" si="43"/>
        <v>0.57999999999999996</v>
      </c>
      <c r="AD158" s="135">
        <f t="shared" si="43"/>
        <v>0.57999999999999996</v>
      </c>
      <c r="AE158" s="135">
        <f t="shared" si="43"/>
        <v>0.57999999999999996</v>
      </c>
      <c r="AF158" s="135">
        <f t="shared" si="43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44"/>
        <v>0.8</v>
      </c>
      <c r="D159" s="135">
        <f t="shared" si="44"/>
        <v>0.8</v>
      </c>
      <c r="E159" s="135">
        <f t="shared" si="44"/>
        <v>0.8</v>
      </c>
      <c r="F159" s="135">
        <f t="shared" si="44"/>
        <v>0.8</v>
      </c>
      <c r="G159" s="135">
        <f t="shared" si="44"/>
        <v>0.8</v>
      </c>
      <c r="H159" s="135">
        <f t="shared" si="44"/>
        <v>0.8</v>
      </c>
      <c r="I159" s="135">
        <f t="shared" si="44"/>
        <v>0.8</v>
      </c>
      <c r="J159" s="135">
        <f t="shared" si="44"/>
        <v>0.8</v>
      </c>
      <c r="K159" s="135">
        <f t="shared" si="44"/>
        <v>0.8</v>
      </c>
      <c r="L159" s="135">
        <f t="shared" si="44"/>
        <v>0.8</v>
      </c>
      <c r="M159" s="135">
        <f t="shared" si="44"/>
        <v>0.8</v>
      </c>
      <c r="N159" s="135">
        <f t="shared" si="44"/>
        <v>0.8</v>
      </c>
      <c r="O159" s="135">
        <f t="shared" si="44"/>
        <v>0.8</v>
      </c>
      <c r="P159" s="135">
        <f t="shared" si="44"/>
        <v>0.8</v>
      </c>
      <c r="Q159" s="135">
        <f t="shared" si="44"/>
        <v>0.8</v>
      </c>
      <c r="R159" s="135">
        <f t="shared" si="39"/>
        <v>0.8</v>
      </c>
      <c r="S159" s="135">
        <f t="shared" si="39"/>
        <v>0.8</v>
      </c>
      <c r="T159" s="135">
        <f t="shared" si="39"/>
        <v>0.8</v>
      </c>
      <c r="U159" s="135">
        <f t="shared" si="39"/>
        <v>0.8</v>
      </c>
      <c r="V159" s="135">
        <f t="shared" si="39"/>
        <v>0.8</v>
      </c>
      <c r="W159" s="135">
        <f t="shared" si="39"/>
        <v>0.8</v>
      </c>
      <c r="X159" s="135">
        <f t="shared" si="43"/>
        <v>0.8</v>
      </c>
      <c r="Y159" s="135">
        <f t="shared" si="43"/>
        <v>0.8</v>
      </c>
      <c r="Z159" s="135">
        <f t="shared" si="43"/>
        <v>0.8</v>
      </c>
      <c r="AA159" s="135">
        <f t="shared" si="43"/>
        <v>0.8</v>
      </c>
      <c r="AB159" s="135">
        <f t="shared" si="43"/>
        <v>0.8</v>
      </c>
      <c r="AC159" s="135">
        <f t="shared" si="43"/>
        <v>0.8</v>
      </c>
      <c r="AD159" s="135">
        <f t="shared" si="43"/>
        <v>0.8</v>
      </c>
      <c r="AE159" s="135">
        <f t="shared" si="43"/>
        <v>0.8</v>
      </c>
      <c r="AF159" s="135">
        <f t="shared" si="43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44"/>
        <v>0</v>
      </c>
      <c r="D160" s="135">
        <f t="shared" si="44"/>
        <v>0</v>
      </c>
      <c r="E160" s="135">
        <f t="shared" si="44"/>
        <v>0</v>
      </c>
      <c r="F160" s="135">
        <f t="shared" si="44"/>
        <v>0</v>
      </c>
      <c r="G160" s="135">
        <f t="shared" si="44"/>
        <v>0</v>
      </c>
      <c r="H160" s="135">
        <f t="shared" si="44"/>
        <v>0</v>
      </c>
      <c r="I160" s="135">
        <f t="shared" si="44"/>
        <v>0</v>
      </c>
      <c r="J160" s="135">
        <f t="shared" si="44"/>
        <v>0</v>
      </c>
      <c r="K160" s="135">
        <f t="shared" si="44"/>
        <v>0</v>
      </c>
      <c r="L160" s="135">
        <f t="shared" si="44"/>
        <v>0</v>
      </c>
      <c r="M160" s="135">
        <f t="shared" si="44"/>
        <v>0</v>
      </c>
      <c r="N160" s="135">
        <f t="shared" si="44"/>
        <v>0</v>
      </c>
      <c r="O160" s="135">
        <f t="shared" si="44"/>
        <v>0</v>
      </c>
      <c r="P160" s="135">
        <f t="shared" si="44"/>
        <v>0</v>
      </c>
      <c r="Q160" s="135">
        <f t="shared" si="44"/>
        <v>0</v>
      </c>
      <c r="R160" s="135">
        <f t="shared" si="39"/>
        <v>0</v>
      </c>
      <c r="S160" s="135">
        <f t="shared" si="39"/>
        <v>0</v>
      </c>
      <c r="T160" s="135">
        <f t="shared" si="39"/>
        <v>0</v>
      </c>
      <c r="U160" s="135">
        <f t="shared" si="39"/>
        <v>0</v>
      </c>
      <c r="V160" s="135">
        <f t="shared" si="39"/>
        <v>0</v>
      </c>
      <c r="W160" s="135">
        <f t="shared" si="39"/>
        <v>0</v>
      </c>
      <c r="X160" s="135">
        <f t="shared" si="43"/>
        <v>0</v>
      </c>
      <c r="Y160" s="135">
        <f t="shared" si="43"/>
        <v>0</v>
      </c>
      <c r="Z160" s="135">
        <f t="shared" si="43"/>
        <v>0</v>
      </c>
      <c r="AA160" s="135">
        <f t="shared" si="43"/>
        <v>0</v>
      </c>
      <c r="AB160" s="135">
        <f t="shared" si="43"/>
        <v>0</v>
      </c>
      <c r="AC160" s="135">
        <f t="shared" si="43"/>
        <v>0</v>
      </c>
      <c r="AD160" s="135">
        <f t="shared" si="43"/>
        <v>0</v>
      </c>
      <c r="AE160" s="135">
        <f t="shared" si="43"/>
        <v>0</v>
      </c>
      <c r="AF160" s="135">
        <f t="shared" si="43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44"/>
        <v>0.6</v>
      </c>
      <c r="D161" s="135">
        <f t="shared" si="44"/>
        <v>0.6</v>
      </c>
      <c r="E161" s="135">
        <f t="shared" si="44"/>
        <v>0.6</v>
      </c>
      <c r="F161" s="135">
        <f t="shared" si="44"/>
        <v>0.6</v>
      </c>
      <c r="G161" s="135">
        <f t="shared" si="44"/>
        <v>0.6</v>
      </c>
      <c r="H161" s="135">
        <f t="shared" si="44"/>
        <v>0.6</v>
      </c>
      <c r="I161" s="135">
        <f t="shared" si="44"/>
        <v>0.6</v>
      </c>
      <c r="J161" s="135">
        <f t="shared" si="44"/>
        <v>0.6</v>
      </c>
      <c r="K161" s="135">
        <f t="shared" si="44"/>
        <v>0.6</v>
      </c>
      <c r="L161" s="135">
        <f t="shared" si="44"/>
        <v>0.6</v>
      </c>
      <c r="M161" s="135">
        <f t="shared" si="44"/>
        <v>0.6</v>
      </c>
      <c r="N161" s="135">
        <f t="shared" si="44"/>
        <v>0.6</v>
      </c>
      <c r="O161" s="135">
        <f t="shared" si="44"/>
        <v>0.6</v>
      </c>
      <c r="P161" s="135">
        <f t="shared" si="44"/>
        <v>0.6</v>
      </c>
      <c r="Q161" s="135">
        <f t="shared" si="44"/>
        <v>0.6</v>
      </c>
      <c r="R161" s="135">
        <f t="shared" si="39"/>
        <v>0.6</v>
      </c>
      <c r="S161" s="135">
        <f t="shared" si="39"/>
        <v>0.6</v>
      </c>
      <c r="T161" s="135">
        <f t="shared" si="39"/>
        <v>0.6</v>
      </c>
      <c r="U161" s="135">
        <f t="shared" si="39"/>
        <v>0.6</v>
      </c>
      <c r="V161" s="135">
        <f t="shared" si="39"/>
        <v>0.6</v>
      </c>
      <c r="W161" s="135">
        <f t="shared" si="39"/>
        <v>0.6</v>
      </c>
      <c r="X161" s="135">
        <f t="shared" si="43"/>
        <v>0.6</v>
      </c>
      <c r="Y161" s="135">
        <f t="shared" si="43"/>
        <v>0.6</v>
      </c>
      <c r="Z161" s="135">
        <f t="shared" si="43"/>
        <v>0.6</v>
      </c>
      <c r="AA161" s="135">
        <f t="shared" si="43"/>
        <v>0.6</v>
      </c>
      <c r="AB161" s="135">
        <f t="shared" si="43"/>
        <v>0.6</v>
      </c>
      <c r="AC161" s="135">
        <f t="shared" si="43"/>
        <v>0.6</v>
      </c>
      <c r="AD161" s="135">
        <f t="shared" si="43"/>
        <v>0.6</v>
      </c>
      <c r="AE161" s="135">
        <f t="shared" si="43"/>
        <v>0.6</v>
      </c>
      <c r="AF161" s="135">
        <f t="shared" si="43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44"/>
        <v>0.6</v>
      </c>
      <c r="D162" s="135">
        <f t="shared" si="44"/>
        <v>0.6</v>
      </c>
      <c r="E162" s="135">
        <f t="shared" si="44"/>
        <v>0.6</v>
      </c>
      <c r="F162" s="135">
        <f t="shared" si="44"/>
        <v>0.6</v>
      </c>
      <c r="G162" s="135">
        <f t="shared" si="44"/>
        <v>0.6</v>
      </c>
      <c r="H162" s="135">
        <f t="shared" si="44"/>
        <v>0.6</v>
      </c>
      <c r="I162" s="135">
        <f t="shared" si="44"/>
        <v>0.6</v>
      </c>
      <c r="J162" s="135">
        <f t="shared" si="44"/>
        <v>0.6</v>
      </c>
      <c r="K162" s="135">
        <f t="shared" si="44"/>
        <v>0.6</v>
      </c>
      <c r="L162" s="135">
        <f t="shared" si="44"/>
        <v>0.6</v>
      </c>
      <c r="M162" s="135">
        <f t="shared" si="44"/>
        <v>0.6</v>
      </c>
      <c r="N162" s="135">
        <f t="shared" si="44"/>
        <v>0.6</v>
      </c>
      <c r="O162" s="135">
        <f t="shared" si="44"/>
        <v>0.6</v>
      </c>
      <c r="P162" s="135">
        <f t="shared" si="44"/>
        <v>0.6</v>
      </c>
      <c r="Q162" s="135">
        <f t="shared" si="44"/>
        <v>0.6</v>
      </c>
      <c r="R162" s="135">
        <f t="shared" si="39"/>
        <v>0.6</v>
      </c>
      <c r="S162" s="135">
        <f t="shared" si="39"/>
        <v>0.6</v>
      </c>
      <c r="T162" s="135">
        <f t="shared" si="39"/>
        <v>0.6</v>
      </c>
      <c r="U162" s="135">
        <f t="shared" si="39"/>
        <v>0.6</v>
      </c>
      <c r="V162" s="135">
        <f t="shared" si="39"/>
        <v>0.6</v>
      </c>
      <c r="W162" s="135">
        <f t="shared" si="39"/>
        <v>0.6</v>
      </c>
      <c r="X162" s="135">
        <f t="shared" si="43"/>
        <v>0.6</v>
      </c>
      <c r="Y162" s="135">
        <f t="shared" si="43"/>
        <v>0.6</v>
      </c>
      <c r="Z162" s="135">
        <f t="shared" si="43"/>
        <v>0.6</v>
      </c>
      <c r="AA162" s="135">
        <f t="shared" si="43"/>
        <v>0.6</v>
      </c>
      <c r="AB162" s="135">
        <f t="shared" si="43"/>
        <v>0.6</v>
      </c>
      <c r="AC162" s="135">
        <f t="shared" si="43"/>
        <v>0.6</v>
      </c>
      <c r="AD162" s="135">
        <f t="shared" si="43"/>
        <v>0.6</v>
      </c>
      <c r="AE162" s="135">
        <f t="shared" si="43"/>
        <v>0.6</v>
      </c>
      <c r="AF162" s="135">
        <f t="shared" si="43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44"/>
        <v>0.35</v>
      </c>
      <c r="D163" s="135">
        <f t="shared" si="44"/>
        <v>0.35</v>
      </c>
      <c r="E163" s="135">
        <f t="shared" si="44"/>
        <v>0.35</v>
      </c>
      <c r="F163" s="135">
        <f t="shared" si="44"/>
        <v>0.35</v>
      </c>
      <c r="G163" s="135">
        <f t="shared" si="44"/>
        <v>0.35</v>
      </c>
      <c r="H163" s="135">
        <f t="shared" si="44"/>
        <v>0.35</v>
      </c>
      <c r="I163" s="135">
        <f t="shared" si="44"/>
        <v>0.35</v>
      </c>
      <c r="J163" s="135">
        <f t="shared" si="44"/>
        <v>0.35</v>
      </c>
      <c r="K163" s="135">
        <f t="shared" si="44"/>
        <v>0.35</v>
      </c>
      <c r="L163" s="135">
        <f t="shared" si="44"/>
        <v>0.35</v>
      </c>
      <c r="M163" s="135">
        <f t="shared" si="44"/>
        <v>0.35</v>
      </c>
      <c r="N163" s="135">
        <f t="shared" si="44"/>
        <v>0.35</v>
      </c>
      <c r="O163" s="135">
        <f t="shared" si="44"/>
        <v>0.35</v>
      </c>
      <c r="P163" s="135">
        <f t="shared" si="44"/>
        <v>0.35</v>
      </c>
      <c r="Q163" s="135">
        <f t="shared" si="44"/>
        <v>0.35</v>
      </c>
      <c r="R163" s="135">
        <f t="shared" si="39"/>
        <v>0.35</v>
      </c>
      <c r="S163" s="135">
        <f t="shared" si="39"/>
        <v>0.35</v>
      </c>
      <c r="T163" s="135">
        <f t="shared" si="39"/>
        <v>0.35</v>
      </c>
      <c r="U163" s="135">
        <f t="shared" si="39"/>
        <v>0.35</v>
      </c>
      <c r="V163" s="135">
        <f t="shared" si="39"/>
        <v>0.35</v>
      </c>
      <c r="W163" s="135">
        <f t="shared" si="39"/>
        <v>0.35</v>
      </c>
      <c r="X163" s="135">
        <f t="shared" si="43"/>
        <v>0.35</v>
      </c>
      <c r="Y163" s="135">
        <f t="shared" si="43"/>
        <v>0.35</v>
      </c>
      <c r="Z163" s="135">
        <f t="shared" si="43"/>
        <v>0.35</v>
      </c>
      <c r="AA163" s="135">
        <f t="shared" si="43"/>
        <v>0.35</v>
      </c>
      <c r="AB163" s="135">
        <f t="shared" si="43"/>
        <v>0.35</v>
      </c>
      <c r="AC163" s="135">
        <f t="shared" si="43"/>
        <v>0.35</v>
      </c>
      <c r="AD163" s="135">
        <f t="shared" si="43"/>
        <v>0.35</v>
      </c>
      <c r="AE163" s="135">
        <f t="shared" si="43"/>
        <v>0.35</v>
      </c>
      <c r="AF163" s="135">
        <f t="shared" si="43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44"/>
        <v>0.28999999999999998</v>
      </c>
      <c r="D164" s="135">
        <f t="shared" si="44"/>
        <v>0.28999999999999998</v>
      </c>
      <c r="E164" s="135">
        <f t="shared" si="44"/>
        <v>0.28999999999999998</v>
      </c>
      <c r="F164" s="135">
        <f t="shared" si="44"/>
        <v>0.28999999999999998</v>
      </c>
      <c r="G164" s="135">
        <f t="shared" si="44"/>
        <v>0.28999999999999998</v>
      </c>
      <c r="H164" s="135">
        <f t="shared" si="44"/>
        <v>0.28999999999999998</v>
      </c>
      <c r="I164" s="135">
        <f t="shared" si="44"/>
        <v>0.28999999999999998</v>
      </c>
      <c r="J164" s="135">
        <f t="shared" si="44"/>
        <v>0.28999999999999998</v>
      </c>
      <c r="K164" s="135">
        <f t="shared" si="44"/>
        <v>0.28999999999999998</v>
      </c>
      <c r="L164" s="135">
        <f t="shared" si="44"/>
        <v>0.28999999999999998</v>
      </c>
      <c r="M164" s="135">
        <f t="shared" si="44"/>
        <v>0.28999999999999998</v>
      </c>
      <c r="N164" s="135">
        <f t="shared" si="44"/>
        <v>0.28999999999999998</v>
      </c>
      <c r="O164" s="135">
        <f t="shared" si="44"/>
        <v>0.28999999999999998</v>
      </c>
      <c r="P164" s="135">
        <f t="shared" si="44"/>
        <v>0.28999999999999998</v>
      </c>
      <c r="Q164" s="135">
        <f t="shared" si="44"/>
        <v>0.28999999999999998</v>
      </c>
      <c r="R164" s="135">
        <f t="shared" si="39"/>
        <v>0.28999999999999998</v>
      </c>
      <c r="S164" s="135">
        <f t="shared" si="39"/>
        <v>0.28999999999999998</v>
      </c>
      <c r="T164" s="135">
        <f t="shared" si="39"/>
        <v>0.28999999999999998</v>
      </c>
      <c r="U164" s="135">
        <f t="shared" si="39"/>
        <v>0.28999999999999998</v>
      </c>
      <c r="V164" s="135">
        <f t="shared" si="39"/>
        <v>0.28999999999999998</v>
      </c>
      <c r="W164" s="135">
        <f t="shared" si="39"/>
        <v>0.28999999999999998</v>
      </c>
      <c r="X164" s="135">
        <f t="shared" si="43"/>
        <v>0.28999999999999998</v>
      </c>
      <c r="Y164" s="135">
        <f t="shared" si="43"/>
        <v>0.28999999999999998</v>
      </c>
      <c r="Z164" s="135">
        <f t="shared" si="43"/>
        <v>0.28999999999999998</v>
      </c>
      <c r="AA164" s="135">
        <f t="shared" si="43"/>
        <v>0.28999999999999998</v>
      </c>
      <c r="AB164" s="135">
        <f t="shared" si="43"/>
        <v>0.28999999999999998</v>
      </c>
      <c r="AC164" s="135">
        <f t="shared" si="43"/>
        <v>0.28999999999999998</v>
      </c>
      <c r="AD164" s="135">
        <f t="shared" si="43"/>
        <v>0.28999999999999998</v>
      </c>
      <c r="AE164" s="135">
        <f t="shared" si="43"/>
        <v>0.28999999999999998</v>
      </c>
      <c r="AF164" s="135">
        <f t="shared" si="43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44"/>
        <v>0.06</v>
      </c>
      <c r="D165" s="135">
        <f t="shared" si="44"/>
        <v>0.06</v>
      </c>
      <c r="E165" s="135">
        <f t="shared" si="44"/>
        <v>0.06</v>
      </c>
      <c r="F165" s="135">
        <f t="shared" si="44"/>
        <v>0.06</v>
      </c>
      <c r="G165" s="135">
        <f t="shared" si="44"/>
        <v>0.06</v>
      </c>
      <c r="H165" s="135">
        <f t="shared" si="44"/>
        <v>0.06</v>
      </c>
      <c r="I165" s="135">
        <f t="shared" si="44"/>
        <v>0.06</v>
      </c>
      <c r="J165" s="135">
        <f t="shared" si="44"/>
        <v>0.06</v>
      </c>
      <c r="K165" s="135">
        <f t="shared" si="44"/>
        <v>0.06</v>
      </c>
      <c r="L165" s="135">
        <f t="shared" si="44"/>
        <v>0.06</v>
      </c>
      <c r="M165" s="135">
        <f t="shared" si="44"/>
        <v>0.06</v>
      </c>
      <c r="N165" s="135">
        <f t="shared" si="44"/>
        <v>0.06</v>
      </c>
      <c r="O165" s="135">
        <f t="shared" si="44"/>
        <v>0.06</v>
      </c>
      <c r="P165" s="135">
        <f t="shared" si="44"/>
        <v>0.06</v>
      </c>
      <c r="Q165" s="135">
        <f t="shared" si="44"/>
        <v>0.06</v>
      </c>
      <c r="R165" s="135">
        <f t="shared" si="39"/>
        <v>0.06</v>
      </c>
      <c r="S165" s="135">
        <f t="shared" si="39"/>
        <v>0.06</v>
      </c>
      <c r="T165" s="135">
        <f t="shared" si="39"/>
        <v>0.06</v>
      </c>
      <c r="U165" s="135">
        <f t="shared" si="39"/>
        <v>0.06</v>
      </c>
      <c r="V165" s="135">
        <f t="shared" si="39"/>
        <v>0.06</v>
      </c>
      <c r="W165" s="135">
        <f t="shared" si="39"/>
        <v>0.06</v>
      </c>
      <c r="X165" s="135">
        <f t="shared" si="43"/>
        <v>0.06</v>
      </c>
      <c r="Y165" s="135">
        <f t="shared" si="43"/>
        <v>0.06</v>
      </c>
      <c r="Z165" s="135">
        <f t="shared" si="43"/>
        <v>0.06</v>
      </c>
      <c r="AA165" s="135">
        <f t="shared" si="43"/>
        <v>0.06</v>
      </c>
      <c r="AB165" s="135">
        <f t="shared" si="43"/>
        <v>0.06</v>
      </c>
      <c r="AC165" s="135">
        <f t="shared" si="43"/>
        <v>0.06</v>
      </c>
      <c r="AD165" s="135">
        <f t="shared" si="43"/>
        <v>0.06</v>
      </c>
      <c r="AE165" s="135">
        <f t="shared" si="43"/>
        <v>0.06</v>
      </c>
      <c r="AF165" s="135">
        <f t="shared" si="43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44"/>
        <v>0.11</v>
      </c>
      <c r="D166" s="135">
        <f t="shared" si="44"/>
        <v>0.11</v>
      </c>
      <c r="E166" s="135">
        <f t="shared" si="44"/>
        <v>0.11</v>
      </c>
      <c r="F166" s="135">
        <f t="shared" si="44"/>
        <v>0.11</v>
      </c>
      <c r="G166" s="135">
        <f t="shared" si="44"/>
        <v>0.11</v>
      </c>
      <c r="H166" s="135">
        <f t="shared" si="44"/>
        <v>0.11</v>
      </c>
      <c r="I166" s="135">
        <f t="shared" si="44"/>
        <v>0.11</v>
      </c>
      <c r="J166" s="135">
        <f t="shared" si="44"/>
        <v>0.11</v>
      </c>
      <c r="K166" s="135">
        <f t="shared" si="44"/>
        <v>0.11</v>
      </c>
      <c r="L166" s="135">
        <f t="shared" si="44"/>
        <v>0.11</v>
      </c>
      <c r="M166" s="135">
        <f t="shared" si="44"/>
        <v>0.11</v>
      </c>
      <c r="N166" s="135">
        <f t="shared" si="44"/>
        <v>0.11</v>
      </c>
      <c r="O166" s="135">
        <f t="shared" si="44"/>
        <v>0.11</v>
      </c>
      <c r="P166" s="135">
        <f t="shared" si="44"/>
        <v>0.11</v>
      </c>
      <c r="Q166" s="135">
        <f t="shared" si="44"/>
        <v>0.11</v>
      </c>
      <c r="R166" s="135">
        <f t="shared" si="39"/>
        <v>0.11</v>
      </c>
      <c r="S166" s="135">
        <f t="shared" si="39"/>
        <v>0.11</v>
      </c>
      <c r="T166" s="135">
        <f t="shared" si="39"/>
        <v>0.11</v>
      </c>
      <c r="U166" s="135">
        <f t="shared" si="39"/>
        <v>0.11</v>
      </c>
      <c r="V166" s="135">
        <f t="shared" si="39"/>
        <v>0.11</v>
      </c>
      <c r="W166" s="135">
        <f t="shared" si="39"/>
        <v>0.11</v>
      </c>
      <c r="X166" s="135">
        <f t="shared" si="43"/>
        <v>0.11</v>
      </c>
      <c r="Y166" s="135">
        <f t="shared" si="43"/>
        <v>0.11</v>
      </c>
      <c r="Z166" s="135">
        <f t="shared" si="43"/>
        <v>0.11</v>
      </c>
      <c r="AA166" s="135">
        <f t="shared" si="43"/>
        <v>0.11</v>
      </c>
      <c r="AB166" s="135">
        <f t="shared" si="43"/>
        <v>0.11</v>
      </c>
      <c r="AC166" s="135">
        <f t="shared" si="43"/>
        <v>0.11</v>
      </c>
      <c r="AD166" s="135">
        <f t="shared" si="43"/>
        <v>0.11</v>
      </c>
      <c r="AE166" s="135">
        <f t="shared" si="43"/>
        <v>0.11</v>
      </c>
      <c r="AF166" s="135">
        <f t="shared" si="43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44"/>
        <v>0.1</v>
      </c>
      <c r="D167" s="135">
        <f t="shared" si="44"/>
        <v>0.1</v>
      </c>
      <c r="E167" s="135">
        <f t="shared" si="44"/>
        <v>0.1</v>
      </c>
      <c r="F167" s="135">
        <f t="shared" si="44"/>
        <v>0.1</v>
      </c>
      <c r="G167" s="135">
        <f t="shared" si="44"/>
        <v>0.1</v>
      </c>
      <c r="H167" s="135">
        <f t="shared" si="44"/>
        <v>0.1</v>
      </c>
      <c r="I167" s="135">
        <f t="shared" si="44"/>
        <v>0.1</v>
      </c>
      <c r="J167" s="135">
        <f t="shared" si="44"/>
        <v>0.1</v>
      </c>
      <c r="K167" s="135">
        <f t="shared" si="44"/>
        <v>0.1</v>
      </c>
      <c r="L167" s="135">
        <f t="shared" si="44"/>
        <v>0.1</v>
      </c>
      <c r="M167" s="135">
        <f t="shared" si="44"/>
        <v>0.1</v>
      </c>
      <c r="N167" s="135">
        <f t="shared" si="44"/>
        <v>0.1</v>
      </c>
      <c r="O167" s="135">
        <f t="shared" si="44"/>
        <v>0.1</v>
      </c>
      <c r="P167" s="135">
        <f t="shared" si="44"/>
        <v>0.1</v>
      </c>
      <c r="Q167" s="135">
        <f t="shared" si="44"/>
        <v>0.1</v>
      </c>
      <c r="R167" s="135">
        <f t="shared" si="39"/>
        <v>0.1</v>
      </c>
      <c r="S167" s="135">
        <f t="shared" si="39"/>
        <v>0.1</v>
      </c>
      <c r="T167" s="135">
        <f t="shared" si="39"/>
        <v>0.1</v>
      </c>
      <c r="U167" s="135">
        <f t="shared" si="39"/>
        <v>0.1</v>
      </c>
      <c r="V167" s="135">
        <f t="shared" si="39"/>
        <v>0.1</v>
      </c>
      <c r="W167" s="135">
        <f t="shared" si="39"/>
        <v>0.1</v>
      </c>
      <c r="X167" s="135">
        <f t="shared" si="43"/>
        <v>0.1</v>
      </c>
      <c r="Y167" s="135">
        <f t="shared" si="43"/>
        <v>0.1</v>
      </c>
      <c r="Z167" s="135">
        <f t="shared" si="43"/>
        <v>0.1</v>
      </c>
      <c r="AA167" s="135">
        <f t="shared" si="43"/>
        <v>0.1</v>
      </c>
      <c r="AB167" s="135">
        <f t="shared" si="43"/>
        <v>0.1</v>
      </c>
      <c r="AC167" s="135">
        <f t="shared" si="43"/>
        <v>0.1</v>
      </c>
      <c r="AD167" s="135">
        <f t="shared" si="43"/>
        <v>0.1</v>
      </c>
      <c r="AE167" s="135">
        <f t="shared" si="43"/>
        <v>0.1</v>
      </c>
      <c r="AF167" s="135">
        <f t="shared" si="43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44"/>
        <v>0.09</v>
      </c>
      <c r="D168" s="135">
        <f t="shared" si="44"/>
        <v>0.09</v>
      </c>
      <c r="E168" s="135">
        <f t="shared" si="44"/>
        <v>0.09</v>
      </c>
      <c r="F168" s="135">
        <f t="shared" si="44"/>
        <v>0.09</v>
      </c>
      <c r="G168" s="135">
        <f t="shared" si="44"/>
        <v>0.09</v>
      </c>
      <c r="H168" s="135">
        <f t="shared" si="44"/>
        <v>0.09</v>
      </c>
      <c r="I168" s="135">
        <f t="shared" si="44"/>
        <v>0.09</v>
      </c>
      <c r="J168" s="135">
        <f t="shared" si="44"/>
        <v>0.09</v>
      </c>
      <c r="K168" s="135">
        <f t="shared" si="44"/>
        <v>0.09</v>
      </c>
      <c r="L168" s="135">
        <f t="shared" si="44"/>
        <v>0.09</v>
      </c>
      <c r="M168" s="135">
        <f t="shared" si="44"/>
        <v>0.09</v>
      </c>
      <c r="N168" s="135">
        <f t="shared" si="44"/>
        <v>0.09</v>
      </c>
      <c r="O168" s="135">
        <f t="shared" si="44"/>
        <v>0.09</v>
      </c>
      <c r="P168" s="135">
        <f t="shared" si="44"/>
        <v>0.09</v>
      </c>
      <c r="Q168" s="135">
        <f t="shared" si="44"/>
        <v>0.09</v>
      </c>
      <c r="R168" s="135">
        <f t="shared" si="39"/>
        <v>0.09</v>
      </c>
      <c r="S168" s="135">
        <f t="shared" si="39"/>
        <v>0.09</v>
      </c>
      <c r="T168" s="135">
        <f t="shared" si="39"/>
        <v>0.09</v>
      </c>
      <c r="U168" s="135">
        <f t="shared" si="39"/>
        <v>0.09</v>
      </c>
      <c r="V168" s="135">
        <f t="shared" si="39"/>
        <v>0.09</v>
      </c>
      <c r="W168" s="135">
        <f t="shared" si="39"/>
        <v>0.09</v>
      </c>
      <c r="X168" s="135">
        <f t="shared" si="43"/>
        <v>0.09</v>
      </c>
      <c r="Y168" s="135">
        <f t="shared" si="43"/>
        <v>0.09</v>
      </c>
      <c r="Z168" s="135">
        <f t="shared" si="43"/>
        <v>0.09</v>
      </c>
      <c r="AA168" s="135">
        <f t="shared" si="43"/>
        <v>0.09</v>
      </c>
      <c r="AB168" s="135">
        <f t="shared" si="43"/>
        <v>0.09</v>
      </c>
      <c r="AC168" s="135">
        <f t="shared" si="43"/>
        <v>0.09</v>
      </c>
      <c r="AD168" s="135">
        <f t="shared" si="43"/>
        <v>0.09</v>
      </c>
      <c r="AE168" s="135">
        <f t="shared" si="43"/>
        <v>0.09</v>
      </c>
      <c r="AF168" s="135">
        <f t="shared" si="43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44"/>
        <v>0.04</v>
      </c>
      <c r="D169" s="135">
        <f t="shared" si="44"/>
        <v>0.04</v>
      </c>
      <c r="E169" s="135">
        <f t="shared" si="44"/>
        <v>0.04</v>
      </c>
      <c r="F169" s="135">
        <f t="shared" si="44"/>
        <v>0.04</v>
      </c>
      <c r="G169" s="135">
        <f t="shared" si="44"/>
        <v>0.04</v>
      </c>
      <c r="H169" s="135">
        <f t="shared" si="44"/>
        <v>0.04</v>
      </c>
      <c r="I169" s="135">
        <f t="shared" si="44"/>
        <v>0.04</v>
      </c>
      <c r="J169" s="135">
        <f t="shared" si="44"/>
        <v>0.04</v>
      </c>
      <c r="K169" s="135">
        <f t="shared" si="44"/>
        <v>0.04</v>
      </c>
      <c r="L169" s="135">
        <f t="shared" si="44"/>
        <v>0.04</v>
      </c>
      <c r="M169" s="135">
        <f t="shared" si="44"/>
        <v>0.04</v>
      </c>
      <c r="N169" s="135">
        <f t="shared" si="44"/>
        <v>0.04</v>
      </c>
      <c r="O169" s="135">
        <f t="shared" si="44"/>
        <v>0.04</v>
      </c>
      <c r="P169" s="135">
        <f t="shared" si="44"/>
        <v>0.04</v>
      </c>
      <c r="Q169" s="135">
        <f t="shared" si="44"/>
        <v>0.04</v>
      </c>
      <c r="R169" s="135">
        <f t="shared" si="39"/>
        <v>0.04</v>
      </c>
      <c r="S169" s="135">
        <f t="shared" si="39"/>
        <v>0.04</v>
      </c>
      <c r="T169" s="135">
        <f t="shared" si="39"/>
        <v>0.04</v>
      </c>
      <c r="U169" s="135">
        <f t="shared" si="39"/>
        <v>0.04</v>
      </c>
      <c r="V169" s="135">
        <f t="shared" si="39"/>
        <v>0.04</v>
      </c>
      <c r="W169" s="135">
        <f t="shared" si="39"/>
        <v>0.04</v>
      </c>
      <c r="X169" s="135">
        <f t="shared" si="43"/>
        <v>0.04</v>
      </c>
      <c r="Y169" s="135">
        <f t="shared" si="43"/>
        <v>0.04</v>
      </c>
      <c r="Z169" s="135">
        <f t="shared" si="43"/>
        <v>0.04</v>
      </c>
      <c r="AA169" s="135">
        <f t="shared" si="43"/>
        <v>0.04</v>
      </c>
      <c r="AB169" s="135">
        <f t="shared" si="43"/>
        <v>0.04</v>
      </c>
      <c r="AC169" s="135">
        <f t="shared" si="43"/>
        <v>0.04</v>
      </c>
      <c r="AD169" s="135">
        <f t="shared" si="43"/>
        <v>0.04</v>
      </c>
      <c r="AE169" s="135">
        <f t="shared" si="43"/>
        <v>0.04</v>
      </c>
      <c r="AF169" s="135">
        <f t="shared" si="43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44"/>
        <v>2.3E-2</v>
      </c>
      <c r="E170" s="135">
        <f t="shared" si="44"/>
        <v>2.3E-2</v>
      </c>
      <c r="F170" s="135">
        <f t="shared" si="44"/>
        <v>2.3E-2</v>
      </c>
      <c r="G170" s="135">
        <f t="shared" si="44"/>
        <v>2.3E-2</v>
      </c>
      <c r="H170" s="135">
        <f t="shared" si="44"/>
        <v>2.3E-2</v>
      </c>
      <c r="I170" s="135">
        <f t="shared" si="44"/>
        <v>2.3E-2</v>
      </c>
      <c r="J170" s="135">
        <f t="shared" si="44"/>
        <v>2.3E-2</v>
      </c>
      <c r="K170" s="135">
        <f t="shared" si="44"/>
        <v>2.3E-2</v>
      </c>
      <c r="L170" s="135">
        <f t="shared" si="44"/>
        <v>2.3E-2</v>
      </c>
      <c r="M170" s="135">
        <f t="shared" si="44"/>
        <v>2.3E-2</v>
      </c>
      <c r="N170" s="135">
        <f t="shared" si="44"/>
        <v>2.3E-2</v>
      </c>
      <c r="O170" s="135">
        <f t="shared" si="44"/>
        <v>2.3E-2</v>
      </c>
      <c r="P170" s="135">
        <f t="shared" si="44"/>
        <v>2.3E-2</v>
      </c>
      <c r="Q170" s="135">
        <f t="shared" si="44"/>
        <v>2.3E-2</v>
      </c>
      <c r="R170" s="135">
        <f t="shared" si="39"/>
        <v>2.3E-2</v>
      </c>
      <c r="S170" s="135">
        <f t="shared" si="39"/>
        <v>2.3E-2</v>
      </c>
      <c r="T170" s="135">
        <f t="shared" si="39"/>
        <v>2.3E-2</v>
      </c>
      <c r="U170" s="135">
        <f t="shared" si="39"/>
        <v>2.3E-2</v>
      </c>
      <c r="V170" s="135">
        <f t="shared" si="39"/>
        <v>2.3E-2</v>
      </c>
      <c r="W170" s="135">
        <f t="shared" si="39"/>
        <v>2.3E-2</v>
      </c>
      <c r="X170" s="135">
        <f t="shared" si="43"/>
        <v>2.3E-2</v>
      </c>
      <c r="Y170" s="135">
        <f t="shared" si="43"/>
        <v>2.3E-2</v>
      </c>
      <c r="Z170" s="135">
        <f t="shared" si="43"/>
        <v>2.3E-2</v>
      </c>
      <c r="AA170" s="135">
        <f t="shared" si="43"/>
        <v>2.3E-2</v>
      </c>
      <c r="AB170" s="135">
        <f t="shared" si="43"/>
        <v>2.3E-2</v>
      </c>
      <c r="AC170" s="135">
        <f t="shared" si="43"/>
        <v>2.3E-2</v>
      </c>
      <c r="AD170" s="135">
        <f t="shared" si="43"/>
        <v>2.3E-2</v>
      </c>
      <c r="AE170" s="135">
        <f t="shared" si="43"/>
        <v>2.3E-2</v>
      </c>
      <c r="AF170" s="135">
        <f t="shared" si="43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45">SUM(B89:B170)</f>
        <v>195.60600000000002</v>
      </c>
      <c r="C171" s="140">
        <f t="shared" si="45"/>
        <v>195.60600000000002</v>
      </c>
      <c r="D171" s="140">
        <f t="shared" si="45"/>
        <v>195.60600000000002</v>
      </c>
      <c r="E171" s="140">
        <f t="shared" si="45"/>
        <v>195.60600000000002</v>
      </c>
      <c r="F171" s="140">
        <f t="shared" si="45"/>
        <v>195.60600000000002</v>
      </c>
      <c r="G171" s="140">
        <f t="shared" si="45"/>
        <v>195.60600000000002</v>
      </c>
      <c r="H171" s="140">
        <f t="shared" si="45"/>
        <v>195.60600000000002</v>
      </c>
      <c r="I171" s="140">
        <f t="shared" si="45"/>
        <v>193.00600000000006</v>
      </c>
      <c r="J171" s="140">
        <f t="shared" si="45"/>
        <v>193.00600000000006</v>
      </c>
      <c r="K171" s="140">
        <f t="shared" si="45"/>
        <v>193.00600000000006</v>
      </c>
      <c r="L171" s="140">
        <f t="shared" si="45"/>
        <v>193.00600000000006</v>
      </c>
      <c r="M171" s="140">
        <f t="shared" si="45"/>
        <v>193.00600000000006</v>
      </c>
      <c r="N171" s="140">
        <f t="shared" si="45"/>
        <v>193.00600000000006</v>
      </c>
      <c r="O171" s="140">
        <f t="shared" si="45"/>
        <v>193.00600000000006</v>
      </c>
      <c r="P171" s="140">
        <f t="shared" si="45"/>
        <v>193.00600000000006</v>
      </c>
      <c r="Q171" s="140">
        <f t="shared" si="45"/>
        <v>193.00600000000006</v>
      </c>
      <c r="R171" s="140">
        <f t="shared" si="45"/>
        <v>193.00600000000006</v>
      </c>
      <c r="S171" s="140">
        <f t="shared" si="45"/>
        <v>193.00600000000006</v>
      </c>
      <c r="T171" s="140">
        <f t="shared" si="45"/>
        <v>193.00600000000006</v>
      </c>
      <c r="U171" s="140">
        <f t="shared" si="45"/>
        <v>193.00600000000006</v>
      </c>
      <c r="V171" s="140">
        <f t="shared" si="45"/>
        <v>193.00600000000006</v>
      </c>
      <c r="W171" s="140">
        <f t="shared" si="45"/>
        <v>193.00600000000006</v>
      </c>
      <c r="X171" s="140">
        <f t="shared" si="45"/>
        <v>193.00600000000006</v>
      </c>
      <c r="Y171" s="140">
        <f t="shared" si="45"/>
        <v>193.00600000000006</v>
      </c>
      <c r="Z171" s="140">
        <f t="shared" si="45"/>
        <v>193.00600000000006</v>
      </c>
      <c r="AA171" s="140">
        <f t="shared" si="45"/>
        <v>193.00600000000006</v>
      </c>
      <c r="AB171" s="140">
        <f t="shared" si="45"/>
        <v>193.00600000000006</v>
      </c>
      <c r="AC171" s="140">
        <f t="shared" si="45"/>
        <v>193.00600000000006</v>
      </c>
      <c r="AD171" s="140">
        <f t="shared" si="45"/>
        <v>193.00600000000006</v>
      </c>
      <c r="AE171" s="140">
        <f t="shared" si="45"/>
        <v>193.00600000000006</v>
      </c>
      <c r="AF171" s="140">
        <f t="shared" si="45"/>
        <v>193.00600000000006</v>
      </c>
      <c r="AG171" s="141">
        <f t="shared" si="45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46">B173</f>
        <v>0.3</v>
      </c>
      <c r="D173" s="142">
        <f t="shared" si="46"/>
        <v>0.3</v>
      </c>
      <c r="E173" s="142">
        <f t="shared" si="46"/>
        <v>0.3</v>
      </c>
      <c r="F173" s="142">
        <f t="shared" si="46"/>
        <v>0.3</v>
      </c>
      <c r="G173" s="142">
        <f t="shared" si="46"/>
        <v>0.3</v>
      </c>
      <c r="H173" s="142">
        <f t="shared" si="46"/>
        <v>0.3</v>
      </c>
      <c r="I173" s="142">
        <f t="shared" si="46"/>
        <v>0.3</v>
      </c>
      <c r="J173" s="142">
        <f t="shared" si="46"/>
        <v>0.3</v>
      </c>
      <c r="K173" s="142">
        <f t="shared" si="46"/>
        <v>0.3</v>
      </c>
      <c r="L173" s="142">
        <f t="shared" si="46"/>
        <v>0.3</v>
      </c>
      <c r="M173" s="142">
        <f t="shared" si="46"/>
        <v>0.3</v>
      </c>
      <c r="N173" s="142">
        <f t="shared" si="46"/>
        <v>0.3</v>
      </c>
      <c r="O173" s="142">
        <f t="shared" si="46"/>
        <v>0.3</v>
      </c>
      <c r="P173" s="142">
        <f t="shared" si="46"/>
        <v>0.3</v>
      </c>
      <c r="Q173" s="142">
        <f t="shared" si="46"/>
        <v>0.3</v>
      </c>
      <c r="R173" s="142">
        <f t="shared" si="46"/>
        <v>0.3</v>
      </c>
      <c r="S173" s="142">
        <f t="shared" ref="S173:AF178" si="47">R173</f>
        <v>0.3</v>
      </c>
      <c r="T173" s="142">
        <f t="shared" si="47"/>
        <v>0.3</v>
      </c>
      <c r="U173" s="142">
        <f t="shared" si="47"/>
        <v>0.3</v>
      </c>
      <c r="V173" s="142">
        <f t="shared" si="47"/>
        <v>0.3</v>
      </c>
      <c r="W173" s="142">
        <f t="shared" si="47"/>
        <v>0.3</v>
      </c>
      <c r="X173" s="142">
        <f t="shared" si="47"/>
        <v>0.3</v>
      </c>
      <c r="Y173" s="142">
        <f t="shared" si="47"/>
        <v>0.3</v>
      </c>
      <c r="Z173" s="142">
        <f t="shared" si="47"/>
        <v>0.3</v>
      </c>
      <c r="AA173" s="142">
        <f t="shared" si="47"/>
        <v>0.3</v>
      </c>
      <c r="AB173" s="142">
        <f t="shared" si="47"/>
        <v>0.3</v>
      </c>
      <c r="AC173" s="142">
        <f t="shared" si="47"/>
        <v>0.3</v>
      </c>
      <c r="AD173" s="142">
        <f t="shared" si="47"/>
        <v>0.3</v>
      </c>
      <c r="AE173" s="142">
        <f t="shared" si="47"/>
        <v>0.3</v>
      </c>
      <c r="AF173" s="142">
        <f t="shared" si="47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46"/>
        <v>0.4</v>
      </c>
      <c r="D174" s="135">
        <f t="shared" si="46"/>
        <v>0.4</v>
      </c>
      <c r="E174" s="135">
        <f t="shared" si="46"/>
        <v>0.4</v>
      </c>
      <c r="F174" s="135">
        <f t="shared" si="46"/>
        <v>0.4</v>
      </c>
      <c r="G174" s="135">
        <f t="shared" si="46"/>
        <v>0.4</v>
      </c>
      <c r="H174" s="135">
        <f t="shared" si="46"/>
        <v>0.4</v>
      </c>
      <c r="I174" s="135">
        <f t="shared" si="46"/>
        <v>0.4</v>
      </c>
      <c r="J174" s="135">
        <f t="shared" si="46"/>
        <v>0.4</v>
      </c>
      <c r="K174" s="135">
        <f t="shared" si="46"/>
        <v>0.4</v>
      </c>
      <c r="L174" s="135">
        <f t="shared" si="46"/>
        <v>0.4</v>
      </c>
      <c r="M174" s="135">
        <f t="shared" si="46"/>
        <v>0.4</v>
      </c>
      <c r="N174" s="135">
        <f t="shared" si="46"/>
        <v>0.4</v>
      </c>
      <c r="O174" s="135">
        <f t="shared" si="46"/>
        <v>0.4</v>
      </c>
      <c r="P174" s="135">
        <f t="shared" si="46"/>
        <v>0.4</v>
      </c>
      <c r="Q174" s="135">
        <f t="shared" si="46"/>
        <v>0.4</v>
      </c>
      <c r="R174" s="135">
        <f t="shared" si="46"/>
        <v>0.4</v>
      </c>
      <c r="S174" s="135">
        <f t="shared" si="47"/>
        <v>0.4</v>
      </c>
      <c r="T174" s="135">
        <f t="shared" si="47"/>
        <v>0.4</v>
      </c>
      <c r="U174" s="135">
        <f t="shared" si="47"/>
        <v>0.4</v>
      </c>
      <c r="V174" s="135">
        <f>U174</f>
        <v>0.4</v>
      </c>
      <c r="W174" s="135">
        <f>V174</f>
        <v>0.4</v>
      </c>
      <c r="X174" s="135">
        <f t="shared" si="47"/>
        <v>0.4</v>
      </c>
      <c r="Y174" s="135">
        <f t="shared" si="47"/>
        <v>0.4</v>
      </c>
      <c r="Z174" s="135">
        <f t="shared" si="47"/>
        <v>0.4</v>
      </c>
      <c r="AA174" s="135">
        <f t="shared" si="47"/>
        <v>0.4</v>
      </c>
      <c r="AB174" s="135">
        <f t="shared" si="47"/>
        <v>0.4</v>
      </c>
      <c r="AC174" s="135">
        <f t="shared" si="47"/>
        <v>0.4</v>
      </c>
      <c r="AD174" s="135">
        <f t="shared" si="47"/>
        <v>0.4</v>
      </c>
      <c r="AE174" s="135">
        <f t="shared" si="47"/>
        <v>0.4</v>
      </c>
      <c r="AF174" s="135">
        <f t="shared" si="47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46"/>
        <v>1.5</v>
      </c>
      <c r="D175" s="135">
        <f t="shared" si="46"/>
        <v>1.5</v>
      </c>
      <c r="E175" s="135">
        <f t="shared" si="46"/>
        <v>1.5</v>
      </c>
      <c r="F175" s="135">
        <f t="shared" si="46"/>
        <v>1.5</v>
      </c>
      <c r="G175" s="135">
        <f t="shared" si="46"/>
        <v>1.5</v>
      </c>
      <c r="H175" s="135">
        <f t="shared" si="46"/>
        <v>1.5</v>
      </c>
      <c r="I175" s="135">
        <f t="shared" si="46"/>
        <v>1.5</v>
      </c>
      <c r="J175" s="135">
        <f t="shared" si="46"/>
        <v>1.5</v>
      </c>
      <c r="K175" s="135">
        <f t="shared" si="46"/>
        <v>1.5</v>
      </c>
      <c r="L175" s="135">
        <f t="shared" si="46"/>
        <v>1.5</v>
      </c>
      <c r="M175" s="135">
        <f t="shared" si="46"/>
        <v>1.5</v>
      </c>
      <c r="N175" s="135">
        <f t="shared" si="46"/>
        <v>1.5</v>
      </c>
      <c r="O175" s="135">
        <f t="shared" si="46"/>
        <v>1.5</v>
      </c>
      <c r="P175" s="135">
        <f t="shared" si="46"/>
        <v>1.5</v>
      </c>
      <c r="Q175" s="135">
        <f t="shared" si="46"/>
        <v>1.5</v>
      </c>
      <c r="R175" s="135">
        <f t="shared" si="46"/>
        <v>1.5</v>
      </c>
      <c r="S175" s="135">
        <f t="shared" si="47"/>
        <v>1.5</v>
      </c>
      <c r="T175" s="135">
        <f t="shared" si="47"/>
        <v>1.5</v>
      </c>
      <c r="U175" s="135">
        <f t="shared" si="47"/>
        <v>1.5</v>
      </c>
      <c r="V175" s="135">
        <f t="shared" si="47"/>
        <v>1.5</v>
      </c>
      <c r="W175" s="135">
        <f t="shared" si="47"/>
        <v>1.5</v>
      </c>
      <c r="X175" s="135">
        <f t="shared" si="47"/>
        <v>1.5</v>
      </c>
      <c r="Y175" s="135">
        <f t="shared" si="47"/>
        <v>1.5</v>
      </c>
      <c r="Z175" s="135">
        <f t="shared" si="47"/>
        <v>1.5</v>
      </c>
      <c r="AA175" s="135">
        <f t="shared" si="47"/>
        <v>1.5</v>
      </c>
      <c r="AB175" s="135">
        <f t="shared" si="47"/>
        <v>1.5</v>
      </c>
      <c r="AC175" s="135">
        <f t="shared" si="47"/>
        <v>1.5</v>
      </c>
      <c r="AD175" s="135">
        <f t="shared" si="47"/>
        <v>1.5</v>
      </c>
      <c r="AE175" s="135">
        <f t="shared" si="47"/>
        <v>1.5</v>
      </c>
      <c r="AF175" s="135">
        <f t="shared" si="47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46"/>
        <v>0.3</v>
      </c>
      <c r="D176" s="135">
        <f t="shared" si="46"/>
        <v>0.3</v>
      </c>
      <c r="E176" s="135">
        <f t="shared" si="46"/>
        <v>0.3</v>
      </c>
      <c r="F176" s="135">
        <f t="shared" si="46"/>
        <v>0.3</v>
      </c>
      <c r="G176" s="135">
        <f t="shared" si="46"/>
        <v>0.3</v>
      </c>
      <c r="H176" s="135">
        <f t="shared" si="46"/>
        <v>0.3</v>
      </c>
      <c r="I176" s="135">
        <f t="shared" si="46"/>
        <v>0.3</v>
      </c>
      <c r="J176" s="135">
        <f t="shared" si="46"/>
        <v>0.3</v>
      </c>
      <c r="K176" s="135">
        <f t="shared" si="46"/>
        <v>0.3</v>
      </c>
      <c r="L176" s="135">
        <f t="shared" si="46"/>
        <v>0.3</v>
      </c>
      <c r="M176" s="135">
        <f t="shared" si="46"/>
        <v>0.3</v>
      </c>
      <c r="N176" s="135">
        <f t="shared" si="46"/>
        <v>0.3</v>
      </c>
      <c r="O176" s="135">
        <f t="shared" si="46"/>
        <v>0.3</v>
      </c>
      <c r="P176" s="135">
        <f t="shared" si="46"/>
        <v>0.3</v>
      </c>
      <c r="Q176" s="135">
        <f t="shared" si="46"/>
        <v>0.3</v>
      </c>
      <c r="R176" s="135">
        <f t="shared" si="46"/>
        <v>0.3</v>
      </c>
      <c r="S176" s="135">
        <f t="shared" si="47"/>
        <v>0.3</v>
      </c>
      <c r="T176" s="135">
        <f t="shared" si="47"/>
        <v>0.3</v>
      </c>
      <c r="U176" s="135">
        <f t="shared" si="47"/>
        <v>0.3</v>
      </c>
      <c r="V176" s="135">
        <f t="shared" si="47"/>
        <v>0.3</v>
      </c>
      <c r="W176" s="135">
        <f t="shared" si="47"/>
        <v>0.3</v>
      </c>
      <c r="X176" s="135">
        <f t="shared" si="47"/>
        <v>0.3</v>
      </c>
      <c r="Y176" s="135">
        <f t="shared" si="47"/>
        <v>0.3</v>
      </c>
      <c r="Z176" s="135">
        <f t="shared" si="47"/>
        <v>0.3</v>
      </c>
      <c r="AA176" s="135">
        <f t="shared" si="47"/>
        <v>0.3</v>
      </c>
      <c r="AB176" s="135">
        <f t="shared" si="47"/>
        <v>0.3</v>
      </c>
      <c r="AC176" s="135">
        <f t="shared" si="47"/>
        <v>0.3</v>
      </c>
      <c r="AD176" s="135">
        <f t="shared" si="47"/>
        <v>0.3</v>
      </c>
      <c r="AE176" s="135">
        <f t="shared" si="47"/>
        <v>0.3</v>
      </c>
      <c r="AF176" s="135">
        <f t="shared" si="47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46"/>
        <v>0.4</v>
      </c>
      <c r="D177" s="135">
        <f t="shared" si="46"/>
        <v>0.4</v>
      </c>
      <c r="E177" s="135">
        <f t="shared" si="46"/>
        <v>0.4</v>
      </c>
      <c r="F177" s="135">
        <f t="shared" si="46"/>
        <v>0.4</v>
      </c>
      <c r="G177" s="135">
        <f t="shared" si="46"/>
        <v>0.4</v>
      </c>
      <c r="H177" s="135">
        <f t="shared" si="46"/>
        <v>0.4</v>
      </c>
      <c r="I177" s="135">
        <f t="shared" si="46"/>
        <v>0.4</v>
      </c>
      <c r="J177" s="135">
        <f t="shared" si="46"/>
        <v>0.4</v>
      </c>
      <c r="K177" s="135">
        <f t="shared" si="46"/>
        <v>0.4</v>
      </c>
      <c r="L177" s="135">
        <f t="shared" si="46"/>
        <v>0.4</v>
      </c>
      <c r="M177" s="135">
        <f t="shared" si="46"/>
        <v>0.4</v>
      </c>
      <c r="N177" s="135">
        <f t="shared" si="46"/>
        <v>0.4</v>
      </c>
      <c r="O177" s="135">
        <f t="shared" si="46"/>
        <v>0.4</v>
      </c>
      <c r="P177" s="135">
        <f t="shared" si="46"/>
        <v>0.4</v>
      </c>
      <c r="Q177" s="135">
        <f t="shared" si="46"/>
        <v>0.4</v>
      </c>
      <c r="R177" s="135">
        <f t="shared" si="46"/>
        <v>0.4</v>
      </c>
      <c r="S177" s="135">
        <f t="shared" si="47"/>
        <v>0.4</v>
      </c>
      <c r="T177" s="135">
        <f t="shared" si="47"/>
        <v>0.4</v>
      </c>
      <c r="U177" s="135">
        <f t="shared" si="47"/>
        <v>0.4</v>
      </c>
      <c r="V177" s="135">
        <f t="shared" si="47"/>
        <v>0.4</v>
      </c>
      <c r="W177" s="135">
        <f t="shared" si="47"/>
        <v>0.4</v>
      </c>
      <c r="X177" s="135">
        <f t="shared" si="47"/>
        <v>0.4</v>
      </c>
      <c r="Y177" s="135">
        <f t="shared" si="47"/>
        <v>0.4</v>
      </c>
      <c r="Z177" s="135">
        <f t="shared" si="47"/>
        <v>0.4</v>
      </c>
      <c r="AA177" s="135">
        <f t="shared" si="47"/>
        <v>0.4</v>
      </c>
      <c r="AB177" s="135">
        <f t="shared" si="47"/>
        <v>0.4</v>
      </c>
      <c r="AC177" s="135">
        <f t="shared" si="47"/>
        <v>0.4</v>
      </c>
      <c r="AD177" s="135">
        <f t="shared" si="47"/>
        <v>0.4</v>
      </c>
      <c r="AE177" s="135">
        <f t="shared" si="47"/>
        <v>0.4</v>
      </c>
      <c r="AF177" s="135">
        <f t="shared" si="47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46"/>
        <v>0.64</v>
      </c>
      <c r="D178" s="145">
        <f t="shared" si="46"/>
        <v>0.64</v>
      </c>
      <c r="E178" s="145">
        <f t="shared" si="46"/>
        <v>0.64</v>
      </c>
      <c r="F178" s="145">
        <f t="shared" si="46"/>
        <v>0.64</v>
      </c>
      <c r="G178" s="145">
        <f t="shared" si="46"/>
        <v>0.64</v>
      </c>
      <c r="H178" s="145">
        <f t="shared" si="46"/>
        <v>0.64</v>
      </c>
      <c r="I178" s="145">
        <f t="shared" si="46"/>
        <v>0.64</v>
      </c>
      <c r="J178" s="145">
        <f t="shared" si="46"/>
        <v>0.64</v>
      </c>
      <c r="K178" s="145">
        <f t="shared" si="46"/>
        <v>0.64</v>
      </c>
      <c r="L178" s="145">
        <f t="shared" si="46"/>
        <v>0.64</v>
      </c>
      <c r="M178" s="145">
        <f t="shared" si="46"/>
        <v>0.64</v>
      </c>
      <c r="N178" s="145">
        <f t="shared" si="46"/>
        <v>0.64</v>
      </c>
      <c r="O178" s="145">
        <f t="shared" si="46"/>
        <v>0.64</v>
      </c>
      <c r="P178" s="145">
        <f t="shared" si="46"/>
        <v>0.64</v>
      </c>
      <c r="Q178" s="145">
        <f t="shared" si="46"/>
        <v>0.64</v>
      </c>
      <c r="R178" s="145">
        <f t="shared" si="46"/>
        <v>0.64</v>
      </c>
      <c r="S178" s="145">
        <f t="shared" si="47"/>
        <v>0.64</v>
      </c>
      <c r="T178" s="145">
        <f t="shared" si="47"/>
        <v>0.64</v>
      </c>
      <c r="U178" s="145">
        <f t="shared" si="47"/>
        <v>0.64</v>
      </c>
      <c r="V178" s="145">
        <f t="shared" si="47"/>
        <v>0.64</v>
      </c>
      <c r="W178" s="145">
        <f t="shared" si="47"/>
        <v>0.64</v>
      </c>
      <c r="X178" s="145">
        <f t="shared" si="47"/>
        <v>0.64</v>
      </c>
      <c r="Y178" s="145">
        <f t="shared" si="47"/>
        <v>0.64</v>
      </c>
      <c r="Z178" s="145">
        <f t="shared" si="47"/>
        <v>0.64</v>
      </c>
      <c r="AA178" s="145">
        <f t="shared" si="47"/>
        <v>0.64</v>
      </c>
      <c r="AB178" s="145">
        <f t="shared" si="47"/>
        <v>0.64</v>
      </c>
      <c r="AC178" s="145">
        <f t="shared" si="47"/>
        <v>0.64</v>
      </c>
      <c r="AD178" s="145">
        <f t="shared" si="47"/>
        <v>0.64</v>
      </c>
      <c r="AE178" s="145">
        <f t="shared" si="47"/>
        <v>0.64</v>
      </c>
      <c r="AF178" s="145">
        <f t="shared" si="47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48">SUM(C173:C178)</f>
        <v>3.54</v>
      </c>
      <c r="D179" s="148">
        <f t="shared" si="48"/>
        <v>3.54</v>
      </c>
      <c r="E179" s="148">
        <f t="shared" si="48"/>
        <v>3.54</v>
      </c>
      <c r="F179" s="148">
        <f t="shared" si="48"/>
        <v>3.54</v>
      </c>
      <c r="G179" s="148">
        <f t="shared" si="48"/>
        <v>3.54</v>
      </c>
      <c r="H179" s="148">
        <f t="shared" si="48"/>
        <v>3.54</v>
      </c>
      <c r="I179" s="148">
        <f t="shared" si="48"/>
        <v>3.54</v>
      </c>
      <c r="J179" s="148">
        <f t="shared" si="48"/>
        <v>3.54</v>
      </c>
      <c r="K179" s="148">
        <f t="shared" si="48"/>
        <v>3.54</v>
      </c>
      <c r="L179" s="148">
        <f>SUM(L173:L178)</f>
        <v>3.54</v>
      </c>
      <c r="M179" s="148">
        <f t="shared" ref="M179:R179" si="49">SUM(M173:M178)</f>
        <v>3.54</v>
      </c>
      <c r="N179" s="148">
        <f t="shared" si="49"/>
        <v>3.54</v>
      </c>
      <c r="O179" s="148">
        <f t="shared" si="49"/>
        <v>3.54</v>
      </c>
      <c r="P179" s="148">
        <f t="shared" si="49"/>
        <v>3.54</v>
      </c>
      <c r="Q179" s="148">
        <f t="shared" si="49"/>
        <v>3.54</v>
      </c>
      <c r="R179" s="148">
        <f t="shared" si="49"/>
        <v>3.54</v>
      </c>
      <c r="S179" s="148">
        <f>SUM(S173:S178)</f>
        <v>3.54</v>
      </c>
      <c r="T179" s="148">
        <f t="shared" ref="T179:AG179" si="50">SUM(T173:T178)</f>
        <v>3.54</v>
      </c>
      <c r="U179" s="148">
        <f t="shared" si="50"/>
        <v>3.54</v>
      </c>
      <c r="V179" s="148">
        <f t="shared" si="50"/>
        <v>3.54</v>
      </c>
      <c r="W179" s="148">
        <f t="shared" si="50"/>
        <v>3.54</v>
      </c>
      <c r="X179" s="148">
        <f t="shared" si="50"/>
        <v>3.54</v>
      </c>
      <c r="Y179" s="148">
        <f t="shared" si="50"/>
        <v>3.54</v>
      </c>
      <c r="Z179" s="148">
        <f t="shared" si="50"/>
        <v>3.54</v>
      </c>
      <c r="AA179" s="148">
        <f t="shared" si="50"/>
        <v>3.54</v>
      </c>
      <c r="AB179" s="148">
        <f t="shared" si="50"/>
        <v>3.54</v>
      </c>
      <c r="AC179" s="148">
        <f t="shared" si="50"/>
        <v>3.54</v>
      </c>
      <c r="AD179" s="148">
        <f t="shared" si="50"/>
        <v>3.54</v>
      </c>
      <c r="AE179" s="148">
        <f t="shared" si="50"/>
        <v>3.54</v>
      </c>
      <c r="AF179" s="148">
        <f t="shared" si="50"/>
        <v>3.54</v>
      </c>
      <c r="AG179" s="149">
        <f t="shared" si="50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81"/>
      <c r="AG181" s="18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82"/>
      <c r="AG182" s="18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83"/>
      <c r="AG183" s="18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83"/>
      <c r="AG184" s="18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84"/>
      <c r="AG185" s="18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1230.9659999999999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51">B65</f>
        <v>934.43999999999994</v>
      </c>
      <c r="U193" s="172">
        <f t="shared" si="51"/>
        <v>924.44</v>
      </c>
      <c r="V193" s="172">
        <f t="shared" si="51"/>
        <v>897.44</v>
      </c>
      <c r="W193" s="172">
        <f t="shared" si="51"/>
        <v>942.24</v>
      </c>
      <c r="X193" s="172">
        <f t="shared" si="51"/>
        <v>956.04</v>
      </c>
      <c r="Y193" s="172">
        <f t="shared" si="51"/>
        <v>974.94</v>
      </c>
      <c r="Z193" s="172">
        <f t="shared" si="51"/>
        <v>1021.84</v>
      </c>
      <c r="AA193" s="172">
        <f t="shared" si="51"/>
        <v>1085.6399999999999</v>
      </c>
      <c r="AB193" s="172">
        <f t="shared" si="51"/>
        <v>1127.8400000000001</v>
      </c>
      <c r="AC193" s="172">
        <f t="shared" si="51"/>
        <v>1179.8400000000001</v>
      </c>
      <c r="AD193" s="172">
        <f t="shared" si="51"/>
        <v>1195.74</v>
      </c>
      <c r="AE193" s="172">
        <f t="shared" si="51"/>
        <v>1230.9659999999999</v>
      </c>
      <c r="AF193" s="172">
        <f t="shared" si="51"/>
        <v>1204.3499999999999</v>
      </c>
      <c r="AG193" s="172">
        <f t="shared" si="51"/>
        <v>190.74</v>
      </c>
      <c r="AH193" s="172">
        <f t="shared" si="51"/>
        <v>1192.3399999999999</v>
      </c>
      <c r="AI193" s="172">
        <f t="shared" si="51"/>
        <v>88.54</v>
      </c>
      <c r="AJ193" s="172">
        <f t="shared" si="51"/>
        <v>1155.1399999999999</v>
      </c>
      <c r="AK193" s="172">
        <f t="shared" si="51"/>
        <v>1194.6400000000001</v>
      </c>
      <c r="AL193" s="172">
        <f t="shared" si="51"/>
        <v>1235.04</v>
      </c>
      <c r="AM193" s="172">
        <f t="shared" si="51"/>
        <v>1145.8400000000001</v>
      </c>
      <c r="AN193" s="172">
        <f t="shared" si="51"/>
        <v>729.33999999999992</v>
      </c>
      <c r="AO193" s="172">
        <f t="shared" si="51"/>
        <v>1236.8400000000001</v>
      </c>
      <c r="AP193" s="172">
        <f t="shared" si="51"/>
        <v>1274.7400000000002</v>
      </c>
      <c r="AQ193" s="172">
        <f t="shared" si="51"/>
        <v>1313.74</v>
      </c>
      <c r="AR193" s="172">
        <f t="shared" si="51"/>
        <v>1237.2400000000002</v>
      </c>
      <c r="AS193" s="172">
        <f t="shared" si="51"/>
        <v>1163.3400000000001</v>
      </c>
      <c r="AT193" s="172">
        <f t="shared" si="51"/>
        <v>1056.81</v>
      </c>
      <c r="AU193" s="172">
        <f t="shared" si="51"/>
        <v>1081.3300000000002</v>
      </c>
      <c r="AV193" s="172">
        <f t="shared" si="51"/>
        <v>974.64</v>
      </c>
      <c r="AW193" s="172">
        <f t="shared" si="51"/>
        <v>967.04</v>
      </c>
      <c r="AX193" s="172">
        <f t="shared" si="51"/>
        <v>956.43999999999994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52">B178</f>
        <v>0.64</v>
      </c>
      <c r="C214" s="175">
        <f t="shared" si="52"/>
        <v>0.64</v>
      </c>
      <c r="D214" s="175">
        <f t="shared" si="52"/>
        <v>0.64</v>
      </c>
      <c r="E214" s="175">
        <f t="shared" si="52"/>
        <v>0.64</v>
      </c>
      <c r="F214" s="175">
        <f t="shared" si="52"/>
        <v>0.64</v>
      </c>
      <c r="G214" s="175">
        <f t="shared" si="52"/>
        <v>0.64</v>
      </c>
      <c r="H214" s="175">
        <f t="shared" si="52"/>
        <v>0.64</v>
      </c>
      <c r="I214" s="175">
        <f t="shared" si="52"/>
        <v>0.64</v>
      </c>
      <c r="J214" s="175">
        <f t="shared" si="52"/>
        <v>0.64</v>
      </c>
      <c r="K214" s="175">
        <f t="shared" si="52"/>
        <v>0.64</v>
      </c>
      <c r="L214" s="175">
        <f t="shared" si="52"/>
        <v>0.64</v>
      </c>
      <c r="M214" s="175">
        <f t="shared" si="52"/>
        <v>0.64</v>
      </c>
      <c r="N214" s="175">
        <f t="shared" si="52"/>
        <v>0.64</v>
      </c>
      <c r="O214" s="175">
        <f t="shared" si="52"/>
        <v>0.64</v>
      </c>
      <c r="P214" s="175">
        <f t="shared" si="52"/>
        <v>0.64</v>
      </c>
      <c r="Q214" s="175">
        <f t="shared" si="52"/>
        <v>0.64</v>
      </c>
      <c r="R214" s="175">
        <f t="shared" si="52"/>
        <v>0.64</v>
      </c>
      <c r="S214" s="175">
        <f t="shared" si="52"/>
        <v>0.64</v>
      </c>
      <c r="T214" s="175">
        <f t="shared" si="52"/>
        <v>0.64</v>
      </c>
      <c r="U214" s="175">
        <f t="shared" si="52"/>
        <v>0.64</v>
      </c>
      <c r="V214" s="175">
        <f t="shared" si="52"/>
        <v>0.64</v>
      </c>
      <c r="W214" s="175">
        <f t="shared" si="52"/>
        <v>0.64</v>
      </c>
      <c r="X214" s="175">
        <f t="shared" si="52"/>
        <v>0.64</v>
      </c>
      <c r="Y214" s="175">
        <f t="shared" si="52"/>
        <v>0.64</v>
      </c>
      <c r="Z214" s="175">
        <f t="shared" si="52"/>
        <v>0.64</v>
      </c>
      <c r="AA214" s="175">
        <f t="shared" si="52"/>
        <v>0.64</v>
      </c>
      <c r="AB214" s="175">
        <f t="shared" si="52"/>
        <v>0.64</v>
      </c>
      <c r="AC214" s="175">
        <f t="shared" si="52"/>
        <v>0.64</v>
      </c>
      <c r="AD214" s="175">
        <f t="shared" si="52"/>
        <v>0.64</v>
      </c>
      <c r="AE214" s="175">
        <f t="shared" si="52"/>
        <v>0.64</v>
      </c>
      <c r="AF214" s="175">
        <f t="shared" si="52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53">IF(C182&lt;100,"",C182-520)</f>
        <v/>
      </c>
      <c r="D215" s="119" t="str">
        <f t="shared" si="53"/>
        <v/>
      </c>
      <c r="E215" s="119" t="str">
        <f t="shared" si="53"/>
        <v/>
      </c>
      <c r="F215" s="119" t="str">
        <f t="shared" si="53"/>
        <v/>
      </c>
      <c r="G215" s="119" t="str">
        <f t="shared" si="53"/>
        <v/>
      </c>
      <c r="H215" s="119" t="str">
        <f t="shared" si="53"/>
        <v/>
      </c>
      <c r="I215" s="119" t="str">
        <f t="shared" si="53"/>
        <v/>
      </c>
      <c r="J215" s="119" t="str">
        <f t="shared" si="53"/>
        <v/>
      </c>
      <c r="K215" s="119" t="str">
        <f t="shared" si="53"/>
        <v/>
      </c>
      <c r="L215" s="119" t="str">
        <f t="shared" si="53"/>
        <v/>
      </c>
      <c r="M215" s="119" t="str">
        <f t="shared" si="53"/>
        <v/>
      </c>
      <c r="N215" s="119" t="str">
        <f t="shared" si="53"/>
        <v/>
      </c>
      <c r="O215" s="119" t="str">
        <f t="shared" si="53"/>
        <v/>
      </c>
      <c r="P215" s="119" t="str">
        <f t="shared" si="53"/>
        <v/>
      </c>
      <c r="Q215" s="119" t="str">
        <f t="shared" si="53"/>
        <v/>
      </c>
      <c r="R215" s="119" t="str">
        <f t="shared" si="53"/>
        <v/>
      </c>
      <c r="S215" s="119" t="str">
        <f t="shared" si="53"/>
        <v/>
      </c>
      <c r="T215" s="119" t="str">
        <f t="shared" si="53"/>
        <v/>
      </c>
      <c r="U215" s="119" t="str">
        <f t="shared" si="53"/>
        <v/>
      </c>
      <c r="V215" s="119" t="str">
        <f t="shared" si="53"/>
        <v/>
      </c>
      <c r="W215" s="119" t="str">
        <f t="shared" si="53"/>
        <v/>
      </c>
      <c r="X215" s="119" t="str">
        <f t="shared" si="53"/>
        <v/>
      </c>
      <c r="Y215" s="119" t="str">
        <f t="shared" si="53"/>
        <v/>
      </c>
      <c r="Z215" s="119" t="str">
        <f t="shared" si="53"/>
        <v/>
      </c>
      <c r="AA215" s="119" t="str">
        <f t="shared" si="53"/>
        <v/>
      </c>
      <c r="AB215" s="119" t="str">
        <f t="shared" si="53"/>
        <v/>
      </c>
      <c r="AC215" s="119" t="str">
        <f t="shared" si="53"/>
        <v/>
      </c>
      <c r="AD215" s="119" t="str">
        <f t="shared" si="53"/>
        <v/>
      </c>
      <c r="AE215" s="119" t="str">
        <f t="shared" si="53"/>
        <v/>
      </c>
      <c r="AF215" s="119" t="str">
        <f t="shared" si="53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54">IF(B183&lt;100,"",B183-620)</f>
        <v/>
      </c>
      <c r="C216" s="119" t="str">
        <f t="shared" si="54"/>
        <v/>
      </c>
      <c r="D216" s="119" t="str">
        <f t="shared" si="54"/>
        <v/>
      </c>
      <c r="E216" s="119" t="str">
        <f t="shared" si="54"/>
        <v/>
      </c>
      <c r="F216" s="119" t="str">
        <f t="shared" si="54"/>
        <v/>
      </c>
      <c r="G216" s="119" t="str">
        <f t="shared" si="54"/>
        <v/>
      </c>
      <c r="H216" s="119" t="str">
        <f t="shared" si="54"/>
        <v/>
      </c>
      <c r="I216" s="119" t="str">
        <f t="shared" si="54"/>
        <v/>
      </c>
      <c r="J216" s="119" t="str">
        <f t="shared" si="54"/>
        <v/>
      </c>
      <c r="K216" s="119" t="str">
        <f t="shared" si="54"/>
        <v/>
      </c>
      <c r="L216" s="119" t="str">
        <f t="shared" si="54"/>
        <v/>
      </c>
      <c r="M216" s="119" t="str">
        <f t="shared" si="54"/>
        <v/>
      </c>
      <c r="N216" s="119" t="str">
        <f t="shared" si="54"/>
        <v/>
      </c>
      <c r="O216" s="119" t="str">
        <f t="shared" si="54"/>
        <v/>
      </c>
      <c r="P216" s="119" t="str">
        <f t="shared" si="54"/>
        <v/>
      </c>
      <c r="Q216" s="119" t="str">
        <f t="shared" si="54"/>
        <v/>
      </c>
      <c r="R216" s="119" t="str">
        <f t="shared" si="54"/>
        <v/>
      </c>
      <c r="S216" s="119" t="str">
        <f t="shared" si="54"/>
        <v/>
      </c>
      <c r="T216" s="119" t="str">
        <f t="shared" si="54"/>
        <v/>
      </c>
      <c r="U216" s="119" t="str">
        <f t="shared" si="54"/>
        <v/>
      </c>
      <c r="V216" s="119" t="str">
        <f t="shared" si="54"/>
        <v/>
      </c>
      <c r="W216" s="119" t="str">
        <f t="shared" si="54"/>
        <v/>
      </c>
      <c r="X216" s="119" t="str">
        <f t="shared" si="54"/>
        <v/>
      </c>
      <c r="Y216" s="119" t="str">
        <f t="shared" si="54"/>
        <v/>
      </c>
      <c r="Z216" s="119" t="str">
        <f t="shared" si="54"/>
        <v/>
      </c>
      <c r="AA216" s="119" t="str">
        <f t="shared" si="54"/>
        <v/>
      </c>
      <c r="AB216" s="119" t="str">
        <f t="shared" si="54"/>
        <v/>
      </c>
      <c r="AC216" s="119" t="str">
        <f t="shared" si="54"/>
        <v/>
      </c>
      <c r="AD216" s="119" t="str">
        <f t="shared" si="54"/>
        <v/>
      </c>
      <c r="AE216" s="119" t="str">
        <f t="shared" si="54"/>
        <v/>
      </c>
      <c r="AF216" s="119" t="str">
        <f t="shared" si="54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55">IF(B184&lt;100,"",B184-330)</f>
        <v/>
      </c>
      <c r="C217" s="119" t="str">
        <f t="shared" si="55"/>
        <v/>
      </c>
      <c r="D217" s="119" t="str">
        <f t="shared" si="55"/>
        <v/>
      </c>
      <c r="E217" s="119" t="str">
        <f t="shared" si="55"/>
        <v/>
      </c>
      <c r="F217" s="119" t="str">
        <f t="shared" si="55"/>
        <v/>
      </c>
      <c r="G217" s="119" t="str">
        <f t="shared" si="55"/>
        <v/>
      </c>
      <c r="H217" s="119" t="str">
        <f t="shared" si="55"/>
        <v/>
      </c>
      <c r="I217" s="119" t="str">
        <f t="shared" si="55"/>
        <v/>
      </c>
      <c r="J217" s="119" t="str">
        <f t="shared" si="55"/>
        <v/>
      </c>
      <c r="K217" s="119" t="str">
        <f t="shared" si="55"/>
        <v/>
      </c>
      <c r="L217" s="119" t="str">
        <f t="shared" si="55"/>
        <v/>
      </c>
      <c r="M217" s="119" t="str">
        <f t="shared" si="55"/>
        <v/>
      </c>
      <c r="N217" s="119" t="str">
        <f t="shared" si="55"/>
        <v/>
      </c>
      <c r="O217" s="119" t="str">
        <f t="shared" si="55"/>
        <v/>
      </c>
      <c r="P217" s="119" t="str">
        <f t="shared" si="55"/>
        <v/>
      </c>
      <c r="Q217" s="119" t="str">
        <f t="shared" si="55"/>
        <v/>
      </c>
      <c r="R217" s="119" t="str">
        <f t="shared" si="55"/>
        <v/>
      </c>
      <c r="S217" s="119" t="str">
        <f t="shared" si="55"/>
        <v/>
      </c>
      <c r="T217" s="119" t="str">
        <f t="shared" si="55"/>
        <v/>
      </c>
      <c r="U217" s="119" t="str">
        <f t="shared" si="55"/>
        <v/>
      </c>
      <c r="V217" s="119" t="str">
        <f t="shared" si="55"/>
        <v/>
      </c>
      <c r="W217" s="119" t="str">
        <f t="shared" si="55"/>
        <v/>
      </c>
      <c r="X217" s="119" t="str">
        <f t="shared" si="55"/>
        <v/>
      </c>
      <c r="Y217" s="119" t="str">
        <f t="shared" si="55"/>
        <v/>
      </c>
      <c r="Z217" s="119" t="str">
        <f t="shared" si="55"/>
        <v/>
      </c>
      <c r="AA217" s="119" t="str">
        <f t="shared" si="55"/>
        <v/>
      </c>
      <c r="AB217" s="119" t="str">
        <f t="shared" si="55"/>
        <v/>
      </c>
      <c r="AC217" s="119" t="str">
        <f t="shared" si="55"/>
        <v/>
      </c>
      <c r="AD217" s="119" t="str">
        <f t="shared" si="55"/>
        <v/>
      </c>
      <c r="AE217" s="119" t="str">
        <f t="shared" si="55"/>
        <v/>
      </c>
      <c r="AF217" s="119" t="str">
        <f t="shared" si="55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56">IF(C185&lt;100,"",C185-1500)</f>
        <v/>
      </c>
      <c r="D218" s="119" t="str">
        <f t="shared" si="56"/>
        <v/>
      </c>
      <c r="E218" s="119" t="str">
        <f t="shared" si="56"/>
        <v/>
      </c>
      <c r="F218" s="119" t="str">
        <f t="shared" si="56"/>
        <v/>
      </c>
      <c r="G218" s="119" t="str">
        <f t="shared" si="56"/>
        <v/>
      </c>
      <c r="H218" s="119" t="str">
        <f t="shared" si="56"/>
        <v/>
      </c>
      <c r="I218" s="119" t="str">
        <f t="shared" si="56"/>
        <v/>
      </c>
      <c r="J218" s="119" t="str">
        <f t="shared" si="56"/>
        <v/>
      </c>
      <c r="K218" s="119" t="str">
        <f t="shared" si="56"/>
        <v/>
      </c>
      <c r="L218" s="119" t="str">
        <f t="shared" si="56"/>
        <v/>
      </c>
      <c r="M218" s="119" t="str">
        <f t="shared" si="56"/>
        <v/>
      </c>
      <c r="N218" s="119" t="str">
        <f t="shared" si="56"/>
        <v/>
      </c>
      <c r="O218" s="119" t="str">
        <f t="shared" si="56"/>
        <v/>
      </c>
      <c r="P218" s="119" t="str">
        <f t="shared" si="56"/>
        <v/>
      </c>
      <c r="Q218" s="119" t="str">
        <f t="shared" si="56"/>
        <v/>
      </c>
      <c r="R218" s="119" t="str">
        <f t="shared" si="56"/>
        <v/>
      </c>
      <c r="S218" s="119" t="str">
        <f t="shared" si="56"/>
        <v/>
      </c>
      <c r="T218" s="119" t="str">
        <f t="shared" si="56"/>
        <v/>
      </c>
      <c r="U218" s="119" t="str">
        <f t="shared" si="56"/>
        <v/>
      </c>
      <c r="V218" s="119" t="str">
        <f t="shared" si="56"/>
        <v/>
      </c>
      <c r="W218" s="119" t="str">
        <f t="shared" si="56"/>
        <v/>
      </c>
      <c r="X218" s="119" t="str">
        <f t="shared" si="56"/>
        <v/>
      </c>
      <c r="Y218" s="119" t="str">
        <f t="shared" si="56"/>
        <v/>
      </c>
      <c r="Z218" s="119" t="str">
        <f t="shared" si="56"/>
        <v/>
      </c>
      <c r="AA218" s="119" t="str">
        <f t="shared" si="56"/>
        <v/>
      </c>
      <c r="AB218" s="119" t="str">
        <f t="shared" si="56"/>
        <v/>
      </c>
      <c r="AC218" s="119" t="str">
        <f t="shared" si="56"/>
        <v/>
      </c>
      <c r="AD218" s="119" t="str">
        <f t="shared" si="56"/>
        <v/>
      </c>
      <c r="AE218" s="119" t="str">
        <f t="shared" si="56"/>
        <v/>
      </c>
      <c r="AF218" s="119" t="str">
        <f t="shared" si="56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637" priority="154">
      <formula>S$9&gt;=20/24</formula>
    </cfRule>
    <cfRule type="expression" dxfId="4636" priority="155">
      <formula>AND(S$9&gt;=14/24,S$9&lt;20/24)</formula>
    </cfRule>
    <cfRule type="expression" dxfId="4635" priority="156">
      <formula>AND(S$9&gt;=8/24,S$9&lt;14/24)</formula>
    </cfRule>
    <cfRule type="expression" dxfId="4634" priority="157">
      <formula>S$9&lt;8/24</formula>
    </cfRule>
  </conditionalFormatting>
  <conditionalFormatting sqref="B8:AF10 AA70:AF70 C70:Q70 L32:Z33 L31:Q31 C47:AF47 C71:AF71 C48:K52 C173:AF179 L29:Q29 L51:Q52 L49:T50 V35:W35 S34:W34 X34:Z35 L44:AF46 AA48:AF51 C59:AF69 U11:Z12 L73:Z79 L72:Q72 C72:K79 Q53:Q58 Q34:Q39 L34:P34 R11:Z11 AA72:AF79">
    <cfRule type="expression" dxfId="4633" priority="150">
      <formula>B$9&gt;=20/24</formula>
    </cfRule>
    <cfRule type="expression" dxfId="4632" priority="151">
      <formula>AND(B$9&gt;=14/24,B$9&lt;20/24)</formula>
    </cfRule>
    <cfRule type="expression" dxfId="4631" priority="152">
      <formula>AND(B$9&gt;=8/24,B$9&lt;14/24)</formula>
    </cfRule>
    <cfRule type="expression" dxfId="4630" priority="153">
      <formula>B$9&lt;8/24</formula>
    </cfRule>
  </conditionalFormatting>
  <conditionalFormatting sqref="B171:AF171">
    <cfRule type="expression" dxfId="4629" priority="146">
      <formula>B$9&gt;=20/24</formula>
    </cfRule>
    <cfRule type="expression" dxfId="4628" priority="147">
      <formula>AND(B$9&gt;=14/24,B$9&lt;20/24)</formula>
    </cfRule>
    <cfRule type="expression" dxfId="4627" priority="148">
      <formula>AND(B$9&gt;=8/24,B$9&lt;14/24)</formula>
    </cfRule>
    <cfRule type="expression" dxfId="4626" priority="149">
      <formula>B$9&lt;8/24</formula>
    </cfRule>
  </conditionalFormatting>
  <conditionalFormatting sqref="AL4:AL6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625" priority="141">
      <formula>L$9&gt;=20/24</formula>
    </cfRule>
    <cfRule type="expression" dxfId="4624" priority="142">
      <formula>AND(L$9&gt;=14/24,L$9&lt;20/24)</formula>
    </cfRule>
    <cfRule type="expression" dxfId="4623" priority="143">
      <formula>AND(L$9&gt;=8/24,L$9&lt;14/24)</formula>
    </cfRule>
    <cfRule type="expression" dxfId="4622" priority="144">
      <formula>L$9&lt;8/24</formula>
    </cfRule>
  </conditionalFormatting>
  <conditionalFormatting sqref="L35:P35">
    <cfRule type="expression" dxfId="4621" priority="137">
      <formula>L$9&gt;=20/24</formula>
    </cfRule>
    <cfRule type="expression" dxfId="4620" priority="138">
      <formula>AND(L$9&gt;=14/24,L$9&lt;20/24)</formula>
    </cfRule>
    <cfRule type="expression" dxfId="4619" priority="139">
      <formula>AND(L$9&gt;=8/24,L$9&lt;14/24)</formula>
    </cfRule>
    <cfRule type="expression" dxfId="4618" priority="140">
      <formula>L$9&lt;8/24</formula>
    </cfRule>
  </conditionalFormatting>
  <conditionalFormatting sqref="U13:Z13">
    <cfRule type="expression" dxfId="4617" priority="133">
      <formula>U$9&gt;=20/24</formula>
    </cfRule>
    <cfRule type="expression" dxfId="4616" priority="134">
      <formula>AND(U$9&gt;=14/24,U$9&lt;20/24)</formula>
    </cfRule>
    <cfRule type="expression" dxfId="4615" priority="135">
      <formula>AND(U$9&gt;=8/24,U$9&lt;14/24)</formula>
    </cfRule>
    <cfRule type="expression" dxfId="4614" priority="136">
      <formula>U$9&lt;8/24</formula>
    </cfRule>
  </conditionalFormatting>
  <conditionalFormatting sqref="R31:Z31">
    <cfRule type="expression" dxfId="4613" priority="129">
      <formula>R$9&gt;=20/24</formula>
    </cfRule>
    <cfRule type="expression" dxfId="4612" priority="130">
      <formula>AND(R$9&gt;=14/24,R$9&lt;20/24)</formula>
    </cfRule>
    <cfRule type="expression" dxfId="4611" priority="131">
      <formula>AND(R$9&gt;=8/24,R$9&lt;14/24)</formula>
    </cfRule>
    <cfRule type="expression" dxfId="4610" priority="132">
      <formula>R$9&lt;8/24</formula>
    </cfRule>
  </conditionalFormatting>
  <conditionalFormatting sqref="R48:Z48">
    <cfRule type="expression" dxfId="4609" priority="125">
      <formula>R$9&gt;=20/24</formula>
    </cfRule>
    <cfRule type="expression" dxfId="4608" priority="126">
      <formula>AND(R$9&gt;=14/24,R$9&lt;20/24)</formula>
    </cfRule>
    <cfRule type="expression" dxfId="4607" priority="127">
      <formula>AND(R$9&gt;=8/24,R$9&lt;14/24)</formula>
    </cfRule>
    <cfRule type="expression" dxfId="4606" priority="128">
      <formula>R$9&lt;8/24</formula>
    </cfRule>
  </conditionalFormatting>
  <conditionalFormatting sqref="R70:Z70">
    <cfRule type="expression" dxfId="4605" priority="121">
      <formula>R$9&gt;=20/24</formula>
    </cfRule>
    <cfRule type="expression" dxfId="4604" priority="122">
      <formula>AND(R$9&gt;=14/24,R$9&lt;20/24)</formula>
    </cfRule>
    <cfRule type="expression" dxfId="4603" priority="123">
      <formula>AND(R$9&gt;=8/24,R$9&lt;14/24)</formula>
    </cfRule>
    <cfRule type="expression" dxfId="4602" priority="124">
      <formula>R$9&lt;8/24</formula>
    </cfRule>
  </conditionalFormatting>
  <conditionalFormatting sqref="R72:Z72">
    <cfRule type="expression" dxfId="4601" priority="117">
      <formula>R$9&gt;=20/24</formula>
    </cfRule>
    <cfRule type="expression" dxfId="4600" priority="118">
      <formula>AND(R$9&gt;=14/24,R$9&lt;20/24)</formula>
    </cfRule>
    <cfRule type="expression" dxfId="4599" priority="119">
      <formula>AND(R$9&gt;=8/24,R$9&lt;14/24)</formula>
    </cfRule>
    <cfRule type="expression" dxfId="4598" priority="120">
      <formula>R$9&lt;8/24</formula>
    </cfRule>
  </conditionalFormatting>
  <conditionalFormatting sqref="R22:Z26 O11:Q27">
    <cfRule type="expression" dxfId="4597" priority="113">
      <formula>O$9&gt;=20/24</formula>
    </cfRule>
    <cfRule type="expression" dxfId="4596" priority="114">
      <formula>AND(O$9&gt;=14/24,O$9&lt;20/24)</formula>
    </cfRule>
    <cfRule type="expression" dxfId="4595" priority="115">
      <formula>AND(O$9&gt;=8/24,O$9&lt;14/24)</formula>
    </cfRule>
    <cfRule type="expression" dxfId="4594" priority="116">
      <formula>O$9&lt;8/24</formula>
    </cfRule>
  </conditionalFormatting>
  <conditionalFormatting sqref="Q40">
    <cfRule type="expression" dxfId="4593" priority="109">
      <formula>Q$9&gt;=20/24</formula>
    </cfRule>
    <cfRule type="expression" dxfId="4592" priority="110">
      <formula>AND(Q$9&gt;=14/24,Q$9&lt;20/24)</formula>
    </cfRule>
    <cfRule type="expression" dxfId="4591" priority="111">
      <formula>AND(Q$9&gt;=8/24,Q$9&lt;14/24)</formula>
    </cfRule>
    <cfRule type="expression" dxfId="4590" priority="112">
      <formula>Q$9&lt;8/24</formula>
    </cfRule>
  </conditionalFormatting>
  <conditionalFormatting sqref="Q41">
    <cfRule type="expression" dxfId="4589" priority="105">
      <formula>Q$9&gt;=20/24</formula>
    </cfRule>
    <cfRule type="expression" dxfId="4588" priority="106">
      <formula>AND(Q$9&gt;=14/24,Q$9&lt;20/24)</formula>
    </cfRule>
    <cfRule type="expression" dxfId="4587" priority="107">
      <formula>AND(Q$9&gt;=8/24,Q$9&lt;14/24)</formula>
    </cfRule>
    <cfRule type="expression" dxfId="4586" priority="108">
      <formula>Q$9&lt;8/24</formula>
    </cfRule>
  </conditionalFormatting>
  <conditionalFormatting sqref="L36:P36">
    <cfRule type="expression" dxfId="4585" priority="101">
      <formula>L$9&gt;=20/24</formula>
    </cfRule>
    <cfRule type="expression" dxfId="4584" priority="102">
      <formula>AND(L$9&gt;=14/24,L$9&lt;20/24)</formula>
    </cfRule>
    <cfRule type="expression" dxfId="4583" priority="103">
      <formula>AND(L$9&gt;=8/24,L$9&lt;14/24)</formula>
    </cfRule>
    <cfRule type="expression" dxfId="4582" priority="104">
      <formula>L$9&lt;8/24</formula>
    </cfRule>
  </conditionalFormatting>
  <conditionalFormatting sqref="R29:AD29">
    <cfRule type="expression" dxfId="4581" priority="97">
      <formula>R$9&gt;=20/24</formula>
    </cfRule>
    <cfRule type="expression" dxfId="4580" priority="98">
      <formula>AND(R$9&gt;=14/24,R$9&lt;20/24)</formula>
    </cfRule>
    <cfRule type="expression" dxfId="4579" priority="99">
      <formula>AND(R$9&gt;=8/24,R$9&lt;14/24)</formula>
    </cfRule>
    <cfRule type="expression" dxfId="4578" priority="100">
      <formula>R$9&lt;8/24</formula>
    </cfRule>
  </conditionalFormatting>
  <conditionalFormatting sqref="U14:Z27 R12:T27 T20:Z27 T18:Z18 T16:Z16 T13:Z14 AA16:AF27">
    <cfRule type="expression" dxfId="4577" priority="93">
      <formula>R$9&gt;=20/24</formula>
    </cfRule>
    <cfRule type="expression" dxfId="4576" priority="94">
      <formula>AND(R$9&gt;=14/24,R$9&lt;20/24)</formula>
    </cfRule>
    <cfRule type="expression" dxfId="4575" priority="95">
      <formula>AND(R$9&gt;=8/24,R$9&lt;14/24)</formula>
    </cfRule>
    <cfRule type="expression" dxfId="4574" priority="96">
      <formula>R$9&lt;8/24</formula>
    </cfRule>
  </conditionalFormatting>
  <conditionalFormatting sqref="R34:R39 V36:Z39 S35:U39 T38:Z39 U37:Z37">
    <cfRule type="expression" dxfId="4573" priority="89">
      <formula>R$9&gt;=20/24</formula>
    </cfRule>
    <cfRule type="expression" dxfId="4572" priority="90">
      <formula>AND(R$9&gt;=14/24,R$9&lt;20/24)</formula>
    </cfRule>
    <cfRule type="expression" dxfId="4571" priority="91">
      <formula>AND(R$9&gt;=8/24,R$9&lt;14/24)</formula>
    </cfRule>
    <cfRule type="expression" dxfId="4570" priority="92">
      <formula>R$9&lt;8/24</formula>
    </cfRule>
  </conditionalFormatting>
  <conditionalFormatting sqref="R40:Z40">
    <cfRule type="expression" dxfId="4569" priority="85">
      <formula>R$9&gt;=20/24</formula>
    </cfRule>
    <cfRule type="expression" dxfId="4568" priority="86">
      <formula>AND(R$9&gt;=14/24,R$9&lt;20/24)</formula>
    </cfRule>
    <cfRule type="expression" dxfId="4567" priority="87">
      <formula>AND(R$9&gt;=8/24,R$9&lt;14/24)</formula>
    </cfRule>
    <cfRule type="expression" dxfId="4566" priority="88">
      <formula>R$9&lt;8/24</formula>
    </cfRule>
  </conditionalFormatting>
  <conditionalFormatting sqref="R41:Z41">
    <cfRule type="expression" dxfId="4565" priority="81">
      <formula>R$9&gt;=20/24</formula>
    </cfRule>
    <cfRule type="expression" dxfId="4564" priority="82">
      <formula>AND(R$9&gt;=14/24,R$9&lt;20/24)</formula>
    </cfRule>
    <cfRule type="expression" dxfId="4563" priority="83">
      <formula>AND(R$9&gt;=8/24,R$9&lt;14/24)</formula>
    </cfRule>
    <cfRule type="expression" dxfId="4562" priority="84">
      <formula>R$9&lt;8/24</formula>
    </cfRule>
  </conditionalFormatting>
  <conditionalFormatting sqref="R51:Z58 AA52:AF58">
    <cfRule type="expression" dxfId="4561" priority="77">
      <formula>R$9&gt;=20/24</formula>
    </cfRule>
    <cfRule type="expression" dxfId="4560" priority="78">
      <formula>AND(R$9&gt;=14/24,R$9&lt;20/24)</formula>
    </cfRule>
    <cfRule type="expression" dxfId="4559" priority="79">
      <formula>AND(R$9&gt;=8/24,R$9&lt;14/24)</formula>
    </cfRule>
    <cfRule type="expression" dxfId="4558" priority="80">
      <formula>R$9&lt;8/24</formula>
    </cfRule>
  </conditionalFormatting>
  <conditionalFormatting sqref="AA83:AF86">
    <cfRule type="expression" dxfId="4557" priority="73">
      <formula>AA$9&gt;=20/24</formula>
    </cfRule>
    <cfRule type="expression" dxfId="4556" priority="74">
      <formula>AND(AA$9&gt;=14/24,AA$9&lt;20/24)</formula>
    </cfRule>
    <cfRule type="expression" dxfId="4555" priority="75">
      <formula>AND(AA$9&gt;=8/24,AA$9&lt;14/24)</formula>
    </cfRule>
    <cfRule type="expression" dxfId="4554" priority="76">
      <formula>AA$9&lt;8/24</formula>
    </cfRule>
  </conditionalFormatting>
  <conditionalFormatting sqref="C83:K86">
    <cfRule type="expression" dxfId="4553" priority="65">
      <formula>C$9&gt;=20/24</formula>
    </cfRule>
    <cfRule type="expression" dxfId="4552" priority="66">
      <formula>AND(C$9&gt;=14/24,C$9&lt;20/24)</formula>
    </cfRule>
    <cfRule type="expression" dxfId="4551" priority="67">
      <formula>AND(C$9&gt;=8/24,C$9&lt;14/24)</formula>
    </cfRule>
    <cfRule type="expression" dxfId="4550" priority="68">
      <formula>C$9&lt;8/24</formula>
    </cfRule>
  </conditionalFormatting>
  <conditionalFormatting sqref="L83:Q86">
    <cfRule type="expression" dxfId="4549" priority="61">
      <formula>L$9&gt;=20/24</formula>
    </cfRule>
    <cfRule type="expression" dxfId="4548" priority="62">
      <formula>AND(L$9&gt;=14/24,L$9&lt;20/24)</formula>
    </cfRule>
    <cfRule type="expression" dxfId="4547" priority="63">
      <formula>AND(L$9&gt;=8/24,L$9&lt;14/24)</formula>
    </cfRule>
    <cfRule type="expression" dxfId="4546" priority="64">
      <formula>L$9&lt;8/24</formula>
    </cfRule>
  </conditionalFormatting>
  <conditionalFormatting sqref="R83:Z86">
    <cfRule type="expression" dxfId="4545" priority="57">
      <formula>R$9&gt;=20/24</formula>
    </cfRule>
    <cfRule type="expression" dxfId="4544" priority="58">
      <formula>AND(R$9&gt;=14/24,R$9&lt;20/24)</formula>
    </cfRule>
    <cfRule type="expression" dxfId="4543" priority="59">
      <formula>AND(R$9&gt;=8/24,R$9&lt;14/24)</formula>
    </cfRule>
    <cfRule type="expression" dxfId="4542" priority="60">
      <formula>R$9&lt;8/24</formula>
    </cfRule>
  </conditionalFormatting>
  <conditionalFormatting sqref="AG42 C28:AF33 C42:AF47 H34:P34 L35:P36 Q34:AF41 O11:AF27">
    <cfRule type="expression" dxfId="4541" priority="56">
      <formula>C11&gt;$AG11</formula>
    </cfRule>
  </conditionalFormatting>
  <conditionalFormatting sqref="T192:AX192">
    <cfRule type="expression" dxfId="4540" priority="52">
      <formula>T$9&gt;=20/24</formula>
    </cfRule>
    <cfRule type="expression" dxfId="4539" priority="53">
      <formula>AND(T$9&gt;=14/24,T$9&lt;20/24)</formula>
    </cfRule>
    <cfRule type="expression" dxfId="4538" priority="54">
      <formula>AND(T$9&gt;=8/24,T$9&lt;14/24)</formula>
    </cfRule>
    <cfRule type="expression" dxfId="4537" priority="55">
      <formula>T$9&lt;8/24</formula>
    </cfRule>
  </conditionalFormatting>
  <conditionalFormatting sqref="A11:A86 A88:A180">
    <cfRule type="expression" dxfId="4536" priority="51">
      <formula>$AH11=0</formula>
    </cfRule>
  </conditionalFormatting>
  <conditionalFormatting sqref="AA87:AF87">
    <cfRule type="expression" dxfId="4535" priority="47">
      <formula>AA$9&gt;=20/24</formula>
    </cfRule>
    <cfRule type="expression" dxfId="4534" priority="48">
      <formula>AND(AA$9&gt;=14/24,AA$9&lt;20/24)</formula>
    </cfRule>
    <cfRule type="expression" dxfId="4533" priority="49">
      <formula>AND(AA$9&gt;=8/24,AA$9&lt;14/24)</formula>
    </cfRule>
    <cfRule type="expression" dxfId="4532" priority="50">
      <formula>AA$9&lt;8/24</formula>
    </cfRule>
  </conditionalFormatting>
  <conditionalFormatting sqref="C87:K87">
    <cfRule type="expression" dxfId="4531" priority="43">
      <formula>C$9&gt;=20/24</formula>
    </cfRule>
    <cfRule type="expression" dxfId="4530" priority="44">
      <formula>AND(C$9&gt;=14/24,C$9&lt;20/24)</formula>
    </cfRule>
    <cfRule type="expression" dxfId="4529" priority="45">
      <formula>AND(C$9&gt;=8/24,C$9&lt;14/24)</formula>
    </cfRule>
    <cfRule type="expression" dxfId="4528" priority="46">
      <formula>C$9&lt;8/24</formula>
    </cfRule>
  </conditionalFormatting>
  <conditionalFormatting sqref="L87:Q87">
    <cfRule type="expression" dxfId="4527" priority="39">
      <formula>L$9&gt;=20/24</formula>
    </cfRule>
    <cfRule type="expression" dxfId="4526" priority="40">
      <formula>AND(L$9&gt;=14/24,L$9&lt;20/24)</formula>
    </cfRule>
    <cfRule type="expression" dxfId="4525" priority="41">
      <formula>AND(L$9&gt;=8/24,L$9&lt;14/24)</formula>
    </cfRule>
    <cfRule type="expression" dxfId="4524" priority="42">
      <formula>L$9&lt;8/24</formula>
    </cfRule>
  </conditionalFormatting>
  <conditionalFormatting sqref="R87:Z87">
    <cfRule type="expression" dxfId="4523" priority="35">
      <formula>R$9&gt;=20/24</formula>
    </cfRule>
    <cfRule type="expression" dxfId="4522" priority="36">
      <formula>AND(R$9&gt;=14/24,R$9&lt;20/24)</formula>
    </cfRule>
    <cfRule type="expression" dxfId="4521" priority="37">
      <formula>AND(R$9&gt;=8/24,R$9&lt;14/24)</formula>
    </cfRule>
    <cfRule type="expression" dxfId="4520" priority="38">
      <formula>R$9&lt;8/24</formula>
    </cfRule>
  </conditionalFormatting>
  <conditionalFormatting sqref="A87">
    <cfRule type="expression" dxfId="4519" priority="34">
      <formula>$AH87=0</formula>
    </cfRule>
  </conditionalFormatting>
  <conditionalFormatting sqref="C28:AF28">
    <cfRule type="expression" dxfId="4518" priority="30">
      <formula>C$9&gt;=20/24</formula>
    </cfRule>
    <cfRule type="expression" dxfId="4517" priority="31">
      <formula>AND(C$9&gt;=14/24,C$9&lt;20/24)</formula>
    </cfRule>
    <cfRule type="expression" dxfId="4516" priority="32">
      <formula>AND(C$9&gt;=8/24,C$9&lt;14/24)</formula>
    </cfRule>
    <cfRule type="expression" dxfId="4515" priority="33">
      <formula>C$9&lt;8/24</formula>
    </cfRule>
  </conditionalFormatting>
  <conditionalFormatting sqref="R28:AA28">
    <cfRule type="expression" dxfId="4514" priority="26">
      <formula>R$9&gt;=20/24</formula>
    </cfRule>
    <cfRule type="expression" dxfId="4513" priority="27">
      <formula>AND(R$9&gt;=14/24,R$9&lt;20/24)</formula>
    </cfRule>
    <cfRule type="expression" dxfId="4512" priority="28">
      <formula>AND(R$9&gt;=8/24,R$9&lt;14/24)</formula>
    </cfRule>
    <cfRule type="expression" dxfId="4511" priority="29">
      <formula>R$9&lt;8/24</formula>
    </cfRule>
  </conditionalFormatting>
  <conditionalFormatting sqref="B59:B79 B44:B51">
    <cfRule type="expression" dxfId="4510" priority="22">
      <formula>B$9&gt;=20/24</formula>
    </cfRule>
    <cfRule type="expression" dxfId="4509" priority="23">
      <formula>AND(B$9&gt;=14/24,B$9&lt;20/24)</formula>
    </cfRule>
    <cfRule type="expression" dxfId="4508" priority="24">
      <formula>AND(B$9&gt;=8/24,B$9&lt;14/24)</formula>
    </cfRule>
    <cfRule type="expression" dxfId="4507" priority="25">
      <formula>B$9&lt;8/24</formula>
    </cfRule>
  </conditionalFormatting>
  <conditionalFormatting sqref="B16:N27">
    <cfRule type="expression" dxfId="4506" priority="18">
      <formula>B$9&gt;=20/24</formula>
    </cfRule>
    <cfRule type="expression" dxfId="4505" priority="19">
      <formula>AND(B$9&gt;=14/24,B$9&lt;20/24)</formula>
    </cfRule>
    <cfRule type="expression" dxfId="4504" priority="20">
      <formula>AND(B$9&gt;=8/24,B$9&lt;14/24)</formula>
    </cfRule>
    <cfRule type="expression" dxfId="4503" priority="21">
      <formula>B$9&lt;8/24</formula>
    </cfRule>
  </conditionalFormatting>
  <conditionalFormatting sqref="B52:B58 C53:P58">
    <cfRule type="expression" dxfId="4502" priority="14">
      <formula>B$9&gt;=20/24</formula>
    </cfRule>
    <cfRule type="expression" dxfId="4501" priority="15">
      <formula>AND(B$9&gt;=14/24,B$9&lt;20/24)</formula>
    </cfRule>
    <cfRule type="expression" dxfId="4500" priority="16">
      <formula>AND(B$9&gt;=8/24,B$9&lt;14/24)</formula>
    </cfRule>
    <cfRule type="expression" dxfId="4499" priority="17">
      <formula>B$9&lt;8/24</formula>
    </cfRule>
  </conditionalFormatting>
  <conditionalFormatting sqref="B83:B86">
    <cfRule type="expression" dxfId="4498" priority="10">
      <formula>B$9&gt;=20/24</formula>
    </cfRule>
    <cfRule type="expression" dxfId="4497" priority="11">
      <formula>AND(B$9&gt;=14/24,B$9&lt;20/24)</formula>
    </cfRule>
    <cfRule type="expression" dxfId="4496" priority="12">
      <formula>AND(B$9&gt;=8/24,B$9&lt;14/24)</formula>
    </cfRule>
    <cfRule type="expression" dxfId="4495" priority="13">
      <formula>B$9&lt;8/24</formula>
    </cfRule>
  </conditionalFormatting>
  <conditionalFormatting sqref="B11:B47 C34:G41 H35:K41 C11:N27 L37:P41">
    <cfRule type="expression" dxfId="4494" priority="9">
      <formula>B11&gt;$AG11</formula>
    </cfRule>
  </conditionalFormatting>
  <conditionalFormatting sqref="B87">
    <cfRule type="expression" dxfId="4493" priority="5">
      <formula>B$9&gt;=20/24</formula>
    </cfRule>
    <cfRule type="expression" dxfId="4492" priority="6">
      <formula>AND(B$9&gt;=14/24,B$9&lt;20/24)</formula>
    </cfRule>
    <cfRule type="expression" dxfId="4491" priority="7">
      <formula>AND(B$9&gt;=8/24,B$9&lt;14/24)</formula>
    </cfRule>
    <cfRule type="expression" dxfId="4490" priority="8">
      <formula>B$9&lt;8/24</formula>
    </cfRule>
  </conditionalFormatting>
  <conditionalFormatting sqref="B28">
    <cfRule type="expression" dxfId="4489" priority="1">
      <formula>B$9&gt;=20/24</formula>
    </cfRule>
    <cfRule type="expression" dxfId="4488" priority="2">
      <formula>AND(B$9&gt;=14/24,B$9&lt;20/24)</formula>
    </cfRule>
    <cfRule type="expression" dxfId="4487" priority="3">
      <formula>AND(B$9&gt;=8/24,B$9&lt;14/24)</formula>
    </cfRule>
    <cfRule type="expression" dxfId="4486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3</v>
      </c>
      <c r="D4" s="226">
        <f ca="1">IFERROR(DATE(2021,4,13)+C4,"")</f>
        <v>44302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684.90000000000009</v>
      </c>
      <c r="C5" s="32">
        <f t="shared" ref="C5:AF5" si="0">C59</f>
        <v>643.1</v>
      </c>
      <c r="D5" s="32">
        <f t="shared" si="0"/>
        <v>622.6</v>
      </c>
      <c r="E5" s="32">
        <f t="shared" si="0"/>
        <v>618.9</v>
      </c>
      <c r="F5" s="32">
        <f t="shared" si="0"/>
        <v>601.41</v>
      </c>
      <c r="G5" s="32">
        <f t="shared" si="0"/>
        <v>649.4</v>
      </c>
      <c r="H5" s="32">
        <f t="shared" si="0"/>
        <v>673.6</v>
      </c>
      <c r="I5" s="32">
        <f t="shared" si="0"/>
        <v>693.1</v>
      </c>
      <c r="J5" s="32">
        <f t="shared" si="0"/>
        <v>685.6</v>
      </c>
      <c r="K5" s="32">
        <f t="shared" si="0"/>
        <v>699.7</v>
      </c>
      <c r="L5" s="32">
        <f t="shared" si="0"/>
        <v>669</v>
      </c>
      <c r="M5" s="32">
        <f t="shared" si="0"/>
        <v>704.1</v>
      </c>
      <c r="N5" s="32">
        <f t="shared" si="0"/>
        <v>702</v>
      </c>
      <c r="O5" s="32">
        <f t="shared" si="0"/>
        <v>719</v>
      </c>
      <c r="P5" s="32">
        <f t="shared" si="0"/>
        <v>710</v>
      </c>
      <c r="Q5" s="32">
        <f t="shared" si="0"/>
        <v>761</v>
      </c>
      <c r="R5" s="32">
        <f t="shared" si="0"/>
        <v>749.02</v>
      </c>
      <c r="S5" s="32">
        <f t="shared" si="0"/>
        <v>781</v>
      </c>
      <c r="T5" s="32">
        <f t="shared" si="0"/>
        <v>18</v>
      </c>
      <c r="U5" s="32">
        <f t="shared" si="0"/>
        <v>18</v>
      </c>
      <c r="V5" s="32">
        <f t="shared" si="0"/>
        <v>714.7</v>
      </c>
      <c r="W5" s="32">
        <f t="shared" si="0"/>
        <v>687.42000000000007</v>
      </c>
      <c r="X5" s="32">
        <f t="shared" si="0"/>
        <v>735.3</v>
      </c>
      <c r="Y5" s="32">
        <f t="shared" si="0"/>
        <v>669.18000000000006</v>
      </c>
      <c r="Z5" s="32">
        <f t="shared" si="0"/>
        <v>586</v>
      </c>
      <c r="AA5" s="32">
        <f t="shared" si="0"/>
        <v>553.1</v>
      </c>
      <c r="AB5" s="32">
        <f t="shared" si="0"/>
        <v>465.1</v>
      </c>
      <c r="AC5" s="32">
        <f t="shared" si="0"/>
        <v>385.3</v>
      </c>
      <c r="AD5" s="32">
        <f t="shared" si="0"/>
        <v>435.9</v>
      </c>
      <c r="AE5" s="32">
        <f t="shared" si="0"/>
        <v>434.2</v>
      </c>
      <c r="AF5" s="32">
        <f t="shared" si="0"/>
        <v>469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1224MW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Load=107</v>
      </c>
      <c r="B7" s="35">
        <f t="shared" ref="B7:AF7" si="1">B65</f>
        <v>983.74000000000012</v>
      </c>
      <c r="C7" s="35">
        <f t="shared" si="1"/>
        <v>942.34000000000015</v>
      </c>
      <c r="D7" s="35">
        <f t="shared" si="1"/>
        <v>908.74</v>
      </c>
      <c r="E7" s="35">
        <f t="shared" si="1"/>
        <v>904.33999999999992</v>
      </c>
      <c r="F7" s="35">
        <f t="shared" si="1"/>
        <v>918.05</v>
      </c>
      <c r="G7" s="35">
        <f t="shared" si="1"/>
        <v>971.54</v>
      </c>
      <c r="H7" s="35">
        <f t="shared" si="1"/>
        <v>1030.74</v>
      </c>
      <c r="I7" s="35">
        <f t="shared" si="1"/>
        <v>1141.24</v>
      </c>
      <c r="J7" s="35">
        <f t="shared" si="1"/>
        <v>1153.94</v>
      </c>
      <c r="K7" s="35">
        <f t="shared" si="1"/>
        <v>1213.8400000000001</v>
      </c>
      <c r="L7" s="35">
        <f>L65</f>
        <v>1192.6400000000001</v>
      </c>
      <c r="M7" s="35">
        <f t="shared" si="1"/>
        <v>1223.74</v>
      </c>
      <c r="N7" s="35">
        <f t="shared" si="1"/>
        <v>1229.3400000000001</v>
      </c>
      <c r="O7" s="35">
        <f t="shared" si="1"/>
        <v>1238.5400000000002</v>
      </c>
      <c r="P7" s="35">
        <f t="shared" si="1"/>
        <v>1243.74</v>
      </c>
      <c r="Q7" s="35">
        <f t="shared" si="1"/>
        <v>1256.3399999999999</v>
      </c>
      <c r="R7" s="35">
        <f t="shared" si="1"/>
        <v>1244.3600000000001</v>
      </c>
      <c r="S7" s="35">
        <f t="shared" si="1"/>
        <v>1277.5400000000002</v>
      </c>
      <c r="T7" s="35">
        <f t="shared" si="1"/>
        <v>106.53999999999999</v>
      </c>
      <c r="U7" s="35">
        <f t="shared" si="1"/>
        <v>106.53999999999999</v>
      </c>
      <c r="V7" s="35">
        <f t="shared" si="1"/>
        <v>1170.6400000000001</v>
      </c>
      <c r="W7" s="35">
        <f t="shared" si="1"/>
        <v>1156.6600000000001</v>
      </c>
      <c r="X7" s="35">
        <f t="shared" si="1"/>
        <v>1221.4399999999998</v>
      </c>
      <c r="Y7" s="35">
        <f t="shared" si="1"/>
        <v>1236.22</v>
      </c>
      <c r="Z7" s="35">
        <f t="shared" si="1"/>
        <v>1107.1399999999999</v>
      </c>
      <c r="AA7" s="35">
        <f t="shared" si="1"/>
        <v>1021.3399999999999</v>
      </c>
      <c r="AB7" s="35">
        <f t="shared" si="1"/>
        <v>932.94</v>
      </c>
      <c r="AC7" s="35">
        <f t="shared" si="1"/>
        <v>840.83999999999992</v>
      </c>
      <c r="AD7" s="35">
        <f t="shared" si="1"/>
        <v>818.83999999999992</v>
      </c>
      <c r="AE7" s="35">
        <f t="shared" si="1"/>
        <v>800.14</v>
      </c>
      <c r="AF7" s="35">
        <f t="shared" si="1"/>
        <v>807.44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20</v>
      </c>
      <c r="C11" s="47">
        <v>20</v>
      </c>
      <c r="D11" s="47">
        <v>20</v>
      </c>
      <c r="E11" s="47">
        <v>20</v>
      </c>
      <c r="F11" s="47">
        <v>20</v>
      </c>
      <c r="G11" s="47">
        <v>20</v>
      </c>
      <c r="H11" s="47">
        <v>20</v>
      </c>
      <c r="I11" s="47">
        <v>20</v>
      </c>
      <c r="J11" s="47">
        <v>20</v>
      </c>
      <c r="K11" s="47">
        <v>20</v>
      </c>
      <c r="L11" s="48">
        <v>20</v>
      </c>
      <c r="M11" s="48">
        <v>20</v>
      </c>
      <c r="N11" s="48">
        <v>20</v>
      </c>
      <c r="O11" s="48">
        <v>20</v>
      </c>
      <c r="P11" s="48">
        <v>20</v>
      </c>
      <c r="Q11" s="48">
        <v>20</v>
      </c>
      <c r="R11" s="48">
        <v>20</v>
      </c>
      <c r="S11" s="48">
        <v>20</v>
      </c>
      <c r="T11" s="49" t="s">
        <v>210</v>
      </c>
      <c r="U11" s="49" t="s">
        <v>210</v>
      </c>
      <c r="V11" s="49">
        <v>20</v>
      </c>
      <c r="W11" s="49">
        <v>20</v>
      </c>
      <c r="X11" s="49">
        <v>20</v>
      </c>
      <c r="Y11" s="49">
        <v>20</v>
      </c>
      <c r="Z11" s="49">
        <v>20</v>
      </c>
      <c r="AA11" s="47">
        <v>20</v>
      </c>
      <c r="AB11" s="47">
        <v>20</v>
      </c>
      <c r="AC11" s="47">
        <v>22</v>
      </c>
      <c r="AD11" s="47">
        <v>22</v>
      </c>
      <c r="AE11" s="47">
        <v>20</v>
      </c>
      <c r="AF11" s="47">
        <v>20</v>
      </c>
      <c r="AG11" s="50">
        <v>60</v>
      </c>
      <c r="AH11" s="51">
        <f>MAX(B11:AF11)</f>
        <v>22</v>
      </c>
      <c r="AI11" s="52">
        <f>MIN(B11:AF11)</f>
        <v>20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24.9</v>
      </c>
      <c r="C12" s="55">
        <v>25.5</v>
      </c>
      <c r="D12" s="55">
        <v>30.6</v>
      </c>
      <c r="E12" s="55">
        <v>30.8</v>
      </c>
      <c r="F12" s="55">
        <v>31</v>
      </c>
      <c r="G12" s="55">
        <v>31</v>
      </c>
      <c r="H12" s="55">
        <v>30.9</v>
      </c>
      <c r="I12" s="55">
        <v>30.2</v>
      </c>
      <c r="J12" s="55">
        <v>30</v>
      </c>
      <c r="K12" s="55">
        <v>30.2</v>
      </c>
      <c r="L12" s="48">
        <v>30.4</v>
      </c>
      <c r="M12" s="48">
        <v>30.4</v>
      </c>
      <c r="N12" s="48">
        <v>30.4</v>
      </c>
      <c r="O12" s="48">
        <v>30.4</v>
      </c>
      <c r="P12" s="48">
        <v>30.4</v>
      </c>
      <c r="Q12" s="48">
        <v>30.2</v>
      </c>
      <c r="R12" s="48">
        <v>30.2</v>
      </c>
      <c r="S12" s="48">
        <v>30.2</v>
      </c>
      <c r="T12" s="48" t="s">
        <v>211</v>
      </c>
      <c r="U12" s="48" t="s">
        <v>211</v>
      </c>
      <c r="V12" s="48">
        <v>30.2</v>
      </c>
      <c r="W12" s="48">
        <v>30.2</v>
      </c>
      <c r="X12" s="48">
        <v>30.2</v>
      </c>
      <c r="Y12" s="48">
        <v>30.2</v>
      </c>
      <c r="Z12" s="48">
        <v>30.2</v>
      </c>
      <c r="AA12" s="55">
        <v>30</v>
      </c>
      <c r="AB12" s="55">
        <v>29.5</v>
      </c>
      <c r="AC12" s="55">
        <v>34.200000000000003</v>
      </c>
      <c r="AD12" s="55">
        <v>34.799999999999997</v>
      </c>
      <c r="AE12" s="55">
        <v>30</v>
      </c>
      <c r="AF12" s="55">
        <v>30</v>
      </c>
      <c r="AG12" s="56">
        <v>50</v>
      </c>
      <c r="AH12" s="51">
        <f t="shared" ref="AH12:AH77" si="2">MAX(B12:AF12)</f>
        <v>34.799999999999997</v>
      </c>
      <c r="AI12" s="52">
        <f t="shared" ref="AI12:AI77" si="3">MIN(B12:AF12)</f>
        <v>24.9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</v>
      </c>
      <c r="C13" s="55">
        <v>16</v>
      </c>
      <c r="D13" s="55">
        <v>16</v>
      </c>
      <c r="E13" s="55">
        <v>16</v>
      </c>
      <c r="F13" s="55">
        <v>16</v>
      </c>
      <c r="G13" s="55">
        <v>16</v>
      </c>
      <c r="H13" s="55">
        <v>16</v>
      </c>
      <c r="I13" s="55">
        <v>16</v>
      </c>
      <c r="J13" s="55">
        <v>16</v>
      </c>
      <c r="K13" s="55">
        <v>16</v>
      </c>
      <c r="L13" s="48">
        <v>16</v>
      </c>
      <c r="M13" s="48">
        <v>16</v>
      </c>
      <c r="N13" s="48">
        <v>16</v>
      </c>
      <c r="O13" s="48">
        <v>16</v>
      </c>
      <c r="P13" s="48">
        <v>16</v>
      </c>
      <c r="Q13" s="48">
        <v>16</v>
      </c>
      <c r="R13" s="48">
        <v>16</v>
      </c>
      <c r="S13" s="48">
        <v>16</v>
      </c>
      <c r="T13" s="48" t="s">
        <v>210</v>
      </c>
      <c r="U13" s="48" t="s">
        <v>210</v>
      </c>
      <c r="V13" s="48">
        <v>16</v>
      </c>
      <c r="W13" s="48">
        <v>16</v>
      </c>
      <c r="X13" s="48">
        <v>16</v>
      </c>
      <c r="Y13" s="48">
        <v>16</v>
      </c>
      <c r="Z13" s="48">
        <v>16</v>
      </c>
      <c r="AA13" s="55">
        <v>15</v>
      </c>
      <c r="AB13" s="55">
        <v>15</v>
      </c>
      <c r="AC13" s="55">
        <v>15</v>
      </c>
      <c r="AD13" s="55">
        <v>15</v>
      </c>
      <c r="AE13" s="55">
        <v>15</v>
      </c>
      <c r="AF13" s="55">
        <v>15</v>
      </c>
      <c r="AG13" s="58">
        <v>45</v>
      </c>
      <c r="AH13" s="51">
        <f t="shared" si="2"/>
        <v>16</v>
      </c>
      <c r="AI13" s="52">
        <f t="shared" si="3"/>
        <v>15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6</v>
      </c>
      <c r="C14" s="55">
        <v>6</v>
      </c>
      <c r="D14" s="55">
        <v>6</v>
      </c>
      <c r="E14" s="55">
        <v>6</v>
      </c>
      <c r="F14" s="55">
        <v>6</v>
      </c>
      <c r="G14" s="55">
        <v>6</v>
      </c>
      <c r="H14" s="55">
        <v>6</v>
      </c>
      <c r="I14" s="55">
        <v>6</v>
      </c>
      <c r="J14" s="55">
        <v>6</v>
      </c>
      <c r="K14" s="55">
        <v>6</v>
      </c>
      <c r="L14" s="48">
        <v>8</v>
      </c>
      <c r="M14" s="48">
        <v>8</v>
      </c>
      <c r="N14" s="48">
        <v>8</v>
      </c>
      <c r="O14" s="48">
        <v>8</v>
      </c>
      <c r="P14" s="48">
        <v>8</v>
      </c>
      <c r="Q14" s="48">
        <v>8</v>
      </c>
      <c r="R14" s="48">
        <v>8</v>
      </c>
      <c r="S14" s="48">
        <v>8</v>
      </c>
      <c r="T14" s="48" t="s">
        <v>212</v>
      </c>
      <c r="U14" s="48" t="s">
        <v>212</v>
      </c>
      <c r="V14" s="48">
        <v>8</v>
      </c>
      <c r="W14" s="48">
        <v>8</v>
      </c>
      <c r="X14" s="48">
        <v>8</v>
      </c>
      <c r="Y14" s="48">
        <v>8</v>
      </c>
      <c r="Z14" s="48">
        <v>8</v>
      </c>
      <c r="AA14" s="55">
        <v>8</v>
      </c>
      <c r="AB14" s="55">
        <v>8</v>
      </c>
      <c r="AC14" s="55">
        <v>8</v>
      </c>
      <c r="AD14" s="55">
        <v>8</v>
      </c>
      <c r="AE14" s="55">
        <v>8</v>
      </c>
      <c r="AF14" s="55">
        <v>8</v>
      </c>
      <c r="AG14" s="58">
        <v>25</v>
      </c>
      <c r="AH14" s="51">
        <f t="shared" si="2"/>
        <v>8</v>
      </c>
      <c r="AI14" s="52">
        <f t="shared" si="3"/>
        <v>6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9.5</v>
      </c>
      <c r="C15" s="55">
        <v>10.4</v>
      </c>
      <c r="D15" s="55">
        <v>9.9</v>
      </c>
      <c r="E15" s="55">
        <v>10.1</v>
      </c>
      <c r="F15" s="55">
        <v>10.1</v>
      </c>
      <c r="G15" s="55">
        <v>10.199999999999999</v>
      </c>
      <c r="H15" s="55">
        <v>7.1</v>
      </c>
      <c r="I15" s="55">
        <v>9.6</v>
      </c>
      <c r="J15" s="55">
        <v>9.6</v>
      </c>
      <c r="K15" s="55">
        <v>9.6</v>
      </c>
      <c r="L15" s="48">
        <v>9.9</v>
      </c>
      <c r="M15" s="48">
        <v>9.6999999999999993</v>
      </c>
      <c r="N15" s="48">
        <v>9.6999999999999993</v>
      </c>
      <c r="O15" s="48">
        <v>9.6999999999999993</v>
      </c>
      <c r="P15" s="48">
        <v>9.6999999999999993</v>
      </c>
      <c r="Q15" s="48">
        <v>7.2</v>
      </c>
      <c r="R15" s="48">
        <v>7.2</v>
      </c>
      <c r="S15" s="48">
        <v>7.2</v>
      </c>
      <c r="T15" s="48" t="s">
        <v>213</v>
      </c>
      <c r="U15" s="48" t="s">
        <v>213</v>
      </c>
      <c r="V15" s="48">
        <v>7.2</v>
      </c>
      <c r="W15" s="48">
        <v>7.2</v>
      </c>
      <c r="X15" s="48">
        <v>7.2</v>
      </c>
      <c r="Y15" s="48">
        <v>6.9</v>
      </c>
      <c r="Z15" s="48">
        <v>6.9</v>
      </c>
      <c r="AA15" s="55">
        <v>10</v>
      </c>
      <c r="AB15" s="55">
        <v>6.8</v>
      </c>
      <c r="AC15" s="55">
        <v>7.2</v>
      </c>
      <c r="AD15" s="55">
        <v>11</v>
      </c>
      <c r="AE15" s="55">
        <v>13.6</v>
      </c>
      <c r="AF15" s="55">
        <v>10.9</v>
      </c>
      <c r="AG15" s="58">
        <v>25</v>
      </c>
      <c r="AH15" s="51">
        <f t="shared" si="2"/>
        <v>13.6</v>
      </c>
      <c r="AI15" s="52">
        <f t="shared" si="3"/>
        <v>6.8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6.2</v>
      </c>
      <c r="C16" s="48">
        <v>6.2</v>
      </c>
      <c r="D16" s="48">
        <v>6.2</v>
      </c>
      <c r="E16" s="48">
        <v>6.2</v>
      </c>
      <c r="F16" s="48">
        <v>6.2</v>
      </c>
      <c r="G16" s="48">
        <v>6.2</v>
      </c>
      <c r="H16" s="48">
        <v>9.5</v>
      </c>
      <c r="I16" s="48">
        <v>6.2</v>
      </c>
      <c r="J16" s="48">
        <v>6.2</v>
      </c>
      <c r="K16" s="48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 t="s">
        <v>214</v>
      </c>
      <c r="U16" s="48" t="s">
        <v>214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9.5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14.2</v>
      </c>
      <c r="C17" s="48">
        <v>12.9</v>
      </c>
      <c r="D17" s="48">
        <v>13.2</v>
      </c>
      <c r="E17" s="48">
        <v>13</v>
      </c>
      <c r="F17" s="48">
        <v>13.1</v>
      </c>
      <c r="G17" s="48">
        <v>13.2</v>
      </c>
      <c r="H17" s="48">
        <v>15</v>
      </c>
      <c r="I17" s="48">
        <v>15.2</v>
      </c>
      <c r="J17" s="48">
        <v>15.2</v>
      </c>
      <c r="K17" s="48">
        <v>15</v>
      </c>
      <c r="L17" s="48">
        <v>15.2</v>
      </c>
      <c r="M17" s="48">
        <v>15</v>
      </c>
      <c r="N17" s="48">
        <v>15</v>
      </c>
      <c r="O17" s="48">
        <v>11.9</v>
      </c>
      <c r="P17" s="48">
        <v>11.9</v>
      </c>
      <c r="Q17" s="48">
        <v>11.9</v>
      </c>
      <c r="R17" s="48">
        <v>11.9</v>
      </c>
      <c r="S17" s="48">
        <v>11.9</v>
      </c>
      <c r="T17" s="48" t="s">
        <v>215</v>
      </c>
      <c r="U17" s="48" t="s">
        <v>215</v>
      </c>
      <c r="V17" s="48">
        <v>11.9</v>
      </c>
      <c r="W17" s="48">
        <v>11.9</v>
      </c>
      <c r="X17" s="48">
        <v>11.9</v>
      </c>
      <c r="Y17" s="48">
        <v>16.8</v>
      </c>
      <c r="Z17" s="48">
        <v>16.8</v>
      </c>
      <c r="AA17" s="48">
        <v>8.1999999999999993</v>
      </c>
      <c r="AB17" s="48">
        <v>12.5</v>
      </c>
      <c r="AC17" s="48">
        <v>1.2</v>
      </c>
      <c r="AD17" s="48">
        <v>16.7</v>
      </c>
      <c r="AE17" s="48">
        <v>16.7</v>
      </c>
      <c r="AF17" s="48">
        <v>16.7</v>
      </c>
      <c r="AG17" s="58">
        <v>22.1</v>
      </c>
      <c r="AH17" s="51">
        <f t="shared" si="2"/>
        <v>16.8</v>
      </c>
      <c r="AI17" s="52">
        <f t="shared" si="3"/>
        <v>1.2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4.5</v>
      </c>
      <c r="C18" s="48">
        <v>4.5</v>
      </c>
      <c r="D18" s="48">
        <v>4.5</v>
      </c>
      <c r="E18" s="48">
        <v>4.5</v>
      </c>
      <c r="F18" s="48">
        <v>4.5</v>
      </c>
      <c r="G18" s="48">
        <v>4.5</v>
      </c>
      <c r="H18" s="48">
        <v>4.5</v>
      </c>
      <c r="I18" s="48">
        <v>4.5</v>
      </c>
      <c r="J18" s="48">
        <v>4.5</v>
      </c>
      <c r="K18" s="48">
        <v>4.5</v>
      </c>
      <c r="L18" s="48">
        <v>4.5</v>
      </c>
      <c r="M18" s="48">
        <v>4.5</v>
      </c>
      <c r="N18" s="48">
        <v>4.5</v>
      </c>
      <c r="O18" s="48">
        <v>4.5</v>
      </c>
      <c r="P18" s="48">
        <v>4.5</v>
      </c>
      <c r="Q18" s="48">
        <v>4.5</v>
      </c>
      <c r="R18" s="48">
        <v>4.5</v>
      </c>
      <c r="S18" s="48">
        <v>4.5</v>
      </c>
      <c r="T18" s="48" t="s">
        <v>216</v>
      </c>
      <c r="U18" s="48" t="s">
        <v>216</v>
      </c>
      <c r="V18" s="48">
        <v>4.5</v>
      </c>
      <c r="W18" s="48">
        <v>4.5</v>
      </c>
      <c r="X18" s="48">
        <v>4.5</v>
      </c>
      <c r="Y18" s="48">
        <v>4.5</v>
      </c>
      <c r="Z18" s="48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48">
        <v>10.1</v>
      </c>
      <c r="C19" s="48">
        <v>9.3000000000000007</v>
      </c>
      <c r="D19" s="48">
        <v>8.8000000000000007</v>
      </c>
      <c r="E19" s="48">
        <v>9.1</v>
      </c>
      <c r="F19" s="48">
        <v>8.9</v>
      </c>
      <c r="G19" s="48">
        <v>8.9</v>
      </c>
      <c r="H19" s="48">
        <v>8.5</v>
      </c>
      <c r="I19" s="48">
        <v>8.5</v>
      </c>
      <c r="J19" s="48">
        <v>8.6</v>
      </c>
      <c r="K19" s="48">
        <v>8.5</v>
      </c>
      <c r="L19" s="48">
        <v>8.5</v>
      </c>
      <c r="M19" s="48">
        <v>9.1</v>
      </c>
      <c r="N19" s="48">
        <v>6.7</v>
      </c>
      <c r="O19" s="48">
        <v>6.7</v>
      </c>
      <c r="P19" s="48">
        <v>6.7</v>
      </c>
      <c r="Q19" s="48">
        <v>6.7</v>
      </c>
      <c r="R19" s="48">
        <v>6.7</v>
      </c>
      <c r="S19" s="48">
        <v>6.7</v>
      </c>
      <c r="T19" s="48" t="s">
        <v>210</v>
      </c>
      <c r="U19" s="48" t="s">
        <v>210</v>
      </c>
      <c r="V19" s="48">
        <v>6.7</v>
      </c>
      <c r="W19" s="48">
        <v>6.7</v>
      </c>
      <c r="X19" s="48">
        <v>6.7</v>
      </c>
      <c r="Y19" s="48">
        <v>9.4</v>
      </c>
      <c r="Z19" s="48">
        <v>9.4</v>
      </c>
      <c r="AA19" s="48">
        <v>10.1</v>
      </c>
      <c r="AB19" s="48">
        <v>11.2</v>
      </c>
      <c r="AC19" s="48">
        <v>8.5</v>
      </c>
      <c r="AD19" s="48">
        <v>11</v>
      </c>
      <c r="AE19" s="48">
        <v>11</v>
      </c>
      <c r="AF19" s="48">
        <v>11</v>
      </c>
      <c r="AG19" s="58">
        <v>22</v>
      </c>
      <c r="AH19" s="51">
        <f t="shared" si="2"/>
        <v>11.2</v>
      </c>
      <c r="AI19" s="52">
        <f t="shared" si="3"/>
        <v>6.7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48">
        <v>5</v>
      </c>
      <c r="C20" s="48">
        <v>5</v>
      </c>
      <c r="D20" s="48">
        <v>5</v>
      </c>
      <c r="E20" s="48">
        <v>5</v>
      </c>
      <c r="F20" s="48">
        <v>5</v>
      </c>
      <c r="G20" s="48">
        <v>5</v>
      </c>
      <c r="H20" s="48">
        <v>5</v>
      </c>
      <c r="I20" s="48">
        <v>5</v>
      </c>
      <c r="J20" s="48">
        <v>5</v>
      </c>
      <c r="K20" s="48">
        <v>5</v>
      </c>
      <c r="L20" s="48">
        <v>5</v>
      </c>
      <c r="M20" s="48">
        <v>5</v>
      </c>
      <c r="N20" s="48">
        <v>5</v>
      </c>
      <c r="O20" s="48">
        <v>5</v>
      </c>
      <c r="P20" s="48">
        <v>5</v>
      </c>
      <c r="Q20" s="48">
        <v>5</v>
      </c>
      <c r="R20" s="48">
        <v>5</v>
      </c>
      <c r="S20" s="48">
        <v>5</v>
      </c>
      <c r="T20" s="48" t="s">
        <v>212</v>
      </c>
      <c r="U20" s="48" t="s">
        <v>212</v>
      </c>
      <c r="V20" s="48">
        <v>5</v>
      </c>
      <c r="W20" s="48">
        <v>5</v>
      </c>
      <c r="X20" s="48">
        <v>5</v>
      </c>
      <c r="Y20" s="48">
        <v>5</v>
      </c>
      <c r="Z20" s="48">
        <v>5</v>
      </c>
      <c r="AA20" s="48">
        <v>5</v>
      </c>
      <c r="AB20" s="48">
        <v>5</v>
      </c>
      <c r="AC20" s="48">
        <v>5</v>
      </c>
      <c r="AD20" s="48">
        <v>5</v>
      </c>
      <c r="AE20" s="48">
        <v>5</v>
      </c>
      <c r="AF20" s="48">
        <v>5</v>
      </c>
      <c r="AG20" s="58">
        <v>22</v>
      </c>
      <c r="AH20" s="51">
        <f t="shared" si="2"/>
        <v>5</v>
      </c>
      <c r="AI20" s="52">
        <f t="shared" si="3"/>
        <v>5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2</v>
      </c>
      <c r="C21" s="48">
        <v>2</v>
      </c>
      <c r="D21" s="48">
        <v>2</v>
      </c>
      <c r="E21" s="48">
        <v>2</v>
      </c>
      <c r="F21" s="48">
        <v>2</v>
      </c>
      <c r="G21" s="48">
        <v>2</v>
      </c>
      <c r="H21" s="48">
        <v>2</v>
      </c>
      <c r="I21" s="48">
        <v>2</v>
      </c>
      <c r="J21" s="48">
        <v>2</v>
      </c>
      <c r="K21" s="48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 t="s">
        <v>217</v>
      </c>
      <c r="U21" s="48" t="s">
        <v>217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48">
        <v>5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48">
        <v>5</v>
      </c>
      <c r="M22" s="48">
        <v>5</v>
      </c>
      <c r="N22" s="48">
        <v>5</v>
      </c>
      <c r="O22" s="48">
        <v>5</v>
      </c>
      <c r="P22" s="48">
        <v>5</v>
      </c>
      <c r="Q22" s="48">
        <v>5</v>
      </c>
      <c r="R22" s="48">
        <v>5</v>
      </c>
      <c r="S22" s="48">
        <v>5</v>
      </c>
      <c r="T22" s="48" t="s">
        <v>218</v>
      </c>
      <c r="U22" s="48" t="s">
        <v>218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48">
        <v>3.5</v>
      </c>
      <c r="M23" s="48">
        <v>3.5</v>
      </c>
      <c r="N23" s="48">
        <v>3.5</v>
      </c>
      <c r="O23" s="48">
        <v>3.5</v>
      </c>
      <c r="P23" s="48">
        <v>3.5</v>
      </c>
      <c r="Q23" s="48">
        <v>3.5</v>
      </c>
      <c r="R23" s="48">
        <v>3.5</v>
      </c>
      <c r="S23" s="48">
        <v>3.5</v>
      </c>
      <c r="T23" s="48" t="s">
        <v>219</v>
      </c>
      <c r="U23" s="48" t="s">
        <v>219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5</v>
      </c>
      <c r="C24" s="48">
        <v>5</v>
      </c>
      <c r="D24" s="48">
        <v>5</v>
      </c>
      <c r="E24" s="48">
        <v>5</v>
      </c>
      <c r="F24" s="48">
        <v>5</v>
      </c>
      <c r="G24" s="48">
        <v>5</v>
      </c>
      <c r="H24" s="48">
        <v>5</v>
      </c>
      <c r="I24" s="48">
        <v>5</v>
      </c>
      <c r="J24" s="48">
        <v>5</v>
      </c>
      <c r="K24" s="48">
        <v>5</v>
      </c>
      <c r="L24" s="48">
        <v>5</v>
      </c>
      <c r="M24" s="48">
        <v>5</v>
      </c>
      <c r="N24" s="48">
        <v>5</v>
      </c>
      <c r="O24" s="48">
        <v>5</v>
      </c>
      <c r="P24" s="48">
        <v>5</v>
      </c>
      <c r="Q24" s="48">
        <v>5</v>
      </c>
      <c r="R24" s="48">
        <v>5</v>
      </c>
      <c r="S24" s="48">
        <v>5</v>
      </c>
      <c r="T24" s="48"/>
      <c r="U24" s="48"/>
      <c r="V24" s="48">
        <v>5</v>
      </c>
      <c r="W24" s="48">
        <v>5</v>
      </c>
      <c r="X24" s="48">
        <v>5</v>
      </c>
      <c r="Y24" s="48">
        <v>5</v>
      </c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/>
      <c r="U25" s="48"/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48">
        <v>3</v>
      </c>
      <c r="M26" s="48">
        <v>3</v>
      </c>
      <c r="N26" s="48">
        <v>3</v>
      </c>
      <c r="O26" s="48">
        <v>3</v>
      </c>
      <c r="P26" s="48">
        <v>3</v>
      </c>
      <c r="Q26" s="48">
        <v>3</v>
      </c>
      <c r="R26" s="48">
        <v>3</v>
      </c>
      <c r="S26" s="48">
        <v>3</v>
      </c>
      <c r="T26" s="48"/>
      <c r="U26" s="48"/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/>
      <c r="U27" s="48"/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58">
        <v>10</v>
      </c>
      <c r="AH27" s="51">
        <f t="shared" si="2"/>
        <v>0</v>
      </c>
      <c r="AI27" s="52">
        <f t="shared" si="3"/>
        <v>0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26.8</v>
      </c>
      <c r="C29" s="55">
        <v>24.1</v>
      </c>
      <c r="D29" s="55">
        <v>23</v>
      </c>
      <c r="E29" s="55">
        <v>23.5</v>
      </c>
      <c r="F29" s="55">
        <v>23.2</v>
      </c>
      <c r="G29" s="55">
        <v>21.5</v>
      </c>
      <c r="H29" s="55">
        <v>21.6</v>
      </c>
      <c r="I29" s="55">
        <v>21.2</v>
      </c>
      <c r="J29" s="55">
        <v>22</v>
      </c>
      <c r="K29" s="55">
        <v>20.5</v>
      </c>
      <c r="L29" s="66">
        <v>20.8</v>
      </c>
      <c r="M29" s="66">
        <v>21.2</v>
      </c>
      <c r="N29" s="66">
        <v>21.9</v>
      </c>
      <c r="O29" s="66">
        <v>24.6</v>
      </c>
      <c r="P29" s="66">
        <v>22.7</v>
      </c>
      <c r="Q29" s="66">
        <v>21.2</v>
      </c>
      <c r="R29" s="66">
        <v>21.9</v>
      </c>
      <c r="S29" s="66">
        <v>19.100000000000001</v>
      </c>
      <c r="T29" s="66"/>
      <c r="U29" s="66"/>
      <c r="V29" s="66">
        <v>26.2</v>
      </c>
      <c r="W29" s="66">
        <v>23.4</v>
      </c>
      <c r="X29" s="66">
        <v>5.0999999999999996</v>
      </c>
      <c r="Y29" s="66">
        <v>21.8</v>
      </c>
      <c r="Z29" s="66">
        <v>31</v>
      </c>
      <c r="AA29" s="66">
        <v>34.4</v>
      </c>
      <c r="AB29" s="66">
        <v>35.200000000000003</v>
      </c>
      <c r="AC29" s="66">
        <v>36.700000000000003</v>
      </c>
      <c r="AD29" s="66">
        <v>34</v>
      </c>
      <c r="AE29" s="55">
        <v>31.2</v>
      </c>
      <c r="AF29" s="55">
        <v>31.4</v>
      </c>
      <c r="AG29" s="58">
        <v>240</v>
      </c>
      <c r="AH29" s="51">
        <f t="shared" si="2"/>
        <v>36.700000000000003</v>
      </c>
      <c r="AI29" s="52">
        <f t="shared" si="3"/>
        <v>5.0999999999999996</v>
      </c>
      <c r="AK29" s="53"/>
    </row>
    <row r="30" spans="1:88" ht="15.75" thickBot="1" x14ac:dyDescent="0.3">
      <c r="A30" s="67" t="s">
        <v>37</v>
      </c>
      <c r="B30" s="68">
        <f t="shared" ref="B30" si="4">SUM(B11:B28)</f>
        <v>219.9</v>
      </c>
      <c r="C30" s="68">
        <f t="shared" ref="C30:AF30" si="5">SUM(C11:C28)</f>
        <v>219.3</v>
      </c>
      <c r="D30" s="68">
        <f t="shared" si="5"/>
        <v>223.7</v>
      </c>
      <c r="E30" s="68">
        <f t="shared" si="5"/>
        <v>224.2</v>
      </c>
      <c r="F30" s="68">
        <f t="shared" si="5"/>
        <v>224.3</v>
      </c>
      <c r="G30" s="68">
        <f t="shared" si="5"/>
        <v>224.5</v>
      </c>
      <c r="H30" s="68">
        <f t="shared" si="5"/>
        <v>226</v>
      </c>
      <c r="I30" s="68">
        <f t="shared" si="5"/>
        <v>224.7</v>
      </c>
      <c r="J30" s="68">
        <f t="shared" si="5"/>
        <v>224.6</v>
      </c>
      <c r="K30" s="68">
        <f t="shared" si="5"/>
        <v>224.5</v>
      </c>
      <c r="L30" s="68">
        <f t="shared" si="5"/>
        <v>227.20000000000002</v>
      </c>
      <c r="M30" s="68">
        <f t="shared" si="5"/>
        <v>227.4</v>
      </c>
      <c r="N30" s="68">
        <f t="shared" si="5"/>
        <v>225</v>
      </c>
      <c r="O30" s="68">
        <f t="shared" si="5"/>
        <v>221.90000000000003</v>
      </c>
      <c r="P30" s="68">
        <f t="shared" si="5"/>
        <v>221.90000000000003</v>
      </c>
      <c r="Q30" s="68">
        <f t="shared" si="5"/>
        <v>219.20000000000002</v>
      </c>
      <c r="R30" s="68">
        <f t="shared" si="5"/>
        <v>219.20000000000002</v>
      </c>
      <c r="S30" s="68">
        <f t="shared" si="5"/>
        <v>219.20000000000002</v>
      </c>
      <c r="T30" s="68">
        <f t="shared" si="5"/>
        <v>85</v>
      </c>
      <c r="U30" s="68">
        <f t="shared" si="5"/>
        <v>85</v>
      </c>
      <c r="V30" s="68">
        <f>SUM(V11:V28)</f>
        <v>219.20000000000002</v>
      </c>
      <c r="W30" s="68">
        <f t="shared" si="5"/>
        <v>219.20000000000002</v>
      </c>
      <c r="X30" s="68">
        <f t="shared" si="5"/>
        <v>219.20000000000002</v>
      </c>
      <c r="Y30" s="68">
        <v>248.3</v>
      </c>
      <c r="Z30" s="68">
        <f t="shared" si="5"/>
        <v>226.5</v>
      </c>
      <c r="AA30" s="68">
        <f t="shared" si="5"/>
        <v>220.5</v>
      </c>
      <c r="AB30" s="68">
        <f t="shared" si="5"/>
        <v>222.2</v>
      </c>
      <c r="AC30" s="68">
        <f t="shared" si="5"/>
        <v>215.3</v>
      </c>
      <c r="AD30" s="68">
        <f t="shared" si="5"/>
        <v>237.7</v>
      </c>
      <c r="AE30" s="68">
        <f t="shared" si="5"/>
        <v>233.5</v>
      </c>
      <c r="AF30" s="68">
        <f t="shared" si="5"/>
        <v>230.8</v>
      </c>
      <c r="AG30" s="58">
        <f>SUM(AG11:AG29)</f>
        <v>729.2</v>
      </c>
      <c r="AH30" s="51">
        <f t="shared" si="2"/>
        <v>248.3</v>
      </c>
      <c r="AI30" s="52">
        <f t="shared" si="3"/>
        <v>85</v>
      </c>
      <c r="AK30" s="53"/>
    </row>
    <row r="31" spans="1:88" x14ac:dyDescent="0.25">
      <c r="A31" s="54" t="s">
        <v>38</v>
      </c>
      <c r="B31" s="47">
        <v>0</v>
      </c>
      <c r="C31" s="55">
        <v>0</v>
      </c>
      <c r="D31" s="55">
        <v>0</v>
      </c>
      <c r="E31" s="55">
        <v>0</v>
      </c>
      <c r="F31" s="55">
        <v>30</v>
      </c>
      <c r="G31" s="55">
        <v>35</v>
      </c>
      <c r="H31" s="55">
        <v>48.3</v>
      </c>
      <c r="I31" s="55">
        <v>60</v>
      </c>
      <c r="J31" s="55">
        <v>75</v>
      </c>
      <c r="K31" s="55">
        <v>96.3</v>
      </c>
      <c r="L31" s="48">
        <v>110.5</v>
      </c>
      <c r="M31" s="48">
        <v>110.7</v>
      </c>
      <c r="N31" s="48">
        <v>120</v>
      </c>
      <c r="O31" s="48">
        <v>120</v>
      </c>
      <c r="P31" s="48">
        <v>120</v>
      </c>
      <c r="Q31" s="48">
        <v>97.3</v>
      </c>
      <c r="R31" s="48">
        <v>96.9</v>
      </c>
      <c r="S31" s="48">
        <v>97</v>
      </c>
      <c r="T31" s="48"/>
      <c r="U31" s="48"/>
      <c r="V31" s="48">
        <v>60.7</v>
      </c>
      <c r="W31" s="48">
        <v>66.5</v>
      </c>
      <c r="X31" s="48">
        <v>91.1</v>
      </c>
      <c r="Y31" s="48">
        <v>112.2</v>
      </c>
      <c r="Z31" s="48">
        <v>112.2</v>
      </c>
      <c r="AA31" s="47">
        <v>90.9</v>
      </c>
      <c r="AB31" s="47">
        <v>72.5</v>
      </c>
      <c r="AC31" s="47">
        <v>70</v>
      </c>
      <c r="AD31" s="47">
        <v>60.6</v>
      </c>
      <c r="AE31" s="47">
        <v>70.2</v>
      </c>
      <c r="AF31" s="47">
        <v>46</v>
      </c>
      <c r="AG31" s="56">
        <v>144</v>
      </c>
      <c r="AH31" s="51">
        <f t="shared" si="2"/>
        <v>120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46</v>
      </c>
      <c r="J32" s="55">
        <v>50</v>
      </c>
      <c r="K32" s="55">
        <v>59.2</v>
      </c>
      <c r="L32" s="69">
        <v>59</v>
      </c>
      <c r="M32" s="69">
        <v>54.4</v>
      </c>
      <c r="N32" s="69">
        <v>55</v>
      </c>
      <c r="O32" s="69">
        <v>55</v>
      </c>
      <c r="P32" s="69">
        <v>30</v>
      </c>
      <c r="Q32" s="69">
        <v>27.6</v>
      </c>
      <c r="R32" s="69">
        <v>28.3</v>
      </c>
      <c r="S32" s="69">
        <v>20.5</v>
      </c>
      <c r="T32" s="69"/>
      <c r="U32" s="69"/>
      <c r="V32" s="69">
        <v>19.600000000000001</v>
      </c>
      <c r="W32" s="69">
        <v>28.7</v>
      </c>
      <c r="X32" s="69">
        <v>20.7</v>
      </c>
      <c r="Y32" s="69">
        <v>42</v>
      </c>
      <c r="Z32" s="69">
        <v>42</v>
      </c>
      <c r="AA32" s="55">
        <v>34.299999999999997</v>
      </c>
      <c r="AB32" s="55">
        <v>34.6</v>
      </c>
      <c r="AC32" s="55">
        <v>34.5</v>
      </c>
      <c r="AD32" s="55">
        <v>0</v>
      </c>
      <c r="AE32" s="55">
        <v>0</v>
      </c>
      <c r="AF32" s="55">
        <v>0</v>
      </c>
      <c r="AG32" s="58">
        <v>70</v>
      </c>
      <c r="AH32" s="51">
        <f t="shared" si="2"/>
        <v>59.2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17.5</v>
      </c>
      <c r="C33" s="55">
        <v>17.8</v>
      </c>
      <c r="D33" s="55">
        <v>0</v>
      </c>
      <c r="E33" s="55">
        <v>0</v>
      </c>
      <c r="F33" s="55">
        <v>0</v>
      </c>
      <c r="G33" s="55">
        <v>0</v>
      </c>
      <c r="H33" s="55">
        <v>22</v>
      </c>
      <c r="I33" s="55">
        <v>46.8</v>
      </c>
      <c r="J33" s="55">
        <v>46.6</v>
      </c>
      <c r="K33" s="55">
        <v>62.9</v>
      </c>
      <c r="L33" s="69">
        <v>55.5</v>
      </c>
      <c r="M33" s="69">
        <v>55.8</v>
      </c>
      <c r="N33" s="69">
        <v>55.8</v>
      </c>
      <c r="O33" s="69">
        <v>50</v>
      </c>
      <c r="P33" s="69">
        <v>46</v>
      </c>
      <c r="Q33" s="69">
        <v>46</v>
      </c>
      <c r="R33" s="69">
        <v>44.9</v>
      </c>
      <c r="S33" s="69">
        <v>36.700000000000003</v>
      </c>
      <c r="T33" s="69"/>
      <c r="U33" s="69"/>
      <c r="V33" s="69">
        <v>35</v>
      </c>
      <c r="W33" s="69">
        <v>35.1</v>
      </c>
      <c r="X33" s="69">
        <v>35.1</v>
      </c>
      <c r="Y33" s="69">
        <v>54.7</v>
      </c>
      <c r="Z33" s="69">
        <v>54.7</v>
      </c>
      <c r="AA33" s="55">
        <v>33.6</v>
      </c>
      <c r="AB33" s="55">
        <v>47.5</v>
      </c>
      <c r="AC33" s="55">
        <v>47.6</v>
      </c>
      <c r="AD33" s="55">
        <v>22.4</v>
      </c>
      <c r="AE33" s="55">
        <v>0</v>
      </c>
      <c r="AF33" s="55">
        <v>0</v>
      </c>
      <c r="AG33" s="58">
        <v>69</v>
      </c>
      <c r="AH33" s="51">
        <f t="shared" si="2"/>
        <v>62.9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27.4</v>
      </c>
      <c r="C34" s="55">
        <v>27.8</v>
      </c>
      <c r="D34" s="55">
        <v>27.8</v>
      </c>
      <c r="E34" s="55">
        <v>27</v>
      </c>
      <c r="F34" s="55">
        <v>27.7</v>
      </c>
      <c r="G34" s="55">
        <v>28</v>
      </c>
      <c r="H34" s="55">
        <v>28</v>
      </c>
      <c r="I34" s="55">
        <v>28</v>
      </c>
      <c r="J34" s="55">
        <v>28.3</v>
      </c>
      <c r="K34" s="55">
        <v>27.8</v>
      </c>
      <c r="L34" s="69">
        <v>28</v>
      </c>
      <c r="M34" s="69">
        <v>27.5</v>
      </c>
      <c r="N34" s="69">
        <v>27.6</v>
      </c>
      <c r="O34" s="69">
        <v>28</v>
      </c>
      <c r="P34" s="69">
        <v>28</v>
      </c>
      <c r="Q34" s="69">
        <v>27.9</v>
      </c>
      <c r="R34" s="69">
        <v>28</v>
      </c>
      <c r="S34" s="69">
        <v>28.1</v>
      </c>
      <c r="T34" s="69"/>
      <c r="U34" s="69"/>
      <c r="V34" s="69">
        <v>27.7</v>
      </c>
      <c r="W34" s="69">
        <v>27.3</v>
      </c>
      <c r="X34" s="69">
        <v>27.6</v>
      </c>
      <c r="Y34" s="69">
        <v>27.6</v>
      </c>
      <c r="Z34" s="69">
        <v>27.6</v>
      </c>
      <c r="AA34" s="55">
        <v>28</v>
      </c>
      <c r="AB34" s="55">
        <v>27.8</v>
      </c>
      <c r="AC34" s="55">
        <v>0</v>
      </c>
      <c r="AD34" s="55">
        <v>27.9</v>
      </c>
      <c r="AE34" s="55">
        <v>27.9</v>
      </c>
      <c r="AF34" s="55">
        <v>28</v>
      </c>
      <c r="AG34" s="58">
        <v>60</v>
      </c>
      <c r="AH34" s="51">
        <f t="shared" si="2"/>
        <v>28.3</v>
      </c>
      <c r="AI34" s="52">
        <f t="shared" si="3"/>
        <v>0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10</v>
      </c>
      <c r="J35" s="55">
        <v>10</v>
      </c>
      <c r="K35" s="55">
        <v>10</v>
      </c>
      <c r="L35" s="48">
        <v>10</v>
      </c>
      <c r="M35" s="48">
        <v>9.6</v>
      </c>
      <c r="N35" s="48">
        <v>9.6999999999999993</v>
      </c>
      <c r="O35" s="48">
        <v>10</v>
      </c>
      <c r="P35" s="48">
        <v>10</v>
      </c>
      <c r="Q35" s="48">
        <v>9.6999999999999993</v>
      </c>
      <c r="R35" s="48">
        <v>10</v>
      </c>
      <c r="S35" s="48">
        <v>10</v>
      </c>
      <c r="T35" s="48"/>
      <c r="U35" s="48"/>
      <c r="V35" s="69">
        <v>9.1999999999999993</v>
      </c>
      <c r="W35" s="69">
        <v>9.1999999999999993</v>
      </c>
      <c r="X35" s="69">
        <v>9.1999999999999993</v>
      </c>
      <c r="Y35" s="69">
        <v>9.5</v>
      </c>
      <c r="Z35" s="69">
        <v>9.5</v>
      </c>
      <c r="AA35" s="55">
        <v>9.1999999999999993</v>
      </c>
      <c r="AB35" s="55">
        <v>20</v>
      </c>
      <c r="AC35" s="55">
        <v>15</v>
      </c>
      <c r="AD35" s="55">
        <v>0</v>
      </c>
      <c r="AE35" s="55">
        <v>0</v>
      </c>
      <c r="AF35" s="55">
        <v>0</v>
      </c>
      <c r="AG35" s="58">
        <v>30</v>
      </c>
      <c r="AH35" s="51">
        <f t="shared" si="2"/>
        <v>20</v>
      </c>
      <c r="AI35" s="52">
        <f t="shared" si="3"/>
        <v>0</v>
      </c>
      <c r="AK35" s="53"/>
    </row>
    <row r="36" spans="1:41" x14ac:dyDescent="0.25">
      <c r="A36" s="57" t="s">
        <v>43</v>
      </c>
      <c r="B36" s="55">
        <v>13.5</v>
      </c>
      <c r="C36" s="70">
        <v>13.3</v>
      </c>
      <c r="D36" s="70">
        <v>13.6</v>
      </c>
      <c r="E36" s="70">
        <v>13.2</v>
      </c>
      <c r="F36" s="70">
        <v>13.6</v>
      </c>
      <c r="G36" s="70">
        <v>13.6</v>
      </c>
      <c r="H36" s="70">
        <v>11.8</v>
      </c>
      <c r="I36" s="70">
        <v>11.6</v>
      </c>
      <c r="J36" s="70">
        <v>12.8</v>
      </c>
      <c r="K36" s="70">
        <v>12.4</v>
      </c>
      <c r="L36" s="48">
        <v>12.4</v>
      </c>
      <c r="M36" s="48">
        <v>13.2</v>
      </c>
      <c r="N36" s="48">
        <v>13.2</v>
      </c>
      <c r="O36" s="48">
        <v>13.6</v>
      </c>
      <c r="P36" s="48">
        <v>13.4</v>
      </c>
      <c r="Q36" s="48">
        <v>13.3</v>
      </c>
      <c r="R36" s="48">
        <v>13.3</v>
      </c>
      <c r="S36" s="48">
        <v>13.3</v>
      </c>
      <c r="T36" s="48"/>
      <c r="U36" s="48"/>
      <c r="V36" s="48">
        <v>12.4</v>
      </c>
      <c r="W36" s="48">
        <v>12.2</v>
      </c>
      <c r="X36" s="48">
        <v>12.2</v>
      </c>
      <c r="Y36" s="48">
        <v>10.7</v>
      </c>
      <c r="Z36" s="48">
        <v>10.7</v>
      </c>
      <c r="AA36" s="55">
        <v>12.4</v>
      </c>
      <c r="AB36" s="55">
        <v>12.4</v>
      </c>
      <c r="AC36" s="55">
        <v>11.3</v>
      </c>
      <c r="AD36" s="55">
        <v>13.3</v>
      </c>
      <c r="AE36" s="55">
        <v>13.3</v>
      </c>
      <c r="AF36" s="55">
        <v>12.6</v>
      </c>
      <c r="AG36" s="58">
        <v>24</v>
      </c>
      <c r="AH36" s="51">
        <f t="shared" si="2"/>
        <v>13.6</v>
      </c>
      <c r="AI36" s="52">
        <f t="shared" si="3"/>
        <v>10.7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/>
      <c r="U37" s="48"/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55">
        <v>10</v>
      </c>
      <c r="M38" s="55">
        <v>10</v>
      </c>
      <c r="N38" s="55">
        <v>10</v>
      </c>
      <c r="O38" s="55">
        <v>10</v>
      </c>
      <c r="P38" s="55">
        <v>10</v>
      </c>
      <c r="Q38" s="55">
        <v>10</v>
      </c>
      <c r="R38" s="55">
        <v>10</v>
      </c>
      <c r="S38" s="55">
        <v>10</v>
      </c>
      <c r="T38" s="48"/>
      <c r="U38" s="48"/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55">
        <v>10</v>
      </c>
      <c r="AB38" s="55">
        <v>10</v>
      </c>
      <c r="AC38" s="55">
        <v>10</v>
      </c>
      <c r="AD38" s="55">
        <v>10</v>
      </c>
      <c r="AE38" s="55">
        <v>10</v>
      </c>
      <c r="AF38" s="55">
        <v>10</v>
      </c>
      <c r="AG38" s="58">
        <v>14.1</v>
      </c>
      <c r="AH38" s="51">
        <f t="shared" si="2"/>
        <v>10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55">
        <v>2</v>
      </c>
      <c r="C39" s="70">
        <v>2</v>
      </c>
      <c r="D39" s="70">
        <v>2</v>
      </c>
      <c r="E39" s="70">
        <v>2</v>
      </c>
      <c r="F39" s="70">
        <v>2</v>
      </c>
      <c r="G39" s="70">
        <v>2</v>
      </c>
      <c r="H39" s="70">
        <v>2</v>
      </c>
      <c r="I39" s="70">
        <v>2</v>
      </c>
      <c r="J39" s="70">
        <v>2</v>
      </c>
      <c r="K39" s="70">
        <v>2</v>
      </c>
      <c r="L39" s="70">
        <v>2</v>
      </c>
      <c r="M39" s="70">
        <v>2</v>
      </c>
      <c r="N39" s="70">
        <v>2</v>
      </c>
      <c r="O39" s="70">
        <v>2</v>
      </c>
      <c r="P39" s="70">
        <v>2</v>
      </c>
      <c r="Q39" s="70">
        <v>2</v>
      </c>
      <c r="R39" s="70">
        <v>2</v>
      </c>
      <c r="S39" s="70">
        <v>2</v>
      </c>
      <c r="T39" s="48"/>
      <c r="U39" s="48"/>
      <c r="V39" s="48">
        <v>2</v>
      </c>
      <c r="W39" s="48">
        <v>2</v>
      </c>
      <c r="X39" s="48">
        <v>2</v>
      </c>
      <c r="Y39" s="48">
        <v>2</v>
      </c>
      <c r="Z39" s="48">
        <v>2</v>
      </c>
      <c r="AA39" s="55">
        <v>2</v>
      </c>
      <c r="AB39" s="55">
        <v>2</v>
      </c>
      <c r="AC39" s="55">
        <v>2</v>
      </c>
      <c r="AD39" s="55">
        <v>2</v>
      </c>
      <c r="AE39" s="55">
        <v>2</v>
      </c>
      <c r="AF39" s="55">
        <v>2</v>
      </c>
      <c r="AG39" s="58">
        <v>14</v>
      </c>
      <c r="AH39" s="51">
        <f t="shared" si="2"/>
        <v>2</v>
      </c>
      <c r="AI39" s="52">
        <f t="shared" si="3"/>
        <v>2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55">
        <v>3</v>
      </c>
      <c r="M40" s="55">
        <v>3</v>
      </c>
      <c r="N40" s="55">
        <v>3</v>
      </c>
      <c r="O40" s="55">
        <v>3</v>
      </c>
      <c r="P40" s="55">
        <v>3</v>
      </c>
      <c r="Q40" s="55">
        <v>3</v>
      </c>
      <c r="R40" s="55">
        <v>3</v>
      </c>
      <c r="S40" s="55">
        <v>3</v>
      </c>
      <c r="T40" s="48"/>
      <c r="U40" s="48"/>
      <c r="V40" s="48">
        <v>3</v>
      </c>
      <c r="W40" s="48">
        <v>3</v>
      </c>
      <c r="X40" s="48">
        <v>3</v>
      </c>
      <c r="Y40" s="48">
        <v>3</v>
      </c>
      <c r="Z40" s="48">
        <v>3</v>
      </c>
      <c r="AA40" s="55">
        <v>3</v>
      </c>
      <c r="AB40" s="55">
        <v>3</v>
      </c>
      <c r="AC40" s="55">
        <v>3</v>
      </c>
      <c r="AD40" s="55">
        <v>3</v>
      </c>
      <c r="AE40" s="55">
        <v>3</v>
      </c>
      <c r="AF40" s="55">
        <v>3</v>
      </c>
      <c r="AG40" s="58">
        <v>10.050000000000001</v>
      </c>
      <c r="AH40" s="51">
        <f t="shared" si="2"/>
        <v>3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3</v>
      </c>
      <c r="C41" s="55">
        <v>2.5</v>
      </c>
      <c r="D41" s="55">
        <v>2.5</v>
      </c>
      <c r="E41" s="55">
        <v>2.5</v>
      </c>
      <c r="F41" s="55">
        <v>2.5</v>
      </c>
      <c r="G41" s="55">
        <v>2.5</v>
      </c>
      <c r="H41" s="55">
        <v>2.5</v>
      </c>
      <c r="I41" s="55">
        <v>2.5</v>
      </c>
      <c r="J41" s="55">
        <v>2.5</v>
      </c>
      <c r="K41" s="55">
        <v>2.5</v>
      </c>
      <c r="L41" s="55">
        <v>2.5</v>
      </c>
      <c r="M41" s="55">
        <v>2.5</v>
      </c>
      <c r="N41" s="55">
        <v>2.5</v>
      </c>
      <c r="O41" s="55">
        <v>2.5</v>
      </c>
      <c r="P41" s="55">
        <v>2.5</v>
      </c>
      <c r="Q41" s="55">
        <v>2.5</v>
      </c>
      <c r="R41" s="55">
        <v>2.5</v>
      </c>
      <c r="S41" s="55">
        <v>2.5</v>
      </c>
      <c r="T41" s="48"/>
      <c r="U41" s="48"/>
      <c r="V41" s="48">
        <v>2.5</v>
      </c>
      <c r="W41" s="48">
        <v>2.5</v>
      </c>
      <c r="X41" s="48">
        <v>2.5</v>
      </c>
      <c r="Y41" s="48">
        <v>2.5</v>
      </c>
      <c r="Z41" s="48">
        <v>2.5</v>
      </c>
      <c r="AA41" s="55">
        <v>2.5</v>
      </c>
      <c r="AB41" s="55">
        <v>2.5</v>
      </c>
      <c r="AC41" s="55">
        <v>2.5</v>
      </c>
      <c r="AD41" s="55">
        <v>2.5</v>
      </c>
      <c r="AE41" s="55">
        <v>2.5</v>
      </c>
      <c r="AF41" s="55">
        <v>2.5</v>
      </c>
      <c r="AG41" s="58">
        <v>6.2</v>
      </c>
      <c r="AH41" s="51">
        <f t="shared" si="2"/>
        <v>3</v>
      </c>
      <c r="AI41" s="52">
        <f t="shared" si="3"/>
        <v>2.5</v>
      </c>
      <c r="AK41" s="53"/>
    </row>
    <row r="42" spans="1:41" ht="15.75" thickBot="1" x14ac:dyDescent="0.3">
      <c r="A42" s="64" t="s">
        <v>49</v>
      </c>
      <c r="B42" s="72">
        <f t="shared" ref="B42" si="6">B179</f>
        <v>3.54</v>
      </c>
      <c r="C42" s="72">
        <f t="shared" ref="C42:AF42" si="7">C179</f>
        <v>3.54</v>
      </c>
      <c r="D42" s="72">
        <f t="shared" si="7"/>
        <v>3.54</v>
      </c>
      <c r="E42" s="72">
        <f t="shared" si="7"/>
        <v>3.54</v>
      </c>
      <c r="F42" s="72">
        <f t="shared" si="7"/>
        <v>3.54</v>
      </c>
      <c r="G42" s="72">
        <f t="shared" si="7"/>
        <v>3.54</v>
      </c>
      <c r="H42" s="72">
        <f t="shared" si="7"/>
        <v>3.54</v>
      </c>
      <c r="I42" s="72">
        <f t="shared" si="7"/>
        <v>3.54</v>
      </c>
      <c r="J42" s="72">
        <f t="shared" si="7"/>
        <v>3.54</v>
      </c>
      <c r="K42" s="72">
        <f t="shared" si="7"/>
        <v>3.54</v>
      </c>
      <c r="L42" s="72">
        <f t="shared" si="7"/>
        <v>3.54</v>
      </c>
      <c r="M42" s="72">
        <f t="shared" si="7"/>
        <v>3.54</v>
      </c>
      <c r="N42" s="72">
        <f t="shared" si="7"/>
        <v>3.54</v>
      </c>
      <c r="O42" s="72">
        <f t="shared" si="7"/>
        <v>3.54</v>
      </c>
      <c r="P42" s="72">
        <f t="shared" si="7"/>
        <v>3.54</v>
      </c>
      <c r="Q42" s="72">
        <f t="shared" si="7"/>
        <v>3.54</v>
      </c>
      <c r="R42" s="72">
        <f t="shared" si="7"/>
        <v>3.54</v>
      </c>
      <c r="S42" s="72">
        <f t="shared" si="7"/>
        <v>3.54</v>
      </c>
      <c r="T42" s="72">
        <f t="shared" si="7"/>
        <v>3.54</v>
      </c>
      <c r="U42" s="72">
        <f t="shared" si="7"/>
        <v>3.54</v>
      </c>
      <c r="V42" s="72">
        <f t="shared" si="7"/>
        <v>3.54</v>
      </c>
      <c r="W42" s="72">
        <f t="shared" si="7"/>
        <v>3.54</v>
      </c>
      <c r="X42" s="72">
        <f t="shared" si="7"/>
        <v>3.54</v>
      </c>
      <c r="Y42" s="72">
        <v>3.54</v>
      </c>
      <c r="Z42" s="72">
        <f t="shared" si="7"/>
        <v>3.54</v>
      </c>
      <c r="AA42" s="72">
        <f t="shared" si="7"/>
        <v>3.54</v>
      </c>
      <c r="AB42" s="72">
        <f t="shared" si="7"/>
        <v>3.54</v>
      </c>
      <c r="AC42" s="72">
        <f t="shared" si="7"/>
        <v>3.54</v>
      </c>
      <c r="AD42" s="72">
        <f t="shared" si="7"/>
        <v>3.54</v>
      </c>
      <c r="AE42" s="72">
        <f t="shared" si="7"/>
        <v>3.54</v>
      </c>
      <c r="AF42" s="72">
        <f t="shared" si="7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" si="8">SUM(B31:B42)</f>
        <v>78.940000000000012</v>
      </c>
      <c r="C43" s="68">
        <f t="shared" ref="C43:AF43" si="9">SUM(C31:C42)</f>
        <v>79.940000000000012</v>
      </c>
      <c r="D43" s="68">
        <f t="shared" si="9"/>
        <v>62.44</v>
      </c>
      <c r="E43" s="68">
        <f t="shared" si="9"/>
        <v>61.24</v>
      </c>
      <c r="F43" s="68">
        <f t="shared" si="9"/>
        <v>92.34</v>
      </c>
      <c r="G43" s="68">
        <f t="shared" si="9"/>
        <v>97.64</v>
      </c>
      <c r="H43" s="68">
        <f t="shared" si="9"/>
        <v>131.13999999999999</v>
      </c>
      <c r="I43" s="68">
        <f t="shared" si="9"/>
        <v>223.44</v>
      </c>
      <c r="J43" s="68">
        <f t="shared" si="9"/>
        <v>243.74</v>
      </c>
      <c r="K43" s="68">
        <f t="shared" si="9"/>
        <v>289.64000000000004</v>
      </c>
      <c r="L43" s="68">
        <f t="shared" si="9"/>
        <v>296.44</v>
      </c>
      <c r="M43" s="68">
        <f t="shared" si="9"/>
        <v>292.24</v>
      </c>
      <c r="N43" s="68">
        <f t="shared" si="9"/>
        <v>302.34000000000003</v>
      </c>
      <c r="O43" s="68">
        <f t="shared" si="9"/>
        <v>297.64000000000004</v>
      </c>
      <c r="P43" s="68">
        <f t="shared" si="9"/>
        <v>268.44</v>
      </c>
      <c r="Q43" s="68">
        <f t="shared" si="9"/>
        <v>242.84</v>
      </c>
      <c r="R43" s="68">
        <f t="shared" si="9"/>
        <v>242.44</v>
      </c>
      <c r="S43" s="68">
        <f t="shared" si="9"/>
        <v>226.64</v>
      </c>
      <c r="T43" s="68">
        <f t="shared" si="9"/>
        <v>3.54</v>
      </c>
      <c r="U43" s="68">
        <f t="shared" si="9"/>
        <v>3.54</v>
      </c>
      <c r="V43" s="68">
        <f t="shared" si="9"/>
        <v>185.64</v>
      </c>
      <c r="W43" s="68">
        <f t="shared" si="9"/>
        <v>200.04</v>
      </c>
      <c r="X43" s="68">
        <f t="shared" si="9"/>
        <v>216.93999999999997</v>
      </c>
      <c r="Y43" s="68">
        <v>277.74</v>
      </c>
      <c r="Z43" s="68">
        <f t="shared" si="9"/>
        <v>277.74</v>
      </c>
      <c r="AA43" s="68">
        <f t="shared" si="9"/>
        <v>229.44</v>
      </c>
      <c r="AB43" s="68">
        <f t="shared" si="9"/>
        <v>235.84</v>
      </c>
      <c r="AC43" s="68">
        <f t="shared" si="9"/>
        <v>199.44</v>
      </c>
      <c r="AD43" s="68">
        <f t="shared" si="9"/>
        <v>145.23999999999998</v>
      </c>
      <c r="AE43" s="68">
        <f t="shared" si="9"/>
        <v>132.43999999999997</v>
      </c>
      <c r="AF43" s="68">
        <f t="shared" si="9"/>
        <v>107.64</v>
      </c>
      <c r="AG43" s="73">
        <f>SUM(AG31:AG42)</f>
        <v>464.91</v>
      </c>
      <c r="AH43" s="51">
        <f t="shared" si="2"/>
        <v>302.34000000000003</v>
      </c>
      <c r="AI43" s="52">
        <f t="shared" si="3"/>
        <v>3.54</v>
      </c>
      <c r="AK43" s="53"/>
    </row>
    <row r="44" spans="1:41" x14ac:dyDescent="0.25">
      <c r="A44" s="54" t="s">
        <v>51</v>
      </c>
      <c r="B44" s="48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48">
        <v>20</v>
      </c>
      <c r="Q44" s="48">
        <v>19.8</v>
      </c>
      <c r="R44" s="48">
        <v>19.899999999999999</v>
      </c>
      <c r="S44" s="48">
        <v>30.1</v>
      </c>
      <c r="T44" s="48"/>
      <c r="U44" s="48"/>
      <c r="V44" s="48">
        <v>29.5</v>
      </c>
      <c r="W44" s="48">
        <v>29.4</v>
      </c>
      <c r="X44" s="48">
        <v>29</v>
      </c>
      <c r="Y44" s="48">
        <v>19.600000000000001</v>
      </c>
      <c r="Z44" s="48">
        <v>10.199999999999999</v>
      </c>
      <c r="AA44" s="48">
        <v>10.199999999999999</v>
      </c>
      <c r="AB44" s="48">
        <v>0</v>
      </c>
      <c r="AC44" s="48">
        <v>20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30.1</v>
      </c>
      <c r="AI44" s="52">
        <f t="shared" si="3"/>
        <v>0</v>
      </c>
      <c r="AK44" s="53"/>
    </row>
    <row r="45" spans="1:41" x14ac:dyDescent="0.25">
      <c r="A45" s="57" t="s">
        <v>52</v>
      </c>
      <c r="B45" s="69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69">
        <v>10</v>
      </c>
      <c r="Q45" s="69">
        <v>9.9</v>
      </c>
      <c r="R45" s="48">
        <v>10.1</v>
      </c>
      <c r="S45" s="48">
        <v>15.1</v>
      </c>
      <c r="T45" s="48"/>
      <c r="U45" s="69"/>
      <c r="V45" s="69">
        <v>15.8</v>
      </c>
      <c r="W45" s="69">
        <v>15.1</v>
      </c>
      <c r="X45" s="69">
        <v>15.4</v>
      </c>
      <c r="Y45" s="69">
        <v>15.7</v>
      </c>
      <c r="Z45" s="69">
        <v>4.9000000000000004</v>
      </c>
      <c r="AA45" s="69">
        <v>5.9</v>
      </c>
      <c r="AB45" s="69">
        <v>7.2</v>
      </c>
      <c r="AC45" s="69">
        <v>15.2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15.8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6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6">
        <v>3.4</v>
      </c>
      <c r="Q46" s="76">
        <v>3.6</v>
      </c>
      <c r="R46" s="48">
        <v>3.7</v>
      </c>
      <c r="S46" s="48">
        <v>5.5</v>
      </c>
      <c r="T46" s="48"/>
      <c r="U46" s="76"/>
      <c r="V46" s="76">
        <v>5.8</v>
      </c>
      <c r="W46" s="76">
        <v>5.5</v>
      </c>
      <c r="X46" s="76">
        <v>5.6</v>
      </c>
      <c r="Y46" s="76">
        <v>5.7</v>
      </c>
      <c r="Z46" s="76">
        <v>1.8</v>
      </c>
      <c r="AA46" s="76">
        <v>2.2000000000000002</v>
      </c>
      <c r="AB46" s="76">
        <v>2.6</v>
      </c>
      <c r="AC46" s="76">
        <v>5.6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5.8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" si="10">SUM(B44:B46)</f>
        <v>0</v>
      </c>
      <c r="C47" s="68">
        <f t="shared" ref="C47:AF47" si="11">SUM(C44:C46)</f>
        <v>0</v>
      </c>
      <c r="D47" s="68">
        <f t="shared" si="11"/>
        <v>0</v>
      </c>
      <c r="E47" s="68">
        <f t="shared" si="11"/>
        <v>0</v>
      </c>
      <c r="F47" s="68">
        <f t="shared" si="11"/>
        <v>0</v>
      </c>
      <c r="G47" s="68">
        <f t="shared" si="11"/>
        <v>0</v>
      </c>
      <c r="H47" s="68">
        <f t="shared" si="11"/>
        <v>0</v>
      </c>
      <c r="I47" s="68">
        <f t="shared" si="11"/>
        <v>0</v>
      </c>
      <c r="J47" s="68">
        <f t="shared" si="11"/>
        <v>0</v>
      </c>
      <c r="K47" s="68">
        <f t="shared" si="11"/>
        <v>0</v>
      </c>
      <c r="L47" s="68">
        <f t="shared" si="11"/>
        <v>0</v>
      </c>
      <c r="M47" s="68">
        <f t="shared" si="11"/>
        <v>0</v>
      </c>
      <c r="N47" s="68">
        <f t="shared" si="11"/>
        <v>0</v>
      </c>
      <c r="O47" s="68">
        <f t="shared" si="11"/>
        <v>0</v>
      </c>
      <c r="P47" s="68">
        <f t="shared" si="11"/>
        <v>33.4</v>
      </c>
      <c r="Q47" s="68">
        <f t="shared" si="11"/>
        <v>33.300000000000004</v>
      </c>
      <c r="R47" s="68">
        <f t="shared" si="11"/>
        <v>33.700000000000003</v>
      </c>
      <c r="S47" s="68">
        <f t="shared" si="11"/>
        <v>50.7</v>
      </c>
      <c r="T47" s="68">
        <f t="shared" si="11"/>
        <v>0</v>
      </c>
      <c r="U47" s="68">
        <f t="shared" si="11"/>
        <v>0</v>
      </c>
      <c r="V47" s="68">
        <f t="shared" si="11"/>
        <v>51.099999999999994</v>
      </c>
      <c r="W47" s="68">
        <f t="shared" si="11"/>
        <v>50</v>
      </c>
      <c r="X47" s="68">
        <f t="shared" si="11"/>
        <v>50</v>
      </c>
      <c r="Y47" s="68">
        <v>41</v>
      </c>
      <c r="Z47" s="68">
        <f t="shared" si="11"/>
        <v>16.899999999999999</v>
      </c>
      <c r="AA47" s="68">
        <f t="shared" si="11"/>
        <v>18.3</v>
      </c>
      <c r="AB47" s="68">
        <f t="shared" si="11"/>
        <v>9.8000000000000007</v>
      </c>
      <c r="AC47" s="68">
        <f t="shared" si="11"/>
        <v>40.800000000000004</v>
      </c>
      <c r="AD47" s="68">
        <f t="shared" si="11"/>
        <v>0</v>
      </c>
      <c r="AE47" s="68">
        <f t="shared" si="11"/>
        <v>0</v>
      </c>
      <c r="AF47" s="68">
        <f t="shared" si="11"/>
        <v>0</v>
      </c>
      <c r="AG47" s="73">
        <f>SUM(AG44:AG46)</f>
        <v>106</v>
      </c>
      <c r="AH47" s="51">
        <f t="shared" si="2"/>
        <v>51.099999999999994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71.599999999999994</v>
      </c>
      <c r="C48" s="48">
        <v>69.3</v>
      </c>
      <c r="D48" s="48">
        <v>70</v>
      </c>
      <c r="E48" s="48">
        <v>71.2</v>
      </c>
      <c r="F48" s="48">
        <v>69</v>
      </c>
      <c r="G48" s="48">
        <v>72</v>
      </c>
      <c r="H48" s="48">
        <v>74</v>
      </c>
      <c r="I48" s="48">
        <v>68.900000000000006</v>
      </c>
      <c r="J48" s="48">
        <v>69.599999999999994</v>
      </c>
      <c r="K48" s="48">
        <v>71.2</v>
      </c>
      <c r="L48" s="48">
        <v>72.7</v>
      </c>
      <c r="M48" s="48">
        <v>71.5</v>
      </c>
      <c r="N48" s="48">
        <v>70</v>
      </c>
      <c r="O48" s="48">
        <v>75</v>
      </c>
      <c r="P48" s="48">
        <v>70</v>
      </c>
      <c r="Q48" s="48">
        <v>78</v>
      </c>
      <c r="R48" s="48">
        <v>77.52</v>
      </c>
      <c r="S48" s="48">
        <v>80</v>
      </c>
      <c r="T48" s="48"/>
      <c r="U48" s="48"/>
      <c r="V48" s="48">
        <v>76.599999999999994</v>
      </c>
      <c r="W48" s="48">
        <v>68.62</v>
      </c>
      <c r="X48" s="48">
        <v>54.1</v>
      </c>
      <c r="Y48" s="48">
        <v>55.88</v>
      </c>
      <c r="Z48" s="48">
        <v>61</v>
      </c>
      <c r="AA48" s="48">
        <v>63.2</v>
      </c>
      <c r="AB48" s="48">
        <v>75</v>
      </c>
      <c r="AC48" s="48">
        <v>70.599999999999994</v>
      </c>
      <c r="AD48" s="48">
        <v>65</v>
      </c>
      <c r="AE48" s="48">
        <v>62</v>
      </c>
      <c r="AF48" s="48">
        <v>72</v>
      </c>
      <c r="AG48" s="56"/>
      <c r="AH48" s="51">
        <f t="shared" si="2"/>
        <v>80</v>
      </c>
      <c r="AI48" s="52">
        <f t="shared" si="3"/>
        <v>54.1</v>
      </c>
      <c r="AK48" s="53"/>
    </row>
    <row r="49" spans="1:37" x14ac:dyDescent="0.25">
      <c r="A49" s="57" t="s">
        <v>56</v>
      </c>
      <c r="B49" s="69">
        <v>158</v>
      </c>
      <c r="C49" s="69">
        <v>140</v>
      </c>
      <c r="D49" s="69">
        <v>156</v>
      </c>
      <c r="E49" s="69">
        <v>150</v>
      </c>
      <c r="F49" s="69">
        <v>153</v>
      </c>
      <c r="G49" s="69">
        <v>160</v>
      </c>
      <c r="H49" s="69">
        <v>162</v>
      </c>
      <c r="I49" s="69">
        <v>190</v>
      </c>
      <c r="J49" s="69">
        <v>195</v>
      </c>
      <c r="K49" s="69">
        <v>200</v>
      </c>
      <c r="L49" s="48">
        <v>175</v>
      </c>
      <c r="M49" s="48">
        <v>185</v>
      </c>
      <c r="N49" s="48">
        <v>188</v>
      </c>
      <c r="O49" s="48">
        <f>55+105</f>
        <v>160</v>
      </c>
      <c r="P49" s="48">
        <v>148</v>
      </c>
      <c r="Q49" s="48">
        <f>102+46</f>
        <v>148</v>
      </c>
      <c r="R49" s="48">
        <f>96+46</f>
        <v>142</v>
      </c>
      <c r="S49" s="48">
        <f>101+50</f>
        <v>151</v>
      </c>
      <c r="T49" s="48"/>
      <c r="U49" s="78"/>
      <c r="V49" s="78">
        <f>94.6+53</f>
        <v>147.6</v>
      </c>
      <c r="W49" s="78">
        <f>97.2+42.4</f>
        <v>139.6</v>
      </c>
      <c r="X49" s="78">
        <f>108+53.2</f>
        <v>161.19999999999999</v>
      </c>
      <c r="Y49" s="78">
        <v>145.30000000000001</v>
      </c>
      <c r="Z49" s="78">
        <f>62+30</f>
        <v>92</v>
      </c>
      <c r="AA49" s="69">
        <v>95.1</v>
      </c>
      <c r="AB49" s="69">
        <v>86</v>
      </c>
      <c r="AC49" s="69">
        <v>92.7</v>
      </c>
      <c r="AD49" s="69">
        <v>68</v>
      </c>
      <c r="AE49" s="69">
        <v>71.2</v>
      </c>
      <c r="AF49" s="69">
        <v>95</v>
      </c>
      <c r="AG49" s="58"/>
      <c r="AH49" s="51">
        <f t="shared" si="2"/>
        <v>200</v>
      </c>
      <c r="AI49" s="52">
        <f t="shared" si="3"/>
        <v>68</v>
      </c>
      <c r="AK49" s="53"/>
    </row>
    <row r="50" spans="1:37" x14ac:dyDescent="0.25">
      <c r="A50" s="57" t="s">
        <v>57</v>
      </c>
      <c r="B50" s="69">
        <v>296</v>
      </c>
      <c r="C50" s="69">
        <v>272</v>
      </c>
      <c r="D50" s="69">
        <v>240</v>
      </c>
      <c r="E50" s="69">
        <v>243</v>
      </c>
      <c r="F50" s="69">
        <v>246</v>
      </c>
      <c r="G50" s="48">
        <v>280</v>
      </c>
      <c r="H50" s="48">
        <v>290</v>
      </c>
      <c r="I50" s="48">
        <v>289</v>
      </c>
      <c r="J50" s="48">
        <v>280</v>
      </c>
      <c r="K50" s="48">
        <v>276</v>
      </c>
      <c r="L50" s="69">
        <v>280</v>
      </c>
      <c r="M50" s="69">
        <v>300</v>
      </c>
      <c r="N50" s="69">
        <v>300</v>
      </c>
      <c r="O50" s="69">
        <v>340</v>
      </c>
      <c r="P50" s="69">
        <v>348</v>
      </c>
      <c r="Q50" s="69">
        <v>376</v>
      </c>
      <c r="R50" s="69">
        <v>380</v>
      </c>
      <c r="S50" s="69">
        <v>390</v>
      </c>
      <c r="T50" s="69"/>
      <c r="U50" s="79"/>
      <c r="V50" s="79">
        <v>340</v>
      </c>
      <c r="W50" s="79">
        <v>340</v>
      </c>
      <c r="X50" s="79">
        <v>380</v>
      </c>
      <c r="Y50" s="79">
        <v>320</v>
      </c>
      <c r="Z50" s="79">
        <v>280</v>
      </c>
      <c r="AA50" s="69">
        <v>256</v>
      </c>
      <c r="AB50" s="69">
        <v>200</v>
      </c>
      <c r="AC50" s="69">
        <v>145</v>
      </c>
      <c r="AD50" s="69">
        <v>180</v>
      </c>
      <c r="AE50" s="69">
        <v>162</v>
      </c>
      <c r="AF50" s="69">
        <v>210</v>
      </c>
      <c r="AG50" s="80"/>
      <c r="AH50" s="51">
        <f t="shared" si="2"/>
        <v>390</v>
      </c>
      <c r="AI50" s="52">
        <f t="shared" si="3"/>
        <v>145</v>
      </c>
      <c r="AK50" s="53"/>
    </row>
    <row r="51" spans="1:37" x14ac:dyDescent="0.25">
      <c r="A51" s="57" t="s">
        <v>58</v>
      </c>
      <c r="B51" s="81">
        <v>50.1</v>
      </c>
      <c r="C51" s="81">
        <v>51.2</v>
      </c>
      <c r="D51" s="81">
        <v>51.6</v>
      </c>
      <c r="E51" s="81">
        <v>50.2</v>
      </c>
      <c r="F51" s="81">
        <v>50.41</v>
      </c>
      <c r="G51" s="81">
        <v>50.4</v>
      </c>
      <c r="H51" s="81">
        <v>50.6</v>
      </c>
      <c r="I51" s="81">
        <v>51</v>
      </c>
      <c r="J51" s="81">
        <v>46</v>
      </c>
      <c r="K51" s="81">
        <v>47</v>
      </c>
      <c r="L51" s="69">
        <v>46</v>
      </c>
      <c r="M51" s="69">
        <v>46</v>
      </c>
      <c r="N51" s="69">
        <v>46</v>
      </c>
      <c r="O51" s="69">
        <v>46</v>
      </c>
      <c r="P51" s="69">
        <v>45</v>
      </c>
      <c r="Q51" s="69">
        <v>50</v>
      </c>
      <c r="R51" s="69">
        <v>50</v>
      </c>
      <c r="S51" s="69">
        <v>50</v>
      </c>
      <c r="T51" s="69"/>
      <c r="U51" s="69"/>
      <c r="V51" s="69">
        <v>48.2</v>
      </c>
      <c r="W51" s="69">
        <v>47</v>
      </c>
      <c r="X51" s="69">
        <v>45</v>
      </c>
      <c r="Y51" s="69">
        <v>38</v>
      </c>
      <c r="Z51" s="69">
        <v>46</v>
      </c>
      <c r="AA51" s="81">
        <v>47.8</v>
      </c>
      <c r="AB51" s="81">
        <v>48.3</v>
      </c>
      <c r="AC51" s="81">
        <v>35</v>
      </c>
      <c r="AD51" s="81">
        <v>48</v>
      </c>
      <c r="AE51" s="81">
        <v>48</v>
      </c>
      <c r="AF51" s="81">
        <v>47</v>
      </c>
      <c r="AG51" s="80"/>
      <c r="AH51" s="51">
        <f t="shared" si="2"/>
        <v>51.6</v>
      </c>
      <c r="AI51" s="52">
        <f t="shared" si="3"/>
        <v>35</v>
      </c>
      <c r="AK51" s="53"/>
    </row>
    <row r="52" spans="1:37" x14ac:dyDescent="0.25">
      <c r="A52" s="57" t="s">
        <v>59</v>
      </c>
      <c r="B52" s="48">
        <v>87.7</v>
      </c>
      <c r="C52" s="81">
        <v>89.1</v>
      </c>
      <c r="D52" s="81">
        <v>84</v>
      </c>
      <c r="E52" s="81">
        <v>86</v>
      </c>
      <c r="F52" s="81">
        <v>65</v>
      </c>
      <c r="G52" s="81">
        <v>69</v>
      </c>
      <c r="H52" s="81">
        <v>79</v>
      </c>
      <c r="I52" s="81">
        <v>76.2</v>
      </c>
      <c r="J52" s="81">
        <v>77</v>
      </c>
      <c r="K52" s="81">
        <v>87.5</v>
      </c>
      <c r="L52" s="48">
        <v>77.3</v>
      </c>
      <c r="M52" s="48">
        <v>83.6</v>
      </c>
      <c r="N52" s="48">
        <v>80</v>
      </c>
      <c r="O52" s="48">
        <v>80</v>
      </c>
      <c r="P52" s="48">
        <v>81</v>
      </c>
      <c r="Q52" s="48">
        <v>91</v>
      </c>
      <c r="R52" s="48">
        <v>81.5</v>
      </c>
      <c r="S52" s="48">
        <v>92</v>
      </c>
      <c r="T52" s="48"/>
      <c r="U52" s="48"/>
      <c r="V52" s="48">
        <v>84.3</v>
      </c>
      <c r="W52" s="48">
        <v>74.2</v>
      </c>
      <c r="X52" s="48">
        <v>77</v>
      </c>
      <c r="Y52" s="48">
        <v>88</v>
      </c>
      <c r="Z52" s="48">
        <v>85</v>
      </c>
      <c r="AA52" s="48">
        <v>69</v>
      </c>
      <c r="AB52" s="48">
        <v>33.799999999999997</v>
      </c>
      <c r="AC52" s="48">
        <v>20</v>
      </c>
      <c r="AD52" s="48">
        <v>52.9</v>
      </c>
      <c r="AE52" s="48">
        <v>84</v>
      </c>
      <c r="AF52" s="48">
        <v>38</v>
      </c>
      <c r="AG52" s="80"/>
      <c r="AH52" s="51">
        <f t="shared" si="2"/>
        <v>92</v>
      </c>
      <c r="AI52" s="52">
        <f t="shared" si="3"/>
        <v>20</v>
      </c>
      <c r="AK52" s="53"/>
    </row>
    <row r="53" spans="1:37" x14ac:dyDescent="0.25">
      <c r="A53" s="57" t="s">
        <v>60</v>
      </c>
      <c r="B53" s="82">
        <v>7</v>
      </c>
      <c r="C53" s="69">
        <v>7</v>
      </c>
      <c r="D53" s="69">
        <v>7</v>
      </c>
      <c r="E53" s="69">
        <v>7.5</v>
      </c>
      <c r="F53" s="69">
        <v>7</v>
      </c>
      <c r="G53" s="69">
        <v>7</v>
      </c>
      <c r="H53" s="69">
        <v>7</v>
      </c>
      <c r="I53" s="69">
        <v>7</v>
      </c>
      <c r="J53" s="69">
        <v>7</v>
      </c>
      <c r="K53" s="69">
        <v>7</v>
      </c>
      <c r="L53" s="82">
        <v>7</v>
      </c>
      <c r="M53" s="82">
        <v>7</v>
      </c>
      <c r="N53" s="82">
        <v>7</v>
      </c>
      <c r="O53" s="82">
        <v>7</v>
      </c>
      <c r="P53" s="82">
        <v>7</v>
      </c>
      <c r="Q53" s="82">
        <v>7</v>
      </c>
      <c r="R53" s="82">
        <v>7</v>
      </c>
      <c r="S53" s="82">
        <v>7</v>
      </c>
      <c r="T53" s="82">
        <v>7</v>
      </c>
      <c r="U53" s="82">
        <v>7</v>
      </c>
      <c r="V53" s="82">
        <v>7</v>
      </c>
      <c r="W53" s="82">
        <v>7</v>
      </c>
      <c r="X53" s="82">
        <v>7</v>
      </c>
      <c r="Y53" s="82">
        <v>7</v>
      </c>
      <c r="Z53" s="82">
        <v>7</v>
      </c>
      <c r="AA53" s="82">
        <v>7</v>
      </c>
      <c r="AB53" s="82">
        <v>7</v>
      </c>
      <c r="AC53" s="82">
        <v>7</v>
      </c>
      <c r="AD53" s="82">
        <v>7</v>
      </c>
      <c r="AE53" s="82">
        <v>7</v>
      </c>
      <c r="AF53" s="82">
        <v>7</v>
      </c>
      <c r="AG53" s="80"/>
      <c r="AH53" s="51">
        <f t="shared" si="2"/>
        <v>7.5</v>
      </c>
      <c r="AI53" s="52">
        <f t="shared" si="3"/>
        <v>7</v>
      </c>
      <c r="AK53" s="53"/>
    </row>
    <row r="54" spans="1:37" x14ac:dyDescent="0.25">
      <c r="A54" s="57" t="s">
        <v>61</v>
      </c>
      <c r="B54" s="82">
        <v>0</v>
      </c>
      <c r="C54" s="69">
        <v>0</v>
      </c>
      <c r="D54" s="69">
        <v>0</v>
      </c>
      <c r="E54" s="69">
        <v>0</v>
      </c>
      <c r="F54" s="69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7</v>
      </c>
      <c r="C55" s="81">
        <v>7</v>
      </c>
      <c r="D55" s="81">
        <v>7</v>
      </c>
      <c r="E55" s="81">
        <v>5</v>
      </c>
      <c r="F55" s="81">
        <v>5</v>
      </c>
      <c r="G55" s="81">
        <v>5</v>
      </c>
      <c r="H55" s="81">
        <v>5</v>
      </c>
      <c r="I55" s="81">
        <v>5</v>
      </c>
      <c r="J55" s="81">
        <v>5</v>
      </c>
      <c r="K55" s="81">
        <v>5</v>
      </c>
      <c r="L55" s="81">
        <v>5</v>
      </c>
      <c r="M55" s="81">
        <v>5</v>
      </c>
      <c r="N55" s="81">
        <v>5</v>
      </c>
      <c r="O55" s="81">
        <v>5</v>
      </c>
      <c r="P55" s="81">
        <v>5</v>
      </c>
      <c r="Q55" s="81">
        <v>5</v>
      </c>
      <c r="R55" s="81">
        <v>5</v>
      </c>
      <c r="S55" s="81">
        <v>5</v>
      </c>
      <c r="T55" s="81">
        <v>5</v>
      </c>
      <c r="U55" s="81">
        <v>5</v>
      </c>
      <c r="V55" s="81">
        <v>5</v>
      </c>
      <c r="W55" s="81">
        <v>5</v>
      </c>
      <c r="X55" s="81">
        <v>5</v>
      </c>
      <c r="Y55" s="81">
        <v>7</v>
      </c>
      <c r="Z55" s="81">
        <v>7</v>
      </c>
      <c r="AA55" s="81">
        <v>7</v>
      </c>
      <c r="AB55" s="81">
        <v>7</v>
      </c>
      <c r="AC55" s="81">
        <v>7</v>
      </c>
      <c r="AD55" s="81">
        <v>7</v>
      </c>
      <c r="AE55" s="81">
        <v>0</v>
      </c>
      <c r="AF55" s="81">
        <v>0</v>
      </c>
      <c r="AG55" s="80"/>
      <c r="AH55" s="51">
        <f t="shared" si="2"/>
        <v>7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4">
        <v>7.5</v>
      </c>
      <c r="C57" s="69">
        <v>7.5</v>
      </c>
      <c r="D57" s="69">
        <v>7</v>
      </c>
      <c r="E57" s="69">
        <v>6</v>
      </c>
      <c r="F57" s="69">
        <v>6</v>
      </c>
      <c r="G57" s="69">
        <v>6</v>
      </c>
      <c r="H57" s="69">
        <v>6</v>
      </c>
      <c r="I57" s="69">
        <v>6</v>
      </c>
      <c r="J57" s="69">
        <v>6</v>
      </c>
      <c r="K57" s="69">
        <v>6</v>
      </c>
      <c r="L57" s="84">
        <v>6</v>
      </c>
      <c r="M57" s="84">
        <v>6</v>
      </c>
      <c r="N57" s="84">
        <v>6</v>
      </c>
      <c r="O57" s="84">
        <v>6</v>
      </c>
      <c r="P57" s="84">
        <v>6</v>
      </c>
      <c r="Q57" s="84">
        <v>6</v>
      </c>
      <c r="R57" s="84">
        <v>6</v>
      </c>
      <c r="S57" s="84">
        <v>6</v>
      </c>
      <c r="T57" s="84">
        <v>6</v>
      </c>
      <c r="U57" s="84">
        <v>6</v>
      </c>
      <c r="V57" s="84">
        <v>6</v>
      </c>
      <c r="W57" s="84">
        <v>6</v>
      </c>
      <c r="X57" s="84">
        <v>6</v>
      </c>
      <c r="Y57" s="84">
        <v>8</v>
      </c>
      <c r="Z57" s="84">
        <v>8</v>
      </c>
      <c r="AA57" s="84">
        <v>8</v>
      </c>
      <c r="AB57" s="84">
        <v>8</v>
      </c>
      <c r="AC57" s="84">
        <v>8</v>
      </c>
      <c r="AD57" s="84">
        <v>8</v>
      </c>
      <c r="AE57" s="84">
        <v>0</v>
      </c>
      <c r="AF57" s="84">
        <v>0</v>
      </c>
      <c r="AG57" s="85"/>
      <c r="AH57" s="51">
        <f t="shared" si="2"/>
        <v>8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4"/>
      <c r="C58" s="69">
        <v>0</v>
      </c>
      <c r="D58" s="69">
        <v>0</v>
      </c>
      <c r="E58" s="69">
        <v>0</v>
      </c>
      <c r="F58" s="69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" si="12">SUM(B48:B58)</f>
        <v>684.90000000000009</v>
      </c>
      <c r="C59" s="68">
        <f t="shared" ref="C59:AF59" si="13">SUM(C48:C58)</f>
        <v>643.1</v>
      </c>
      <c r="D59" s="68">
        <f t="shared" si="13"/>
        <v>622.6</v>
      </c>
      <c r="E59" s="68">
        <f t="shared" si="13"/>
        <v>618.9</v>
      </c>
      <c r="F59" s="68">
        <f t="shared" si="13"/>
        <v>601.41</v>
      </c>
      <c r="G59" s="68">
        <f t="shared" si="13"/>
        <v>649.4</v>
      </c>
      <c r="H59" s="68">
        <f t="shared" si="13"/>
        <v>673.6</v>
      </c>
      <c r="I59" s="68">
        <f t="shared" si="13"/>
        <v>693.1</v>
      </c>
      <c r="J59" s="68">
        <f t="shared" si="13"/>
        <v>685.6</v>
      </c>
      <c r="K59" s="68">
        <f t="shared" si="13"/>
        <v>699.7</v>
      </c>
      <c r="L59" s="68">
        <f t="shared" si="13"/>
        <v>669</v>
      </c>
      <c r="M59" s="68">
        <f t="shared" si="13"/>
        <v>704.1</v>
      </c>
      <c r="N59" s="68">
        <f t="shared" si="13"/>
        <v>702</v>
      </c>
      <c r="O59" s="68">
        <f t="shared" si="13"/>
        <v>719</v>
      </c>
      <c r="P59" s="68">
        <f t="shared" si="13"/>
        <v>710</v>
      </c>
      <c r="Q59" s="68">
        <f t="shared" si="13"/>
        <v>761</v>
      </c>
      <c r="R59" s="68">
        <f t="shared" si="13"/>
        <v>749.02</v>
      </c>
      <c r="S59" s="68">
        <f t="shared" si="13"/>
        <v>781</v>
      </c>
      <c r="T59" s="68">
        <f t="shared" si="13"/>
        <v>18</v>
      </c>
      <c r="U59" s="68">
        <f t="shared" si="13"/>
        <v>18</v>
      </c>
      <c r="V59" s="68">
        <f t="shared" si="13"/>
        <v>714.7</v>
      </c>
      <c r="W59" s="68">
        <f t="shared" si="13"/>
        <v>687.42000000000007</v>
      </c>
      <c r="X59" s="68">
        <f t="shared" si="13"/>
        <v>735.3</v>
      </c>
      <c r="Y59" s="68">
        <f t="shared" si="13"/>
        <v>669.18000000000006</v>
      </c>
      <c r="Z59" s="68">
        <f t="shared" si="13"/>
        <v>586</v>
      </c>
      <c r="AA59" s="68">
        <f t="shared" si="13"/>
        <v>553.1</v>
      </c>
      <c r="AB59" s="68">
        <f t="shared" si="13"/>
        <v>465.1</v>
      </c>
      <c r="AC59" s="68">
        <f t="shared" si="13"/>
        <v>385.3</v>
      </c>
      <c r="AD59" s="68">
        <f t="shared" si="13"/>
        <v>435.9</v>
      </c>
      <c r="AE59" s="68">
        <f t="shared" si="13"/>
        <v>434.2</v>
      </c>
      <c r="AF59" s="68">
        <f t="shared" si="13"/>
        <v>469</v>
      </c>
      <c r="AG59" s="73">
        <f>SUM(AG48:AG58)</f>
        <v>0</v>
      </c>
      <c r="AH59" s="51">
        <f t="shared" si="2"/>
        <v>781</v>
      </c>
      <c r="AI59" s="52">
        <f t="shared" si="3"/>
        <v>18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4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 t="shared" ref="B63" si="14">SUM(B60:B62)</f>
        <v>0</v>
      </c>
      <c r="C63" s="68">
        <f t="shared" ref="C63:AF63" si="15">SUM(C60:C62)</f>
        <v>0</v>
      </c>
      <c r="D63" s="68">
        <f t="shared" si="15"/>
        <v>0</v>
      </c>
      <c r="E63" s="68">
        <f t="shared" si="15"/>
        <v>0</v>
      </c>
      <c r="F63" s="68">
        <f t="shared" si="15"/>
        <v>0</v>
      </c>
      <c r="G63" s="68">
        <f t="shared" si="15"/>
        <v>0</v>
      </c>
      <c r="H63" s="68">
        <f t="shared" si="15"/>
        <v>0</v>
      </c>
      <c r="I63" s="68">
        <f t="shared" si="15"/>
        <v>0</v>
      </c>
      <c r="J63" s="68">
        <f t="shared" si="15"/>
        <v>0</v>
      </c>
      <c r="K63" s="68">
        <f t="shared" si="15"/>
        <v>0</v>
      </c>
      <c r="L63" s="68">
        <f t="shared" si="15"/>
        <v>0</v>
      </c>
      <c r="M63" s="68">
        <f t="shared" si="15"/>
        <v>0</v>
      </c>
      <c r="N63" s="68">
        <f t="shared" si="15"/>
        <v>0</v>
      </c>
      <c r="O63" s="68">
        <f t="shared" si="15"/>
        <v>0</v>
      </c>
      <c r="P63" s="68">
        <f t="shared" si="15"/>
        <v>0</v>
      </c>
      <c r="Q63" s="68">
        <f t="shared" si="15"/>
        <v>0</v>
      </c>
      <c r="R63" s="68">
        <f t="shared" si="15"/>
        <v>0</v>
      </c>
      <c r="S63" s="68">
        <f t="shared" si="15"/>
        <v>0</v>
      </c>
      <c r="T63" s="68">
        <f t="shared" si="15"/>
        <v>0</v>
      </c>
      <c r="U63" s="68">
        <f t="shared" si="15"/>
        <v>0</v>
      </c>
      <c r="V63" s="68">
        <f t="shared" si="15"/>
        <v>0</v>
      </c>
      <c r="W63" s="68">
        <f t="shared" si="15"/>
        <v>0</v>
      </c>
      <c r="X63" s="68">
        <f t="shared" si="15"/>
        <v>0</v>
      </c>
      <c r="Y63" s="68">
        <f t="shared" si="15"/>
        <v>0</v>
      </c>
      <c r="Z63" s="68">
        <f t="shared" si="15"/>
        <v>0</v>
      </c>
      <c r="AA63" s="68">
        <f t="shared" si="15"/>
        <v>0</v>
      </c>
      <c r="AB63" s="68">
        <f t="shared" si="15"/>
        <v>0</v>
      </c>
      <c r="AC63" s="68">
        <f t="shared" si="15"/>
        <v>0</v>
      </c>
      <c r="AD63" s="68">
        <f t="shared" si="15"/>
        <v>0</v>
      </c>
      <c r="AE63" s="68">
        <f t="shared" si="15"/>
        <v>0</v>
      </c>
      <c r="AF63" s="68">
        <f t="shared" si="15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>
        <v>10</v>
      </c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10</v>
      </c>
      <c r="AI64" s="52">
        <f t="shared" si="3"/>
        <v>10</v>
      </c>
    </row>
    <row r="65" spans="1:35" ht="15.75" thickBot="1" x14ac:dyDescent="0.3">
      <c r="A65" s="89" t="s">
        <v>72</v>
      </c>
      <c r="B65" s="90">
        <f t="shared" ref="B65" si="16">B63+B59+B47+B43+B30+B64</f>
        <v>983.74000000000012</v>
      </c>
      <c r="C65" s="90">
        <f t="shared" ref="C65:AF65" si="17">C63+C59+C47+C43+C30+C64</f>
        <v>942.34000000000015</v>
      </c>
      <c r="D65" s="90">
        <f t="shared" si="17"/>
        <v>908.74</v>
      </c>
      <c r="E65" s="90">
        <f t="shared" si="17"/>
        <v>904.33999999999992</v>
      </c>
      <c r="F65" s="90">
        <f t="shared" si="17"/>
        <v>918.05</v>
      </c>
      <c r="G65" s="90">
        <f t="shared" si="17"/>
        <v>971.54</v>
      </c>
      <c r="H65" s="90">
        <f t="shared" si="17"/>
        <v>1030.74</v>
      </c>
      <c r="I65" s="90">
        <f t="shared" si="17"/>
        <v>1141.24</v>
      </c>
      <c r="J65" s="90">
        <f t="shared" si="17"/>
        <v>1153.94</v>
      </c>
      <c r="K65" s="90">
        <f t="shared" si="17"/>
        <v>1213.8400000000001</v>
      </c>
      <c r="L65" s="90">
        <f t="shared" si="17"/>
        <v>1192.6400000000001</v>
      </c>
      <c r="M65" s="90">
        <f t="shared" si="17"/>
        <v>1223.74</v>
      </c>
      <c r="N65" s="90">
        <f t="shared" si="17"/>
        <v>1229.3400000000001</v>
      </c>
      <c r="O65" s="90">
        <f t="shared" si="17"/>
        <v>1238.5400000000002</v>
      </c>
      <c r="P65" s="90">
        <f t="shared" si="17"/>
        <v>1243.74</v>
      </c>
      <c r="Q65" s="90">
        <f t="shared" si="17"/>
        <v>1256.3399999999999</v>
      </c>
      <c r="R65" s="90">
        <f t="shared" si="17"/>
        <v>1244.3600000000001</v>
      </c>
      <c r="S65" s="90">
        <f t="shared" si="17"/>
        <v>1277.5400000000002</v>
      </c>
      <c r="T65" s="90">
        <f t="shared" si="17"/>
        <v>106.53999999999999</v>
      </c>
      <c r="U65" s="90">
        <f t="shared" si="17"/>
        <v>106.53999999999999</v>
      </c>
      <c r="V65" s="90">
        <f t="shared" si="17"/>
        <v>1170.6400000000001</v>
      </c>
      <c r="W65" s="90">
        <f t="shared" si="17"/>
        <v>1156.6600000000001</v>
      </c>
      <c r="X65" s="90">
        <f t="shared" si="17"/>
        <v>1221.4399999999998</v>
      </c>
      <c r="Y65" s="90">
        <f t="shared" si="17"/>
        <v>1236.22</v>
      </c>
      <c r="Z65" s="90">
        <f t="shared" si="17"/>
        <v>1107.1399999999999</v>
      </c>
      <c r="AA65" s="90">
        <f t="shared" si="17"/>
        <v>1021.3399999999999</v>
      </c>
      <c r="AB65" s="90">
        <f t="shared" si="17"/>
        <v>932.94</v>
      </c>
      <c r="AC65" s="90">
        <f t="shared" si="17"/>
        <v>840.83999999999992</v>
      </c>
      <c r="AD65" s="90">
        <f t="shared" si="17"/>
        <v>818.83999999999992</v>
      </c>
      <c r="AE65" s="90">
        <f t="shared" si="17"/>
        <v>800.14</v>
      </c>
      <c r="AF65" s="90">
        <f t="shared" si="17"/>
        <v>807.44</v>
      </c>
      <c r="AG65" s="73">
        <f>AG63+AG59+AG47+AG43+AG30+AG64</f>
        <v>1355.5100000000002</v>
      </c>
      <c r="AH65" s="51">
        <f t="shared" si="2"/>
        <v>1277.5400000000002</v>
      </c>
      <c r="AI65" s="52">
        <f t="shared" si="3"/>
        <v>106.53999999999999</v>
      </c>
    </row>
    <row r="66" spans="1:35" x14ac:dyDescent="0.25">
      <c r="A66" s="54" t="s">
        <v>73</v>
      </c>
      <c r="B66" s="81">
        <f t="shared" ref="B66" si="18">IF(B51&lt;0,B51*-1,0)</f>
        <v>0</v>
      </c>
      <c r="C66" s="81">
        <f t="shared" ref="C66:Q66" si="19">IF(C51&lt;0,C51*-1,0)</f>
        <v>0</v>
      </c>
      <c r="D66" s="81">
        <f t="shared" si="19"/>
        <v>0</v>
      </c>
      <c r="E66" s="81">
        <f t="shared" si="19"/>
        <v>0</v>
      </c>
      <c r="F66" s="81">
        <f t="shared" si="19"/>
        <v>0</v>
      </c>
      <c r="G66" s="81">
        <f t="shared" si="19"/>
        <v>0</v>
      </c>
      <c r="H66" s="81">
        <f t="shared" si="19"/>
        <v>0</v>
      </c>
      <c r="I66" s="81">
        <f t="shared" si="19"/>
        <v>0</v>
      </c>
      <c r="J66" s="81">
        <f t="shared" si="19"/>
        <v>0</v>
      </c>
      <c r="K66" s="81">
        <f t="shared" si="19"/>
        <v>0</v>
      </c>
      <c r="L66" s="81">
        <f t="shared" si="19"/>
        <v>0</v>
      </c>
      <c r="M66" s="81">
        <f t="shared" si="19"/>
        <v>0</v>
      </c>
      <c r="N66" s="81">
        <f t="shared" si="19"/>
        <v>0</v>
      </c>
      <c r="O66" s="81">
        <f t="shared" si="19"/>
        <v>0</v>
      </c>
      <c r="P66" s="81">
        <f t="shared" si="19"/>
        <v>0</v>
      </c>
      <c r="Q66" s="81">
        <f t="shared" si="19"/>
        <v>0</v>
      </c>
      <c r="R66" s="81">
        <f>IF(R51&lt;0,R51*-1,0)</f>
        <v>0</v>
      </c>
      <c r="S66" s="81">
        <f t="shared" ref="S66:AF66" si="20">IF(S51&lt;0,S51*-1,0)</f>
        <v>0</v>
      </c>
      <c r="T66" s="81">
        <f t="shared" si="20"/>
        <v>0</v>
      </c>
      <c r="U66" s="81">
        <f t="shared" si="20"/>
        <v>0</v>
      </c>
      <c r="V66" s="81">
        <f t="shared" si="20"/>
        <v>0</v>
      </c>
      <c r="W66" s="81">
        <f t="shared" si="20"/>
        <v>0</v>
      </c>
      <c r="X66" s="81">
        <f t="shared" si="20"/>
        <v>0</v>
      </c>
      <c r="Y66" s="81">
        <f t="shared" si="20"/>
        <v>0</v>
      </c>
      <c r="Z66" s="81">
        <f t="shared" si="20"/>
        <v>0</v>
      </c>
      <c r="AA66" s="81">
        <f t="shared" si="20"/>
        <v>0</v>
      </c>
      <c r="AB66" s="81">
        <f t="shared" si="20"/>
        <v>0</v>
      </c>
      <c r="AC66" s="81">
        <f t="shared" si="20"/>
        <v>0</v>
      </c>
      <c r="AD66" s="81">
        <f t="shared" si="20"/>
        <v>0</v>
      </c>
      <c r="AE66" s="81">
        <f t="shared" si="20"/>
        <v>0</v>
      </c>
      <c r="AF66" s="81">
        <f t="shared" si="20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" si="21">IF(B49&lt;0,B49*-1,0)</f>
        <v>0</v>
      </c>
      <c r="C67" s="81">
        <f t="shared" ref="C67:Q67" si="22">IF(C49&lt;0,C49*-1,0)</f>
        <v>0</v>
      </c>
      <c r="D67" s="81">
        <f t="shared" si="22"/>
        <v>0</v>
      </c>
      <c r="E67" s="81">
        <f t="shared" si="22"/>
        <v>0</v>
      </c>
      <c r="F67" s="81">
        <f t="shared" si="22"/>
        <v>0</v>
      </c>
      <c r="G67" s="81">
        <f t="shared" si="22"/>
        <v>0</v>
      </c>
      <c r="H67" s="81">
        <f t="shared" si="22"/>
        <v>0</v>
      </c>
      <c r="I67" s="81">
        <f t="shared" si="22"/>
        <v>0</v>
      </c>
      <c r="J67" s="81">
        <f t="shared" si="22"/>
        <v>0</v>
      </c>
      <c r="K67" s="81">
        <f t="shared" si="22"/>
        <v>0</v>
      </c>
      <c r="L67" s="81">
        <f t="shared" si="22"/>
        <v>0</v>
      </c>
      <c r="M67" s="81">
        <f t="shared" si="22"/>
        <v>0</v>
      </c>
      <c r="N67" s="81">
        <f t="shared" si="22"/>
        <v>0</v>
      </c>
      <c r="O67" s="81">
        <f t="shared" si="22"/>
        <v>0</v>
      </c>
      <c r="P67" s="81">
        <f t="shared" si="22"/>
        <v>0</v>
      </c>
      <c r="Q67" s="81">
        <f t="shared" si="22"/>
        <v>0</v>
      </c>
      <c r="R67" s="81">
        <f>IF(R49&lt;0,R49*-1,0)</f>
        <v>0</v>
      </c>
      <c r="S67" s="81">
        <f t="shared" ref="S67:AF67" si="23">IF(S49&lt;0,S49*-1,0)</f>
        <v>0</v>
      </c>
      <c r="T67" s="81">
        <f t="shared" si="23"/>
        <v>0</v>
      </c>
      <c r="U67" s="81">
        <f t="shared" si="23"/>
        <v>0</v>
      </c>
      <c r="V67" s="81">
        <f t="shared" si="23"/>
        <v>0</v>
      </c>
      <c r="W67" s="81">
        <f t="shared" si="23"/>
        <v>0</v>
      </c>
      <c r="X67" s="81">
        <f t="shared" si="23"/>
        <v>0</v>
      </c>
      <c r="Y67" s="81">
        <f t="shared" si="23"/>
        <v>0</v>
      </c>
      <c r="Z67" s="81">
        <f t="shared" si="23"/>
        <v>0</v>
      </c>
      <c r="AA67" s="81">
        <f t="shared" si="23"/>
        <v>0</v>
      </c>
      <c r="AB67" s="81">
        <f t="shared" si="23"/>
        <v>0</v>
      </c>
      <c r="AC67" s="81">
        <f t="shared" si="23"/>
        <v>0</v>
      </c>
      <c r="AD67" s="81">
        <f t="shared" si="23"/>
        <v>0</v>
      </c>
      <c r="AE67" s="81">
        <f t="shared" si="23"/>
        <v>0</v>
      </c>
      <c r="AF67" s="81">
        <f t="shared" si="23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" si="24">IF(B52&lt;0,B52*-1,0)</f>
        <v>0</v>
      </c>
      <c r="C68" s="81">
        <f t="shared" ref="C68:Q68" si="25">IF(C52&lt;0,C52*-1,0)</f>
        <v>0</v>
      </c>
      <c r="D68" s="81">
        <f t="shared" si="25"/>
        <v>0</v>
      </c>
      <c r="E68" s="81">
        <f t="shared" si="25"/>
        <v>0</v>
      </c>
      <c r="F68" s="81">
        <f t="shared" si="25"/>
        <v>0</v>
      </c>
      <c r="G68" s="81">
        <f t="shared" si="25"/>
        <v>0</v>
      </c>
      <c r="H68" s="81">
        <f t="shared" si="25"/>
        <v>0</v>
      </c>
      <c r="I68" s="81">
        <f t="shared" si="25"/>
        <v>0</v>
      </c>
      <c r="J68" s="81">
        <f t="shared" si="25"/>
        <v>0</v>
      </c>
      <c r="K68" s="81">
        <f t="shared" si="25"/>
        <v>0</v>
      </c>
      <c r="L68" s="81">
        <f t="shared" si="25"/>
        <v>0</v>
      </c>
      <c r="M68" s="81">
        <f t="shared" si="25"/>
        <v>0</v>
      </c>
      <c r="N68" s="81">
        <f t="shared" si="25"/>
        <v>0</v>
      </c>
      <c r="O68" s="81">
        <f t="shared" si="25"/>
        <v>0</v>
      </c>
      <c r="P68" s="81">
        <f t="shared" si="25"/>
        <v>0</v>
      </c>
      <c r="Q68" s="81">
        <f t="shared" si="25"/>
        <v>0</v>
      </c>
      <c r="R68" s="81">
        <f>IF(R52&lt;0,R52*-1,0)</f>
        <v>0</v>
      </c>
      <c r="S68" s="81">
        <f t="shared" ref="S68:AF68" si="26">IF(S52&lt;0,S52*-1,0)</f>
        <v>0</v>
      </c>
      <c r="T68" s="81">
        <f t="shared" si="26"/>
        <v>0</v>
      </c>
      <c r="U68" s="81">
        <f t="shared" si="26"/>
        <v>0</v>
      </c>
      <c r="V68" s="81">
        <f t="shared" si="26"/>
        <v>0</v>
      </c>
      <c r="W68" s="81">
        <f t="shared" si="26"/>
        <v>0</v>
      </c>
      <c r="X68" s="81">
        <f t="shared" si="26"/>
        <v>0</v>
      </c>
      <c r="Y68" s="81">
        <f t="shared" si="26"/>
        <v>0</v>
      </c>
      <c r="Z68" s="81">
        <f t="shared" si="26"/>
        <v>0</v>
      </c>
      <c r="AA68" s="81">
        <f t="shared" si="26"/>
        <v>0</v>
      </c>
      <c r="AB68" s="81">
        <f t="shared" si="26"/>
        <v>0</v>
      </c>
      <c r="AC68" s="81">
        <f t="shared" si="26"/>
        <v>0</v>
      </c>
      <c r="AD68" s="81">
        <f t="shared" si="26"/>
        <v>0</v>
      </c>
      <c r="AE68" s="81">
        <f t="shared" si="26"/>
        <v>0</v>
      </c>
      <c r="AF68" s="81">
        <f t="shared" si="2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 t="shared" ref="B69" si="27">IF(B50&lt;0,B50*-1,0)</f>
        <v>0</v>
      </c>
      <c r="C69" s="81">
        <f t="shared" ref="C69:AF69" si="28">IF(C50&lt;0,C50*-1,0)</f>
        <v>0</v>
      </c>
      <c r="D69" s="81">
        <f t="shared" si="28"/>
        <v>0</v>
      </c>
      <c r="E69" s="81">
        <f t="shared" si="28"/>
        <v>0</v>
      </c>
      <c r="F69" s="81">
        <f t="shared" si="28"/>
        <v>0</v>
      </c>
      <c r="G69" s="81">
        <f t="shared" si="28"/>
        <v>0</v>
      </c>
      <c r="H69" s="81">
        <f t="shared" si="28"/>
        <v>0</v>
      </c>
      <c r="I69" s="81">
        <f t="shared" si="28"/>
        <v>0</v>
      </c>
      <c r="J69" s="81">
        <f t="shared" si="28"/>
        <v>0</v>
      </c>
      <c r="K69" s="81">
        <f t="shared" si="28"/>
        <v>0</v>
      </c>
      <c r="L69" s="81">
        <f t="shared" si="28"/>
        <v>0</v>
      </c>
      <c r="M69" s="81">
        <f t="shared" si="28"/>
        <v>0</v>
      </c>
      <c r="N69" s="81">
        <f t="shared" si="28"/>
        <v>0</v>
      </c>
      <c r="O69" s="81">
        <f t="shared" si="28"/>
        <v>0</v>
      </c>
      <c r="P69" s="81">
        <f t="shared" si="28"/>
        <v>0</v>
      </c>
      <c r="Q69" s="81">
        <f t="shared" si="28"/>
        <v>0</v>
      </c>
      <c r="R69" s="81">
        <f t="shared" si="28"/>
        <v>0</v>
      </c>
      <c r="S69" s="81">
        <f t="shared" si="28"/>
        <v>0</v>
      </c>
      <c r="T69" s="81">
        <f t="shared" si="28"/>
        <v>0</v>
      </c>
      <c r="U69" s="81">
        <f t="shared" si="28"/>
        <v>0</v>
      </c>
      <c r="V69" s="81">
        <f t="shared" si="28"/>
        <v>0</v>
      </c>
      <c r="W69" s="81">
        <f t="shared" si="28"/>
        <v>0</v>
      </c>
      <c r="X69" s="81">
        <f t="shared" si="28"/>
        <v>0</v>
      </c>
      <c r="Y69" s="81">
        <f t="shared" si="28"/>
        <v>0</v>
      </c>
      <c r="Z69" s="81">
        <f t="shared" si="28"/>
        <v>0</v>
      </c>
      <c r="AA69" s="81">
        <f t="shared" si="28"/>
        <v>0</v>
      </c>
      <c r="AB69" s="81">
        <f t="shared" si="28"/>
        <v>0</v>
      </c>
      <c r="AC69" s="81">
        <f t="shared" si="28"/>
        <v>0</v>
      </c>
      <c r="AD69" s="81">
        <f t="shared" si="28"/>
        <v>0</v>
      </c>
      <c r="AE69" s="81">
        <f t="shared" si="28"/>
        <v>0</v>
      </c>
      <c r="AF69" s="81">
        <f t="shared" si="28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 t="shared" ref="B71" si="29">SUM(B66:B70)</f>
        <v>0</v>
      </c>
      <c r="C71" s="68">
        <f t="shared" ref="C71:AF71" si="30">SUM(C66:C70)</f>
        <v>0</v>
      </c>
      <c r="D71" s="68">
        <f t="shared" si="30"/>
        <v>0</v>
      </c>
      <c r="E71" s="68">
        <f t="shared" si="30"/>
        <v>0</v>
      </c>
      <c r="F71" s="68">
        <f t="shared" si="30"/>
        <v>0</v>
      </c>
      <c r="G71" s="68">
        <f t="shared" si="30"/>
        <v>0</v>
      </c>
      <c r="H71" s="68">
        <f t="shared" si="30"/>
        <v>0</v>
      </c>
      <c r="I71" s="68">
        <f t="shared" si="30"/>
        <v>0</v>
      </c>
      <c r="J71" s="68">
        <f t="shared" si="30"/>
        <v>0</v>
      </c>
      <c r="K71" s="68">
        <f t="shared" si="30"/>
        <v>0</v>
      </c>
      <c r="L71" s="68">
        <f t="shared" si="30"/>
        <v>0</v>
      </c>
      <c r="M71" s="68">
        <f t="shared" si="30"/>
        <v>0</v>
      </c>
      <c r="N71" s="68">
        <f t="shared" si="30"/>
        <v>0</v>
      </c>
      <c r="O71" s="68">
        <f t="shared" si="30"/>
        <v>0</v>
      </c>
      <c r="P71" s="68">
        <f t="shared" si="30"/>
        <v>0</v>
      </c>
      <c r="Q71" s="68">
        <f t="shared" si="30"/>
        <v>0</v>
      </c>
      <c r="R71" s="68">
        <f t="shared" si="30"/>
        <v>0</v>
      </c>
      <c r="S71" s="68">
        <f t="shared" si="30"/>
        <v>0</v>
      </c>
      <c r="T71" s="68">
        <f t="shared" si="30"/>
        <v>0</v>
      </c>
      <c r="U71" s="68">
        <f t="shared" si="30"/>
        <v>0</v>
      </c>
      <c r="V71" s="68">
        <f t="shared" si="30"/>
        <v>0</v>
      </c>
      <c r="W71" s="68">
        <f t="shared" si="30"/>
        <v>0</v>
      </c>
      <c r="X71" s="68">
        <f t="shared" si="30"/>
        <v>0</v>
      </c>
      <c r="Y71" s="68">
        <f t="shared" si="30"/>
        <v>0</v>
      </c>
      <c r="Z71" s="68">
        <f t="shared" si="30"/>
        <v>0</v>
      </c>
      <c r="AA71" s="68">
        <f t="shared" si="30"/>
        <v>0</v>
      </c>
      <c r="AB71" s="68">
        <f t="shared" si="30"/>
        <v>0</v>
      </c>
      <c r="AC71" s="68">
        <f t="shared" si="30"/>
        <v>0</v>
      </c>
      <c r="AD71" s="68">
        <f t="shared" si="30"/>
        <v>0</v>
      </c>
      <c r="AE71" s="68">
        <f t="shared" si="30"/>
        <v>0</v>
      </c>
      <c r="AF71" s="68">
        <f t="shared" si="30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5">
        <v>50.02</v>
      </c>
      <c r="C72" s="93">
        <v>49.98</v>
      </c>
      <c r="D72" s="93">
        <v>49.93</v>
      </c>
      <c r="E72" s="93">
        <v>49.999000000000002</v>
      </c>
      <c r="F72" s="93">
        <v>50.024000000000001</v>
      </c>
      <c r="G72" s="93">
        <v>50</v>
      </c>
      <c r="H72" s="93">
        <v>50.036000000000001</v>
      </c>
      <c r="I72" s="93">
        <v>50.055999999999997</v>
      </c>
      <c r="J72" s="93">
        <v>50.042999999999999</v>
      </c>
      <c r="K72" s="93">
        <v>50.075000000000003</v>
      </c>
      <c r="L72" s="93">
        <v>50.37</v>
      </c>
      <c r="M72" s="93">
        <v>50.081000000000003</v>
      </c>
      <c r="N72" s="93">
        <v>49.96</v>
      </c>
      <c r="O72" s="93">
        <v>50.037999999999997</v>
      </c>
      <c r="P72" s="93">
        <v>49.95</v>
      </c>
      <c r="Q72" s="94">
        <v>50.063000000000002</v>
      </c>
      <c r="R72" s="93">
        <v>49.851999999999997</v>
      </c>
      <c r="S72" s="93">
        <v>50.051000000000002</v>
      </c>
      <c r="T72" s="93"/>
      <c r="U72" s="93"/>
      <c r="V72" s="93">
        <v>49.975999999999999</v>
      </c>
      <c r="W72" s="93">
        <v>49.975999999999999</v>
      </c>
      <c r="X72" s="93">
        <v>50.055999999999997</v>
      </c>
      <c r="Y72" s="93">
        <v>50.055999999999997</v>
      </c>
      <c r="Z72" s="93">
        <v>50.055999999999997</v>
      </c>
      <c r="AA72" s="93">
        <v>50.04</v>
      </c>
      <c r="AB72" s="93">
        <v>49.97</v>
      </c>
      <c r="AC72" s="93">
        <v>49.96</v>
      </c>
      <c r="AD72" s="93">
        <v>50.055999999999997</v>
      </c>
      <c r="AE72" s="93">
        <v>50.036000000000001</v>
      </c>
      <c r="AF72" s="95">
        <v>49.965000000000003</v>
      </c>
      <c r="AG72" s="96"/>
      <c r="AH72" s="51">
        <f t="shared" si="2"/>
        <v>50.37</v>
      </c>
      <c r="AI72" s="52">
        <f t="shared" si="3"/>
        <v>49.851999999999997</v>
      </c>
    </row>
    <row r="73" spans="1:35" x14ac:dyDescent="0.25">
      <c r="A73" s="97" t="s">
        <v>80</v>
      </c>
      <c r="B73" s="99">
        <v>125.3</v>
      </c>
      <c r="C73" s="69">
        <v>125.2</v>
      </c>
      <c r="D73" s="69">
        <v>124.3</v>
      </c>
      <c r="E73" s="69">
        <v>125</v>
      </c>
      <c r="F73" s="69">
        <v>126</v>
      </c>
      <c r="G73" s="69">
        <v>125</v>
      </c>
      <c r="H73" s="69">
        <v>124.8</v>
      </c>
      <c r="I73" s="69">
        <v>123.6</v>
      </c>
      <c r="J73" s="69">
        <v>124.9</v>
      </c>
      <c r="K73" s="69">
        <v>125.7</v>
      </c>
      <c r="L73" s="69">
        <v>126.1</v>
      </c>
      <c r="M73" s="69">
        <v>123.2</v>
      </c>
      <c r="N73" s="69">
        <v>123</v>
      </c>
      <c r="O73" s="69">
        <v>122</v>
      </c>
      <c r="P73" s="69">
        <v>124</v>
      </c>
      <c r="Q73" s="98">
        <v>123</v>
      </c>
      <c r="R73" s="98">
        <v>121.8</v>
      </c>
      <c r="S73" s="98">
        <v>123.1</v>
      </c>
      <c r="T73" s="98"/>
      <c r="U73" s="98"/>
      <c r="V73" s="98">
        <v>122.4</v>
      </c>
      <c r="W73" s="98">
        <v>122.4</v>
      </c>
      <c r="X73" s="98">
        <v>125.3</v>
      </c>
      <c r="Y73" s="98">
        <v>125.3</v>
      </c>
      <c r="Z73" s="98">
        <v>125.3</v>
      </c>
      <c r="AA73" s="69">
        <v>127.5</v>
      </c>
      <c r="AB73" s="69">
        <v>129.69999999999999</v>
      </c>
      <c r="AC73" s="69">
        <v>131.9</v>
      </c>
      <c r="AD73" s="69">
        <v>129</v>
      </c>
      <c r="AE73" s="69">
        <v>128</v>
      </c>
      <c r="AF73" s="99">
        <v>126</v>
      </c>
      <c r="AG73" s="100"/>
      <c r="AH73" s="51">
        <f t="shared" si="2"/>
        <v>131.9</v>
      </c>
      <c r="AI73" s="52">
        <f t="shared" si="3"/>
        <v>121.8</v>
      </c>
    </row>
    <row r="74" spans="1:35" x14ac:dyDescent="0.25">
      <c r="A74" s="97" t="s">
        <v>81</v>
      </c>
      <c r="B74" s="99">
        <v>128.19999999999999</v>
      </c>
      <c r="C74" s="69">
        <v>128</v>
      </c>
      <c r="D74" s="69">
        <v>127.5</v>
      </c>
      <c r="E74" s="69">
        <v>128.4</v>
      </c>
      <c r="F74" s="69">
        <v>129.1</v>
      </c>
      <c r="G74" s="69">
        <v>129.30000000000001</v>
      </c>
      <c r="H74" s="69">
        <v>127.3</v>
      </c>
      <c r="I74" s="69">
        <v>125.5</v>
      </c>
      <c r="J74" s="69">
        <v>127.7</v>
      </c>
      <c r="K74" s="69">
        <v>128.30000000000001</v>
      </c>
      <c r="L74" s="69">
        <v>128.69999999999999</v>
      </c>
      <c r="M74" s="69">
        <v>125.9</v>
      </c>
      <c r="N74" s="69">
        <v>125.6</v>
      </c>
      <c r="O74" s="69">
        <v>125.3</v>
      </c>
      <c r="P74" s="69">
        <v>127</v>
      </c>
      <c r="Q74" s="98">
        <v>126</v>
      </c>
      <c r="R74" s="98">
        <v>125.6</v>
      </c>
      <c r="S74" s="98">
        <v>126.4</v>
      </c>
      <c r="T74" s="98"/>
      <c r="U74" s="98"/>
      <c r="V74" s="98">
        <v>124.7</v>
      </c>
      <c r="W74" s="98">
        <v>124.7</v>
      </c>
      <c r="X74" s="98">
        <v>127.8</v>
      </c>
      <c r="Y74" s="98">
        <v>127.8</v>
      </c>
      <c r="Z74" s="98">
        <v>127.8</v>
      </c>
      <c r="AA74" s="69">
        <v>130.6</v>
      </c>
      <c r="AB74" s="69">
        <v>131.4</v>
      </c>
      <c r="AC74" s="69">
        <v>134.1</v>
      </c>
      <c r="AD74" s="69">
        <v>131</v>
      </c>
      <c r="AE74" s="69">
        <v>130</v>
      </c>
      <c r="AF74" s="99">
        <v>129</v>
      </c>
      <c r="AG74" s="100"/>
      <c r="AH74" s="51">
        <f t="shared" si="2"/>
        <v>134.1</v>
      </c>
      <c r="AI74" s="52">
        <f t="shared" si="3"/>
        <v>124.7</v>
      </c>
    </row>
    <row r="75" spans="1:35" x14ac:dyDescent="0.25">
      <c r="A75" s="97" t="s">
        <v>82</v>
      </c>
      <c r="B75" s="99">
        <v>129.69999999999999</v>
      </c>
      <c r="C75" s="69">
        <v>132.80000000000001</v>
      </c>
      <c r="D75" s="69">
        <v>129.19999999999999</v>
      </c>
      <c r="E75" s="69">
        <v>130.5</v>
      </c>
      <c r="F75" s="69">
        <v>131.30000000000001</v>
      </c>
      <c r="G75" s="69">
        <v>132.30000000000001</v>
      </c>
      <c r="H75" s="69">
        <v>130.30000000000001</v>
      </c>
      <c r="I75" s="69">
        <v>128.80000000000001</v>
      </c>
      <c r="J75" s="69">
        <v>129.80000000000001</v>
      </c>
      <c r="K75" s="69">
        <v>130.4</v>
      </c>
      <c r="L75" s="69">
        <v>129.69999999999999</v>
      </c>
      <c r="M75" s="69">
        <v>127.5</v>
      </c>
      <c r="N75" s="69">
        <v>125</v>
      </c>
      <c r="O75" s="69">
        <v>125.4</v>
      </c>
      <c r="P75" s="69">
        <v>126</v>
      </c>
      <c r="Q75" s="69">
        <v>122.9</v>
      </c>
      <c r="R75" s="69">
        <v>123.6</v>
      </c>
      <c r="S75" s="69">
        <v>124.7</v>
      </c>
      <c r="T75" s="98"/>
      <c r="U75" s="98"/>
      <c r="V75" s="98">
        <v>126.6</v>
      </c>
      <c r="W75" s="98">
        <v>126.6</v>
      </c>
      <c r="X75" s="98">
        <v>124.9</v>
      </c>
      <c r="Y75" s="98">
        <v>124.9</v>
      </c>
      <c r="Z75" s="98">
        <v>124.9</v>
      </c>
      <c r="AA75" s="69">
        <v>132.30000000000001</v>
      </c>
      <c r="AB75" s="69">
        <v>131.30000000000001</v>
      </c>
      <c r="AC75" s="69">
        <v>129.19999999999999</v>
      </c>
      <c r="AD75" s="69">
        <v>132</v>
      </c>
      <c r="AE75" s="69">
        <v>131</v>
      </c>
      <c r="AF75" s="99">
        <v>132</v>
      </c>
      <c r="AG75" s="100"/>
      <c r="AH75" s="51">
        <f t="shared" si="2"/>
        <v>132.80000000000001</v>
      </c>
      <c r="AI75" s="52">
        <f t="shared" si="3"/>
        <v>122.9</v>
      </c>
    </row>
    <row r="76" spans="1:35" x14ac:dyDescent="0.25">
      <c r="A76" s="101" t="s">
        <v>83</v>
      </c>
      <c r="B76" s="99">
        <v>131.80000000000001</v>
      </c>
      <c r="C76" s="69">
        <v>135.6</v>
      </c>
      <c r="D76" s="69">
        <v>130.1</v>
      </c>
      <c r="E76" s="69">
        <v>131.1</v>
      </c>
      <c r="F76" s="69">
        <v>132.1</v>
      </c>
      <c r="G76" s="69">
        <v>132.1</v>
      </c>
      <c r="H76" s="69">
        <v>130.6</v>
      </c>
      <c r="I76" s="69">
        <v>130.4</v>
      </c>
      <c r="J76" s="69">
        <v>131.1</v>
      </c>
      <c r="K76" s="69">
        <v>131</v>
      </c>
      <c r="L76" s="69">
        <v>130.5</v>
      </c>
      <c r="M76" s="69">
        <v>127.6</v>
      </c>
      <c r="N76" s="69">
        <v>125.4</v>
      </c>
      <c r="O76" s="69">
        <v>126.5</v>
      </c>
      <c r="P76" s="69">
        <v>127</v>
      </c>
      <c r="Q76" s="69">
        <v>125.5</v>
      </c>
      <c r="R76" s="69">
        <v>124.4</v>
      </c>
      <c r="S76" s="69">
        <v>125.1</v>
      </c>
      <c r="T76" s="98"/>
      <c r="U76" s="98"/>
      <c r="V76" s="98">
        <v>128</v>
      </c>
      <c r="W76" s="98">
        <v>128</v>
      </c>
      <c r="X76" s="98">
        <v>124.5</v>
      </c>
      <c r="Y76" s="98">
        <v>124.5</v>
      </c>
      <c r="Z76" s="98">
        <v>124.5</v>
      </c>
      <c r="AA76" s="69">
        <v>135.80000000000001</v>
      </c>
      <c r="AB76" s="69">
        <v>135.1</v>
      </c>
      <c r="AC76" s="69">
        <v>131.19999999999999</v>
      </c>
      <c r="AD76" s="69">
        <v>133</v>
      </c>
      <c r="AE76" s="69">
        <v>132</v>
      </c>
      <c r="AF76" s="99">
        <v>132.69999999999999</v>
      </c>
      <c r="AG76" s="100"/>
      <c r="AH76" s="51">
        <f t="shared" si="2"/>
        <v>135.80000000000001</v>
      </c>
      <c r="AI76" s="52">
        <f t="shared" si="3"/>
        <v>124.4</v>
      </c>
    </row>
    <row r="77" spans="1:35" x14ac:dyDescent="0.25">
      <c r="A77" s="101" t="s">
        <v>84</v>
      </c>
      <c r="B77" s="103">
        <v>128.19999999999999</v>
      </c>
      <c r="C77" s="102">
        <v>124.9</v>
      </c>
      <c r="D77" s="102">
        <v>124</v>
      </c>
      <c r="E77" s="102">
        <v>127.7</v>
      </c>
      <c r="F77" s="102">
        <v>128.69999999999999</v>
      </c>
      <c r="G77" s="102">
        <v>128.69999999999999</v>
      </c>
      <c r="H77" s="102">
        <v>128.19999999999999</v>
      </c>
      <c r="I77" s="102">
        <v>128.80000000000001</v>
      </c>
      <c r="J77" s="102">
        <v>133.1</v>
      </c>
      <c r="K77" s="102">
        <v>129.80000000000001</v>
      </c>
      <c r="L77" s="102">
        <v>133.4</v>
      </c>
      <c r="M77" s="102">
        <v>131.69999999999999</v>
      </c>
      <c r="N77" s="102">
        <v>131.5</v>
      </c>
      <c r="O77" s="102">
        <v>131.5</v>
      </c>
      <c r="P77" s="102">
        <v>133</v>
      </c>
      <c r="Q77" s="102">
        <v>126.1</v>
      </c>
      <c r="R77" s="102">
        <v>127.8</v>
      </c>
      <c r="S77" s="102">
        <v>130.9</v>
      </c>
      <c r="T77" s="98"/>
      <c r="U77" s="98"/>
      <c r="V77" s="98">
        <v>123.7</v>
      </c>
      <c r="W77" s="98">
        <v>123.7</v>
      </c>
      <c r="X77" s="98">
        <v>136.69999999999999</v>
      </c>
      <c r="Y77" s="98">
        <v>136.69999999999999</v>
      </c>
      <c r="Z77" s="98">
        <v>136.69999999999999</v>
      </c>
      <c r="AA77" s="102">
        <v>133</v>
      </c>
      <c r="AB77" s="102">
        <v>133.69999999999999</v>
      </c>
      <c r="AC77" s="102">
        <v>131.80000000000001</v>
      </c>
      <c r="AD77" s="102">
        <v>130</v>
      </c>
      <c r="AE77" s="102">
        <v>127</v>
      </c>
      <c r="AF77" s="103">
        <v>129</v>
      </c>
      <c r="AG77" s="104"/>
      <c r="AH77" s="51">
        <f t="shared" si="2"/>
        <v>136.69999999999999</v>
      </c>
      <c r="AI77" s="52">
        <f t="shared" si="3"/>
        <v>123.7</v>
      </c>
    </row>
    <row r="78" spans="1:35" x14ac:dyDescent="0.25">
      <c r="A78" s="97" t="s">
        <v>85</v>
      </c>
      <c r="B78" s="99">
        <v>126.4</v>
      </c>
      <c r="C78" s="69">
        <v>129.4</v>
      </c>
      <c r="D78" s="69">
        <v>128.5</v>
      </c>
      <c r="E78" s="69">
        <v>129.5</v>
      </c>
      <c r="F78" s="69">
        <v>130</v>
      </c>
      <c r="G78" s="69">
        <v>130</v>
      </c>
      <c r="H78" s="69">
        <v>129.19999999999999</v>
      </c>
      <c r="I78" s="69">
        <v>126.2</v>
      </c>
      <c r="J78" s="69">
        <v>126</v>
      </c>
      <c r="K78" s="69">
        <v>125.1</v>
      </c>
      <c r="L78" s="69">
        <v>130.5</v>
      </c>
      <c r="M78" s="69">
        <v>126.6</v>
      </c>
      <c r="N78" s="69">
        <v>125</v>
      </c>
      <c r="O78" s="69">
        <v>125</v>
      </c>
      <c r="P78" s="69">
        <v>133</v>
      </c>
      <c r="Q78" s="69">
        <v>135.19999999999999</v>
      </c>
      <c r="R78" s="69">
        <v>134.5</v>
      </c>
      <c r="S78" s="69">
        <v>136.30000000000001</v>
      </c>
      <c r="T78" s="98"/>
      <c r="U78" s="98"/>
      <c r="V78" s="98">
        <v>125.3</v>
      </c>
      <c r="W78" s="98">
        <v>125.3</v>
      </c>
      <c r="X78" s="98">
        <v>132</v>
      </c>
      <c r="Y78" s="98">
        <v>132</v>
      </c>
      <c r="Z78" s="98">
        <v>132</v>
      </c>
      <c r="AA78" s="69">
        <v>129.69999999999999</v>
      </c>
      <c r="AB78" s="69">
        <v>133.69999999999999</v>
      </c>
      <c r="AC78" s="69">
        <v>136</v>
      </c>
      <c r="AD78" s="69">
        <v>139</v>
      </c>
      <c r="AE78" s="69">
        <v>138</v>
      </c>
      <c r="AF78" s="99">
        <v>130</v>
      </c>
      <c r="AG78" s="100"/>
      <c r="AH78" s="51">
        <f>MAX(B78:AF78)</f>
        <v>139</v>
      </c>
      <c r="AI78" s="52">
        <f>MIN(B78:AF78)</f>
        <v>125</v>
      </c>
    </row>
    <row r="79" spans="1:35" ht="15.75" thickBot="1" x14ac:dyDescent="0.3">
      <c r="A79" s="97" t="s">
        <v>86</v>
      </c>
      <c r="B79" s="106">
        <v>65.7</v>
      </c>
      <c r="C79" s="105">
        <v>65.5</v>
      </c>
      <c r="D79" s="105">
        <v>65</v>
      </c>
      <c r="E79" s="105">
        <v>65.400000000000006</v>
      </c>
      <c r="F79" s="105">
        <v>65.8</v>
      </c>
      <c r="G79" s="105">
        <v>65.8</v>
      </c>
      <c r="H79" s="105">
        <v>64.599999999999994</v>
      </c>
      <c r="I79" s="105">
        <v>64.900000000000006</v>
      </c>
      <c r="J79" s="105">
        <v>65.400000000000006</v>
      </c>
      <c r="K79" s="105">
        <v>65.400000000000006</v>
      </c>
      <c r="L79" s="105">
        <v>65.8</v>
      </c>
      <c r="M79" s="105">
        <v>64</v>
      </c>
      <c r="N79" s="105">
        <v>64.2</v>
      </c>
      <c r="O79" s="105">
        <v>64.2</v>
      </c>
      <c r="P79" s="105">
        <v>65</v>
      </c>
      <c r="Q79" s="105">
        <v>64.8</v>
      </c>
      <c r="R79" s="105">
        <v>64.7</v>
      </c>
      <c r="S79" s="105">
        <v>64.8</v>
      </c>
      <c r="T79" s="105"/>
      <c r="U79" s="105"/>
      <c r="V79" s="105">
        <v>64.3</v>
      </c>
      <c r="W79" s="105">
        <v>64.3</v>
      </c>
      <c r="X79" s="105">
        <v>65.599999999999994</v>
      </c>
      <c r="Y79" s="105">
        <v>65.599999999999994</v>
      </c>
      <c r="Z79" s="105">
        <v>65.599999999999994</v>
      </c>
      <c r="AA79" s="105">
        <v>66.7</v>
      </c>
      <c r="AB79" s="105">
        <v>66.8</v>
      </c>
      <c r="AC79" s="105">
        <v>66</v>
      </c>
      <c r="AD79" s="105">
        <v>66.900000000000006</v>
      </c>
      <c r="AE79" s="105">
        <v>66</v>
      </c>
      <c r="AF79" s="106">
        <v>66</v>
      </c>
      <c r="AG79" s="107"/>
      <c r="AH79" s="51">
        <f>MAX(B79:AF79)</f>
        <v>66.900000000000006</v>
      </c>
      <c r="AI79" s="52">
        <f>MIN(B79:AF79)</f>
        <v>64</v>
      </c>
    </row>
    <row r="80" spans="1:35" x14ac:dyDescent="0.25">
      <c r="A80" s="108" t="s">
        <v>87</v>
      </c>
      <c r="B80" s="109">
        <f t="shared" ref="B80" si="31">SUMIF(B48:B57,"&gt;0")</f>
        <v>684.90000000000009</v>
      </c>
      <c r="C80" s="109">
        <f t="shared" ref="C80:AF80" si="32">SUMIF(C48:C57,"&gt;0")</f>
        <v>643.1</v>
      </c>
      <c r="D80" s="109">
        <f t="shared" si="32"/>
        <v>622.6</v>
      </c>
      <c r="E80" s="109">
        <f t="shared" si="32"/>
        <v>618.9</v>
      </c>
      <c r="F80" s="109">
        <f t="shared" si="32"/>
        <v>601.41</v>
      </c>
      <c r="G80" s="109">
        <f t="shared" si="32"/>
        <v>649.4</v>
      </c>
      <c r="H80" s="109">
        <f t="shared" si="32"/>
        <v>673.6</v>
      </c>
      <c r="I80" s="109">
        <f t="shared" si="32"/>
        <v>693.1</v>
      </c>
      <c r="J80" s="109">
        <f t="shared" si="32"/>
        <v>685.6</v>
      </c>
      <c r="K80" s="109">
        <f t="shared" si="32"/>
        <v>699.7</v>
      </c>
      <c r="L80" s="109">
        <f t="shared" si="32"/>
        <v>669</v>
      </c>
      <c r="M80" s="109">
        <f t="shared" si="32"/>
        <v>704.1</v>
      </c>
      <c r="N80" s="109">
        <f t="shared" si="32"/>
        <v>702</v>
      </c>
      <c r="O80" s="109">
        <f t="shared" si="32"/>
        <v>719</v>
      </c>
      <c r="P80" s="109">
        <f t="shared" si="32"/>
        <v>710</v>
      </c>
      <c r="Q80" s="109">
        <f t="shared" si="32"/>
        <v>761</v>
      </c>
      <c r="R80" s="109">
        <f t="shared" si="32"/>
        <v>749.02</v>
      </c>
      <c r="S80" s="109">
        <f t="shared" si="32"/>
        <v>781</v>
      </c>
      <c r="T80" s="109">
        <f t="shared" si="32"/>
        <v>18</v>
      </c>
      <c r="U80" s="109">
        <f t="shared" si="32"/>
        <v>18</v>
      </c>
      <c r="V80" s="109">
        <f t="shared" si="32"/>
        <v>714.7</v>
      </c>
      <c r="W80" s="109">
        <f t="shared" si="32"/>
        <v>687.42000000000007</v>
      </c>
      <c r="X80" s="109">
        <f t="shared" si="32"/>
        <v>735.3</v>
      </c>
      <c r="Y80" s="109">
        <f t="shared" si="32"/>
        <v>669.18000000000006</v>
      </c>
      <c r="Z80" s="109">
        <f t="shared" si="32"/>
        <v>586</v>
      </c>
      <c r="AA80" s="109">
        <f t="shared" si="32"/>
        <v>553.1</v>
      </c>
      <c r="AB80" s="109">
        <f t="shared" si="32"/>
        <v>465.1</v>
      </c>
      <c r="AC80" s="109">
        <f t="shared" si="32"/>
        <v>385.3</v>
      </c>
      <c r="AD80" s="109">
        <f t="shared" si="32"/>
        <v>435.9</v>
      </c>
      <c r="AE80" s="109">
        <f t="shared" si="32"/>
        <v>434.2</v>
      </c>
      <c r="AF80" s="109">
        <f t="shared" si="32"/>
        <v>469</v>
      </c>
      <c r="AG80" s="110"/>
      <c r="AH80" s="51">
        <f>MAX(B80:AF80)</f>
        <v>781</v>
      </c>
      <c r="AI80" s="52">
        <f>MIN(B80:AF80)</f>
        <v>18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 t="shared" ref="B82" si="33">B11+B13+B17+B34+B36+B38+B40+B94+B108+B110+B121+B127+B130+B139+B143+B144+B147+B154+B159+B162+B163+B164+B172+B177+B83+B84+B85+B86+B99</f>
        <v>139.22</v>
      </c>
      <c r="C82" s="114">
        <f t="shared" ref="C82:AF82" si="34">C11+C13+C17+C34+C36+C38+C40+C94+C108+C110+C121+C127+C130+C139+C143+C144+C147+C154+C159+C162+C163+C164+C172+C177+C83+C84+C85+C86+C99</f>
        <v>132.32</v>
      </c>
      <c r="D82" s="114">
        <f t="shared" si="34"/>
        <v>133.01999999999998</v>
      </c>
      <c r="E82" s="114">
        <f t="shared" si="34"/>
        <v>151.51999999999998</v>
      </c>
      <c r="F82" s="114">
        <f t="shared" si="34"/>
        <v>142.91999999999999</v>
      </c>
      <c r="G82" s="114">
        <f t="shared" si="34"/>
        <v>164.12</v>
      </c>
      <c r="H82" s="114">
        <f t="shared" si="34"/>
        <v>187.92000000000002</v>
      </c>
      <c r="I82" s="114">
        <f t="shared" si="34"/>
        <v>239.31999999999996</v>
      </c>
      <c r="J82" s="114">
        <f t="shared" si="34"/>
        <v>257.71999999999997</v>
      </c>
      <c r="K82" s="114">
        <f t="shared" si="34"/>
        <v>268.91999999999996</v>
      </c>
      <c r="L82" s="114">
        <f t="shared" si="34"/>
        <v>269.72000000000003</v>
      </c>
      <c r="M82" s="114">
        <f t="shared" si="34"/>
        <v>270.41999999999996</v>
      </c>
      <c r="N82" s="114">
        <f t="shared" si="34"/>
        <v>276.21999999999997</v>
      </c>
      <c r="O82" s="114">
        <f t="shared" si="34"/>
        <v>277.91999999999996</v>
      </c>
      <c r="P82" s="114">
        <f t="shared" si="34"/>
        <v>278.71999999999997</v>
      </c>
      <c r="Q82" s="114">
        <f t="shared" si="34"/>
        <v>270.41999999999996</v>
      </c>
      <c r="R82" s="114">
        <f t="shared" si="34"/>
        <v>268.82</v>
      </c>
      <c r="S82" s="114">
        <f t="shared" si="34"/>
        <v>269.62</v>
      </c>
      <c r="T82" s="114" t="e">
        <f t="shared" si="34"/>
        <v>#VALUE!</v>
      </c>
      <c r="U82" s="114" t="e">
        <f t="shared" si="34"/>
        <v>#VALUE!</v>
      </c>
      <c r="V82" s="114">
        <f t="shared" si="34"/>
        <v>263.91999999999996</v>
      </c>
      <c r="W82" s="114">
        <f t="shared" si="34"/>
        <v>273.62</v>
      </c>
      <c r="X82" s="114">
        <f t="shared" si="34"/>
        <v>293.52</v>
      </c>
      <c r="Y82" s="114">
        <f t="shared" si="34"/>
        <v>308.71999999999997</v>
      </c>
      <c r="Z82" s="114">
        <f t="shared" si="34"/>
        <v>280.81999999999994</v>
      </c>
      <c r="AA82" s="114">
        <f t="shared" si="34"/>
        <v>247.12000000000003</v>
      </c>
      <c r="AB82" s="114">
        <f t="shared" si="34"/>
        <v>250.22</v>
      </c>
      <c r="AC82" s="114">
        <f t="shared" si="34"/>
        <v>178.12</v>
      </c>
      <c r="AD82" s="114">
        <f t="shared" si="34"/>
        <v>187.42000000000002</v>
      </c>
      <c r="AE82" s="114">
        <f t="shared" si="34"/>
        <v>159.32</v>
      </c>
      <c r="AF82" s="114">
        <f t="shared" si="34"/>
        <v>151.02000000000001</v>
      </c>
      <c r="AG82" s="115"/>
      <c r="AH82" s="51" t="e">
        <f>MAX(B82:AF82)</f>
        <v>#VALUE!</v>
      </c>
      <c r="AI82" s="52" t="e">
        <f>MIN(B82:AF82)</f>
        <v>#VALUE!</v>
      </c>
    </row>
    <row r="83" spans="1:37" x14ac:dyDescent="0.25">
      <c r="A83" s="116" t="s">
        <v>89</v>
      </c>
      <c r="B83" s="118">
        <v>-47.5</v>
      </c>
      <c r="C83" s="117">
        <v>-48.7</v>
      </c>
      <c r="D83" s="117">
        <v>-55</v>
      </c>
      <c r="E83" s="117">
        <v>-54.5</v>
      </c>
      <c r="F83" s="117">
        <v>-41.9</v>
      </c>
      <c r="G83" s="117">
        <v>-40</v>
      </c>
      <c r="H83" s="117">
        <v>-39.9</v>
      </c>
      <c r="I83" s="117">
        <v>1.7</v>
      </c>
      <c r="J83" s="117">
        <v>0</v>
      </c>
      <c r="K83" s="117">
        <v>17.899999999999999</v>
      </c>
      <c r="L83" s="117">
        <v>26.8</v>
      </c>
      <c r="M83" s="117">
        <v>26.4</v>
      </c>
      <c r="N83" s="117">
        <v>30</v>
      </c>
      <c r="O83" s="117">
        <v>25</v>
      </c>
      <c r="P83" s="117">
        <v>19</v>
      </c>
      <c r="Q83" s="117">
        <v>2.6</v>
      </c>
      <c r="R83" s="117">
        <v>3.6</v>
      </c>
      <c r="S83" s="117">
        <v>-5.2</v>
      </c>
      <c r="T83" s="117"/>
      <c r="U83" s="117"/>
      <c r="V83" s="117">
        <v>-23.2</v>
      </c>
      <c r="W83" s="117">
        <v>-10.6</v>
      </c>
      <c r="X83" s="117">
        <v>-10.5</v>
      </c>
      <c r="Y83" s="117">
        <v>3.5</v>
      </c>
      <c r="Z83" s="117">
        <v>-6.3</v>
      </c>
      <c r="AA83" s="49">
        <v>-14.5</v>
      </c>
      <c r="AB83" s="49">
        <v>-13.4</v>
      </c>
      <c r="AC83" s="49">
        <v>19.5</v>
      </c>
      <c r="AD83" s="49">
        <v>-21.3</v>
      </c>
      <c r="AE83" s="49">
        <v>-26.5</v>
      </c>
      <c r="AF83" s="118">
        <v>-37.200000000000003</v>
      </c>
      <c r="AG83" s="119">
        <v>75</v>
      </c>
      <c r="AH83" s="51">
        <f>IF(ABS(MAX(B83:AF83))&gt;ABS(MIN(B83:AF83)),MAX(B83:AF83),MIN(B83:AF83))</f>
        <v>-55</v>
      </c>
      <c r="AI83" s="120">
        <f>INDEX($B$9:$AF$9,1,MATCH(AH83,B83:AF83,0))</f>
        <v>0.125</v>
      </c>
    </row>
    <row r="84" spans="1:37" x14ac:dyDescent="0.25">
      <c r="A84" s="121" t="s">
        <v>90</v>
      </c>
      <c r="B84" s="122">
        <f>-4.5-5.3</f>
        <v>-9.8000000000000007</v>
      </c>
      <c r="C84" s="82">
        <v>-12</v>
      </c>
      <c r="D84" s="82">
        <v>-10.6</v>
      </c>
      <c r="E84" s="82">
        <v>9</v>
      </c>
      <c r="F84" s="82">
        <v>-8.3000000000000007</v>
      </c>
      <c r="G84" s="82">
        <v>-5</v>
      </c>
      <c r="H84" s="82">
        <v>9.4</v>
      </c>
      <c r="I84" s="82">
        <v>12</v>
      </c>
      <c r="J84" s="82">
        <v>27.8</v>
      </c>
      <c r="K84" s="82">
        <v>30.6</v>
      </c>
      <c r="L84" s="82">
        <v>35</v>
      </c>
      <c r="M84" s="82">
        <v>45</v>
      </c>
      <c r="N84" s="82">
        <v>44</v>
      </c>
      <c r="O84" s="82">
        <v>48</v>
      </c>
      <c r="P84" s="82">
        <v>50</v>
      </c>
      <c r="Q84" s="82">
        <v>58</v>
      </c>
      <c r="R84" s="82">
        <v>55</v>
      </c>
      <c r="S84" s="82">
        <v>65</v>
      </c>
      <c r="T84" s="82"/>
      <c r="U84" s="82"/>
      <c r="V84" s="82">
        <v>51</v>
      </c>
      <c r="W84" s="82">
        <v>40</v>
      </c>
      <c r="X84" s="82">
        <v>61</v>
      </c>
      <c r="Y84" s="82">
        <v>61.3</v>
      </c>
      <c r="Z84" s="82">
        <v>62</v>
      </c>
      <c r="AA84" s="69">
        <v>38.6</v>
      </c>
      <c r="AB84" s="69">
        <v>38</v>
      </c>
      <c r="AC84" s="69">
        <v>-3.1</v>
      </c>
      <c r="AD84" s="69">
        <v>28</v>
      </c>
      <c r="AE84" s="69">
        <v>24</v>
      </c>
      <c r="AF84" s="122">
        <v>3.5</v>
      </c>
      <c r="AG84" s="119">
        <v>240</v>
      </c>
      <c r="AH84" s="51">
        <f>IF(ABS(MAX(B84:AF84))&gt;ABS(MIN(B84:AF84)),MAX(B84:AF84),MIN(B84:AF84))</f>
        <v>65</v>
      </c>
      <c r="AI84" s="120">
        <f>INDEX($B$9:$AF$9,1,MATCH(AH84,B84:AF84,0))</f>
        <v>0.625</v>
      </c>
    </row>
    <row r="85" spans="1:37" x14ac:dyDescent="0.25">
      <c r="A85" s="121" t="s">
        <v>91</v>
      </c>
      <c r="B85" s="122">
        <v>3.8</v>
      </c>
      <c r="C85" s="82">
        <v>2.9</v>
      </c>
      <c r="D85" s="82">
        <v>2.7</v>
      </c>
      <c r="E85" s="82">
        <v>3</v>
      </c>
      <c r="F85" s="82">
        <v>3.9</v>
      </c>
      <c r="G85" s="82">
        <v>5.3</v>
      </c>
      <c r="H85" s="82">
        <v>10.4</v>
      </c>
      <c r="I85" s="82">
        <v>15.6</v>
      </c>
      <c r="J85" s="82">
        <v>16.100000000000001</v>
      </c>
      <c r="K85" s="82">
        <v>17.5</v>
      </c>
      <c r="L85" s="82">
        <v>16.899999999999999</v>
      </c>
      <c r="M85" s="82">
        <v>21</v>
      </c>
      <c r="N85" s="82">
        <v>18</v>
      </c>
      <c r="O85" s="82">
        <v>25</v>
      </c>
      <c r="P85" s="82">
        <v>31</v>
      </c>
      <c r="Q85" s="82">
        <v>29.3</v>
      </c>
      <c r="R85" s="82">
        <v>35</v>
      </c>
      <c r="S85" s="82">
        <v>35.4</v>
      </c>
      <c r="T85" s="82"/>
      <c r="U85" s="82"/>
      <c r="V85" s="82">
        <v>33.5</v>
      </c>
      <c r="W85" s="82">
        <v>32.9</v>
      </c>
      <c r="X85" s="82">
        <v>37.6</v>
      </c>
      <c r="Y85" s="82">
        <v>32.200000000000003</v>
      </c>
      <c r="Z85" s="82">
        <v>26.5</v>
      </c>
      <c r="AA85" s="69">
        <v>25.3</v>
      </c>
      <c r="AB85" s="69">
        <v>25</v>
      </c>
      <c r="AC85" s="69">
        <v>25</v>
      </c>
      <c r="AD85" s="69">
        <v>17.399999999999999</v>
      </c>
      <c r="AE85" s="69">
        <v>14.5</v>
      </c>
      <c r="AF85" s="122">
        <v>-0.7</v>
      </c>
      <c r="AG85" s="119">
        <v>60</v>
      </c>
      <c r="AH85" s="51">
        <f>IF(ABS(MAX(B85:AF85))&gt;ABS(MIN(B85:AF85)),MAX(B85:AF85),MIN(B85:AF85))</f>
        <v>37.6</v>
      </c>
      <c r="AI85" s="120">
        <f>INDEX($B$9:$AF$9,1,MATCH(AH85,B85:AF85,0))</f>
        <v>0.77083333333333337</v>
      </c>
    </row>
    <row r="86" spans="1:37" x14ac:dyDescent="0.25">
      <c r="A86" s="123" t="s">
        <v>92</v>
      </c>
      <c r="B86" s="125">
        <v>58.6</v>
      </c>
      <c r="C86" s="84">
        <v>56.1</v>
      </c>
      <c r="D86" s="84">
        <v>61.3</v>
      </c>
      <c r="E86" s="84">
        <v>60.8</v>
      </c>
      <c r="F86" s="84">
        <v>54.8</v>
      </c>
      <c r="G86" s="84">
        <v>69</v>
      </c>
      <c r="H86" s="84">
        <v>73.2</v>
      </c>
      <c r="I86" s="84">
        <v>77.8</v>
      </c>
      <c r="J86" s="84">
        <v>80.099999999999994</v>
      </c>
      <c r="K86" s="84">
        <v>70.3</v>
      </c>
      <c r="L86" s="84">
        <v>58</v>
      </c>
      <c r="M86" s="84">
        <v>44.9</v>
      </c>
      <c r="N86" s="84">
        <v>51</v>
      </c>
      <c r="O86" s="84">
        <v>49</v>
      </c>
      <c r="P86" s="84">
        <v>48</v>
      </c>
      <c r="Q86" s="84">
        <v>50</v>
      </c>
      <c r="R86" s="84">
        <v>44.6</v>
      </c>
      <c r="S86" s="84">
        <v>43.7</v>
      </c>
      <c r="T86" s="84"/>
      <c r="U86" s="84"/>
      <c r="V86" s="84">
        <v>73.2</v>
      </c>
      <c r="W86" s="84">
        <v>82.5</v>
      </c>
      <c r="X86" s="84">
        <v>76.3</v>
      </c>
      <c r="Y86" s="84">
        <v>79.2</v>
      </c>
      <c r="Z86" s="84">
        <v>66.099999999999994</v>
      </c>
      <c r="AA86" s="124">
        <v>72.7</v>
      </c>
      <c r="AB86" s="124">
        <v>71.5</v>
      </c>
      <c r="AC86" s="124">
        <v>45.8</v>
      </c>
      <c r="AD86" s="124">
        <v>27</v>
      </c>
      <c r="AE86" s="124">
        <v>13</v>
      </c>
      <c r="AF86" s="125">
        <v>51.7</v>
      </c>
      <c r="AG86" s="126">
        <v>120</v>
      </c>
      <c r="AH86" s="51">
        <f>IF(ABS(MAX(B86:AF86))&gt;ABS(MIN(B86:AF86)),MAX(B86:AF86),MIN(B86:AF86))</f>
        <v>82.5</v>
      </c>
      <c r="AI86" s="120">
        <f>INDEX($B$9:$AF$9,1,MATCH(AH86,B86:AF86,0))</f>
        <v>0.75</v>
      </c>
    </row>
    <row r="87" spans="1:37" ht="15.75" thickBot="1" x14ac:dyDescent="0.3">
      <c r="A87" s="123" t="s">
        <v>93</v>
      </c>
      <c r="B87" s="125">
        <v>95.6</v>
      </c>
      <c r="C87" s="84">
        <v>90.8</v>
      </c>
      <c r="D87" s="84">
        <v>96.5</v>
      </c>
      <c r="E87" s="84">
        <v>98</v>
      </c>
      <c r="F87" s="84">
        <v>92</v>
      </c>
      <c r="G87" s="84">
        <v>93</v>
      </c>
      <c r="H87" s="84">
        <v>104.5</v>
      </c>
      <c r="I87" s="84">
        <v>100.3</v>
      </c>
      <c r="J87" s="84">
        <v>109</v>
      </c>
      <c r="K87" s="84">
        <v>92</v>
      </c>
      <c r="L87" s="84">
        <v>90.3</v>
      </c>
      <c r="M87" s="84">
        <v>106.5</v>
      </c>
      <c r="N87" s="84">
        <v>104</v>
      </c>
      <c r="O87" s="84">
        <v>115</v>
      </c>
      <c r="P87" s="84">
        <v>110</v>
      </c>
      <c r="Q87" s="84">
        <v>120</v>
      </c>
      <c r="R87" s="84">
        <v>120</v>
      </c>
      <c r="S87" s="84">
        <v>119.2</v>
      </c>
      <c r="T87" s="84"/>
      <c r="U87" s="84"/>
      <c r="V87" s="84">
        <v>108.2</v>
      </c>
      <c r="W87" s="84">
        <v>89.4</v>
      </c>
      <c r="X87" s="84">
        <v>105.7</v>
      </c>
      <c r="Y87" s="84"/>
      <c r="Z87" s="84">
        <v>110.9</v>
      </c>
      <c r="AA87" s="124">
        <v>81.099999999999994</v>
      </c>
      <c r="AB87" s="124">
        <v>80</v>
      </c>
      <c r="AC87" s="124">
        <v>31.6</v>
      </c>
      <c r="AD87" s="124">
        <v>60</v>
      </c>
      <c r="AE87" s="124">
        <v>67</v>
      </c>
      <c r="AF87" s="125">
        <v>75.2</v>
      </c>
      <c r="AG87" s="126"/>
      <c r="AH87" s="51">
        <f>IF(ABS(MAX(B87:AF87))&gt;ABS(MIN(B87:AF87)),MAX(B87:AF87),MIN(B87:AF87))</f>
        <v>120</v>
      </c>
      <c r="AI87" s="120">
        <f>INDEX($B$9:$AF$9,1,MATCH(AH87,B87:AF87,0))</f>
        <v>0.54166666666666696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35">B89</f>
        <v>9.9</v>
      </c>
      <c r="D89" s="132">
        <f t="shared" si="35"/>
        <v>9.9</v>
      </c>
      <c r="E89" s="132">
        <f t="shared" si="35"/>
        <v>9.9</v>
      </c>
      <c r="F89" s="132">
        <f t="shared" si="35"/>
        <v>9.9</v>
      </c>
      <c r="G89" s="132">
        <f t="shared" si="35"/>
        <v>9.9</v>
      </c>
      <c r="H89" s="132">
        <f t="shared" si="35"/>
        <v>9.9</v>
      </c>
      <c r="I89" s="132">
        <f t="shared" si="35"/>
        <v>9.9</v>
      </c>
      <c r="J89" s="132">
        <f t="shared" si="35"/>
        <v>9.9</v>
      </c>
      <c r="K89" s="132">
        <f t="shared" si="35"/>
        <v>9.9</v>
      </c>
      <c r="L89" s="132">
        <f t="shared" si="35"/>
        <v>9.9</v>
      </c>
      <c r="M89" s="132">
        <f t="shared" si="35"/>
        <v>9.9</v>
      </c>
      <c r="N89" s="132">
        <f t="shared" si="35"/>
        <v>9.9</v>
      </c>
      <c r="O89" s="132">
        <f t="shared" si="35"/>
        <v>9.9</v>
      </c>
      <c r="P89" s="132">
        <f t="shared" si="35"/>
        <v>9.9</v>
      </c>
      <c r="Q89" s="132">
        <f t="shared" si="35"/>
        <v>9.9</v>
      </c>
      <c r="R89" s="132">
        <f t="shared" si="35"/>
        <v>9.9</v>
      </c>
      <c r="S89" s="132">
        <f t="shared" ref="S89:AF104" si="36">R89</f>
        <v>9.9</v>
      </c>
      <c r="T89" s="132">
        <f t="shared" si="36"/>
        <v>9.9</v>
      </c>
      <c r="U89" s="132">
        <f t="shared" si="36"/>
        <v>9.9</v>
      </c>
      <c r="V89" s="132">
        <f t="shared" si="36"/>
        <v>9.9</v>
      </c>
      <c r="W89" s="132">
        <f t="shared" si="36"/>
        <v>9.9</v>
      </c>
      <c r="X89" s="132">
        <f t="shared" si="36"/>
        <v>9.9</v>
      </c>
      <c r="Y89" s="132">
        <f t="shared" si="36"/>
        <v>9.9</v>
      </c>
      <c r="Z89" s="132">
        <f t="shared" si="36"/>
        <v>9.9</v>
      </c>
      <c r="AA89" s="132">
        <f t="shared" si="36"/>
        <v>9.9</v>
      </c>
      <c r="AB89" s="132">
        <f t="shared" si="36"/>
        <v>9.9</v>
      </c>
      <c r="AC89" s="132">
        <f t="shared" si="36"/>
        <v>9.9</v>
      </c>
      <c r="AD89" s="132">
        <f t="shared" si="36"/>
        <v>9.9</v>
      </c>
      <c r="AE89" s="132">
        <f t="shared" si="36"/>
        <v>9.9</v>
      </c>
      <c r="AF89" s="132">
        <f t="shared" si="36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35"/>
        <v>9.6</v>
      </c>
      <c r="D90" s="135">
        <f t="shared" si="35"/>
        <v>9.6</v>
      </c>
      <c r="E90" s="135">
        <f t="shared" si="35"/>
        <v>9.6</v>
      </c>
      <c r="F90" s="135">
        <f t="shared" si="35"/>
        <v>9.6</v>
      </c>
      <c r="G90" s="135">
        <f t="shared" si="35"/>
        <v>9.6</v>
      </c>
      <c r="H90" s="135">
        <f t="shared" si="35"/>
        <v>9.6</v>
      </c>
      <c r="I90" s="135">
        <f t="shared" si="35"/>
        <v>9.6</v>
      </c>
      <c r="J90" s="135">
        <f t="shared" si="35"/>
        <v>9.6</v>
      </c>
      <c r="K90" s="135">
        <f t="shared" si="35"/>
        <v>9.6</v>
      </c>
      <c r="L90" s="135">
        <f t="shared" si="35"/>
        <v>9.6</v>
      </c>
      <c r="M90" s="135">
        <f t="shared" si="35"/>
        <v>9.6</v>
      </c>
      <c r="N90" s="135">
        <f t="shared" si="35"/>
        <v>9.6</v>
      </c>
      <c r="O90" s="135">
        <f t="shared" si="35"/>
        <v>9.6</v>
      </c>
      <c r="P90" s="135">
        <f t="shared" si="35"/>
        <v>9.6</v>
      </c>
      <c r="Q90" s="135">
        <f t="shared" si="35"/>
        <v>9.6</v>
      </c>
      <c r="R90" s="135">
        <f t="shared" si="35"/>
        <v>9.6</v>
      </c>
      <c r="S90" s="135">
        <f t="shared" si="36"/>
        <v>9.6</v>
      </c>
      <c r="T90" s="135">
        <f t="shared" si="36"/>
        <v>9.6</v>
      </c>
      <c r="U90" s="135">
        <f t="shared" si="36"/>
        <v>9.6</v>
      </c>
      <c r="V90" s="135">
        <f t="shared" si="36"/>
        <v>9.6</v>
      </c>
      <c r="W90" s="135">
        <f t="shared" si="36"/>
        <v>9.6</v>
      </c>
      <c r="X90" s="135">
        <f t="shared" si="36"/>
        <v>9.6</v>
      </c>
      <c r="Y90" s="135">
        <f t="shared" si="36"/>
        <v>9.6</v>
      </c>
      <c r="Z90" s="135">
        <f t="shared" si="36"/>
        <v>9.6</v>
      </c>
      <c r="AA90" s="135">
        <f t="shared" si="36"/>
        <v>9.6</v>
      </c>
      <c r="AB90" s="135">
        <f t="shared" si="36"/>
        <v>9.6</v>
      </c>
      <c r="AC90" s="135">
        <f t="shared" si="36"/>
        <v>9.6</v>
      </c>
      <c r="AD90" s="135">
        <f t="shared" si="36"/>
        <v>9.6</v>
      </c>
      <c r="AE90" s="135">
        <f t="shared" si="36"/>
        <v>9.6</v>
      </c>
      <c r="AF90" s="135">
        <f t="shared" si="36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35"/>
        <v>9.98</v>
      </c>
      <c r="D91" s="135">
        <f t="shared" si="35"/>
        <v>9.98</v>
      </c>
      <c r="E91" s="135">
        <f t="shared" si="35"/>
        <v>9.98</v>
      </c>
      <c r="F91" s="135">
        <f t="shared" si="35"/>
        <v>9.98</v>
      </c>
      <c r="G91" s="135">
        <f t="shared" si="35"/>
        <v>9.98</v>
      </c>
      <c r="H91" s="135">
        <f t="shared" si="35"/>
        <v>9.98</v>
      </c>
      <c r="I91" s="135">
        <f t="shared" si="35"/>
        <v>9.98</v>
      </c>
      <c r="J91" s="135">
        <f t="shared" si="35"/>
        <v>9.98</v>
      </c>
      <c r="K91" s="135">
        <f t="shared" si="35"/>
        <v>9.98</v>
      </c>
      <c r="L91" s="135">
        <f t="shared" si="35"/>
        <v>9.98</v>
      </c>
      <c r="M91" s="135">
        <f t="shared" si="35"/>
        <v>9.98</v>
      </c>
      <c r="N91" s="135">
        <f t="shared" si="35"/>
        <v>9.98</v>
      </c>
      <c r="O91" s="135">
        <f t="shared" si="35"/>
        <v>9.98</v>
      </c>
      <c r="P91" s="135">
        <f t="shared" si="35"/>
        <v>9.98</v>
      </c>
      <c r="Q91" s="135">
        <f t="shared" si="35"/>
        <v>9.98</v>
      </c>
      <c r="R91" s="135">
        <f t="shared" si="35"/>
        <v>9.98</v>
      </c>
      <c r="S91" s="135">
        <f t="shared" si="36"/>
        <v>9.98</v>
      </c>
      <c r="T91" s="135">
        <f t="shared" si="36"/>
        <v>9.98</v>
      </c>
      <c r="U91" s="135">
        <f t="shared" si="36"/>
        <v>9.98</v>
      </c>
      <c r="V91" s="135">
        <f t="shared" si="36"/>
        <v>9.98</v>
      </c>
      <c r="W91" s="135">
        <f t="shared" si="36"/>
        <v>9.98</v>
      </c>
      <c r="X91" s="135">
        <f t="shared" si="36"/>
        <v>9.98</v>
      </c>
      <c r="Y91" s="135">
        <f t="shared" si="36"/>
        <v>9.98</v>
      </c>
      <c r="Z91" s="135">
        <f t="shared" si="36"/>
        <v>9.98</v>
      </c>
      <c r="AA91" s="135">
        <f t="shared" si="36"/>
        <v>9.98</v>
      </c>
      <c r="AB91" s="135">
        <f t="shared" si="36"/>
        <v>9.98</v>
      </c>
      <c r="AC91" s="135">
        <f t="shared" si="36"/>
        <v>9.98</v>
      </c>
      <c r="AD91" s="135">
        <f t="shared" si="36"/>
        <v>9.98</v>
      </c>
      <c r="AE91" s="135">
        <f t="shared" si="36"/>
        <v>9.98</v>
      </c>
      <c r="AF91" s="135">
        <f t="shared" si="36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35"/>
        <v>9.1</v>
      </c>
      <c r="D92" s="135">
        <f t="shared" si="35"/>
        <v>9.1</v>
      </c>
      <c r="E92" s="135">
        <f t="shared" si="35"/>
        <v>9.1</v>
      </c>
      <c r="F92" s="135">
        <f t="shared" si="35"/>
        <v>9.1</v>
      </c>
      <c r="G92" s="135">
        <f t="shared" si="35"/>
        <v>9.1</v>
      </c>
      <c r="H92" s="135">
        <f t="shared" si="35"/>
        <v>9.1</v>
      </c>
      <c r="I92" s="135">
        <f t="shared" si="35"/>
        <v>9.1</v>
      </c>
      <c r="J92" s="135">
        <f t="shared" si="35"/>
        <v>9.1</v>
      </c>
      <c r="K92" s="135">
        <f t="shared" si="35"/>
        <v>9.1</v>
      </c>
      <c r="L92" s="135">
        <f t="shared" si="35"/>
        <v>9.1</v>
      </c>
      <c r="M92" s="135">
        <f t="shared" si="35"/>
        <v>9.1</v>
      </c>
      <c r="N92" s="135">
        <f t="shared" si="35"/>
        <v>9.1</v>
      </c>
      <c r="O92" s="135">
        <f t="shared" si="35"/>
        <v>9.1</v>
      </c>
      <c r="P92" s="135">
        <f t="shared" si="35"/>
        <v>9.1</v>
      </c>
      <c r="Q92" s="135">
        <f t="shared" si="35"/>
        <v>9.1</v>
      </c>
      <c r="R92" s="135">
        <f t="shared" si="35"/>
        <v>9.1</v>
      </c>
      <c r="S92" s="135">
        <f t="shared" si="36"/>
        <v>9.1</v>
      </c>
      <c r="T92" s="135">
        <f t="shared" si="36"/>
        <v>9.1</v>
      </c>
      <c r="U92" s="135">
        <f t="shared" si="36"/>
        <v>9.1</v>
      </c>
      <c r="V92" s="135">
        <f t="shared" si="36"/>
        <v>9.1</v>
      </c>
      <c r="W92" s="135">
        <f t="shared" si="36"/>
        <v>9.1</v>
      </c>
      <c r="X92" s="135">
        <f t="shared" si="36"/>
        <v>9.1</v>
      </c>
      <c r="Y92" s="135">
        <f t="shared" si="36"/>
        <v>9.1</v>
      </c>
      <c r="Z92" s="135">
        <f t="shared" si="36"/>
        <v>9.1</v>
      </c>
      <c r="AA92" s="135">
        <f t="shared" si="36"/>
        <v>9.1</v>
      </c>
      <c r="AB92" s="135">
        <f t="shared" si="36"/>
        <v>9.1</v>
      </c>
      <c r="AC92" s="135">
        <f t="shared" si="36"/>
        <v>9.1</v>
      </c>
      <c r="AD92" s="135">
        <f t="shared" si="36"/>
        <v>9.1</v>
      </c>
      <c r="AE92" s="135">
        <f t="shared" si="36"/>
        <v>9.1</v>
      </c>
      <c r="AF92" s="135">
        <f t="shared" si="36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35"/>
        <v>9.18</v>
      </c>
      <c r="D93" s="135">
        <f t="shared" si="35"/>
        <v>9.18</v>
      </c>
      <c r="E93" s="135">
        <f t="shared" si="35"/>
        <v>9.18</v>
      </c>
      <c r="F93" s="135">
        <f t="shared" si="35"/>
        <v>9.18</v>
      </c>
      <c r="G93" s="135">
        <f t="shared" si="35"/>
        <v>9.18</v>
      </c>
      <c r="H93" s="135">
        <f t="shared" si="35"/>
        <v>9.18</v>
      </c>
      <c r="I93" s="135">
        <f t="shared" si="35"/>
        <v>9.18</v>
      </c>
      <c r="J93" s="135">
        <f t="shared" si="35"/>
        <v>9.18</v>
      </c>
      <c r="K93" s="135">
        <f t="shared" si="35"/>
        <v>9.18</v>
      </c>
      <c r="L93" s="135">
        <f t="shared" si="35"/>
        <v>9.18</v>
      </c>
      <c r="M93" s="135">
        <f t="shared" si="35"/>
        <v>9.18</v>
      </c>
      <c r="N93" s="135">
        <f t="shared" si="35"/>
        <v>9.18</v>
      </c>
      <c r="O93" s="135">
        <f t="shared" si="35"/>
        <v>9.18</v>
      </c>
      <c r="P93" s="135">
        <f t="shared" si="35"/>
        <v>9.18</v>
      </c>
      <c r="Q93" s="135">
        <f t="shared" si="35"/>
        <v>9.18</v>
      </c>
      <c r="R93" s="135">
        <f t="shared" si="35"/>
        <v>9.18</v>
      </c>
      <c r="S93" s="135">
        <f t="shared" si="36"/>
        <v>9.18</v>
      </c>
      <c r="T93" s="135">
        <f t="shared" si="36"/>
        <v>9.18</v>
      </c>
      <c r="U93" s="135">
        <f t="shared" si="36"/>
        <v>9.18</v>
      </c>
      <c r="V93" s="135">
        <f t="shared" si="36"/>
        <v>9.18</v>
      </c>
      <c r="W93" s="135">
        <f t="shared" si="36"/>
        <v>9.18</v>
      </c>
      <c r="X93" s="135">
        <f t="shared" si="36"/>
        <v>9.18</v>
      </c>
      <c r="Y93" s="135">
        <f t="shared" si="36"/>
        <v>9.18</v>
      </c>
      <c r="Z93" s="135">
        <f t="shared" si="36"/>
        <v>9.18</v>
      </c>
      <c r="AA93" s="135">
        <f t="shared" si="36"/>
        <v>9.18</v>
      </c>
      <c r="AB93" s="135">
        <f t="shared" si="36"/>
        <v>9.18</v>
      </c>
      <c r="AC93" s="135">
        <f t="shared" si="36"/>
        <v>9.18</v>
      </c>
      <c r="AD93" s="135">
        <f t="shared" si="36"/>
        <v>9.18</v>
      </c>
      <c r="AE93" s="135">
        <f t="shared" si="36"/>
        <v>9.18</v>
      </c>
      <c r="AF93" s="135">
        <f t="shared" si="36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35"/>
        <v>7</v>
      </c>
      <c r="D94" s="135">
        <f t="shared" si="35"/>
        <v>7</v>
      </c>
      <c r="E94" s="135">
        <f t="shared" si="35"/>
        <v>7</v>
      </c>
      <c r="F94" s="135">
        <f t="shared" si="35"/>
        <v>7</v>
      </c>
      <c r="G94" s="135">
        <f t="shared" si="35"/>
        <v>7</v>
      </c>
      <c r="H94" s="135">
        <f t="shared" si="35"/>
        <v>7</v>
      </c>
      <c r="I94" s="135">
        <f t="shared" si="35"/>
        <v>7</v>
      </c>
      <c r="J94" s="135">
        <f t="shared" si="35"/>
        <v>7</v>
      </c>
      <c r="K94" s="135">
        <f t="shared" si="35"/>
        <v>7</v>
      </c>
      <c r="L94" s="135">
        <f t="shared" si="35"/>
        <v>7</v>
      </c>
      <c r="M94" s="135">
        <f t="shared" si="35"/>
        <v>7</v>
      </c>
      <c r="N94" s="135">
        <f t="shared" si="35"/>
        <v>7</v>
      </c>
      <c r="O94" s="135">
        <f t="shared" si="35"/>
        <v>7</v>
      </c>
      <c r="P94" s="135">
        <f t="shared" si="35"/>
        <v>7</v>
      </c>
      <c r="Q94" s="135">
        <f t="shared" si="35"/>
        <v>7</v>
      </c>
      <c r="R94" s="135">
        <f t="shared" si="35"/>
        <v>7</v>
      </c>
      <c r="S94" s="135">
        <f t="shared" si="36"/>
        <v>7</v>
      </c>
      <c r="T94" s="135">
        <f t="shared" si="36"/>
        <v>7</v>
      </c>
      <c r="U94" s="135">
        <f t="shared" si="36"/>
        <v>7</v>
      </c>
      <c r="V94" s="135">
        <f t="shared" si="36"/>
        <v>7</v>
      </c>
      <c r="W94" s="135">
        <f t="shared" si="36"/>
        <v>7</v>
      </c>
      <c r="X94" s="135">
        <f t="shared" si="36"/>
        <v>7</v>
      </c>
      <c r="Y94" s="135">
        <f t="shared" si="36"/>
        <v>7</v>
      </c>
      <c r="Z94" s="135">
        <f t="shared" si="36"/>
        <v>7</v>
      </c>
      <c r="AA94" s="135">
        <f t="shared" si="36"/>
        <v>7</v>
      </c>
      <c r="AB94" s="135">
        <f t="shared" si="36"/>
        <v>7</v>
      </c>
      <c r="AC94" s="135">
        <f t="shared" si="36"/>
        <v>7</v>
      </c>
      <c r="AD94" s="135">
        <f t="shared" si="36"/>
        <v>7</v>
      </c>
      <c r="AE94" s="135">
        <f t="shared" si="36"/>
        <v>7</v>
      </c>
      <c r="AF94" s="135">
        <f t="shared" si="36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35"/>
        <v>2.25</v>
      </c>
      <c r="D95" s="135">
        <f t="shared" si="35"/>
        <v>2.25</v>
      </c>
      <c r="E95" s="135">
        <f t="shared" si="35"/>
        <v>2.25</v>
      </c>
      <c r="F95" s="135">
        <f t="shared" si="35"/>
        <v>2.25</v>
      </c>
      <c r="G95" s="135">
        <f t="shared" si="35"/>
        <v>2.25</v>
      </c>
      <c r="H95" s="135">
        <f t="shared" si="35"/>
        <v>2.25</v>
      </c>
      <c r="I95" s="135">
        <f t="shared" si="35"/>
        <v>2.25</v>
      </c>
      <c r="J95" s="135">
        <f t="shared" si="35"/>
        <v>2.25</v>
      </c>
      <c r="K95" s="135">
        <f t="shared" si="35"/>
        <v>2.25</v>
      </c>
      <c r="L95" s="135">
        <f t="shared" si="35"/>
        <v>2.25</v>
      </c>
      <c r="M95" s="135">
        <f t="shared" si="35"/>
        <v>2.25</v>
      </c>
      <c r="N95" s="135">
        <f t="shared" si="35"/>
        <v>2.25</v>
      </c>
      <c r="O95" s="135">
        <f t="shared" si="35"/>
        <v>2.25</v>
      </c>
      <c r="P95" s="135">
        <f t="shared" si="35"/>
        <v>2.25</v>
      </c>
      <c r="Q95" s="135">
        <f t="shared" si="35"/>
        <v>2.25</v>
      </c>
      <c r="R95" s="135">
        <f t="shared" si="35"/>
        <v>2.25</v>
      </c>
      <c r="S95" s="135">
        <f t="shared" si="36"/>
        <v>2.25</v>
      </c>
      <c r="T95" s="135">
        <f t="shared" si="36"/>
        <v>2.25</v>
      </c>
      <c r="U95" s="135">
        <f t="shared" si="36"/>
        <v>2.25</v>
      </c>
      <c r="V95" s="135">
        <f t="shared" si="36"/>
        <v>2.25</v>
      </c>
      <c r="W95" s="135">
        <f t="shared" si="36"/>
        <v>2.25</v>
      </c>
      <c r="X95" s="135">
        <f t="shared" si="36"/>
        <v>2.25</v>
      </c>
      <c r="Y95" s="135">
        <f t="shared" si="36"/>
        <v>2.25</v>
      </c>
      <c r="Z95" s="135">
        <f t="shared" si="36"/>
        <v>2.25</v>
      </c>
      <c r="AA95" s="135">
        <f t="shared" si="36"/>
        <v>2.25</v>
      </c>
      <c r="AB95" s="135">
        <f t="shared" si="36"/>
        <v>2.25</v>
      </c>
      <c r="AC95" s="135">
        <f t="shared" si="36"/>
        <v>2.25</v>
      </c>
      <c r="AD95" s="135">
        <f t="shared" si="36"/>
        <v>2.25</v>
      </c>
      <c r="AE95" s="135">
        <f t="shared" si="36"/>
        <v>2.25</v>
      </c>
      <c r="AF95" s="135">
        <f t="shared" si="36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35"/>
        <v>1.64</v>
      </c>
      <c r="D96" s="135">
        <f t="shared" si="35"/>
        <v>1.64</v>
      </c>
      <c r="E96" s="135">
        <f t="shared" si="35"/>
        <v>1.64</v>
      </c>
      <c r="F96" s="135">
        <f t="shared" si="35"/>
        <v>1.64</v>
      </c>
      <c r="G96" s="135">
        <f t="shared" si="35"/>
        <v>1.64</v>
      </c>
      <c r="H96" s="135">
        <f t="shared" si="35"/>
        <v>1.64</v>
      </c>
      <c r="I96" s="135">
        <f t="shared" si="35"/>
        <v>1.64</v>
      </c>
      <c r="J96" s="135">
        <f t="shared" si="35"/>
        <v>1.64</v>
      </c>
      <c r="K96" s="135">
        <f t="shared" si="35"/>
        <v>1.64</v>
      </c>
      <c r="L96" s="135">
        <f t="shared" si="35"/>
        <v>1.64</v>
      </c>
      <c r="M96" s="135">
        <f t="shared" si="35"/>
        <v>1.64</v>
      </c>
      <c r="N96" s="135">
        <f t="shared" si="35"/>
        <v>1.64</v>
      </c>
      <c r="O96" s="135">
        <f t="shared" si="35"/>
        <v>1.64</v>
      </c>
      <c r="P96" s="135">
        <f t="shared" si="35"/>
        <v>1.64</v>
      </c>
      <c r="Q96" s="135">
        <f t="shared" si="35"/>
        <v>1.64</v>
      </c>
      <c r="R96" s="135">
        <f t="shared" si="35"/>
        <v>1.64</v>
      </c>
      <c r="S96" s="135">
        <f t="shared" si="36"/>
        <v>1.64</v>
      </c>
      <c r="T96" s="135">
        <f t="shared" si="36"/>
        <v>1.64</v>
      </c>
      <c r="U96" s="135">
        <f t="shared" si="36"/>
        <v>1.64</v>
      </c>
      <c r="V96" s="135">
        <f t="shared" si="36"/>
        <v>1.64</v>
      </c>
      <c r="W96" s="135">
        <f t="shared" si="36"/>
        <v>1.64</v>
      </c>
      <c r="X96" s="135">
        <f t="shared" si="36"/>
        <v>1.64</v>
      </c>
      <c r="Y96" s="135">
        <f t="shared" si="36"/>
        <v>1.64</v>
      </c>
      <c r="Z96" s="135">
        <f t="shared" si="36"/>
        <v>1.64</v>
      </c>
      <c r="AA96" s="135">
        <f t="shared" si="36"/>
        <v>1.64</v>
      </c>
      <c r="AB96" s="135">
        <f t="shared" si="36"/>
        <v>1.64</v>
      </c>
      <c r="AC96" s="135">
        <f t="shared" si="36"/>
        <v>1.64</v>
      </c>
      <c r="AD96" s="135">
        <f t="shared" si="36"/>
        <v>1.64</v>
      </c>
      <c r="AE96" s="135">
        <f t="shared" si="36"/>
        <v>1.64</v>
      </c>
      <c r="AF96" s="135">
        <f t="shared" si="36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35"/>
        <v>1.62</v>
      </c>
      <c r="D97" s="135">
        <f t="shared" si="35"/>
        <v>1.62</v>
      </c>
      <c r="E97" s="135">
        <f t="shared" si="35"/>
        <v>1.62</v>
      </c>
      <c r="F97" s="135">
        <f t="shared" si="35"/>
        <v>1.62</v>
      </c>
      <c r="G97" s="135">
        <f t="shared" si="35"/>
        <v>1.62</v>
      </c>
      <c r="H97" s="135">
        <f t="shared" si="35"/>
        <v>1.62</v>
      </c>
      <c r="I97" s="135">
        <f t="shared" si="35"/>
        <v>1.62</v>
      </c>
      <c r="J97" s="135">
        <f t="shared" si="35"/>
        <v>1.62</v>
      </c>
      <c r="K97" s="135">
        <f t="shared" si="35"/>
        <v>1.62</v>
      </c>
      <c r="L97" s="135">
        <f t="shared" si="35"/>
        <v>1.62</v>
      </c>
      <c r="M97" s="135">
        <f t="shared" si="35"/>
        <v>1.62</v>
      </c>
      <c r="N97" s="135">
        <f t="shared" si="35"/>
        <v>1.62</v>
      </c>
      <c r="O97" s="135">
        <f t="shared" si="35"/>
        <v>1.62</v>
      </c>
      <c r="P97" s="135">
        <f t="shared" si="35"/>
        <v>1.62</v>
      </c>
      <c r="Q97" s="135">
        <f t="shared" si="35"/>
        <v>1.62</v>
      </c>
      <c r="R97" s="135">
        <f t="shared" si="35"/>
        <v>1.62</v>
      </c>
      <c r="S97" s="135">
        <f t="shared" si="36"/>
        <v>1.62</v>
      </c>
      <c r="T97" s="135">
        <f t="shared" si="36"/>
        <v>1.62</v>
      </c>
      <c r="U97" s="135">
        <f t="shared" si="36"/>
        <v>1.62</v>
      </c>
      <c r="V97" s="135">
        <f t="shared" si="36"/>
        <v>1.62</v>
      </c>
      <c r="W97" s="135">
        <f t="shared" si="36"/>
        <v>1.62</v>
      </c>
      <c r="X97" s="135">
        <f t="shared" si="36"/>
        <v>1.62</v>
      </c>
      <c r="Y97" s="135">
        <f t="shared" si="36"/>
        <v>1.62</v>
      </c>
      <c r="Z97" s="135">
        <f t="shared" si="36"/>
        <v>1.62</v>
      </c>
      <c r="AA97" s="135">
        <f t="shared" si="36"/>
        <v>1.62</v>
      </c>
      <c r="AB97" s="135">
        <f t="shared" si="36"/>
        <v>1.62</v>
      </c>
      <c r="AC97" s="135">
        <f t="shared" si="36"/>
        <v>1.62</v>
      </c>
      <c r="AD97" s="135">
        <f t="shared" si="36"/>
        <v>1.62</v>
      </c>
      <c r="AE97" s="135">
        <f t="shared" si="36"/>
        <v>1.62</v>
      </c>
      <c r="AF97" s="135">
        <f t="shared" si="36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35"/>
        <v>8.36</v>
      </c>
      <c r="D98" s="135">
        <f t="shared" si="35"/>
        <v>8.36</v>
      </c>
      <c r="E98" s="135">
        <f t="shared" si="35"/>
        <v>8.36</v>
      </c>
      <c r="F98" s="135">
        <f t="shared" si="35"/>
        <v>8.36</v>
      </c>
      <c r="G98" s="135">
        <f t="shared" si="35"/>
        <v>8.36</v>
      </c>
      <c r="H98" s="135">
        <f t="shared" si="35"/>
        <v>8.36</v>
      </c>
      <c r="I98" s="135">
        <f t="shared" si="35"/>
        <v>8.36</v>
      </c>
      <c r="J98" s="135">
        <f t="shared" si="35"/>
        <v>8.36</v>
      </c>
      <c r="K98" s="135">
        <f t="shared" si="35"/>
        <v>8.36</v>
      </c>
      <c r="L98" s="135">
        <f t="shared" si="35"/>
        <v>8.36</v>
      </c>
      <c r="M98" s="135">
        <f t="shared" si="35"/>
        <v>8.36</v>
      </c>
      <c r="N98" s="135">
        <f t="shared" si="35"/>
        <v>8.36</v>
      </c>
      <c r="O98" s="135">
        <f t="shared" si="35"/>
        <v>8.36</v>
      </c>
      <c r="P98" s="135">
        <f t="shared" si="35"/>
        <v>8.36</v>
      </c>
      <c r="Q98" s="135">
        <f t="shared" si="35"/>
        <v>8.36</v>
      </c>
      <c r="R98" s="135">
        <f t="shared" si="35"/>
        <v>8.36</v>
      </c>
      <c r="S98" s="135">
        <f t="shared" si="36"/>
        <v>8.36</v>
      </c>
      <c r="T98" s="135">
        <f t="shared" si="36"/>
        <v>8.36</v>
      </c>
      <c r="U98" s="135">
        <f t="shared" si="36"/>
        <v>8.36</v>
      </c>
      <c r="V98" s="135">
        <f t="shared" si="36"/>
        <v>8.36</v>
      </c>
      <c r="W98" s="135">
        <f t="shared" si="36"/>
        <v>8.36</v>
      </c>
      <c r="X98" s="135">
        <f t="shared" si="36"/>
        <v>8.36</v>
      </c>
      <c r="Y98" s="135">
        <f t="shared" si="36"/>
        <v>8.36</v>
      </c>
      <c r="Z98" s="135">
        <f t="shared" si="36"/>
        <v>8.36</v>
      </c>
      <c r="AA98" s="135">
        <f t="shared" si="36"/>
        <v>8.36</v>
      </c>
      <c r="AB98" s="135">
        <f t="shared" si="36"/>
        <v>8.36</v>
      </c>
      <c r="AC98" s="135">
        <f t="shared" si="36"/>
        <v>8.36</v>
      </c>
      <c r="AD98" s="135">
        <f t="shared" si="36"/>
        <v>8.36</v>
      </c>
      <c r="AE98" s="135">
        <f t="shared" si="36"/>
        <v>8.36</v>
      </c>
      <c r="AF98" s="135">
        <f t="shared" si="36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35"/>
        <v>8</v>
      </c>
      <c r="D99" s="135">
        <f t="shared" si="35"/>
        <v>8</v>
      </c>
      <c r="E99" s="135">
        <f t="shared" si="35"/>
        <v>8</v>
      </c>
      <c r="F99" s="135">
        <f t="shared" si="35"/>
        <v>8</v>
      </c>
      <c r="G99" s="135">
        <f t="shared" si="35"/>
        <v>8</v>
      </c>
      <c r="H99" s="135">
        <f t="shared" si="35"/>
        <v>8</v>
      </c>
      <c r="I99" s="135">
        <v>5.4</v>
      </c>
      <c r="J99" s="135">
        <f t="shared" si="35"/>
        <v>5.4</v>
      </c>
      <c r="K99" s="135">
        <f t="shared" si="35"/>
        <v>5.4</v>
      </c>
      <c r="L99" s="135">
        <f t="shared" si="35"/>
        <v>5.4</v>
      </c>
      <c r="M99" s="135">
        <f t="shared" si="35"/>
        <v>5.4</v>
      </c>
      <c r="N99" s="135">
        <f t="shared" si="35"/>
        <v>5.4</v>
      </c>
      <c r="O99" s="135">
        <f t="shared" si="35"/>
        <v>5.4</v>
      </c>
      <c r="P99" s="135">
        <f t="shared" si="35"/>
        <v>5.4</v>
      </c>
      <c r="Q99" s="135">
        <f t="shared" si="35"/>
        <v>5.4</v>
      </c>
      <c r="R99" s="135">
        <f t="shared" si="35"/>
        <v>5.4</v>
      </c>
      <c r="S99" s="135">
        <f t="shared" si="36"/>
        <v>5.4</v>
      </c>
      <c r="T99" s="135">
        <f t="shared" si="36"/>
        <v>5.4</v>
      </c>
      <c r="U99" s="135">
        <f t="shared" si="36"/>
        <v>5.4</v>
      </c>
      <c r="V99" s="135">
        <f t="shared" si="36"/>
        <v>5.4</v>
      </c>
      <c r="W99" s="135">
        <f t="shared" si="36"/>
        <v>5.4</v>
      </c>
      <c r="X99" s="135">
        <f t="shared" si="36"/>
        <v>5.4</v>
      </c>
      <c r="Y99" s="135">
        <f t="shared" si="36"/>
        <v>5.4</v>
      </c>
      <c r="Z99" s="135">
        <f t="shared" si="36"/>
        <v>5.4</v>
      </c>
      <c r="AA99" s="135">
        <f t="shared" si="36"/>
        <v>5.4</v>
      </c>
      <c r="AB99" s="135">
        <f t="shared" si="36"/>
        <v>5.4</v>
      </c>
      <c r="AC99" s="135">
        <f t="shared" si="36"/>
        <v>5.4</v>
      </c>
      <c r="AD99" s="135">
        <f t="shared" si="36"/>
        <v>5.4</v>
      </c>
      <c r="AE99" s="135">
        <f t="shared" si="36"/>
        <v>5.4</v>
      </c>
      <c r="AF99" s="135">
        <f t="shared" si="36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35"/>
        <v>6.57</v>
      </c>
      <c r="D100" s="135">
        <f t="shared" si="35"/>
        <v>6.57</v>
      </c>
      <c r="E100" s="135">
        <f t="shared" si="35"/>
        <v>6.57</v>
      </c>
      <c r="F100" s="135">
        <f t="shared" si="35"/>
        <v>6.57</v>
      </c>
      <c r="G100" s="135">
        <f t="shared" si="35"/>
        <v>6.57</v>
      </c>
      <c r="H100" s="135">
        <f t="shared" si="35"/>
        <v>6.57</v>
      </c>
      <c r="I100" s="135">
        <f t="shared" si="35"/>
        <v>6.57</v>
      </c>
      <c r="J100" s="135">
        <f t="shared" si="35"/>
        <v>6.57</v>
      </c>
      <c r="K100" s="135">
        <f t="shared" si="35"/>
        <v>6.57</v>
      </c>
      <c r="L100" s="135">
        <f t="shared" si="35"/>
        <v>6.57</v>
      </c>
      <c r="M100" s="135">
        <f t="shared" si="35"/>
        <v>6.57</v>
      </c>
      <c r="N100" s="135">
        <f t="shared" si="35"/>
        <v>6.57</v>
      </c>
      <c r="O100" s="135">
        <f t="shared" si="35"/>
        <v>6.57</v>
      </c>
      <c r="P100" s="135">
        <f t="shared" si="35"/>
        <v>6.57</v>
      </c>
      <c r="Q100" s="135">
        <f t="shared" si="35"/>
        <v>6.57</v>
      </c>
      <c r="R100" s="135">
        <f t="shared" si="35"/>
        <v>6.57</v>
      </c>
      <c r="S100" s="135">
        <f t="shared" si="36"/>
        <v>6.57</v>
      </c>
      <c r="T100" s="135">
        <f t="shared" si="36"/>
        <v>6.57</v>
      </c>
      <c r="U100" s="135">
        <f t="shared" si="36"/>
        <v>6.57</v>
      </c>
      <c r="V100" s="135">
        <f t="shared" si="36"/>
        <v>6.57</v>
      </c>
      <c r="W100" s="135">
        <f t="shared" si="36"/>
        <v>6.57</v>
      </c>
      <c r="X100" s="135">
        <f t="shared" si="36"/>
        <v>6.57</v>
      </c>
      <c r="Y100" s="135">
        <f t="shared" si="36"/>
        <v>6.57</v>
      </c>
      <c r="Z100" s="135">
        <f t="shared" si="36"/>
        <v>6.57</v>
      </c>
      <c r="AA100" s="135">
        <f t="shared" si="36"/>
        <v>6.57</v>
      </c>
      <c r="AB100" s="135">
        <f t="shared" si="36"/>
        <v>6.57</v>
      </c>
      <c r="AC100" s="135">
        <f t="shared" si="36"/>
        <v>6.57</v>
      </c>
      <c r="AD100" s="135">
        <f t="shared" si="36"/>
        <v>6.57</v>
      </c>
      <c r="AE100" s="135">
        <f t="shared" si="36"/>
        <v>6.57</v>
      </c>
      <c r="AF100" s="135">
        <f t="shared" si="36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35"/>
        <v>3.43</v>
      </c>
      <c r="D101" s="135">
        <f t="shared" si="35"/>
        <v>3.43</v>
      </c>
      <c r="E101" s="135">
        <f t="shared" si="35"/>
        <v>3.43</v>
      </c>
      <c r="F101" s="135">
        <f t="shared" si="35"/>
        <v>3.43</v>
      </c>
      <c r="G101" s="135">
        <f t="shared" si="35"/>
        <v>3.43</v>
      </c>
      <c r="H101" s="135">
        <f t="shared" si="35"/>
        <v>3.43</v>
      </c>
      <c r="I101" s="135">
        <f t="shared" si="35"/>
        <v>3.43</v>
      </c>
      <c r="J101" s="135">
        <f t="shared" si="35"/>
        <v>3.43</v>
      </c>
      <c r="K101" s="135">
        <f t="shared" si="35"/>
        <v>3.43</v>
      </c>
      <c r="L101" s="135">
        <f t="shared" si="35"/>
        <v>3.43</v>
      </c>
      <c r="M101" s="135">
        <f t="shared" si="35"/>
        <v>3.43</v>
      </c>
      <c r="N101" s="135">
        <f t="shared" si="35"/>
        <v>3.43</v>
      </c>
      <c r="O101" s="135">
        <f t="shared" si="35"/>
        <v>3.43</v>
      </c>
      <c r="P101" s="135">
        <f t="shared" si="35"/>
        <v>3.43</v>
      </c>
      <c r="Q101" s="135">
        <f t="shared" si="35"/>
        <v>3.43</v>
      </c>
      <c r="R101" s="135">
        <f t="shared" si="35"/>
        <v>3.43</v>
      </c>
      <c r="S101" s="135">
        <f t="shared" si="36"/>
        <v>3.43</v>
      </c>
      <c r="T101" s="135">
        <f t="shared" si="36"/>
        <v>3.43</v>
      </c>
      <c r="U101" s="135">
        <f t="shared" si="36"/>
        <v>3.43</v>
      </c>
      <c r="V101" s="135">
        <f t="shared" si="36"/>
        <v>3.43</v>
      </c>
      <c r="W101" s="135">
        <f t="shared" si="36"/>
        <v>3.43</v>
      </c>
      <c r="X101" s="135">
        <f t="shared" si="36"/>
        <v>3.43</v>
      </c>
      <c r="Y101" s="135">
        <f t="shared" si="36"/>
        <v>3.43</v>
      </c>
      <c r="Z101" s="135">
        <f t="shared" si="36"/>
        <v>3.43</v>
      </c>
      <c r="AA101" s="135">
        <f t="shared" si="36"/>
        <v>3.43</v>
      </c>
      <c r="AB101" s="135">
        <f t="shared" si="36"/>
        <v>3.43</v>
      </c>
      <c r="AC101" s="135">
        <f t="shared" si="36"/>
        <v>3.43</v>
      </c>
      <c r="AD101" s="135">
        <f t="shared" si="36"/>
        <v>3.43</v>
      </c>
      <c r="AE101" s="135">
        <f t="shared" si="36"/>
        <v>3.43</v>
      </c>
      <c r="AF101" s="135">
        <f t="shared" si="36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35"/>
        <v>8</v>
      </c>
      <c r="D102" s="135">
        <f t="shared" si="35"/>
        <v>8</v>
      </c>
      <c r="E102" s="135">
        <f t="shared" si="35"/>
        <v>8</v>
      </c>
      <c r="F102" s="135">
        <f t="shared" si="35"/>
        <v>8</v>
      </c>
      <c r="G102" s="135">
        <f t="shared" si="35"/>
        <v>8</v>
      </c>
      <c r="H102" s="135">
        <f t="shared" si="35"/>
        <v>8</v>
      </c>
      <c r="I102" s="135">
        <f t="shared" si="35"/>
        <v>8</v>
      </c>
      <c r="J102" s="135">
        <f t="shared" si="35"/>
        <v>8</v>
      </c>
      <c r="K102" s="135">
        <f t="shared" si="35"/>
        <v>8</v>
      </c>
      <c r="L102" s="135">
        <f t="shared" si="35"/>
        <v>8</v>
      </c>
      <c r="M102" s="135">
        <f t="shared" si="35"/>
        <v>8</v>
      </c>
      <c r="N102" s="135">
        <f t="shared" si="35"/>
        <v>8</v>
      </c>
      <c r="O102" s="135">
        <f t="shared" si="35"/>
        <v>8</v>
      </c>
      <c r="P102" s="135">
        <f t="shared" si="35"/>
        <v>8</v>
      </c>
      <c r="Q102" s="135">
        <f t="shared" si="35"/>
        <v>8</v>
      </c>
      <c r="R102" s="135">
        <f t="shared" si="35"/>
        <v>8</v>
      </c>
      <c r="S102" s="135">
        <f t="shared" si="36"/>
        <v>8</v>
      </c>
      <c r="T102" s="135">
        <f t="shared" si="36"/>
        <v>8</v>
      </c>
      <c r="U102" s="135">
        <f t="shared" si="36"/>
        <v>8</v>
      </c>
      <c r="V102" s="135">
        <f t="shared" si="36"/>
        <v>8</v>
      </c>
      <c r="W102" s="135">
        <f t="shared" si="36"/>
        <v>8</v>
      </c>
      <c r="X102" s="135">
        <f t="shared" si="36"/>
        <v>8</v>
      </c>
      <c r="Y102" s="135">
        <f t="shared" si="36"/>
        <v>8</v>
      </c>
      <c r="Z102" s="135">
        <f t="shared" si="36"/>
        <v>8</v>
      </c>
      <c r="AA102" s="135">
        <f t="shared" si="36"/>
        <v>8</v>
      </c>
      <c r="AB102" s="135">
        <f t="shared" si="36"/>
        <v>8</v>
      </c>
      <c r="AC102" s="135">
        <f t="shared" si="36"/>
        <v>8</v>
      </c>
      <c r="AD102" s="135">
        <f t="shared" si="36"/>
        <v>8</v>
      </c>
      <c r="AE102" s="135">
        <f t="shared" si="36"/>
        <v>8</v>
      </c>
      <c r="AF102" s="135">
        <f t="shared" si="36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35"/>
        <v>2.96</v>
      </c>
      <c r="D103" s="135">
        <f t="shared" si="35"/>
        <v>2.96</v>
      </c>
      <c r="E103" s="135">
        <f t="shared" si="35"/>
        <v>2.96</v>
      </c>
      <c r="F103" s="135">
        <f t="shared" si="35"/>
        <v>2.96</v>
      </c>
      <c r="G103" s="135">
        <f t="shared" si="35"/>
        <v>2.96</v>
      </c>
      <c r="H103" s="135">
        <f t="shared" si="35"/>
        <v>2.96</v>
      </c>
      <c r="I103" s="135">
        <f t="shared" si="35"/>
        <v>2.96</v>
      </c>
      <c r="J103" s="135">
        <f t="shared" si="35"/>
        <v>2.96</v>
      </c>
      <c r="K103" s="135">
        <f t="shared" si="35"/>
        <v>2.96</v>
      </c>
      <c r="L103" s="135">
        <f t="shared" si="35"/>
        <v>2.96</v>
      </c>
      <c r="M103" s="135">
        <f t="shared" si="35"/>
        <v>2.96</v>
      </c>
      <c r="N103" s="135">
        <f t="shared" si="35"/>
        <v>2.96</v>
      </c>
      <c r="O103" s="135">
        <f t="shared" si="35"/>
        <v>2.96</v>
      </c>
      <c r="P103" s="135">
        <f t="shared" si="35"/>
        <v>2.96</v>
      </c>
      <c r="Q103" s="135">
        <f t="shared" si="35"/>
        <v>2.96</v>
      </c>
      <c r="R103" s="135">
        <f t="shared" si="35"/>
        <v>2.96</v>
      </c>
      <c r="S103" s="135">
        <f t="shared" si="36"/>
        <v>2.96</v>
      </c>
      <c r="T103" s="135">
        <f t="shared" si="36"/>
        <v>2.96</v>
      </c>
      <c r="U103" s="135">
        <f t="shared" si="36"/>
        <v>2.96</v>
      </c>
      <c r="V103" s="135">
        <f t="shared" si="36"/>
        <v>2.96</v>
      </c>
      <c r="W103" s="135">
        <f t="shared" si="36"/>
        <v>2.96</v>
      </c>
      <c r="X103" s="135">
        <f t="shared" si="36"/>
        <v>2.96</v>
      </c>
      <c r="Y103" s="135">
        <f t="shared" si="36"/>
        <v>2.96</v>
      </c>
      <c r="Z103" s="135">
        <f t="shared" si="36"/>
        <v>2.96</v>
      </c>
      <c r="AA103" s="135">
        <f t="shared" si="36"/>
        <v>2.96</v>
      </c>
      <c r="AB103" s="135">
        <f t="shared" si="36"/>
        <v>2.96</v>
      </c>
      <c r="AC103" s="135">
        <f t="shared" si="36"/>
        <v>2.96</v>
      </c>
      <c r="AD103" s="135">
        <f t="shared" si="36"/>
        <v>2.96</v>
      </c>
      <c r="AE103" s="135">
        <f t="shared" si="36"/>
        <v>2.96</v>
      </c>
      <c r="AF103" s="135">
        <f t="shared" si="36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35"/>
        <v>7</v>
      </c>
      <c r="E104" s="135">
        <f t="shared" si="35"/>
        <v>7</v>
      </c>
      <c r="F104" s="135">
        <f t="shared" si="35"/>
        <v>7</v>
      </c>
      <c r="G104" s="135">
        <f t="shared" si="35"/>
        <v>7</v>
      </c>
      <c r="H104" s="135">
        <f t="shared" si="35"/>
        <v>7</v>
      </c>
      <c r="I104" s="135">
        <f t="shared" si="35"/>
        <v>7</v>
      </c>
      <c r="J104" s="135">
        <f t="shared" si="35"/>
        <v>7</v>
      </c>
      <c r="K104" s="135">
        <f t="shared" si="35"/>
        <v>7</v>
      </c>
      <c r="L104" s="135">
        <f t="shared" si="35"/>
        <v>7</v>
      </c>
      <c r="M104" s="135">
        <f t="shared" si="35"/>
        <v>7</v>
      </c>
      <c r="N104" s="135">
        <f t="shared" si="35"/>
        <v>7</v>
      </c>
      <c r="O104" s="135">
        <f t="shared" si="35"/>
        <v>7</v>
      </c>
      <c r="P104" s="135">
        <f t="shared" si="35"/>
        <v>7</v>
      </c>
      <c r="Q104" s="135">
        <f t="shared" si="35"/>
        <v>7</v>
      </c>
      <c r="R104" s="135">
        <f t="shared" si="35"/>
        <v>7</v>
      </c>
      <c r="S104" s="135">
        <f t="shared" si="36"/>
        <v>7</v>
      </c>
      <c r="T104" s="135">
        <f t="shared" si="36"/>
        <v>7</v>
      </c>
      <c r="U104" s="135">
        <f t="shared" si="36"/>
        <v>7</v>
      </c>
      <c r="V104" s="135">
        <f t="shared" si="36"/>
        <v>7</v>
      </c>
      <c r="W104" s="135">
        <f t="shared" si="36"/>
        <v>7</v>
      </c>
      <c r="X104" s="135">
        <f t="shared" si="36"/>
        <v>7</v>
      </c>
      <c r="Y104" s="135">
        <f t="shared" si="36"/>
        <v>7</v>
      </c>
      <c r="Z104" s="135">
        <f t="shared" si="36"/>
        <v>7</v>
      </c>
      <c r="AA104" s="135">
        <f t="shared" si="36"/>
        <v>7</v>
      </c>
      <c r="AB104" s="135">
        <f t="shared" si="36"/>
        <v>7</v>
      </c>
      <c r="AC104" s="135">
        <f t="shared" si="36"/>
        <v>7</v>
      </c>
      <c r="AD104" s="135">
        <f t="shared" si="36"/>
        <v>7</v>
      </c>
      <c r="AE104" s="135">
        <f t="shared" si="36"/>
        <v>7</v>
      </c>
      <c r="AF104" s="135">
        <f t="shared" si="36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37">B105</f>
        <v>3.47</v>
      </c>
      <c r="D105" s="135">
        <f t="shared" si="37"/>
        <v>3.47</v>
      </c>
      <c r="E105" s="135">
        <f t="shared" si="37"/>
        <v>3.47</v>
      </c>
      <c r="F105" s="135">
        <f t="shared" si="37"/>
        <v>3.47</v>
      </c>
      <c r="G105" s="135">
        <f t="shared" si="37"/>
        <v>3.47</v>
      </c>
      <c r="H105" s="135">
        <f t="shared" si="37"/>
        <v>3.47</v>
      </c>
      <c r="I105" s="135">
        <f t="shared" si="37"/>
        <v>3.47</v>
      </c>
      <c r="J105" s="135">
        <f t="shared" si="37"/>
        <v>3.47</v>
      </c>
      <c r="K105" s="135">
        <f t="shared" si="37"/>
        <v>3.47</v>
      </c>
      <c r="L105" s="135">
        <f t="shared" si="37"/>
        <v>3.47</v>
      </c>
      <c r="M105" s="135">
        <f t="shared" si="37"/>
        <v>3.47</v>
      </c>
      <c r="N105" s="135">
        <f t="shared" si="37"/>
        <v>3.47</v>
      </c>
      <c r="O105" s="135">
        <f t="shared" si="37"/>
        <v>3.47</v>
      </c>
      <c r="P105" s="135">
        <f t="shared" si="37"/>
        <v>3.47</v>
      </c>
      <c r="Q105" s="135">
        <f t="shared" si="37"/>
        <v>3.47</v>
      </c>
      <c r="R105" s="135">
        <f t="shared" si="37"/>
        <v>3.47</v>
      </c>
      <c r="S105" s="135">
        <f t="shared" ref="S105:AF123" si="38">R105</f>
        <v>3.47</v>
      </c>
      <c r="T105" s="135">
        <f t="shared" si="38"/>
        <v>3.47</v>
      </c>
      <c r="U105" s="135">
        <f t="shared" si="38"/>
        <v>3.47</v>
      </c>
      <c r="V105" s="135">
        <f t="shared" si="38"/>
        <v>3.47</v>
      </c>
      <c r="W105" s="135">
        <f t="shared" si="38"/>
        <v>3.47</v>
      </c>
      <c r="X105" s="135">
        <f t="shared" si="38"/>
        <v>3.47</v>
      </c>
      <c r="Y105" s="135">
        <f t="shared" si="38"/>
        <v>3.47</v>
      </c>
      <c r="Z105" s="135">
        <f t="shared" si="38"/>
        <v>3.47</v>
      </c>
      <c r="AA105" s="135">
        <f t="shared" si="38"/>
        <v>3.47</v>
      </c>
      <c r="AB105" s="135">
        <f t="shared" si="38"/>
        <v>3.47</v>
      </c>
      <c r="AC105" s="135">
        <f t="shared" si="38"/>
        <v>3.47</v>
      </c>
      <c r="AD105" s="135">
        <f t="shared" si="38"/>
        <v>3.47</v>
      </c>
      <c r="AE105" s="135">
        <f t="shared" si="38"/>
        <v>3.47</v>
      </c>
      <c r="AF105" s="135">
        <f t="shared" si="38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37"/>
        <v>2.1</v>
      </c>
      <c r="D106" s="135">
        <f t="shared" si="37"/>
        <v>2.1</v>
      </c>
      <c r="E106" s="135">
        <f t="shared" si="37"/>
        <v>2.1</v>
      </c>
      <c r="F106" s="135">
        <f t="shared" si="37"/>
        <v>2.1</v>
      </c>
      <c r="G106" s="135">
        <f t="shared" si="37"/>
        <v>2.1</v>
      </c>
      <c r="H106" s="135">
        <f t="shared" si="37"/>
        <v>2.1</v>
      </c>
      <c r="I106" s="135">
        <f t="shared" si="37"/>
        <v>2.1</v>
      </c>
      <c r="J106" s="135">
        <f t="shared" si="37"/>
        <v>2.1</v>
      </c>
      <c r="K106" s="135">
        <f t="shared" si="37"/>
        <v>2.1</v>
      </c>
      <c r="L106" s="135">
        <f t="shared" si="37"/>
        <v>2.1</v>
      </c>
      <c r="M106" s="135">
        <f t="shared" si="37"/>
        <v>2.1</v>
      </c>
      <c r="N106" s="135">
        <f t="shared" si="37"/>
        <v>2.1</v>
      </c>
      <c r="O106" s="135">
        <f t="shared" si="37"/>
        <v>2.1</v>
      </c>
      <c r="P106" s="135">
        <f t="shared" si="37"/>
        <v>2.1</v>
      </c>
      <c r="Q106" s="135">
        <f t="shared" si="37"/>
        <v>2.1</v>
      </c>
      <c r="R106" s="135">
        <f t="shared" si="37"/>
        <v>2.1</v>
      </c>
      <c r="S106" s="135">
        <f t="shared" si="38"/>
        <v>2.1</v>
      </c>
      <c r="T106" s="135">
        <f t="shared" si="38"/>
        <v>2.1</v>
      </c>
      <c r="U106" s="135">
        <f t="shared" si="38"/>
        <v>2.1</v>
      </c>
      <c r="V106" s="135">
        <f t="shared" si="38"/>
        <v>2.1</v>
      </c>
      <c r="W106" s="135">
        <f t="shared" si="38"/>
        <v>2.1</v>
      </c>
      <c r="X106" s="135">
        <f t="shared" si="38"/>
        <v>2.1</v>
      </c>
      <c r="Y106" s="135">
        <f t="shared" si="38"/>
        <v>2.1</v>
      </c>
      <c r="Z106" s="135">
        <f t="shared" si="38"/>
        <v>2.1</v>
      </c>
      <c r="AA106" s="135">
        <f t="shared" si="38"/>
        <v>2.1</v>
      </c>
      <c r="AB106" s="135">
        <f t="shared" si="38"/>
        <v>2.1</v>
      </c>
      <c r="AC106" s="135">
        <f t="shared" si="38"/>
        <v>2.1</v>
      </c>
      <c r="AD106" s="135">
        <f t="shared" si="38"/>
        <v>2.1</v>
      </c>
      <c r="AE106" s="135">
        <f t="shared" si="38"/>
        <v>2.1</v>
      </c>
      <c r="AF106" s="135">
        <f t="shared" si="38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37"/>
        <v>9.3000000000000007</v>
      </c>
      <c r="D107" s="135">
        <f t="shared" si="37"/>
        <v>9.3000000000000007</v>
      </c>
      <c r="E107" s="135">
        <f t="shared" si="37"/>
        <v>9.3000000000000007</v>
      </c>
      <c r="F107" s="135">
        <f t="shared" si="37"/>
        <v>9.3000000000000007</v>
      </c>
      <c r="G107" s="135">
        <f t="shared" si="37"/>
        <v>9.3000000000000007</v>
      </c>
      <c r="H107" s="135">
        <f t="shared" si="37"/>
        <v>9.3000000000000007</v>
      </c>
      <c r="I107" s="135">
        <f t="shared" si="37"/>
        <v>9.3000000000000007</v>
      </c>
      <c r="J107" s="135">
        <f t="shared" si="37"/>
        <v>9.3000000000000007</v>
      </c>
      <c r="K107" s="135">
        <f t="shared" si="37"/>
        <v>9.3000000000000007</v>
      </c>
      <c r="L107" s="135">
        <f t="shared" si="37"/>
        <v>9.3000000000000007</v>
      </c>
      <c r="M107" s="135">
        <f t="shared" si="37"/>
        <v>9.3000000000000007</v>
      </c>
      <c r="N107" s="135">
        <f t="shared" si="37"/>
        <v>9.3000000000000007</v>
      </c>
      <c r="O107" s="135">
        <f t="shared" si="37"/>
        <v>9.3000000000000007</v>
      </c>
      <c r="P107" s="135">
        <f t="shared" si="37"/>
        <v>9.3000000000000007</v>
      </c>
      <c r="Q107" s="135">
        <f t="shared" si="37"/>
        <v>9.3000000000000007</v>
      </c>
      <c r="R107" s="135">
        <f t="shared" si="37"/>
        <v>9.3000000000000007</v>
      </c>
      <c r="S107" s="135">
        <f t="shared" si="38"/>
        <v>9.3000000000000007</v>
      </c>
      <c r="T107" s="135">
        <f t="shared" si="38"/>
        <v>9.3000000000000007</v>
      </c>
      <c r="U107" s="135">
        <f t="shared" si="38"/>
        <v>9.3000000000000007</v>
      </c>
      <c r="V107" s="135">
        <f t="shared" si="38"/>
        <v>9.3000000000000007</v>
      </c>
      <c r="W107" s="135">
        <f t="shared" si="38"/>
        <v>9.3000000000000007</v>
      </c>
      <c r="X107" s="135">
        <f t="shared" si="38"/>
        <v>9.3000000000000007</v>
      </c>
      <c r="Y107" s="135">
        <f t="shared" si="38"/>
        <v>9.3000000000000007</v>
      </c>
      <c r="Z107" s="135">
        <f t="shared" si="38"/>
        <v>9.3000000000000007</v>
      </c>
      <c r="AA107" s="135">
        <f t="shared" si="38"/>
        <v>9.3000000000000007</v>
      </c>
      <c r="AB107" s="135">
        <f t="shared" si="38"/>
        <v>9.3000000000000007</v>
      </c>
      <c r="AC107" s="135">
        <f t="shared" si="38"/>
        <v>9.3000000000000007</v>
      </c>
      <c r="AD107" s="135">
        <f t="shared" si="38"/>
        <v>9.3000000000000007</v>
      </c>
      <c r="AE107" s="135">
        <f t="shared" si="38"/>
        <v>9.3000000000000007</v>
      </c>
      <c r="AF107" s="135">
        <f t="shared" si="38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37"/>
        <v>0</v>
      </c>
      <c r="D108" s="135">
        <f t="shared" si="37"/>
        <v>0</v>
      </c>
      <c r="E108" s="135">
        <f t="shared" si="37"/>
        <v>0</v>
      </c>
      <c r="F108" s="135">
        <f t="shared" si="37"/>
        <v>0</v>
      </c>
      <c r="G108" s="135">
        <f t="shared" si="37"/>
        <v>0</v>
      </c>
      <c r="H108" s="135">
        <f t="shared" si="37"/>
        <v>0</v>
      </c>
      <c r="I108" s="135">
        <f t="shared" si="37"/>
        <v>0</v>
      </c>
      <c r="J108" s="135">
        <f t="shared" si="37"/>
        <v>0</v>
      </c>
      <c r="K108" s="135">
        <f t="shared" si="37"/>
        <v>0</v>
      </c>
      <c r="L108" s="135">
        <f t="shared" si="37"/>
        <v>0</v>
      </c>
      <c r="M108" s="135">
        <f t="shared" si="37"/>
        <v>0</v>
      </c>
      <c r="N108" s="135">
        <f t="shared" si="37"/>
        <v>0</v>
      </c>
      <c r="O108" s="135">
        <f t="shared" si="37"/>
        <v>0</v>
      </c>
      <c r="P108" s="135">
        <f t="shared" si="37"/>
        <v>0</v>
      </c>
      <c r="Q108" s="135">
        <f t="shared" si="37"/>
        <v>0</v>
      </c>
      <c r="R108" s="135">
        <f t="shared" si="37"/>
        <v>0</v>
      </c>
      <c r="S108" s="135">
        <f t="shared" si="38"/>
        <v>0</v>
      </c>
      <c r="T108" s="135">
        <f t="shared" si="38"/>
        <v>0</v>
      </c>
      <c r="U108" s="135">
        <f t="shared" si="38"/>
        <v>0</v>
      </c>
      <c r="V108" s="135">
        <f t="shared" si="38"/>
        <v>0</v>
      </c>
      <c r="W108" s="135">
        <f t="shared" si="38"/>
        <v>0</v>
      </c>
      <c r="X108" s="135">
        <f t="shared" si="38"/>
        <v>0</v>
      </c>
      <c r="Y108" s="135">
        <f t="shared" si="38"/>
        <v>0</v>
      </c>
      <c r="Z108" s="135">
        <f t="shared" si="38"/>
        <v>0</v>
      </c>
      <c r="AA108" s="135">
        <f t="shared" si="38"/>
        <v>0</v>
      </c>
      <c r="AB108" s="135">
        <f t="shared" si="38"/>
        <v>0</v>
      </c>
      <c r="AC108" s="135">
        <f t="shared" si="38"/>
        <v>0</v>
      </c>
      <c r="AD108" s="135">
        <f t="shared" si="38"/>
        <v>0</v>
      </c>
      <c r="AE108" s="135">
        <f t="shared" si="38"/>
        <v>0</v>
      </c>
      <c r="AF108" s="135">
        <f t="shared" si="38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37"/>
        <v>0</v>
      </c>
      <c r="D109" s="135">
        <f t="shared" si="37"/>
        <v>0</v>
      </c>
      <c r="E109" s="135">
        <f t="shared" si="37"/>
        <v>0</v>
      </c>
      <c r="F109" s="135">
        <f t="shared" si="37"/>
        <v>0</v>
      </c>
      <c r="G109" s="135">
        <f t="shared" si="37"/>
        <v>0</v>
      </c>
      <c r="H109" s="135">
        <f t="shared" si="37"/>
        <v>0</v>
      </c>
      <c r="I109" s="135">
        <f t="shared" si="37"/>
        <v>0</v>
      </c>
      <c r="J109" s="135">
        <f t="shared" si="37"/>
        <v>0</v>
      </c>
      <c r="K109" s="135">
        <f t="shared" si="37"/>
        <v>0</v>
      </c>
      <c r="L109" s="135">
        <f t="shared" si="37"/>
        <v>0</v>
      </c>
      <c r="M109" s="135">
        <f t="shared" si="37"/>
        <v>0</v>
      </c>
      <c r="N109" s="135">
        <f t="shared" si="37"/>
        <v>0</v>
      </c>
      <c r="O109" s="135">
        <f t="shared" si="37"/>
        <v>0</v>
      </c>
      <c r="P109" s="135">
        <f t="shared" si="37"/>
        <v>0</v>
      </c>
      <c r="Q109" s="135">
        <f t="shared" si="37"/>
        <v>0</v>
      </c>
      <c r="R109" s="135">
        <f t="shared" si="37"/>
        <v>0</v>
      </c>
      <c r="S109" s="135">
        <f t="shared" si="38"/>
        <v>0</v>
      </c>
      <c r="T109" s="135">
        <f t="shared" si="38"/>
        <v>0</v>
      </c>
      <c r="U109" s="135">
        <f t="shared" si="38"/>
        <v>0</v>
      </c>
      <c r="V109" s="135">
        <f t="shared" si="38"/>
        <v>0</v>
      </c>
      <c r="W109" s="135">
        <f t="shared" si="38"/>
        <v>0</v>
      </c>
      <c r="X109" s="135">
        <f t="shared" si="38"/>
        <v>0</v>
      </c>
      <c r="Y109" s="135">
        <f t="shared" si="38"/>
        <v>0</v>
      </c>
      <c r="Z109" s="135">
        <f t="shared" si="38"/>
        <v>0</v>
      </c>
      <c r="AA109" s="135">
        <f t="shared" si="38"/>
        <v>0</v>
      </c>
      <c r="AB109" s="135">
        <f t="shared" si="38"/>
        <v>0</v>
      </c>
      <c r="AC109" s="135">
        <f t="shared" si="38"/>
        <v>0</v>
      </c>
      <c r="AD109" s="135">
        <f t="shared" si="38"/>
        <v>0</v>
      </c>
      <c r="AE109" s="135">
        <f t="shared" si="38"/>
        <v>0</v>
      </c>
      <c r="AF109" s="135">
        <f t="shared" si="38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37"/>
        <v>5</v>
      </c>
      <c r="D110" s="135">
        <f t="shared" si="37"/>
        <v>5</v>
      </c>
      <c r="E110" s="135">
        <f t="shared" si="37"/>
        <v>5</v>
      </c>
      <c r="F110" s="135">
        <f t="shared" si="37"/>
        <v>5</v>
      </c>
      <c r="G110" s="135">
        <f t="shared" si="37"/>
        <v>5</v>
      </c>
      <c r="H110" s="135">
        <f t="shared" si="37"/>
        <v>5</v>
      </c>
      <c r="I110" s="135">
        <f t="shared" si="37"/>
        <v>5</v>
      </c>
      <c r="J110" s="135">
        <f t="shared" si="37"/>
        <v>5</v>
      </c>
      <c r="K110" s="135">
        <f t="shared" si="37"/>
        <v>5</v>
      </c>
      <c r="L110" s="135">
        <f t="shared" si="37"/>
        <v>5</v>
      </c>
      <c r="M110" s="135">
        <f t="shared" si="37"/>
        <v>5</v>
      </c>
      <c r="N110" s="135">
        <f t="shared" si="37"/>
        <v>5</v>
      </c>
      <c r="O110" s="135">
        <f t="shared" si="37"/>
        <v>5</v>
      </c>
      <c r="P110" s="135">
        <f t="shared" si="37"/>
        <v>5</v>
      </c>
      <c r="Q110" s="135">
        <f t="shared" si="37"/>
        <v>5</v>
      </c>
      <c r="R110" s="135">
        <f t="shared" si="37"/>
        <v>5</v>
      </c>
      <c r="S110" s="135">
        <f t="shared" si="38"/>
        <v>5</v>
      </c>
      <c r="T110" s="135">
        <f t="shared" si="38"/>
        <v>5</v>
      </c>
      <c r="U110" s="135">
        <f t="shared" si="38"/>
        <v>5</v>
      </c>
      <c r="V110" s="135">
        <f t="shared" si="38"/>
        <v>5</v>
      </c>
      <c r="W110" s="135">
        <f t="shared" si="38"/>
        <v>5</v>
      </c>
      <c r="X110" s="135">
        <f t="shared" si="38"/>
        <v>5</v>
      </c>
      <c r="Y110" s="135">
        <f t="shared" si="38"/>
        <v>5</v>
      </c>
      <c r="Z110" s="135">
        <f t="shared" si="38"/>
        <v>5</v>
      </c>
      <c r="AA110" s="135">
        <f t="shared" si="38"/>
        <v>5</v>
      </c>
      <c r="AB110" s="135">
        <f t="shared" si="38"/>
        <v>5</v>
      </c>
      <c r="AC110" s="135">
        <f t="shared" si="38"/>
        <v>5</v>
      </c>
      <c r="AD110" s="135">
        <f t="shared" si="38"/>
        <v>5</v>
      </c>
      <c r="AE110" s="135">
        <f t="shared" si="38"/>
        <v>5</v>
      </c>
      <c r="AF110" s="135">
        <f t="shared" si="38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37"/>
        <v>1</v>
      </c>
      <c r="D111" s="135">
        <f t="shared" si="37"/>
        <v>1</v>
      </c>
      <c r="E111" s="135">
        <f t="shared" si="37"/>
        <v>1</v>
      </c>
      <c r="F111" s="135">
        <f t="shared" si="37"/>
        <v>1</v>
      </c>
      <c r="G111" s="135">
        <f t="shared" si="37"/>
        <v>1</v>
      </c>
      <c r="H111" s="135">
        <f t="shared" si="37"/>
        <v>1</v>
      </c>
      <c r="I111" s="135">
        <f t="shared" si="37"/>
        <v>1</v>
      </c>
      <c r="J111" s="135">
        <f t="shared" si="37"/>
        <v>1</v>
      </c>
      <c r="K111" s="135">
        <f t="shared" si="37"/>
        <v>1</v>
      </c>
      <c r="L111" s="135">
        <f t="shared" si="37"/>
        <v>1</v>
      </c>
      <c r="M111" s="135">
        <f t="shared" si="37"/>
        <v>1</v>
      </c>
      <c r="N111" s="135">
        <f t="shared" si="37"/>
        <v>1</v>
      </c>
      <c r="O111" s="135">
        <f t="shared" si="37"/>
        <v>1</v>
      </c>
      <c r="P111" s="135">
        <f t="shared" si="37"/>
        <v>1</v>
      </c>
      <c r="Q111" s="135">
        <f t="shared" si="37"/>
        <v>1</v>
      </c>
      <c r="R111" s="135">
        <f t="shared" si="37"/>
        <v>1</v>
      </c>
      <c r="S111" s="135">
        <f t="shared" si="38"/>
        <v>1</v>
      </c>
      <c r="T111" s="135">
        <f t="shared" si="38"/>
        <v>1</v>
      </c>
      <c r="U111" s="135">
        <f t="shared" si="38"/>
        <v>1</v>
      </c>
      <c r="V111" s="135">
        <f t="shared" si="38"/>
        <v>1</v>
      </c>
      <c r="W111" s="135">
        <f t="shared" si="38"/>
        <v>1</v>
      </c>
      <c r="X111" s="135">
        <f t="shared" si="38"/>
        <v>1</v>
      </c>
      <c r="Y111" s="135">
        <f t="shared" si="38"/>
        <v>1</v>
      </c>
      <c r="Z111" s="135">
        <f t="shared" si="38"/>
        <v>1</v>
      </c>
      <c r="AA111" s="135">
        <f t="shared" si="38"/>
        <v>1</v>
      </c>
      <c r="AB111" s="135">
        <f t="shared" si="38"/>
        <v>1</v>
      </c>
      <c r="AC111" s="135">
        <f t="shared" si="38"/>
        <v>1</v>
      </c>
      <c r="AD111" s="135">
        <f t="shared" si="38"/>
        <v>1</v>
      </c>
      <c r="AE111" s="135">
        <f t="shared" si="38"/>
        <v>1</v>
      </c>
      <c r="AF111" s="135">
        <f t="shared" si="38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37"/>
        <v>1.58</v>
      </c>
      <c r="D112" s="135">
        <f t="shared" si="37"/>
        <v>1.58</v>
      </c>
      <c r="E112" s="135">
        <f t="shared" si="37"/>
        <v>1.58</v>
      </c>
      <c r="F112" s="135">
        <f t="shared" si="37"/>
        <v>1.58</v>
      </c>
      <c r="G112" s="135">
        <f t="shared" si="37"/>
        <v>1.58</v>
      </c>
      <c r="H112" s="135">
        <f t="shared" si="37"/>
        <v>1.58</v>
      </c>
      <c r="I112" s="135">
        <f t="shared" si="37"/>
        <v>1.58</v>
      </c>
      <c r="J112" s="135">
        <f t="shared" si="37"/>
        <v>1.58</v>
      </c>
      <c r="K112" s="135">
        <f t="shared" si="37"/>
        <v>1.58</v>
      </c>
      <c r="L112" s="135">
        <f t="shared" si="37"/>
        <v>1.58</v>
      </c>
      <c r="M112" s="135">
        <f t="shared" si="37"/>
        <v>1.58</v>
      </c>
      <c r="N112" s="135">
        <f t="shared" si="37"/>
        <v>1.58</v>
      </c>
      <c r="O112" s="135">
        <f t="shared" si="37"/>
        <v>1.58</v>
      </c>
      <c r="P112" s="135">
        <f t="shared" si="37"/>
        <v>1.58</v>
      </c>
      <c r="Q112" s="135">
        <f t="shared" si="37"/>
        <v>1.58</v>
      </c>
      <c r="R112" s="135">
        <f t="shared" si="37"/>
        <v>1.58</v>
      </c>
      <c r="S112" s="135">
        <f t="shared" si="38"/>
        <v>1.58</v>
      </c>
      <c r="T112" s="135">
        <f t="shared" si="38"/>
        <v>1.58</v>
      </c>
      <c r="U112" s="135">
        <f t="shared" si="38"/>
        <v>1.58</v>
      </c>
      <c r="V112" s="135">
        <f t="shared" si="38"/>
        <v>1.58</v>
      </c>
      <c r="W112" s="135">
        <f t="shared" si="38"/>
        <v>1.58</v>
      </c>
      <c r="X112" s="135">
        <f t="shared" si="38"/>
        <v>1.58</v>
      </c>
      <c r="Y112" s="135">
        <f t="shared" si="38"/>
        <v>1.58</v>
      </c>
      <c r="Z112" s="135">
        <f t="shared" si="38"/>
        <v>1.58</v>
      </c>
      <c r="AA112" s="135">
        <f t="shared" si="38"/>
        <v>1.58</v>
      </c>
      <c r="AB112" s="135">
        <f t="shared" si="38"/>
        <v>1.58</v>
      </c>
      <c r="AC112" s="135">
        <f t="shared" si="38"/>
        <v>1.58</v>
      </c>
      <c r="AD112" s="135">
        <f t="shared" si="38"/>
        <v>1.58</v>
      </c>
      <c r="AE112" s="135">
        <f t="shared" si="38"/>
        <v>1.58</v>
      </c>
      <c r="AF112" s="135">
        <f t="shared" si="38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37"/>
        <v>1.46</v>
      </c>
      <c r="D113" s="135">
        <f t="shared" si="37"/>
        <v>1.46</v>
      </c>
      <c r="E113" s="135">
        <f t="shared" si="37"/>
        <v>1.46</v>
      </c>
      <c r="F113" s="135">
        <f t="shared" si="37"/>
        <v>1.46</v>
      </c>
      <c r="G113" s="135">
        <f t="shared" si="37"/>
        <v>1.46</v>
      </c>
      <c r="H113" s="135">
        <f t="shared" si="37"/>
        <v>1.46</v>
      </c>
      <c r="I113" s="135">
        <f t="shared" si="37"/>
        <v>1.46</v>
      </c>
      <c r="J113" s="135">
        <f t="shared" si="37"/>
        <v>1.46</v>
      </c>
      <c r="K113" s="135">
        <f t="shared" si="37"/>
        <v>1.46</v>
      </c>
      <c r="L113" s="135">
        <f t="shared" si="37"/>
        <v>1.46</v>
      </c>
      <c r="M113" s="135">
        <f t="shared" si="37"/>
        <v>1.46</v>
      </c>
      <c r="N113" s="135">
        <f t="shared" si="37"/>
        <v>1.46</v>
      </c>
      <c r="O113" s="135">
        <f t="shared" si="37"/>
        <v>1.46</v>
      </c>
      <c r="P113" s="135">
        <f t="shared" si="37"/>
        <v>1.46</v>
      </c>
      <c r="Q113" s="135">
        <f t="shared" si="37"/>
        <v>1.46</v>
      </c>
      <c r="R113" s="135">
        <f t="shared" si="37"/>
        <v>1.46</v>
      </c>
      <c r="S113" s="135">
        <f t="shared" si="38"/>
        <v>1.46</v>
      </c>
      <c r="T113" s="135">
        <f t="shared" si="38"/>
        <v>1.46</v>
      </c>
      <c r="U113" s="135">
        <f t="shared" si="38"/>
        <v>1.46</v>
      </c>
      <c r="V113" s="135">
        <f t="shared" si="38"/>
        <v>1.46</v>
      </c>
      <c r="W113" s="135">
        <f t="shared" si="38"/>
        <v>1.46</v>
      </c>
      <c r="X113" s="135">
        <f t="shared" si="38"/>
        <v>1.46</v>
      </c>
      <c r="Y113" s="135">
        <f t="shared" si="38"/>
        <v>1.46</v>
      </c>
      <c r="Z113" s="135">
        <f t="shared" si="38"/>
        <v>1.46</v>
      </c>
      <c r="AA113" s="135">
        <f t="shared" si="38"/>
        <v>1.46</v>
      </c>
      <c r="AB113" s="135">
        <f t="shared" si="38"/>
        <v>1.46</v>
      </c>
      <c r="AC113" s="135">
        <f t="shared" si="38"/>
        <v>1.46</v>
      </c>
      <c r="AD113" s="135">
        <f t="shared" si="38"/>
        <v>1.46</v>
      </c>
      <c r="AE113" s="135">
        <f t="shared" si="38"/>
        <v>1.46</v>
      </c>
      <c r="AF113" s="135">
        <f t="shared" si="38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37"/>
        <v>1.48</v>
      </c>
      <c r="D114" s="135">
        <f t="shared" si="37"/>
        <v>1.48</v>
      </c>
      <c r="E114" s="135">
        <f t="shared" si="37"/>
        <v>1.48</v>
      </c>
      <c r="F114" s="135">
        <f t="shared" si="37"/>
        <v>1.48</v>
      </c>
      <c r="G114" s="135">
        <f t="shared" si="37"/>
        <v>1.48</v>
      </c>
      <c r="H114" s="135">
        <f t="shared" si="37"/>
        <v>1.48</v>
      </c>
      <c r="I114" s="135">
        <f t="shared" si="37"/>
        <v>1.48</v>
      </c>
      <c r="J114" s="135">
        <f t="shared" si="37"/>
        <v>1.48</v>
      </c>
      <c r="K114" s="135">
        <f t="shared" si="37"/>
        <v>1.48</v>
      </c>
      <c r="L114" s="135">
        <f t="shared" si="37"/>
        <v>1.48</v>
      </c>
      <c r="M114" s="135">
        <f t="shared" si="37"/>
        <v>1.48</v>
      </c>
      <c r="N114" s="135">
        <f t="shared" si="37"/>
        <v>1.48</v>
      </c>
      <c r="O114" s="135">
        <f t="shared" si="37"/>
        <v>1.48</v>
      </c>
      <c r="P114" s="135">
        <f t="shared" si="37"/>
        <v>1.48</v>
      </c>
      <c r="Q114" s="135">
        <f t="shared" si="37"/>
        <v>1.48</v>
      </c>
      <c r="R114" s="135">
        <f t="shared" si="37"/>
        <v>1.48</v>
      </c>
      <c r="S114" s="135">
        <f t="shared" si="38"/>
        <v>1.48</v>
      </c>
      <c r="T114" s="135">
        <f t="shared" si="38"/>
        <v>1.48</v>
      </c>
      <c r="U114" s="135">
        <f t="shared" si="38"/>
        <v>1.48</v>
      </c>
      <c r="V114" s="135">
        <f t="shared" si="38"/>
        <v>1.48</v>
      </c>
      <c r="W114" s="135">
        <f t="shared" si="38"/>
        <v>1.48</v>
      </c>
      <c r="X114" s="135">
        <f t="shared" si="38"/>
        <v>1.48</v>
      </c>
      <c r="Y114" s="135">
        <f t="shared" si="38"/>
        <v>1.48</v>
      </c>
      <c r="Z114" s="135">
        <f t="shared" si="38"/>
        <v>1.48</v>
      </c>
      <c r="AA114" s="135">
        <f t="shared" si="38"/>
        <v>1.48</v>
      </c>
      <c r="AB114" s="135">
        <f t="shared" si="38"/>
        <v>1.48</v>
      </c>
      <c r="AC114" s="135">
        <f t="shared" si="38"/>
        <v>1.48</v>
      </c>
      <c r="AD114" s="135">
        <f t="shared" si="38"/>
        <v>1.48</v>
      </c>
      <c r="AE114" s="135">
        <f t="shared" si="38"/>
        <v>1.48</v>
      </c>
      <c r="AF114" s="135">
        <f t="shared" si="38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37"/>
        <v>2.2000000000000002</v>
      </c>
      <c r="D115" s="135">
        <f t="shared" si="37"/>
        <v>2.2000000000000002</v>
      </c>
      <c r="E115" s="135">
        <f t="shared" si="37"/>
        <v>2.2000000000000002</v>
      </c>
      <c r="F115" s="135">
        <f t="shared" si="37"/>
        <v>2.2000000000000002</v>
      </c>
      <c r="G115" s="135">
        <f t="shared" si="37"/>
        <v>2.2000000000000002</v>
      </c>
      <c r="H115" s="135">
        <f t="shared" si="37"/>
        <v>2.2000000000000002</v>
      </c>
      <c r="I115" s="135">
        <f t="shared" si="37"/>
        <v>2.2000000000000002</v>
      </c>
      <c r="J115" s="135">
        <f t="shared" si="37"/>
        <v>2.2000000000000002</v>
      </c>
      <c r="K115" s="135">
        <f t="shared" si="37"/>
        <v>2.2000000000000002</v>
      </c>
      <c r="L115" s="135">
        <f t="shared" si="37"/>
        <v>2.2000000000000002</v>
      </c>
      <c r="M115" s="135">
        <f t="shared" si="37"/>
        <v>2.2000000000000002</v>
      </c>
      <c r="N115" s="135">
        <f t="shared" si="37"/>
        <v>2.2000000000000002</v>
      </c>
      <c r="O115" s="135">
        <f t="shared" si="37"/>
        <v>2.2000000000000002</v>
      </c>
      <c r="P115" s="135">
        <f t="shared" si="37"/>
        <v>2.2000000000000002</v>
      </c>
      <c r="Q115" s="135">
        <f t="shared" si="37"/>
        <v>2.2000000000000002</v>
      </c>
      <c r="R115" s="135">
        <f t="shared" si="37"/>
        <v>2.2000000000000002</v>
      </c>
      <c r="S115" s="135">
        <f t="shared" si="38"/>
        <v>2.2000000000000002</v>
      </c>
      <c r="T115" s="135">
        <f t="shared" si="38"/>
        <v>2.2000000000000002</v>
      </c>
      <c r="U115" s="135">
        <f t="shared" si="38"/>
        <v>2.2000000000000002</v>
      </c>
      <c r="V115" s="135">
        <f t="shared" si="38"/>
        <v>2.2000000000000002</v>
      </c>
      <c r="W115" s="135">
        <f t="shared" si="38"/>
        <v>2.2000000000000002</v>
      </c>
      <c r="X115" s="135">
        <f t="shared" si="38"/>
        <v>2.2000000000000002</v>
      </c>
      <c r="Y115" s="135">
        <f t="shared" si="38"/>
        <v>2.2000000000000002</v>
      </c>
      <c r="Z115" s="135">
        <f t="shared" si="38"/>
        <v>2.2000000000000002</v>
      </c>
      <c r="AA115" s="135">
        <f t="shared" si="38"/>
        <v>2.2000000000000002</v>
      </c>
      <c r="AB115" s="135">
        <f t="shared" si="38"/>
        <v>2.2000000000000002</v>
      </c>
      <c r="AC115" s="135">
        <f t="shared" si="38"/>
        <v>2.2000000000000002</v>
      </c>
      <c r="AD115" s="135">
        <f t="shared" si="38"/>
        <v>2.2000000000000002</v>
      </c>
      <c r="AE115" s="135">
        <f t="shared" si="38"/>
        <v>2.2000000000000002</v>
      </c>
      <c r="AF115" s="135">
        <f t="shared" si="38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37"/>
        <v>2</v>
      </c>
      <c r="D116" s="135">
        <f t="shared" si="37"/>
        <v>2</v>
      </c>
      <c r="E116" s="135">
        <f t="shared" si="37"/>
        <v>2</v>
      </c>
      <c r="F116" s="135">
        <f t="shared" si="37"/>
        <v>2</v>
      </c>
      <c r="G116" s="135">
        <f t="shared" si="37"/>
        <v>2</v>
      </c>
      <c r="H116" s="135">
        <f t="shared" si="37"/>
        <v>2</v>
      </c>
      <c r="I116" s="135">
        <f t="shared" si="37"/>
        <v>2</v>
      </c>
      <c r="J116" s="135">
        <f t="shared" si="37"/>
        <v>2</v>
      </c>
      <c r="K116" s="135">
        <f t="shared" si="37"/>
        <v>2</v>
      </c>
      <c r="L116" s="135">
        <f t="shared" si="37"/>
        <v>2</v>
      </c>
      <c r="M116" s="135">
        <f t="shared" si="37"/>
        <v>2</v>
      </c>
      <c r="N116" s="135">
        <f t="shared" si="37"/>
        <v>2</v>
      </c>
      <c r="O116" s="135">
        <f t="shared" si="37"/>
        <v>2</v>
      </c>
      <c r="P116" s="135">
        <f t="shared" si="37"/>
        <v>2</v>
      </c>
      <c r="Q116" s="135">
        <f t="shared" si="37"/>
        <v>2</v>
      </c>
      <c r="R116" s="135">
        <f t="shared" si="37"/>
        <v>2</v>
      </c>
      <c r="S116" s="135">
        <f t="shared" si="38"/>
        <v>2</v>
      </c>
      <c r="T116" s="135">
        <f t="shared" si="38"/>
        <v>2</v>
      </c>
      <c r="U116" s="135">
        <f t="shared" si="38"/>
        <v>2</v>
      </c>
      <c r="V116" s="135">
        <f t="shared" si="38"/>
        <v>2</v>
      </c>
      <c r="W116" s="135">
        <f t="shared" si="38"/>
        <v>2</v>
      </c>
      <c r="X116" s="135">
        <f t="shared" si="38"/>
        <v>2</v>
      </c>
      <c r="Y116" s="135">
        <f t="shared" si="38"/>
        <v>2</v>
      </c>
      <c r="Z116" s="135">
        <f t="shared" si="38"/>
        <v>2</v>
      </c>
      <c r="AA116" s="135">
        <f t="shared" si="38"/>
        <v>2</v>
      </c>
      <c r="AB116" s="135">
        <f t="shared" si="38"/>
        <v>2</v>
      </c>
      <c r="AC116" s="135">
        <f t="shared" si="38"/>
        <v>2</v>
      </c>
      <c r="AD116" s="135">
        <f t="shared" si="38"/>
        <v>2</v>
      </c>
      <c r="AE116" s="135">
        <f t="shared" si="38"/>
        <v>2</v>
      </c>
      <c r="AF116" s="135">
        <f t="shared" si="38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37"/>
        <v>1.25</v>
      </c>
      <c r="D117" s="135">
        <f t="shared" si="37"/>
        <v>1.25</v>
      </c>
      <c r="E117" s="135">
        <f t="shared" si="37"/>
        <v>1.25</v>
      </c>
      <c r="F117" s="135">
        <f t="shared" si="37"/>
        <v>1.25</v>
      </c>
      <c r="G117" s="135">
        <f t="shared" si="37"/>
        <v>1.25</v>
      </c>
      <c r="H117" s="135">
        <f t="shared" si="37"/>
        <v>1.25</v>
      </c>
      <c r="I117" s="135">
        <f t="shared" si="37"/>
        <v>1.25</v>
      </c>
      <c r="J117" s="135">
        <f t="shared" si="37"/>
        <v>1.25</v>
      </c>
      <c r="K117" s="135">
        <f t="shared" si="37"/>
        <v>1.25</v>
      </c>
      <c r="L117" s="135">
        <f t="shared" si="37"/>
        <v>1.25</v>
      </c>
      <c r="M117" s="135">
        <f t="shared" si="37"/>
        <v>1.25</v>
      </c>
      <c r="N117" s="135">
        <f t="shared" si="37"/>
        <v>1.25</v>
      </c>
      <c r="O117" s="135">
        <f t="shared" si="37"/>
        <v>1.25</v>
      </c>
      <c r="P117" s="135">
        <f t="shared" si="37"/>
        <v>1.25</v>
      </c>
      <c r="Q117" s="135">
        <f t="shared" si="37"/>
        <v>1.25</v>
      </c>
      <c r="R117" s="135">
        <f t="shared" si="37"/>
        <v>1.25</v>
      </c>
      <c r="S117" s="135">
        <f t="shared" si="38"/>
        <v>1.25</v>
      </c>
      <c r="T117" s="135">
        <f t="shared" si="38"/>
        <v>1.25</v>
      </c>
      <c r="U117" s="135">
        <f t="shared" si="38"/>
        <v>1.25</v>
      </c>
      <c r="V117" s="135">
        <f t="shared" si="38"/>
        <v>1.25</v>
      </c>
      <c r="W117" s="135">
        <f t="shared" si="38"/>
        <v>1.25</v>
      </c>
      <c r="X117" s="135">
        <f t="shared" si="38"/>
        <v>1.25</v>
      </c>
      <c r="Y117" s="135">
        <f t="shared" si="38"/>
        <v>1.25</v>
      </c>
      <c r="Z117" s="135">
        <f t="shared" si="38"/>
        <v>1.25</v>
      </c>
      <c r="AA117" s="135">
        <f t="shared" si="38"/>
        <v>1.25</v>
      </c>
      <c r="AB117" s="135">
        <f t="shared" si="38"/>
        <v>1.25</v>
      </c>
      <c r="AC117" s="135">
        <f t="shared" si="38"/>
        <v>1.25</v>
      </c>
      <c r="AD117" s="135">
        <f t="shared" si="38"/>
        <v>1.25</v>
      </c>
      <c r="AE117" s="135">
        <f t="shared" si="38"/>
        <v>1.25</v>
      </c>
      <c r="AF117" s="135">
        <f t="shared" si="38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37"/>
        <v>1.1499999999999999</v>
      </c>
      <c r="D118" s="135">
        <f t="shared" si="37"/>
        <v>1.1499999999999999</v>
      </c>
      <c r="E118" s="135">
        <f t="shared" si="37"/>
        <v>1.1499999999999999</v>
      </c>
      <c r="F118" s="135">
        <f t="shared" si="37"/>
        <v>1.1499999999999999</v>
      </c>
      <c r="G118" s="135">
        <f t="shared" si="37"/>
        <v>1.1499999999999999</v>
      </c>
      <c r="H118" s="135">
        <f t="shared" si="37"/>
        <v>1.1499999999999999</v>
      </c>
      <c r="I118" s="135">
        <f t="shared" si="37"/>
        <v>1.1499999999999999</v>
      </c>
      <c r="J118" s="135">
        <f t="shared" si="37"/>
        <v>1.1499999999999999</v>
      </c>
      <c r="K118" s="135">
        <f t="shared" si="37"/>
        <v>1.1499999999999999</v>
      </c>
      <c r="L118" s="135">
        <f t="shared" si="37"/>
        <v>1.1499999999999999</v>
      </c>
      <c r="M118" s="135">
        <f t="shared" si="37"/>
        <v>1.1499999999999999</v>
      </c>
      <c r="N118" s="135">
        <f t="shared" si="37"/>
        <v>1.1499999999999999</v>
      </c>
      <c r="O118" s="135">
        <f t="shared" si="37"/>
        <v>1.1499999999999999</v>
      </c>
      <c r="P118" s="135">
        <f t="shared" si="37"/>
        <v>1.1499999999999999</v>
      </c>
      <c r="Q118" s="135">
        <f t="shared" si="37"/>
        <v>1.1499999999999999</v>
      </c>
      <c r="R118" s="135">
        <f t="shared" si="37"/>
        <v>1.1499999999999999</v>
      </c>
      <c r="S118" s="135">
        <f t="shared" si="38"/>
        <v>1.1499999999999999</v>
      </c>
      <c r="T118" s="135">
        <f t="shared" si="38"/>
        <v>1.1499999999999999</v>
      </c>
      <c r="U118" s="135">
        <f t="shared" si="38"/>
        <v>1.1499999999999999</v>
      </c>
      <c r="V118" s="135">
        <f t="shared" si="38"/>
        <v>1.1499999999999999</v>
      </c>
      <c r="W118" s="135">
        <f t="shared" si="38"/>
        <v>1.1499999999999999</v>
      </c>
      <c r="X118" s="135">
        <f t="shared" si="38"/>
        <v>1.1499999999999999</v>
      </c>
      <c r="Y118" s="135">
        <f t="shared" si="38"/>
        <v>1.1499999999999999</v>
      </c>
      <c r="Z118" s="135">
        <f t="shared" si="38"/>
        <v>1.1499999999999999</v>
      </c>
      <c r="AA118" s="135">
        <f t="shared" si="38"/>
        <v>1.1499999999999999</v>
      </c>
      <c r="AB118" s="135">
        <f t="shared" si="38"/>
        <v>1.1499999999999999</v>
      </c>
      <c r="AC118" s="135">
        <f t="shared" si="38"/>
        <v>1.1499999999999999</v>
      </c>
      <c r="AD118" s="135">
        <f t="shared" si="38"/>
        <v>1.1499999999999999</v>
      </c>
      <c r="AE118" s="135">
        <f t="shared" si="38"/>
        <v>1.1499999999999999</v>
      </c>
      <c r="AF118" s="135">
        <f t="shared" si="38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37"/>
        <v>2.133</v>
      </c>
      <c r="D119" s="135">
        <f t="shared" si="37"/>
        <v>2.133</v>
      </c>
      <c r="E119" s="135">
        <f t="shared" si="37"/>
        <v>2.133</v>
      </c>
      <c r="F119" s="135">
        <f t="shared" si="37"/>
        <v>2.133</v>
      </c>
      <c r="G119" s="135">
        <f t="shared" si="37"/>
        <v>2.133</v>
      </c>
      <c r="H119" s="135">
        <f t="shared" si="37"/>
        <v>2.133</v>
      </c>
      <c r="I119" s="135">
        <f t="shared" si="37"/>
        <v>2.133</v>
      </c>
      <c r="J119" s="135">
        <f t="shared" si="37"/>
        <v>2.133</v>
      </c>
      <c r="K119" s="135">
        <f t="shared" si="37"/>
        <v>2.133</v>
      </c>
      <c r="L119" s="135">
        <f t="shared" si="37"/>
        <v>2.133</v>
      </c>
      <c r="M119" s="135">
        <f t="shared" si="37"/>
        <v>2.133</v>
      </c>
      <c r="N119" s="135">
        <f t="shared" si="37"/>
        <v>2.133</v>
      </c>
      <c r="O119" s="135">
        <f t="shared" si="37"/>
        <v>2.133</v>
      </c>
      <c r="P119" s="135">
        <f t="shared" si="37"/>
        <v>2.133</v>
      </c>
      <c r="Q119" s="135">
        <f t="shared" si="37"/>
        <v>2.133</v>
      </c>
      <c r="R119" s="135">
        <f t="shared" si="37"/>
        <v>2.133</v>
      </c>
      <c r="S119" s="135">
        <f t="shared" si="38"/>
        <v>2.133</v>
      </c>
      <c r="T119" s="135">
        <f t="shared" si="38"/>
        <v>2.133</v>
      </c>
      <c r="U119" s="135">
        <f t="shared" si="38"/>
        <v>2.133</v>
      </c>
      <c r="V119" s="135">
        <f t="shared" si="38"/>
        <v>2.133</v>
      </c>
      <c r="W119" s="135">
        <f t="shared" si="38"/>
        <v>2.133</v>
      </c>
      <c r="X119" s="135">
        <f t="shared" si="38"/>
        <v>2.133</v>
      </c>
      <c r="Y119" s="135">
        <f t="shared" si="38"/>
        <v>2.133</v>
      </c>
      <c r="Z119" s="135">
        <f t="shared" si="38"/>
        <v>2.133</v>
      </c>
      <c r="AA119" s="135">
        <f t="shared" si="38"/>
        <v>2.133</v>
      </c>
      <c r="AB119" s="135">
        <f t="shared" si="38"/>
        <v>2.133</v>
      </c>
      <c r="AC119" s="135">
        <f t="shared" si="38"/>
        <v>2.133</v>
      </c>
      <c r="AD119" s="135">
        <f t="shared" si="38"/>
        <v>2.133</v>
      </c>
      <c r="AE119" s="135">
        <f t="shared" si="38"/>
        <v>2.133</v>
      </c>
      <c r="AF119" s="135">
        <f t="shared" si="38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37"/>
        <v>2.09</v>
      </c>
      <c r="D120" s="135">
        <f t="shared" si="37"/>
        <v>2.09</v>
      </c>
      <c r="E120" s="135">
        <f t="shared" si="37"/>
        <v>2.09</v>
      </c>
      <c r="F120" s="135">
        <f t="shared" si="37"/>
        <v>2.09</v>
      </c>
      <c r="G120" s="135">
        <f t="shared" si="37"/>
        <v>2.09</v>
      </c>
      <c r="H120" s="135">
        <f t="shared" si="37"/>
        <v>2.09</v>
      </c>
      <c r="I120" s="135">
        <f t="shared" si="37"/>
        <v>2.09</v>
      </c>
      <c r="J120" s="135">
        <f t="shared" si="37"/>
        <v>2.09</v>
      </c>
      <c r="K120" s="135">
        <f t="shared" si="37"/>
        <v>2.09</v>
      </c>
      <c r="L120" s="135">
        <f t="shared" si="37"/>
        <v>2.09</v>
      </c>
      <c r="M120" s="135">
        <f t="shared" si="37"/>
        <v>2.09</v>
      </c>
      <c r="N120" s="135">
        <f t="shared" si="37"/>
        <v>2.09</v>
      </c>
      <c r="O120" s="135">
        <f t="shared" si="37"/>
        <v>2.09</v>
      </c>
      <c r="P120" s="135">
        <f t="shared" si="37"/>
        <v>2.09</v>
      </c>
      <c r="Q120" s="135">
        <f t="shared" si="37"/>
        <v>2.09</v>
      </c>
      <c r="R120" s="135">
        <f t="shared" ref="R120:W170" si="39">Q120</f>
        <v>2.09</v>
      </c>
      <c r="S120" s="135">
        <f t="shared" si="38"/>
        <v>2.09</v>
      </c>
      <c r="T120" s="135">
        <f t="shared" si="38"/>
        <v>2.09</v>
      </c>
      <c r="U120" s="135">
        <f t="shared" si="38"/>
        <v>2.09</v>
      </c>
      <c r="V120" s="135">
        <f t="shared" si="38"/>
        <v>2.09</v>
      </c>
      <c r="W120" s="135">
        <f t="shared" si="38"/>
        <v>2.09</v>
      </c>
      <c r="X120" s="135">
        <f t="shared" si="38"/>
        <v>2.09</v>
      </c>
      <c r="Y120" s="135">
        <f t="shared" si="38"/>
        <v>2.09</v>
      </c>
      <c r="Z120" s="135">
        <f t="shared" si="38"/>
        <v>2.09</v>
      </c>
      <c r="AA120" s="135">
        <f t="shared" si="38"/>
        <v>2.09</v>
      </c>
      <c r="AB120" s="135">
        <f t="shared" si="38"/>
        <v>2.09</v>
      </c>
      <c r="AC120" s="135">
        <f t="shared" si="38"/>
        <v>2.09</v>
      </c>
      <c r="AD120" s="135">
        <f t="shared" si="38"/>
        <v>2.09</v>
      </c>
      <c r="AE120" s="135">
        <f t="shared" si="38"/>
        <v>2.09</v>
      </c>
      <c r="AF120" s="135">
        <f t="shared" si="38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40">B121</f>
        <v>1.1399999999999999</v>
      </c>
      <c r="D121" s="135">
        <f t="shared" si="40"/>
        <v>1.1399999999999999</v>
      </c>
      <c r="E121" s="135">
        <f t="shared" si="40"/>
        <v>1.1399999999999999</v>
      </c>
      <c r="F121" s="135">
        <f t="shared" si="40"/>
        <v>1.1399999999999999</v>
      </c>
      <c r="G121" s="135">
        <f t="shared" si="40"/>
        <v>1.1399999999999999</v>
      </c>
      <c r="H121" s="135">
        <f t="shared" si="40"/>
        <v>1.1399999999999999</v>
      </c>
      <c r="I121" s="135">
        <f t="shared" si="40"/>
        <v>1.1399999999999999</v>
      </c>
      <c r="J121" s="135">
        <f t="shared" si="40"/>
        <v>1.1399999999999999</v>
      </c>
      <c r="K121" s="135">
        <f t="shared" si="40"/>
        <v>1.1399999999999999</v>
      </c>
      <c r="L121" s="135">
        <f t="shared" si="40"/>
        <v>1.1399999999999999</v>
      </c>
      <c r="M121" s="135">
        <f t="shared" si="40"/>
        <v>1.1399999999999999</v>
      </c>
      <c r="N121" s="135">
        <f t="shared" si="40"/>
        <v>1.1399999999999999</v>
      </c>
      <c r="O121" s="135">
        <f t="shared" si="40"/>
        <v>1.1399999999999999</v>
      </c>
      <c r="P121" s="135">
        <f t="shared" si="40"/>
        <v>1.1399999999999999</v>
      </c>
      <c r="Q121" s="135">
        <f t="shared" si="40"/>
        <v>1.1399999999999999</v>
      </c>
      <c r="R121" s="135">
        <f t="shared" si="39"/>
        <v>1.1399999999999999</v>
      </c>
      <c r="S121" s="135">
        <f t="shared" si="38"/>
        <v>1.1399999999999999</v>
      </c>
      <c r="T121" s="135">
        <f t="shared" si="38"/>
        <v>1.1399999999999999</v>
      </c>
      <c r="U121" s="135">
        <f t="shared" si="38"/>
        <v>1.1399999999999999</v>
      </c>
      <c r="V121" s="135">
        <f t="shared" si="38"/>
        <v>1.1399999999999999</v>
      </c>
      <c r="W121" s="135">
        <f t="shared" si="38"/>
        <v>1.1399999999999999</v>
      </c>
      <c r="X121" s="135">
        <f t="shared" si="38"/>
        <v>1.1399999999999999</v>
      </c>
      <c r="Y121" s="135">
        <f t="shared" si="38"/>
        <v>1.1399999999999999</v>
      </c>
      <c r="Z121" s="135">
        <f t="shared" si="38"/>
        <v>1.1399999999999999</v>
      </c>
      <c r="AA121" s="135">
        <f t="shared" si="38"/>
        <v>1.1399999999999999</v>
      </c>
      <c r="AB121" s="135">
        <f t="shared" si="38"/>
        <v>1.1399999999999999</v>
      </c>
      <c r="AC121" s="135">
        <f t="shared" si="38"/>
        <v>1.1399999999999999</v>
      </c>
      <c r="AD121" s="135">
        <f t="shared" si="38"/>
        <v>1.1399999999999999</v>
      </c>
      <c r="AE121" s="135">
        <f t="shared" si="38"/>
        <v>1.1399999999999999</v>
      </c>
      <c r="AF121" s="135">
        <f t="shared" si="38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40"/>
        <v>0.82</v>
      </c>
      <c r="D122" s="135">
        <f t="shared" si="40"/>
        <v>0.82</v>
      </c>
      <c r="E122" s="135">
        <f t="shared" si="40"/>
        <v>0.82</v>
      </c>
      <c r="F122" s="135">
        <f t="shared" si="40"/>
        <v>0.82</v>
      </c>
      <c r="G122" s="135">
        <f t="shared" si="40"/>
        <v>0.82</v>
      </c>
      <c r="H122" s="135">
        <f t="shared" si="40"/>
        <v>0.82</v>
      </c>
      <c r="I122" s="135">
        <f t="shared" si="40"/>
        <v>0.82</v>
      </c>
      <c r="J122" s="135">
        <f t="shared" si="40"/>
        <v>0.82</v>
      </c>
      <c r="K122" s="135">
        <f t="shared" si="40"/>
        <v>0.82</v>
      </c>
      <c r="L122" s="135">
        <f t="shared" si="40"/>
        <v>0.82</v>
      </c>
      <c r="M122" s="135">
        <f t="shared" si="40"/>
        <v>0.82</v>
      </c>
      <c r="N122" s="135">
        <f t="shared" si="40"/>
        <v>0.82</v>
      </c>
      <c r="O122" s="135">
        <f t="shared" si="40"/>
        <v>0.82</v>
      </c>
      <c r="P122" s="135">
        <f t="shared" si="40"/>
        <v>0.82</v>
      </c>
      <c r="Q122" s="135">
        <f t="shared" si="40"/>
        <v>0.82</v>
      </c>
      <c r="R122" s="135">
        <f t="shared" si="39"/>
        <v>0.82</v>
      </c>
      <c r="S122" s="135">
        <f t="shared" si="38"/>
        <v>0.82</v>
      </c>
      <c r="T122" s="135">
        <f t="shared" si="38"/>
        <v>0.82</v>
      </c>
      <c r="U122" s="135">
        <f t="shared" si="38"/>
        <v>0.82</v>
      </c>
      <c r="V122" s="135">
        <f t="shared" si="38"/>
        <v>0.82</v>
      </c>
      <c r="W122" s="135">
        <f t="shared" si="38"/>
        <v>0.82</v>
      </c>
      <c r="X122" s="135">
        <f t="shared" si="38"/>
        <v>0.82</v>
      </c>
      <c r="Y122" s="135">
        <f t="shared" si="38"/>
        <v>0.82</v>
      </c>
      <c r="Z122" s="135">
        <f t="shared" si="38"/>
        <v>0.82</v>
      </c>
      <c r="AA122" s="135">
        <f t="shared" si="38"/>
        <v>0.82</v>
      </c>
      <c r="AB122" s="135">
        <f t="shared" si="38"/>
        <v>0.82</v>
      </c>
      <c r="AC122" s="135">
        <f t="shared" si="38"/>
        <v>0.82</v>
      </c>
      <c r="AD122" s="135">
        <f t="shared" si="38"/>
        <v>0.82</v>
      </c>
      <c r="AE122" s="135">
        <f t="shared" si="38"/>
        <v>0.82</v>
      </c>
      <c r="AF122" s="135">
        <f t="shared" si="38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40"/>
        <v>2</v>
      </c>
      <c r="D123" s="135">
        <f t="shared" si="40"/>
        <v>2</v>
      </c>
      <c r="E123" s="135">
        <f t="shared" si="40"/>
        <v>2</v>
      </c>
      <c r="F123" s="135">
        <f t="shared" si="40"/>
        <v>2</v>
      </c>
      <c r="G123" s="135">
        <f t="shared" si="40"/>
        <v>2</v>
      </c>
      <c r="H123" s="135">
        <f t="shared" si="40"/>
        <v>2</v>
      </c>
      <c r="I123" s="135">
        <f t="shared" si="40"/>
        <v>2</v>
      </c>
      <c r="J123" s="135">
        <f t="shared" si="40"/>
        <v>2</v>
      </c>
      <c r="K123" s="135">
        <f t="shared" si="40"/>
        <v>2</v>
      </c>
      <c r="L123" s="135">
        <f t="shared" si="40"/>
        <v>2</v>
      </c>
      <c r="M123" s="135">
        <f t="shared" si="40"/>
        <v>2</v>
      </c>
      <c r="N123" s="135">
        <f t="shared" si="40"/>
        <v>2</v>
      </c>
      <c r="O123" s="135">
        <f t="shared" si="40"/>
        <v>2</v>
      </c>
      <c r="P123" s="135">
        <f t="shared" si="40"/>
        <v>2</v>
      </c>
      <c r="Q123" s="135">
        <f t="shared" si="40"/>
        <v>2</v>
      </c>
      <c r="R123" s="135">
        <f t="shared" si="39"/>
        <v>2</v>
      </c>
      <c r="S123" s="135">
        <f t="shared" si="38"/>
        <v>2</v>
      </c>
      <c r="T123" s="135">
        <f t="shared" si="38"/>
        <v>2</v>
      </c>
      <c r="U123" s="135">
        <f t="shared" si="38"/>
        <v>2</v>
      </c>
      <c r="V123" s="135">
        <f t="shared" ref="V123:AF146" si="41">U123</f>
        <v>2</v>
      </c>
      <c r="W123" s="135">
        <f t="shared" si="41"/>
        <v>2</v>
      </c>
      <c r="X123" s="135">
        <f t="shared" si="41"/>
        <v>2</v>
      </c>
      <c r="Y123" s="135">
        <f t="shared" si="41"/>
        <v>2</v>
      </c>
      <c r="Z123" s="135">
        <f t="shared" si="41"/>
        <v>2</v>
      </c>
      <c r="AA123" s="135">
        <f t="shared" si="41"/>
        <v>2</v>
      </c>
      <c r="AB123" s="135">
        <f t="shared" si="41"/>
        <v>2</v>
      </c>
      <c r="AC123" s="135">
        <f t="shared" si="41"/>
        <v>2</v>
      </c>
      <c r="AD123" s="135">
        <f t="shared" si="41"/>
        <v>2</v>
      </c>
      <c r="AE123" s="135">
        <f t="shared" si="41"/>
        <v>2</v>
      </c>
      <c r="AF123" s="135">
        <f t="shared" si="41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40"/>
        <v>5.61</v>
      </c>
      <c r="D124" s="135">
        <f t="shared" si="40"/>
        <v>5.61</v>
      </c>
      <c r="E124" s="135">
        <f t="shared" si="40"/>
        <v>5.61</v>
      </c>
      <c r="F124" s="135">
        <f t="shared" si="40"/>
        <v>5.61</v>
      </c>
      <c r="G124" s="135">
        <f t="shared" si="40"/>
        <v>5.61</v>
      </c>
      <c r="H124" s="135">
        <f t="shared" si="40"/>
        <v>5.61</v>
      </c>
      <c r="I124" s="135">
        <f t="shared" si="40"/>
        <v>5.61</v>
      </c>
      <c r="J124" s="135">
        <f t="shared" si="40"/>
        <v>5.61</v>
      </c>
      <c r="K124" s="135">
        <f t="shared" si="40"/>
        <v>5.61</v>
      </c>
      <c r="L124" s="135">
        <f t="shared" si="40"/>
        <v>5.61</v>
      </c>
      <c r="M124" s="135">
        <f t="shared" si="40"/>
        <v>5.61</v>
      </c>
      <c r="N124" s="135">
        <f t="shared" si="40"/>
        <v>5.61</v>
      </c>
      <c r="O124" s="135">
        <f t="shared" si="40"/>
        <v>5.61</v>
      </c>
      <c r="P124" s="135">
        <f t="shared" si="40"/>
        <v>5.61</v>
      </c>
      <c r="Q124" s="135">
        <f t="shared" si="40"/>
        <v>5.61</v>
      </c>
      <c r="R124" s="135">
        <f t="shared" si="39"/>
        <v>5.61</v>
      </c>
      <c r="S124" s="135">
        <f t="shared" si="39"/>
        <v>5.61</v>
      </c>
      <c r="T124" s="135">
        <f t="shared" si="39"/>
        <v>5.61</v>
      </c>
      <c r="U124" s="135">
        <f t="shared" si="39"/>
        <v>5.61</v>
      </c>
      <c r="V124" s="135">
        <f t="shared" si="41"/>
        <v>5.61</v>
      </c>
      <c r="W124" s="135">
        <f t="shared" si="41"/>
        <v>5.61</v>
      </c>
      <c r="X124" s="135">
        <f t="shared" si="41"/>
        <v>5.61</v>
      </c>
      <c r="Y124" s="135">
        <f t="shared" si="41"/>
        <v>5.61</v>
      </c>
      <c r="Z124" s="135">
        <f t="shared" si="41"/>
        <v>5.61</v>
      </c>
      <c r="AA124" s="135">
        <f t="shared" si="41"/>
        <v>5.61</v>
      </c>
      <c r="AB124" s="135">
        <f t="shared" si="41"/>
        <v>5.61</v>
      </c>
      <c r="AC124" s="135">
        <f t="shared" si="41"/>
        <v>5.61</v>
      </c>
      <c r="AD124" s="135">
        <f t="shared" si="41"/>
        <v>5.61</v>
      </c>
      <c r="AE124" s="135">
        <f t="shared" si="41"/>
        <v>5.61</v>
      </c>
      <c r="AF124" s="135">
        <f t="shared" si="41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40"/>
        <v>1.25</v>
      </c>
      <c r="D125" s="135">
        <f t="shared" si="40"/>
        <v>1.25</v>
      </c>
      <c r="E125" s="135">
        <f t="shared" si="40"/>
        <v>1.25</v>
      </c>
      <c r="F125" s="135">
        <f t="shared" si="40"/>
        <v>1.25</v>
      </c>
      <c r="G125" s="135">
        <f t="shared" si="40"/>
        <v>1.25</v>
      </c>
      <c r="H125" s="135">
        <f t="shared" si="40"/>
        <v>1.25</v>
      </c>
      <c r="I125" s="135">
        <f t="shared" si="40"/>
        <v>1.25</v>
      </c>
      <c r="J125" s="135">
        <f t="shared" si="40"/>
        <v>1.25</v>
      </c>
      <c r="K125" s="135">
        <f t="shared" si="40"/>
        <v>1.25</v>
      </c>
      <c r="L125" s="135">
        <f t="shared" si="40"/>
        <v>1.25</v>
      </c>
      <c r="M125" s="135">
        <f t="shared" si="40"/>
        <v>1.25</v>
      </c>
      <c r="N125" s="135">
        <f t="shared" si="40"/>
        <v>1.25</v>
      </c>
      <c r="O125" s="135">
        <f t="shared" si="40"/>
        <v>1.25</v>
      </c>
      <c r="P125" s="135">
        <f t="shared" si="40"/>
        <v>1.25</v>
      </c>
      <c r="Q125" s="135">
        <f t="shared" si="40"/>
        <v>1.25</v>
      </c>
      <c r="R125" s="135">
        <f t="shared" si="39"/>
        <v>1.25</v>
      </c>
      <c r="S125" s="135">
        <f t="shared" si="39"/>
        <v>1.25</v>
      </c>
      <c r="T125" s="135">
        <f t="shared" si="39"/>
        <v>1.25</v>
      </c>
      <c r="U125" s="135">
        <f t="shared" si="39"/>
        <v>1.25</v>
      </c>
      <c r="V125" s="135">
        <f t="shared" si="41"/>
        <v>1.25</v>
      </c>
      <c r="W125" s="135">
        <f t="shared" si="41"/>
        <v>1.25</v>
      </c>
      <c r="X125" s="135">
        <f t="shared" si="41"/>
        <v>1.25</v>
      </c>
      <c r="Y125" s="135">
        <f t="shared" si="41"/>
        <v>1.25</v>
      </c>
      <c r="Z125" s="135">
        <f t="shared" si="41"/>
        <v>1.25</v>
      </c>
      <c r="AA125" s="135">
        <f t="shared" si="41"/>
        <v>1.25</v>
      </c>
      <c r="AB125" s="135">
        <f t="shared" si="41"/>
        <v>1.25</v>
      </c>
      <c r="AC125" s="135">
        <f t="shared" si="41"/>
        <v>1.25</v>
      </c>
      <c r="AD125" s="135">
        <f t="shared" si="41"/>
        <v>1.25</v>
      </c>
      <c r="AE125" s="135">
        <f t="shared" si="41"/>
        <v>1.25</v>
      </c>
      <c r="AF125" s="135">
        <f t="shared" si="41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40"/>
        <v>1.25</v>
      </c>
      <c r="D126" s="135">
        <f t="shared" si="40"/>
        <v>1.25</v>
      </c>
      <c r="E126" s="135">
        <f t="shared" si="40"/>
        <v>1.25</v>
      </c>
      <c r="F126" s="135">
        <f t="shared" si="40"/>
        <v>1.25</v>
      </c>
      <c r="G126" s="135">
        <f t="shared" si="40"/>
        <v>1.25</v>
      </c>
      <c r="H126" s="135">
        <f t="shared" si="40"/>
        <v>1.25</v>
      </c>
      <c r="I126" s="135">
        <f t="shared" si="40"/>
        <v>1.25</v>
      </c>
      <c r="J126" s="135">
        <f t="shared" si="40"/>
        <v>1.25</v>
      </c>
      <c r="K126" s="135">
        <f t="shared" si="40"/>
        <v>1.25</v>
      </c>
      <c r="L126" s="135">
        <f t="shared" si="40"/>
        <v>1.25</v>
      </c>
      <c r="M126" s="135">
        <f t="shared" si="40"/>
        <v>1.25</v>
      </c>
      <c r="N126" s="135">
        <f t="shared" si="40"/>
        <v>1.25</v>
      </c>
      <c r="O126" s="135">
        <f t="shared" si="40"/>
        <v>1.25</v>
      </c>
      <c r="P126" s="135">
        <f t="shared" si="40"/>
        <v>1.25</v>
      </c>
      <c r="Q126" s="135">
        <f t="shared" si="40"/>
        <v>1.25</v>
      </c>
      <c r="R126" s="135">
        <f t="shared" si="39"/>
        <v>1.25</v>
      </c>
      <c r="S126" s="135">
        <f t="shared" si="39"/>
        <v>1.25</v>
      </c>
      <c r="T126" s="135">
        <f t="shared" si="39"/>
        <v>1.25</v>
      </c>
      <c r="U126" s="135">
        <f t="shared" si="39"/>
        <v>1.25</v>
      </c>
      <c r="V126" s="135">
        <f t="shared" si="41"/>
        <v>1.25</v>
      </c>
      <c r="W126" s="135">
        <f t="shared" si="41"/>
        <v>1.25</v>
      </c>
      <c r="X126" s="135">
        <f t="shared" si="41"/>
        <v>1.25</v>
      </c>
      <c r="Y126" s="135">
        <f t="shared" si="41"/>
        <v>1.25</v>
      </c>
      <c r="Z126" s="135">
        <f t="shared" si="41"/>
        <v>1.25</v>
      </c>
      <c r="AA126" s="135">
        <f t="shared" si="41"/>
        <v>1.25</v>
      </c>
      <c r="AB126" s="135">
        <f t="shared" si="41"/>
        <v>1.25</v>
      </c>
      <c r="AC126" s="135">
        <f t="shared" si="41"/>
        <v>1.25</v>
      </c>
      <c r="AD126" s="135">
        <f t="shared" si="41"/>
        <v>1.25</v>
      </c>
      <c r="AE126" s="135">
        <f t="shared" si="41"/>
        <v>1.25</v>
      </c>
      <c r="AF126" s="135">
        <f t="shared" si="41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40"/>
        <v>1.46</v>
      </c>
      <c r="D127" s="135">
        <f t="shared" si="40"/>
        <v>1.46</v>
      </c>
      <c r="E127" s="135">
        <f t="shared" si="40"/>
        <v>1.46</v>
      </c>
      <c r="F127" s="135">
        <f t="shared" si="40"/>
        <v>1.46</v>
      </c>
      <c r="G127" s="135">
        <f t="shared" si="40"/>
        <v>1.46</v>
      </c>
      <c r="H127" s="135">
        <f t="shared" si="40"/>
        <v>1.46</v>
      </c>
      <c r="I127" s="135">
        <f t="shared" si="40"/>
        <v>1.46</v>
      </c>
      <c r="J127" s="135">
        <f t="shared" si="40"/>
        <v>1.46</v>
      </c>
      <c r="K127" s="135">
        <f t="shared" si="40"/>
        <v>1.46</v>
      </c>
      <c r="L127" s="135">
        <f t="shared" si="40"/>
        <v>1.46</v>
      </c>
      <c r="M127" s="135">
        <f t="shared" si="40"/>
        <v>1.46</v>
      </c>
      <c r="N127" s="135">
        <f t="shared" si="40"/>
        <v>1.46</v>
      </c>
      <c r="O127" s="135">
        <f t="shared" si="40"/>
        <v>1.46</v>
      </c>
      <c r="P127" s="135">
        <f t="shared" si="40"/>
        <v>1.46</v>
      </c>
      <c r="Q127" s="135">
        <f t="shared" si="40"/>
        <v>1.46</v>
      </c>
      <c r="R127" s="135">
        <f t="shared" si="39"/>
        <v>1.46</v>
      </c>
      <c r="S127" s="135">
        <f t="shared" si="39"/>
        <v>1.46</v>
      </c>
      <c r="T127" s="135">
        <f t="shared" si="39"/>
        <v>1.46</v>
      </c>
      <c r="U127" s="135">
        <f t="shared" si="39"/>
        <v>1.46</v>
      </c>
      <c r="V127" s="135">
        <f t="shared" si="41"/>
        <v>1.46</v>
      </c>
      <c r="W127" s="135">
        <f t="shared" si="41"/>
        <v>1.46</v>
      </c>
      <c r="X127" s="135">
        <f t="shared" si="41"/>
        <v>1.46</v>
      </c>
      <c r="Y127" s="135">
        <f t="shared" si="41"/>
        <v>1.46</v>
      </c>
      <c r="Z127" s="135">
        <f t="shared" si="41"/>
        <v>1.46</v>
      </c>
      <c r="AA127" s="135">
        <f t="shared" si="41"/>
        <v>1.46</v>
      </c>
      <c r="AB127" s="135">
        <f t="shared" si="41"/>
        <v>1.46</v>
      </c>
      <c r="AC127" s="135">
        <f t="shared" si="41"/>
        <v>1.46</v>
      </c>
      <c r="AD127" s="135">
        <f t="shared" si="41"/>
        <v>1.46</v>
      </c>
      <c r="AE127" s="135">
        <f t="shared" si="41"/>
        <v>1.46</v>
      </c>
      <c r="AF127" s="135">
        <f t="shared" si="41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40"/>
        <v>3</v>
      </c>
      <c r="D128" s="135">
        <f t="shared" si="40"/>
        <v>3</v>
      </c>
      <c r="E128" s="135">
        <f t="shared" si="40"/>
        <v>3</v>
      </c>
      <c r="F128" s="135">
        <f t="shared" si="40"/>
        <v>3</v>
      </c>
      <c r="G128" s="135">
        <f t="shared" si="40"/>
        <v>3</v>
      </c>
      <c r="H128" s="135">
        <f t="shared" si="40"/>
        <v>3</v>
      </c>
      <c r="I128" s="135">
        <f t="shared" si="40"/>
        <v>3</v>
      </c>
      <c r="J128" s="135">
        <f t="shared" si="40"/>
        <v>3</v>
      </c>
      <c r="K128" s="135">
        <f t="shared" si="40"/>
        <v>3</v>
      </c>
      <c r="L128" s="135">
        <f t="shared" si="40"/>
        <v>3</v>
      </c>
      <c r="M128" s="135">
        <f t="shared" si="40"/>
        <v>3</v>
      </c>
      <c r="N128" s="135">
        <f t="shared" si="40"/>
        <v>3</v>
      </c>
      <c r="O128" s="135">
        <f t="shared" si="40"/>
        <v>3</v>
      </c>
      <c r="P128" s="135">
        <f t="shared" si="40"/>
        <v>3</v>
      </c>
      <c r="Q128" s="135">
        <f t="shared" si="40"/>
        <v>3</v>
      </c>
      <c r="R128" s="135">
        <f t="shared" si="39"/>
        <v>3</v>
      </c>
      <c r="S128" s="135">
        <f t="shared" si="39"/>
        <v>3</v>
      </c>
      <c r="T128" s="135">
        <f t="shared" si="39"/>
        <v>3</v>
      </c>
      <c r="U128" s="135">
        <f t="shared" si="39"/>
        <v>3</v>
      </c>
      <c r="V128" s="135">
        <f t="shared" si="41"/>
        <v>3</v>
      </c>
      <c r="W128" s="135">
        <f t="shared" si="41"/>
        <v>3</v>
      </c>
      <c r="X128" s="135">
        <f t="shared" si="41"/>
        <v>3</v>
      </c>
      <c r="Y128" s="135">
        <f t="shared" si="41"/>
        <v>3</v>
      </c>
      <c r="Z128" s="135">
        <f t="shared" si="41"/>
        <v>3</v>
      </c>
      <c r="AA128" s="135">
        <f t="shared" si="41"/>
        <v>3</v>
      </c>
      <c r="AB128" s="135">
        <f t="shared" si="41"/>
        <v>3</v>
      </c>
      <c r="AC128" s="135">
        <f t="shared" si="41"/>
        <v>3</v>
      </c>
      <c r="AD128" s="135">
        <f t="shared" si="41"/>
        <v>3</v>
      </c>
      <c r="AE128" s="135">
        <f t="shared" si="41"/>
        <v>3</v>
      </c>
      <c r="AF128" s="135">
        <f t="shared" si="41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40"/>
        <v>3.3</v>
      </c>
      <c r="D129" s="135">
        <f t="shared" si="40"/>
        <v>3.3</v>
      </c>
      <c r="E129" s="135">
        <f t="shared" si="40"/>
        <v>3.3</v>
      </c>
      <c r="F129" s="135">
        <f t="shared" si="40"/>
        <v>3.3</v>
      </c>
      <c r="G129" s="135">
        <f t="shared" si="40"/>
        <v>3.3</v>
      </c>
      <c r="H129" s="135">
        <f t="shared" si="40"/>
        <v>3.3</v>
      </c>
      <c r="I129" s="135">
        <f t="shared" si="40"/>
        <v>3.3</v>
      </c>
      <c r="J129" s="135">
        <f t="shared" si="40"/>
        <v>3.3</v>
      </c>
      <c r="K129" s="135">
        <f t="shared" si="40"/>
        <v>3.3</v>
      </c>
      <c r="L129" s="135">
        <f t="shared" si="40"/>
        <v>3.3</v>
      </c>
      <c r="M129" s="135">
        <f t="shared" si="40"/>
        <v>3.3</v>
      </c>
      <c r="N129" s="135">
        <f t="shared" si="40"/>
        <v>3.3</v>
      </c>
      <c r="O129" s="135">
        <f t="shared" si="40"/>
        <v>3.3</v>
      </c>
      <c r="P129" s="135">
        <f t="shared" si="40"/>
        <v>3.3</v>
      </c>
      <c r="Q129" s="135">
        <f t="shared" si="40"/>
        <v>3.3</v>
      </c>
      <c r="R129" s="135">
        <f t="shared" si="39"/>
        <v>3.3</v>
      </c>
      <c r="S129" s="135">
        <f t="shared" si="39"/>
        <v>3.3</v>
      </c>
      <c r="T129" s="135">
        <f t="shared" si="39"/>
        <v>3.3</v>
      </c>
      <c r="U129" s="135">
        <f t="shared" si="39"/>
        <v>3.3</v>
      </c>
      <c r="V129" s="135">
        <f t="shared" si="41"/>
        <v>3.3</v>
      </c>
      <c r="W129" s="135">
        <f t="shared" si="41"/>
        <v>3.3</v>
      </c>
      <c r="X129" s="135">
        <f t="shared" si="41"/>
        <v>3.3</v>
      </c>
      <c r="Y129" s="135">
        <f t="shared" si="41"/>
        <v>3.3</v>
      </c>
      <c r="Z129" s="135">
        <f t="shared" si="41"/>
        <v>3.3</v>
      </c>
      <c r="AA129" s="135">
        <f t="shared" si="41"/>
        <v>3.3</v>
      </c>
      <c r="AB129" s="135">
        <f t="shared" si="41"/>
        <v>3.3</v>
      </c>
      <c r="AC129" s="135">
        <f t="shared" si="41"/>
        <v>3.3</v>
      </c>
      <c r="AD129" s="135">
        <f t="shared" si="41"/>
        <v>3.3</v>
      </c>
      <c r="AE129" s="135">
        <f t="shared" si="41"/>
        <v>3.3</v>
      </c>
      <c r="AF129" s="135">
        <f t="shared" si="41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40"/>
        <v>1.76</v>
      </c>
      <c r="D130" s="135">
        <f t="shared" si="40"/>
        <v>1.76</v>
      </c>
      <c r="E130" s="135">
        <f t="shared" si="40"/>
        <v>1.76</v>
      </c>
      <c r="F130" s="135">
        <f t="shared" si="40"/>
        <v>1.76</v>
      </c>
      <c r="G130" s="135">
        <f t="shared" si="40"/>
        <v>1.76</v>
      </c>
      <c r="H130" s="135">
        <f t="shared" si="40"/>
        <v>1.76</v>
      </c>
      <c r="I130" s="135">
        <f t="shared" si="40"/>
        <v>1.76</v>
      </c>
      <c r="J130" s="135">
        <f t="shared" si="40"/>
        <v>1.76</v>
      </c>
      <c r="K130" s="135">
        <f t="shared" si="40"/>
        <v>1.76</v>
      </c>
      <c r="L130" s="135">
        <f t="shared" si="40"/>
        <v>1.76</v>
      </c>
      <c r="M130" s="135">
        <f t="shared" si="40"/>
        <v>1.76</v>
      </c>
      <c r="N130" s="135">
        <f t="shared" si="40"/>
        <v>1.76</v>
      </c>
      <c r="O130" s="135">
        <f t="shared" si="40"/>
        <v>1.76</v>
      </c>
      <c r="P130" s="135">
        <f t="shared" si="40"/>
        <v>1.76</v>
      </c>
      <c r="Q130" s="135">
        <f t="shared" si="40"/>
        <v>1.76</v>
      </c>
      <c r="R130" s="135">
        <f t="shared" si="39"/>
        <v>1.76</v>
      </c>
      <c r="S130" s="135">
        <f t="shared" si="39"/>
        <v>1.76</v>
      </c>
      <c r="T130" s="135">
        <f t="shared" si="39"/>
        <v>1.76</v>
      </c>
      <c r="U130" s="135">
        <f t="shared" si="39"/>
        <v>1.76</v>
      </c>
      <c r="V130" s="135">
        <f t="shared" si="41"/>
        <v>1.76</v>
      </c>
      <c r="W130" s="135">
        <f t="shared" si="41"/>
        <v>1.76</v>
      </c>
      <c r="X130" s="135">
        <f t="shared" si="41"/>
        <v>1.76</v>
      </c>
      <c r="Y130" s="135">
        <f t="shared" si="41"/>
        <v>1.76</v>
      </c>
      <c r="Z130" s="135">
        <f t="shared" si="41"/>
        <v>1.76</v>
      </c>
      <c r="AA130" s="135">
        <f t="shared" si="41"/>
        <v>1.76</v>
      </c>
      <c r="AB130" s="135">
        <f t="shared" si="41"/>
        <v>1.76</v>
      </c>
      <c r="AC130" s="135">
        <f t="shared" si="41"/>
        <v>1.76</v>
      </c>
      <c r="AD130" s="135">
        <f t="shared" si="41"/>
        <v>1.76</v>
      </c>
      <c r="AE130" s="135">
        <f t="shared" si="41"/>
        <v>1.76</v>
      </c>
      <c r="AF130" s="135">
        <f t="shared" si="41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40"/>
        <v>0</v>
      </c>
      <c r="D131" s="135">
        <f t="shared" si="40"/>
        <v>0</v>
      </c>
      <c r="E131" s="135">
        <f t="shared" si="40"/>
        <v>0</v>
      </c>
      <c r="F131" s="135">
        <f t="shared" si="40"/>
        <v>0</v>
      </c>
      <c r="G131" s="135">
        <f t="shared" si="40"/>
        <v>0</v>
      </c>
      <c r="H131" s="135">
        <f t="shared" si="40"/>
        <v>0</v>
      </c>
      <c r="I131" s="135">
        <f t="shared" si="40"/>
        <v>0</v>
      </c>
      <c r="J131" s="135">
        <f t="shared" si="40"/>
        <v>0</v>
      </c>
      <c r="K131" s="135">
        <f t="shared" si="40"/>
        <v>0</v>
      </c>
      <c r="L131" s="135">
        <f t="shared" si="40"/>
        <v>0</v>
      </c>
      <c r="M131" s="135">
        <f t="shared" si="40"/>
        <v>0</v>
      </c>
      <c r="N131" s="135">
        <f t="shared" si="40"/>
        <v>0</v>
      </c>
      <c r="O131" s="135">
        <f t="shared" si="40"/>
        <v>0</v>
      </c>
      <c r="P131" s="135">
        <f t="shared" si="40"/>
        <v>0</v>
      </c>
      <c r="Q131" s="135">
        <f t="shared" si="40"/>
        <v>0</v>
      </c>
      <c r="R131" s="135">
        <f t="shared" si="39"/>
        <v>0</v>
      </c>
      <c r="S131" s="135">
        <f t="shared" si="39"/>
        <v>0</v>
      </c>
      <c r="T131" s="135">
        <f t="shared" si="39"/>
        <v>0</v>
      </c>
      <c r="U131" s="135">
        <f t="shared" si="39"/>
        <v>0</v>
      </c>
      <c r="V131" s="135">
        <f t="shared" si="41"/>
        <v>0</v>
      </c>
      <c r="W131" s="135">
        <f t="shared" si="41"/>
        <v>0</v>
      </c>
      <c r="X131" s="135">
        <f t="shared" si="41"/>
        <v>0</v>
      </c>
      <c r="Y131" s="135">
        <f t="shared" si="41"/>
        <v>0</v>
      </c>
      <c r="Z131" s="135">
        <f t="shared" si="41"/>
        <v>0</v>
      </c>
      <c r="AA131" s="135">
        <f t="shared" si="41"/>
        <v>0</v>
      </c>
      <c r="AB131" s="135">
        <f t="shared" si="41"/>
        <v>0</v>
      </c>
      <c r="AC131" s="135">
        <f t="shared" si="41"/>
        <v>0</v>
      </c>
      <c r="AD131" s="135">
        <f t="shared" si="41"/>
        <v>0</v>
      </c>
      <c r="AE131" s="135">
        <f t="shared" si="41"/>
        <v>0</v>
      </c>
      <c r="AF131" s="135">
        <f t="shared" si="41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40"/>
        <v>0.1</v>
      </c>
      <c r="D132" s="135">
        <f t="shared" si="40"/>
        <v>0.1</v>
      </c>
      <c r="E132" s="135">
        <f t="shared" si="40"/>
        <v>0.1</v>
      </c>
      <c r="F132" s="135">
        <f t="shared" si="40"/>
        <v>0.1</v>
      </c>
      <c r="G132" s="135">
        <f t="shared" si="40"/>
        <v>0.1</v>
      </c>
      <c r="H132" s="135">
        <f t="shared" si="40"/>
        <v>0.1</v>
      </c>
      <c r="I132" s="135">
        <f t="shared" si="40"/>
        <v>0.1</v>
      </c>
      <c r="J132" s="135">
        <f t="shared" si="40"/>
        <v>0.1</v>
      </c>
      <c r="K132" s="135">
        <f t="shared" si="40"/>
        <v>0.1</v>
      </c>
      <c r="L132" s="135">
        <f t="shared" si="40"/>
        <v>0.1</v>
      </c>
      <c r="M132" s="135">
        <f t="shared" si="40"/>
        <v>0.1</v>
      </c>
      <c r="N132" s="135">
        <f t="shared" si="40"/>
        <v>0.1</v>
      </c>
      <c r="O132" s="135">
        <f t="shared" si="40"/>
        <v>0.1</v>
      </c>
      <c r="P132" s="135">
        <f t="shared" si="40"/>
        <v>0.1</v>
      </c>
      <c r="Q132" s="135">
        <f t="shared" si="40"/>
        <v>0.1</v>
      </c>
      <c r="R132" s="135">
        <f t="shared" si="39"/>
        <v>0.1</v>
      </c>
      <c r="S132" s="135">
        <f t="shared" si="39"/>
        <v>0.1</v>
      </c>
      <c r="T132" s="135">
        <f t="shared" si="39"/>
        <v>0.1</v>
      </c>
      <c r="U132" s="135">
        <f t="shared" si="39"/>
        <v>0.1</v>
      </c>
      <c r="V132" s="135">
        <f t="shared" si="41"/>
        <v>0.1</v>
      </c>
      <c r="W132" s="135">
        <f t="shared" si="41"/>
        <v>0.1</v>
      </c>
      <c r="X132" s="135">
        <f t="shared" si="41"/>
        <v>0.1</v>
      </c>
      <c r="Y132" s="135">
        <f t="shared" si="41"/>
        <v>0.1</v>
      </c>
      <c r="Z132" s="135">
        <f t="shared" si="41"/>
        <v>0.1</v>
      </c>
      <c r="AA132" s="135">
        <f t="shared" si="41"/>
        <v>0.1</v>
      </c>
      <c r="AB132" s="135">
        <f t="shared" si="41"/>
        <v>0.1</v>
      </c>
      <c r="AC132" s="135">
        <f t="shared" si="41"/>
        <v>0.1</v>
      </c>
      <c r="AD132" s="135">
        <f t="shared" si="41"/>
        <v>0.1</v>
      </c>
      <c r="AE132" s="135">
        <f t="shared" si="41"/>
        <v>0.1</v>
      </c>
      <c r="AF132" s="135">
        <f t="shared" si="41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40"/>
        <v>2.0499999999999998</v>
      </c>
      <c r="D133" s="135">
        <f t="shared" si="40"/>
        <v>2.0499999999999998</v>
      </c>
      <c r="E133" s="135">
        <f t="shared" si="40"/>
        <v>2.0499999999999998</v>
      </c>
      <c r="F133" s="135">
        <f t="shared" si="40"/>
        <v>2.0499999999999998</v>
      </c>
      <c r="G133" s="135">
        <f t="shared" si="40"/>
        <v>2.0499999999999998</v>
      </c>
      <c r="H133" s="135">
        <f t="shared" si="40"/>
        <v>2.0499999999999998</v>
      </c>
      <c r="I133" s="135">
        <f t="shared" si="40"/>
        <v>2.0499999999999998</v>
      </c>
      <c r="J133" s="135">
        <f t="shared" si="40"/>
        <v>2.0499999999999998</v>
      </c>
      <c r="K133" s="135">
        <f t="shared" si="40"/>
        <v>2.0499999999999998</v>
      </c>
      <c r="L133" s="135">
        <f t="shared" si="40"/>
        <v>2.0499999999999998</v>
      </c>
      <c r="M133" s="135">
        <f t="shared" si="40"/>
        <v>2.0499999999999998</v>
      </c>
      <c r="N133" s="135">
        <f t="shared" si="40"/>
        <v>2.0499999999999998</v>
      </c>
      <c r="O133" s="135">
        <f t="shared" si="40"/>
        <v>2.0499999999999998</v>
      </c>
      <c r="P133" s="135">
        <f t="shared" si="40"/>
        <v>2.0499999999999998</v>
      </c>
      <c r="Q133" s="135">
        <f t="shared" si="40"/>
        <v>2.0499999999999998</v>
      </c>
      <c r="R133" s="135">
        <f t="shared" si="39"/>
        <v>2.0499999999999998</v>
      </c>
      <c r="S133" s="135">
        <f t="shared" si="39"/>
        <v>2.0499999999999998</v>
      </c>
      <c r="T133" s="135">
        <f t="shared" si="39"/>
        <v>2.0499999999999998</v>
      </c>
      <c r="U133" s="135">
        <f t="shared" si="39"/>
        <v>2.0499999999999998</v>
      </c>
      <c r="V133" s="135">
        <f t="shared" si="41"/>
        <v>2.0499999999999998</v>
      </c>
      <c r="W133" s="135">
        <f t="shared" si="41"/>
        <v>2.0499999999999998</v>
      </c>
      <c r="X133" s="135">
        <f t="shared" si="41"/>
        <v>2.0499999999999998</v>
      </c>
      <c r="Y133" s="135">
        <f t="shared" si="41"/>
        <v>2.0499999999999998</v>
      </c>
      <c r="Z133" s="135">
        <f t="shared" si="41"/>
        <v>2.0499999999999998</v>
      </c>
      <c r="AA133" s="135">
        <f t="shared" si="41"/>
        <v>2.0499999999999998</v>
      </c>
      <c r="AB133" s="135">
        <f t="shared" si="41"/>
        <v>2.0499999999999998</v>
      </c>
      <c r="AC133" s="135">
        <f t="shared" si="41"/>
        <v>2.0499999999999998</v>
      </c>
      <c r="AD133" s="135">
        <f t="shared" si="41"/>
        <v>2.0499999999999998</v>
      </c>
      <c r="AE133" s="135">
        <f t="shared" si="41"/>
        <v>2.0499999999999998</v>
      </c>
      <c r="AF133" s="135">
        <f t="shared" si="41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40"/>
        <v>2.15</v>
      </c>
      <c r="D134" s="135">
        <f t="shared" si="40"/>
        <v>2.15</v>
      </c>
      <c r="E134" s="135">
        <f t="shared" si="40"/>
        <v>2.15</v>
      </c>
      <c r="F134" s="135">
        <f t="shared" si="40"/>
        <v>2.15</v>
      </c>
      <c r="G134" s="135">
        <f t="shared" si="40"/>
        <v>2.15</v>
      </c>
      <c r="H134" s="135">
        <f t="shared" si="40"/>
        <v>2.15</v>
      </c>
      <c r="I134" s="135">
        <f t="shared" si="40"/>
        <v>2.15</v>
      </c>
      <c r="J134" s="135">
        <f t="shared" si="40"/>
        <v>2.15</v>
      </c>
      <c r="K134" s="135">
        <f t="shared" si="40"/>
        <v>2.15</v>
      </c>
      <c r="L134" s="135">
        <f t="shared" si="40"/>
        <v>2.15</v>
      </c>
      <c r="M134" s="135">
        <f t="shared" si="40"/>
        <v>2.15</v>
      </c>
      <c r="N134" s="135">
        <f t="shared" si="40"/>
        <v>2.15</v>
      </c>
      <c r="O134" s="135">
        <f t="shared" si="40"/>
        <v>2.15</v>
      </c>
      <c r="P134" s="135">
        <f t="shared" si="40"/>
        <v>2.15</v>
      </c>
      <c r="Q134" s="135">
        <f t="shared" si="40"/>
        <v>2.15</v>
      </c>
      <c r="R134" s="135">
        <f t="shared" si="39"/>
        <v>2.15</v>
      </c>
      <c r="S134" s="135">
        <f t="shared" si="39"/>
        <v>2.15</v>
      </c>
      <c r="T134" s="135">
        <f t="shared" si="39"/>
        <v>2.15</v>
      </c>
      <c r="U134" s="135">
        <f t="shared" si="39"/>
        <v>2.15</v>
      </c>
      <c r="V134" s="135">
        <f t="shared" si="41"/>
        <v>2.15</v>
      </c>
      <c r="W134" s="135">
        <f t="shared" si="41"/>
        <v>2.15</v>
      </c>
      <c r="X134" s="135">
        <f t="shared" si="41"/>
        <v>2.15</v>
      </c>
      <c r="Y134" s="135">
        <f t="shared" si="41"/>
        <v>2.15</v>
      </c>
      <c r="Z134" s="135">
        <f t="shared" si="41"/>
        <v>2.15</v>
      </c>
      <c r="AA134" s="135">
        <f t="shared" si="41"/>
        <v>2.15</v>
      </c>
      <c r="AB134" s="135">
        <f t="shared" si="41"/>
        <v>2.15</v>
      </c>
      <c r="AC134" s="135">
        <f t="shared" si="41"/>
        <v>2.15</v>
      </c>
      <c r="AD134" s="135">
        <f t="shared" si="41"/>
        <v>2.15</v>
      </c>
      <c r="AE134" s="135">
        <f t="shared" si="41"/>
        <v>2.15</v>
      </c>
      <c r="AF134" s="135">
        <f t="shared" si="41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40"/>
        <v>2.7</v>
      </c>
      <c r="D135" s="135">
        <f t="shared" si="40"/>
        <v>2.7</v>
      </c>
      <c r="E135" s="135">
        <f t="shared" si="40"/>
        <v>2.7</v>
      </c>
      <c r="F135" s="135">
        <f t="shared" si="40"/>
        <v>2.7</v>
      </c>
      <c r="G135" s="135">
        <f t="shared" si="40"/>
        <v>2.7</v>
      </c>
      <c r="H135" s="135">
        <f t="shared" si="40"/>
        <v>2.7</v>
      </c>
      <c r="I135" s="135">
        <f t="shared" si="40"/>
        <v>2.7</v>
      </c>
      <c r="J135" s="135">
        <f t="shared" si="40"/>
        <v>2.7</v>
      </c>
      <c r="K135" s="135">
        <f t="shared" si="40"/>
        <v>2.7</v>
      </c>
      <c r="L135" s="135">
        <f t="shared" si="40"/>
        <v>2.7</v>
      </c>
      <c r="M135" s="135">
        <f t="shared" si="40"/>
        <v>2.7</v>
      </c>
      <c r="N135" s="135">
        <f t="shared" si="40"/>
        <v>2.7</v>
      </c>
      <c r="O135" s="135">
        <f t="shared" si="40"/>
        <v>2.7</v>
      </c>
      <c r="P135" s="135">
        <f t="shared" si="40"/>
        <v>2.7</v>
      </c>
      <c r="Q135" s="135">
        <f t="shared" si="40"/>
        <v>2.7</v>
      </c>
      <c r="R135" s="135">
        <f t="shared" si="39"/>
        <v>2.7</v>
      </c>
      <c r="S135" s="135">
        <f t="shared" si="39"/>
        <v>2.7</v>
      </c>
      <c r="T135" s="135">
        <f t="shared" si="39"/>
        <v>2.7</v>
      </c>
      <c r="U135" s="135">
        <f t="shared" si="39"/>
        <v>2.7</v>
      </c>
      <c r="V135" s="135">
        <f t="shared" si="41"/>
        <v>2.7</v>
      </c>
      <c r="W135" s="135">
        <f t="shared" si="41"/>
        <v>2.7</v>
      </c>
      <c r="X135" s="135">
        <f t="shared" si="41"/>
        <v>2.7</v>
      </c>
      <c r="Y135" s="135">
        <f t="shared" si="41"/>
        <v>2.7</v>
      </c>
      <c r="Z135" s="135">
        <f t="shared" si="41"/>
        <v>2.7</v>
      </c>
      <c r="AA135" s="135">
        <f t="shared" si="41"/>
        <v>2.7</v>
      </c>
      <c r="AB135" s="135">
        <f t="shared" si="41"/>
        <v>2.7</v>
      </c>
      <c r="AC135" s="135">
        <f t="shared" si="41"/>
        <v>2.7</v>
      </c>
      <c r="AD135" s="135">
        <f t="shared" si="41"/>
        <v>2.7</v>
      </c>
      <c r="AE135" s="135">
        <f t="shared" si="41"/>
        <v>2.7</v>
      </c>
      <c r="AF135" s="135">
        <f t="shared" si="41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40"/>
        <v>0.9</v>
      </c>
      <c r="D136" s="135">
        <f t="shared" si="40"/>
        <v>0.9</v>
      </c>
      <c r="E136" s="135">
        <f t="shared" si="40"/>
        <v>0.9</v>
      </c>
      <c r="F136" s="135">
        <f t="shared" si="40"/>
        <v>0.9</v>
      </c>
      <c r="G136" s="135">
        <f t="shared" si="40"/>
        <v>0.9</v>
      </c>
      <c r="H136" s="135">
        <f t="shared" si="40"/>
        <v>0.9</v>
      </c>
      <c r="I136" s="135">
        <f t="shared" si="40"/>
        <v>0.9</v>
      </c>
      <c r="J136" s="135">
        <f t="shared" si="40"/>
        <v>0.9</v>
      </c>
      <c r="K136" s="135">
        <f t="shared" si="40"/>
        <v>0.9</v>
      </c>
      <c r="L136" s="135">
        <f t="shared" si="40"/>
        <v>0.9</v>
      </c>
      <c r="M136" s="135">
        <f t="shared" si="40"/>
        <v>0.9</v>
      </c>
      <c r="N136" s="135">
        <f t="shared" si="40"/>
        <v>0.9</v>
      </c>
      <c r="O136" s="135">
        <f t="shared" si="40"/>
        <v>0.9</v>
      </c>
      <c r="P136" s="135">
        <f t="shared" si="40"/>
        <v>0.9</v>
      </c>
      <c r="Q136" s="135">
        <f t="shared" si="40"/>
        <v>0.9</v>
      </c>
      <c r="R136" s="135">
        <f t="shared" si="39"/>
        <v>0.9</v>
      </c>
      <c r="S136" s="135">
        <f t="shared" si="39"/>
        <v>0.9</v>
      </c>
      <c r="T136" s="135">
        <f t="shared" si="39"/>
        <v>0.9</v>
      </c>
      <c r="U136" s="135">
        <f t="shared" si="39"/>
        <v>0.9</v>
      </c>
      <c r="V136" s="135">
        <f t="shared" si="41"/>
        <v>0.9</v>
      </c>
      <c r="W136" s="135">
        <f t="shared" si="41"/>
        <v>0.9</v>
      </c>
      <c r="X136" s="135">
        <f t="shared" si="41"/>
        <v>0.9</v>
      </c>
      <c r="Y136" s="135">
        <f t="shared" si="41"/>
        <v>0.9</v>
      </c>
      <c r="Z136" s="135">
        <f t="shared" si="41"/>
        <v>0.9</v>
      </c>
      <c r="AA136" s="135">
        <f t="shared" si="41"/>
        <v>0.9</v>
      </c>
      <c r="AB136" s="135">
        <f t="shared" si="41"/>
        <v>0.9</v>
      </c>
      <c r="AC136" s="135">
        <f t="shared" si="41"/>
        <v>0.9</v>
      </c>
      <c r="AD136" s="135">
        <f t="shared" si="41"/>
        <v>0.9</v>
      </c>
      <c r="AE136" s="135">
        <f t="shared" si="41"/>
        <v>0.9</v>
      </c>
      <c r="AF136" s="135">
        <f t="shared" si="41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40"/>
        <v>1.08</v>
      </c>
      <c r="D137" s="135">
        <f t="shared" si="40"/>
        <v>1.08</v>
      </c>
      <c r="E137" s="135">
        <f t="shared" si="40"/>
        <v>1.08</v>
      </c>
      <c r="F137" s="135">
        <f t="shared" si="40"/>
        <v>1.08</v>
      </c>
      <c r="G137" s="135">
        <f t="shared" si="40"/>
        <v>1.08</v>
      </c>
      <c r="H137" s="135">
        <f t="shared" si="40"/>
        <v>1.08</v>
      </c>
      <c r="I137" s="135">
        <f t="shared" si="40"/>
        <v>1.08</v>
      </c>
      <c r="J137" s="135">
        <f t="shared" si="40"/>
        <v>1.08</v>
      </c>
      <c r="K137" s="135">
        <f t="shared" si="40"/>
        <v>1.08</v>
      </c>
      <c r="L137" s="135">
        <f t="shared" si="40"/>
        <v>1.08</v>
      </c>
      <c r="M137" s="135">
        <f t="shared" si="40"/>
        <v>1.08</v>
      </c>
      <c r="N137" s="135">
        <f t="shared" si="40"/>
        <v>1.08</v>
      </c>
      <c r="O137" s="135">
        <f t="shared" si="40"/>
        <v>1.08</v>
      </c>
      <c r="P137" s="135">
        <f t="shared" si="40"/>
        <v>1.08</v>
      </c>
      <c r="Q137" s="135">
        <f t="shared" si="40"/>
        <v>1.08</v>
      </c>
      <c r="R137" s="135">
        <f t="shared" si="39"/>
        <v>1.08</v>
      </c>
      <c r="S137" s="135">
        <f t="shared" si="39"/>
        <v>1.08</v>
      </c>
      <c r="T137" s="135">
        <f t="shared" si="39"/>
        <v>1.08</v>
      </c>
      <c r="U137" s="135">
        <f t="shared" si="39"/>
        <v>1.08</v>
      </c>
      <c r="V137" s="135">
        <f t="shared" si="41"/>
        <v>1.08</v>
      </c>
      <c r="W137" s="135">
        <f t="shared" si="41"/>
        <v>1.08</v>
      </c>
      <c r="X137" s="135">
        <f t="shared" si="41"/>
        <v>1.08</v>
      </c>
      <c r="Y137" s="135">
        <f t="shared" si="41"/>
        <v>1.08</v>
      </c>
      <c r="Z137" s="135">
        <f t="shared" si="41"/>
        <v>1.08</v>
      </c>
      <c r="AA137" s="135">
        <f t="shared" si="41"/>
        <v>1.08</v>
      </c>
      <c r="AB137" s="135">
        <f t="shared" si="41"/>
        <v>1.08</v>
      </c>
      <c r="AC137" s="135">
        <f t="shared" si="41"/>
        <v>1.08</v>
      </c>
      <c r="AD137" s="135">
        <f t="shared" si="41"/>
        <v>1.08</v>
      </c>
      <c r="AE137" s="135">
        <f t="shared" si="41"/>
        <v>1.08</v>
      </c>
      <c r="AF137" s="135">
        <f t="shared" si="41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42">B138</f>
        <v>2.37</v>
      </c>
      <c r="D138" s="135">
        <f t="shared" si="42"/>
        <v>2.37</v>
      </c>
      <c r="E138" s="135">
        <f t="shared" si="42"/>
        <v>2.37</v>
      </c>
      <c r="F138" s="135">
        <f t="shared" si="42"/>
        <v>2.37</v>
      </c>
      <c r="G138" s="135">
        <f t="shared" si="42"/>
        <v>2.37</v>
      </c>
      <c r="H138" s="135">
        <f t="shared" si="42"/>
        <v>2.37</v>
      </c>
      <c r="I138" s="135">
        <f t="shared" si="42"/>
        <v>2.37</v>
      </c>
      <c r="J138" s="135">
        <f t="shared" si="42"/>
        <v>2.37</v>
      </c>
      <c r="K138" s="135">
        <f t="shared" si="42"/>
        <v>2.37</v>
      </c>
      <c r="L138" s="135">
        <f t="shared" si="42"/>
        <v>2.37</v>
      </c>
      <c r="M138" s="135">
        <f t="shared" si="42"/>
        <v>2.37</v>
      </c>
      <c r="N138" s="135">
        <f t="shared" si="42"/>
        <v>2.37</v>
      </c>
      <c r="O138" s="135">
        <f t="shared" si="42"/>
        <v>2.37</v>
      </c>
      <c r="P138" s="135">
        <f t="shared" si="42"/>
        <v>2.37</v>
      </c>
      <c r="Q138" s="135">
        <f t="shared" si="42"/>
        <v>2.37</v>
      </c>
      <c r="R138" s="135">
        <f t="shared" si="39"/>
        <v>2.37</v>
      </c>
      <c r="S138" s="135">
        <f t="shared" si="39"/>
        <v>2.37</v>
      </c>
      <c r="T138" s="135">
        <f t="shared" si="39"/>
        <v>2.37</v>
      </c>
      <c r="U138" s="135">
        <f t="shared" si="39"/>
        <v>2.37</v>
      </c>
      <c r="V138" s="135">
        <f t="shared" si="41"/>
        <v>2.37</v>
      </c>
      <c r="W138" s="135">
        <f t="shared" si="41"/>
        <v>2.37</v>
      </c>
      <c r="X138" s="135">
        <f t="shared" si="41"/>
        <v>2.37</v>
      </c>
      <c r="Y138" s="135">
        <f t="shared" si="41"/>
        <v>2.37</v>
      </c>
      <c r="Z138" s="135">
        <f t="shared" si="41"/>
        <v>2.37</v>
      </c>
      <c r="AA138" s="135">
        <f t="shared" si="41"/>
        <v>2.37</v>
      </c>
      <c r="AB138" s="135">
        <f t="shared" si="41"/>
        <v>2.37</v>
      </c>
      <c r="AC138" s="135">
        <f t="shared" si="41"/>
        <v>2.37</v>
      </c>
      <c r="AD138" s="135">
        <f t="shared" si="41"/>
        <v>2.37</v>
      </c>
      <c r="AE138" s="135">
        <f t="shared" si="41"/>
        <v>2.37</v>
      </c>
      <c r="AF138" s="135">
        <f t="shared" si="41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42"/>
        <v>1.81</v>
      </c>
      <c r="D139" s="135">
        <f t="shared" si="42"/>
        <v>1.81</v>
      </c>
      <c r="E139" s="135">
        <f t="shared" si="42"/>
        <v>1.81</v>
      </c>
      <c r="F139" s="135">
        <f t="shared" si="42"/>
        <v>1.81</v>
      </c>
      <c r="G139" s="135">
        <f t="shared" si="42"/>
        <v>1.81</v>
      </c>
      <c r="H139" s="135">
        <f t="shared" si="42"/>
        <v>1.81</v>
      </c>
      <c r="I139" s="135">
        <f t="shared" si="42"/>
        <v>1.81</v>
      </c>
      <c r="J139" s="135">
        <f t="shared" si="42"/>
        <v>1.81</v>
      </c>
      <c r="K139" s="135">
        <f t="shared" si="42"/>
        <v>1.81</v>
      </c>
      <c r="L139" s="135">
        <f t="shared" si="42"/>
        <v>1.81</v>
      </c>
      <c r="M139" s="135">
        <f t="shared" si="42"/>
        <v>1.81</v>
      </c>
      <c r="N139" s="135">
        <f t="shared" si="42"/>
        <v>1.81</v>
      </c>
      <c r="O139" s="135">
        <f t="shared" si="42"/>
        <v>1.81</v>
      </c>
      <c r="P139" s="135">
        <f t="shared" si="42"/>
        <v>1.81</v>
      </c>
      <c r="Q139" s="135">
        <f t="shared" si="42"/>
        <v>1.81</v>
      </c>
      <c r="R139" s="135">
        <f t="shared" si="39"/>
        <v>1.81</v>
      </c>
      <c r="S139" s="135">
        <f t="shared" si="39"/>
        <v>1.81</v>
      </c>
      <c r="T139" s="135">
        <f t="shared" si="39"/>
        <v>1.81</v>
      </c>
      <c r="U139" s="135">
        <f t="shared" si="39"/>
        <v>1.81</v>
      </c>
      <c r="V139" s="135">
        <f t="shared" si="41"/>
        <v>1.81</v>
      </c>
      <c r="W139" s="135">
        <f t="shared" si="41"/>
        <v>1.81</v>
      </c>
      <c r="X139" s="135">
        <f t="shared" si="41"/>
        <v>1.81</v>
      </c>
      <c r="Y139" s="135">
        <f t="shared" si="41"/>
        <v>1.81</v>
      </c>
      <c r="Z139" s="135">
        <f t="shared" si="41"/>
        <v>1.81</v>
      </c>
      <c r="AA139" s="135">
        <f t="shared" si="41"/>
        <v>1.81</v>
      </c>
      <c r="AB139" s="135">
        <f t="shared" si="41"/>
        <v>1.81</v>
      </c>
      <c r="AC139" s="135">
        <f t="shared" si="41"/>
        <v>1.81</v>
      </c>
      <c r="AD139" s="135">
        <f t="shared" si="41"/>
        <v>1.81</v>
      </c>
      <c r="AE139" s="135">
        <f t="shared" si="41"/>
        <v>1.81</v>
      </c>
      <c r="AF139" s="135">
        <f t="shared" si="41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42"/>
        <v>1.0900000000000001</v>
      </c>
      <c r="D140" s="135">
        <f t="shared" si="42"/>
        <v>1.0900000000000001</v>
      </c>
      <c r="E140" s="135">
        <f t="shared" si="42"/>
        <v>1.0900000000000001</v>
      </c>
      <c r="F140" s="135">
        <f t="shared" si="42"/>
        <v>1.0900000000000001</v>
      </c>
      <c r="G140" s="135">
        <f t="shared" si="42"/>
        <v>1.0900000000000001</v>
      </c>
      <c r="H140" s="135">
        <f t="shared" si="42"/>
        <v>1.0900000000000001</v>
      </c>
      <c r="I140" s="135">
        <f t="shared" si="42"/>
        <v>1.0900000000000001</v>
      </c>
      <c r="J140" s="135">
        <f t="shared" si="42"/>
        <v>1.0900000000000001</v>
      </c>
      <c r="K140" s="135">
        <f t="shared" si="42"/>
        <v>1.0900000000000001</v>
      </c>
      <c r="L140" s="135">
        <f t="shared" si="42"/>
        <v>1.0900000000000001</v>
      </c>
      <c r="M140" s="135">
        <f t="shared" si="42"/>
        <v>1.0900000000000001</v>
      </c>
      <c r="N140" s="135">
        <f t="shared" si="42"/>
        <v>1.0900000000000001</v>
      </c>
      <c r="O140" s="135">
        <f t="shared" si="42"/>
        <v>1.0900000000000001</v>
      </c>
      <c r="P140" s="135">
        <f t="shared" si="42"/>
        <v>1.0900000000000001</v>
      </c>
      <c r="Q140" s="135">
        <f t="shared" si="42"/>
        <v>1.0900000000000001</v>
      </c>
      <c r="R140" s="135">
        <f t="shared" si="39"/>
        <v>1.0900000000000001</v>
      </c>
      <c r="S140" s="135">
        <f t="shared" si="39"/>
        <v>1.0900000000000001</v>
      </c>
      <c r="T140" s="135">
        <f t="shared" si="39"/>
        <v>1.0900000000000001</v>
      </c>
      <c r="U140" s="135">
        <f t="shared" si="39"/>
        <v>1.0900000000000001</v>
      </c>
      <c r="V140" s="135">
        <f t="shared" si="41"/>
        <v>1.0900000000000001</v>
      </c>
      <c r="W140" s="135">
        <f t="shared" si="41"/>
        <v>1.0900000000000001</v>
      </c>
      <c r="X140" s="135">
        <f t="shared" si="41"/>
        <v>1.0900000000000001</v>
      </c>
      <c r="Y140" s="135">
        <f t="shared" si="41"/>
        <v>1.0900000000000001</v>
      </c>
      <c r="Z140" s="135">
        <f t="shared" si="41"/>
        <v>1.0900000000000001</v>
      </c>
      <c r="AA140" s="135">
        <f t="shared" si="41"/>
        <v>1.0900000000000001</v>
      </c>
      <c r="AB140" s="135">
        <f t="shared" si="41"/>
        <v>1.0900000000000001</v>
      </c>
      <c r="AC140" s="135">
        <f t="shared" si="41"/>
        <v>1.0900000000000001</v>
      </c>
      <c r="AD140" s="135">
        <f t="shared" si="41"/>
        <v>1.0900000000000001</v>
      </c>
      <c r="AE140" s="135">
        <f t="shared" si="41"/>
        <v>1.0900000000000001</v>
      </c>
      <c r="AF140" s="135">
        <f t="shared" si="41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42"/>
        <v>1.58</v>
      </c>
      <c r="D141" s="135">
        <f t="shared" si="42"/>
        <v>1.58</v>
      </c>
      <c r="E141" s="135">
        <f t="shared" si="42"/>
        <v>1.58</v>
      </c>
      <c r="F141" s="135">
        <f t="shared" si="42"/>
        <v>1.58</v>
      </c>
      <c r="G141" s="135">
        <f t="shared" si="42"/>
        <v>1.58</v>
      </c>
      <c r="H141" s="135">
        <f t="shared" si="42"/>
        <v>1.58</v>
      </c>
      <c r="I141" s="135">
        <f t="shared" si="42"/>
        <v>1.58</v>
      </c>
      <c r="J141" s="135">
        <f t="shared" si="42"/>
        <v>1.58</v>
      </c>
      <c r="K141" s="135">
        <f t="shared" si="42"/>
        <v>1.58</v>
      </c>
      <c r="L141" s="135">
        <f t="shared" si="42"/>
        <v>1.58</v>
      </c>
      <c r="M141" s="135">
        <f t="shared" si="42"/>
        <v>1.58</v>
      </c>
      <c r="N141" s="135">
        <f t="shared" si="42"/>
        <v>1.58</v>
      </c>
      <c r="O141" s="135">
        <f t="shared" si="42"/>
        <v>1.58</v>
      </c>
      <c r="P141" s="135">
        <f t="shared" si="42"/>
        <v>1.58</v>
      </c>
      <c r="Q141" s="135">
        <f t="shared" si="42"/>
        <v>1.58</v>
      </c>
      <c r="R141" s="135">
        <f t="shared" si="39"/>
        <v>1.58</v>
      </c>
      <c r="S141" s="135">
        <f t="shared" si="39"/>
        <v>1.58</v>
      </c>
      <c r="T141" s="135">
        <f t="shared" si="39"/>
        <v>1.58</v>
      </c>
      <c r="U141" s="135">
        <f t="shared" si="39"/>
        <v>1.58</v>
      </c>
      <c r="V141" s="135">
        <f t="shared" si="41"/>
        <v>1.58</v>
      </c>
      <c r="W141" s="135">
        <f t="shared" si="41"/>
        <v>1.58</v>
      </c>
      <c r="X141" s="135">
        <f t="shared" si="41"/>
        <v>1.58</v>
      </c>
      <c r="Y141" s="135">
        <f t="shared" si="41"/>
        <v>1.58</v>
      </c>
      <c r="Z141" s="135">
        <f t="shared" si="41"/>
        <v>1.58</v>
      </c>
      <c r="AA141" s="135">
        <f t="shared" si="41"/>
        <v>1.58</v>
      </c>
      <c r="AB141" s="135">
        <f t="shared" si="41"/>
        <v>1.58</v>
      </c>
      <c r="AC141" s="135">
        <f t="shared" si="41"/>
        <v>1.58</v>
      </c>
      <c r="AD141" s="135">
        <f t="shared" si="41"/>
        <v>1.58</v>
      </c>
      <c r="AE141" s="135">
        <f t="shared" si="41"/>
        <v>1.58</v>
      </c>
      <c r="AF141" s="135">
        <f t="shared" si="41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42"/>
        <v>2</v>
      </c>
      <c r="D142" s="135">
        <f t="shared" si="42"/>
        <v>2</v>
      </c>
      <c r="E142" s="135">
        <f t="shared" si="42"/>
        <v>2</v>
      </c>
      <c r="F142" s="135">
        <f t="shared" si="42"/>
        <v>2</v>
      </c>
      <c r="G142" s="135">
        <f t="shared" si="42"/>
        <v>2</v>
      </c>
      <c r="H142" s="135">
        <f t="shared" si="42"/>
        <v>2</v>
      </c>
      <c r="I142" s="135">
        <f t="shared" si="42"/>
        <v>2</v>
      </c>
      <c r="J142" s="135">
        <f t="shared" si="42"/>
        <v>2</v>
      </c>
      <c r="K142" s="135">
        <f t="shared" si="42"/>
        <v>2</v>
      </c>
      <c r="L142" s="135">
        <f t="shared" si="42"/>
        <v>2</v>
      </c>
      <c r="M142" s="135">
        <f t="shared" si="42"/>
        <v>2</v>
      </c>
      <c r="N142" s="135">
        <f t="shared" si="42"/>
        <v>2</v>
      </c>
      <c r="O142" s="135">
        <f t="shared" si="42"/>
        <v>2</v>
      </c>
      <c r="P142" s="135">
        <f t="shared" si="42"/>
        <v>2</v>
      </c>
      <c r="Q142" s="135">
        <f t="shared" si="42"/>
        <v>2</v>
      </c>
      <c r="R142" s="135">
        <f t="shared" si="39"/>
        <v>2</v>
      </c>
      <c r="S142" s="135">
        <f t="shared" si="39"/>
        <v>2</v>
      </c>
      <c r="T142" s="135">
        <f t="shared" si="39"/>
        <v>2</v>
      </c>
      <c r="U142" s="135">
        <f t="shared" si="39"/>
        <v>2</v>
      </c>
      <c r="V142" s="135">
        <f t="shared" si="41"/>
        <v>2</v>
      </c>
      <c r="W142" s="135">
        <f t="shared" si="41"/>
        <v>2</v>
      </c>
      <c r="X142" s="135">
        <f t="shared" si="41"/>
        <v>2</v>
      </c>
      <c r="Y142" s="135">
        <f t="shared" si="41"/>
        <v>2</v>
      </c>
      <c r="Z142" s="135">
        <f t="shared" si="41"/>
        <v>2</v>
      </c>
      <c r="AA142" s="135">
        <f t="shared" si="41"/>
        <v>2</v>
      </c>
      <c r="AB142" s="135">
        <f t="shared" si="41"/>
        <v>2</v>
      </c>
      <c r="AC142" s="135">
        <f t="shared" si="41"/>
        <v>2</v>
      </c>
      <c r="AD142" s="135">
        <f t="shared" si="41"/>
        <v>2</v>
      </c>
      <c r="AE142" s="135">
        <f t="shared" si="41"/>
        <v>2</v>
      </c>
      <c r="AF142" s="135">
        <f t="shared" si="41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42"/>
        <v>0.47</v>
      </c>
      <c r="D143" s="135">
        <f t="shared" si="42"/>
        <v>0.47</v>
      </c>
      <c r="E143" s="135">
        <f t="shared" si="42"/>
        <v>0.47</v>
      </c>
      <c r="F143" s="135">
        <f t="shared" si="42"/>
        <v>0.47</v>
      </c>
      <c r="G143" s="135">
        <f t="shared" si="42"/>
        <v>0.47</v>
      </c>
      <c r="H143" s="135">
        <f t="shared" si="42"/>
        <v>0.47</v>
      </c>
      <c r="I143" s="135">
        <f t="shared" si="42"/>
        <v>0.47</v>
      </c>
      <c r="J143" s="135">
        <f t="shared" si="42"/>
        <v>0.47</v>
      </c>
      <c r="K143" s="135">
        <f t="shared" si="42"/>
        <v>0.47</v>
      </c>
      <c r="L143" s="135">
        <f t="shared" si="42"/>
        <v>0.47</v>
      </c>
      <c r="M143" s="135">
        <f t="shared" si="42"/>
        <v>0.47</v>
      </c>
      <c r="N143" s="135">
        <f t="shared" si="42"/>
        <v>0.47</v>
      </c>
      <c r="O143" s="135">
        <f t="shared" si="42"/>
        <v>0.47</v>
      </c>
      <c r="P143" s="135">
        <f t="shared" si="42"/>
        <v>0.47</v>
      </c>
      <c r="Q143" s="135">
        <f t="shared" si="42"/>
        <v>0.47</v>
      </c>
      <c r="R143" s="135">
        <f t="shared" si="39"/>
        <v>0.47</v>
      </c>
      <c r="S143" s="135">
        <f t="shared" si="39"/>
        <v>0.47</v>
      </c>
      <c r="T143" s="135">
        <f t="shared" si="39"/>
        <v>0.47</v>
      </c>
      <c r="U143" s="135">
        <f t="shared" si="39"/>
        <v>0.47</v>
      </c>
      <c r="V143" s="135">
        <f t="shared" si="41"/>
        <v>0.47</v>
      </c>
      <c r="W143" s="135">
        <f t="shared" si="41"/>
        <v>0.47</v>
      </c>
      <c r="X143" s="135">
        <f t="shared" si="41"/>
        <v>0.47</v>
      </c>
      <c r="Y143" s="135">
        <f t="shared" si="41"/>
        <v>0.47</v>
      </c>
      <c r="Z143" s="135">
        <f t="shared" si="41"/>
        <v>0.47</v>
      </c>
      <c r="AA143" s="135">
        <f t="shared" si="41"/>
        <v>0.47</v>
      </c>
      <c r="AB143" s="135">
        <f t="shared" si="41"/>
        <v>0.47</v>
      </c>
      <c r="AC143" s="135">
        <f t="shared" si="41"/>
        <v>0.47</v>
      </c>
      <c r="AD143" s="135">
        <f t="shared" si="41"/>
        <v>0.47</v>
      </c>
      <c r="AE143" s="135">
        <f t="shared" si="41"/>
        <v>0.47</v>
      </c>
      <c r="AF143" s="135">
        <f t="shared" si="41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42"/>
        <v>0</v>
      </c>
      <c r="D144" s="135">
        <f t="shared" si="42"/>
        <v>0</v>
      </c>
      <c r="E144" s="135">
        <f t="shared" si="42"/>
        <v>0</v>
      </c>
      <c r="F144" s="135">
        <f t="shared" si="42"/>
        <v>0</v>
      </c>
      <c r="G144" s="135">
        <f t="shared" si="42"/>
        <v>0</v>
      </c>
      <c r="H144" s="135">
        <f t="shared" si="42"/>
        <v>0</v>
      </c>
      <c r="I144" s="135">
        <f t="shared" si="42"/>
        <v>0</v>
      </c>
      <c r="J144" s="135">
        <f t="shared" si="42"/>
        <v>0</v>
      </c>
      <c r="K144" s="135">
        <f t="shared" si="42"/>
        <v>0</v>
      </c>
      <c r="L144" s="135">
        <f t="shared" si="42"/>
        <v>0</v>
      </c>
      <c r="M144" s="135">
        <f t="shared" si="42"/>
        <v>0</v>
      </c>
      <c r="N144" s="135">
        <f t="shared" si="42"/>
        <v>0</v>
      </c>
      <c r="O144" s="135">
        <f t="shared" si="42"/>
        <v>0</v>
      </c>
      <c r="P144" s="135">
        <f t="shared" si="42"/>
        <v>0</v>
      </c>
      <c r="Q144" s="135">
        <f t="shared" si="42"/>
        <v>0</v>
      </c>
      <c r="R144" s="135">
        <f t="shared" si="39"/>
        <v>0</v>
      </c>
      <c r="S144" s="135">
        <f t="shared" si="39"/>
        <v>0</v>
      </c>
      <c r="T144" s="135">
        <f t="shared" si="39"/>
        <v>0</v>
      </c>
      <c r="U144" s="135">
        <f t="shared" si="39"/>
        <v>0</v>
      </c>
      <c r="V144" s="135">
        <f t="shared" si="41"/>
        <v>0</v>
      </c>
      <c r="W144" s="135">
        <f t="shared" si="41"/>
        <v>0</v>
      </c>
      <c r="X144" s="135">
        <f t="shared" si="41"/>
        <v>0</v>
      </c>
      <c r="Y144" s="135">
        <f t="shared" si="41"/>
        <v>0</v>
      </c>
      <c r="Z144" s="135">
        <f t="shared" si="41"/>
        <v>0</v>
      </c>
      <c r="AA144" s="135">
        <f t="shared" si="41"/>
        <v>0</v>
      </c>
      <c r="AB144" s="135">
        <f t="shared" si="41"/>
        <v>0</v>
      </c>
      <c r="AC144" s="135">
        <f t="shared" si="41"/>
        <v>0</v>
      </c>
      <c r="AD144" s="135">
        <f t="shared" si="41"/>
        <v>0</v>
      </c>
      <c r="AE144" s="135">
        <f t="shared" si="41"/>
        <v>0</v>
      </c>
      <c r="AF144" s="135">
        <f t="shared" si="41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42"/>
        <v>0</v>
      </c>
      <c r="D145" s="135">
        <f t="shared" si="42"/>
        <v>0</v>
      </c>
      <c r="E145" s="135">
        <f t="shared" si="42"/>
        <v>0</v>
      </c>
      <c r="F145" s="135">
        <f t="shared" si="42"/>
        <v>0</v>
      </c>
      <c r="G145" s="135">
        <f t="shared" si="42"/>
        <v>0</v>
      </c>
      <c r="H145" s="135">
        <f t="shared" si="42"/>
        <v>0</v>
      </c>
      <c r="I145" s="135">
        <f t="shared" si="42"/>
        <v>0</v>
      </c>
      <c r="J145" s="135">
        <f t="shared" si="42"/>
        <v>0</v>
      </c>
      <c r="K145" s="135">
        <f t="shared" si="42"/>
        <v>0</v>
      </c>
      <c r="L145" s="135">
        <f t="shared" si="42"/>
        <v>0</v>
      </c>
      <c r="M145" s="135">
        <f t="shared" si="42"/>
        <v>0</v>
      </c>
      <c r="N145" s="135">
        <f t="shared" si="42"/>
        <v>0</v>
      </c>
      <c r="O145" s="135">
        <f t="shared" si="42"/>
        <v>0</v>
      </c>
      <c r="P145" s="135">
        <f t="shared" si="42"/>
        <v>0</v>
      </c>
      <c r="Q145" s="135">
        <f t="shared" si="42"/>
        <v>0</v>
      </c>
      <c r="R145" s="135">
        <f t="shared" si="39"/>
        <v>0</v>
      </c>
      <c r="S145" s="135">
        <f t="shared" si="39"/>
        <v>0</v>
      </c>
      <c r="T145" s="135">
        <f t="shared" si="39"/>
        <v>0</v>
      </c>
      <c r="U145" s="135">
        <f t="shared" si="39"/>
        <v>0</v>
      </c>
      <c r="V145" s="135">
        <f t="shared" si="41"/>
        <v>0</v>
      </c>
      <c r="W145" s="135">
        <f t="shared" si="41"/>
        <v>0</v>
      </c>
      <c r="X145" s="135">
        <f t="shared" si="41"/>
        <v>0</v>
      </c>
      <c r="Y145" s="135">
        <f t="shared" si="41"/>
        <v>0</v>
      </c>
      <c r="Z145" s="135">
        <f t="shared" si="41"/>
        <v>0</v>
      </c>
      <c r="AA145" s="135">
        <f t="shared" si="41"/>
        <v>0</v>
      </c>
      <c r="AB145" s="135">
        <f t="shared" si="41"/>
        <v>0</v>
      </c>
      <c r="AC145" s="135">
        <f t="shared" si="41"/>
        <v>0</v>
      </c>
      <c r="AD145" s="135">
        <f t="shared" si="41"/>
        <v>0</v>
      </c>
      <c r="AE145" s="135">
        <f t="shared" si="41"/>
        <v>0</v>
      </c>
      <c r="AF145" s="135">
        <f t="shared" si="41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42"/>
        <v>0.8</v>
      </c>
      <c r="D146" s="135">
        <f t="shared" si="42"/>
        <v>0.8</v>
      </c>
      <c r="E146" s="135">
        <f t="shared" si="42"/>
        <v>0.8</v>
      </c>
      <c r="F146" s="135">
        <f t="shared" si="42"/>
        <v>0.8</v>
      </c>
      <c r="G146" s="135">
        <f t="shared" si="42"/>
        <v>0.8</v>
      </c>
      <c r="H146" s="135">
        <f t="shared" si="42"/>
        <v>0.8</v>
      </c>
      <c r="I146" s="135">
        <f t="shared" si="42"/>
        <v>0.8</v>
      </c>
      <c r="J146" s="135">
        <f t="shared" si="42"/>
        <v>0.8</v>
      </c>
      <c r="K146" s="135">
        <f t="shared" si="42"/>
        <v>0.8</v>
      </c>
      <c r="L146" s="135">
        <f t="shared" si="42"/>
        <v>0.8</v>
      </c>
      <c r="M146" s="135">
        <f t="shared" si="42"/>
        <v>0.8</v>
      </c>
      <c r="N146" s="135">
        <f t="shared" si="42"/>
        <v>0.8</v>
      </c>
      <c r="O146" s="135">
        <f t="shared" si="42"/>
        <v>0.8</v>
      </c>
      <c r="P146" s="135">
        <f t="shared" si="42"/>
        <v>0.8</v>
      </c>
      <c r="Q146" s="135">
        <f t="shared" si="42"/>
        <v>0.8</v>
      </c>
      <c r="R146" s="135">
        <f t="shared" si="39"/>
        <v>0.8</v>
      </c>
      <c r="S146" s="135">
        <f t="shared" si="39"/>
        <v>0.8</v>
      </c>
      <c r="T146" s="135">
        <f t="shared" si="39"/>
        <v>0.8</v>
      </c>
      <c r="U146" s="135">
        <f t="shared" si="39"/>
        <v>0.8</v>
      </c>
      <c r="V146" s="135">
        <f t="shared" si="41"/>
        <v>0.8</v>
      </c>
      <c r="W146" s="135">
        <f t="shared" si="41"/>
        <v>0.8</v>
      </c>
      <c r="X146" s="135">
        <f t="shared" ref="X146:AF170" si="43">W146</f>
        <v>0.8</v>
      </c>
      <c r="Y146" s="135">
        <f t="shared" si="43"/>
        <v>0.8</v>
      </c>
      <c r="Z146" s="135">
        <f t="shared" si="43"/>
        <v>0.8</v>
      </c>
      <c r="AA146" s="135">
        <f t="shared" si="43"/>
        <v>0.8</v>
      </c>
      <c r="AB146" s="135">
        <f t="shared" si="43"/>
        <v>0.8</v>
      </c>
      <c r="AC146" s="135">
        <f t="shared" si="43"/>
        <v>0.8</v>
      </c>
      <c r="AD146" s="135">
        <f t="shared" si="43"/>
        <v>0.8</v>
      </c>
      <c r="AE146" s="135">
        <f t="shared" si="43"/>
        <v>0.8</v>
      </c>
      <c r="AF146" s="135">
        <f t="shared" si="43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42"/>
        <v>1.5</v>
      </c>
      <c r="D147" s="135">
        <f t="shared" si="42"/>
        <v>1.5</v>
      </c>
      <c r="E147" s="135">
        <f t="shared" si="42"/>
        <v>1.5</v>
      </c>
      <c r="F147" s="135">
        <f t="shared" si="42"/>
        <v>1.5</v>
      </c>
      <c r="G147" s="135">
        <f t="shared" si="42"/>
        <v>1.5</v>
      </c>
      <c r="H147" s="135">
        <f t="shared" si="42"/>
        <v>1.5</v>
      </c>
      <c r="I147" s="135">
        <f t="shared" si="42"/>
        <v>1.5</v>
      </c>
      <c r="J147" s="135">
        <f t="shared" si="42"/>
        <v>1.5</v>
      </c>
      <c r="K147" s="135">
        <f t="shared" si="42"/>
        <v>1.5</v>
      </c>
      <c r="L147" s="135">
        <f t="shared" si="42"/>
        <v>1.5</v>
      </c>
      <c r="M147" s="135">
        <f t="shared" si="42"/>
        <v>1.5</v>
      </c>
      <c r="N147" s="135">
        <f t="shared" si="42"/>
        <v>1.5</v>
      </c>
      <c r="O147" s="135">
        <f t="shared" si="42"/>
        <v>1.5</v>
      </c>
      <c r="P147" s="135">
        <f t="shared" si="42"/>
        <v>1.5</v>
      </c>
      <c r="Q147" s="135">
        <f t="shared" si="42"/>
        <v>1.5</v>
      </c>
      <c r="R147" s="135">
        <f t="shared" si="39"/>
        <v>1.5</v>
      </c>
      <c r="S147" s="135">
        <f t="shared" si="39"/>
        <v>1.5</v>
      </c>
      <c r="T147" s="135">
        <f t="shared" si="39"/>
        <v>1.5</v>
      </c>
      <c r="U147" s="135">
        <f t="shared" si="39"/>
        <v>1.5</v>
      </c>
      <c r="V147" s="135">
        <f t="shared" si="39"/>
        <v>1.5</v>
      </c>
      <c r="W147" s="135">
        <f t="shared" si="39"/>
        <v>1.5</v>
      </c>
      <c r="X147" s="135">
        <f t="shared" si="43"/>
        <v>1.5</v>
      </c>
      <c r="Y147" s="135">
        <f t="shared" si="43"/>
        <v>1.5</v>
      </c>
      <c r="Z147" s="135">
        <f t="shared" si="43"/>
        <v>1.5</v>
      </c>
      <c r="AA147" s="135">
        <f t="shared" si="43"/>
        <v>1.5</v>
      </c>
      <c r="AB147" s="135">
        <f t="shared" si="43"/>
        <v>1.5</v>
      </c>
      <c r="AC147" s="135">
        <f t="shared" si="43"/>
        <v>1.5</v>
      </c>
      <c r="AD147" s="135">
        <f t="shared" si="43"/>
        <v>1.5</v>
      </c>
      <c r="AE147" s="135">
        <f t="shared" si="43"/>
        <v>1.5</v>
      </c>
      <c r="AF147" s="135">
        <f t="shared" si="43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42"/>
        <v>1</v>
      </c>
      <c r="D148" s="135">
        <f t="shared" si="42"/>
        <v>1</v>
      </c>
      <c r="E148" s="135">
        <f t="shared" si="42"/>
        <v>1</v>
      </c>
      <c r="F148" s="135">
        <f t="shared" si="42"/>
        <v>1</v>
      </c>
      <c r="G148" s="135">
        <f t="shared" si="42"/>
        <v>1</v>
      </c>
      <c r="H148" s="135">
        <f t="shared" si="42"/>
        <v>1</v>
      </c>
      <c r="I148" s="135">
        <f t="shared" si="42"/>
        <v>1</v>
      </c>
      <c r="J148" s="135">
        <f t="shared" si="42"/>
        <v>1</v>
      </c>
      <c r="K148" s="135">
        <f t="shared" si="42"/>
        <v>1</v>
      </c>
      <c r="L148" s="135">
        <f t="shared" si="42"/>
        <v>1</v>
      </c>
      <c r="M148" s="135">
        <f t="shared" si="42"/>
        <v>1</v>
      </c>
      <c r="N148" s="135">
        <f t="shared" si="42"/>
        <v>1</v>
      </c>
      <c r="O148" s="135">
        <f t="shared" si="42"/>
        <v>1</v>
      </c>
      <c r="P148" s="135">
        <f t="shared" si="42"/>
        <v>1</v>
      </c>
      <c r="Q148" s="135">
        <f t="shared" si="42"/>
        <v>1</v>
      </c>
      <c r="R148" s="135">
        <f t="shared" si="39"/>
        <v>1</v>
      </c>
      <c r="S148" s="135">
        <f t="shared" si="39"/>
        <v>1</v>
      </c>
      <c r="T148" s="135">
        <f t="shared" si="39"/>
        <v>1</v>
      </c>
      <c r="U148" s="135">
        <f t="shared" si="39"/>
        <v>1</v>
      </c>
      <c r="V148" s="135">
        <f t="shared" si="39"/>
        <v>1</v>
      </c>
      <c r="W148" s="135">
        <f t="shared" si="39"/>
        <v>1</v>
      </c>
      <c r="X148" s="135">
        <f t="shared" si="43"/>
        <v>1</v>
      </c>
      <c r="Y148" s="135">
        <f t="shared" si="43"/>
        <v>1</v>
      </c>
      <c r="Z148" s="135">
        <f t="shared" si="43"/>
        <v>1</v>
      </c>
      <c r="AA148" s="135">
        <f t="shared" si="43"/>
        <v>1</v>
      </c>
      <c r="AB148" s="135">
        <f t="shared" si="43"/>
        <v>1</v>
      </c>
      <c r="AC148" s="135">
        <f t="shared" si="43"/>
        <v>1</v>
      </c>
      <c r="AD148" s="135">
        <f t="shared" si="43"/>
        <v>1</v>
      </c>
      <c r="AE148" s="135">
        <f t="shared" si="43"/>
        <v>1</v>
      </c>
      <c r="AF148" s="135">
        <f t="shared" si="43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42"/>
        <v>1</v>
      </c>
      <c r="D149" s="135">
        <f t="shared" si="42"/>
        <v>1</v>
      </c>
      <c r="E149" s="135">
        <f t="shared" si="42"/>
        <v>1</v>
      </c>
      <c r="F149" s="135">
        <f t="shared" si="42"/>
        <v>1</v>
      </c>
      <c r="G149" s="135">
        <f t="shared" si="42"/>
        <v>1</v>
      </c>
      <c r="H149" s="135">
        <f t="shared" si="42"/>
        <v>1</v>
      </c>
      <c r="I149" s="135">
        <f t="shared" si="42"/>
        <v>1</v>
      </c>
      <c r="J149" s="135">
        <f t="shared" si="42"/>
        <v>1</v>
      </c>
      <c r="K149" s="135">
        <f t="shared" si="42"/>
        <v>1</v>
      </c>
      <c r="L149" s="135">
        <f t="shared" si="42"/>
        <v>1</v>
      </c>
      <c r="M149" s="135">
        <f t="shared" si="42"/>
        <v>1</v>
      </c>
      <c r="N149" s="135">
        <f t="shared" si="42"/>
        <v>1</v>
      </c>
      <c r="O149" s="135">
        <f t="shared" si="42"/>
        <v>1</v>
      </c>
      <c r="P149" s="135">
        <f t="shared" si="42"/>
        <v>1</v>
      </c>
      <c r="Q149" s="135">
        <f t="shared" si="42"/>
        <v>1</v>
      </c>
      <c r="R149" s="135">
        <f t="shared" si="39"/>
        <v>1</v>
      </c>
      <c r="S149" s="135">
        <f t="shared" si="39"/>
        <v>1</v>
      </c>
      <c r="T149" s="135">
        <f t="shared" si="39"/>
        <v>1</v>
      </c>
      <c r="U149" s="135">
        <f t="shared" si="39"/>
        <v>1</v>
      </c>
      <c r="V149" s="135">
        <f t="shared" si="39"/>
        <v>1</v>
      </c>
      <c r="W149" s="135">
        <f t="shared" si="39"/>
        <v>1</v>
      </c>
      <c r="X149" s="135">
        <f t="shared" si="43"/>
        <v>1</v>
      </c>
      <c r="Y149" s="135">
        <f t="shared" si="43"/>
        <v>1</v>
      </c>
      <c r="Z149" s="135">
        <f t="shared" si="43"/>
        <v>1</v>
      </c>
      <c r="AA149" s="135">
        <f t="shared" si="43"/>
        <v>1</v>
      </c>
      <c r="AB149" s="135">
        <f t="shared" si="43"/>
        <v>1</v>
      </c>
      <c r="AC149" s="135">
        <f t="shared" si="43"/>
        <v>1</v>
      </c>
      <c r="AD149" s="135">
        <f t="shared" si="43"/>
        <v>1</v>
      </c>
      <c r="AE149" s="135">
        <f t="shared" si="43"/>
        <v>1</v>
      </c>
      <c r="AF149" s="135">
        <f t="shared" si="43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42"/>
        <v>0.42</v>
      </c>
      <c r="D150" s="135">
        <f t="shared" si="42"/>
        <v>0.42</v>
      </c>
      <c r="E150" s="135">
        <f t="shared" si="42"/>
        <v>0.42</v>
      </c>
      <c r="F150" s="135">
        <f t="shared" si="42"/>
        <v>0.42</v>
      </c>
      <c r="G150" s="135">
        <f t="shared" si="42"/>
        <v>0.42</v>
      </c>
      <c r="H150" s="135">
        <f t="shared" si="42"/>
        <v>0.42</v>
      </c>
      <c r="I150" s="135">
        <f t="shared" si="42"/>
        <v>0.42</v>
      </c>
      <c r="J150" s="135">
        <f t="shared" si="42"/>
        <v>0.42</v>
      </c>
      <c r="K150" s="135">
        <f t="shared" si="42"/>
        <v>0.42</v>
      </c>
      <c r="L150" s="135">
        <f t="shared" si="42"/>
        <v>0.42</v>
      </c>
      <c r="M150" s="135">
        <f t="shared" si="42"/>
        <v>0.42</v>
      </c>
      <c r="N150" s="135">
        <f t="shared" si="42"/>
        <v>0.42</v>
      </c>
      <c r="O150" s="135">
        <f t="shared" si="42"/>
        <v>0.42</v>
      </c>
      <c r="P150" s="135">
        <f t="shared" si="42"/>
        <v>0.42</v>
      </c>
      <c r="Q150" s="135">
        <f t="shared" si="42"/>
        <v>0.42</v>
      </c>
      <c r="R150" s="135">
        <f t="shared" si="39"/>
        <v>0.42</v>
      </c>
      <c r="S150" s="135">
        <f t="shared" si="39"/>
        <v>0.42</v>
      </c>
      <c r="T150" s="135">
        <f t="shared" si="39"/>
        <v>0.42</v>
      </c>
      <c r="U150" s="135">
        <f t="shared" si="39"/>
        <v>0.42</v>
      </c>
      <c r="V150" s="135">
        <f t="shared" si="39"/>
        <v>0.42</v>
      </c>
      <c r="W150" s="135">
        <f t="shared" si="39"/>
        <v>0.42</v>
      </c>
      <c r="X150" s="135">
        <f t="shared" si="43"/>
        <v>0.42</v>
      </c>
      <c r="Y150" s="135">
        <f t="shared" si="43"/>
        <v>0.42</v>
      </c>
      <c r="Z150" s="135">
        <f t="shared" si="43"/>
        <v>0.42</v>
      </c>
      <c r="AA150" s="135">
        <f t="shared" si="43"/>
        <v>0.42</v>
      </c>
      <c r="AB150" s="135">
        <f t="shared" si="43"/>
        <v>0.42</v>
      </c>
      <c r="AC150" s="135">
        <f t="shared" si="43"/>
        <v>0.42</v>
      </c>
      <c r="AD150" s="135">
        <f t="shared" si="43"/>
        <v>0.42</v>
      </c>
      <c r="AE150" s="135">
        <f t="shared" si="43"/>
        <v>0.42</v>
      </c>
      <c r="AF150" s="135">
        <f t="shared" si="43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42"/>
        <v>0.46</v>
      </c>
      <c r="D151" s="135">
        <f t="shared" si="42"/>
        <v>0.46</v>
      </c>
      <c r="E151" s="135">
        <f t="shared" si="42"/>
        <v>0.46</v>
      </c>
      <c r="F151" s="135">
        <f t="shared" si="42"/>
        <v>0.46</v>
      </c>
      <c r="G151" s="135">
        <f t="shared" si="42"/>
        <v>0.46</v>
      </c>
      <c r="H151" s="135">
        <f t="shared" si="42"/>
        <v>0.46</v>
      </c>
      <c r="I151" s="135">
        <f t="shared" si="42"/>
        <v>0.46</v>
      </c>
      <c r="J151" s="135">
        <f t="shared" si="42"/>
        <v>0.46</v>
      </c>
      <c r="K151" s="135">
        <f t="shared" si="42"/>
        <v>0.46</v>
      </c>
      <c r="L151" s="135">
        <f t="shared" si="42"/>
        <v>0.46</v>
      </c>
      <c r="M151" s="135">
        <f t="shared" si="42"/>
        <v>0.46</v>
      </c>
      <c r="N151" s="135">
        <f t="shared" si="42"/>
        <v>0.46</v>
      </c>
      <c r="O151" s="135">
        <f t="shared" si="42"/>
        <v>0.46</v>
      </c>
      <c r="P151" s="135">
        <f t="shared" si="42"/>
        <v>0.46</v>
      </c>
      <c r="Q151" s="135">
        <f t="shared" si="42"/>
        <v>0.46</v>
      </c>
      <c r="R151" s="135">
        <f t="shared" si="39"/>
        <v>0.46</v>
      </c>
      <c r="S151" s="135">
        <f t="shared" si="39"/>
        <v>0.46</v>
      </c>
      <c r="T151" s="135">
        <f t="shared" si="39"/>
        <v>0.46</v>
      </c>
      <c r="U151" s="135">
        <f t="shared" si="39"/>
        <v>0.46</v>
      </c>
      <c r="V151" s="135">
        <f t="shared" si="39"/>
        <v>0.46</v>
      </c>
      <c r="W151" s="135">
        <f t="shared" si="39"/>
        <v>0.46</v>
      </c>
      <c r="X151" s="135">
        <f t="shared" si="43"/>
        <v>0.46</v>
      </c>
      <c r="Y151" s="135">
        <f t="shared" si="43"/>
        <v>0.46</v>
      </c>
      <c r="Z151" s="135">
        <f t="shared" si="43"/>
        <v>0.46</v>
      </c>
      <c r="AA151" s="135">
        <f t="shared" si="43"/>
        <v>0.46</v>
      </c>
      <c r="AB151" s="135">
        <f t="shared" si="43"/>
        <v>0.46</v>
      </c>
      <c r="AC151" s="135">
        <f t="shared" si="43"/>
        <v>0.46</v>
      </c>
      <c r="AD151" s="135">
        <f t="shared" si="43"/>
        <v>0.46</v>
      </c>
      <c r="AE151" s="135">
        <f t="shared" si="43"/>
        <v>0.46</v>
      </c>
      <c r="AF151" s="135">
        <f t="shared" si="43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42"/>
        <v>0.85</v>
      </c>
      <c r="D152" s="135">
        <f t="shared" si="42"/>
        <v>0.85</v>
      </c>
      <c r="E152" s="135">
        <f t="shared" si="42"/>
        <v>0.85</v>
      </c>
      <c r="F152" s="135">
        <f t="shared" si="42"/>
        <v>0.85</v>
      </c>
      <c r="G152" s="135">
        <f t="shared" si="42"/>
        <v>0.85</v>
      </c>
      <c r="H152" s="135">
        <f t="shared" si="42"/>
        <v>0.85</v>
      </c>
      <c r="I152" s="135">
        <f t="shared" si="42"/>
        <v>0.85</v>
      </c>
      <c r="J152" s="135">
        <f t="shared" si="42"/>
        <v>0.85</v>
      </c>
      <c r="K152" s="135">
        <f t="shared" si="42"/>
        <v>0.85</v>
      </c>
      <c r="L152" s="135">
        <f t="shared" si="42"/>
        <v>0.85</v>
      </c>
      <c r="M152" s="135">
        <f t="shared" si="42"/>
        <v>0.85</v>
      </c>
      <c r="N152" s="135">
        <f t="shared" si="42"/>
        <v>0.85</v>
      </c>
      <c r="O152" s="135">
        <f t="shared" si="42"/>
        <v>0.85</v>
      </c>
      <c r="P152" s="135">
        <f t="shared" si="42"/>
        <v>0.85</v>
      </c>
      <c r="Q152" s="135">
        <f t="shared" si="42"/>
        <v>0.85</v>
      </c>
      <c r="R152" s="135">
        <f t="shared" si="39"/>
        <v>0.85</v>
      </c>
      <c r="S152" s="135">
        <f t="shared" si="39"/>
        <v>0.85</v>
      </c>
      <c r="T152" s="135">
        <f t="shared" si="39"/>
        <v>0.85</v>
      </c>
      <c r="U152" s="135">
        <f t="shared" si="39"/>
        <v>0.85</v>
      </c>
      <c r="V152" s="135">
        <f t="shared" si="39"/>
        <v>0.85</v>
      </c>
      <c r="W152" s="135">
        <f t="shared" si="39"/>
        <v>0.85</v>
      </c>
      <c r="X152" s="135">
        <f t="shared" si="43"/>
        <v>0.85</v>
      </c>
      <c r="Y152" s="135">
        <f t="shared" si="43"/>
        <v>0.85</v>
      </c>
      <c r="Z152" s="135">
        <f t="shared" si="43"/>
        <v>0.85</v>
      </c>
      <c r="AA152" s="135">
        <f t="shared" si="43"/>
        <v>0.85</v>
      </c>
      <c r="AB152" s="135">
        <f t="shared" si="43"/>
        <v>0.85</v>
      </c>
      <c r="AC152" s="135">
        <f t="shared" si="43"/>
        <v>0.85</v>
      </c>
      <c r="AD152" s="135">
        <f t="shared" si="43"/>
        <v>0.85</v>
      </c>
      <c r="AE152" s="135">
        <f t="shared" si="43"/>
        <v>0.85</v>
      </c>
      <c r="AF152" s="135">
        <f t="shared" si="43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42"/>
        <v>0.9</v>
      </c>
      <c r="D153" s="135">
        <f t="shared" si="42"/>
        <v>0.9</v>
      </c>
      <c r="E153" s="135">
        <f t="shared" si="42"/>
        <v>0.9</v>
      </c>
      <c r="F153" s="135">
        <f t="shared" si="42"/>
        <v>0.9</v>
      </c>
      <c r="G153" s="135">
        <f t="shared" si="42"/>
        <v>0.9</v>
      </c>
      <c r="H153" s="135">
        <f t="shared" si="42"/>
        <v>0.9</v>
      </c>
      <c r="I153" s="135">
        <f t="shared" si="42"/>
        <v>0.9</v>
      </c>
      <c r="J153" s="135">
        <f t="shared" si="42"/>
        <v>0.9</v>
      </c>
      <c r="K153" s="135">
        <f t="shared" si="42"/>
        <v>0.9</v>
      </c>
      <c r="L153" s="135">
        <f t="shared" si="42"/>
        <v>0.9</v>
      </c>
      <c r="M153" s="135">
        <f t="shared" si="42"/>
        <v>0.9</v>
      </c>
      <c r="N153" s="135">
        <f t="shared" si="42"/>
        <v>0.9</v>
      </c>
      <c r="O153" s="135">
        <f t="shared" si="42"/>
        <v>0.9</v>
      </c>
      <c r="P153" s="135">
        <f t="shared" si="42"/>
        <v>0.9</v>
      </c>
      <c r="Q153" s="135">
        <f t="shared" si="42"/>
        <v>0.9</v>
      </c>
      <c r="R153" s="135">
        <f t="shared" si="39"/>
        <v>0.9</v>
      </c>
      <c r="S153" s="135">
        <f t="shared" si="39"/>
        <v>0.9</v>
      </c>
      <c r="T153" s="135">
        <f t="shared" si="39"/>
        <v>0.9</v>
      </c>
      <c r="U153" s="135">
        <f t="shared" si="39"/>
        <v>0.9</v>
      </c>
      <c r="V153" s="135">
        <f t="shared" si="39"/>
        <v>0.9</v>
      </c>
      <c r="W153" s="135">
        <f t="shared" si="39"/>
        <v>0.9</v>
      </c>
      <c r="X153" s="135">
        <f t="shared" si="43"/>
        <v>0.9</v>
      </c>
      <c r="Y153" s="135">
        <f t="shared" si="43"/>
        <v>0.9</v>
      </c>
      <c r="Z153" s="135">
        <f t="shared" si="43"/>
        <v>0.9</v>
      </c>
      <c r="AA153" s="135">
        <f t="shared" si="43"/>
        <v>0.9</v>
      </c>
      <c r="AB153" s="135">
        <f t="shared" si="43"/>
        <v>0.9</v>
      </c>
      <c r="AC153" s="135">
        <f t="shared" si="43"/>
        <v>0.9</v>
      </c>
      <c r="AD153" s="135">
        <f t="shared" si="43"/>
        <v>0.9</v>
      </c>
      <c r="AE153" s="135">
        <f t="shared" si="43"/>
        <v>0.9</v>
      </c>
      <c r="AF153" s="135">
        <f t="shared" si="43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42"/>
        <v>0.44</v>
      </c>
      <c r="D154" s="135">
        <f t="shared" si="42"/>
        <v>0.44</v>
      </c>
      <c r="E154" s="135">
        <f t="shared" si="42"/>
        <v>0.44</v>
      </c>
      <c r="F154" s="135">
        <f t="shared" si="42"/>
        <v>0.44</v>
      </c>
      <c r="G154" s="135">
        <f t="shared" si="42"/>
        <v>0.44</v>
      </c>
      <c r="H154" s="135">
        <f t="shared" si="42"/>
        <v>0.44</v>
      </c>
      <c r="I154" s="135">
        <f t="shared" si="42"/>
        <v>0.44</v>
      </c>
      <c r="J154" s="135">
        <f t="shared" si="42"/>
        <v>0.44</v>
      </c>
      <c r="K154" s="135">
        <f t="shared" si="42"/>
        <v>0.44</v>
      </c>
      <c r="L154" s="135">
        <f t="shared" si="42"/>
        <v>0.44</v>
      </c>
      <c r="M154" s="135">
        <f t="shared" si="42"/>
        <v>0.44</v>
      </c>
      <c r="N154" s="135">
        <f t="shared" si="42"/>
        <v>0.44</v>
      </c>
      <c r="O154" s="135">
        <f t="shared" si="42"/>
        <v>0.44</v>
      </c>
      <c r="P154" s="135">
        <f t="shared" si="42"/>
        <v>0.44</v>
      </c>
      <c r="Q154" s="135">
        <f t="shared" si="42"/>
        <v>0.44</v>
      </c>
      <c r="R154" s="135">
        <f t="shared" si="39"/>
        <v>0.44</v>
      </c>
      <c r="S154" s="135">
        <f t="shared" si="39"/>
        <v>0.44</v>
      </c>
      <c r="T154" s="135">
        <f t="shared" si="39"/>
        <v>0.44</v>
      </c>
      <c r="U154" s="135">
        <f t="shared" si="39"/>
        <v>0.44</v>
      </c>
      <c r="V154" s="135">
        <f t="shared" si="39"/>
        <v>0.44</v>
      </c>
      <c r="W154" s="135">
        <f t="shared" si="39"/>
        <v>0.44</v>
      </c>
      <c r="X154" s="135">
        <f t="shared" si="43"/>
        <v>0.44</v>
      </c>
      <c r="Y154" s="135">
        <f t="shared" si="43"/>
        <v>0.44</v>
      </c>
      <c r="Z154" s="135">
        <f t="shared" si="43"/>
        <v>0.44</v>
      </c>
      <c r="AA154" s="135">
        <f t="shared" si="43"/>
        <v>0.44</v>
      </c>
      <c r="AB154" s="135">
        <f t="shared" si="43"/>
        <v>0.44</v>
      </c>
      <c r="AC154" s="135">
        <f t="shared" si="43"/>
        <v>0.44</v>
      </c>
      <c r="AD154" s="135">
        <f t="shared" si="43"/>
        <v>0.44</v>
      </c>
      <c r="AE154" s="135">
        <f t="shared" si="43"/>
        <v>0.44</v>
      </c>
      <c r="AF154" s="135">
        <f t="shared" si="43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44">B155</f>
        <v>0.9</v>
      </c>
      <c r="D155" s="135">
        <f t="shared" si="44"/>
        <v>0.9</v>
      </c>
      <c r="E155" s="135">
        <f t="shared" si="44"/>
        <v>0.9</v>
      </c>
      <c r="F155" s="135">
        <f t="shared" si="44"/>
        <v>0.9</v>
      </c>
      <c r="G155" s="135">
        <f t="shared" si="44"/>
        <v>0.9</v>
      </c>
      <c r="H155" s="135">
        <f t="shared" si="44"/>
        <v>0.9</v>
      </c>
      <c r="I155" s="135">
        <f t="shared" si="44"/>
        <v>0.9</v>
      </c>
      <c r="J155" s="135">
        <f t="shared" si="44"/>
        <v>0.9</v>
      </c>
      <c r="K155" s="135">
        <f t="shared" si="44"/>
        <v>0.9</v>
      </c>
      <c r="L155" s="135">
        <f t="shared" si="44"/>
        <v>0.9</v>
      </c>
      <c r="M155" s="135">
        <f t="shared" si="44"/>
        <v>0.9</v>
      </c>
      <c r="N155" s="135">
        <f t="shared" si="44"/>
        <v>0.9</v>
      </c>
      <c r="O155" s="135">
        <f t="shared" si="44"/>
        <v>0.9</v>
      </c>
      <c r="P155" s="135">
        <f t="shared" si="44"/>
        <v>0.9</v>
      </c>
      <c r="Q155" s="135">
        <f t="shared" si="44"/>
        <v>0.9</v>
      </c>
      <c r="R155" s="135">
        <f t="shared" si="39"/>
        <v>0.9</v>
      </c>
      <c r="S155" s="135">
        <f t="shared" si="39"/>
        <v>0.9</v>
      </c>
      <c r="T155" s="135">
        <f t="shared" si="39"/>
        <v>0.9</v>
      </c>
      <c r="U155" s="135">
        <f t="shared" si="39"/>
        <v>0.9</v>
      </c>
      <c r="V155" s="135">
        <f t="shared" si="39"/>
        <v>0.9</v>
      </c>
      <c r="W155" s="135">
        <f t="shared" si="39"/>
        <v>0.9</v>
      </c>
      <c r="X155" s="135">
        <f t="shared" si="43"/>
        <v>0.9</v>
      </c>
      <c r="Y155" s="135">
        <f t="shared" si="43"/>
        <v>0.9</v>
      </c>
      <c r="Z155" s="135">
        <f t="shared" si="43"/>
        <v>0.9</v>
      </c>
      <c r="AA155" s="135">
        <f t="shared" si="43"/>
        <v>0.9</v>
      </c>
      <c r="AB155" s="135">
        <f t="shared" si="43"/>
        <v>0.9</v>
      </c>
      <c r="AC155" s="135">
        <f t="shared" si="43"/>
        <v>0.9</v>
      </c>
      <c r="AD155" s="135">
        <f t="shared" si="43"/>
        <v>0.9</v>
      </c>
      <c r="AE155" s="135">
        <f t="shared" si="43"/>
        <v>0.9</v>
      </c>
      <c r="AF155" s="135">
        <f t="shared" si="43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44"/>
        <v>2.1</v>
      </c>
      <c r="D156" s="135">
        <f t="shared" si="44"/>
        <v>2.1</v>
      </c>
      <c r="E156" s="135">
        <f t="shared" si="44"/>
        <v>2.1</v>
      </c>
      <c r="F156" s="135">
        <f t="shared" si="44"/>
        <v>2.1</v>
      </c>
      <c r="G156" s="135">
        <f t="shared" si="44"/>
        <v>2.1</v>
      </c>
      <c r="H156" s="135">
        <f t="shared" si="44"/>
        <v>2.1</v>
      </c>
      <c r="I156" s="135">
        <f t="shared" si="44"/>
        <v>2.1</v>
      </c>
      <c r="J156" s="135">
        <f t="shared" si="44"/>
        <v>2.1</v>
      </c>
      <c r="K156" s="135">
        <f t="shared" si="44"/>
        <v>2.1</v>
      </c>
      <c r="L156" s="135">
        <f t="shared" si="44"/>
        <v>2.1</v>
      </c>
      <c r="M156" s="135">
        <f t="shared" si="44"/>
        <v>2.1</v>
      </c>
      <c r="N156" s="135">
        <f t="shared" si="44"/>
        <v>2.1</v>
      </c>
      <c r="O156" s="135">
        <f t="shared" si="44"/>
        <v>2.1</v>
      </c>
      <c r="P156" s="135">
        <f t="shared" si="44"/>
        <v>2.1</v>
      </c>
      <c r="Q156" s="135">
        <f t="shared" si="44"/>
        <v>2.1</v>
      </c>
      <c r="R156" s="135">
        <f t="shared" si="39"/>
        <v>2.1</v>
      </c>
      <c r="S156" s="135">
        <f t="shared" si="39"/>
        <v>2.1</v>
      </c>
      <c r="T156" s="135">
        <f t="shared" si="39"/>
        <v>2.1</v>
      </c>
      <c r="U156" s="135">
        <f t="shared" si="39"/>
        <v>2.1</v>
      </c>
      <c r="V156" s="135">
        <f t="shared" si="39"/>
        <v>2.1</v>
      </c>
      <c r="W156" s="135">
        <f t="shared" si="39"/>
        <v>2.1</v>
      </c>
      <c r="X156" s="135">
        <f t="shared" si="43"/>
        <v>2.1</v>
      </c>
      <c r="Y156" s="135">
        <f t="shared" si="43"/>
        <v>2.1</v>
      </c>
      <c r="Z156" s="135">
        <f t="shared" si="43"/>
        <v>2.1</v>
      </c>
      <c r="AA156" s="135">
        <f t="shared" si="43"/>
        <v>2.1</v>
      </c>
      <c r="AB156" s="135">
        <f t="shared" si="43"/>
        <v>2.1</v>
      </c>
      <c r="AC156" s="135">
        <f t="shared" si="43"/>
        <v>2.1</v>
      </c>
      <c r="AD156" s="135">
        <f t="shared" si="43"/>
        <v>2.1</v>
      </c>
      <c r="AE156" s="135">
        <f t="shared" si="43"/>
        <v>2.1</v>
      </c>
      <c r="AF156" s="135">
        <f t="shared" si="43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44"/>
        <v>0.9</v>
      </c>
      <c r="D157" s="135">
        <f t="shared" si="44"/>
        <v>0.9</v>
      </c>
      <c r="E157" s="135">
        <f t="shared" si="44"/>
        <v>0.9</v>
      </c>
      <c r="F157" s="135">
        <f t="shared" si="44"/>
        <v>0.9</v>
      </c>
      <c r="G157" s="135">
        <f t="shared" si="44"/>
        <v>0.9</v>
      </c>
      <c r="H157" s="135">
        <f t="shared" si="44"/>
        <v>0.9</v>
      </c>
      <c r="I157" s="135">
        <f t="shared" si="44"/>
        <v>0.9</v>
      </c>
      <c r="J157" s="135">
        <f t="shared" si="44"/>
        <v>0.9</v>
      </c>
      <c r="K157" s="135">
        <f t="shared" si="44"/>
        <v>0.9</v>
      </c>
      <c r="L157" s="135">
        <f t="shared" si="44"/>
        <v>0.9</v>
      </c>
      <c r="M157" s="135">
        <f t="shared" si="44"/>
        <v>0.9</v>
      </c>
      <c r="N157" s="135">
        <f t="shared" si="44"/>
        <v>0.9</v>
      </c>
      <c r="O157" s="135">
        <f t="shared" si="44"/>
        <v>0.9</v>
      </c>
      <c r="P157" s="135">
        <f t="shared" si="44"/>
        <v>0.9</v>
      </c>
      <c r="Q157" s="135">
        <f t="shared" si="44"/>
        <v>0.9</v>
      </c>
      <c r="R157" s="135">
        <f t="shared" si="39"/>
        <v>0.9</v>
      </c>
      <c r="S157" s="135">
        <f t="shared" si="39"/>
        <v>0.9</v>
      </c>
      <c r="T157" s="135">
        <f t="shared" si="39"/>
        <v>0.9</v>
      </c>
      <c r="U157" s="135">
        <f t="shared" si="39"/>
        <v>0.9</v>
      </c>
      <c r="V157" s="135">
        <f t="shared" si="39"/>
        <v>0.9</v>
      </c>
      <c r="W157" s="135">
        <f t="shared" si="39"/>
        <v>0.9</v>
      </c>
      <c r="X157" s="135">
        <f t="shared" si="43"/>
        <v>0.9</v>
      </c>
      <c r="Y157" s="135">
        <f t="shared" si="43"/>
        <v>0.9</v>
      </c>
      <c r="Z157" s="135">
        <f t="shared" si="43"/>
        <v>0.9</v>
      </c>
      <c r="AA157" s="135">
        <f t="shared" si="43"/>
        <v>0.9</v>
      </c>
      <c r="AB157" s="135">
        <f t="shared" si="43"/>
        <v>0.9</v>
      </c>
      <c r="AC157" s="135">
        <f t="shared" si="43"/>
        <v>0.9</v>
      </c>
      <c r="AD157" s="135">
        <f t="shared" si="43"/>
        <v>0.9</v>
      </c>
      <c r="AE157" s="135">
        <f t="shared" si="43"/>
        <v>0.9</v>
      </c>
      <c r="AF157" s="135">
        <f t="shared" si="43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44"/>
        <v>0.57999999999999996</v>
      </c>
      <c r="D158" s="135">
        <f t="shared" si="44"/>
        <v>0.57999999999999996</v>
      </c>
      <c r="E158" s="135">
        <f t="shared" si="44"/>
        <v>0.57999999999999996</v>
      </c>
      <c r="F158" s="135">
        <f t="shared" si="44"/>
        <v>0.57999999999999996</v>
      </c>
      <c r="G158" s="135">
        <f t="shared" si="44"/>
        <v>0.57999999999999996</v>
      </c>
      <c r="H158" s="135">
        <f t="shared" si="44"/>
        <v>0.57999999999999996</v>
      </c>
      <c r="I158" s="135">
        <f t="shared" si="44"/>
        <v>0.57999999999999996</v>
      </c>
      <c r="J158" s="135">
        <f t="shared" si="44"/>
        <v>0.57999999999999996</v>
      </c>
      <c r="K158" s="135">
        <f t="shared" si="44"/>
        <v>0.57999999999999996</v>
      </c>
      <c r="L158" s="135">
        <f t="shared" si="44"/>
        <v>0.57999999999999996</v>
      </c>
      <c r="M158" s="135">
        <f t="shared" si="44"/>
        <v>0.57999999999999996</v>
      </c>
      <c r="N158" s="135">
        <f t="shared" si="44"/>
        <v>0.57999999999999996</v>
      </c>
      <c r="O158" s="135">
        <f t="shared" si="44"/>
        <v>0.57999999999999996</v>
      </c>
      <c r="P158" s="135">
        <f t="shared" si="44"/>
        <v>0.57999999999999996</v>
      </c>
      <c r="Q158" s="135">
        <f t="shared" si="44"/>
        <v>0.57999999999999996</v>
      </c>
      <c r="R158" s="135">
        <f t="shared" si="39"/>
        <v>0.57999999999999996</v>
      </c>
      <c r="S158" s="135">
        <f t="shared" si="39"/>
        <v>0.57999999999999996</v>
      </c>
      <c r="T158" s="135">
        <f t="shared" si="39"/>
        <v>0.57999999999999996</v>
      </c>
      <c r="U158" s="135">
        <f t="shared" si="39"/>
        <v>0.57999999999999996</v>
      </c>
      <c r="V158" s="135">
        <f t="shared" si="39"/>
        <v>0.57999999999999996</v>
      </c>
      <c r="W158" s="135">
        <f t="shared" si="39"/>
        <v>0.57999999999999996</v>
      </c>
      <c r="X158" s="135">
        <f t="shared" si="43"/>
        <v>0.57999999999999996</v>
      </c>
      <c r="Y158" s="135">
        <f t="shared" si="43"/>
        <v>0.57999999999999996</v>
      </c>
      <c r="Z158" s="135">
        <f t="shared" si="43"/>
        <v>0.57999999999999996</v>
      </c>
      <c r="AA158" s="135">
        <f t="shared" si="43"/>
        <v>0.57999999999999996</v>
      </c>
      <c r="AB158" s="135">
        <f t="shared" si="43"/>
        <v>0.57999999999999996</v>
      </c>
      <c r="AC158" s="135">
        <f t="shared" si="43"/>
        <v>0.57999999999999996</v>
      </c>
      <c r="AD158" s="135">
        <f t="shared" si="43"/>
        <v>0.57999999999999996</v>
      </c>
      <c r="AE158" s="135">
        <f t="shared" si="43"/>
        <v>0.57999999999999996</v>
      </c>
      <c r="AF158" s="135">
        <f t="shared" si="43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44"/>
        <v>0.8</v>
      </c>
      <c r="D159" s="135">
        <f t="shared" si="44"/>
        <v>0.8</v>
      </c>
      <c r="E159" s="135">
        <f t="shared" si="44"/>
        <v>0.8</v>
      </c>
      <c r="F159" s="135">
        <f t="shared" si="44"/>
        <v>0.8</v>
      </c>
      <c r="G159" s="135">
        <f t="shared" si="44"/>
        <v>0.8</v>
      </c>
      <c r="H159" s="135">
        <f t="shared" si="44"/>
        <v>0.8</v>
      </c>
      <c r="I159" s="135">
        <f t="shared" si="44"/>
        <v>0.8</v>
      </c>
      <c r="J159" s="135">
        <f t="shared" si="44"/>
        <v>0.8</v>
      </c>
      <c r="K159" s="135">
        <f t="shared" si="44"/>
        <v>0.8</v>
      </c>
      <c r="L159" s="135">
        <f t="shared" si="44"/>
        <v>0.8</v>
      </c>
      <c r="M159" s="135">
        <f t="shared" si="44"/>
        <v>0.8</v>
      </c>
      <c r="N159" s="135">
        <f t="shared" si="44"/>
        <v>0.8</v>
      </c>
      <c r="O159" s="135">
        <f t="shared" si="44"/>
        <v>0.8</v>
      </c>
      <c r="P159" s="135">
        <f t="shared" si="44"/>
        <v>0.8</v>
      </c>
      <c r="Q159" s="135">
        <f t="shared" si="44"/>
        <v>0.8</v>
      </c>
      <c r="R159" s="135">
        <f t="shared" si="39"/>
        <v>0.8</v>
      </c>
      <c r="S159" s="135">
        <f t="shared" si="39"/>
        <v>0.8</v>
      </c>
      <c r="T159" s="135">
        <f t="shared" si="39"/>
        <v>0.8</v>
      </c>
      <c r="U159" s="135">
        <f t="shared" si="39"/>
        <v>0.8</v>
      </c>
      <c r="V159" s="135">
        <f t="shared" si="39"/>
        <v>0.8</v>
      </c>
      <c r="W159" s="135">
        <f t="shared" si="39"/>
        <v>0.8</v>
      </c>
      <c r="X159" s="135">
        <f t="shared" si="43"/>
        <v>0.8</v>
      </c>
      <c r="Y159" s="135">
        <f t="shared" si="43"/>
        <v>0.8</v>
      </c>
      <c r="Z159" s="135">
        <f t="shared" si="43"/>
        <v>0.8</v>
      </c>
      <c r="AA159" s="135">
        <f t="shared" si="43"/>
        <v>0.8</v>
      </c>
      <c r="AB159" s="135">
        <f t="shared" si="43"/>
        <v>0.8</v>
      </c>
      <c r="AC159" s="135">
        <f t="shared" si="43"/>
        <v>0.8</v>
      </c>
      <c r="AD159" s="135">
        <f t="shared" si="43"/>
        <v>0.8</v>
      </c>
      <c r="AE159" s="135">
        <f t="shared" si="43"/>
        <v>0.8</v>
      </c>
      <c r="AF159" s="135">
        <f t="shared" si="43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44"/>
        <v>0</v>
      </c>
      <c r="D160" s="135">
        <f t="shared" si="44"/>
        <v>0</v>
      </c>
      <c r="E160" s="135">
        <f t="shared" si="44"/>
        <v>0</v>
      </c>
      <c r="F160" s="135">
        <f t="shared" si="44"/>
        <v>0</v>
      </c>
      <c r="G160" s="135">
        <f t="shared" si="44"/>
        <v>0</v>
      </c>
      <c r="H160" s="135">
        <f t="shared" si="44"/>
        <v>0</v>
      </c>
      <c r="I160" s="135">
        <f t="shared" si="44"/>
        <v>0</v>
      </c>
      <c r="J160" s="135">
        <f t="shared" si="44"/>
        <v>0</v>
      </c>
      <c r="K160" s="135">
        <f t="shared" si="44"/>
        <v>0</v>
      </c>
      <c r="L160" s="135">
        <f t="shared" si="44"/>
        <v>0</v>
      </c>
      <c r="M160" s="135">
        <f t="shared" si="44"/>
        <v>0</v>
      </c>
      <c r="N160" s="135">
        <f t="shared" si="44"/>
        <v>0</v>
      </c>
      <c r="O160" s="135">
        <f t="shared" si="44"/>
        <v>0</v>
      </c>
      <c r="P160" s="135">
        <f t="shared" si="44"/>
        <v>0</v>
      </c>
      <c r="Q160" s="135">
        <f t="shared" si="44"/>
        <v>0</v>
      </c>
      <c r="R160" s="135">
        <f t="shared" si="39"/>
        <v>0</v>
      </c>
      <c r="S160" s="135">
        <f t="shared" si="39"/>
        <v>0</v>
      </c>
      <c r="T160" s="135">
        <f t="shared" si="39"/>
        <v>0</v>
      </c>
      <c r="U160" s="135">
        <f t="shared" si="39"/>
        <v>0</v>
      </c>
      <c r="V160" s="135">
        <f t="shared" si="39"/>
        <v>0</v>
      </c>
      <c r="W160" s="135">
        <f t="shared" si="39"/>
        <v>0</v>
      </c>
      <c r="X160" s="135">
        <f t="shared" si="43"/>
        <v>0</v>
      </c>
      <c r="Y160" s="135">
        <f t="shared" si="43"/>
        <v>0</v>
      </c>
      <c r="Z160" s="135">
        <f t="shared" si="43"/>
        <v>0</v>
      </c>
      <c r="AA160" s="135">
        <f t="shared" si="43"/>
        <v>0</v>
      </c>
      <c r="AB160" s="135">
        <f t="shared" si="43"/>
        <v>0</v>
      </c>
      <c r="AC160" s="135">
        <f t="shared" si="43"/>
        <v>0</v>
      </c>
      <c r="AD160" s="135">
        <f t="shared" si="43"/>
        <v>0</v>
      </c>
      <c r="AE160" s="135">
        <f t="shared" si="43"/>
        <v>0</v>
      </c>
      <c r="AF160" s="135">
        <f t="shared" si="43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44"/>
        <v>0.6</v>
      </c>
      <c r="D161" s="135">
        <f t="shared" si="44"/>
        <v>0.6</v>
      </c>
      <c r="E161" s="135">
        <f t="shared" si="44"/>
        <v>0.6</v>
      </c>
      <c r="F161" s="135">
        <f t="shared" si="44"/>
        <v>0.6</v>
      </c>
      <c r="G161" s="135">
        <f t="shared" si="44"/>
        <v>0.6</v>
      </c>
      <c r="H161" s="135">
        <f t="shared" si="44"/>
        <v>0.6</v>
      </c>
      <c r="I161" s="135">
        <f t="shared" si="44"/>
        <v>0.6</v>
      </c>
      <c r="J161" s="135">
        <f t="shared" si="44"/>
        <v>0.6</v>
      </c>
      <c r="K161" s="135">
        <f t="shared" si="44"/>
        <v>0.6</v>
      </c>
      <c r="L161" s="135">
        <f t="shared" si="44"/>
        <v>0.6</v>
      </c>
      <c r="M161" s="135">
        <f t="shared" si="44"/>
        <v>0.6</v>
      </c>
      <c r="N161" s="135">
        <f t="shared" si="44"/>
        <v>0.6</v>
      </c>
      <c r="O161" s="135">
        <f t="shared" si="44"/>
        <v>0.6</v>
      </c>
      <c r="P161" s="135">
        <f t="shared" si="44"/>
        <v>0.6</v>
      </c>
      <c r="Q161" s="135">
        <f t="shared" si="44"/>
        <v>0.6</v>
      </c>
      <c r="R161" s="135">
        <f t="shared" si="39"/>
        <v>0.6</v>
      </c>
      <c r="S161" s="135">
        <f t="shared" si="39"/>
        <v>0.6</v>
      </c>
      <c r="T161" s="135">
        <f t="shared" si="39"/>
        <v>0.6</v>
      </c>
      <c r="U161" s="135">
        <f t="shared" si="39"/>
        <v>0.6</v>
      </c>
      <c r="V161" s="135">
        <f t="shared" si="39"/>
        <v>0.6</v>
      </c>
      <c r="W161" s="135">
        <f t="shared" si="39"/>
        <v>0.6</v>
      </c>
      <c r="X161" s="135">
        <f t="shared" si="43"/>
        <v>0.6</v>
      </c>
      <c r="Y161" s="135">
        <f t="shared" si="43"/>
        <v>0.6</v>
      </c>
      <c r="Z161" s="135">
        <f t="shared" si="43"/>
        <v>0.6</v>
      </c>
      <c r="AA161" s="135">
        <f t="shared" si="43"/>
        <v>0.6</v>
      </c>
      <c r="AB161" s="135">
        <f t="shared" si="43"/>
        <v>0.6</v>
      </c>
      <c r="AC161" s="135">
        <f t="shared" si="43"/>
        <v>0.6</v>
      </c>
      <c r="AD161" s="135">
        <f t="shared" si="43"/>
        <v>0.6</v>
      </c>
      <c r="AE161" s="135">
        <f t="shared" si="43"/>
        <v>0.6</v>
      </c>
      <c r="AF161" s="135">
        <f t="shared" si="43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44"/>
        <v>0.6</v>
      </c>
      <c r="D162" s="135">
        <f t="shared" si="44"/>
        <v>0.6</v>
      </c>
      <c r="E162" s="135">
        <f t="shared" si="44"/>
        <v>0.6</v>
      </c>
      <c r="F162" s="135">
        <f t="shared" si="44"/>
        <v>0.6</v>
      </c>
      <c r="G162" s="135">
        <f t="shared" si="44"/>
        <v>0.6</v>
      </c>
      <c r="H162" s="135">
        <f t="shared" si="44"/>
        <v>0.6</v>
      </c>
      <c r="I162" s="135">
        <f t="shared" si="44"/>
        <v>0.6</v>
      </c>
      <c r="J162" s="135">
        <f t="shared" si="44"/>
        <v>0.6</v>
      </c>
      <c r="K162" s="135">
        <f t="shared" si="44"/>
        <v>0.6</v>
      </c>
      <c r="L162" s="135">
        <f t="shared" si="44"/>
        <v>0.6</v>
      </c>
      <c r="M162" s="135">
        <f t="shared" si="44"/>
        <v>0.6</v>
      </c>
      <c r="N162" s="135">
        <f t="shared" si="44"/>
        <v>0.6</v>
      </c>
      <c r="O162" s="135">
        <f t="shared" si="44"/>
        <v>0.6</v>
      </c>
      <c r="P162" s="135">
        <f t="shared" si="44"/>
        <v>0.6</v>
      </c>
      <c r="Q162" s="135">
        <f t="shared" si="44"/>
        <v>0.6</v>
      </c>
      <c r="R162" s="135">
        <f t="shared" si="39"/>
        <v>0.6</v>
      </c>
      <c r="S162" s="135">
        <f t="shared" si="39"/>
        <v>0.6</v>
      </c>
      <c r="T162" s="135">
        <f t="shared" si="39"/>
        <v>0.6</v>
      </c>
      <c r="U162" s="135">
        <f t="shared" si="39"/>
        <v>0.6</v>
      </c>
      <c r="V162" s="135">
        <f t="shared" si="39"/>
        <v>0.6</v>
      </c>
      <c r="W162" s="135">
        <f t="shared" si="39"/>
        <v>0.6</v>
      </c>
      <c r="X162" s="135">
        <f t="shared" si="43"/>
        <v>0.6</v>
      </c>
      <c r="Y162" s="135">
        <f t="shared" si="43"/>
        <v>0.6</v>
      </c>
      <c r="Z162" s="135">
        <f t="shared" si="43"/>
        <v>0.6</v>
      </c>
      <c r="AA162" s="135">
        <f t="shared" si="43"/>
        <v>0.6</v>
      </c>
      <c r="AB162" s="135">
        <f t="shared" si="43"/>
        <v>0.6</v>
      </c>
      <c r="AC162" s="135">
        <f t="shared" si="43"/>
        <v>0.6</v>
      </c>
      <c r="AD162" s="135">
        <f t="shared" si="43"/>
        <v>0.6</v>
      </c>
      <c r="AE162" s="135">
        <f t="shared" si="43"/>
        <v>0.6</v>
      </c>
      <c r="AF162" s="135">
        <f t="shared" si="43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44"/>
        <v>0.35</v>
      </c>
      <c r="D163" s="135">
        <f t="shared" si="44"/>
        <v>0.35</v>
      </c>
      <c r="E163" s="135">
        <f t="shared" si="44"/>
        <v>0.35</v>
      </c>
      <c r="F163" s="135">
        <f t="shared" si="44"/>
        <v>0.35</v>
      </c>
      <c r="G163" s="135">
        <f t="shared" si="44"/>
        <v>0.35</v>
      </c>
      <c r="H163" s="135">
        <f t="shared" si="44"/>
        <v>0.35</v>
      </c>
      <c r="I163" s="135">
        <f t="shared" si="44"/>
        <v>0.35</v>
      </c>
      <c r="J163" s="135">
        <f t="shared" si="44"/>
        <v>0.35</v>
      </c>
      <c r="K163" s="135">
        <f t="shared" si="44"/>
        <v>0.35</v>
      </c>
      <c r="L163" s="135">
        <f t="shared" si="44"/>
        <v>0.35</v>
      </c>
      <c r="M163" s="135">
        <f t="shared" si="44"/>
        <v>0.35</v>
      </c>
      <c r="N163" s="135">
        <f t="shared" si="44"/>
        <v>0.35</v>
      </c>
      <c r="O163" s="135">
        <f t="shared" si="44"/>
        <v>0.35</v>
      </c>
      <c r="P163" s="135">
        <f t="shared" si="44"/>
        <v>0.35</v>
      </c>
      <c r="Q163" s="135">
        <f t="shared" si="44"/>
        <v>0.35</v>
      </c>
      <c r="R163" s="135">
        <f t="shared" si="39"/>
        <v>0.35</v>
      </c>
      <c r="S163" s="135">
        <f t="shared" si="39"/>
        <v>0.35</v>
      </c>
      <c r="T163" s="135">
        <f t="shared" si="39"/>
        <v>0.35</v>
      </c>
      <c r="U163" s="135">
        <f t="shared" si="39"/>
        <v>0.35</v>
      </c>
      <c r="V163" s="135">
        <f t="shared" si="39"/>
        <v>0.35</v>
      </c>
      <c r="W163" s="135">
        <f t="shared" si="39"/>
        <v>0.35</v>
      </c>
      <c r="X163" s="135">
        <f t="shared" si="43"/>
        <v>0.35</v>
      </c>
      <c r="Y163" s="135">
        <f t="shared" si="43"/>
        <v>0.35</v>
      </c>
      <c r="Z163" s="135">
        <f t="shared" si="43"/>
        <v>0.35</v>
      </c>
      <c r="AA163" s="135">
        <f t="shared" si="43"/>
        <v>0.35</v>
      </c>
      <c r="AB163" s="135">
        <f t="shared" si="43"/>
        <v>0.35</v>
      </c>
      <c r="AC163" s="135">
        <f t="shared" si="43"/>
        <v>0.35</v>
      </c>
      <c r="AD163" s="135">
        <f t="shared" si="43"/>
        <v>0.35</v>
      </c>
      <c r="AE163" s="135">
        <f t="shared" si="43"/>
        <v>0.35</v>
      </c>
      <c r="AF163" s="135">
        <f t="shared" si="43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44"/>
        <v>0.28999999999999998</v>
      </c>
      <c r="D164" s="135">
        <f t="shared" si="44"/>
        <v>0.28999999999999998</v>
      </c>
      <c r="E164" s="135">
        <f t="shared" si="44"/>
        <v>0.28999999999999998</v>
      </c>
      <c r="F164" s="135">
        <f t="shared" si="44"/>
        <v>0.28999999999999998</v>
      </c>
      <c r="G164" s="135">
        <f t="shared" si="44"/>
        <v>0.28999999999999998</v>
      </c>
      <c r="H164" s="135">
        <f t="shared" si="44"/>
        <v>0.28999999999999998</v>
      </c>
      <c r="I164" s="135">
        <f t="shared" si="44"/>
        <v>0.28999999999999998</v>
      </c>
      <c r="J164" s="135">
        <f t="shared" si="44"/>
        <v>0.28999999999999998</v>
      </c>
      <c r="K164" s="135">
        <f t="shared" si="44"/>
        <v>0.28999999999999998</v>
      </c>
      <c r="L164" s="135">
        <f t="shared" si="44"/>
        <v>0.28999999999999998</v>
      </c>
      <c r="M164" s="135">
        <f t="shared" si="44"/>
        <v>0.28999999999999998</v>
      </c>
      <c r="N164" s="135">
        <f t="shared" si="44"/>
        <v>0.28999999999999998</v>
      </c>
      <c r="O164" s="135">
        <f t="shared" si="44"/>
        <v>0.28999999999999998</v>
      </c>
      <c r="P164" s="135">
        <f t="shared" si="44"/>
        <v>0.28999999999999998</v>
      </c>
      <c r="Q164" s="135">
        <f t="shared" si="44"/>
        <v>0.28999999999999998</v>
      </c>
      <c r="R164" s="135">
        <f t="shared" si="39"/>
        <v>0.28999999999999998</v>
      </c>
      <c r="S164" s="135">
        <f t="shared" si="39"/>
        <v>0.28999999999999998</v>
      </c>
      <c r="T164" s="135">
        <f t="shared" si="39"/>
        <v>0.28999999999999998</v>
      </c>
      <c r="U164" s="135">
        <f t="shared" si="39"/>
        <v>0.28999999999999998</v>
      </c>
      <c r="V164" s="135">
        <f t="shared" si="39"/>
        <v>0.28999999999999998</v>
      </c>
      <c r="W164" s="135">
        <f t="shared" si="39"/>
        <v>0.28999999999999998</v>
      </c>
      <c r="X164" s="135">
        <f t="shared" si="43"/>
        <v>0.28999999999999998</v>
      </c>
      <c r="Y164" s="135">
        <f t="shared" si="43"/>
        <v>0.28999999999999998</v>
      </c>
      <c r="Z164" s="135">
        <f t="shared" si="43"/>
        <v>0.28999999999999998</v>
      </c>
      <c r="AA164" s="135">
        <f t="shared" si="43"/>
        <v>0.28999999999999998</v>
      </c>
      <c r="AB164" s="135">
        <f t="shared" si="43"/>
        <v>0.28999999999999998</v>
      </c>
      <c r="AC164" s="135">
        <f t="shared" si="43"/>
        <v>0.28999999999999998</v>
      </c>
      <c r="AD164" s="135">
        <f t="shared" si="43"/>
        <v>0.28999999999999998</v>
      </c>
      <c r="AE164" s="135">
        <f t="shared" si="43"/>
        <v>0.28999999999999998</v>
      </c>
      <c r="AF164" s="135">
        <f t="shared" si="43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44"/>
        <v>0.06</v>
      </c>
      <c r="D165" s="135">
        <f t="shared" si="44"/>
        <v>0.06</v>
      </c>
      <c r="E165" s="135">
        <f t="shared" si="44"/>
        <v>0.06</v>
      </c>
      <c r="F165" s="135">
        <f t="shared" si="44"/>
        <v>0.06</v>
      </c>
      <c r="G165" s="135">
        <f t="shared" si="44"/>
        <v>0.06</v>
      </c>
      <c r="H165" s="135">
        <f t="shared" si="44"/>
        <v>0.06</v>
      </c>
      <c r="I165" s="135">
        <f t="shared" si="44"/>
        <v>0.06</v>
      </c>
      <c r="J165" s="135">
        <f t="shared" si="44"/>
        <v>0.06</v>
      </c>
      <c r="K165" s="135">
        <f t="shared" si="44"/>
        <v>0.06</v>
      </c>
      <c r="L165" s="135">
        <f t="shared" si="44"/>
        <v>0.06</v>
      </c>
      <c r="M165" s="135">
        <f t="shared" si="44"/>
        <v>0.06</v>
      </c>
      <c r="N165" s="135">
        <f t="shared" si="44"/>
        <v>0.06</v>
      </c>
      <c r="O165" s="135">
        <f t="shared" si="44"/>
        <v>0.06</v>
      </c>
      <c r="P165" s="135">
        <f t="shared" si="44"/>
        <v>0.06</v>
      </c>
      <c r="Q165" s="135">
        <f t="shared" si="44"/>
        <v>0.06</v>
      </c>
      <c r="R165" s="135">
        <f t="shared" si="39"/>
        <v>0.06</v>
      </c>
      <c r="S165" s="135">
        <f t="shared" si="39"/>
        <v>0.06</v>
      </c>
      <c r="T165" s="135">
        <f t="shared" si="39"/>
        <v>0.06</v>
      </c>
      <c r="U165" s="135">
        <f t="shared" si="39"/>
        <v>0.06</v>
      </c>
      <c r="V165" s="135">
        <f t="shared" si="39"/>
        <v>0.06</v>
      </c>
      <c r="W165" s="135">
        <f t="shared" si="39"/>
        <v>0.06</v>
      </c>
      <c r="X165" s="135">
        <f t="shared" si="43"/>
        <v>0.06</v>
      </c>
      <c r="Y165" s="135">
        <f t="shared" si="43"/>
        <v>0.06</v>
      </c>
      <c r="Z165" s="135">
        <f t="shared" si="43"/>
        <v>0.06</v>
      </c>
      <c r="AA165" s="135">
        <f t="shared" si="43"/>
        <v>0.06</v>
      </c>
      <c r="AB165" s="135">
        <f t="shared" si="43"/>
        <v>0.06</v>
      </c>
      <c r="AC165" s="135">
        <f t="shared" si="43"/>
        <v>0.06</v>
      </c>
      <c r="AD165" s="135">
        <f t="shared" si="43"/>
        <v>0.06</v>
      </c>
      <c r="AE165" s="135">
        <f t="shared" si="43"/>
        <v>0.06</v>
      </c>
      <c r="AF165" s="135">
        <f t="shared" si="43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44"/>
        <v>0.11</v>
      </c>
      <c r="D166" s="135">
        <f t="shared" si="44"/>
        <v>0.11</v>
      </c>
      <c r="E166" s="135">
        <f t="shared" si="44"/>
        <v>0.11</v>
      </c>
      <c r="F166" s="135">
        <f t="shared" si="44"/>
        <v>0.11</v>
      </c>
      <c r="G166" s="135">
        <f t="shared" si="44"/>
        <v>0.11</v>
      </c>
      <c r="H166" s="135">
        <f t="shared" si="44"/>
        <v>0.11</v>
      </c>
      <c r="I166" s="135">
        <f t="shared" si="44"/>
        <v>0.11</v>
      </c>
      <c r="J166" s="135">
        <f t="shared" si="44"/>
        <v>0.11</v>
      </c>
      <c r="K166" s="135">
        <f t="shared" si="44"/>
        <v>0.11</v>
      </c>
      <c r="L166" s="135">
        <f t="shared" si="44"/>
        <v>0.11</v>
      </c>
      <c r="M166" s="135">
        <f t="shared" si="44"/>
        <v>0.11</v>
      </c>
      <c r="N166" s="135">
        <f t="shared" si="44"/>
        <v>0.11</v>
      </c>
      <c r="O166" s="135">
        <f t="shared" si="44"/>
        <v>0.11</v>
      </c>
      <c r="P166" s="135">
        <f t="shared" si="44"/>
        <v>0.11</v>
      </c>
      <c r="Q166" s="135">
        <f t="shared" si="44"/>
        <v>0.11</v>
      </c>
      <c r="R166" s="135">
        <f t="shared" si="39"/>
        <v>0.11</v>
      </c>
      <c r="S166" s="135">
        <f t="shared" si="39"/>
        <v>0.11</v>
      </c>
      <c r="T166" s="135">
        <f t="shared" si="39"/>
        <v>0.11</v>
      </c>
      <c r="U166" s="135">
        <f t="shared" si="39"/>
        <v>0.11</v>
      </c>
      <c r="V166" s="135">
        <f t="shared" si="39"/>
        <v>0.11</v>
      </c>
      <c r="W166" s="135">
        <f t="shared" si="39"/>
        <v>0.11</v>
      </c>
      <c r="X166" s="135">
        <f t="shared" si="43"/>
        <v>0.11</v>
      </c>
      <c r="Y166" s="135">
        <f t="shared" si="43"/>
        <v>0.11</v>
      </c>
      <c r="Z166" s="135">
        <f t="shared" si="43"/>
        <v>0.11</v>
      </c>
      <c r="AA166" s="135">
        <f t="shared" si="43"/>
        <v>0.11</v>
      </c>
      <c r="AB166" s="135">
        <f t="shared" si="43"/>
        <v>0.11</v>
      </c>
      <c r="AC166" s="135">
        <f t="shared" si="43"/>
        <v>0.11</v>
      </c>
      <c r="AD166" s="135">
        <f t="shared" si="43"/>
        <v>0.11</v>
      </c>
      <c r="AE166" s="135">
        <f t="shared" si="43"/>
        <v>0.11</v>
      </c>
      <c r="AF166" s="135">
        <f t="shared" si="43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44"/>
        <v>0.1</v>
      </c>
      <c r="D167" s="135">
        <f t="shared" si="44"/>
        <v>0.1</v>
      </c>
      <c r="E167" s="135">
        <f t="shared" si="44"/>
        <v>0.1</v>
      </c>
      <c r="F167" s="135">
        <f t="shared" si="44"/>
        <v>0.1</v>
      </c>
      <c r="G167" s="135">
        <f t="shared" si="44"/>
        <v>0.1</v>
      </c>
      <c r="H167" s="135">
        <f t="shared" si="44"/>
        <v>0.1</v>
      </c>
      <c r="I167" s="135">
        <f t="shared" si="44"/>
        <v>0.1</v>
      </c>
      <c r="J167" s="135">
        <f t="shared" si="44"/>
        <v>0.1</v>
      </c>
      <c r="K167" s="135">
        <f t="shared" si="44"/>
        <v>0.1</v>
      </c>
      <c r="L167" s="135">
        <f t="shared" si="44"/>
        <v>0.1</v>
      </c>
      <c r="M167" s="135">
        <f t="shared" si="44"/>
        <v>0.1</v>
      </c>
      <c r="N167" s="135">
        <f t="shared" si="44"/>
        <v>0.1</v>
      </c>
      <c r="O167" s="135">
        <f t="shared" si="44"/>
        <v>0.1</v>
      </c>
      <c r="P167" s="135">
        <f t="shared" si="44"/>
        <v>0.1</v>
      </c>
      <c r="Q167" s="135">
        <f t="shared" si="44"/>
        <v>0.1</v>
      </c>
      <c r="R167" s="135">
        <f t="shared" si="39"/>
        <v>0.1</v>
      </c>
      <c r="S167" s="135">
        <f t="shared" si="39"/>
        <v>0.1</v>
      </c>
      <c r="T167" s="135">
        <f t="shared" si="39"/>
        <v>0.1</v>
      </c>
      <c r="U167" s="135">
        <f t="shared" si="39"/>
        <v>0.1</v>
      </c>
      <c r="V167" s="135">
        <f t="shared" si="39"/>
        <v>0.1</v>
      </c>
      <c r="W167" s="135">
        <f t="shared" si="39"/>
        <v>0.1</v>
      </c>
      <c r="X167" s="135">
        <f t="shared" si="43"/>
        <v>0.1</v>
      </c>
      <c r="Y167" s="135">
        <f t="shared" si="43"/>
        <v>0.1</v>
      </c>
      <c r="Z167" s="135">
        <f t="shared" si="43"/>
        <v>0.1</v>
      </c>
      <c r="AA167" s="135">
        <f t="shared" si="43"/>
        <v>0.1</v>
      </c>
      <c r="AB167" s="135">
        <f t="shared" si="43"/>
        <v>0.1</v>
      </c>
      <c r="AC167" s="135">
        <f t="shared" si="43"/>
        <v>0.1</v>
      </c>
      <c r="AD167" s="135">
        <f t="shared" si="43"/>
        <v>0.1</v>
      </c>
      <c r="AE167" s="135">
        <f t="shared" si="43"/>
        <v>0.1</v>
      </c>
      <c r="AF167" s="135">
        <f t="shared" si="43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44"/>
        <v>0.09</v>
      </c>
      <c r="D168" s="135">
        <f t="shared" si="44"/>
        <v>0.09</v>
      </c>
      <c r="E168" s="135">
        <f t="shared" si="44"/>
        <v>0.09</v>
      </c>
      <c r="F168" s="135">
        <f t="shared" si="44"/>
        <v>0.09</v>
      </c>
      <c r="G168" s="135">
        <f t="shared" si="44"/>
        <v>0.09</v>
      </c>
      <c r="H168" s="135">
        <f t="shared" si="44"/>
        <v>0.09</v>
      </c>
      <c r="I168" s="135">
        <f t="shared" si="44"/>
        <v>0.09</v>
      </c>
      <c r="J168" s="135">
        <f t="shared" si="44"/>
        <v>0.09</v>
      </c>
      <c r="K168" s="135">
        <f t="shared" si="44"/>
        <v>0.09</v>
      </c>
      <c r="L168" s="135">
        <f t="shared" si="44"/>
        <v>0.09</v>
      </c>
      <c r="M168" s="135">
        <f t="shared" si="44"/>
        <v>0.09</v>
      </c>
      <c r="N168" s="135">
        <f t="shared" si="44"/>
        <v>0.09</v>
      </c>
      <c r="O168" s="135">
        <f t="shared" si="44"/>
        <v>0.09</v>
      </c>
      <c r="P168" s="135">
        <f t="shared" si="44"/>
        <v>0.09</v>
      </c>
      <c r="Q168" s="135">
        <f t="shared" si="44"/>
        <v>0.09</v>
      </c>
      <c r="R168" s="135">
        <f t="shared" si="39"/>
        <v>0.09</v>
      </c>
      <c r="S168" s="135">
        <f t="shared" si="39"/>
        <v>0.09</v>
      </c>
      <c r="T168" s="135">
        <f t="shared" si="39"/>
        <v>0.09</v>
      </c>
      <c r="U168" s="135">
        <f t="shared" si="39"/>
        <v>0.09</v>
      </c>
      <c r="V168" s="135">
        <f t="shared" si="39"/>
        <v>0.09</v>
      </c>
      <c r="W168" s="135">
        <f t="shared" si="39"/>
        <v>0.09</v>
      </c>
      <c r="X168" s="135">
        <f t="shared" si="43"/>
        <v>0.09</v>
      </c>
      <c r="Y168" s="135">
        <f t="shared" si="43"/>
        <v>0.09</v>
      </c>
      <c r="Z168" s="135">
        <f t="shared" si="43"/>
        <v>0.09</v>
      </c>
      <c r="AA168" s="135">
        <f t="shared" si="43"/>
        <v>0.09</v>
      </c>
      <c r="AB168" s="135">
        <f t="shared" si="43"/>
        <v>0.09</v>
      </c>
      <c r="AC168" s="135">
        <f t="shared" si="43"/>
        <v>0.09</v>
      </c>
      <c r="AD168" s="135">
        <f t="shared" si="43"/>
        <v>0.09</v>
      </c>
      <c r="AE168" s="135">
        <f t="shared" si="43"/>
        <v>0.09</v>
      </c>
      <c r="AF168" s="135">
        <f t="shared" si="43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44"/>
        <v>0.04</v>
      </c>
      <c r="D169" s="135">
        <f t="shared" si="44"/>
        <v>0.04</v>
      </c>
      <c r="E169" s="135">
        <f t="shared" si="44"/>
        <v>0.04</v>
      </c>
      <c r="F169" s="135">
        <f t="shared" si="44"/>
        <v>0.04</v>
      </c>
      <c r="G169" s="135">
        <f t="shared" si="44"/>
        <v>0.04</v>
      </c>
      <c r="H169" s="135">
        <f t="shared" si="44"/>
        <v>0.04</v>
      </c>
      <c r="I169" s="135">
        <f t="shared" si="44"/>
        <v>0.04</v>
      </c>
      <c r="J169" s="135">
        <f t="shared" si="44"/>
        <v>0.04</v>
      </c>
      <c r="K169" s="135">
        <f t="shared" si="44"/>
        <v>0.04</v>
      </c>
      <c r="L169" s="135">
        <f t="shared" si="44"/>
        <v>0.04</v>
      </c>
      <c r="M169" s="135">
        <f t="shared" si="44"/>
        <v>0.04</v>
      </c>
      <c r="N169" s="135">
        <f t="shared" si="44"/>
        <v>0.04</v>
      </c>
      <c r="O169" s="135">
        <f t="shared" si="44"/>
        <v>0.04</v>
      </c>
      <c r="P169" s="135">
        <f t="shared" si="44"/>
        <v>0.04</v>
      </c>
      <c r="Q169" s="135">
        <f t="shared" si="44"/>
        <v>0.04</v>
      </c>
      <c r="R169" s="135">
        <f t="shared" si="39"/>
        <v>0.04</v>
      </c>
      <c r="S169" s="135">
        <f t="shared" si="39"/>
        <v>0.04</v>
      </c>
      <c r="T169" s="135">
        <f t="shared" si="39"/>
        <v>0.04</v>
      </c>
      <c r="U169" s="135">
        <f t="shared" si="39"/>
        <v>0.04</v>
      </c>
      <c r="V169" s="135">
        <f t="shared" si="39"/>
        <v>0.04</v>
      </c>
      <c r="W169" s="135">
        <f t="shared" si="39"/>
        <v>0.04</v>
      </c>
      <c r="X169" s="135">
        <f t="shared" si="43"/>
        <v>0.04</v>
      </c>
      <c r="Y169" s="135">
        <f t="shared" si="43"/>
        <v>0.04</v>
      </c>
      <c r="Z169" s="135">
        <f t="shared" si="43"/>
        <v>0.04</v>
      </c>
      <c r="AA169" s="135">
        <f t="shared" si="43"/>
        <v>0.04</v>
      </c>
      <c r="AB169" s="135">
        <f t="shared" si="43"/>
        <v>0.04</v>
      </c>
      <c r="AC169" s="135">
        <f t="shared" si="43"/>
        <v>0.04</v>
      </c>
      <c r="AD169" s="135">
        <f t="shared" si="43"/>
        <v>0.04</v>
      </c>
      <c r="AE169" s="135">
        <f t="shared" si="43"/>
        <v>0.04</v>
      </c>
      <c r="AF169" s="135">
        <f t="shared" si="43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44"/>
        <v>2.3E-2</v>
      </c>
      <c r="E170" s="135">
        <f t="shared" si="44"/>
        <v>2.3E-2</v>
      </c>
      <c r="F170" s="135">
        <f t="shared" si="44"/>
        <v>2.3E-2</v>
      </c>
      <c r="G170" s="135">
        <f t="shared" si="44"/>
        <v>2.3E-2</v>
      </c>
      <c r="H170" s="135">
        <f t="shared" si="44"/>
        <v>2.3E-2</v>
      </c>
      <c r="I170" s="135">
        <f t="shared" si="44"/>
        <v>2.3E-2</v>
      </c>
      <c r="J170" s="135">
        <f t="shared" si="44"/>
        <v>2.3E-2</v>
      </c>
      <c r="K170" s="135">
        <f t="shared" si="44"/>
        <v>2.3E-2</v>
      </c>
      <c r="L170" s="135">
        <f t="shared" si="44"/>
        <v>2.3E-2</v>
      </c>
      <c r="M170" s="135">
        <f t="shared" si="44"/>
        <v>2.3E-2</v>
      </c>
      <c r="N170" s="135">
        <f t="shared" si="44"/>
        <v>2.3E-2</v>
      </c>
      <c r="O170" s="135">
        <f t="shared" si="44"/>
        <v>2.3E-2</v>
      </c>
      <c r="P170" s="135">
        <f t="shared" si="44"/>
        <v>2.3E-2</v>
      </c>
      <c r="Q170" s="135">
        <f t="shared" si="44"/>
        <v>2.3E-2</v>
      </c>
      <c r="R170" s="135">
        <f t="shared" si="39"/>
        <v>2.3E-2</v>
      </c>
      <c r="S170" s="135">
        <f t="shared" si="39"/>
        <v>2.3E-2</v>
      </c>
      <c r="T170" s="135">
        <f t="shared" si="39"/>
        <v>2.3E-2</v>
      </c>
      <c r="U170" s="135">
        <f t="shared" si="39"/>
        <v>2.3E-2</v>
      </c>
      <c r="V170" s="135">
        <f t="shared" si="39"/>
        <v>2.3E-2</v>
      </c>
      <c r="W170" s="135">
        <f t="shared" si="39"/>
        <v>2.3E-2</v>
      </c>
      <c r="X170" s="135">
        <f t="shared" si="43"/>
        <v>2.3E-2</v>
      </c>
      <c r="Y170" s="135">
        <f t="shared" si="43"/>
        <v>2.3E-2</v>
      </c>
      <c r="Z170" s="135">
        <f t="shared" si="43"/>
        <v>2.3E-2</v>
      </c>
      <c r="AA170" s="135">
        <f t="shared" si="43"/>
        <v>2.3E-2</v>
      </c>
      <c r="AB170" s="135">
        <f t="shared" si="43"/>
        <v>2.3E-2</v>
      </c>
      <c r="AC170" s="135">
        <f t="shared" si="43"/>
        <v>2.3E-2</v>
      </c>
      <c r="AD170" s="135">
        <f t="shared" si="43"/>
        <v>2.3E-2</v>
      </c>
      <c r="AE170" s="135">
        <f t="shared" si="43"/>
        <v>2.3E-2</v>
      </c>
      <c r="AF170" s="135">
        <f t="shared" si="43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45">SUM(B89:B170)</f>
        <v>195.60600000000002</v>
      </c>
      <c r="C171" s="140">
        <f t="shared" si="45"/>
        <v>195.60600000000002</v>
      </c>
      <c r="D171" s="140">
        <f t="shared" si="45"/>
        <v>195.60600000000002</v>
      </c>
      <c r="E171" s="140">
        <f t="shared" si="45"/>
        <v>195.60600000000002</v>
      </c>
      <c r="F171" s="140">
        <f t="shared" si="45"/>
        <v>195.60600000000002</v>
      </c>
      <c r="G171" s="140">
        <f t="shared" si="45"/>
        <v>195.60600000000002</v>
      </c>
      <c r="H171" s="140">
        <f t="shared" si="45"/>
        <v>195.60600000000002</v>
      </c>
      <c r="I171" s="140">
        <f t="shared" si="45"/>
        <v>193.00600000000006</v>
      </c>
      <c r="J171" s="140">
        <f t="shared" si="45"/>
        <v>193.00600000000006</v>
      </c>
      <c r="K171" s="140">
        <f t="shared" si="45"/>
        <v>193.00600000000006</v>
      </c>
      <c r="L171" s="140">
        <f t="shared" si="45"/>
        <v>193.00600000000006</v>
      </c>
      <c r="M171" s="140">
        <f t="shared" si="45"/>
        <v>193.00600000000006</v>
      </c>
      <c r="N171" s="140">
        <f t="shared" si="45"/>
        <v>193.00600000000006</v>
      </c>
      <c r="O171" s="140">
        <f t="shared" si="45"/>
        <v>193.00600000000006</v>
      </c>
      <c r="P171" s="140">
        <f t="shared" si="45"/>
        <v>193.00600000000006</v>
      </c>
      <c r="Q171" s="140">
        <f t="shared" si="45"/>
        <v>193.00600000000006</v>
      </c>
      <c r="R171" s="140">
        <f t="shared" si="45"/>
        <v>193.00600000000006</v>
      </c>
      <c r="S171" s="140">
        <f t="shared" si="45"/>
        <v>193.00600000000006</v>
      </c>
      <c r="T171" s="140">
        <f t="shared" si="45"/>
        <v>193.00600000000006</v>
      </c>
      <c r="U171" s="140">
        <f t="shared" si="45"/>
        <v>193.00600000000006</v>
      </c>
      <c r="V171" s="140">
        <f t="shared" si="45"/>
        <v>193.00600000000006</v>
      </c>
      <c r="W171" s="140">
        <f t="shared" si="45"/>
        <v>193.00600000000006</v>
      </c>
      <c r="X171" s="140">
        <f t="shared" si="45"/>
        <v>193.00600000000006</v>
      </c>
      <c r="Y171" s="140">
        <f t="shared" si="45"/>
        <v>193.00600000000006</v>
      </c>
      <c r="Z171" s="140">
        <f t="shared" si="45"/>
        <v>193.00600000000006</v>
      </c>
      <c r="AA171" s="140">
        <f t="shared" si="45"/>
        <v>193.00600000000006</v>
      </c>
      <c r="AB171" s="140">
        <f t="shared" si="45"/>
        <v>193.00600000000006</v>
      </c>
      <c r="AC171" s="140">
        <f t="shared" si="45"/>
        <v>193.00600000000006</v>
      </c>
      <c r="AD171" s="140">
        <f t="shared" si="45"/>
        <v>193.00600000000006</v>
      </c>
      <c r="AE171" s="140">
        <f t="shared" si="45"/>
        <v>193.00600000000006</v>
      </c>
      <c r="AF171" s="140">
        <f t="shared" si="45"/>
        <v>193.00600000000006</v>
      </c>
      <c r="AG171" s="141">
        <f t="shared" si="45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46">B173</f>
        <v>0.3</v>
      </c>
      <c r="D173" s="142">
        <f t="shared" si="46"/>
        <v>0.3</v>
      </c>
      <c r="E173" s="142">
        <f t="shared" si="46"/>
        <v>0.3</v>
      </c>
      <c r="F173" s="142">
        <f t="shared" si="46"/>
        <v>0.3</v>
      </c>
      <c r="G173" s="142">
        <f t="shared" si="46"/>
        <v>0.3</v>
      </c>
      <c r="H173" s="142">
        <f t="shared" si="46"/>
        <v>0.3</v>
      </c>
      <c r="I173" s="142">
        <f t="shared" si="46"/>
        <v>0.3</v>
      </c>
      <c r="J173" s="142">
        <f t="shared" si="46"/>
        <v>0.3</v>
      </c>
      <c r="K173" s="142">
        <f t="shared" si="46"/>
        <v>0.3</v>
      </c>
      <c r="L173" s="142">
        <f t="shared" si="46"/>
        <v>0.3</v>
      </c>
      <c r="M173" s="142">
        <f t="shared" si="46"/>
        <v>0.3</v>
      </c>
      <c r="N173" s="142">
        <f t="shared" si="46"/>
        <v>0.3</v>
      </c>
      <c r="O173" s="142">
        <f t="shared" si="46"/>
        <v>0.3</v>
      </c>
      <c r="P173" s="142">
        <f t="shared" si="46"/>
        <v>0.3</v>
      </c>
      <c r="Q173" s="142">
        <f t="shared" si="46"/>
        <v>0.3</v>
      </c>
      <c r="R173" s="142">
        <f t="shared" si="46"/>
        <v>0.3</v>
      </c>
      <c r="S173" s="142">
        <f t="shared" ref="S173:AF178" si="47">R173</f>
        <v>0.3</v>
      </c>
      <c r="T173" s="142">
        <f t="shared" si="47"/>
        <v>0.3</v>
      </c>
      <c r="U173" s="142">
        <f t="shared" si="47"/>
        <v>0.3</v>
      </c>
      <c r="V173" s="142">
        <f t="shared" si="47"/>
        <v>0.3</v>
      </c>
      <c r="W173" s="142">
        <f t="shared" si="47"/>
        <v>0.3</v>
      </c>
      <c r="X173" s="142">
        <f t="shared" si="47"/>
        <v>0.3</v>
      </c>
      <c r="Y173" s="142">
        <f t="shared" si="47"/>
        <v>0.3</v>
      </c>
      <c r="Z173" s="142">
        <f t="shared" si="47"/>
        <v>0.3</v>
      </c>
      <c r="AA173" s="142">
        <f t="shared" si="47"/>
        <v>0.3</v>
      </c>
      <c r="AB173" s="142">
        <f t="shared" si="47"/>
        <v>0.3</v>
      </c>
      <c r="AC173" s="142">
        <f t="shared" si="47"/>
        <v>0.3</v>
      </c>
      <c r="AD173" s="142">
        <f t="shared" si="47"/>
        <v>0.3</v>
      </c>
      <c r="AE173" s="142">
        <f t="shared" si="47"/>
        <v>0.3</v>
      </c>
      <c r="AF173" s="142">
        <f t="shared" si="47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46"/>
        <v>0.4</v>
      </c>
      <c r="D174" s="135">
        <f t="shared" si="46"/>
        <v>0.4</v>
      </c>
      <c r="E174" s="135">
        <f t="shared" si="46"/>
        <v>0.4</v>
      </c>
      <c r="F174" s="135">
        <f t="shared" si="46"/>
        <v>0.4</v>
      </c>
      <c r="G174" s="135">
        <f t="shared" si="46"/>
        <v>0.4</v>
      </c>
      <c r="H174" s="135">
        <f t="shared" si="46"/>
        <v>0.4</v>
      </c>
      <c r="I174" s="135">
        <f t="shared" si="46"/>
        <v>0.4</v>
      </c>
      <c r="J174" s="135">
        <f t="shared" si="46"/>
        <v>0.4</v>
      </c>
      <c r="K174" s="135">
        <f t="shared" si="46"/>
        <v>0.4</v>
      </c>
      <c r="L174" s="135">
        <f t="shared" si="46"/>
        <v>0.4</v>
      </c>
      <c r="M174" s="135">
        <f t="shared" si="46"/>
        <v>0.4</v>
      </c>
      <c r="N174" s="135">
        <f t="shared" si="46"/>
        <v>0.4</v>
      </c>
      <c r="O174" s="135">
        <f t="shared" si="46"/>
        <v>0.4</v>
      </c>
      <c r="P174" s="135">
        <f t="shared" si="46"/>
        <v>0.4</v>
      </c>
      <c r="Q174" s="135">
        <f t="shared" si="46"/>
        <v>0.4</v>
      </c>
      <c r="R174" s="135">
        <f t="shared" si="46"/>
        <v>0.4</v>
      </c>
      <c r="S174" s="135">
        <f t="shared" si="47"/>
        <v>0.4</v>
      </c>
      <c r="T174" s="135">
        <f t="shared" si="47"/>
        <v>0.4</v>
      </c>
      <c r="U174" s="135">
        <f t="shared" si="47"/>
        <v>0.4</v>
      </c>
      <c r="V174" s="135">
        <f>U174</f>
        <v>0.4</v>
      </c>
      <c r="W174" s="135">
        <f>V174</f>
        <v>0.4</v>
      </c>
      <c r="X174" s="135">
        <f t="shared" si="47"/>
        <v>0.4</v>
      </c>
      <c r="Y174" s="135">
        <f t="shared" si="47"/>
        <v>0.4</v>
      </c>
      <c r="Z174" s="135">
        <f t="shared" si="47"/>
        <v>0.4</v>
      </c>
      <c r="AA174" s="135">
        <f t="shared" si="47"/>
        <v>0.4</v>
      </c>
      <c r="AB174" s="135">
        <f t="shared" si="47"/>
        <v>0.4</v>
      </c>
      <c r="AC174" s="135">
        <f t="shared" si="47"/>
        <v>0.4</v>
      </c>
      <c r="AD174" s="135">
        <f t="shared" si="47"/>
        <v>0.4</v>
      </c>
      <c r="AE174" s="135">
        <f t="shared" si="47"/>
        <v>0.4</v>
      </c>
      <c r="AF174" s="135">
        <f t="shared" si="47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46"/>
        <v>1.5</v>
      </c>
      <c r="D175" s="135">
        <f t="shared" si="46"/>
        <v>1.5</v>
      </c>
      <c r="E175" s="135">
        <f t="shared" si="46"/>
        <v>1.5</v>
      </c>
      <c r="F175" s="135">
        <f t="shared" si="46"/>
        <v>1.5</v>
      </c>
      <c r="G175" s="135">
        <f t="shared" si="46"/>
        <v>1.5</v>
      </c>
      <c r="H175" s="135">
        <f t="shared" si="46"/>
        <v>1.5</v>
      </c>
      <c r="I175" s="135">
        <f t="shared" si="46"/>
        <v>1.5</v>
      </c>
      <c r="J175" s="135">
        <f t="shared" si="46"/>
        <v>1.5</v>
      </c>
      <c r="K175" s="135">
        <f t="shared" si="46"/>
        <v>1.5</v>
      </c>
      <c r="L175" s="135">
        <f t="shared" si="46"/>
        <v>1.5</v>
      </c>
      <c r="M175" s="135">
        <f t="shared" si="46"/>
        <v>1.5</v>
      </c>
      <c r="N175" s="135">
        <f t="shared" si="46"/>
        <v>1.5</v>
      </c>
      <c r="O175" s="135">
        <f t="shared" si="46"/>
        <v>1.5</v>
      </c>
      <c r="P175" s="135">
        <f t="shared" si="46"/>
        <v>1.5</v>
      </c>
      <c r="Q175" s="135">
        <f t="shared" si="46"/>
        <v>1.5</v>
      </c>
      <c r="R175" s="135">
        <f t="shared" si="46"/>
        <v>1.5</v>
      </c>
      <c r="S175" s="135">
        <f t="shared" si="47"/>
        <v>1.5</v>
      </c>
      <c r="T175" s="135">
        <f t="shared" si="47"/>
        <v>1.5</v>
      </c>
      <c r="U175" s="135">
        <f t="shared" si="47"/>
        <v>1.5</v>
      </c>
      <c r="V175" s="135">
        <f t="shared" si="47"/>
        <v>1.5</v>
      </c>
      <c r="W175" s="135">
        <f t="shared" si="47"/>
        <v>1.5</v>
      </c>
      <c r="X175" s="135">
        <f t="shared" si="47"/>
        <v>1.5</v>
      </c>
      <c r="Y175" s="135">
        <f t="shared" si="47"/>
        <v>1.5</v>
      </c>
      <c r="Z175" s="135">
        <f t="shared" si="47"/>
        <v>1.5</v>
      </c>
      <c r="AA175" s="135">
        <f t="shared" si="47"/>
        <v>1.5</v>
      </c>
      <c r="AB175" s="135">
        <f t="shared" si="47"/>
        <v>1.5</v>
      </c>
      <c r="AC175" s="135">
        <f t="shared" si="47"/>
        <v>1.5</v>
      </c>
      <c r="AD175" s="135">
        <f t="shared" si="47"/>
        <v>1.5</v>
      </c>
      <c r="AE175" s="135">
        <f t="shared" si="47"/>
        <v>1.5</v>
      </c>
      <c r="AF175" s="135">
        <f t="shared" si="47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46"/>
        <v>0.3</v>
      </c>
      <c r="D176" s="135">
        <f t="shared" si="46"/>
        <v>0.3</v>
      </c>
      <c r="E176" s="135">
        <f t="shared" si="46"/>
        <v>0.3</v>
      </c>
      <c r="F176" s="135">
        <f t="shared" si="46"/>
        <v>0.3</v>
      </c>
      <c r="G176" s="135">
        <f t="shared" si="46"/>
        <v>0.3</v>
      </c>
      <c r="H176" s="135">
        <f t="shared" si="46"/>
        <v>0.3</v>
      </c>
      <c r="I176" s="135">
        <f t="shared" si="46"/>
        <v>0.3</v>
      </c>
      <c r="J176" s="135">
        <f t="shared" si="46"/>
        <v>0.3</v>
      </c>
      <c r="K176" s="135">
        <f t="shared" si="46"/>
        <v>0.3</v>
      </c>
      <c r="L176" s="135">
        <f t="shared" si="46"/>
        <v>0.3</v>
      </c>
      <c r="M176" s="135">
        <f t="shared" si="46"/>
        <v>0.3</v>
      </c>
      <c r="N176" s="135">
        <f t="shared" si="46"/>
        <v>0.3</v>
      </c>
      <c r="O176" s="135">
        <f t="shared" si="46"/>
        <v>0.3</v>
      </c>
      <c r="P176" s="135">
        <f t="shared" si="46"/>
        <v>0.3</v>
      </c>
      <c r="Q176" s="135">
        <f t="shared" si="46"/>
        <v>0.3</v>
      </c>
      <c r="R176" s="135">
        <f t="shared" si="46"/>
        <v>0.3</v>
      </c>
      <c r="S176" s="135">
        <f t="shared" si="47"/>
        <v>0.3</v>
      </c>
      <c r="T176" s="135">
        <f t="shared" si="47"/>
        <v>0.3</v>
      </c>
      <c r="U176" s="135">
        <f t="shared" si="47"/>
        <v>0.3</v>
      </c>
      <c r="V176" s="135">
        <f t="shared" si="47"/>
        <v>0.3</v>
      </c>
      <c r="W176" s="135">
        <f t="shared" si="47"/>
        <v>0.3</v>
      </c>
      <c r="X176" s="135">
        <f t="shared" si="47"/>
        <v>0.3</v>
      </c>
      <c r="Y176" s="135">
        <f t="shared" si="47"/>
        <v>0.3</v>
      </c>
      <c r="Z176" s="135">
        <f t="shared" si="47"/>
        <v>0.3</v>
      </c>
      <c r="AA176" s="135">
        <f t="shared" si="47"/>
        <v>0.3</v>
      </c>
      <c r="AB176" s="135">
        <f t="shared" si="47"/>
        <v>0.3</v>
      </c>
      <c r="AC176" s="135">
        <f t="shared" si="47"/>
        <v>0.3</v>
      </c>
      <c r="AD176" s="135">
        <f t="shared" si="47"/>
        <v>0.3</v>
      </c>
      <c r="AE176" s="135">
        <f t="shared" si="47"/>
        <v>0.3</v>
      </c>
      <c r="AF176" s="135">
        <f t="shared" si="47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46"/>
        <v>0.4</v>
      </c>
      <c r="D177" s="135">
        <f t="shared" si="46"/>
        <v>0.4</v>
      </c>
      <c r="E177" s="135">
        <f t="shared" si="46"/>
        <v>0.4</v>
      </c>
      <c r="F177" s="135">
        <f t="shared" si="46"/>
        <v>0.4</v>
      </c>
      <c r="G177" s="135">
        <f t="shared" si="46"/>
        <v>0.4</v>
      </c>
      <c r="H177" s="135">
        <f t="shared" si="46"/>
        <v>0.4</v>
      </c>
      <c r="I177" s="135">
        <f t="shared" si="46"/>
        <v>0.4</v>
      </c>
      <c r="J177" s="135">
        <f t="shared" si="46"/>
        <v>0.4</v>
      </c>
      <c r="K177" s="135">
        <f t="shared" si="46"/>
        <v>0.4</v>
      </c>
      <c r="L177" s="135">
        <f t="shared" si="46"/>
        <v>0.4</v>
      </c>
      <c r="M177" s="135">
        <f t="shared" si="46"/>
        <v>0.4</v>
      </c>
      <c r="N177" s="135">
        <f t="shared" si="46"/>
        <v>0.4</v>
      </c>
      <c r="O177" s="135">
        <f t="shared" si="46"/>
        <v>0.4</v>
      </c>
      <c r="P177" s="135">
        <f t="shared" si="46"/>
        <v>0.4</v>
      </c>
      <c r="Q177" s="135">
        <f t="shared" si="46"/>
        <v>0.4</v>
      </c>
      <c r="R177" s="135">
        <f t="shared" si="46"/>
        <v>0.4</v>
      </c>
      <c r="S177" s="135">
        <f t="shared" si="47"/>
        <v>0.4</v>
      </c>
      <c r="T177" s="135">
        <f t="shared" si="47"/>
        <v>0.4</v>
      </c>
      <c r="U177" s="135">
        <f t="shared" si="47"/>
        <v>0.4</v>
      </c>
      <c r="V177" s="135">
        <f t="shared" si="47"/>
        <v>0.4</v>
      </c>
      <c r="W177" s="135">
        <f t="shared" si="47"/>
        <v>0.4</v>
      </c>
      <c r="X177" s="135">
        <f t="shared" si="47"/>
        <v>0.4</v>
      </c>
      <c r="Y177" s="135">
        <f t="shared" si="47"/>
        <v>0.4</v>
      </c>
      <c r="Z177" s="135">
        <f t="shared" si="47"/>
        <v>0.4</v>
      </c>
      <c r="AA177" s="135">
        <f t="shared" si="47"/>
        <v>0.4</v>
      </c>
      <c r="AB177" s="135">
        <f t="shared" si="47"/>
        <v>0.4</v>
      </c>
      <c r="AC177" s="135">
        <f t="shared" si="47"/>
        <v>0.4</v>
      </c>
      <c r="AD177" s="135">
        <f t="shared" si="47"/>
        <v>0.4</v>
      </c>
      <c r="AE177" s="135">
        <f t="shared" si="47"/>
        <v>0.4</v>
      </c>
      <c r="AF177" s="135">
        <f t="shared" si="47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46"/>
        <v>0.64</v>
      </c>
      <c r="D178" s="145">
        <f t="shared" si="46"/>
        <v>0.64</v>
      </c>
      <c r="E178" s="145">
        <f t="shared" si="46"/>
        <v>0.64</v>
      </c>
      <c r="F178" s="145">
        <f t="shared" si="46"/>
        <v>0.64</v>
      </c>
      <c r="G178" s="145">
        <f t="shared" si="46"/>
        <v>0.64</v>
      </c>
      <c r="H178" s="145">
        <f t="shared" si="46"/>
        <v>0.64</v>
      </c>
      <c r="I178" s="145">
        <f t="shared" si="46"/>
        <v>0.64</v>
      </c>
      <c r="J178" s="145">
        <f t="shared" si="46"/>
        <v>0.64</v>
      </c>
      <c r="K178" s="145">
        <f t="shared" si="46"/>
        <v>0.64</v>
      </c>
      <c r="L178" s="145">
        <f t="shared" si="46"/>
        <v>0.64</v>
      </c>
      <c r="M178" s="145">
        <f t="shared" si="46"/>
        <v>0.64</v>
      </c>
      <c r="N178" s="145">
        <f t="shared" si="46"/>
        <v>0.64</v>
      </c>
      <c r="O178" s="145">
        <f t="shared" si="46"/>
        <v>0.64</v>
      </c>
      <c r="P178" s="145">
        <f t="shared" si="46"/>
        <v>0.64</v>
      </c>
      <c r="Q178" s="145">
        <f t="shared" si="46"/>
        <v>0.64</v>
      </c>
      <c r="R178" s="145">
        <f t="shared" si="46"/>
        <v>0.64</v>
      </c>
      <c r="S178" s="145">
        <f t="shared" si="47"/>
        <v>0.64</v>
      </c>
      <c r="T178" s="145">
        <f t="shared" si="47"/>
        <v>0.64</v>
      </c>
      <c r="U178" s="145">
        <f t="shared" si="47"/>
        <v>0.64</v>
      </c>
      <c r="V178" s="145">
        <f t="shared" si="47"/>
        <v>0.64</v>
      </c>
      <c r="W178" s="145">
        <f t="shared" si="47"/>
        <v>0.64</v>
      </c>
      <c r="X178" s="145">
        <f t="shared" si="47"/>
        <v>0.64</v>
      </c>
      <c r="Y178" s="145">
        <f t="shared" si="47"/>
        <v>0.64</v>
      </c>
      <c r="Z178" s="145">
        <f t="shared" si="47"/>
        <v>0.64</v>
      </c>
      <c r="AA178" s="145">
        <f t="shared" si="47"/>
        <v>0.64</v>
      </c>
      <c r="AB178" s="145">
        <f t="shared" si="47"/>
        <v>0.64</v>
      </c>
      <c r="AC178" s="145">
        <f t="shared" si="47"/>
        <v>0.64</v>
      </c>
      <c r="AD178" s="145">
        <f t="shared" si="47"/>
        <v>0.64</v>
      </c>
      <c r="AE178" s="145">
        <f t="shared" si="47"/>
        <v>0.64</v>
      </c>
      <c r="AF178" s="145">
        <f t="shared" si="47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48">SUM(C173:C178)</f>
        <v>3.54</v>
      </c>
      <c r="D179" s="148">
        <f t="shared" si="48"/>
        <v>3.54</v>
      </c>
      <c r="E179" s="148">
        <f t="shared" si="48"/>
        <v>3.54</v>
      </c>
      <c r="F179" s="148">
        <f t="shared" si="48"/>
        <v>3.54</v>
      </c>
      <c r="G179" s="148">
        <f t="shared" si="48"/>
        <v>3.54</v>
      </c>
      <c r="H179" s="148">
        <f t="shared" si="48"/>
        <v>3.54</v>
      </c>
      <c r="I179" s="148">
        <f t="shared" si="48"/>
        <v>3.54</v>
      </c>
      <c r="J179" s="148">
        <f t="shared" si="48"/>
        <v>3.54</v>
      </c>
      <c r="K179" s="148">
        <f t="shared" si="48"/>
        <v>3.54</v>
      </c>
      <c r="L179" s="148">
        <f>SUM(L173:L178)</f>
        <v>3.54</v>
      </c>
      <c r="M179" s="148">
        <f t="shared" ref="M179:R179" si="49">SUM(M173:M178)</f>
        <v>3.54</v>
      </c>
      <c r="N179" s="148">
        <f t="shared" si="49"/>
        <v>3.54</v>
      </c>
      <c r="O179" s="148">
        <f t="shared" si="49"/>
        <v>3.54</v>
      </c>
      <c r="P179" s="148">
        <f t="shared" si="49"/>
        <v>3.54</v>
      </c>
      <c r="Q179" s="148">
        <f t="shared" si="49"/>
        <v>3.54</v>
      </c>
      <c r="R179" s="148">
        <f t="shared" si="49"/>
        <v>3.54</v>
      </c>
      <c r="S179" s="148">
        <f>SUM(S173:S178)</f>
        <v>3.54</v>
      </c>
      <c r="T179" s="148">
        <f t="shared" ref="T179:AG179" si="50">SUM(T173:T178)</f>
        <v>3.54</v>
      </c>
      <c r="U179" s="148">
        <f t="shared" si="50"/>
        <v>3.54</v>
      </c>
      <c r="V179" s="148">
        <f t="shared" si="50"/>
        <v>3.54</v>
      </c>
      <c r="W179" s="148">
        <f t="shared" si="50"/>
        <v>3.54</v>
      </c>
      <c r="X179" s="148">
        <f t="shared" si="50"/>
        <v>3.54</v>
      </c>
      <c r="Y179" s="148">
        <f t="shared" si="50"/>
        <v>3.54</v>
      </c>
      <c r="Z179" s="148">
        <f t="shared" si="50"/>
        <v>3.54</v>
      </c>
      <c r="AA179" s="148">
        <f t="shared" si="50"/>
        <v>3.54</v>
      </c>
      <c r="AB179" s="148">
        <f t="shared" si="50"/>
        <v>3.54</v>
      </c>
      <c r="AC179" s="148">
        <f t="shared" si="50"/>
        <v>3.54</v>
      </c>
      <c r="AD179" s="148">
        <f t="shared" si="50"/>
        <v>3.54</v>
      </c>
      <c r="AE179" s="148">
        <f t="shared" si="50"/>
        <v>3.54</v>
      </c>
      <c r="AF179" s="148">
        <f t="shared" si="50"/>
        <v>3.54</v>
      </c>
      <c r="AG179" s="149">
        <f t="shared" si="50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1223.74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3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3)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3)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51">B65</f>
        <v>983.74000000000012</v>
      </c>
      <c r="U193" s="172">
        <f t="shared" si="51"/>
        <v>942.34000000000015</v>
      </c>
      <c r="V193" s="172">
        <f t="shared" si="51"/>
        <v>908.74</v>
      </c>
      <c r="W193" s="172">
        <f t="shared" si="51"/>
        <v>904.33999999999992</v>
      </c>
      <c r="X193" s="172">
        <f t="shared" si="51"/>
        <v>918.05</v>
      </c>
      <c r="Y193" s="172">
        <f t="shared" si="51"/>
        <v>971.54</v>
      </c>
      <c r="Z193" s="172">
        <f t="shared" si="51"/>
        <v>1030.74</v>
      </c>
      <c r="AA193" s="172">
        <f t="shared" si="51"/>
        <v>1141.24</v>
      </c>
      <c r="AB193" s="172">
        <f t="shared" si="51"/>
        <v>1153.94</v>
      </c>
      <c r="AC193" s="172">
        <f t="shared" si="51"/>
        <v>1213.8400000000001</v>
      </c>
      <c r="AD193" s="172">
        <f t="shared" si="51"/>
        <v>1192.6400000000001</v>
      </c>
      <c r="AE193" s="172">
        <f t="shared" si="51"/>
        <v>1223.74</v>
      </c>
      <c r="AF193" s="172">
        <f t="shared" si="51"/>
        <v>1229.3400000000001</v>
      </c>
      <c r="AG193" s="172">
        <f t="shared" si="51"/>
        <v>1238.5400000000002</v>
      </c>
      <c r="AH193" s="172">
        <f t="shared" si="51"/>
        <v>1243.74</v>
      </c>
      <c r="AI193" s="172">
        <f t="shared" si="51"/>
        <v>1256.3399999999999</v>
      </c>
      <c r="AJ193" s="172">
        <f t="shared" si="51"/>
        <v>1244.3600000000001</v>
      </c>
      <c r="AK193" s="172">
        <f t="shared" si="51"/>
        <v>1277.5400000000002</v>
      </c>
      <c r="AL193" s="172">
        <f t="shared" si="51"/>
        <v>106.53999999999999</v>
      </c>
      <c r="AM193" s="172">
        <f t="shared" si="51"/>
        <v>106.53999999999999</v>
      </c>
      <c r="AN193" s="172">
        <f t="shared" si="51"/>
        <v>1170.6400000000001</v>
      </c>
      <c r="AO193" s="172">
        <f t="shared" si="51"/>
        <v>1156.6600000000001</v>
      </c>
      <c r="AP193" s="172">
        <f t="shared" si="51"/>
        <v>1221.4399999999998</v>
      </c>
      <c r="AQ193" s="172">
        <f t="shared" si="51"/>
        <v>1236.22</v>
      </c>
      <c r="AR193" s="172">
        <f t="shared" si="51"/>
        <v>1107.1399999999999</v>
      </c>
      <c r="AS193" s="172">
        <f t="shared" si="51"/>
        <v>1021.3399999999999</v>
      </c>
      <c r="AT193" s="172">
        <f t="shared" si="51"/>
        <v>932.94</v>
      </c>
      <c r="AU193" s="172">
        <f t="shared" si="51"/>
        <v>840.83999999999992</v>
      </c>
      <c r="AV193" s="172">
        <f t="shared" si="51"/>
        <v>818.83999999999992</v>
      </c>
      <c r="AW193" s="172">
        <f t="shared" si="51"/>
        <v>800.14</v>
      </c>
      <c r="AX193" s="172">
        <f t="shared" si="51"/>
        <v>807.44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52">B178</f>
        <v>0.64</v>
      </c>
      <c r="C214" s="175">
        <f t="shared" si="52"/>
        <v>0.64</v>
      </c>
      <c r="D214" s="175">
        <f t="shared" si="52"/>
        <v>0.64</v>
      </c>
      <c r="E214" s="175">
        <f t="shared" si="52"/>
        <v>0.64</v>
      </c>
      <c r="F214" s="175">
        <f t="shared" si="52"/>
        <v>0.64</v>
      </c>
      <c r="G214" s="175">
        <f t="shared" si="52"/>
        <v>0.64</v>
      </c>
      <c r="H214" s="175">
        <f t="shared" si="52"/>
        <v>0.64</v>
      </c>
      <c r="I214" s="175">
        <f t="shared" si="52"/>
        <v>0.64</v>
      </c>
      <c r="J214" s="175">
        <f t="shared" si="52"/>
        <v>0.64</v>
      </c>
      <c r="K214" s="175">
        <f t="shared" si="52"/>
        <v>0.64</v>
      </c>
      <c r="L214" s="175">
        <f t="shared" si="52"/>
        <v>0.64</v>
      </c>
      <c r="M214" s="175">
        <f t="shared" si="52"/>
        <v>0.64</v>
      </c>
      <c r="N214" s="175">
        <f t="shared" si="52"/>
        <v>0.64</v>
      </c>
      <c r="O214" s="175">
        <f t="shared" si="52"/>
        <v>0.64</v>
      </c>
      <c r="P214" s="175">
        <f t="shared" si="52"/>
        <v>0.64</v>
      </c>
      <c r="Q214" s="175">
        <f t="shared" si="52"/>
        <v>0.64</v>
      </c>
      <c r="R214" s="175">
        <f t="shared" si="52"/>
        <v>0.64</v>
      </c>
      <c r="S214" s="175">
        <f t="shared" si="52"/>
        <v>0.64</v>
      </c>
      <c r="T214" s="175">
        <f t="shared" si="52"/>
        <v>0.64</v>
      </c>
      <c r="U214" s="175">
        <f t="shared" si="52"/>
        <v>0.64</v>
      </c>
      <c r="V214" s="175">
        <f t="shared" si="52"/>
        <v>0.64</v>
      </c>
      <c r="W214" s="175">
        <f t="shared" si="52"/>
        <v>0.64</v>
      </c>
      <c r="X214" s="175">
        <f t="shared" si="52"/>
        <v>0.64</v>
      </c>
      <c r="Y214" s="175">
        <f t="shared" si="52"/>
        <v>0.64</v>
      </c>
      <c r="Z214" s="175">
        <f t="shared" si="52"/>
        <v>0.64</v>
      </c>
      <c r="AA214" s="175">
        <f t="shared" si="52"/>
        <v>0.64</v>
      </c>
      <c r="AB214" s="175">
        <f t="shared" si="52"/>
        <v>0.64</v>
      </c>
      <c r="AC214" s="175">
        <f t="shared" si="52"/>
        <v>0.64</v>
      </c>
      <c r="AD214" s="175">
        <f t="shared" si="52"/>
        <v>0.64</v>
      </c>
      <c r="AE214" s="175">
        <f t="shared" si="52"/>
        <v>0.64</v>
      </c>
      <c r="AF214" s="175">
        <f t="shared" si="52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53">IF(C182&lt;100,"",C182-520)</f>
        <v/>
      </c>
      <c r="D215" s="119" t="str">
        <f t="shared" si="53"/>
        <v/>
      </c>
      <c r="E215" s="119" t="str">
        <f t="shared" si="53"/>
        <v/>
      </c>
      <c r="F215" s="119" t="str">
        <f t="shared" si="53"/>
        <v/>
      </c>
      <c r="G215" s="119" t="str">
        <f t="shared" si="53"/>
        <v/>
      </c>
      <c r="H215" s="119" t="str">
        <f t="shared" si="53"/>
        <v/>
      </c>
      <c r="I215" s="119" t="str">
        <f t="shared" si="53"/>
        <v/>
      </c>
      <c r="J215" s="119" t="str">
        <f t="shared" si="53"/>
        <v/>
      </c>
      <c r="K215" s="119" t="str">
        <f t="shared" si="53"/>
        <v/>
      </c>
      <c r="L215" s="119" t="str">
        <f t="shared" si="53"/>
        <v/>
      </c>
      <c r="M215" s="119" t="str">
        <f t="shared" si="53"/>
        <v/>
      </c>
      <c r="N215" s="119" t="str">
        <f t="shared" si="53"/>
        <v/>
      </c>
      <c r="O215" s="119" t="str">
        <f t="shared" si="53"/>
        <v/>
      </c>
      <c r="P215" s="119" t="str">
        <f t="shared" si="53"/>
        <v/>
      </c>
      <c r="Q215" s="119" t="str">
        <f t="shared" si="53"/>
        <v/>
      </c>
      <c r="R215" s="119" t="str">
        <f t="shared" si="53"/>
        <v/>
      </c>
      <c r="S215" s="119" t="str">
        <f t="shared" si="53"/>
        <v/>
      </c>
      <c r="T215" s="119" t="str">
        <f t="shared" si="53"/>
        <v/>
      </c>
      <c r="U215" s="119" t="str">
        <f t="shared" si="53"/>
        <v/>
      </c>
      <c r="V215" s="119" t="str">
        <f t="shared" si="53"/>
        <v/>
      </c>
      <c r="W215" s="119" t="str">
        <f t="shared" si="53"/>
        <v/>
      </c>
      <c r="X215" s="119" t="str">
        <f t="shared" si="53"/>
        <v/>
      </c>
      <c r="Y215" s="119" t="str">
        <f t="shared" si="53"/>
        <v/>
      </c>
      <c r="Z215" s="119" t="str">
        <f t="shared" si="53"/>
        <v/>
      </c>
      <c r="AA215" s="119" t="str">
        <f t="shared" si="53"/>
        <v/>
      </c>
      <c r="AB215" s="119" t="str">
        <f t="shared" si="53"/>
        <v/>
      </c>
      <c r="AC215" s="119" t="str">
        <f t="shared" si="53"/>
        <v/>
      </c>
      <c r="AD215" s="119" t="str">
        <f t="shared" si="53"/>
        <v/>
      </c>
      <c r="AE215" s="119" t="str">
        <f t="shared" si="53"/>
        <v/>
      </c>
      <c r="AF215" s="119" t="str">
        <f t="shared" si="53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54">IF(B183&lt;100,"",B183-620)</f>
        <v/>
      </c>
      <c r="C216" s="119" t="str">
        <f t="shared" si="54"/>
        <v/>
      </c>
      <c r="D216" s="119" t="str">
        <f t="shared" si="54"/>
        <v/>
      </c>
      <c r="E216" s="119" t="str">
        <f t="shared" si="54"/>
        <v/>
      </c>
      <c r="F216" s="119" t="str">
        <f t="shared" si="54"/>
        <v/>
      </c>
      <c r="G216" s="119" t="str">
        <f t="shared" si="54"/>
        <v/>
      </c>
      <c r="H216" s="119" t="str">
        <f t="shared" si="54"/>
        <v/>
      </c>
      <c r="I216" s="119" t="str">
        <f t="shared" si="54"/>
        <v/>
      </c>
      <c r="J216" s="119" t="str">
        <f t="shared" si="54"/>
        <v/>
      </c>
      <c r="K216" s="119" t="str">
        <f t="shared" si="54"/>
        <v/>
      </c>
      <c r="L216" s="119" t="str">
        <f t="shared" si="54"/>
        <v/>
      </c>
      <c r="M216" s="119" t="str">
        <f t="shared" si="54"/>
        <v/>
      </c>
      <c r="N216" s="119" t="str">
        <f t="shared" si="54"/>
        <v/>
      </c>
      <c r="O216" s="119" t="str">
        <f t="shared" si="54"/>
        <v/>
      </c>
      <c r="P216" s="119" t="str">
        <f t="shared" si="54"/>
        <v/>
      </c>
      <c r="Q216" s="119" t="str">
        <f t="shared" si="54"/>
        <v/>
      </c>
      <c r="R216" s="119" t="str">
        <f t="shared" si="54"/>
        <v/>
      </c>
      <c r="S216" s="119" t="str">
        <f t="shared" si="54"/>
        <v/>
      </c>
      <c r="T216" s="119" t="str">
        <f t="shared" si="54"/>
        <v/>
      </c>
      <c r="U216" s="119" t="str">
        <f t="shared" si="54"/>
        <v/>
      </c>
      <c r="V216" s="119" t="str">
        <f t="shared" si="54"/>
        <v/>
      </c>
      <c r="W216" s="119" t="str">
        <f t="shared" si="54"/>
        <v/>
      </c>
      <c r="X216" s="119" t="str">
        <f t="shared" si="54"/>
        <v/>
      </c>
      <c r="Y216" s="119" t="str">
        <f t="shared" si="54"/>
        <v/>
      </c>
      <c r="Z216" s="119" t="str">
        <f t="shared" si="54"/>
        <v/>
      </c>
      <c r="AA216" s="119" t="str">
        <f t="shared" si="54"/>
        <v/>
      </c>
      <c r="AB216" s="119" t="str">
        <f t="shared" si="54"/>
        <v/>
      </c>
      <c r="AC216" s="119" t="str">
        <f t="shared" si="54"/>
        <v/>
      </c>
      <c r="AD216" s="119" t="str">
        <f t="shared" si="54"/>
        <v/>
      </c>
      <c r="AE216" s="119" t="str">
        <f t="shared" si="54"/>
        <v/>
      </c>
      <c r="AF216" s="119" t="str">
        <f t="shared" si="54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55">IF(B184&lt;100,"",B184-330)</f>
        <v/>
      </c>
      <c r="C217" s="119" t="str">
        <f t="shared" si="55"/>
        <v/>
      </c>
      <c r="D217" s="119" t="str">
        <f t="shared" si="55"/>
        <v/>
      </c>
      <c r="E217" s="119" t="str">
        <f t="shared" si="55"/>
        <v/>
      </c>
      <c r="F217" s="119" t="str">
        <f t="shared" si="55"/>
        <v/>
      </c>
      <c r="G217" s="119" t="str">
        <f t="shared" si="55"/>
        <v/>
      </c>
      <c r="H217" s="119" t="str">
        <f t="shared" si="55"/>
        <v/>
      </c>
      <c r="I217" s="119" t="str">
        <f t="shared" si="55"/>
        <v/>
      </c>
      <c r="J217" s="119" t="str">
        <f t="shared" si="55"/>
        <v/>
      </c>
      <c r="K217" s="119" t="str">
        <f t="shared" si="55"/>
        <v/>
      </c>
      <c r="L217" s="119" t="str">
        <f t="shared" si="55"/>
        <v/>
      </c>
      <c r="M217" s="119" t="str">
        <f t="shared" si="55"/>
        <v/>
      </c>
      <c r="N217" s="119" t="str">
        <f t="shared" si="55"/>
        <v/>
      </c>
      <c r="O217" s="119" t="str">
        <f t="shared" si="55"/>
        <v/>
      </c>
      <c r="P217" s="119" t="str">
        <f t="shared" si="55"/>
        <v/>
      </c>
      <c r="Q217" s="119" t="str">
        <f t="shared" si="55"/>
        <v/>
      </c>
      <c r="R217" s="119" t="str">
        <f t="shared" si="55"/>
        <v/>
      </c>
      <c r="S217" s="119" t="str">
        <f t="shared" si="55"/>
        <v/>
      </c>
      <c r="T217" s="119" t="str">
        <f t="shared" si="55"/>
        <v/>
      </c>
      <c r="U217" s="119" t="str">
        <f t="shared" si="55"/>
        <v/>
      </c>
      <c r="V217" s="119" t="str">
        <f t="shared" si="55"/>
        <v/>
      </c>
      <c r="W217" s="119" t="str">
        <f t="shared" si="55"/>
        <v/>
      </c>
      <c r="X217" s="119" t="str">
        <f t="shared" si="55"/>
        <v/>
      </c>
      <c r="Y217" s="119" t="str">
        <f t="shared" si="55"/>
        <v/>
      </c>
      <c r="Z217" s="119" t="str">
        <f t="shared" si="55"/>
        <v/>
      </c>
      <c r="AA217" s="119" t="str">
        <f t="shared" si="55"/>
        <v/>
      </c>
      <c r="AB217" s="119" t="str">
        <f t="shared" si="55"/>
        <v/>
      </c>
      <c r="AC217" s="119" t="str">
        <f t="shared" si="55"/>
        <v/>
      </c>
      <c r="AD217" s="119" t="str">
        <f t="shared" si="55"/>
        <v/>
      </c>
      <c r="AE217" s="119" t="str">
        <f t="shared" si="55"/>
        <v/>
      </c>
      <c r="AF217" s="119" t="str">
        <f t="shared" si="55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56">IF(C185&lt;100,"",C185-1500)</f>
        <v/>
      </c>
      <c r="D218" s="119" t="str">
        <f t="shared" si="56"/>
        <v/>
      </c>
      <c r="E218" s="119" t="str">
        <f t="shared" si="56"/>
        <v/>
      </c>
      <c r="F218" s="119" t="str">
        <f t="shared" si="56"/>
        <v/>
      </c>
      <c r="G218" s="119" t="str">
        <f t="shared" si="56"/>
        <v/>
      </c>
      <c r="H218" s="119" t="str">
        <f t="shared" si="56"/>
        <v/>
      </c>
      <c r="I218" s="119" t="str">
        <f t="shared" si="56"/>
        <v/>
      </c>
      <c r="J218" s="119" t="str">
        <f t="shared" si="56"/>
        <v/>
      </c>
      <c r="K218" s="119" t="str">
        <f t="shared" si="56"/>
        <v/>
      </c>
      <c r="L218" s="119" t="str">
        <f t="shared" si="56"/>
        <v/>
      </c>
      <c r="M218" s="119" t="str">
        <f t="shared" si="56"/>
        <v/>
      </c>
      <c r="N218" s="119" t="str">
        <f t="shared" si="56"/>
        <v/>
      </c>
      <c r="O218" s="119" t="str">
        <f t="shared" si="56"/>
        <v/>
      </c>
      <c r="P218" s="119" t="str">
        <f t="shared" si="56"/>
        <v/>
      </c>
      <c r="Q218" s="119" t="str">
        <f t="shared" si="56"/>
        <v/>
      </c>
      <c r="R218" s="119" t="str">
        <f t="shared" si="56"/>
        <v/>
      </c>
      <c r="S218" s="119" t="str">
        <f t="shared" si="56"/>
        <v/>
      </c>
      <c r="T218" s="119" t="str">
        <f t="shared" si="56"/>
        <v/>
      </c>
      <c r="U218" s="119" t="str">
        <f t="shared" si="56"/>
        <v/>
      </c>
      <c r="V218" s="119" t="str">
        <f t="shared" si="56"/>
        <v/>
      </c>
      <c r="W218" s="119" t="str">
        <f t="shared" si="56"/>
        <v/>
      </c>
      <c r="X218" s="119" t="str">
        <f t="shared" si="56"/>
        <v/>
      </c>
      <c r="Y218" s="119" t="str">
        <f t="shared" si="56"/>
        <v/>
      </c>
      <c r="Z218" s="119" t="str">
        <f t="shared" si="56"/>
        <v/>
      </c>
      <c r="AA218" s="119" t="str">
        <f t="shared" si="56"/>
        <v/>
      </c>
      <c r="AB218" s="119" t="str">
        <f t="shared" si="56"/>
        <v/>
      </c>
      <c r="AC218" s="119" t="str">
        <f t="shared" si="56"/>
        <v/>
      </c>
      <c r="AD218" s="119" t="str">
        <f t="shared" si="56"/>
        <v/>
      </c>
      <c r="AE218" s="119" t="str">
        <f t="shared" si="56"/>
        <v/>
      </c>
      <c r="AF218" s="119" t="str">
        <f t="shared" si="56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485" priority="154">
      <formula>S$9&gt;=20/24</formula>
    </cfRule>
    <cfRule type="expression" dxfId="4484" priority="155">
      <formula>AND(S$9&gt;=14/24,S$9&lt;20/24)</formula>
    </cfRule>
    <cfRule type="expression" dxfId="4483" priority="156">
      <formula>AND(S$9&gt;=8/24,S$9&lt;14/24)</formula>
    </cfRule>
    <cfRule type="expression" dxfId="4482" priority="157">
      <formula>S$9&lt;8/24</formula>
    </cfRule>
  </conditionalFormatting>
  <conditionalFormatting sqref="B8:AF10 AA70:AF70 C70:Q70 L32:Z33 L31:Q31 C47:AF47 C71:AF71 C48:K52 C72:Q72 C173:AF179 M36 N35:Q36 L29:Q29 M37:Q39 L34:Q34 L49:T50 V35:W35 S34:W34 AA72:AF79 AA48:AF51 T11 C59:AF69 N36:N37 L51:Q58 R36:S39 X34:Z35 R53:X58 U11:Z12 Z32:Z35 C73:Z79 L44:AF46">
    <cfRule type="expression" dxfId="4481" priority="150">
      <formula>B$9&gt;=20/24</formula>
    </cfRule>
    <cfRule type="expression" dxfId="4480" priority="151">
      <formula>AND(B$9&gt;=14/24,B$9&lt;20/24)</formula>
    </cfRule>
    <cfRule type="expression" dxfId="4479" priority="152">
      <formula>AND(B$9&gt;=8/24,B$9&lt;14/24)</formula>
    </cfRule>
    <cfRule type="expression" dxfId="4478" priority="153">
      <formula>B$9&lt;8/24</formula>
    </cfRule>
  </conditionalFormatting>
  <conditionalFormatting sqref="B171:AF171">
    <cfRule type="expression" dxfId="4477" priority="146">
      <formula>B$9&gt;=20/24</formula>
    </cfRule>
    <cfRule type="expression" dxfId="4476" priority="147">
      <formula>AND(B$9&gt;=14/24,B$9&lt;20/24)</formula>
    </cfRule>
    <cfRule type="expression" dxfId="4475" priority="148">
      <formula>AND(B$9&gt;=8/24,B$9&lt;14/24)</formula>
    </cfRule>
    <cfRule type="expression" dxfId="4474" priority="149">
      <formula>B$9&lt;8/24</formula>
    </cfRule>
  </conditionalFormatting>
  <conditionalFormatting sqref="AL4:AL6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473" priority="141">
      <formula>L$9&gt;=20/24</formula>
    </cfRule>
    <cfRule type="expression" dxfId="4472" priority="142">
      <formula>AND(L$9&gt;=14/24,L$9&lt;20/24)</formula>
    </cfRule>
    <cfRule type="expression" dxfId="4471" priority="143">
      <formula>AND(L$9&gt;=8/24,L$9&lt;14/24)</formula>
    </cfRule>
    <cfRule type="expression" dxfId="4470" priority="144">
      <formula>L$9&lt;8/24</formula>
    </cfRule>
  </conditionalFormatting>
  <conditionalFormatting sqref="L35:M35">
    <cfRule type="expression" dxfId="4469" priority="137">
      <formula>L$9&gt;=20/24</formula>
    </cfRule>
    <cfRule type="expression" dxfId="4468" priority="138">
      <formula>AND(L$9&gt;=14/24,L$9&lt;20/24)</formula>
    </cfRule>
    <cfRule type="expression" dxfId="4467" priority="139">
      <formula>AND(L$9&gt;=8/24,L$9&lt;14/24)</formula>
    </cfRule>
    <cfRule type="expression" dxfId="4466" priority="140">
      <formula>L$9&lt;8/24</formula>
    </cfRule>
  </conditionalFormatting>
  <conditionalFormatting sqref="U13:Z13">
    <cfRule type="expression" dxfId="4465" priority="133">
      <formula>U$9&gt;=20/24</formula>
    </cfRule>
    <cfRule type="expression" dxfId="4464" priority="134">
      <formula>AND(U$9&gt;=14/24,U$9&lt;20/24)</formula>
    </cfRule>
    <cfRule type="expression" dxfId="4463" priority="135">
      <formula>AND(U$9&gt;=8/24,U$9&lt;14/24)</formula>
    </cfRule>
    <cfRule type="expression" dxfId="4462" priority="136">
      <formula>U$9&lt;8/24</formula>
    </cfRule>
  </conditionalFormatting>
  <conditionalFormatting sqref="R31:Z31">
    <cfRule type="expression" dxfId="4461" priority="129">
      <formula>R$9&gt;=20/24</formula>
    </cfRule>
    <cfRule type="expression" dxfId="4460" priority="130">
      <formula>AND(R$9&gt;=14/24,R$9&lt;20/24)</formula>
    </cfRule>
    <cfRule type="expression" dxfId="4459" priority="131">
      <formula>AND(R$9&gt;=8/24,R$9&lt;14/24)</formula>
    </cfRule>
    <cfRule type="expression" dxfId="4458" priority="132">
      <formula>R$9&lt;8/24</formula>
    </cfRule>
  </conditionalFormatting>
  <conditionalFormatting sqref="R48:Z48">
    <cfRule type="expression" dxfId="4457" priority="125">
      <formula>R$9&gt;=20/24</formula>
    </cfRule>
    <cfRule type="expression" dxfId="4456" priority="126">
      <formula>AND(R$9&gt;=14/24,R$9&lt;20/24)</formula>
    </cfRule>
    <cfRule type="expression" dxfId="4455" priority="127">
      <formula>AND(R$9&gt;=8/24,R$9&lt;14/24)</formula>
    </cfRule>
    <cfRule type="expression" dxfId="4454" priority="128">
      <formula>R$9&lt;8/24</formula>
    </cfRule>
  </conditionalFormatting>
  <conditionalFormatting sqref="R70:Z70">
    <cfRule type="expression" dxfId="4453" priority="121">
      <formula>R$9&gt;=20/24</formula>
    </cfRule>
    <cfRule type="expression" dxfId="4452" priority="122">
      <formula>AND(R$9&gt;=14/24,R$9&lt;20/24)</formula>
    </cfRule>
    <cfRule type="expression" dxfId="4451" priority="123">
      <formula>AND(R$9&gt;=8/24,R$9&lt;14/24)</formula>
    </cfRule>
    <cfRule type="expression" dxfId="4450" priority="124">
      <formula>R$9&lt;8/24</formula>
    </cfRule>
  </conditionalFormatting>
  <conditionalFormatting sqref="R72:Z72">
    <cfRule type="expression" dxfId="4449" priority="117">
      <formula>R$9&gt;=20/24</formula>
    </cfRule>
    <cfRule type="expression" dxfId="4448" priority="118">
      <formula>AND(R$9&gt;=14/24,R$9&lt;20/24)</formula>
    </cfRule>
    <cfRule type="expression" dxfId="4447" priority="119">
      <formula>AND(R$9&gt;=8/24,R$9&lt;14/24)</formula>
    </cfRule>
    <cfRule type="expression" dxfId="4446" priority="120">
      <formula>R$9&lt;8/24</formula>
    </cfRule>
  </conditionalFormatting>
  <conditionalFormatting sqref="T22:T26 L11:P15 O17:P17 N19:P19 Q11:S19 U22:U23">
    <cfRule type="expression" dxfId="4445" priority="113">
      <formula>L$9&gt;=20/24</formula>
    </cfRule>
    <cfRule type="expression" dxfId="4444" priority="114">
      <formula>AND(L$9&gt;=14/24,L$9&lt;20/24)</formula>
    </cfRule>
    <cfRule type="expression" dxfId="4443" priority="115">
      <formula>AND(L$9&gt;=8/24,L$9&lt;14/24)</formula>
    </cfRule>
    <cfRule type="expression" dxfId="4442" priority="116">
      <formula>L$9&lt;8/24</formula>
    </cfRule>
  </conditionalFormatting>
  <conditionalFormatting sqref="L40:S40">
    <cfRule type="expression" dxfId="4441" priority="109">
      <formula>L$9&gt;=20/24</formula>
    </cfRule>
    <cfRule type="expression" dxfId="4440" priority="110">
      <formula>AND(L$9&gt;=14/24,L$9&lt;20/24)</formula>
    </cfRule>
    <cfRule type="expression" dxfId="4439" priority="111">
      <formula>AND(L$9&gt;=8/24,L$9&lt;14/24)</formula>
    </cfRule>
    <cfRule type="expression" dxfId="4438" priority="112">
      <formula>L$9&lt;8/24</formula>
    </cfRule>
  </conditionalFormatting>
  <conditionalFormatting sqref="L41:S41">
    <cfRule type="expression" dxfId="4437" priority="105">
      <formula>L$9&gt;=20/24</formula>
    </cfRule>
    <cfRule type="expression" dxfId="4436" priority="106">
      <formula>AND(L$9&gt;=14/24,L$9&lt;20/24)</formula>
    </cfRule>
    <cfRule type="expression" dxfId="4435" priority="107">
      <formula>AND(L$9&gt;=8/24,L$9&lt;14/24)</formula>
    </cfRule>
    <cfRule type="expression" dxfId="4434" priority="108">
      <formula>L$9&lt;8/24</formula>
    </cfRule>
  </conditionalFormatting>
  <conditionalFormatting sqref="L36:L39 M38:S39">
    <cfRule type="expression" dxfId="4433" priority="101">
      <formula>L$9&gt;=20/24</formula>
    </cfRule>
    <cfRule type="expression" dxfId="4432" priority="102">
      <formula>AND(L$9&gt;=14/24,L$9&lt;20/24)</formula>
    </cfRule>
    <cfRule type="expression" dxfId="4431" priority="103">
      <formula>AND(L$9&gt;=8/24,L$9&lt;14/24)</formula>
    </cfRule>
    <cfRule type="expression" dxfId="4430" priority="104">
      <formula>L$9&lt;8/24</formula>
    </cfRule>
  </conditionalFormatting>
  <conditionalFormatting sqref="R29:AD29">
    <cfRule type="expression" dxfId="4429" priority="97">
      <formula>R$9&gt;=20/24</formula>
    </cfRule>
    <cfRule type="expression" dxfId="4428" priority="98">
      <formula>AND(R$9&gt;=14/24,R$9&lt;20/24)</formula>
    </cfRule>
    <cfRule type="expression" dxfId="4427" priority="99">
      <formula>AND(R$9&gt;=8/24,R$9&lt;14/24)</formula>
    </cfRule>
    <cfRule type="expression" dxfId="4426" priority="100">
      <formula>R$9&lt;8/24</formula>
    </cfRule>
  </conditionalFormatting>
  <conditionalFormatting sqref="T12:T27 U12:U23 U14:Z27 AA16:AF27">
    <cfRule type="expression" dxfId="4425" priority="93">
      <formula>T$9&gt;=20/24</formula>
    </cfRule>
    <cfRule type="expression" dxfId="4424" priority="94">
      <formula>AND(T$9&gt;=14/24,T$9&lt;20/24)</formula>
    </cfRule>
    <cfRule type="expression" dxfId="4423" priority="95">
      <formula>AND(T$9&gt;=8/24,T$9&lt;14/24)</formula>
    </cfRule>
    <cfRule type="expression" dxfId="4422" priority="96">
      <formula>T$9&lt;8/24</formula>
    </cfRule>
  </conditionalFormatting>
  <conditionalFormatting sqref="R34:R39 S35:U39 V36:Z39">
    <cfRule type="expression" dxfId="4421" priority="89">
      <formula>R$9&gt;=20/24</formula>
    </cfRule>
    <cfRule type="expression" dxfId="4420" priority="90">
      <formula>AND(R$9&gt;=14/24,R$9&lt;20/24)</formula>
    </cfRule>
    <cfRule type="expression" dxfId="4419" priority="91">
      <formula>AND(R$9&gt;=8/24,R$9&lt;14/24)</formula>
    </cfRule>
    <cfRule type="expression" dxfId="4418" priority="92">
      <formula>R$9&lt;8/24</formula>
    </cfRule>
  </conditionalFormatting>
  <conditionalFormatting sqref="R40:Z40">
    <cfRule type="expression" dxfId="4417" priority="85">
      <formula>R$9&gt;=20/24</formula>
    </cfRule>
    <cfRule type="expression" dxfId="4416" priority="86">
      <formula>AND(R$9&gt;=14/24,R$9&lt;20/24)</formula>
    </cfRule>
    <cfRule type="expression" dxfId="4415" priority="87">
      <formula>AND(R$9&gt;=8/24,R$9&lt;14/24)</formula>
    </cfRule>
    <cfRule type="expression" dxfId="4414" priority="88">
      <formula>R$9&lt;8/24</formula>
    </cfRule>
  </conditionalFormatting>
  <conditionalFormatting sqref="R41:Z41">
    <cfRule type="expression" dxfId="4413" priority="81">
      <formula>R$9&gt;=20/24</formula>
    </cfRule>
    <cfRule type="expression" dxfId="4412" priority="82">
      <formula>AND(R$9&gt;=14/24,R$9&lt;20/24)</formula>
    </cfRule>
    <cfRule type="expression" dxfId="4411" priority="83">
      <formula>AND(R$9&gt;=8/24,R$9&lt;14/24)</formula>
    </cfRule>
    <cfRule type="expression" dxfId="4410" priority="84">
      <formula>R$9&lt;8/24</formula>
    </cfRule>
  </conditionalFormatting>
  <conditionalFormatting sqref="R51:Z52 AA52:AF58 Y53:AF58">
    <cfRule type="expression" dxfId="4409" priority="77">
      <formula>R$9&gt;=20/24</formula>
    </cfRule>
    <cfRule type="expression" dxfId="4408" priority="78">
      <formula>AND(R$9&gt;=14/24,R$9&lt;20/24)</formula>
    </cfRule>
    <cfRule type="expression" dxfId="4407" priority="79">
      <formula>AND(R$9&gt;=8/24,R$9&lt;14/24)</formula>
    </cfRule>
    <cfRule type="expression" dxfId="4406" priority="80">
      <formula>R$9&lt;8/24</formula>
    </cfRule>
  </conditionalFormatting>
  <conditionalFormatting sqref="AA83:AF86">
    <cfRule type="expression" dxfId="4405" priority="73">
      <formula>AA$9&gt;=20/24</formula>
    </cfRule>
    <cfRule type="expression" dxfId="4404" priority="74">
      <formula>AND(AA$9&gt;=14/24,AA$9&lt;20/24)</formula>
    </cfRule>
    <cfRule type="expression" dxfId="4403" priority="75">
      <formula>AND(AA$9&gt;=8/24,AA$9&lt;14/24)</formula>
    </cfRule>
    <cfRule type="expression" dxfId="4402" priority="76">
      <formula>AA$9&lt;8/24</formula>
    </cfRule>
  </conditionalFormatting>
  <conditionalFormatting sqref="C53:K58">
    <cfRule type="expression" dxfId="4401" priority="69">
      <formula>C$9&gt;=20/24</formula>
    </cfRule>
    <cfRule type="expression" dxfId="4400" priority="70">
      <formula>AND(C$9&gt;=14/24,C$9&lt;20/24)</formula>
    </cfRule>
    <cfRule type="expression" dxfId="4399" priority="71">
      <formula>AND(C$9&gt;=8/24,C$9&lt;14/24)</formula>
    </cfRule>
    <cfRule type="expression" dxfId="4398" priority="72">
      <formula>C$9&lt;8/24</formula>
    </cfRule>
  </conditionalFormatting>
  <conditionalFormatting sqref="C83:K86">
    <cfRule type="expression" dxfId="4397" priority="65">
      <formula>C$9&gt;=20/24</formula>
    </cfRule>
    <cfRule type="expression" dxfId="4396" priority="66">
      <formula>AND(C$9&gt;=14/24,C$9&lt;20/24)</formula>
    </cfRule>
    <cfRule type="expression" dxfId="4395" priority="67">
      <formula>AND(C$9&gt;=8/24,C$9&lt;14/24)</formula>
    </cfRule>
    <cfRule type="expression" dxfId="4394" priority="68">
      <formula>C$9&lt;8/24</formula>
    </cfRule>
  </conditionalFormatting>
  <conditionalFormatting sqref="L83:Q86">
    <cfRule type="expression" dxfId="4393" priority="61">
      <formula>L$9&gt;=20/24</formula>
    </cfRule>
    <cfRule type="expression" dxfId="4392" priority="62">
      <formula>AND(L$9&gt;=14/24,L$9&lt;20/24)</formula>
    </cfRule>
    <cfRule type="expression" dxfId="4391" priority="63">
      <formula>AND(L$9&gt;=8/24,L$9&lt;14/24)</formula>
    </cfRule>
    <cfRule type="expression" dxfId="4390" priority="64">
      <formula>L$9&lt;8/24</formula>
    </cfRule>
  </conditionalFormatting>
  <conditionalFormatting sqref="R83:Z86">
    <cfRule type="expression" dxfId="4389" priority="57">
      <formula>R$9&gt;=20/24</formula>
    </cfRule>
    <cfRule type="expression" dxfId="4388" priority="58">
      <formula>AND(R$9&gt;=14/24,R$9&lt;20/24)</formula>
    </cfRule>
    <cfRule type="expression" dxfId="4387" priority="59">
      <formula>AND(R$9&gt;=8/24,R$9&lt;14/24)</formula>
    </cfRule>
    <cfRule type="expression" dxfId="4386" priority="60">
      <formula>R$9&lt;8/24</formula>
    </cfRule>
  </conditionalFormatting>
  <conditionalFormatting sqref="AG42 L11:P15 O17:P17 N19:P19 Q11:S19 C28:AF47 T11:AF27">
    <cfRule type="expression" dxfId="4385" priority="56">
      <formula>C11&gt;$AG11</formula>
    </cfRule>
  </conditionalFormatting>
  <conditionalFormatting sqref="T192:AX192">
    <cfRule type="expression" dxfId="4384" priority="52">
      <formula>T$9&gt;=20/24</formula>
    </cfRule>
    <cfRule type="expression" dxfId="4383" priority="53">
      <formula>AND(T$9&gt;=14/24,T$9&lt;20/24)</formula>
    </cfRule>
    <cfRule type="expression" dxfId="4382" priority="54">
      <formula>AND(T$9&gt;=8/24,T$9&lt;14/24)</formula>
    </cfRule>
    <cfRule type="expression" dxfId="4381" priority="55">
      <formula>T$9&lt;8/24</formula>
    </cfRule>
  </conditionalFormatting>
  <conditionalFormatting sqref="A11:A86 A88:A180">
    <cfRule type="expression" dxfId="4380" priority="51">
      <formula>$AH11=0</formula>
    </cfRule>
  </conditionalFormatting>
  <conditionalFormatting sqref="AA87:AF87">
    <cfRule type="expression" dxfId="4379" priority="47">
      <formula>AA$9&gt;=20/24</formula>
    </cfRule>
    <cfRule type="expression" dxfId="4378" priority="48">
      <formula>AND(AA$9&gt;=14/24,AA$9&lt;20/24)</formula>
    </cfRule>
    <cfRule type="expression" dxfId="4377" priority="49">
      <formula>AND(AA$9&gt;=8/24,AA$9&lt;14/24)</formula>
    </cfRule>
    <cfRule type="expression" dxfId="4376" priority="50">
      <formula>AA$9&lt;8/24</formula>
    </cfRule>
  </conditionalFormatting>
  <conditionalFormatting sqref="C87:K87">
    <cfRule type="expression" dxfId="4375" priority="43">
      <formula>C$9&gt;=20/24</formula>
    </cfRule>
    <cfRule type="expression" dxfId="4374" priority="44">
      <formula>AND(C$9&gt;=14/24,C$9&lt;20/24)</formula>
    </cfRule>
    <cfRule type="expression" dxfId="4373" priority="45">
      <formula>AND(C$9&gt;=8/24,C$9&lt;14/24)</formula>
    </cfRule>
    <cfRule type="expression" dxfId="4372" priority="46">
      <formula>C$9&lt;8/24</formula>
    </cfRule>
  </conditionalFormatting>
  <conditionalFormatting sqref="L87:Q87">
    <cfRule type="expression" dxfId="4371" priority="39">
      <formula>L$9&gt;=20/24</formula>
    </cfRule>
    <cfRule type="expression" dxfId="4370" priority="40">
      <formula>AND(L$9&gt;=14/24,L$9&lt;20/24)</formula>
    </cfRule>
    <cfRule type="expression" dxfId="4369" priority="41">
      <formula>AND(L$9&gt;=8/24,L$9&lt;14/24)</formula>
    </cfRule>
    <cfRule type="expression" dxfId="4368" priority="42">
      <formula>L$9&lt;8/24</formula>
    </cfRule>
  </conditionalFormatting>
  <conditionalFormatting sqref="R87:Z87">
    <cfRule type="expression" dxfId="4367" priority="35">
      <formula>R$9&gt;=20/24</formula>
    </cfRule>
    <cfRule type="expression" dxfId="4366" priority="36">
      <formula>AND(R$9&gt;=14/24,R$9&lt;20/24)</formula>
    </cfRule>
    <cfRule type="expression" dxfId="4365" priority="37">
      <formula>AND(R$9&gt;=8/24,R$9&lt;14/24)</formula>
    </cfRule>
    <cfRule type="expression" dxfId="4364" priority="38">
      <formula>R$9&lt;8/24</formula>
    </cfRule>
  </conditionalFormatting>
  <conditionalFormatting sqref="A87">
    <cfRule type="expression" dxfId="4363" priority="34">
      <formula>$AH87=0</formula>
    </cfRule>
  </conditionalFormatting>
  <conditionalFormatting sqref="C28:AF28">
    <cfRule type="expression" dxfId="4362" priority="30">
      <formula>C$9&gt;=20/24</formula>
    </cfRule>
    <cfRule type="expression" dxfId="4361" priority="31">
      <formula>AND(C$9&gt;=14/24,C$9&lt;20/24)</formula>
    </cfRule>
    <cfRule type="expression" dxfId="4360" priority="32">
      <formula>AND(C$9&gt;=8/24,C$9&lt;14/24)</formula>
    </cfRule>
    <cfRule type="expression" dxfId="4359" priority="33">
      <formula>C$9&lt;8/24</formula>
    </cfRule>
  </conditionalFormatting>
  <conditionalFormatting sqref="R28:AA28">
    <cfRule type="expression" dxfId="4358" priority="26">
      <formula>R$9&gt;=20/24</formula>
    </cfRule>
    <cfRule type="expression" dxfId="4357" priority="27">
      <formula>AND(R$9&gt;=14/24,R$9&lt;20/24)</formula>
    </cfRule>
    <cfRule type="expression" dxfId="4356" priority="28">
      <formula>AND(R$9&gt;=8/24,R$9&lt;14/24)</formula>
    </cfRule>
    <cfRule type="expression" dxfId="4355" priority="29">
      <formula>R$9&lt;8/24</formula>
    </cfRule>
  </conditionalFormatting>
  <conditionalFormatting sqref="B44:B51 B59:B79">
    <cfRule type="expression" dxfId="4354" priority="22">
      <formula>B$9&gt;=20/24</formula>
    </cfRule>
    <cfRule type="expression" dxfId="4353" priority="23">
      <formula>AND(B$9&gt;=14/24,B$9&lt;20/24)</formula>
    </cfRule>
    <cfRule type="expression" dxfId="4352" priority="24">
      <formula>AND(B$9&gt;=8/24,B$9&lt;14/24)</formula>
    </cfRule>
    <cfRule type="expression" dxfId="4351" priority="25">
      <formula>B$9&lt;8/24</formula>
    </cfRule>
  </conditionalFormatting>
  <conditionalFormatting sqref="B16:P16 B18:P18 B17:N17 B19:M19 B20:S27">
    <cfRule type="expression" dxfId="4350" priority="18">
      <formula>B$9&gt;=20/24</formula>
    </cfRule>
    <cfRule type="expression" dxfId="4349" priority="19">
      <formula>AND(B$9&gt;=14/24,B$9&lt;20/24)</formula>
    </cfRule>
    <cfRule type="expression" dxfId="4348" priority="20">
      <formula>AND(B$9&gt;=8/24,B$9&lt;14/24)</formula>
    </cfRule>
    <cfRule type="expression" dxfId="4347" priority="21">
      <formula>B$9&lt;8/24</formula>
    </cfRule>
  </conditionalFormatting>
  <conditionalFormatting sqref="B52:B58">
    <cfRule type="expression" dxfId="4346" priority="14">
      <formula>B$9&gt;=20/24</formula>
    </cfRule>
    <cfRule type="expression" dxfId="4345" priority="15">
      <formula>AND(B$9&gt;=14/24,B$9&lt;20/24)</formula>
    </cfRule>
    <cfRule type="expression" dxfId="4344" priority="16">
      <formula>AND(B$9&gt;=8/24,B$9&lt;14/24)</formula>
    </cfRule>
    <cfRule type="expression" dxfId="4343" priority="17">
      <formula>B$9&lt;8/24</formula>
    </cfRule>
  </conditionalFormatting>
  <conditionalFormatting sqref="B83:B86">
    <cfRule type="expression" dxfId="4342" priority="10">
      <formula>B$9&gt;=20/24</formula>
    </cfRule>
    <cfRule type="expression" dxfId="4341" priority="11">
      <formula>AND(B$9&gt;=14/24,B$9&lt;20/24)</formula>
    </cfRule>
    <cfRule type="expression" dxfId="4340" priority="12">
      <formula>AND(B$9&gt;=8/24,B$9&lt;14/24)</formula>
    </cfRule>
    <cfRule type="expression" dxfId="4339" priority="13">
      <formula>B$9&lt;8/24</formula>
    </cfRule>
  </conditionalFormatting>
  <conditionalFormatting sqref="B11:B47 C11:K27 L16:P16 L18:P18 L17:N17 L19:M19 L20:S27">
    <cfRule type="expression" dxfId="4338" priority="9">
      <formula>B11&gt;$AG11</formula>
    </cfRule>
  </conditionalFormatting>
  <conditionalFormatting sqref="B87">
    <cfRule type="expression" dxfId="4337" priority="5">
      <formula>B$9&gt;=20/24</formula>
    </cfRule>
    <cfRule type="expression" dxfId="4336" priority="6">
      <formula>AND(B$9&gt;=14/24,B$9&lt;20/24)</formula>
    </cfRule>
    <cfRule type="expression" dxfId="4335" priority="7">
      <formula>AND(B$9&gt;=8/24,B$9&lt;14/24)</formula>
    </cfRule>
    <cfRule type="expression" dxfId="4334" priority="8">
      <formula>B$9&lt;8/24</formula>
    </cfRule>
  </conditionalFormatting>
  <conditionalFormatting sqref="B28">
    <cfRule type="expression" dxfId="4333" priority="1">
      <formula>B$9&gt;=20/24</formula>
    </cfRule>
    <cfRule type="expression" dxfId="4332" priority="2">
      <formula>AND(B$9&gt;=14/24,B$9&lt;20/24)</formula>
    </cfRule>
    <cfRule type="expression" dxfId="4331" priority="3">
      <formula>AND(B$9&gt;=8/24,B$9&lt;14/24)</formula>
    </cfRule>
    <cfRule type="expression" dxfId="4330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tabSelected="1"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17" sqref="L17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4</v>
      </c>
      <c r="D4" s="226">
        <f ca="1">IFERROR(DATE(2021,4,13)+C4,"")</f>
        <v>44303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447.5</v>
      </c>
      <c r="C5" s="32">
        <f t="shared" ref="C5:AF5" si="0">C59</f>
        <v>463.4</v>
      </c>
      <c r="D5" s="32">
        <f t="shared" si="0"/>
        <v>455.5</v>
      </c>
      <c r="E5" s="32">
        <f t="shared" si="0"/>
        <v>448.3</v>
      </c>
      <c r="F5" s="32">
        <f t="shared" si="0"/>
        <v>488.6</v>
      </c>
      <c r="G5" s="32">
        <f t="shared" si="0"/>
        <v>494.40000000000003</v>
      </c>
      <c r="H5" s="32">
        <f t="shared" si="0"/>
        <v>543</v>
      </c>
      <c r="I5" s="32">
        <f t="shared" si="0"/>
        <v>535.4</v>
      </c>
      <c r="J5" s="32">
        <f t="shared" si="0"/>
        <v>570.14</v>
      </c>
      <c r="K5" s="32">
        <f t="shared" si="0"/>
        <v>589.06000000000006</v>
      </c>
      <c r="L5" s="32">
        <f t="shared" si="0"/>
        <v>598.98</v>
      </c>
      <c r="M5" s="32">
        <f t="shared" si="0"/>
        <v>640.36</v>
      </c>
      <c r="N5" s="32">
        <f t="shared" si="0"/>
        <v>442</v>
      </c>
      <c r="O5" s="32">
        <f t="shared" si="0"/>
        <v>447</v>
      </c>
      <c r="P5" s="32">
        <f t="shared" si="0"/>
        <v>464</v>
      </c>
      <c r="Q5" s="32">
        <f t="shared" si="0"/>
        <v>529</v>
      </c>
      <c r="R5" s="32">
        <f t="shared" si="0"/>
        <v>563.79999999999995</v>
      </c>
      <c r="S5" s="32">
        <f t="shared" si="0"/>
        <v>0</v>
      </c>
      <c r="T5" s="32">
        <f t="shared" si="0"/>
        <v>593.1</v>
      </c>
      <c r="U5" s="32">
        <f t="shared" si="0"/>
        <v>550.1</v>
      </c>
      <c r="V5" s="32">
        <f t="shared" si="0"/>
        <v>0</v>
      </c>
      <c r="W5" s="32">
        <f t="shared" si="0"/>
        <v>530.70000000000005</v>
      </c>
      <c r="X5" s="32">
        <f t="shared" si="0"/>
        <v>562.1</v>
      </c>
      <c r="Y5" s="32">
        <f t="shared" si="0"/>
        <v>609.70000000000005</v>
      </c>
      <c r="Z5" s="32">
        <f t="shared" si="0"/>
        <v>619.49999999999989</v>
      </c>
      <c r="AA5" s="32">
        <f t="shared" si="0"/>
        <v>685.12</v>
      </c>
      <c r="AB5" s="32">
        <f t="shared" si="0"/>
        <v>674.18</v>
      </c>
      <c r="AC5" s="32">
        <f t="shared" si="0"/>
        <v>653</v>
      </c>
      <c r="AD5" s="32">
        <f t="shared" si="0"/>
        <v>619.30999999999995</v>
      </c>
      <c r="AE5" s="32">
        <f t="shared" si="0"/>
        <v>598.57000000000005</v>
      </c>
      <c r="AF5" s="32">
        <f t="shared" si="0"/>
        <v>606.20000000000005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1101MW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Load=232</v>
      </c>
      <c r="B7" s="35">
        <f t="shared" ref="B7:AF7" si="1">B65</f>
        <v>826.64</v>
      </c>
      <c r="C7" s="35">
        <f t="shared" si="1"/>
        <v>819.93999999999994</v>
      </c>
      <c r="D7" s="35">
        <f t="shared" si="1"/>
        <v>812.94</v>
      </c>
      <c r="E7" s="35">
        <f t="shared" si="1"/>
        <v>806.04</v>
      </c>
      <c r="F7" s="35">
        <f t="shared" si="1"/>
        <v>852.74</v>
      </c>
      <c r="G7" s="35">
        <f t="shared" si="1"/>
        <v>891.54</v>
      </c>
      <c r="H7" s="35">
        <f t="shared" si="1"/>
        <v>937.44</v>
      </c>
      <c r="I7" s="35">
        <f t="shared" si="1"/>
        <v>977.83999999999992</v>
      </c>
      <c r="J7" s="35">
        <f t="shared" si="1"/>
        <v>1041.3799999999999</v>
      </c>
      <c r="K7" s="35">
        <f t="shared" si="1"/>
        <v>1057.9000000000001</v>
      </c>
      <c r="L7" s="35">
        <f>L65</f>
        <v>1067.02</v>
      </c>
      <c r="M7" s="35">
        <f t="shared" si="1"/>
        <v>1101.0999999999999</v>
      </c>
      <c r="N7" s="35">
        <f t="shared" si="1"/>
        <v>991.14</v>
      </c>
      <c r="O7" s="35">
        <f t="shared" si="1"/>
        <v>1003.04</v>
      </c>
      <c r="P7" s="35">
        <f t="shared" si="1"/>
        <v>978.74</v>
      </c>
      <c r="Q7" s="35">
        <f t="shared" si="1"/>
        <v>986.8</v>
      </c>
      <c r="R7" s="35">
        <f t="shared" si="1"/>
        <v>994.43999999999994</v>
      </c>
      <c r="S7" s="35">
        <f t="shared" si="1"/>
        <v>232.04</v>
      </c>
      <c r="T7" s="35">
        <f t="shared" si="1"/>
        <v>1033.24</v>
      </c>
      <c r="U7" s="35">
        <f t="shared" si="1"/>
        <v>975.84</v>
      </c>
      <c r="V7" s="35">
        <f t="shared" si="1"/>
        <v>236.14</v>
      </c>
      <c r="W7" s="35">
        <f t="shared" si="1"/>
        <v>938.6400000000001</v>
      </c>
      <c r="X7" s="35">
        <f t="shared" si="1"/>
        <v>1023.44</v>
      </c>
      <c r="Y7" s="35">
        <f t="shared" si="1"/>
        <v>1078.54</v>
      </c>
      <c r="Z7" s="35">
        <f t="shared" si="1"/>
        <v>1093.0399999999997</v>
      </c>
      <c r="AA7" s="35">
        <f t="shared" si="1"/>
        <v>1159.6599999999999</v>
      </c>
      <c r="AB7" s="35">
        <f t="shared" si="1"/>
        <v>1140.02</v>
      </c>
      <c r="AC7" s="35">
        <f t="shared" si="1"/>
        <v>1078.04</v>
      </c>
      <c r="AD7" s="35">
        <f t="shared" si="1"/>
        <v>1014.75</v>
      </c>
      <c r="AE7" s="35">
        <f t="shared" si="1"/>
        <v>974.21</v>
      </c>
      <c r="AF7" s="35">
        <f t="shared" si="1"/>
        <v>923.74000000000012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" customHeight="1" x14ac:dyDescent="0.25">
      <c r="A11" s="46" t="s">
        <v>18</v>
      </c>
      <c r="B11" s="47">
        <v>20</v>
      </c>
      <c r="C11" s="47">
        <v>20</v>
      </c>
      <c r="D11" s="47">
        <v>20</v>
      </c>
      <c r="E11" s="47">
        <v>20</v>
      </c>
      <c r="F11" s="47">
        <v>20</v>
      </c>
      <c r="G11" s="47">
        <v>20</v>
      </c>
      <c r="H11" s="47">
        <v>20</v>
      </c>
      <c r="I11" s="47">
        <v>20</v>
      </c>
      <c r="J11" s="47">
        <v>20</v>
      </c>
      <c r="K11" s="47">
        <v>20</v>
      </c>
      <c r="L11" s="48">
        <v>20</v>
      </c>
      <c r="M11" s="48">
        <v>20</v>
      </c>
      <c r="N11" s="48">
        <v>20</v>
      </c>
      <c r="O11" s="48">
        <v>20</v>
      </c>
      <c r="P11" s="48">
        <v>20</v>
      </c>
      <c r="Q11" s="48">
        <v>20</v>
      </c>
      <c r="R11" s="48">
        <v>20</v>
      </c>
      <c r="S11" s="48">
        <v>20</v>
      </c>
      <c r="T11" s="48">
        <v>20</v>
      </c>
      <c r="U11" s="48">
        <v>20</v>
      </c>
      <c r="V11" s="48">
        <v>20</v>
      </c>
      <c r="W11" s="48">
        <v>20</v>
      </c>
      <c r="X11" s="48">
        <v>20</v>
      </c>
      <c r="Y11" s="49">
        <v>20</v>
      </c>
      <c r="Z11" s="49">
        <v>20</v>
      </c>
      <c r="AA11" s="49">
        <v>20</v>
      </c>
      <c r="AB11" s="49">
        <v>20</v>
      </c>
      <c r="AC11" s="49">
        <v>20</v>
      </c>
      <c r="AD11" s="49">
        <v>20</v>
      </c>
      <c r="AE11" s="49">
        <v>20</v>
      </c>
      <c r="AF11" s="49">
        <v>20</v>
      </c>
      <c r="AG11" s="50">
        <v>60</v>
      </c>
      <c r="AH11" s="51">
        <f>MAX(B11:AF11)</f>
        <v>20</v>
      </c>
      <c r="AI11" s="52">
        <f>MIN(B11:AF11)</f>
        <v>20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30</v>
      </c>
      <c r="C12" s="55">
        <v>30</v>
      </c>
      <c r="D12" s="55">
        <v>28.9</v>
      </c>
      <c r="E12" s="55">
        <v>29.1</v>
      </c>
      <c r="F12" s="55">
        <v>28.7</v>
      </c>
      <c r="G12" s="55">
        <v>30</v>
      </c>
      <c r="H12" s="55">
        <v>30.3</v>
      </c>
      <c r="I12" s="55">
        <v>29.9</v>
      </c>
      <c r="J12" s="55">
        <v>30.2</v>
      </c>
      <c r="K12" s="55">
        <v>25</v>
      </c>
      <c r="L12" s="48">
        <v>25.3</v>
      </c>
      <c r="M12" s="48">
        <v>25.3</v>
      </c>
      <c r="N12" s="48">
        <v>25.3</v>
      </c>
      <c r="O12" s="48">
        <v>25.3</v>
      </c>
      <c r="P12" s="48">
        <v>25.3</v>
      </c>
      <c r="Q12" s="48">
        <v>25.3</v>
      </c>
      <c r="R12" s="48">
        <v>29.9</v>
      </c>
      <c r="S12" s="48">
        <v>29.9</v>
      </c>
      <c r="T12" s="48">
        <v>30.3</v>
      </c>
      <c r="U12" s="48">
        <v>30.3</v>
      </c>
      <c r="V12" s="48">
        <v>30.3</v>
      </c>
      <c r="W12" s="48">
        <v>33.6</v>
      </c>
      <c r="X12" s="48">
        <v>30.3</v>
      </c>
      <c r="Y12" s="48">
        <v>30.3</v>
      </c>
      <c r="Z12" s="48">
        <v>30.3</v>
      </c>
      <c r="AA12" s="48">
        <v>30.3</v>
      </c>
      <c r="AB12" s="48">
        <v>30.3</v>
      </c>
      <c r="AC12" s="48">
        <v>30.3</v>
      </c>
      <c r="AD12" s="48">
        <v>31.1</v>
      </c>
      <c r="AE12" s="48">
        <v>30.9</v>
      </c>
      <c r="AF12" s="48">
        <v>31.2</v>
      </c>
      <c r="AG12" s="56">
        <v>50</v>
      </c>
      <c r="AH12" s="51">
        <f t="shared" ref="AH12:AH77" si="2">MAX(B12:AF12)</f>
        <v>33.6</v>
      </c>
      <c r="AI12" s="52">
        <f t="shared" ref="AI12:AI77" si="3">MIN(B12:AF12)</f>
        <v>25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15</v>
      </c>
      <c r="C13" s="55">
        <v>15</v>
      </c>
      <c r="D13" s="55">
        <v>15</v>
      </c>
      <c r="E13" s="55">
        <v>15</v>
      </c>
      <c r="F13" s="55">
        <v>15</v>
      </c>
      <c r="G13" s="55">
        <v>15</v>
      </c>
      <c r="H13" s="55">
        <v>15</v>
      </c>
      <c r="I13" s="55">
        <v>15</v>
      </c>
      <c r="J13" s="55">
        <v>15</v>
      </c>
      <c r="K13" s="55">
        <v>15</v>
      </c>
      <c r="L13" s="48">
        <v>15</v>
      </c>
      <c r="M13" s="48">
        <v>18</v>
      </c>
      <c r="N13" s="48">
        <v>18</v>
      </c>
      <c r="O13" s="48">
        <v>18</v>
      </c>
      <c r="P13" s="48">
        <v>18</v>
      </c>
      <c r="Q13" s="48">
        <v>18</v>
      </c>
      <c r="R13" s="48">
        <v>18</v>
      </c>
      <c r="S13" s="48">
        <v>18</v>
      </c>
      <c r="T13" s="48">
        <v>18</v>
      </c>
      <c r="U13" s="48">
        <v>18</v>
      </c>
      <c r="V13" s="48">
        <v>18</v>
      </c>
      <c r="W13" s="48">
        <v>18</v>
      </c>
      <c r="X13" s="48">
        <v>18</v>
      </c>
      <c r="Y13" s="48">
        <v>18</v>
      </c>
      <c r="Z13" s="48">
        <v>18</v>
      </c>
      <c r="AA13" s="48">
        <v>18</v>
      </c>
      <c r="AB13" s="48">
        <v>18</v>
      </c>
      <c r="AC13" s="48">
        <v>18</v>
      </c>
      <c r="AD13" s="48">
        <v>18</v>
      </c>
      <c r="AE13" s="48">
        <v>18</v>
      </c>
      <c r="AF13" s="48">
        <v>18</v>
      </c>
      <c r="AG13" s="58">
        <v>45</v>
      </c>
      <c r="AH13" s="51">
        <f t="shared" si="2"/>
        <v>18</v>
      </c>
      <c r="AI13" s="52">
        <f t="shared" si="3"/>
        <v>15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8</v>
      </c>
      <c r="C14" s="55">
        <v>8</v>
      </c>
      <c r="D14" s="55">
        <v>8</v>
      </c>
      <c r="E14" s="55">
        <v>8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48">
        <v>0</v>
      </c>
      <c r="M14" s="48">
        <v>9</v>
      </c>
      <c r="N14" s="48">
        <v>9</v>
      </c>
      <c r="O14" s="48">
        <v>9</v>
      </c>
      <c r="P14" s="48">
        <v>9</v>
      </c>
      <c r="Q14" s="48">
        <v>9</v>
      </c>
      <c r="R14" s="48">
        <v>9</v>
      </c>
      <c r="S14" s="48">
        <v>9</v>
      </c>
      <c r="T14" s="48">
        <v>9</v>
      </c>
      <c r="U14" s="48">
        <v>9</v>
      </c>
      <c r="V14" s="48">
        <v>9</v>
      </c>
      <c r="W14" s="48">
        <v>9</v>
      </c>
      <c r="X14" s="48">
        <v>9</v>
      </c>
      <c r="Y14" s="48">
        <v>9</v>
      </c>
      <c r="Z14" s="48">
        <v>9</v>
      </c>
      <c r="AA14" s="48">
        <v>9</v>
      </c>
      <c r="AB14" s="48">
        <v>9</v>
      </c>
      <c r="AC14" s="48">
        <v>9</v>
      </c>
      <c r="AD14" s="48">
        <v>9</v>
      </c>
      <c r="AE14" s="48">
        <v>9</v>
      </c>
      <c r="AF14" s="48">
        <v>9</v>
      </c>
      <c r="AG14" s="58">
        <v>25</v>
      </c>
      <c r="AH14" s="51">
        <f t="shared" si="2"/>
        <v>9</v>
      </c>
      <c r="AI14" s="52">
        <f t="shared" si="3"/>
        <v>0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7.4</v>
      </c>
      <c r="C15" s="55">
        <v>7.4</v>
      </c>
      <c r="D15" s="55">
        <v>9.6</v>
      </c>
      <c r="E15" s="55">
        <v>9.5</v>
      </c>
      <c r="F15" s="55">
        <v>9.4</v>
      </c>
      <c r="G15" s="55">
        <v>7.1</v>
      </c>
      <c r="H15" s="55">
        <v>7.2</v>
      </c>
      <c r="I15" s="55">
        <v>9.8000000000000007</v>
      </c>
      <c r="J15" s="55">
        <v>7.3</v>
      </c>
      <c r="K15" s="55">
        <v>10.7</v>
      </c>
      <c r="L15" s="48">
        <v>9.6999999999999993</v>
      </c>
      <c r="M15" s="48">
        <v>7.2</v>
      </c>
      <c r="N15" s="48">
        <v>7.2</v>
      </c>
      <c r="O15" s="48">
        <v>7.2</v>
      </c>
      <c r="P15" s="48">
        <v>7.2</v>
      </c>
      <c r="Q15" s="48">
        <v>7.2</v>
      </c>
      <c r="R15" s="48">
        <v>7</v>
      </c>
      <c r="S15" s="48">
        <v>7</v>
      </c>
      <c r="T15" s="48">
        <v>11.3</v>
      </c>
      <c r="U15" s="48">
        <v>11.3</v>
      </c>
      <c r="V15" s="48">
        <v>11.3</v>
      </c>
      <c r="W15" s="48">
        <v>10.3</v>
      </c>
      <c r="X15" s="48">
        <v>10.3</v>
      </c>
      <c r="Y15" s="48">
        <v>10.3</v>
      </c>
      <c r="Z15" s="48">
        <v>10.3</v>
      </c>
      <c r="AA15" s="48">
        <v>10.3</v>
      </c>
      <c r="AB15" s="48">
        <v>10.3</v>
      </c>
      <c r="AC15" s="48">
        <v>10.3</v>
      </c>
      <c r="AD15" s="48">
        <v>10.3</v>
      </c>
      <c r="AE15" s="48">
        <v>10.6</v>
      </c>
      <c r="AF15" s="48">
        <v>10.199999999999999</v>
      </c>
      <c r="AG15" s="58">
        <v>25</v>
      </c>
      <c r="AH15" s="51">
        <f t="shared" si="2"/>
        <v>11.3</v>
      </c>
      <c r="AI15" s="52">
        <f t="shared" si="3"/>
        <v>7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13</v>
      </c>
      <c r="C17" s="55">
        <v>13</v>
      </c>
      <c r="D17" s="55">
        <v>13</v>
      </c>
      <c r="E17" s="55">
        <v>13</v>
      </c>
      <c r="F17" s="55">
        <v>13</v>
      </c>
      <c r="G17" s="55">
        <v>13</v>
      </c>
      <c r="H17" s="55">
        <v>13</v>
      </c>
      <c r="I17" s="55">
        <v>13</v>
      </c>
      <c r="J17" s="55">
        <v>13</v>
      </c>
      <c r="K17" s="55">
        <v>13</v>
      </c>
      <c r="L17" s="48">
        <v>10.9</v>
      </c>
      <c r="M17" s="48">
        <v>11</v>
      </c>
      <c r="N17" s="48">
        <v>11</v>
      </c>
      <c r="O17" s="48">
        <v>11</v>
      </c>
      <c r="P17" s="48">
        <v>11</v>
      </c>
      <c r="Q17" s="48">
        <v>11</v>
      </c>
      <c r="R17" s="48">
        <v>10.5</v>
      </c>
      <c r="S17" s="48">
        <v>10.5</v>
      </c>
      <c r="T17" s="48">
        <v>10.1</v>
      </c>
      <c r="U17" s="48">
        <v>10.1</v>
      </c>
      <c r="V17" s="48">
        <v>10.1</v>
      </c>
      <c r="W17" s="48">
        <v>0</v>
      </c>
      <c r="X17" s="48">
        <v>0</v>
      </c>
      <c r="Y17" s="48">
        <v>14.8</v>
      </c>
      <c r="Z17" s="48">
        <v>15.3</v>
      </c>
      <c r="AA17" s="48">
        <v>15.3</v>
      </c>
      <c r="AB17" s="48">
        <v>15.3</v>
      </c>
      <c r="AC17" s="48">
        <v>15.3</v>
      </c>
      <c r="AD17" s="48">
        <v>15.3</v>
      </c>
      <c r="AE17" s="48">
        <v>12.7</v>
      </c>
      <c r="AF17" s="48">
        <v>12.7</v>
      </c>
      <c r="AG17" s="58">
        <v>22.1</v>
      </c>
      <c r="AH17" s="51">
        <f t="shared" si="2"/>
        <v>15.3</v>
      </c>
      <c r="AI17" s="52">
        <f t="shared" si="3"/>
        <v>0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4.5</v>
      </c>
      <c r="C18" s="55">
        <v>4.5</v>
      </c>
      <c r="D18" s="55">
        <v>4.5</v>
      </c>
      <c r="E18" s="55">
        <v>4.5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48">
        <v>0</v>
      </c>
      <c r="M18" s="48">
        <v>4.5</v>
      </c>
      <c r="N18" s="48">
        <v>4.5</v>
      </c>
      <c r="O18" s="48">
        <v>4.5</v>
      </c>
      <c r="P18" s="48">
        <v>4.5</v>
      </c>
      <c r="Q18" s="48">
        <v>4.5</v>
      </c>
      <c r="R18" s="48">
        <v>4.5</v>
      </c>
      <c r="S18" s="48">
        <v>4.5</v>
      </c>
      <c r="T18" s="48">
        <v>4.5</v>
      </c>
      <c r="U18" s="48">
        <v>4.5</v>
      </c>
      <c r="V18" s="48">
        <v>4.5</v>
      </c>
      <c r="W18" s="48">
        <v>4.5</v>
      </c>
      <c r="X18" s="48">
        <v>4.5</v>
      </c>
      <c r="Y18" s="48">
        <v>4.5</v>
      </c>
      <c r="Z18" s="48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0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10</v>
      </c>
      <c r="C19" s="55">
        <v>10</v>
      </c>
      <c r="D19" s="55">
        <v>10</v>
      </c>
      <c r="E19" s="55">
        <v>10</v>
      </c>
      <c r="F19" s="55">
        <v>10</v>
      </c>
      <c r="G19" s="55">
        <v>10</v>
      </c>
      <c r="H19" s="55">
        <v>10</v>
      </c>
      <c r="I19" s="55">
        <v>10</v>
      </c>
      <c r="J19" s="55">
        <v>10</v>
      </c>
      <c r="K19" s="55">
        <v>10</v>
      </c>
      <c r="L19" s="48">
        <v>12.3</v>
      </c>
      <c r="M19" s="48">
        <v>12.3</v>
      </c>
      <c r="N19" s="48">
        <v>12.3</v>
      </c>
      <c r="O19" s="48">
        <v>12.3</v>
      </c>
      <c r="P19" s="48">
        <v>12.3</v>
      </c>
      <c r="Q19" s="48">
        <v>12.3</v>
      </c>
      <c r="R19" s="48">
        <v>11.9</v>
      </c>
      <c r="S19" s="48">
        <v>11.9</v>
      </c>
      <c r="T19" s="48">
        <v>11.7</v>
      </c>
      <c r="U19" s="48">
        <v>11.7</v>
      </c>
      <c r="V19" s="48">
        <v>11.7</v>
      </c>
      <c r="W19" s="48">
        <v>11.9</v>
      </c>
      <c r="X19" s="48">
        <v>11.9</v>
      </c>
      <c r="Y19" s="48">
        <v>11.9</v>
      </c>
      <c r="Z19" s="48">
        <v>12</v>
      </c>
      <c r="AA19" s="48">
        <v>12</v>
      </c>
      <c r="AB19" s="48">
        <v>12</v>
      </c>
      <c r="AC19" s="48">
        <v>12</v>
      </c>
      <c r="AD19" s="48">
        <v>11.9</v>
      </c>
      <c r="AE19" s="48">
        <v>11.8</v>
      </c>
      <c r="AF19" s="48">
        <v>11.8</v>
      </c>
      <c r="AG19" s="58">
        <v>22</v>
      </c>
      <c r="AH19" s="51">
        <f t="shared" si="2"/>
        <v>12.3</v>
      </c>
      <c r="AI19" s="52">
        <f t="shared" si="3"/>
        <v>10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5</v>
      </c>
      <c r="C20" s="55">
        <v>5</v>
      </c>
      <c r="D20" s="55">
        <v>5</v>
      </c>
      <c r="E20" s="55">
        <v>5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48">
        <v>0</v>
      </c>
      <c r="M20" s="48">
        <v>5</v>
      </c>
      <c r="N20" s="48">
        <v>5</v>
      </c>
      <c r="O20" s="48">
        <v>5</v>
      </c>
      <c r="P20" s="48">
        <v>5</v>
      </c>
      <c r="Q20" s="48">
        <v>5</v>
      </c>
      <c r="R20" s="48">
        <v>5</v>
      </c>
      <c r="S20" s="48">
        <v>5</v>
      </c>
      <c r="T20" s="48">
        <v>5</v>
      </c>
      <c r="U20" s="48">
        <v>5</v>
      </c>
      <c r="V20" s="48">
        <v>5</v>
      </c>
      <c r="W20" s="48">
        <v>5</v>
      </c>
      <c r="X20" s="48">
        <v>5</v>
      </c>
      <c r="Y20" s="48">
        <v>5</v>
      </c>
      <c r="Z20" s="48">
        <v>5</v>
      </c>
      <c r="AA20" s="48">
        <v>5</v>
      </c>
      <c r="AB20" s="48">
        <v>5</v>
      </c>
      <c r="AC20" s="48">
        <v>5</v>
      </c>
      <c r="AD20" s="48">
        <v>5</v>
      </c>
      <c r="AE20" s="48">
        <v>5</v>
      </c>
      <c r="AF20" s="48">
        <v>5</v>
      </c>
      <c r="AG20" s="58">
        <v>22</v>
      </c>
      <c r="AH20" s="51">
        <f t="shared" si="2"/>
        <v>5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48">
        <v>0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0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48">
        <v>5</v>
      </c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</v>
      </c>
      <c r="C27" s="55">
        <v>3</v>
      </c>
      <c r="D27" s="55">
        <v>3</v>
      </c>
      <c r="E27" s="55">
        <v>3</v>
      </c>
      <c r="F27" s="55">
        <v>3</v>
      </c>
      <c r="G27" s="55">
        <v>3</v>
      </c>
      <c r="H27" s="55">
        <v>3</v>
      </c>
      <c r="I27" s="55">
        <v>3</v>
      </c>
      <c r="J27" s="55">
        <v>3</v>
      </c>
      <c r="K27" s="55">
        <v>3</v>
      </c>
      <c r="L27" s="48">
        <v>3</v>
      </c>
      <c r="M27" s="48">
        <v>3</v>
      </c>
      <c r="N27" s="48">
        <v>3</v>
      </c>
      <c r="O27" s="48">
        <v>3</v>
      </c>
      <c r="P27" s="48">
        <v>3</v>
      </c>
      <c r="Q27" s="48">
        <v>3</v>
      </c>
      <c r="R27" s="48">
        <v>3</v>
      </c>
      <c r="S27" s="48">
        <v>3</v>
      </c>
      <c r="T27" s="48">
        <v>3</v>
      </c>
      <c r="U27" s="48">
        <v>3</v>
      </c>
      <c r="V27" s="48">
        <v>3</v>
      </c>
      <c r="W27" s="48">
        <v>3</v>
      </c>
      <c r="X27" s="48">
        <v>3</v>
      </c>
      <c r="Y27" s="48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30.5</v>
      </c>
      <c r="C29" s="55">
        <v>35.799999999999997</v>
      </c>
      <c r="D29" s="55">
        <v>35.9</v>
      </c>
      <c r="E29" s="55">
        <v>40.799999999999997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66">
        <v>0</v>
      </c>
      <c r="M29" s="66">
        <v>16.899999999999999</v>
      </c>
      <c r="N29" s="66">
        <v>36</v>
      </c>
      <c r="O29" s="66">
        <v>36.6</v>
      </c>
      <c r="P29" s="66">
        <v>29</v>
      </c>
      <c r="Q29" s="66">
        <v>33.5</v>
      </c>
      <c r="R29" s="66">
        <v>32.299999999999997</v>
      </c>
      <c r="S29" s="66"/>
      <c r="T29" s="66">
        <v>31.1</v>
      </c>
      <c r="U29" s="66">
        <v>30.3</v>
      </c>
      <c r="V29" s="66"/>
      <c r="W29" s="66">
        <v>27.9</v>
      </c>
      <c r="X29" s="66">
        <v>25.5</v>
      </c>
      <c r="Y29" s="66">
        <v>23.9</v>
      </c>
      <c r="Z29" s="66">
        <v>24.6</v>
      </c>
      <c r="AA29" s="66">
        <v>23.8</v>
      </c>
      <c r="AB29" s="66">
        <v>23.8</v>
      </c>
      <c r="AC29" s="66">
        <v>24.2</v>
      </c>
      <c r="AD29" s="66">
        <v>26.3</v>
      </c>
      <c r="AE29" s="55">
        <v>27.3</v>
      </c>
      <c r="AF29" s="55">
        <v>26.7</v>
      </c>
      <c r="AG29" s="58">
        <v>240</v>
      </c>
      <c r="AH29" s="51">
        <f t="shared" si="2"/>
        <v>40.799999999999997</v>
      </c>
      <c r="AI29" s="52">
        <f t="shared" si="3"/>
        <v>0</v>
      </c>
      <c r="AK29" s="53"/>
    </row>
    <row r="30" spans="1:88" ht="15.75" thickBot="1" x14ac:dyDescent="0.3">
      <c r="A30" s="67" t="s">
        <v>37</v>
      </c>
      <c r="B30" s="68">
        <f>SUM(B11:B28)</f>
        <v>225.60000000000002</v>
      </c>
      <c r="C30" s="68">
        <f t="shared" ref="C30:AF30" si="4">SUM(C11:C28)</f>
        <v>225.60000000000002</v>
      </c>
      <c r="D30" s="68">
        <f t="shared" si="4"/>
        <v>226.7</v>
      </c>
      <c r="E30" s="68">
        <f t="shared" si="4"/>
        <v>226.8</v>
      </c>
      <c r="F30" s="68">
        <f t="shared" si="4"/>
        <v>206.8</v>
      </c>
      <c r="G30" s="68">
        <f t="shared" si="4"/>
        <v>205.8</v>
      </c>
      <c r="H30" s="68">
        <f t="shared" si="4"/>
        <v>206.2</v>
      </c>
      <c r="I30" s="68">
        <f t="shared" si="4"/>
        <v>208.4</v>
      </c>
      <c r="J30" s="68">
        <f t="shared" si="4"/>
        <v>206.2</v>
      </c>
      <c r="K30" s="68">
        <f t="shared" si="4"/>
        <v>204.4</v>
      </c>
      <c r="L30" s="68">
        <f t="shared" si="4"/>
        <v>203.9</v>
      </c>
      <c r="M30" s="68">
        <f t="shared" si="4"/>
        <v>225</v>
      </c>
      <c r="N30" s="68">
        <f t="shared" si="4"/>
        <v>225</v>
      </c>
      <c r="O30" s="68">
        <f t="shared" si="4"/>
        <v>225</v>
      </c>
      <c r="P30" s="68">
        <f t="shared" si="4"/>
        <v>225</v>
      </c>
      <c r="Q30" s="68">
        <f t="shared" si="4"/>
        <v>225</v>
      </c>
      <c r="R30" s="68">
        <f t="shared" si="4"/>
        <v>228.5</v>
      </c>
      <c r="S30" s="68">
        <f t="shared" si="4"/>
        <v>228.5</v>
      </c>
      <c r="T30" s="68">
        <f t="shared" si="4"/>
        <v>232.6</v>
      </c>
      <c r="U30" s="68">
        <f t="shared" si="4"/>
        <v>232.6</v>
      </c>
      <c r="V30" s="68">
        <f>SUM(V11:V28)</f>
        <v>232.6</v>
      </c>
      <c r="W30" s="68">
        <f t="shared" si="4"/>
        <v>225</v>
      </c>
      <c r="X30" s="68">
        <f t="shared" si="4"/>
        <v>221.7</v>
      </c>
      <c r="Y30" s="68">
        <f t="shared" si="4"/>
        <v>236.5</v>
      </c>
      <c r="Z30" s="68">
        <f t="shared" si="4"/>
        <v>237.1</v>
      </c>
      <c r="AA30" s="68">
        <f t="shared" si="4"/>
        <v>237.1</v>
      </c>
      <c r="AB30" s="68">
        <f t="shared" si="4"/>
        <v>237.1</v>
      </c>
      <c r="AC30" s="68">
        <f t="shared" si="4"/>
        <v>237.1</v>
      </c>
      <c r="AD30" s="68">
        <f t="shared" si="4"/>
        <v>237.8</v>
      </c>
      <c r="AE30" s="68">
        <f t="shared" si="4"/>
        <v>235.2</v>
      </c>
      <c r="AF30" s="68">
        <f t="shared" si="4"/>
        <v>235.10000000000002</v>
      </c>
      <c r="AG30" s="58">
        <f>SUM(AG11:AG29)</f>
        <v>729.2</v>
      </c>
      <c r="AH30" s="51">
        <f t="shared" si="2"/>
        <v>237.8</v>
      </c>
      <c r="AI30" s="52">
        <f t="shared" si="3"/>
        <v>203.9</v>
      </c>
      <c r="AK30" s="53"/>
    </row>
    <row r="31" spans="1:88" x14ac:dyDescent="0.25">
      <c r="A31" s="54" t="s">
        <v>38</v>
      </c>
      <c r="B31" s="55">
        <v>47</v>
      </c>
      <c r="C31" s="55">
        <v>46.7</v>
      </c>
      <c r="D31" s="55">
        <v>46.7</v>
      </c>
      <c r="E31" s="55">
        <v>46.6</v>
      </c>
      <c r="F31" s="55">
        <v>46.4</v>
      </c>
      <c r="G31" s="55">
        <v>46.7</v>
      </c>
      <c r="H31" s="55">
        <v>46.7</v>
      </c>
      <c r="I31" s="55">
        <v>63.5</v>
      </c>
      <c r="J31" s="55">
        <v>81.5</v>
      </c>
      <c r="K31" s="55">
        <v>71</v>
      </c>
      <c r="L31" s="48">
        <v>71</v>
      </c>
      <c r="M31" s="48">
        <v>70.900000000000006</v>
      </c>
      <c r="N31" s="48">
        <v>80</v>
      </c>
      <c r="O31" s="48">
        <v>91</v>
      </c>
      <c r="P31" s="48">
        <v>76</v>
      </c>
      <c r="Q31" s="48">
        <v>65</v>
      </c>
      <c r="R31" s="48">
        <v>60.9</v>
      </c>
      <c r="S31" s="227" t="s">
        <v>220</v>
      </c>
      <c r="T31" s="48">
        <v>74.8</v>
      </c>
      <c r="U31" s="48">
        <v>60.8</v>
      </c>
      <c r="V31" s="227" t="s">
        <v>220</v>
      </c>
      <c r="W31" s="48">
        <v>61.1</v>
      </c>
      <c r="X31" s="48">
        <v>80</v>
      </c>
      <c r="Y31" s="48">
        <v>60.2</v>
      </c>
      <c r="Z31" s="48">
        <v>60.8</v>
      </c>
      <c r="AA31" s="47">
        <v>60.3</v>
      </c>
      <c r="AB31" s="47">
        <v>60.3</v>
      </c>
      <c r="AC31" s="47">
        <v>40</v>
      </c>
      <c r="AD31" s="47">
        <v>30.6</v>
      </c>
      <c r="AE31" s="47">
        <v>31.1</v>
      </c>
      <c r="AF31" s="47">
        <v>0</v>
      </c>
      <c r="AG31" s="56">
        <v>144</v>
      </c>
      <c r="AH31" s="51">
        <f t="shared" si="2"/>
        <v>91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22</v>
      </c>
      <c r="C32" s="55">
        <v>0</v>
      </c>
      <c r="D32" s="55">
        <v>0</v>
      </c>
      <c r="E32" s="55">
        <v>0</v>
      </c>
      <c r="F32" s="55">
        <v>0</v>
      </c>
      <c r="G32" s="55">
        <v>30.8</v>
      </c>
      <c r="H32" s="55">
        <v>27.1</v>
      </c>
      <c r="I32" s="55">
        <v>33.299999999999997</v>
      </c>
      <c r="J32" s="55">
        <v>56.2</v>
      </c>
      <c r="K32" s="55">
        <v>55.9</v>
      </c>
      <c r="L32" s="69">
        <v>49.8</v>
      </c>
      <c r="M32" s="69">
        <v>48.7</v>
      </c>
      <c r="N32" s="69">
        <v>43</v>
      </c>
      <c r="O32" s="69">
        <v>42.6</v>
      </c>
      <c r="P32" s="69">
        <v>22</v>
      </c>
      <c r="Q32" s="69">
        <v>23.36</v>
      </c>
      <c r="R32" s="69">
        <v>20.3</v>
      </c>
      <c r="S32" s="228"/>
      <c r="T32" s="69">
        <v>20.3</v>
      </c>
      <c r="U32" s="69">
        <v>24</v>
      </c>
      <c r="V32" s="228"/>
      <c r="W32" s="69">
        <v>25.7</v>
      </c>
      <c r="X32" s="69">
        <v>40.1</v>
      </c>
      <c r="Y32" s="69">
        <v>38.9</v>
      </c>
      <c r="Z32" s="69">
        <v>42.3</v>
      </c>
      <c r="AA32" s="55">
        <v>40.200000000000003</v>
      </c>
      <c r="AB32" s="55">
        <v>40.200000000000003</v>
      </c>
      <c r="AC32" s="55">
        <v>35</v>
      </c>
      <c r="AD32" s="55">
        <v>32</v>
      </c>
      <c r="AE32" s="55">
        <v>27.7</v>
      </c>
      <c r="AF32" s="55">
        <v>21.1</v>
      </c>
      <c r="AG32" s="58">
        <v>70</v>
      </c>
      <c r="AH32" s="51">
        <f t="shared" si="2"/>
        <v>56.2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23.3</v>
      </c>
      <c r="C33" s="55">
        <v>23</v>
      </c>
      <c r="D33" s="55">
        <v>22.8</v>
      </c>
      <c r="E33" s="55">
        <v>23.1</v>
      </c>
      <c r="F33" s="55">
        <v>22.9</v>
      </c>
      <c r="G33" s="55">
        <v>22.7</v>
      </c>
      <c r="H33" s="55">
        <v>23.3</v>
      </c>
      <c r="I33" s="55">
        <v>36.200000000000003</v>
      </c>
      <c r="J33" s="55">
        <v>36.200000000000003</v>
      </c>
      <c r="K33" s="55">
        <v>46.3</v>
      </c>
      <c r="L33" s="69">
        <v>45.9</v>
      </c>
      <c r="M33" s="69">
        <v>45.8</v>
      </c>
      <c r="N33" s="69">
        <v>45</v>
      </c>
      <c r="O33" s="69">
        <v>36.299999999999997</v>
      </c>
      <c r="P33" s="69">
        <v>21</v>
      </c>
      <c r="Q33" s="69">
        <v>35</v>
      </c>
      <c r="R33" s="69">
        <v>21.5</v>
      </c>
      <c r="S33" s="228"/>
      <c r="T33" s="69">
        <v>22.9</v>
      </c>
      <c r="U33" s="69">
        <v>22</v>
      </c>
      <c r="V33" s="228"/>
      <c r="W33" s="69">
        <v>16</v>
      </c>
      <c r="X33" s="69">
        <v>40.799999999999997</v>
      </c>
      <c r="Y33" s="69">
        <v>40.9</v>
      </c>
      <c r="Z33" s="69">
        <v>40.799999999999997</v>
      </c>
      <c r="AA33" s="55">
        <v>40.700000000000003</v>
      </c>
      <c r="AB33" s="55">
        <v>40.700000000000003</v>
      </c>
      <c r="AC33" s="55">
        <v>34.200000000000003</v>
      </c>
      <c r="AD33" s="55">
        <v>34</v>
      </c>
      <c r="AE33" s="55">
        <v>20.6</v>
      </c>
      <c r="AF33" s="55">
        <v>0</v>
      </c>
      <c r="AG33" s="58">
        <v>69</v>
      </c>
      <c r="AH33" s="51">
        <f t="shared" si="2"/>
        <v>46.3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</v>
      </c>
      <c r="C34" s="55">
        <v>28</v>
      </c>
      <c r="D34" s="55">
        <v>28</v>
      </c>
      <c r="E34" s="55">
        <v>28</v>
      </c>
      <c r="F34" s="55">
        <v>27.8</v>
      </c>
      <c r="G34" s="55">
        <v>27.9</v>
      </c>
      <c r="H34" s="55">
        <v>27.9</v>
      </c>
      <c r="I34" s="55">
        <v>27.8</v>
      </c>
      <c r="J34" s="55">
        <v>27.9</v>
      </c>
      <c r="K34" s="55">
        <v>28</v>
      </c>
      <c r="L34" s="69">
        <v>28</v>
      </c>
      <c r="M34" s="69">
        <v>27.9</v>
      </c>
      <c r="N34" s="69">
        <v>27.9</v>
      </c>
      <c r="O34" s="69">
        <v>27.9</v>
      </c>
      <c r="P34" s="69">
        <v>28</v>
      </c>
      <c r="Q34" s="69">
        <v>28</v>
      </c>
      <c r="R34" s="69">
        <v>28</v>
      </c>
      <c r="S34" s="228"/>
      <c r="T34" s="69">
        <v>27.9</v>
      </c>
      <c r="U34" s="69">
        <v>27.5</v>
      </c>
      <c r="V34" s="228"/>
      <c r="W34" s="69">
        <v>27.6</v>
      </c>
      <c r="X34" s="69">
        <v>27.6</v>
      </c>
      <c r="Y34" s="69">
        <v>27.6</v>
      </c>
      <c r="Z34" s="69">
        <v>27.6</v>
      </c>
      <c r="AA34" s="55">
        <v>27.5</v>
      </c>
      <c r="AB34" s="55">
        <v>27.5</v>
      </c>
      <c r="AC34" s="55">
        <v>27.5</v>
      </c>
      <c r="AD34" s="55">
        <v>27.6</v>
      </c>
      <c r="AE34" s="55">
        <v>28.7</v>
      </c>
      <c r="AF34" s="55">
        <v>28.9</v>
      </c>
      <c r="AG34" s="58">
        <v>60</v>
      </c>
      <c r="AH34" s="51">
        <f t="shared" si="2"/>
        <v>28.9</v>
      </c>
      <c r="AI34" s="52">
        <f t="shared" si="3"/>
        <v>27.5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10</v>
      </c>
      <c r="J35" s="55">
        <v>0</v>
      </c>
      <c r="K35" s="55">
        <v>0</v>
      </c>
      <c r="L35" s="48">
        <v>10</v>
      </c>
      <c r="M35" s="48">
        <v>10</v>
      </c>
      <c r="N35" s="48">
        <v>10</v>
      </c>
      <c r="O35" s="48">
        <v>10</v>
      </c>
      <c r="P35" s="48">
        <v>10</v>
      </c>
      <c r="Q35" s="48">
        <v>10</v>
      </c>
      <c r="R35" s="48">
        <v>10</v>
      </c>
      <c r="S35" s="228"/>
      <c r="T35" s="48">
        <v>10.1</v>
      </c>
      <c r="U35" s="48">
        <v>10.199999999999999</v>
      </c>
      <c r="V35" s="228"/>
      <c r="W35" s="69">
        <v>14.8</v>
      </c>
      <c r="X35" s="69">
        <v>14.8</v>
      </c>
      <c r="Y35" s="69">
        <v>14.8</v>
      </c>
      <c r="Z35" s="69">
        <v>14.8</v>
      </c>
      <c r="AA35" s="55">
        <v>19</v>
      </c>
      <c r="AB35" s="55">
        <v>10</v>
      </c>
      <c r="AC35" s="55">
        <v>10</v>
      </c>
      <c r="AD35" s="55">
        <v>0</v>
      </c>
      <c r="AE35" s="55">
        <v>0</v>
      </c>
      <c r="AF35" s="55">
        <v>0</v>
      </c>
      <c r="AG35" s="58">
        <v>30</v>
      </c>
      <c r="AH35" s="51">
        <f t="shared" si="2"/>
        <v>19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12.7</v>
      </c>
      <c r="C36" s="70">
        <v>12.7</v>
      </c>
      <c r="D36" s="70">
        <v>12.7</v>
      </c>
      <c r="E36" s="70">
        <v>12.7</v>
      </c>
      <c r="F36" s="70">
        <v>12.7</v>
      </c>
      <c r="G36" s="70">
        <v>12.7</v>
      </c>
      <c r="H36" s="70">
        <v>12.7</v>
      </c>
      <c r="I36" s="70">
        <v>12.7</v>
      </c>
      <c r="J36" s="70">
        <v>12.7</v>
      </c>
      <c r="K36" s="70">
        <v>12.7</v>
      </c>
      <c r="L36" s="48">
        <v>11.9</v>
      </c>
      <c r="M36" s="48">
        <v>11.9</v>
      </c>
      <c r="N36" s="48">
        <v>11.9</v>
      </c>
      <c r="O36" s="48">
        <v>11.9</v>
      </c>
      <c r="P36" s="48">
        <v>11.9</v>
      </c>
      <c r="Q36" s="48">
        <v>11.9</v>
      </c>
      <c r="R36" s="48">
        <v>11.9</v>
      </c>
      <c r="S36" s="228"/>
      <c r="T36" s="48">
        <v>12.5</v>
      </c>
      <c r="U36" s="48">
        <v>12.5</v>
      </c>
      <c r="V36" s="228"/>
      <c r="W36" s="48">
        <v>0</v>
      </c>
      <c r="X36" s="48">
        <v>0</v>
      </c>
      <c r="Y36" s="48">
        <v>14</v>
      </c>
      <c r="Z36" s="48">
        <v>14</v>
      </c>
      <c r="AA36" s="48">
        <v>13.4</v>
      </c>
      <c r="AB36" s="48">
        <v>13.4</v>
      </c>
      <c r="AC36" s="48">
        <v>13.4</v>
      </c>
      <c r="AD36" s="55">
        <v>12.9</v>
      </c>
      <c r="AE36" s="55">
        <v>11.8</v>
      </c>
      <c r="AF36" s="55">
        <v>11.9</v>
      </c>
      <c r="AG36" s="58">
        <v>24</v>
      </c>
      <c r="AH36" s="51">
        <f t="shared" si="2"/>
        <v>14</v>
      </c>
      <c r="AI36" s="52">
        <f t="shared" si="3"/>
        <v>0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228"/>
      <c r="T37" s="48">
        <v>0</v>
      </c>
      <c r="U37" s="48">
        <v>0</v>
      </c>
      <c r="V37" s="228"/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48">
        <v>9</v>
      </c>
      <c r="M38" s="48">
        <v>9</v>
      </c>
      <c r="N38" s="48">
        <v>9</v>
      </c>
      <c r="O38" s="48">
        <v>9</v>
      </c>
      <c r="P38" s="48">
        <v>9</v>
      </c>
      <c r="Q38" s="48">
        <v>9</v>
      </c>
      <c r="R38" s="48">
        <v>9</v>
      </c>
      <c r="S38" s="228"/>
      <c r="T38" s="48">
        <v>9</v>
      </c>
      <c r="U38" s="48">
        <v>9</v>
      </c>
      <c r="V38" s="228"/>
      <c r="W38" s="48">
        <v>9</v>
      </c>
      <c r="X38" s="48">
        <v>9</v>
      </c>
      <c r="Y38" s="48">
        <v>9</v>
      </c>
      <c r="Z38" s="48">
        <v>9</v>
      </c>
      <c r="AA38" s="48">
        <v>9</v>
      </c>
      <c r="AB38" s="48">
        <v>9</v>
      </c>
      <c r="AC38" s="48">
        <v>9</v>
      </c>
      <c r="AD38" s="48">
        <v>9</v>
      </c>
      <c r="AE38" s="48">
        <v>9</v>
      </c>
      <c r="AF38" s="48">
        <v>9</v>
      </c>
      <c r="AG38" s="58">
        <v>14.1</v>
      </c>
      <c r="AH38" s="51">
        <f t="shared" si="2"/>
        <v>9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2</v>
      </c>
      <c r="C39" s="70">
        <v>2</v>
      </c>
      <c r="D39" s="70">
        <v>2</v>
      </c>
      <c r="E39" s="70">
        <v>2</v>
      </c>
      <c r="F39" s="70">
        <v>2</v>
      </c>
      <c r="G39" s="70">
        <v>2</v>
      </c>
      <c r="H39" s="70">
        <v>2</v>
      </c>
      <c r="I39" s="70">
        <v>2</v>
      </c>
      <c r="J39" s="70">
        <v>2</v>
      </c>
      <c r="K39" s="70">
        <v>2</v>
      </c>
      <c r="L39" s="48">
        <v>2</v>
      </c>
      <c r="M39" s="48">
        <v>2</v>
      </c>
      <c r="N39" s="48">
        <v>2</v>
      </c>
      <c r="O39" s="48">
        <v>2</v>
      </c>
      <c r="P39" s="48">
        <v>2</v>
      </c>
      <c r="Q39" s="48">
        <v>2</v>
      </c>
      <c r="R39" s="48">
        <v>2</v>
      </c>
      <c r="S39" s="228"/>
      <c r="T39" s="48">
        <v>2</v>
      </c>
      <c r="U39" s="48">
        <v>2</v>
      </c>
      <c r="V39" s="228"/>
      <c r="W39" s="48">
        <v>2</v>
      </c>
      <c r="X39" s="48">
        <v>2</v>
      </c>
      <c r="Y39" s="48">
        <v>2</v>
      </c>
      <c r="Z39" s="48">
        <v>2</v>
      </c>
      <c r="AA39" s="48">
        <v>2</v>
      </c>
      <c r="AB39" s="48">
        <v>2</v>
      </c>
      <c r="AC39" s="48">
        <v>2</v>
      </c>
      <c r="AD39" s="48">
        <v>2</v>
      </c>
      <c r="AE39" s="48">
        <v>2</v>
      </c>
      <c r="AF39" s="48">
        <v>2</v>
      </c>
      <c r="AG39" s="58">
        <v>14</v>
      </c>
      <c r="AH39" s="51">
        <f t="shared" si="2"/>
        <v>2</v>
      </c>
      <c r="AI39" s="52">
        <f t="shared" si="3"/>
        <v>2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48">
        <v>3</v>
      </c>
      <c r="M40" s="48">
        <v>3</v>
      </c>
      <c r="N40" s="48">
        <v>3</v>
      </c>
      <c r="O40" s="48">
        <v>3</v>
      </c>
      <c r="P40" s="48">
        <v>3</v>
      </c>
      <c r="Q40" s="48">
        <v>3</v>
      </c>
      <c r="R40" s="48">
        <v>3</v>
      </c>
      <c r="S40" s="228"/>
      <c r="T40" s="48">
        <v>3</v>
      </c>
      <c r="U40" s="48">
        <v>3</v>
      </c>
      <c r="V40" s="228"/>
      <c r="W40" s="48">
        <v>3</v>
      </c>
      <c r="X40" s="48">
        <v>3</v>
      </c>
      <c r="Y40" s="48">
        <v>3</v>
      </c>
      <c r="Z40" s="48">
        <v>3</v>
      </c>
      <c r="AA40" s="48">
        <v>3</v>
      </c>
      <c r="AB40" s="48">
        <v>3</v>
      </c>
      <c r="AC40" s="48">
        <v>3</v>
      </c>
      <c r="AD40" s="48">
        <v>3</v>
      </c>
      <c r="AE40" s="48">
        <v>3</v>
      </c>
      <c r="AF40" s="48">
        <v>3</v>
      </c>
      <c r="AG40" s="58">
        <v>10.050000000000001</v>
      </c>
      <c r="AH40" s="51">
        <f t="shared" si="2"/>
        <v>3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0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48">
        <v>0</v>
      </c>
      <c r="M41" s="48">
        <v>3</v>
      </c>
      <c r="N41" s="48">
        <v>3</v>
      </c>
      <c r="O41" s="48">
        <v>3</v>
      </c>
      <c r="P41" s="48">
        <v>3</v>
      </c>
      <c r="Q41" s="48">
        <v>3</v>
      </c>
      <c r="R41" s="48">
        <v>3</v>
      </c>
      <c r="S41" s="229"/>
      <c r="T41" s="48">
        <v>3</v>
      </c>
      <c r="U41" s="48">
        <v>3</v>
      </c>
      <c r="V41" s="229"/>
      <c r="W41" s="48">
        <v>3</v>
      </c>
      <c r="X41" s="48">
        <v>3</v>
      </c>
      <c r="Y41" s="48">
        <v>3</v>
      </c>
      <c r="Z41" s="48">
        <v>3</v>
      </c>
      <c r="AA41" s="48">
        <v>3</v>
      </c>
      <c r="AB41" s="48">
        <v>3</v>
      </c>
      <c r="AC41" s="48">
        <v>3</v>
      </c>
      <c r="AD41" s="48">
        <v>3</v>
      </c>
      <c r="AE41" s="48">
        <v>3</v>
      </c>
      <c r="AF41" s="48">
        <v>3</v>
      </c>
      <c r="AG41" s="58">
        <v>6.2</v>
      </c>
      <c r="AH41" s="51">
        <f t="shared" si="2"/>
        <v>3</v>
      </c>
      <c r="AI41" s="52">
        <f t="shared" si="3"/>
        <v>0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153.54</v>
      </c>
      <c r="C43" s="68">
        <f t="shared" si="6"/>
        <v>130.94</v>
      </c>
      <c r="D43" s="68">
        <f t="shared" si="6"/>
        <v>130.74</v>
      </c>
      <c r="E43" s="68">
        <f t="shared" si="6"/>
        <v>130.94</v>
      </c>
      <c r="F43" s="68">
        <f t="shared" si="6"/>
        <v>127.34</v>
      </c>
      <c r="G43" s="68">
        <f t="shared" si="6"/>
        <v>161.33999999999997</v>
      </c>
      <c r="H43" s="68">
        <f t="shared" si="6"/>
        <v>158.23999999999998</v>
      </c>
      <c r="I43" s="68">
        <f t="shared" si="6"/>
        <v>204.04</v>
      </c>
      <c r="J43" s="68">
        <f t="shared" si="6"/>
        <v>235.03999999999996</v>
      </c>
      <c r="K43" s="68">
        <f t="shared" si="6"/>
        <v>234.43999999999997</v>
      </c>
      <c r="L43" s="68">
        <f t="shared" si="6"/>
        <v>234.14</v>
      </c>
      <c r="M43" s="68">
        <f t="shared" si="6"/>
        <v>235.74</v>
      </c>
      <c r="N43" s="68">
        <f t="shared" si="6"/>
        <v>238.34</v>
      </c>
      <c r="O43" s="68">
        <f t="shared" si="6"/>
        <v>240.23999999999998</v>
      </c>
      <c r="P43" s="68">
        <f t="shared" si="6"/>
        <v>189.44</v>
      </c>
      <c r="Q43" s="68">
        <f t="shared" si="6"/>
        <v>193.8</v>
      </c>
      <c r="R43" s="68">
        <f t="shared" si="6"/>
        <v>173.14</v>
      </c>
      <c r="S43" s="68">
        <f t="shared" si="6"/>
        <v>3.54</v>
      </c>
      <c r="T43" s="68">
        <f t="shared" si="6"/>
        <v>189.04</v>
      </c>
      <c r="U43" s="68">
        <f t="shared" si="6"/>
        <v>177.54</v>
      </c>
      <c r="V43" s="68">
        <f t="shared" si="6"/>
        <v>3.54</v>
      </c>
      <c r="W43" s="68">
        <f t="shared" si="6"/>
        <v>165.74</v>
      </c>
      <c r="X43" s="68">
        <f t="shared" si="6"/>
        <v>223.83999999999997</v>
      </c>
      <c r="Y43" s="68">
        <f t="shared" si="6"/>
        <v>216.94</v>
      </c>
      <c r="Z43" s="68">
        <f t="shared" si="6"/>
        <v>220.83999999999997</v>
      </c>
      <c r="AA43" s="68">
        <f t="shared" si="6"/>
        <v>221.64</v>
      </c>
      <c r="AB43" s="68">
        <f t="shared" si="6"/>
        <v>212.64</v>
      </c>
      <c r="AC43" s="68">
        <f t="shared" si="6"/>
        <v>180.64</v>
      </c>
      <c r="AD43" s="68">
        <f t="shared" si="6"/>
        <v>157.63999999999999</v>
      </c>
      <c r="AE43" s="68">
        <f t="shared" si="6"/>
        <v>140.44</v>
      </c>
      <c r="AF43" s="68">
        <f t="shared" si="6"/>
        <v>82.440000000000012</v>
      </c>
      <c r="AG43" s="73">
        <f>SUM(AG31:AG42)</f>
        <v>464.91</v>
      </c>
      <c r="AH43" s="51">
        <f t="shared" si="2"/>
        <v>240.23999999999998</v>
      </c>
      <c r="AI43" s="52">
        <f t="shared" si="3"/>
        <v>3.54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10</v>
      </c>
      <c r="O44" s="74">
        <v>14</v>
      </c>
      <c r="P44" s="48">
        <v>24</v>
      </c>
      <c r="Q44" s="48">
        <v>14</v>
      </c>
      <c r="R44" s="48">
        <v>14</v>
      </c>
      <c r="S44" s="48"/>
      <c r="T44" s="48">
        <v>11.7</v>
      </c>
      <c r="U44" s="48">
        <v>10.3</v>
      </c>
      <c r="V44" s="48"/>
      <c r="W44" s="48">
        <v>10.199999999999999</v>
      </c>
      <c r="X44" s="48">
        <v>10.3</v>
      </c>
      <c r="Y44" s="48">
        <v>10</v>
      </c>
      <c r="Z44" s="48">
        <v>10.199999999999999</v>
      </c>
      <c r="AA44" s="48">
        <v>10.1</v>
      </c>
      <c r="AB44" s="48">
        <v>10.4</v>
      </c>
      <c r="AC44" s="48">
        <v>0.1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24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4</v>
      </c>
      <c r="O45" s="74">
        <v>5</v>
      </c>
      <c r="P45" s="69">
        <v>12</v>
      </c>
      <c r="Q45" s="69">
        <v>10</v>
      </c>
      <c r="R45" s="69">
        <v>10</v>
      </c>
      <c r="S45" s="48"/>
      <c r="T45" s="48">
        <v>5</v>
      </c>
      <c r="U45" s="69">
        <v>3.9</v>
      </c>
      <c r="V45" s="69"/>
      <c r="W45" s="69">
        <v>5.0999999999999996</v>
      </c>
      <c r="X45" s="69">
        <v>4</v>
      </c>
      <c r="Y45" s="69">
        <v>4</v>
      </c>
      <c r="Z45" s="69">
        <v>4</v>
      </c>
      <c r="AA45" s="69">
        <v>4.2</v>
      </c>
      <c r="AB45" s="69">
        <v>4.2</v>
      </c>
      <c r="AC45" s="69">
        <v>5.3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12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1.8</v>
      </c>
      <c r="O46" s="75">
        <v>1.8</v>
      </c>
      <c r="P46" s="76">
        <v>4.3</v>
      </c>
      <c r="Q46" s="76">
        <v>5</v>
      </c>
      <c r="R46" s="76">
        <v>5</v>
      </c>
      <c r="S46" s="48"/>
      <c r="T46" s="48">
        <v>1.8</v>
      </c>
      <c r="U46" s="76">
        <v>1.4</v>
      </c>
      <c r="V46" s="76"/>
      <c r="W46" s="76">
        <v>1.9</v>
      </c>
      <c r="X46" s="76">
        <v>1.5</v>
      </c>
      <c r="Y46" s="76">
        <v>1.4</v>
      </c>
      <c r="Z46" s="76">
        <v>1.4</v>
      </c>
      <c r="AA46" s="76">
        <v>1.5</v>
      </c>
      <c r="AB46" s="76">
        <v>1.5</v>
      </c>
      <c r="AC46" s="76">
        <v>1.9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5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15.8</v>
      </c>
      <c r="O47" s="68">
        <f t="shared" si="7"/>
        <v>20.8</v>
      </c>
      <c r="P47" s="68">
        <f t="shared" si="7"/>
        <v>40.299999999999997</v>
      </c>
      <c r="Q47" s="68">
        <f t="shared" si="7"/>
        <v>29</v>
      </c>
      <c r="R47" s="68">
        <f t="shared" si="7"/>
        <v>29</v>
      </c>
      <c r="S47" s="68">
        <f t="shared" si="7"/>
        <v>0</v>
      </c>
      <c r="T47" s="68">
        <f t="shared" si="7"/>
        <v>18.5</v>
      </c>
      <c r="U47" s="68">
        <f t="shared" si="7"/>
        <v>15.600000000000001</v>
      </c>
      <c r="V47" s="68">
        <f t="shared" si="7"/>
        <v>0</v>
      </c>
      <c r="W47" s="68">
        <f t="shared" si="7"/>
        <v>17.2</v>
      </c>
      <c r="X47" s="68">
        <f t="shared" si="7"/>
        <v>15.8</v>
      </c>
      <c r="Y47" s="68">
        <f t="shared" si="7"/>
        <v>15.4</v>
      </c>
      <c r="Z47" s="68">
        <f t="shared" si="7"/>
        <v>15.6</v>
      </c>
      <c r="AA47" s="68">
        <f t="shared" si="7"/>
        <v>15.8</v>
      </c>
      <c r="AB47" s="68">
        <f t="shared" si="7"/>
        <v>16.100000000000001</v>
      </c>
      <c r="AC47" s="68">
        <f t="shared" si="7"/>
        <v>7.2999999999999989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40.299999999999997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71</v>
      </c>
      <c r="C48" s="48">
        <v>68</v>
      </c>
      <c r="D48" s="48">
        <v>68.7</v>
      </c>
      <c r="E48" s="48">
        <v>66</v>
      </c>
      <c r="F48" s="48">
        <v>65</v>
      </c>
      <c r="G48" s="48">
        <v>70.5</v>
      </c>
      <c r="H48" s="48">
        <v>71.3</v>
      </c>
      <c r="I48" s="48">
        <v>67.599999999999994</v>
      </c>
      <c r="J48" s="48">
        <v>71.040000000000006</v>
      </c>
      <c r="K48" s="48">
        <v>71.459999999999994</v>
      </c>
      <c r="L48" s="48">
        <v>67.28</v>
      </c>
      <c r="M48" s="48">
        <v>72.16</v>
      </c>
      <c r="N48" s="48">
        <v>73</v>
      </c>
      <c r="O48" s="48">
        <v>71</v>
      </c>
      <c r="P48" s="48">
        <v>73</v>
      </c>
      <c r="Q48" s="48">
        <v>68</v>
      </c>
      <c r="R48" s="48">
        <v>75.8</v>
      </c>
      <c r="S48" s="48"/>
      <c r="T48" s="48">
        <v>72.2</v>
      </c>
      <c r="U48" s="48">
        <v>72.2</v>
      </c>
      <c r="V48" s="48"/>
      <c r="W48" s="48">
        <v>73.2</v>
      </c>
      <c r="X48" s="48">
        <v>76.8</v>
      </c>
      <c r="Y48" s="48">
        <v>75.599999999999994</v>
      </c>
      <c r="Z48" s="48">
        <v>69.2</v>
      </c>
      <c r="AA48" s="48">
        <v>69.12</v>
      </c>
      <c r="AB48" s="48">
        <v>68.48</v>
      </c>
      <c r="AC48" s="48">
        <v>58.8</v>
      </c>
      <c r="AD48" s="48">
        <v>60.41</v>
      </c>
      <c r="AE48" s="48">
        <v>61.17</v>
      </c>
      <c r="AF48" s="48">
        <v>66</v>
      </c>
      <c r="AG48" s="56"/>
      <c r="AH48" s="51">
        <f t="shared" si="2"/>
        <v>76.8</v>
      </c>
      <c r="AI48" s="52">
        <f t="shared" si="3"/>
        <v>58.8</v>
      </c>
      <c r="AK48" s="53"/>
    </row>
    <row r="49" spans="1:37" x14ac:dyDescent="0.25">
      <c r="A49" s="57" t="s">
        <v>56</v>
      </c>
      <c r="B49" s="69">
        <v>103</v>
      </c>
      <c r="C49" s="69">
        <v>97.4</v>
      </c>
      <c r="D49" s="69">
        <v>95.3</v>
      </c>
      <c r="E49" s="69">
        <v>93.2</v>
      </c>
      <c r="F49" s="69">
        <v>114</v>
      </c>
      <c r="G49" s="69">
        <v>106</v>
      </c>
      <c r="H49" s="69">
        <v>77.8</v>
      </c>
      <c r="I49" s="69">
        <v>71.7</v>
      </c>
      <c r="J49" s="69">
        <v>95.6</v>
      </c>
      <c r="K49" s="69">
        <v>100</v>
      </c>
      <c r="L49" s="48">
        <v>96.6</v>
      </c>
      <c r="M49" s="48">
        <v>116</v>
      </c>
      <c r="N49" s="48">
        <v>73</v>
      </c>
      <c r="O49" s="48">
        <f>46+56</f>
        <v>102</v>
      </c>
      <c r="P49" s="48">
        <v>100</v>
      </c>
      <c r="Q49" s="48">
        <v>83</v>
      </c>
      <c r="R49" s="48">
        <v>103</v>
      </c>
      <c r="S49" s="48"/>
      <c r="T49" s="48">
        <v>89.7</v>
      </c>
      <c r="U49" s="78">
        <v>90.3</v>
      </c>
      <c r="V49" s="78"/>
      <c r="W49" s="78">
        <v>93.8</v>
      </c>
      <c r="X49" s="78">
        <v>106</v>
      </c>
      <c r="Y49" s="78">
        <v>115</v>
      </c>
      <c r="Z49" s="78">
        <v>137</v>
      </c>
      <c r="AA49" s="69">
        <f>100+45</f>
        <v>145</v>
      </c>
      <c r="AB49" s="69">
        <f>97.6+40</f>
        <v>137.6</v>
      </c>
      <c r="AC49" s="69">
        <f>91.2+38</f>
        <v>129.19999999999999</v>
      </c>
      <c r="AD49" s="69">
        <f>99.1+58</f>
        <v>157.1</v>
      </c>
      <c r="AE49" s="69">
        <f>52+93.3</f>
        <v>145.30000000000001</v>
      </c>
      <c r="AF49" s="69">
        <f>91.7+50</f>
        <v>141.69999999999999</v>
      </c>
      <c r="AG49" s="58"/>
      <c r="AH49" s="51">
        <f t="shared" si="2"/>
        <v>157.1</v>
      </c>
      <c r="AI49" s="52">
        <f t="shared" si="3"/>
        <v>71.7</v>
      </c>
      <c r="AK49" s="53"/>
    </row>
    <row r="50" spans="1:37" x14ac:dyDescent="0.25">
      <c r="A50" s="57" t="s">
        <v>57</v>
      </c>
      <c r="B50" s="69">
        <v>160</v>
      </c>
      <c r="C50" s="69">
        <v>180</v>
      </c>
      <c r="D50" s="69">
        <v>178</v>
      </c>
      <c r="E50" s="69">
        <v>174</v>
      </c>
      <c r="F50" s="69">
        <v>196</v>
      </c>
      <c r="G50" s="48">
        <v>202</v>
      </c>
      <c r="H50" s="48">
        <v>280</v>
      </c>
      <c r="I50" s="48">
        <v>288</v>
      </c>
      <c r="J50" s="48">
        <v>290</v>
      </c>
      <c r="K50" s="48">
        <v>303</v>
      </c>
      <c r="L50" s="69">
        <v>324</v>
      </c>
      <c r="M50" s="69">
        <v>340</v>
      </c>
      <c r="N50" s="69">
        <v>220</v>
      </c>
      <c r="O50" s="69">
        <v>228</v>
      </c>
      <c r="P50" s="69">
        <v>216</v>
      </c>
      <c r="Q50" s="69">
        <v>310</v>
      </c>
      <c r="R50" s="69">
        <v>310</v>
      </c>
      <c r="S50" s="69"/>
      <c r="T50" s="69">
        <v>345.2</v>
      </c>
      <c r="U50" s="79">
        <v>305</v>
      </c>
      <c r="V50" s="79"/>
      <c r="W50" s="79">
        <v>280</v>
      </c>
      <c r="X50" s="79">
        <v>295.60000000000002</v>
      </c>
      <c r="Y50" s="79">
        <v>334.6</v>
      </c>
      <c r="Z50" s="79">
        <v>270.89999999999998</v>
      </c>
      <c r="AA50" s="69">
        <v>330</v>
      </c>
      <c r="AB50" s="69">
        <v>328</v>
      </c>
      <c r="AC50" s="69">
        <v>324</v>
      </c>
      <c r="AD50" s="69">
        <v>260</v>
      </c>
      <c r="AE50" s="69">
        <v>255</v>
      </c>
      <c r="AF50" s="69">
        <v>261</v>
      </c>
      <c r="AG50" s="80"/>
      <c r="AH50" s="51">
        <f t="shared" si="2"/>
        <v>345.2</v>
      </c>
      <c r="AI50" s="52">
        <f t="shared" si="3"/>
        <v>160</v>
      </c>
      <c r="AK50" s="53"/>
    </row>
    <row r="51" spans="1:37" x14ac:dyDescent="0.25">
      <c r="A51" s="57" t="s">
        <v>58</v>
      </c>
      <c r="B51" s="81">
        <v>46</v>
      </c>
      <c r="C51" s="81">
        <v>46</v>
      </c>
      <c r="D51" s="81">
        <v>45.5</v>
      </c>
      <c r="E51" s="81">
        <v>45.1</v>
      </c>
      <c r="F51" s="81">
        <v>45.3</v>
      </c>
      <c r="G51" s="81">
        <v>46.3</v>
      </c>
      <c r="H51" s="81">
        <v>47</v>
      </c>
      <c r="I51" s="81">
        <v>47</v>
      </c>
      <c r="J51" s="81">
        <v>45.6</v>
      </c>
      <c r="K51" s="81">
        <v>46</v>
      </c>
      <c r="L51" s="69">
        <v>46</v>
      </c>
      <c r="M51" s="69">
        <v>46</v>
      </c>
      <c r="N51" s="69">
        <v>46</v>
      </c>
      <c r="O51" s="69">
        <v>0</v>
      </c>
      <c r="P51" s="69">
        <v>0</v>
      </c>
      <c r="Q51" s="69">
        <v>0</v>
      </c>
      <c r="R51" s="69">
        <v>0</v>
      </c>
      <c r="S51" s="69"/>
      <c r="T51" s="69">
        <v>0</v>
      </c>
      <c r="U51" s="69">
        <v>0</v>
      </c>
      <c r="V51" s="69"/>
      <c r="W51" s="69">
        <v>0</v>
      </c>
      <c r="X51" s="69">
        <v>0</v>
      </c>
      <c r="Y51" s="69">
        <v>0</v>
      </c>
      <c r="Z51" s="69">
        <v>54.5</v>
      </c>
      <c r="AA51" s="81">
        <v>56</v>
      </c>
      <c r="AB51" s="81">
        <v>53</v>
      </c>
      <c r="AC51" s="81">
        <v>52</v>
      </c>
      <c r="AD51" s="81">
        <v>45</v>
      </c>
      <c r="AE51" s="81">
        <v>45</v>
      </c>
      <c r="AF51" s="81">
        <v>45</v>
      </c>
      <c r="AG51" s="80"/>
      <c r="AH51" s="51">
        <f t="shared" si="2"/>
        <v>56</v>
      </c>
      <c r="AI51" s="52">
        <f t="shared" si="3"/>
        <v>0</v>
      </c>
      <c r="AK51" s="53"/>
    </row>
    <row r="52" spans="1:37" x14ac:dyDescent="0.25">
      <c r="A52" s="57" t="s">
        <v>59</v>
      </c>
      <c r="B52" s="81">
        <v>60.5</v>
      </c>
      <c r="C52" s="81">
        <v>65</v>
      </c>
      <c r="D52" s="81">
        <v>61</v>
      </c>
      <c r="E52" s="81">
        <v>63</v>
      </c>
      <c r="F52" s="81">
        <v>61.3</v>
      </c>
      <c r="G52" s="81">
        <v>62.6</v>
      </c>
      <c r="H52" s="81">
        <v>59.9</v>
      </c>
      <c r="I52" s="81">
        <v>61.1</v>
      </c>
      <c r="J52" s="81">
        <v>67.900000000000006</v>
      </c>
      <c r="K52" s="81">
        <v>68.599999999999994</v>
      </c>
      <c r="L52" s="48">
        <v>65.099999999999994</v>
      </c>
      <c r="M52" s="48">
        <v>66.2</v>
      </c>
      <c r="N52" s="48">
        <v>30</v>
      </c>
      <c r="O52" s="48">
        <v>46</v>
      </c>
      <c r="P52" s="48">
        <v>75</v>
      </c>
      <c r="Q52" s="48">
        <v>68</v>
      </c>
      <c r="R52" s="48">
        <v>68</v>
      </c>
      <c r="S52" s="48"/>
      <c r="T52" s="48">
        <v>79</v>
      </c>
      <c r="U52" s="48">
        <v>75.599999999999994</v>
      </c>
      <c r="V52" s="48"/>
      <c r="W52" s="48">
        <v>76.7</v>
      </c>
      <c r="X52" s="48">
        <v>76.7</v>
      </c>
      <c r="Y52" s="48">
        <v>77.5</v>
      </c>
      <c r="Z52" s="48">
        <v>80.900000000000006</v>
      </c>
      <c r="AA52" s="48">
        <v>76.5</v>
      </c>
      <c r="AB52" s="48">
        <v>78.599999999999994</v>
      </c>
      <c r="AC52" s="48">
        <v>80.5</v>
      </c>
      <c r="AD52" s="48">
        <v>88.3</v>
      </c>
      <c r="AE52" s="48">
        <v>83.6</v>
      </c>
      <c r="AF52" s="48">
        <v>84</v>
      </c>
      <c r="AG52" s="80"/>
      <c r="AH52" s="51">
        <f t="shared" si="2"/>
        <v>88.3</v>
      </c>
      <c r="AI52" s="52">
        <f t="shared" si="3"/>
        <v>30</v>
      </c>
      <c r="AK52" s="53"/>
    </row>
    <row r="53" spans="1:37" x14ac:dyDescent="0.25">
      <c r="A53" s="57" t="s">
        <v>60</v>
      </c>
      <c r="B53" s="81">
        <v>7</v>
      </c>
      <c r="C53" s="69">
        <v>7</v>
      </c>
      <c r="D53" s="69">
        <v>7</v>
      </c>
      <c r="E53" s="69">
        <v>7</v>
      </c>
      <c r="F53" s="69">
        <v>7</v>
      </c>
      <c r="G53" s="69">
        <v>7</v>
      </c>
      <c r="H53" s="69">
        <v>7</v>
      </c>
      <c r="I53" s="69">
        <v>0</v>
      </c>
      <c r="J53" s="69">
        <v>0</v>
      </c>
      <c r="K53" s="69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7</v>
      </c>
      <c r="S53" s="82"/>
      <c r="T53" s="82">
        <v>7</v>
      </c>
      <c r="U53" s="82">
        <v>7</v>
      </c>
      <c r="V53" s="82"/>
      <c r="W53" s="82">
        <v>7</v>
      </c>
      <c r="X53" s="82">
        <v>7</v>
      </c>
      <c r="Y53" s="82">
        <v>7</v>
      </c>
      <c r="Z53" s="82">
        <v>7</v>
      </c>
      <c r="AA53" s="82">
        <v>7</v>
      </c>
      <c r="AB53" s="82">
        <v>7</v>
      </c>
      <c r="AC53" s="82">
        <v>7</v>
      </c>
      <c r="AD53" s="82">
        <v>7</v>
      </c>
      <c r="AE53" s="82">
        <v>7</v>
      </c>
      <c r="AF53" s="82">
        <v>7</v>
      </c>
      <c r="AG53" s="80"/>
      <c r="AH53" s="51">
        <f t="shared" si="2"/>
        <v>7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/>
      <c r="T54" s="82">
        <v>0</v>
      </c>
      <c r="U54" s="82">
        <v>0</v>
      </c>
      <c r="V54" s="82"/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/>
      <c r="T55" s="81">
        <v>0</v>
      </c>
      <c r="U55" s="81">
        <v>0</v>
      </c>
      <c r="V55" s="81"/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/>
      <c r="T56" s="81">
        <v>0</v>
      </c>
      <c r="U56" s="81">
        <v>0</v>
      </c>
      <c r="V56" s="81"/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v>0</v>
      </c>
      <c r="K57" s="81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/>
      <c r="T57" s="84">
        <v>0</v>
      </c>
      <c r="U57" s="84">
        <v>0</v>
      </c>
      <c r="V57" s="84"/>
      <c r="W57" s="84">
        <v>0</v>
      </c>
      <c r="X57" s="84">
        <v>0</v>
      </c>
      <c r="Y57" s="84">
        <v>0</v>
      </c>
      <c r="Z57" s="84">
        <v>0</v>
      </c>
      <c r="AA57" s="84">
        <v>1.5</v>
      </c>
      <c r="AB57" s="84">
        <v>1.5</v>
      </c>
      <c r="AC57" s="84">
        <v>1.5</v>
      </c>
      <c r="AD57" s="84">
        <v>1.5</v>
      </c>
      <c r="AE57" s="84">
        <v>1.5</v>
      </c>
      <c r="AF57" s="84">
        <v>1.5</v>
      </c>
      <c r="AG57" s="85"/>
      <c r="AH57" s="51">
        <f t="shared" si="2"/>
        <v>1.5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v>0</v>
      </c>
      <c r="K58" s="81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/>
      <c r="T58" s="84">
        <v>0</v>
      </c>
      <c r="U58" s="84">
        <v>0</v>
      </c>
      <c r="V58" s="84"/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447.5</v>
      </c>
      <c r="C59" s="68">
        <f t="shared" ref="C59:AF59" si="8">SUM(C48:C58)</f>
        <v>463.4</v>
      </c>
      <c r="D59" s="68">
        <f t="shared" si="8"/>
        <v>455.5</v>
      </c>
      <c r="E59" s="68">
        <f t="shared" si="8"/>
        <v>448.3</v>
      </c>
      <c r="F59" s="68">
        <f t="shared" si="8"/>
        <v>488.6</v>
      </c>
      <c r="G59" s="68">
        <f t="shared" si="8"/>
        <v>494.40000000000003</v>
      </c>
      <c r="H59" s="68">
        <f t="shared" si="8"/>
        <v>543</v>
      </c>
      <c r="I59" s="68">
        <f t="shared" si="8"/>
        <v>535.4</v>
      </c>
      <c r="J59" s="68">
        <f t="shared" si="8"/>
        <v>570.14</v>
      </c>
      <c r="K59" s="68">
        <f t="shared" si="8"/>
        <v>589.06000000000006</v>
      </c>
      <c r="L59" s="68">
        <f t="shared" si="8"/>
        <v>598.98</v>
      </c>
      <c r="M59" s="68">
        <f t="shared" si="8"/>
        <v>640.36</v>
      </c>
      <c r="N59" s="68">
        <f t="shared" si="8"/>
        <v>442</v>
      </c>
      <c r="O59" s="68">
        <f t="shared" si="8"/>
        <v>447</v>
      </c>
      <c r="P59" s="68">
        <f t="shared" si="8"/>
        <v>464</v>
      </c>
      <c r="Q59" s="68">
        <f t="shared" si="8"/>
        <v>529</v>
      </c>
      <c r="R59" s="68">
        <f t="shared" si="8"/>
        <v>563.79999999999995</v>
      </c>
      <c r="S59" s="68">
        <f t="shared" si="8"/>
        <v>0</v>
      </c>
      <c r="T59" s="68">
        <f t="shared" si="8"/>
        <v>593.1</v>
      </c>
      <c r="U59" s="68">
        <f t="shared" si="8"/>
        <v>550.1</v>
      </c>
      <c r="V59" s="68">
        <f t="shared" si="8"/>
        <v>0</v>
      </c>
      <c r="W59" s="68">
        <f t="shared" si="8"/>
        <v>530.70000000000005</v>
      </c>
      <c r="X59" s="68">
        <f t="shared" si="8"/>
        <v>562.1</v>
      </c>
      <c r="Y59" s="68">
        <f t="shared" si="8"/>
        <v>609.70000000000005</v>
      </c>
      <c r="Z59" s="68">
        <f t="shared" si="8"/>
        <v>619.49999999999989</v>
      </c>
      <c r="AA59" s="68">
        <f t="shared" si="8"/>
        <v>685.12</v>
      </c>
      <c r="AB59" s="68">
        <f t="shared" si="8"/>
        <v>674.18</v>
      </c>
      <c r="AC59" s="68">
        <f t="shared" si="8"/>
        <v>653</v>
      </c>
      <c r="AD59" s="68">
        <f t="shared" si="8"/>
        <v>619.30999999999995</v>
      </c>
      <c r="AE59" s="68">
        <f t="shared" si="8"/>
        <v>598.57000000000005</v>
      </c>
      <c r="AF59" s="68">
        <f t="shared" si="8"/>
        <v>606.20000000000005</v>
      </c>
      <c r="AG59" s="73">
        <f>SUM(AG48:AG58)</f>
        <v>0</v>
      </c>
      <c r="AH59" s="51">
        <f t="shared" si="2"/>
        <v>685.12</v>
      </c>
      <c r="AI59" s="52">
        <f t="shared" si="3"/>
        <v>0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>
        <v>30</v>
      </c>
      <c r="G64" s="88">
        <v>30</v>
      </c>
      <c r="H64" s="88">
        <v>30</v>
      </c>
      <c r="I64" s="88">
        <v>30</v>
      </c>
      <c r="J64" s="88">
        <v>30</v>
      </c>
      <c r="K64" s="88">
        <v>30</v>
      </c>
      <c r="L64" s="88">
        <v>30</v>
      </c>
      <c r="M64" s="88">
        <v>0</v>
      </c>
      <c r="N64" s="88">
        <v>70</v>
      </c>
      <c r="O64" s="88">
        <v>70</v>
      </c>
      <c r="P64" s="88">
        <v>60</v>
      </c>
      <c r="Q64" s="88">
        <v>10</v>
      </c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70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f>B63+B59+B47+B43+B30+B64</f>
        <v>826.64</v>
      </c>
      <c r="C65" s="90">
        <f t="shared" ref="C65:AF65" si="10">C63+C59+C47+C43+C30+C64</f>
        <v>819.93999999999994</v>
      </c>
      <c r="D65" s="90">
        <f t="shared" si="10"/>
        <v>812.94</v>
      </c>
      <c r="E65" s="90">
        <f t="shared" si="10"/>
        <v>806.04</v>
      </c>
      <c r="F65" s="90">
        <f t="shared" si="10"/>
        <v>852.74</v>
      </c>
      <c r="G65" s="90">
        <f t="shared" si="10"/>
        <v>891.54</v>
      </c>
      <c r="H65" s="90">
        <f t="shared" si="10"/>
        <v>937.44</v>
      </c>
      <c r="I65" s="90">
        <f t="shared" si="10"/>
        <v>977.83999999999992</v>
      </c>
      <c r="J65" s="90">
        <f t="shared" si="10"/>
        <v>1041.3799999999999</v>
      </c>
      <c r="K65" s="90">
        <f t="shared" si="10"/>
        <v>1057.9000000000001</v>
      </c>
      <c r="L65" s="90">
        <f t="shared" si="10"/>
        <v>1067.02</v>
      </c>
      <c r="M65" s="90">
        <f t="shared" si="10"/>
        <v>1101.0999999999999</v>
      </c>
      <c r="N65" s="90">
        <f t="shared" si="10"/>
        <v>991.14</v>
      </c>
      <c r="O65" s="90">
        <f t="shared" si="10"/>
        <v>1003.04</v>
      </c>
      <c r="P65" s="90">
        <f t="shared" si="10"/>
        <v>978.74</v>
      </c>
      <c r="Q65" s="90">
        <f t="shared" si="10"/>
        <v>986.8</v>
      </c>
      <c r="R65" s="90">
        <f t="shared" si="10"/>
        <v>994.43999999999994</v>
      </c>
      <c r="S65" s="90">
        <f t="shared" si="10"/>
        <v>232.04</v>
      </c>
      <c r="T65" s="90">
        <f t="shared" si="10"/>
        <v>1033.24</v>
      </c>
      <c r="U65" s="90">
        <f t="shared" si="10"/>
        <v>975.84</v>
      </c>
      <c r="V65" s="90">
        <f t="shared" si="10"/>
        <v>236.14</v>
      </c>
      <c r="W65" s="90">
        <f t="shared" si="10"/>
        <v>938.6400000000001</v>
      </c>
      <c r="X65" s="90">
        <f t="shared" si="10"/>
        <v>1023.44</v>
      </c>
      <c r="Y65" s="90">
        <f t="shared" si="10"/>
        <v>1078.54</v>
      </c>
      <c r="Z65" s="90">
        <f t="shared" si="10"/>
        <v>1093.0399999999997</v>
      </c>
      <c r="AA65" s="90">
        <f t="shared" si="10"/>
        <v>1159.6599999999999</v>
      </c>
      <c r="AB65" s="90">
        <f t="shared" si="10"/>
        <v>1140.02</v>
      </c>
      <c r="AC65" s="90">
        <f t="shared" si="10"/>
        <v>1078.04</v>
      </c>
      <c r="AD65" s="90">
        <f t="shared" si="10"/>
        <v>1014.75</v>
      </c>
      <c r="AE65" s="90">
        <f t="shared" si="10"/>
        <v>974.21</v>
      </c>
      <c r="AF65" s="90">
        <f t="shared" si="10"/>
        <v>923.74000000000012</v>
      </c>
      <c r="AG65" s="73">
        <f>AG63+AG59+AG47+AG43+AG30+AG64</f>
        <v>1355.5100000000002</v>
      </c>
      <c r="AH65" s="51">
        <f t="shared" si="2"/>
        <v>1159.6599999999999</v>
      </c>
      <c r="AI65" s="52">
        <f t="shared" si="3"/>
        <v>232.04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49.945999999999998</v>
      </c>
      <c r="C72" s="93">
        <v>50</v>
      </c>
      <c r="D72" s="93">
        <v>50.06</v>
      </c>
      <c r="E72" s="93">
        <v>50.06</v>
      </c>
      <c r="F72" s="93">
        <v>50.01</v>
      </c>
      <c r="G72" s="93">
        <v>49.9</v>
      </c>
      <c r="H72" s="93">
        <v>50.04</v>
      </c>
      <c r="I72" s="93">
        <v>50.01</v>
      </c>
      <c r="J72" s="93">
        <v>49.92</v>
      </c>
      <c r="K72" s="93">
        <v>49.933</v>
      </c>
      <c r="L72" s="93">
        <v>49.991</v>
      </c>
      <c r="M72" s="93">
        <v>50.081000000000003</v>
      </c>
      <c r="N72" s="93">
        <v>50</v>
      </c>
      <c r="O72" s="93">
        <v>50.04</v>
      </c>
      <c r="P72" s="93">
        <v>50.01</v>
      </c>
      <c r="Q72" s="94">
        <v>49.87</v>
      </c>
      <c r="R72" s="94">
        <v>49.87</v>
      </c>
      <c r="S72" s="93"/>
      <c r="T72" s="93">
        <v>50.045000000000002</v>
      </c>
      <c r="U72" s="93">
        <v>50.034999999999997</v>
      </c>
      <c r="V72" s="93"/>
      <c r="W72" s="93">
        <v>50.015999999999998</v>
      </c>
      <c r="X72" s="93">
        <v>50.015999999999998</v>
      </c>
      <c r="Y72" s="93">
        <v>50.088999999999999</v>
      </c>
      <c r="Z72" s="93">
        <v>49.872</v>
      </c>
      <c r="AA72" s="93">
        <v>49.936999999999998</v>
      </c>
      <c r="AB72" s="93">
        <v>49.89</v>
      </c>
      <c r="AC72" s="93">
        <v>49.825000000000003</v>
      </c>
      <c r="AD72" s="93">
        <v>49.837000000000003</v>
      </c>
      <c r="AE72" s="93">
        <v>49.841999999999999</v>
      </c>
      <c r="AF72" s="95">
        <v>50.045999999999999</v>
      </c>
      <c r="AG72" s="96"/>
      <c r="AH72" s="51">
        <f t="shared" si="2"/>
        <v>50.088999999999999</v>
      </c>
      <c r="AI72" s="52">
        <f t="shared" si="3"/>
        <v>49.825000000000003</v>
      </c>
    </row>
    <row r="73" spans="1:35" x14ac:dyDescent="0.25">
      <c r="A73" s="97" t="s">
        <v>80</v>
      </c>
      <c r="B73" s="69">
        <v>129</v>
      </c>
      <c r="C73" s="69">
        <v>129</v>
      </c>
      <c r="D73" s="69">
        <v>126.6</v>
      </c>
      <c r="E73" s="69">
        <v>127.3</v>
      </c>
      <c r="F73" s="69">
        <v>126.3</v>
      </c>
      <c r="G73" s="69">
        <v>127.4</v>
      </c>
      <c r="H73" s="69">
        <v>126.1</v>
      </c>
      <c r="I73" s="69">
        <v>125.4</v>
      </c>
      <c r="J73" s="69">
        <v>124.7</v>
      </c>
      <c r="K73" s="69">
        <v>124</v>
      </c>
      <c r="L73" s="69">
        <v>123.7</v>
      </c>
      <c r="M73" s="69">
        <v>124.3</v>
      </c>
      <c r="N73" s="69">
        <v>126</v>
      </c>
      <c r="O73" s="69">
        <v>126.5</v>
      </c>
      <c r="P73" s="69">
        <v>127.5</v>
      </c>
      <c r="Q73" s="98">
        <v>125.5</v>
      </c>
      <c r="R73" s="98">
        <v>124</v>
      </c>
      <c r="S73" s="98"/>
      <c r="T73" s="98">
        <v>125.3</v>
      </c>
      <c r="U73" s="98">
        <v>126.6</v>
      </c>
      <c r="V73" s="98"/>
      <c r="W73" s="98">
        <v>125.9</v>
      </c>
      <c r="X73" s="98">
        <v>126</v>
      </c>
      <c r="Y73" s="98">
        <v>126</v>
      </c>
      <c r="Z73" s="98">
        <v>126.5</v>
      </c>
      <c r="AA73" s="69">
        <v>122.7</v>
      </c>
      <c r="AB73" s="69">
        <v>124</v>
      </c>
      <c r="AC73" s="69">
        <v>124.8</v>
      </c>
      <c r="AD73" s="69">
        <v>126.5</v>
      </c>
      <c r="AE73" s="69">
        <v>126.1</v>
      </c>
      <c r="AF73" s="99">
        <v>126.1</v>
      </c>
      <c r="AG73" s="100"/>
      <c r="AH73" s="51">
        <f t="shared" si="2"/>
        <v>129</v>
      </c>
      <c r="AI73" s="52">
        <f t="shared" si="3"/>
        <v>122.7</v>
      </c>
    </row>
    <row r="74" spans="1:35" x14ac:dyDescent="0.25">
      <c r="A74" s="97" t="s">
        <v>81</v>
      </c>
      <c r="B74" s="69">
        <v>132</v>
      </c>
      <c r="C74" s="69">
        <v>132</v>
      </c>
      <c r="D74" s="69">
        <v>129.4</v>
      </c>
      <c r="E74" s="69">
        <v>130</v>
      </c>
      <c r="F74" s="69">
        <v>129</v>
      </c>
      <c r="G74" s="69">
        <v>130.1</v>
      </c>
      <c r="H74" s="69">
        <v>128.5</v>
      </c>
      <c r="I74" s="69">
        <v>129.1</v>
      </c>
      <c r="J74" s="69">
        <v>127.3</v>
      </c>
      <c r="K74" s="69">
        <v>127</v>
      </c>
      <c r="L74" s="69">
        <v>126.8</v>
      </c>
      <c r="M74" s="69">
        <v>127.7</v>
      </c>
      <c r="N74" s="69">
        <v>129</v>
      </c>
      <c r="O74" s="69">
        <v>129</v>
      </c>
      <c r="P74" s="69">
        <v>129</v>
      </c>
      <c r="Q74" s="98">
        <v>127</v>
      </c>
      <c r="R74" s="98">
        <v>126.1</v>
      </c>
      <c r="S74" s="98"/>
      <c r="T74" s="98">
        <v>128.5</v>
      </c>
      <c r="U74" s="98">
        <v>129</v>
      </c>
      <c r="V74" s="98"/>
      <c r="W74" s="98">
        <v>128.80000000000001</v>
      </c>
      <c r="X74" s="98">
        <v>128.9</v>
      </c>
      <c r="Y74" s="98">
        <v>128.9</v>
      </c>
      <c r="Z74" s="98">
        <v>129.30000000000001</v>
      </c>
      <c r="AA74" s="69">
        <v>126.1</v>
      </c>
      <c r="AB74" s="69">
        <v>127.1</v>
      </c>
      <c r="AC74" s="69">
        <v>128.30000000000001</v>
      </c>
      <c r="AD74" s="69">
        <v>130.1</v>
      </c>
      <c r="AE74" s="69">
        <v>129.80000000000001</v>
      </c>
      <c r="AF74" s="99">
        <v>129.6</v>
      </c>
      <c r="AG74" s="100"/>
      <c r="AH74" s="51">
        <f t="shared" si="2"/>
        <v>132</v>
      </c>
      <c r="AI74" s="52">
        <f t="shared" si="3"/>
        <v>126.1</v>
      </c>
    </row>
    <row r="75" spans="1:35" x14ac:dyDescent="0.25">
      <c r="A75" s="97" t="s">
        <v>82</v>
      </c>
      <c r="B75" s="69">
        <v>131</v>
      </c>
      <c r="C75" s="69">
        <v>131</v>
      </c>
      <c r="D75" s="69">
        <v>132.80000000000001</v>
      </c>
      <c r="E75" s="69">
        <v>133.30000000000001</v>
      </c>
      <c r="F75" s="69">
        <v>131.6</v>
      </c>
      <c r="G75" s="69">
        <v>132.69999999999999</v>
      </c>
      <c r="H75" s="69">
        <v>127.9</v>
      </c>
      <c r="I75" s="69">
        <v>129.69999999999999</v>
      </c>
      <c r="J75" s="69">
        <v>128.6</v>
      </c>
      <c r="K75" s="69">
        <v>129</v>
      </c>
      <c r="L75" s="69">
        <v>129.6</v>
      </c>
      <c r="M75" s="69">
        <v>128.4</v>
      </c>
      <c r="N75" s="69">
        <v>131</v>
      </c>
      <c r="O75" s="69">
        <v>131</v>
      </c>
      <c r="P75" s="69">
        <v>131</v>
      </c>
      <c r="Q75" s="69">
        <v>130</v>
      </c>
      <c r="R75" s="69">
        <v>130</v>
      </c>
      <c r="S75" s="69"/>
      <c r="T75" s="98">
        <v>129.30000000000001</v>
      </c>
      <c r="U75" s="98">
        <v>130.6</v>
      </c>
      <c r="V75" s="98"/>
      <c r="W75" s="98">
        <v>127.9</v>
      </c>
      <c r="X75" s="98">
        <v>127.9</v>
      </c>
      <c r="Y75" s="98">
        <v>127.9</v>
      </c>
      <c r="Z75" s="98">
        <v>127.3</v>
      </c>
      <c r="AA75" s="69">
        <v>128</v>
      </c>
      <c r="AB75" s="69">
        <v>126.8</v>
      </c>
      <c r="AC75" s="69">
        <v>127.6</v>
      </c>
      <c r="AD75" s="69">
        <v>130.69999999999999</v>
      </c>
      <c r="AE75" s="69">
        <v>129.5</v>
      </c>
      <c r="AF75" s="99">
        <v>130.6</v>
      </c>
      <c r="AG75" s="100"/>
      <c r="AH75" s="51">
        <f t="shared" si="2"/>
        <v>133.30000000000001</v>
      </c>
      <c r="AI75" s="52">
        <f t="shared" si="3"/>
        <v>126.8</v>
      </c>
    </row>
    <row r="76" spans="1:35" x14ac:dyDescent="0.25">
      <c r="A76" s="101" t="s">
        <v>83</v>
      </c>
      <c r="B76" s="69">
        <v>132</v>
      </c>
      <c r="C76" s="69">
        <v>132</v>
      </c>
      <c r="D76" s="69">
        <v>133.80000000000001</v>
      </c>
      <c r="E76" s="69">
        <v>134.30000000000001</v>
      </c>
      <c r="F76" s="69">
        <v>0</v>
      </c>
      <c r="G76" s="69">
        <v>0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128.6</v>
      </c>
      <c r="N76" s="69">
        <v>131.4</v>
      </c>
      <c r="O76" s="69">
        <v>132</v>
      </c>
      <c r="P76" s="69">
        <v>132</v>
      </c>
      <c r="Q76" s="69">
        <v>131</v>
      </c>
      <c r="R76" s="69">
        <v>132.9</v>
      </c>
      <c r="S76" s="69"/>
      <c r="T76" s="98">
        <v>132.19999999999999</v>
      </c>
      <c r="U76" s="98">
        <v>133.5</v>
      </c>
      <c r="V76" s="98"/>
      <c r="W76" s="98">
        <v>127.1</v>
      </c>
      <c r="X76" s="98">
        <v>128</v>
      </c>
      <c r="Y76" s="98">
        <v>128</v>
      </c>
      <c r="Z76" s="98">
        <v>128.4</v>
      </c>
      <c r="AA76" s="69">
        <v>129.5</v>
      </c>
      <c r="AB76" s="69">
        <v>127</v>
      </c>
      <c r="AC76" s="69">
        <v>127.5</v>
      </c>
      <c r="AD76" s="69">
        <v>130.19999999999999</v>
      </c>
      <c r="AE76" s="69">
        <v>129.9</v>
      </c>
      <c r="AF76" s="99">
        <v>131.5</v>
      </c>
      <c r="AG76" s="100"/>
      <c r="AH76" s="51">
        <f t="shared" si="2"/>
        <v>134.30000000000001</v>
      </c>
      <c r="AI76" s="52">
        <f t="shared" si="3"/>
        <v>0</v>
      </c>
    </row>
    <row r="77" spans="1:35" x14ac:dyDescent="0.25">
      <c r="A77" s="101" t="s">
        <v>84</v>
      </c>
      <c r="B77" s="102">
        <v>132.80000000000001</v>
      </c>
      <c r="C77" s="102">
        <v>132.80000000000001</v>
      </c>
      <c r="D77" s="102">
        <v>131.6</v>
      </c>
      <c r="E77" s="102">
        <v>132.1</v>
      </c>
      <c r="F77" s="102">
        <v>130.80000000000001</v>
      </c>
      <c r="G77" s="102">
        <v>130.69999999999999</v>
      </c>
      <c r="H77" s="102">
        <v>130.4</v>
      </c>
      <c r="I77" s="102">
        <v>129.4</v>
      </c>
      <c r="J77" s="102">
        <v>129.6</v>
      </c>
      <c r="K77" s="102">
        <v>130</v>
      </c>
      <c r="L77" s="102">
        <v>129.19999999999999</v>
      </c>
      <c r="M77" s="102">
        <v>129.80000000000001</v>
      </c>
      <c r="N77" s="102">
        <v>129.5</v>
      </c>
      <c r="O77" s="102">
        <v>132</v>
      </c>
      <c r="P77" s="102">
        <v>132</v>
      </c>
      <c r="Q77" s="102">
        <v>132</v>
      </c>
      <c r="R77" s="102">
        <v>129.6</v>
      </c>
      <c r="S77" s="102"/>
      <c r="T77" s="98">
        <v>130.5</v>
      </c>
      <c r="U77" s="98">
        <v>131.6</v>
      </c>
      <c r="V77" s="98"/>
      <c r="W77" s="98">
        <v>129.4</v>
      </c>
      <c r="X77" s="98">
        <v>130.9</v>
      </c>
      <c r="Y77" s="98">
        <v>130.9</v>
      </c>
      <c r="Z77" s="98">
        <v>130.4</v>
      </c>
      <c r="AA77" s="102">
        <v>130.30000000000001</v>
      </c>
      <c r="AB77" s="102">
        <v>131.1</v>
      </c>
      <c r="AC77" s="102">
        <v>129.9</v>
      </c>
      <c r="AD77" s="102">
        <v>128.1</v>
      </c>
      <c r="AE77" s="102">
        <v>130.4</v>
      </c>
      <c r="AF77" s="103">
        <v>126.6</v>
      </c>
      <c r="AG77" s="104"/>
      <c r="AH77" s="51">
        <f t="shared" si="2"/>
        <v>132.80000000000001</v>
      </c>
      <c r="AI77" s="52">
        <f t="shared" si="3"/>
        <v>126.6</v>
      </c>
    </row>
    <row r="78" spans="1:35" x14ac:dyDescent="0.25">
      <c r="A78" s="97" t="s">
        <v>85</v>
      </c>
      <c r="B78" s="69">
        <v>130</v>
      </c>
      <c r="C78" s="69">
        <v>130</v>
      </c>
      <c r="D78" s="69">
        <v>132.5</v>
      </c>
      <c r="E78" s="69">
        <v>132.9</v>
      </c>
      <c r="F78" s="69">
        <v>132.9</v>
      </c>
      <c r="G78" s="69">
        <v>130.30000000000001</v>
      </c>
      <c r="H78" s="69">
        <v>132.5</v>
      </c>
      <c r="I78" s="69">
        <v>130</v>
      </c>
      <c r="J78" s="69">
        <v>130.19999999999999</v>
      </c>
      <c r="K78" s="69">
        <v>129</v>
      </c>
      <c r="L78" s="69">
        <v>126.9</v>
      </c>
      <c r="M78" s="69">
        <v>127.5</v>
      </c>
      <c r="N78" s="69">
        <v>132</v>
      </c>
      <c r="O78" s="69">
        <v>133</v>
      </c>
      <c r="P78" s="69">
        <v>133</v>
      </c>
      <c r="Q78" s="69">
        <v>134</v>
      </c>
      <c r="R78" s="69">
        <v>132.69999999999999</v>
      </c>
      <c r="S78" s="69"/>
      <c r="T78" s="98">
        <v>131.80000000000001</v>
      </c>
      <c r="U78" s="98">
        <v>128</v>
      </c>
      <c r="V78" s="98"/>
      <c r="W78" s="98">
        <v>128.19999999999999</v>
      </c>
      <c r="X78" s="98">
        <v>124.6</v>
      </c>
      <c r="Y78" s="98">
        <v>124.6</v>
      </c>
      <c r="Z78" s="98">
        <v>125.4</v>
      </c>
      <c r="AA78" s="69">
        <v>127.6</v>
      </c>
      <c r="AB78" s="69">
        <v>129.6</v>
      </c>
      <c r="AC78" s="69">
        <v>132</v>
      </c>
      <c r="AD78" s="69">
        <v>135.1</v>
      </c>
      <c r="AE78" s="69">
        <v>130.5</v>
      </c>
      <c r="AF78" s="99">
        <v>136.1</v>
      </c>
      <c r="AG78" s="100"/>
      <c r="AH78" s="51">
        <f>MAX(B78:AF78)</f>
        <v>136.1</v>
      </c>
      <c r="AI78" s="52">
        <f>MIN(B78:AF78)</f>
        <v>124.6</v>
      </c>
    </row>
    <row r="79" spans="1:35" ht="15.75" thickBot="1" x14ac:dyDescent="0.3">
      <c r="A79" s="97" t="s">
        <v>86</v>
      </c>
      <c r="B79" s="105">
        <v>67</v>
      </c>
      <c r="C79" s="105">
        <v>67</v>
      </c>
      <c r="D79" s="105">
        <v>66</v>
      </c>
      <c r="E79" s="105">
        <v>66.2</v>
      </c>
      <c r="F79" s="105">
        <v>66.3</v>
      </c>
      <c r="G79" s="105">
        <v>66.2</v>
      </c>
      <c r="H79" s="105">
        <v>65.400000000000006</v>
      </c>
      <c r="I79" s="105">
        <v>65.5</v>
      </c>
      <c r="J79" s="105">
        <v>64.7</v>
      </c>
      <c r="K79" s="105">
        <v>65</v>
      </c>
      <c r="L79" s="105">
        <v>64.900000000000006</v>
      </c>
      <c r="M79" s="105">
        <v>65.400000000000006</v>
      </c>
      <c r="N79" s="105">
        <v>65.599999999999994</v>
      </c>
      <c r="O79" s="105">
        <v>66</v>
      </c>
      <c r="P79" s="105">
        <v>66</v>
      </c>
      <c r="Q79" s="105">
        <v>64.400000000000006</v>
      </c>
      <c r="R79" s="105">
        <v>64.400000000000006</v>
      </c>
      <c r="S79" s="105"/>
      <c r="T79" s="105">
        <v>65.2</v>
      </c>
      <c r="U79" s="105">
        <v>65.599999999999994</v>
      </c>
      <c r="V79" s="105"/>
      <c r="W79" s="105">
        <v>66</v>
      </c>
      <c r="X79" s="105">
        <v>66.099999999999994</v>
      </c>
      <c r="Y79" s="105">
        <v>66.099999999999994</v>
      </c>
      <c r="Z79" s="105">
        <v>65.599999999999994</v>
      </c>
      <c r="AA79" s="105">
        <v>64.400000000000006</v>
      </c>
      <c r="AB79" s="105">
        <v>64.900000000000006</v>
      </c>
      <c r="AC79" s="105">
        <v>65.400000000000006</v>
      </c>
      <c r="AD79" s="105">
        <v>66.400000000000006</v>
      </c>
      <c r="AE79" s="105">
        <v>66</v>
      </c>
      <c r="AF79" s="106">
        <v>66.400000000000006</v>
      </c>
      <c r="AG79" s="107"/>
      <c r="AH79" s="51">
        <f>MAX(B79:AF79)</f>
        <v>67</v>
      </c>
      <c r="AI79" s="52">
        <f>MIN(B79:AF79)</f>
        <v>64.400000000000006</v>
      </c>
    </row>
    <row r="80" spans="1:35" x14ac:dyDescent="0.25">
      <c r="A80" s="108" t="s">
        <v>87</v>
      </c>
      <c r="B80" s="109">
        <f t="shared" ref="B80:AF80" si="19">SUMIF(B48:B57,"&gt;0")</f>
        <v>447.5</v>
      </c>
      <c r="C80" s="109">
        <f t="shared" si="19"/>
        <v>463.4</v>
      </c>
      <c r="D80" s="109">
        <f t="shared" si="19"/>
        <v>455.5</v>
      </c>
      <c r="E80" s="109">
        <f t="shared" si="19"/>
        <v>448.3</v>
      </c>
      <c r="F80" s="109">
        <f t="shared" si="19"/>
        <v>488.6</v>
      </c>
      <c r="G80" s="109">
        <f t="shared" si="19"/>
        <v>494.40000000000003</v>
      </c>
      <c r="H80" s="109">
        <f t="shared" si="19"/>
        <v>543</v>
      </c>
      <c r="I80" s="109">
        <f t="shared" si="19"/>
        <v>535.4</v>
      </c>
      <c r="J80" s="109">
        <f t="shared" si="19"/>
        <v>570.14</v>
      </c>
      <c r="K80" s="109">
        <f t="shared" si="19"/>
        <v>589.06000000000006</v>
      </c>
      <c r="L80" s="109">
        <f t="shared" si="19"/>
        <v>598.98</v>
      </c>
      <c r="M80" s="109">
        <f t="shared" si="19"/>
        <v>640.36</v>
      </c>
      <c r="N80" s="109">
        <f t="shared" si="19"/>
        <v>442</v>
      </c>
      <c r="O80" s="109">
        <f t="shared" si="19"/>
        <v>447</v>
      </c>
      <c r="P80" s="109">
        <f t="shared" si="19"/>
        <v>464</v>
      </c>
      <c r="Q80" s="109">
        <f t="shared" si="19"/>
        <v>529</v>
      </c>
      <c r="R80" s="109">
        <f t="shared" si="19"/>
        <v>563.79999999999995</v>
      </c>
      <c r="S80" s="109">
        <f t="shared" si="19"/>
        <v>0</v>
      </c>
      <c r="T80" s="109">
        <f t="shared" si="19"/>
        <v>593.1</v>
      </c>
      <c r="U80" s="109">
        <f t="shared" si="19"/>
        <v>550.1</v>
      </c>
      <c r="V80" s="109">
        <f t="shared" si="19"/>
        <v>0</v>
      </c>
      <c r="W80" s="109">
        <f t="shared" si="19"/>
        <v>530.70000000000005</v>
      </c>
      <c r="X80" s="109">
        <f t="shared" si="19"/>
        <v>562.1</v>
      </c>
      <c r="Y80" s="109">
        <f t="shared" si="19"/>
        <v>609.70000000000005</v>
      </c>
      <c r="Z80" s="109">
        <f t="shared" si="19"/>
        <v>619.49999999999989</v>
      </c>
      <c r="AA80" s="109">
        <f t="shared" si="19"/>
        <v>685.12</v>
      </c>
      <c r="AB80" s="109">
        <f t="shared" si="19"/>
        <v>674.18</v>
      </c>
      <c r="AC80" s="109">
        <f t="shared" si="19"/>
        <v>653</v>
      </c>
      <c r="AD80" s="109">
        <f t="shared" si="19"/>
        <v>619.30999999999995</v>
      </c>
      <c r="AE80" s="109">
        <f t="shared" si="19"/>
        <v>598.57000000000005</v>
      </c>
      <c r="AF80" s="109">
        <f t="shared" si="19"/>
        <v>606.20000000000005</v>
      </c>
      <c r="AG80" s="110"/>
      <c r="AH80" s="51">
        <f>MAX(B80:AF80)</f>
        <v>685.12</v>
      </c>
      <c r="AI80" s="52">
        <f>MIN(B80:AF80)</f>
        <v>0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142.32</v>
      </c>
      <c r="C82" s="114">
        <f t="shared" ref="C82:AF82" si="20">C11+C13+C17+C34+C36+C38+C40+C94+C108+C110+C121+C127+C130+C139+C143+C144+C147+C154+C159+C162+C163+C164+C172+C177+C83+C84+C85+C86+C99</f>
        <v>140.41999999999999</v>
      </c>
      <c r="D82" s="114">
        <f t="shared" si="20"/>
        <v>132.62</v>
      </c>
      <c r="E82" s="114">
        <f t="shared" si="20"/>
        <v>137.82</v>
      </c>
      <c r="F82" s="114">
        <f t="shared" si="20"/>
        <v>160.22000000000003</v>
      </c>
      <c r="G82" s="114">
        <f t="shared" si="20"/>
        <v>184.12</v>
      </c>
      <c r="H82" s="114">
        <f t="shared" si="20"/>
        <v>209.72</v>
      </c>
      <c r="I82" s="114">
        <f t="shared" si="20"/>
        <v>232.02</v>
      </c>
      <c r="J82" s="114">
        <f t="shared" si="20"/>
        <v>251.92000000000002</v>
      </c>
      <c r="K82" s="114">
        <f t="shared" si="20"/>
        <v>265.31999999999994</v>
      </c>
      <c r="L82" s="114">
        <f t="shared" si="20"/>
        <v>277.82</v>
      </c>
      <c r="M82" s="114">
        <f t="shared" si="20"/>
        <v>290.91999999999996</v>
      </c>
      <c r="N82" s="114">
        <f t="shared" si="20"/>
        <v>262.62</v>
      </c>
      <c r="O82" s="114">
        <f t="shared" si="20"/>
        <v>261.71999999999997</v>
      </c>
      <c r="P82" s="114">
        <f t="shared" si="20"/>
        <v>250.32000000000002</v>
      </c>
      <c r="Q82" s="114">
        <f t="shared" si="20"/>
        <v>237.32000000000002</v>
      </c>
      <c r="R82" s="114">
        <f t="shared" si="20"/>
        <v>225.92</v>
      </c>
      <c r="S82" s="114">
        <f t="shared" si="20"/>
        <v>76.92</v>
      </c>
      <c r="T82" s="114">
        <f t="shared" si="20"/>
        <v>228.12</v>
      </c>
      <c r="U82" s="114">
        <f t="shared" si="20"/>
        <v>230.72</v>
      </c>
      <c r="V82" s="114">
        <f t="shared" si="20"/>
        <v>76.52000000000001</v>
      </c>
      <c r="W82" s="114">
        <f t="shared" si="20"/>
        <v>117.61999999999999</v>
      </c>
      <c r="X82" s="114">
        <f t="shared" si="20"/>
        <v>126.62</v>
      </c>
      <c r="Y82" s="114">
        <f t="shared" si="20"/>
        <v>185.61999999999998</v>
      </c>
      <c r="Z82" s="114">
        <f t="shared" si="20"/>
        <v>198.02</v>
      </c>
      <c r="AA82" s="114">
        <f t="shared" si="20"/>
        <v>216.92</v>
      </c>
      <c r="AB82" s="114">
        <f t="shared" si="20"/>
        <v>208.62</v>
      </c>
      <c r="AC82" s="114">
        <f t="shared" si="20"/>
        <v>201.42</v>
      </c>
      <c r="AD82" s="114">
        <f t="shared" si="20"/>
        <v>170.82</v>
      </c>
      <c r="AE82" s="114">
        <f t="shared" si="20"/>
        <v>151.62</v>
      </c>
      <c r="AF82" s="114">
        <f t="shared" si="20"/>
        <v>130.91999999999999</v>
      </c>
      <c r="AG82" s="115"/>
      <c r="AH82" s="51">
        <f>MAX(B82:AF82)</f>
        <v>290.91999999999996</v>
      </c>
      <c r="AI82" s="52">
        <f>MIN(B82:AF82)</f>
        <v>76.52000000000001</v>
      </c>
    </row>
    <row r="83" spans="1:37" x14ac:dyDescent="0.25">
      <c r="A83" s="116" t="s">
        <v>89</v>
      </c>
      <c r="B83" s="117">
        <v>-16.899999999999999</v>
      </c>
      <c r="C83" s="117">
        <v>-25.5</v>
      </c>
      <c r="D83" s="117">
        <v>-23</v>
      </c>
      <c r="E83" s="117">
        <v>-20.100000000000001</v>
      </c>
      <c r="F83" s="117">
        <v>-22</v>
      </c>
      <c r="G83" s="117">
        <v>-17</v>
      </c>
      <c r="H83" s="117">
        <v>-16</v>
      </c>
      <c r="I83" s="117">
        <v>-1.3</v>
      </c>
      <c r="J83" s="117">
        <v>1</v>
      </c>
      <c r="K83" s="117">
        <v>7.9</v>
      </c>
      <c r="L83" s="117">
        <v>8.1</v>
      </c>
      <c r="M83" s="117">
        <v>8.4</v>
      </c>
      <c r="N83" s="117">
        <v>24</v>
      </c>
      <c r="O83" s="117">
        <v>26</v>
      </c>
      <c r="P83" s="117">
        <v>17</v>
      </c>
      <c r="Q83" s="117">
        <v>-9</v>
      </c>
      <c r="R83" s="117">
        <v>-15.2</v>
      </c>
      <c r="S83" s="117"/>
      <c r="T83" s="117">
        <v>-24</v>
      </c>
      <c r="U83" s="117">
        <v>-2.1</v>
      </c>
      <c r="V83" s="117"/>
      <c r="W83" s="117">
        <v>-24.2</v>
      </c>
      <c r="X83" s="117">
        <v>-16.7</v>
      </c>
      <c r="Y83" s="117">
        <v>-4.9000000000000004</v>
      </c>
      <c r="Z83" s="117">
        <v>0</v>
      </c>
      <c r="AA83" s="49">
        <v>0</v>
      </c>
      <c r="AB83" s="49">
        <v>-1.4</v>
      </c>
      <c r="AC83" s="49">
        <v>-10.1</v>
      </c>
      <c r="AD83" s="49">
        <v>-12.8</v>
      </c>
      <c r="AE83" s="49">
        <v>-20.2</v>
      </c>
      <c r="AF83" s="118">
        <v>-36.700000000000003</v>
      </c>
      <c r="AG83" s="119">
        <v>75</v>
      </c>
      <c r="AH83" s="51">
        <f>IF(ABS(MAX(B83:AF83))&gt;ABS(MIN(B83:AF83)),MAX(B83:AF83),MIN(B83:AF83))</f>
        <v>-36.700000000000003</v>
      </c>
      <c r="AI83" s="120">
        <f>INDEX($B$9:$AF$9,1,MATCH(AH83,B83:AF83,0))</f>
        <v>1</v>
      </c>
    </row>
    <row r="84" spans="1:37" x14ac:dyDescent="0.25">
      <c r="A84" s="121" t="s">
        <v>90</v>
      </c>
      <c r="B84" s="82">
        <v>9.3000000000000007</v>
      </c>
      <c r="C84" s="82">
        <v>-3</v>
      </c>
      <c r="D84" s="82">
        <v>24</v>
      </c>
      <c r="E84" s="82">
        <v>24.1</v>
      </c>
      <c r="F84" s="82">
        <v>30.6</v>
      </c>
      <c r="G84" s="82">
        <v>32.4</v>
      </c>
      <c r="H84" s="82">
        <v>26</v>
      </c>
      <c r="I84" s="82">
        <v>40</v>
      </c>
      <c r="J84" s="82">
        <v>43.6</v>
      </c>
      <c r="K84" s="82">
        <v>43</v>
      </c>
      <c r="L84" s="82">
        <v>47</v>
      </c>
      <c r="M84" s="82">
        <v>46</v>
      </c>
      <c r="N84" s="82">
        <v>30</v>
      </c>
      <c r="O84" s="82">
        <v>25</v>
      </c>
      <c r="P84" s="82">
        <v>25</v>
      </c>
      <c r="Q84" s="82">
        <v>46</v>
      </c>
      <c r="R84" s="82">
        <v>47.4</v>
      </c>
      <c r="S84" s="82"/>
      <c r="T84" s="82">
        <v>53.8</v>
      </c>
      <c r="U84" s="82">
        <v>32.299999999999997</v>
      </c>
      <c r="V84" s="82"/>
      <c r="W84" s="82">
        <v>26.7</v>
      </c>
      <c r="X84" s="82">
        <v>20.5</v>
      </c>
      <c r="Y84" s="82">
        <v>25.4</v>
      </c>
      <c r="Z84" s="82">
        <v>28.6</v>
      </c>
      <c r="AA84" s="69">
        <v>44</v>
      </c>
      <c r="AB84" s="69">
        <v>43</v>
      </c>
      <c r="AC84" s="69">
        <v>12.2</v>
      </c>
      <c r="AD84" s="69">
        <v>0</v>
      </c>
      <c r="AE84" s="69">
        <v>-4</v>
      </c>
      <c r="AF84" s="122">
        <v>-10</v>
      </c>
      <c r="AG84" s="119">
        <v>240</v>
      </c>
      <c r="AH84" s="51">
        <f>IF(ABS(MAX(B84:AF84))&gt;ABS(MIN(B84:AF84)),MAX(B84:AF84),MIN(B84:AF84))</f>
        <v>53.8</v>
      </c>
      <c r="AI84" s="120">
        <f>INDEX($B$9:$AF$9,1,MATCH(AH84,B84:AF84,0))</f>
        <v>0.66666666666666696</v>
      </c>
    </row>
    <row r="85" spans="1:37" x14ac:dyDescent="0.25">
      <c r="A85" s="121" t="s">
        <v>91</v>
      </c>
      <c r="B85" s="82">
        <v>-1.9</v>
      </c>
      <c r="C85" s="82">
        <v>-3.2</v>
      </c>
      <c r="D85" s="82">
        <v>2.5</v>
      </c>
      <c r="E85" s="82">
        <v>2.1</v>
      </c>
      <c r="F85" s="82">
        <v>7.8</v>
      </c>
      <c r="G85" s="82">
        <v>10.7</v>
      </c>
      <c r="H85" s="82">
        <v>7.7</v>
      </c>
      <c r="I85" s="82">
        <v>9.6</v>
      </c>
      <c r="J85" s="82">
        <v>11.3</v>
      </c>
      <c r="K85" s="82">
        <v>11.7</v>
      </c>
      <c r="L85" s="82">
        <v>14</v>
      </c>
      <c r="M85" s="82">
        <v>16.399999999999999</v>
      </c>
      <c r="N85" s="82">
        <v>13</v>
      </c>
      <c r="O85" s="82">
        <v>16.5</v>
      </c>
      <c r="P85" s="82">
        <v>20</v>
      </c>
      <c r="Q85" s="82">
        <v>10</v>
      </c>
      <c r="R85" s="82">
        <v>15.6</v>
      </c>
      <c r="S85" s="82"/>
      <c r="T85" s="82">
        <v>18.3</v>
      </c>
      <c r="U85" s="82">
        <v>16</v>
      </c>
      <c r="V85" s="82"/>
      <c r="W85" s="82">
        <v>6.6</v>
      </c>
      <c r="X85" s="82">
        <v>12.9</v>
      </c>
      <c r="Y85" s="82">
        <v>7.6</v>
      </c>
      <c r="Z85" s="82">
        <v>14.3</v>
      </c>
      <c r="AA85" s="69">
        <v>13.1</v>
      </c>
      <c r="AB85" s="69">
        <v>13.8</v>
      </c>
      <c r="AC85" s="69">
        <v>1.9</v>
      </c>
      <c r="AD85" s="69">
        <v>-1.2</v>
      </c>
      <c r="AE85" s="69">
        <v>-6.4</v>
      </c>
      <c r="AF85" s="122">
        <v>-4.9000000000000004</v>
      </c>
      <c r="AG85" s="119">
        <v>60</v>
      </c>
      <c r="AH85" s="51">
        <f>IF(ABS(MAX(B85:AF85))&gt;ABS(MIN(B85:AF85)),MAX(B85:AF85),MIN(B85:AF85))</f>
        <v>20</v>
      </c>
      <c r="AI85" s="120">
        <f>INDEX($B$9:$AF$9,1,MATCH(AH85,B85:AF85,0))</f>
        <v>0.5</v>
      </c>
    </row>
    <row r="86" spans="1:37" x14ac:dyDescent="0.25">
      <c r="A86" s="123" t="s">
        <v>92</v>
      </c>
      <c r="B86" s="84">
        <v>20.100000000000001</v>
      </c>
      <c r="C86" s="84">
        <v>40.4</v>
      </c>
      <c r="D86" s="84">
        <v>-2.6</v>
      </c>
      <c r="E86" s="84">
        <v>0</v>
      </c>
      <c r="F86" s="84">
        <v>12.3</v>
      </c>
      <c r="G86" s="84">
        <v>26.4</v>
      </c>
      <c r="H86" s="84">
        <v>60.4</v>
      </c>
      <c r="I86" s="84">
        <v>54.8</v>
      </c>
      <c r="J86" s="84">
        <v>67</v>
      </c>
      <c r="K86" s="84">
        <v>73.599999999999994</v>
      </c>
      <c r="L86" s="84">
        <v>82.5</v>
      </c>
      <c r="M86" s="84">
        <v>90.9</v>
      </c>
      <c r="N86" s="84">
        <v>66.400000000000006</v>
      </c>
      <c r="O86" s="84">
        <v>65</v>
      </c>
      <c r="P86" s="84">
        <v>59</v>
      </c>
      <c r="Q86" s="84">
        <v>61</v>
      </c>
      <c r="R86" s="84">
        <v>49.3</v>
      </c>
      <c r="S86" s="84"/>
      <c r="T86" s="84">
        <v>51.1</v>
      </c>
      <c r="U86" s="84">
        <v>56</v>
      </c>
      <c r="V86" s="84"/>
      <c r="W86" s="84">
        <v>2.5</v>
      </c>
      <c r="X86" s="84">
        <v>3.9</v>
      </c>
      <c r="Y86" s="84">
        <v>22.7</v>
      </c>
      <c r="Z86" s="84">
        <v>19.8</v>
      </c>
      <c r="AA86" s="124">
        <v>25.2</v>
      </c>
      <c r="AB86" s="124">
        <v>18.600000000000001</v>
      </c>
      <c r="AC86" s="124">
        <v>62.8</v>
      </c>
      <c r="AD86" s="124">
        <v>50.6</v>
      </c>
      <c r="AE86" s="124">
        <v>50.6</v>
      </c>
      <c r="AF86" s="125">
        <v>50.6</v>
      </c>
      <c r="AG86" s="126">
        <v>120</v>
      </c>
      <c r="AH86" s="51">
        <f>IF(ABS(MAX(B86:AF86))&gt;ABS(MIN(B86:AF86)),MAX(B86:AF86),MIN(B86:AF86))</f>
        <v>90.9</v>
      </c>
      <c r="AI86" s="120">
        <f>INDEX($B$9:$AF$9,1,MATCH(AH86,B86:AF86,0))</f>
        <v>0.375</v>
      </c>
    </row>
    <row r="87" spans="1:37" ht="15.75" thickBot="1" x14ac:dyDescent="0.3">
      <c r="A87" s="123" t="s">
        <v>93</v>
      </c>
      <c r="B87" s="84">
        <v>64.2</v>
      </c>
      <c r="C87" s="84">
        <v>63.8</v>
      </c>
      <c r="D87" s="84">
        <v>81.3</v>
      </c>
      <c r="E87" s="84">
        <v>77.3</v>
      </c>
      <c r="F87" s="84">
        <v>80</v>
      </c>
      <c r="G87" s="84">
        <v>79</v>
      </c>
      <c r="H87" s="84">
        <v>76</v>
      </c>
      <c r="I87" s="84">
        <v>85.5</v>
      </c>
      <c r="J87" s="84">
        <v>87.8</v>
      </c>
      <c r="K87" s="84">
        <v>85</v>
      </c>
      <c r="L87" s="84">
        <v>93.2</v>
      </c>
      <c r="M87" s="84">
        <v>88.1</v>
      </c>
      <c r="N87" s="84">
        <v>115</v>
      </c>
      <c r="O87" s="84">
        <v>101</v>
      </c>
      <c r="P87" s="84">
        <v>104</v>
      </c>
      <c r="Q87" s="84">
        <v>105</v>
      </c>
      <c r="R87" s="84">
        <v>94.3</v>
      </c>
      <c r="S87" s="84"/>
      <c r="T87" s="84">
        <v>109</v>
      </c>
      <c r="U87" s="84">
        <v>85</v>
      </c>
      <c r="V87" s="84"/>
      <c r="W87" s="84">
        <v>88.6</v>
      </c>
      <c r="X87" s="84">
        <v>76.599999999999994</v>
      </c>
      <c r="Y87" s="84">
        <v>87.4</v>
      </c>
      <c r="Z87" s="84">
        <v>81.7</v>
      </c>
      <c r="AA87" s="124">
        <v>104.5</v>
      </c>
      <c r="AB87" s="124">
        <v>103.9</v>
      </c>
      <c r="AC87" s="124">
        <v>89</v>
      </c>
      <c r="AD87" s="124">
        <v>78.400000000000006</v>
      </c>
      <c r="AE87" s="124">
        <v>79.400000000000006</v>
      </c>
      <c r="AF87" s="125">
        <v>82.1</v>
      </c>
      <c r="AG87" s="126"/>
      <c r="AH87" s="51">
        <f>IF(ABS(MAX(B87:AF87))&gt;ABS(MIN(B87:AF87)),MAX(B87:AF87),MIN(B87:AF87))</f>
        <v>115</v>
      </c>
      <c r="AI87" s="120">
        <f>INDEX($B$9:$AF$9,1,MATCH(AH87,B87:AF87,0))</f>
        <v>0.41666666666666702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1101.0999999999999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4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4)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4)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826.64</v>
      </c>
      <c r="U193" s="172">
        <f t="shared" si="37"/>
        <v>819.93999999999994</v>
      </c>
      <c r="V193" s="172">
        <f t="shared" si="37"/>
        <v>812.94</v>
      </c>
      <c r="W193" s="172">
        <f t="shared" si="37"/>
        <v>806.04</v>
      </c>
      <c r="X193" s="172">
        <f t="shared" si="37"/>
        <v>852.74</v>
      </c>
      <c r="Y193" s="172">
        <f t="shared" si="37"/>
        <v>891.54</v>
      </c>
      <c r="Z193" s="172">
        <f t="shared" si="37"/>
        <v>937.44</v>
      </c>
      <c r="AA193" s="172">
        <f t="shared" si="37"/>
        <v>977.83999999999992</v>
      </c>
      <c r="AB193" s="172">
        <f t="shared" si="37"/>
        <v>1041.3799999999999</v>
      </c>
      <c r="AC193" s="172">
        <f t="shared" si="37"/>
        <v>1057.9000000000001</v>
      </c>
      <c r="AD193" s="172">
        <f t="shared" si="37"/>
        <v>1067.02</v>
      </c>
      <c r="AE193" s="172">
        <f t="shared" si="37"/>
        <v>1101.0999999999999</v>
      </c>
      <c r="AF193" s="172">
        <f t="shared" si="37"/>
        <v>991.14</v>
      </c>
      <c r="AG193" s="172">
        <f t="shared" si="37"/>
        <v>1003.04</v>
      </c>
      <c r="AH193" s="172">
        <f t="shared" si="37"/>
        <v>978.74</v>
      </c>
      <c r="AI193" s="172">
        <f t="shared" si="37"/>
        <v>986.8</v>
      </c>
      <c r="AJ193" s="172">
        <f t="shared" si="37"/>
        <v>994.43999999999994</v>
      </c>
      <c r="AK193" s="172">
        <f t="shared" si="37"/>
        <v>232.04</v>
      </c>
      <c r="AL193" s="172">
        <f t="shared" si="37"/>
        <v>1033.24</v>
      </c>
      <c r="AM193" s="172">
        <f t="shared" si="37"/>
        <v>975.84</v>
      </c>
      <c r="AN193" s="172">
        <f t="shared" si="37"/>
        <v>236.14</v>
      </c>
      <c r="AO193" s="172">
        <f t="shared" si="37"/>
        <v>938.6400000000001</v>
      </c>
      <c r="AP193" s="172">
        <f t="shared" si="37"/>
        <v>1023.44</v>
      </c>
      <c r="AQ193" s="172">
        <f t="shared" si="37"/>
        <v>1078.54</v>
      </c>
      <c r="AR193" s="172">
        <f t="shared" si="37"/>
        <v>1093.0399999999997</v>
      </c>
      <c r="AS193" s="172">
        <f t="shared" si="37"/>
        <v>1159.6599999999999</v>
      </c>
      <c r="AT193" s="172">
        <f t="shared" si="37"/>
        <v>1140.02</v>
      </c>
      <c r="AU193" s="172">
        <f t="shared" si="37"/>
        <v>1078.04</v>
      </c>
      <c r="AV193" s="172">
        <f t="shared" si="37"/>
        <v>1014.75</v>
      </c>
      <c r="AW193" s="172">
        <f t="shared" si="37"/>
        <v>974.21</v>
      </c>
      <c r="AX193" s="172">
        <f t="shared" si="37"/>
        <v>923.74000000000012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P9:P10"/>
    <mergeCell ref="Q9:Q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U9:U10"/>
    <mergeCell ref="V9:V10"/>
    <mergeCell ref="W9:W10"/>
    <mergeCell ref="L9:L10"/>
    <mergeCell ref="M9:M10"/>
    <mergeCell ref="N9:N10"/>
    <mergeCell ref="O9:O10"/>
    <mergeCell ref="AG9:AG10"/>
    <mergeCell ref="A190:B190"/>
    <mergeCell ref="S31:S41"/>
    <mergeCell ref="V31:V41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</mergeCells>
  <conditionalFormatting sqref="AL7:AL26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329" priority="138">
      <formula>S$9&gt;=20/24</formula>
    </cfRule>
    <cfRule type="expression" dxfId="4328" priority="139">
      <formula>AND(S$9&gt;=14/24,S$9&lt;20/24)</formula>
    </cfRule>
    <cfRule type="expression" dxfId="4327" priority="140">
      <formula>AND(S$9&gt;=8/24,S$9&lt;14/24)</formula>
    </cfRule>
    <cfRule type="expression" dxfId="4326" priority="141">
      <formula>S$9&lt;8/24</formula>
    </cfRule>
  </conditionalFormatting>
  <conditionalFormatting sqref="B8:AF10 AA70:AF70 B70:Q70 L32:R33 L31:Q31 B71:AF71 B48:K52 C173:AF179 M36 N35:Q36 L29:Q29 M37:Q39 AA72:AF79 AA48:AF51 B53:B58 C54:K58 L34:Q34 R31:R39 S49:T50 L49:R58 B72:R79 T32:U34 R11:W11 B47:AF47 B59:AF69 S73:Z79 W32:Z35 U11:AF12 L44:AF46">
    <cfRule type="expression" dxfId="4325" priority="134">
      <formula>B$9&gt;=20/24</formula>
    </cfRule>
    <cfRule type="expression" dxfId="4324" priority="135">
      <formula>AND(B$9&gt;=14/24,B$9&lt;20/24)</formula>
    </cfRule>
    <cfRule type="expression" dxfId="4323" priority="136">
      <formula>AND(B$9&gt;=8/24,B$9&lt;14/24)</formula>
    </cfRule>
    <cfRule type="expression" dxfId="4322" priority="137">
      <formula>B$9&lt;8/24</formula>
    </cfRule>
  </conditionalFormatting>
  <conditionalFormatting sqref="B171:AF171">
    <cfRule type="expression" dxfId="4321" priority="130">
      <formula>B$9&gt;=20/24</formula>
    </cfRule>
    <cfRule type="expression" dxfId="4320" priority="131">
      <formula>AND(B$9&gt;=14/24,B$9&lt;20/24)</formula>
    </cfRule>
    <cfRule type="expression" dxfId="4319" priority="132">
      <formula>AND(B$9&gt;=8/24,B$9&lt;14/24)</formula>
    </cfRule>
    <cfRule type="expression" dxfId="4318" priority="133">
      <formula>B$9&lt;8/24</formula>
    </cfRule>
  </conditionalFormatting>
  <conditionalFormatting sqref="AL4:AL6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L48:R48">
    <cfRule type="expression" dxfId="4317" priority="125">
      <formula>L$9&gt;=20/24</formula>
    </cfRule>
    <cfRule type="expression" dxfId="4316" priority="126">
      <formula>AND(L$9&gt;=14/24,L$9&lt;20/24)</formula>
    </cfRule>
    <cfRule type="expression" dxfId="4315" priority="127">
      <formula>AND(L$9&gt;=8/24,L$9&lt;14/24)</formula>
    </cfRule>
    <cfRule type="expression" dxfId="4314" priority="128">
      <formula>L$9&lt;8/24</formula>
    </cfRule>
  </conditionalFormatting>
  <conditionalFormatting sqref="L35:N35">
    <cfRule type="expression" dxfId="4313" priority="121">
      <formula>L$9&gt;=20/24</formula>
    </cfRule>
    <cfRule type="expression" dxfId="4312" priority="122">
      <formula>AND(L$9&gt;=14/24,L$9&lt;20/24)</formula>
    </cfRule>
    <cfRule type="expression" dxfId="4311" priority="123">
      <formula>AND(L$9&gt;=8/24,L$9&lt;14/24)</formula>
    </cfRule>
    <cfRule type="expression" dxfId="4310" priority="124">
      <formula>L$9&lt;8/24</formula>
    </cfRule>
  </conditionalFormatting>
  <conditionalFormatting sqref="U13:AF13">
    <cfRule type="expression" dxfId="4309" priority="117">
      <formula>U$9&gt;=20/24</formula>
    </cfRule>
    <cfRule type="expression" dxfId="4308" priority="118">
      <formula>AND(U$9&gt;=14/24,U$9&lt;20/24)</formula>
    </cfRule>
    <cfRule type="expression" dxfId="4307" priority="119">
      <formula>AND(U$9&gt;=8/24,U$9&lt;14/24)</formula>
    </cfRule>
    <cfRule type="expression" dxfId="4306" priority="120">
      <formula>U$9&lt;8/24</formula>
    </cfRule>
  </conditionalFormatting>
  <conditionalFormatting sqref="R31:U31 W31:Z31">
    <cfRule type="expression" dxfId="4305" priority="113">
      <formula>R$9&gt;=20/24</formula>
    </cfRule>
    <cfRule type="expression" dxfId="4304" priority="114">
      <formula>AND(R$9&gt;=14/24,R$9&lt;20/24)</formula>
    </cfRule>
    <cfRule type="expression" dxfId="4303" priority="115">
      <formula>AND(R$9&gt;=8/24,R$9&lt;14/24)</formula>
    </cfRule>
    <cfRule type="expression" dxfId="4302" priority="116">
      <formula>R$9&lt;8/24</formula>
    </cfRule>
  </conditionalFormatting>
  <conditionalFormatting sqref="S48:Z48">
    <cfRule type="expression" dxfId="4301" priority="109">
      <formula>S$9&gt;=20/24</formula>
    </cfRule>
    <cfRule type="expression" dxfId="4300" priority="110">
      <formula>AND(S$9&gt;=14/24,S$9&lt;20/24)</formula>
    </cfRule>
    <cfRule type="expression" dxfId="4299" priority="111">
      <formula>AND(S$9&gt;=8/24,S$9&lt;14/24)</formula>
    </cfRule>
    <cfRule type="expression" dxfId="4298" priority="112">
      <formula>S$9&lt;8/24</formula>
    </cfRule>
  </conditionalFormatting>
  <conditionalFormatting sqref="R70:Z70">
    <cfRule type="expression" dxfId="4297" priority="105">
      <formula>R$9&gt;=20/24</formula>
    </cfRule>
    <cfRule type="expression" dxfId="4296" priority="106">
      <formula>AND(R$9&gt;=14/24,R$9&lt;20/24)</formula>
    </cfRule>
    <cfRule type="expression" dxfId="4295" priority="107">
      <formula>AND(R$9&gt;=8/24,R$9&lt;14/24)</formula>
    </cfRule>
    <cfRule type="expression" dxfId="4294" priority="108">
      <formula>R$9&lt;8/24</formula>
    </cfRule>
  </conditionalFormatting>
  <conditionalFormatting sqref="S72:Z72">
    <cfRule type="expression" dxfId="4293" priority="101">
      <formula>S$9&gt;=20/24</formula>
    </cfRule>
    <cfRule type="expression" dxfId="4292" priority="102">
      <formula>AND(S$9&gt;=14/24,S$9&lt;20/24)</formula>
    </cfRule>
    <cfRule type="expression" dxfId="4291" priority="103">
      <formula>AND(S$9&gt;=8/24,S$9&lt;14/24)</formula>
    </cfRule>
    <cfRule type="expression" dxfId="4290" priority="104">
      <formula>S$9&lt;8/24</formula>
    </cfRule>
  </conditionalFormatting>
  <conditionalFormatting sqref="L11:X27">
    <cfRule type="expression" dxfId="4289" priority="97">
      <formula>L$9&gt;=20/24</formula>
    </cfRule>
    <cfRule type="expression" dxfId="4288" priority="98">
      <formula>AND(L$9&gt;=14/24,L$9&lt;20/24)</formula>
    </cfRule>
    <cfRule type="expression" dxfId="4287" priority="99">
      <formula>AND(L$9&gt;=8/24,L$9&lt;14/24)</formula>
    </cfRule>
    <cfRule type="expression" dxfId="4286" priority="100">
      <formula>L$9&lt;8/24</formula>
    </cfRule>
  </conditionalFormatting>
  <conditionalFormatting sqref="L40:R40">
    <cfRule type="expression" dxfId="4285" priority="93">
      <formula>L$9&gt;=20/24</formula>
    </cfRule>
    <cfRule type="expression" dxfId="4284" priority="94">
      <formula>AND(L$9&gt;=14/24,L$9&lt;20/24)</formula>
    </cfRule>
    <cfRule type="expression" dxfId="4283" priority="95">
      <formula>AND(L$9&gt;=8/24,L$9&lt;14/24)</formula>
    </cfRule>
    <cfRule type="expression" dxfId="4282" priority="96">
      <formula>L$9&lt;8/24</formula>
    </cfRule>
  </conditionalFormatting>
  <conditionalFormatting sqref="L41:R41">
    <cfRule type="expression" dxfId="4281" priority="89">
      <formula>L$9&gt;=20/24</formula>
    </cfRule>
    <cfRule type="expression" dxfId="4280" priority="90">
      <formula>AND(L$9&gt;=14/24,L$9&lt;20/24)</formula>
    </cfRule>
    <cfRule type="expression" dxfId="4279" priority="91">
      <formula>AND(L$9&gt;=8/24,L$9&lt;14/24)</formula>
    </cfRule>
    <cfRule type="expression" dxfId="4278" priority="92">
      <formula>L$9&lt;8/24</formula>
    </cfRule>
  </conditionalFormatting>
  <conditionalFormatting sqref="L36:R39">
    <cfRule type="expression" dxfId="4277" priority="85">
      <formula>L$9&gt;=20/24</formula>
    </cfRule>
    <cfRule type="expression" dxfId="4276" priority="86">
      <formula>AND(L$9&gt;=14/24,L$9&lt;20/24)</formula>
    </cfRule>
    <cfRule type="expression" dxfId="4275" priority="87">
      <formula>AND(L$9&gt;=8/24,L$9&lt;14/24)</formula>
    </cfRule>
    <cfRule type="expression" dxfId="4274" priority="88">
      <formula>L$9&lt;8/24</formula>
    </cfRule>
  </conditionalFormatting>
  <conditionalFormatting sqref="R29:AD29">
    <cfRule type="expression" dxfId="4273" priority="81">
      <formula>R$9&gt;=20/24</formula>
    </cfRule>
    <cfRule type="expression" dxfId="4272" priority="82">
      <formula>AND(R$9&gt;=14/24,R$9&lt;20/24)</formula>
    </cfRule>
    <cfRule type="expression" dxfId="4271" priority="83">
      <formula>AND(R$9&gt;=8/24,R$9&lt;14/24)</formula>
    </cfRule>
    <cfRule type="expression" dxfId="4270" priority="84">
      <formula>R$9&lt;8/24</formula>
    </cfRule>
  </conditionalFormatting>
  <conditionalFormatting sqref="R12:X27 U14:AF27">
    <cfRule type="expression" dxfId="4269" priority="77">
      <formula>R$9&gt;=20/24</formula>
    </cfRule>
    <cfRule type="expression" dxfId="4268" priority="78">
      <formula>AND(R$9&gt;=14/24,R$9&lt;20/24)</formula>
    </cfRule>
    <cfRule type="expression" dxfId="4267" priority="79">
      <formula>AND(R$9&gt;=8/24,R$9&lt;14/24)</formula>
    </cfRule>
    <cfRule type="expression" dxfId="4266" priority="80">
      <formula>R$9&lt;8/24</formula>
    </cfRule>
  </conditionalFormatting>
  <conditionalFormatting sqref="R34:R39 T35:U39 W36:AC39 AD37:AD39 AE38:AF39">
    <cfRule type="expression" dxfId="4265" priority="73">
      <formula>R$9&gt;=20/24</formula>
    </cfRule>
    <cfRule type="expression" dxfId="4264" priority="74">
      <formula>AND(R$9&gt;=14/24,R$9&lt;20/24)</formula>
    </cfRule>
    <cfRule type="expression" dxfId="4263" priority="75">
      <formula>AND(R$9&gt;=8/24,R$9&lt;14/24)</formula>
    </cfRule>
    <cfRule type="expression" dxfId="4262" priority="76">
      <formula>R$9&lt;8/24</formula>
    </cfRule>
  </conditionalFormatting>
  <conditionalFormatting sqref="R40 T40:U40 W40:AF40">
    <cfRule type="expression" dxfId="4261" priority="69">
      <formula>R$9&gt;=20/24</formula>
    </cfRule>
    <cfRule type="expression" dxfId="4260" priority="70">
      <formula>AND(R$9&gt;=14/24,R$9&lt;20/24)</formula>
    </cfRule>
    <cfRule type="expression" dxfId="4259" priority="71">
      <formula>AND(R$9&gt;=8/24,R$9&lt;14/24)</formula>
    </cfRule>
    <cfRule type="expression" dxfId="4258" priority="72">
      <formula>R$9&lt;8/24</formula>
    </cfRule>
  </conditionalFormatting>
  <conditionalFormatting sqref="R41 T41:U41 W41:AF41">
    <cfRule type="expression" dxfId="4257" priority="65">
      <formula>R$9&gt;=20/24</formula>
    </cfRule>
    <cfRule type="expression" dxfId="4256" priority="66">
      <formula>AND(R$9&gt;=14/24,R$9&lt;20/24)</formula>
    </cfRule>
    <cfRule type="expression" dxfId="4255" priority="67">
      <formula>AND(R$9&gt;=8/24,R$9&lt;14/24)</formula>
    </cfRule>
    <cfRule type="expression" dxfId="4254" priority="68">
      <formula>R$9&lt;8/24</formula>
    </cfRule>
  </conditionalFormatting>
  <conditionalFormatting sqref="S51:W52 S53:S58 U53:W53 V54:W58 X51:Z58 AA52:AF58">
    <cfRule type="expression" dxfId="4253" priority="61">
      <formula>S$9&gt;=20/24</formula>
    </cfRule>
    <cfRule type="expression" dxfId="4252" priority="62">
      <formula>AND(S$9&gt;=14/24,S$9&lt;20/24)</formula>
    </cfRule>
    <cfRule type="expression" dxfId="4251" priority="63">
      <formula>AND(S$9&gt;=8/24,S$9&lt;14/24)</formula>
    </cfRule>
    <cfRule type="expression" dxfId="4250" priority="64">
      <formula>S$9&lt;8/24</formula>
    </cfRule>
  </conditionalFormatting>
  <conditionalFormatting sqref="AA83:AF86">
    <cfRule type="expression" dxfId="4249" priority="57">
      <formula>AA$9&gt;=20/24</formula>
    </cfRule>
    <cfRule type="expression" dxfId="4248" priority="58">
      <formula>AND(AA$9&gt;=14/24,AA$9&lt;20/24)</formula>
    </cfRule>
    <cfRule type="expression" dxfId="4247" priority="59">
      <formula>AND(AA$9&gt;=8/24,AA$9&lt;14/24)</formula>
    </cfRule>
    <cfRule type="expression" dxfId="4246" priority="60">
      <formula>AA$9&lt;8/24</formula>
    </cfRule>
  </conditionalFormatting>
  <conditionalFormatting sqref="C53:K53">
    <cfRule type="expression" dxfId="4245" priority="53">
      <formula>C$9&gt;=20/24</formula>
    </cfRule>
    <cfRule type="expression" dxfId="4244" priority="54">
      <formula>AND(C$9&gt;=14/24,C$9&lt;20/24)</formula>
    </cfRule>
    <cfRule type="expression" dxfId="4243" priority="55">
      <formula>AND(C$9&gt;=8/24,C$9&lt;14/24)</formula>
    </cfRule>
    <cfRule type="expression" dxfId="4242" priority="56">
      <formula>C$9&lt;8/24</formula>
    </cfRule>
  </conditionalFormatting>
  <conditionalFormatting sqref="B83:K86">
    <cfRule type="expression" dxfId="4241" priority="49">
      <formula>B$9&gt;=20/24</formula>
    </cfRule>
    <cfRule type="expression" dxfId="4240" priority="50">
      <formula>AND(B$9&gt;=14/24,B$9&lt;20/24)</formula>
    </cfRule>
    <cfRule type="expression" dxfId="4239" priority="51">
      <formula>AND(B$9&gt;=8/24,B$9&lt;14/24)</formula>
    </cfRule>
    <cfRule type="expression" dxfId="4238" priority="52">
      <formula>B$9&lt;8/24</formula>
    </cfRule>
  </conditionalFormatting>
  <conditionalFormatting sqref="L83:R86">
    <cfRule type="expression" dxfId="4237" priority="45">
      <formula>L$9&gt;=20/24</formula>
    </cfRule>
    <cfRule type="expression" dxfId="4236" priority="46">
      <formula>AND(L$9&gt;=14/24,L$9&lt;20/24)</formula>
    </cfRule>
    <cfRule type="expression" dxfId="4235" priority="47">
      <formula>AND(L$9&gt;=8/24,L$9&lt;14/24)</formula>
    </cfRule>
    <cfRule type="expression" dxfId="4234" priority="48">
      <formula>L$9&lt;8/24</formula>
    </cfRule>
  </conditionalFormatting>
  <conditionalFormatting sqref="S83:Z86">
    <cfRule type="expression" dxfId="4233" priority="41">
      <formula>S$9&gt;=20/24</formula>
    </cfRule>
    <cfRule type="expression" dxfId="4232" priority="42">
      <formula>AND(S$9&gt;=14/24,S$9&lt;20/24)</formula>
    </cfRule>
    <cfRule type="expression" dxfId="4231" priority="43">
      <formula>AND(S$9&gt;=8/24,S$9&lt;14/24)</formula>
    </cfRule>
    <cfRule type="expression" dxfId="4230" priority="44">
      <formula>S$9&lt;8/24</formula>
    </cfRule>
  </conditionalFormatting>
  <conditionalFormatting sqref="AG42 B32:R41 T32:U41 B31:U31 B11:AF30 W31:AF41 B42:AF47">
    <cfRule type="expression" dxfId="4229" priority="40">
      <formula>B11&gt;$AG11</formula>
    </cfRule>
  </conditionalFormatting>
  <conditionalFormatting sqref="T192:AX192">
    <cfRule type="expression" dxfId="4228" priority="36">
      <formula>T$9&gt;=20/24</formula>
    </cfRule>
    <cfRule type="expression" dxfId="4227" priority="37">
      <formula>AND(T$9&gt;=14/24,T$9&lt;20/24)</formula>
    </cfRule>
    <cfRule type="expression" dxfId="4226" priority="38">
      <formula>AND(T$9&gt;=8/24,T$9&lt;14/24)</formula>
    </cfRule>
    <cfRule type="expression" dxfId="4225" priority="39">
      <formula>T$9&lt;8/24</formula>
    </cfRule>
  </conditionalFormatting>
  <conditionalFormatting sqref="A11:A86 A88:A180">
    <cfRule type="expression" dxfId="4224" priority="35">
      <formula>$AH11=0</formula>
    </cfRule>
  </conditionalFormatting>
  <conditionalFormatting sqref="AA87:AF87">
    <cfRule type="expression" dxfId="4223" priority="31">
      <formula>AA$9&gt;=20/24</formula>
    </cfRule>
    <cfRule type="expression" dxfId="4222" priority="32">
      <formula>AND(AA$9&gt;=14/24,AA$9&lt;20/24)</formula>
    </cfRule>
    <cfRule type="expression" dxfId="4221" priority="33">
      <formula>AND(AA$9&gt;=8/24,AA$9&lt;14/24)</formula>
    </cfRule>
    <cfRule type="expression" dxfId="4220" priority="34">
      <formula>AA$9&lt;8/24</formula>
    </cfRule>
  </conditionalFormatting>
  <conditionalFormatting sqref="B87:K87">
    <cfRule type="expression" dxfId="4219" priority="27">
      <formula>B$9&gt;=20/24</formula>
    </cfRule>
    <cfRule type="expression" dxfId="4218" priority="28">
      <formula>AND(B$9&gt;=14/24,B$9&lt;20/24)</formula>
    </cfRule>
    <cfRule type="expression" dxfId="4217" priority="29">
      <formula>AND(B$9&gt;=8/24,B$9&lt;14/24)</formula>
    </cfRule>
    <cfRule type="expression" dxfId="4216" priority="30">
      <formula>B$9&lt;8/24</formula>
    </cfRule>
  </conditionalFormatting>
  <conditionalFormatting sqref="L87:R87">
    <cfRule type="expression" dxfId="4215" priority="23">
      <formula>L$9&gt;=20/24</formula>
    </cfRule>
    <cfRule type="expression" dxfId="4214" priority="24">
      <formula>AND(L$9&gt;=14/24,L$9&lt;20/24)</formula>
    </cfRule>
    <cfRule type="expression" dxfId="4213" priority="25">
      <formula>AND(L$9&gt;=8/24,L$9&lt;14/24)</formula>
    </cfRule>
    <cfRule type="expression" dxfId="4212" priority="26">
      <formula>L$9&lt;8/24</formula>
    </cfRule>
  </conditionalFormatting>
  <conditionalFormatting sqref="S87:Z87">
    <cfRule type="expression" dxfId="4211" priority="19">
      <formula>S$9&gt;=20/24</formula>
    </cfRule>
    <cfRule type="expression" dxfId="4210" priority="20">
      <formula>AND(S$9&gt;=14/24,S$9&lt;20/24)</formula>
    </cfRule>
    <cfRule type="expression" dxfId="4209" priority="21">
      <formula>AND(S$9&gt;=8/24,S$9&lt;14/24)</formula>
    </cfRule>
    <cfRule type="expression" dxfId="4208" priority="22">
      <formula>S$9&lt;8/24</formula>
    </cfRule>
  </conditionalFormatting>
  <conditionalFormatting sqref="A87">
    <cfRule type="expression" dxfId="4207" priority="18">
      <formula>$AH87=0</formula>
    </cfRule>
  </conditionalFormatting>
  <conditionalFormatting sqref="B28:AF28">
    <cfRule type="expression" dxfId="4206" priority="14">
      <formula>B$9&gt;=20/24</formula>
    </cfRule>
    <cfRule type="expression" dxfId="4205" priority="15">
      <formula>AND(B$9&gt;=14/24,B$9&lt;20/24)</formula>
    </cfRule>
    <cfRule type="expression" dxfId="4204" priority="16">
      <formula>AND(B$9&gt;=8/24,B$9&lt;14/24)</formula>
    </cfRule>
    <cfRule type="expression" dxfId="4203" priority="17">
      <formula>B$9&lt;8/24</formula>
    </cfRule>
  </conditionalFormatting>
  <conditionalFormatting sqref="R28:AA28">
    <cfRule type="expression" dxfId="4202" priority="10">
      <formula>R$9&gt;=20/24</formula>
    </cfRule>
    <cfRule type="expression" dxfId="4201" priority="11">
      <formula>AND(R$9&gt;=14/24,R$9&lt;20/24)</formula>
    </cfRule>
    <cfRule type="expression" dxfId="4200" priority="12">
      <formula>AND(R$9&gt;=8/24,R$9&lt;14/24)</formula>
    </cfRule>
    <cfRule type="expression" dxfId="4199" priority="13">
      <formula>R$9&lt;8/24</formula>
    </cfRule>
  </conditionalFormatting>
  <conditionalFormatting sqref="T53:T58 U54:U58">
    <cfRule type="expression" dxfId="4198" priority="6">
      <formula>T$9&gt;=20/24</formula>
    </cfRule>
    <cfRule type="expression" dxfId="4197" priority="7">
      <formula>AND(T$9&gt;=14/24,T$9&lt;20/24)</formula>
    </cfRule>
    <cfRule type="expression" dxfId="4196" priority="8">
      <formula>AND(T$9&gt;=8/24,T$9&lt;14/24)</formula>
    </cfRule>
    <cfRule type="expression" dxfId="4195" priority="9">
      <formula>T$9&lt;8/24</formula>
    </cfRule>
  </conditionalFormatting>
  <conditionalFormatting sqref="V31">
    <cfRule type="expression" dxfId="4194" priority="2">
      <formula>V$9&gt;=20/24</formula>
    </cfRule>
    <cfRule type="expression" dxfId="4193" priority="3">
      <formula>AND(V$9&gt;=14/24,V$9&lt;20/24)</formula>
    </cfRule>
    <cfRule type="expression" dxfId="4192" priority="4">
      <formula>AND(V$9&gt;=8/24,V$9&lt;14/24)</formula>
    </cfRule>
    <cfRule type="expression" dxfId="4191" priority="5">
      <formula>V$9&lt;8/24</formula>
    </cfRule>
  </conditionalFormatting>
  <conditionalFormatting sqref="V31">
    <cfRule type="expression" dxfId="4190" priority="1">
      <formula>V31&gt;$AG31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U20" sqref="U2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5</v>
      </c>
      <c r="D4" s="226">
        <f ca="1">IFERROR(DATE(2021,4,13)+C4,"")</f>
        <v>44304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619.14</v>
      </c>
      <c r="C5" s="32">
        <f t="shared" ref="C5:AF5" si="0">C59</f>
        <v>592.26</v>
      </c>
      <c r="D5" s="32">
        <f t="shared" si="0"/>
        <v>591.73</v>
      </c>
      <c r="E5" s="32">
        <f t="shared" si="0"/>
        <v>576.93000000000006</v>
      </c>
      <c r="F5" s="32">
        <f t="shared" si="0"/>
        <v>574.4</v>
      </c>
      <c r="G5" s="32">
        <f t="shared" si="0"/>
        <v>609.06000000000006</v>
      </c>
      <c r="H5" s="32">
        <f t="shared" si="0"/>
        <v>625.66</v>
      </c>
      <c r="I5" s="32">
        <f t="shared" si="0"/>
        <v>630.79999999999995</v>
      </c>
      <c r="J5" s="32">
        <f t="shared" si="0"/>
        <v>643.91</v>
      </c>
      <c r="K5" s="32">
        <f t="shared" si="0"/>
        <v>707.52</v>
      </c>
      <c r="L5" s="32">
        <f t="shared" si="0"/>
        <v>692</v>
      </c>
      <c r="M5" s="32">
        <f t="shared" si="0"/>
        <v>710</v>
      </c>
      <c r="N5" s="32">
        <f t="shared" si="0"/>
        <v>714.3</v>
      </c>
      <c r="O5" s="32">
        <f t="shared" si="0"/>
        <v>674.33999999999992</v>
      </c>
      <c r="P5" s="32">
        <f t="shared" si="0"/>
        <v>697</v>
      </c>
      <c r="Q5" s="32">
        <f t="shared" si="0"/>
        <v>688.9</v>
      </c>
      <c r="R5" s="32">
        <f t="shared" si="0"/>
        <v>729.19999999999993</v>
      </c>
      <c r="S5" s="32">
        <f t="shared" si="0"/>
        <v>731.53</v>
      </c>
      <c r="T5" s="32">
        <f t="shared" si="0"/>
        <v>708.4</v>
      </c>
      <c r="U5" s="32">
        <f t="shared" si="0"/>
        <v>756.6</v>
      </c>
      <c r="V5" s="32">
        <f t="shared" si="0"/>
        <v>685.4</v>
      </c>
      <c r="W5" s="32">
        <f t="shared" si="0"/>
        <v>718.90000000000009</v>
      </c>
      <c r="X5" s="32">
        <f t="shared" si="0"/>
        <v>711.1</v>
      </c>
      <c r="Y5" s="32">
        <f t="shared" si="0"/>
        <v>696.5</v>
      </c>
      <c r="Z5" s="32">
        <f t="shared" si="0"/>
        <v>694.47</v>
      </c>
      <c r="AA5" s="32">
        <f t="shared" si="0"/>
        <v>722.47</v>
      </c>
      <c r="AB5" s="32">
        <f t="shared" si="0"/>
        <v>710.47</v>
      </c>
      <c r="AC5" s="32">
        <f t="shared" si="0"/>
        <v>697</v>
      </c>
      <c r="AD5" s="32">
        <f t="shared" si="0"/>
        <v>652</v>
      </c>
      <c r="AE5" s="32">
        <f t="shared" si="0"/>
        <v>662</v>
      </c>
      <c r="AF5" s="32">
        <f t="shared" si="0"/>
        <v>641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1177MW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Load=856</v>
      </c>
      <c r="B7" s="35">
        <f t="shared" ref="B7:AF7" si="1">B65</f>
        <v>912.08</v>
      </c>
      <c r="C7" s="35">
        <f t="shared" si="1"/>
        <v>888.3</v>
      </c>
      <c r="D7" s="35">
        <f t="shared" si="1"/>
        <v>886.17</v>
      </c>
      <c r="E7" s="35">
        <f t="shared" si="1"/>
        <v>856.17000000000007</v>
      </c>
      <c r="F7" s="35">
        <f t="shared" si="1"/>
        <v>868.64</v>
      </c>
      <c r="G7" s="35">
        <f t="shared" si="1"/>
        <v>923.5</v>
      </c>
      <c r="H7" s="35">
        <f t="shared" si="1"/>
        <v>996.19999999999993</v>
      </c>
      <c r="I7" s="35">
        <f t="shared" si="1"/>
        <v>1056.94</v>
      </c>
      <c r="J7" s="35">
        <f t="shared" si="1"/>
        <v>1098.95</v>
      </c>
      <c r="K7" s="35">
        <f t="shared" si="1"/>
        <v>1167.3599999999999</v>
      </c>
      <c r="L7" s="35">
        <f>L65</f>
        <v>1123.04</v>
      </c>
      <c r="M7" s="35">
        <f t="shared" si="1"/>
        <v>1176.6400000000001</v>
      </c>
      <c r="N7" s="35">
        <f t="shared" si="1"/>
        <v>1155.67</v>
      </c>
      <c r="O7" s="35">
        <f t="shared" si="1"/>
        <v>1120.3799999999999</v>
      </c>
      <c r="P7" s="35">
        <f t="shared" si="1"/>
        <v>1182.1400000000001</v>
      </c>
      <c r="Q7" s="35">
        <f t="shared" si="1"/>
        <v>1219.04</v>
      </c>
      <c r="R7" s="35">
        <f t="shared" si="1"/>
        <v>1257.94</v>
      </c>
      <c r="S7" s="35">
        <f t="shared" si="1"/>
        <v>1258.3700000000001</v>
      </c>
      <c r="T7" s="35">
        <f t="shared" si="1"/>
        <v>1202.04</v>
      </c>
      <c r="U7" s="35">
        <f t="shared" si="1"/>
        <v>1227.74</v>
      </c>
      <c r="V7" s="35">
        <f t="shared" si="1"/>
        <v>1176.8399999999999</v>
      </c>
      <c r="W7" s="35">
        <f t="shared" si="1"/>
        <v>1223.74</v>
      </c>
      <c r="X7" s="35">
        <f t="shared" si="1"/>
        <v>1239.3400000000001</v>
      </c>
      <c r="Y7" s="35">
        <f t="shared" si="1"/>
        <v>1254.24</v>
      </c>
      <c r="Z7" s="35">
        <f t="shared" si="1"/>
        <v>1258.21</v>
      </c>
      <c r="AA7" s="35">
        <f t="shared" si="1"/>
        <v>1270.6100000000001</v>
      </c>
      <c r="AB7" s="35">
        <f t="shared" si="1"/>
        <v>1220.6100000000001</v>
      </c>
      <c r="AC7" s="35">
        <f t="shared" si="1"/>
        <v>1196.94</v>
      </c>
      <c r="AD7" s="35">
        <f t="shared" si="1"/>
        <v>1099.1400000000001</v>
      </c>
      <c r="AE7" s="35">
        <f t="shared" si="1"/>
        <v>1037.1400000000001</v>
      </c>
      <c r="AF7" s="35">
        <f t="shared" si="1"/>
        <v>986.1400000000001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20</v>
      </c>
      <c r="C11" s="47">
        <v>20</v>
      </c>
      <c r="D11" s="47">
        <v>20</v>
      </c>
      <c r="E11" s="47">
        <v>20</v>
      </c>
      <c r="F11" s="47">
        <v>20</v>
      </c>
      <c r="G11" s="47">
        <v>20</v>
      </c>
      <c r="H11" s="47">
        <v>20</v>
      </c>
      <c r="I11" s="47">
        <v>20</v>
      </c>
      <c r="J11" s="47">
        <v>20</v>
      </c>
      <c r="K11" s="47">
        <v>20</v>
      </c>
      <c r="L11" s="48">
        <v>24</v>
      </c>
      <c r="M11" s="48">
        <v>24</v>
      </c>
      <c r="N11" s="48">
        <v>24</v>
      </c>
      <c r="O11" s="48">
        <v>24</v>
      </c>
      <c r="P11" s="48">
        <v>24</v>
      </c>
      <c r="Q11" s="48">
        <v>24</v>
      </c>
      <c r="R11" s="49">
        <v>24</v>
      </c>
      <c r="S11" s="49">
        <v>24</v>
      </c>
      <c r="T11" s="49">
        <v>24</v>
      </c>
      <c r="U11" s="49">
        <v>24</v>
      </c>
      <c r="V11" s="49">
        <v>24</v>
      </c>
      <c r="W11" s="49">
        <v>24</v>
      </c>
      <c r="X11" s="49">
        <v>24</v>
      </c>
      <c r="Y11" s="49">
        <v>24</v>
      </c>
      <c r="Z11" s="49">
        <v>24</v>
      </c>
      <c r="AA11" s="49">
        <v>24</v>
      </c>
      <c r="AB11" s="49">
        <v>24</v>
      </c>
      <c r="AC11" s="49">
        <v>24</v>
      </c>
      <c r="AD11" s="49">
        <v>24</v>
      </c>
      <c r="AE11" s="49">
        <v>24</v>
      </c>
      <c r="AF11" s="49">
        <v>24</v>
      </c>
      <c r="AG11" s="50">
        <v>60</v>
      </c>
      <c r="AH11" s="51">
        <f>MAX(B11:AF11)</f>
        <v>24</v>
      </c>
      <c r="AI11" s="52">
        <f>MIN(B11:AF11)</f>
        <v>20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30.6</v>
      </c>
      <c r="C12" s="55">
        <v>31.3</v>
      </c>
      <c r="D12" s="55">
        <v>30.4</v>
      </c>
      <c r="E12" s="55">
        <v>30.4</v>
      </c>
      <c r="F12" s="55">
        <v>30.4</v>
      </c>
      <c r="G12" s="55">
        <v>30.4</v>
      </c>
      <c r="H12" s="55">
        <v>30.4</v>
      </c>
      <c r="I12" s="55">
        <v>30.4</v>
      </c>
      <c r="J12" s="55">
        <v>30.4</v>
      </c>
      <c r="K12" s="55">
        <v>30.6</v>
      </c>
      <c r="L12" s="48">
        <v>30.2</v>
      </c>
      <c r="M12" s="48">
        <v>29.6</v>
      </c>
      <c r="N12" s="48">
        <v>25.2</v>
      </c>
      <c r="O12" s="48">
        <v>25.3</v>
      </c>
      <c r="P12" s="48">
        <v>25.1</v>
      </c>
      <c r="Q12" s="48">
        <v>25.2</v>
      </c>
      <c r="R12" s="48">
        <v>25.3</v>
      </c>
      <c r="S12" s="48">
        <v>25.4</v>
      </c>
      <c r="T12" s="48">
        <v>25.4</v>
      </c>
      <c r="U12" s="48">
        <v>30</v>
      </c>
      <c r="V12" s="48">
        <v>29.3</v>
      </c>
      <c r="W12" s="48">
        <v>31.1</v>
      </c>
      <c r="X12" s="48">
        <v>33.700000000000003</v>
      </c>
      <c r="Y12" s="48">
        <v>33</v>
      </c>
      <c r="Z12" s="48">
        <v>33</v>
      </c>
      <c r="AA12" s="48">
        <v>33</v>
      </c>
      <c r="AB12" s="48">
        <v>33</v>
      </c>
      <c r="AC12" s="48">
        <v>32</v>
      </c>
      <c r="AD12" s="48">
        <v>30</v>
      </c>
      <c r="AE12" s="48">
        <v>30</v>
      </c>
      <c r="AF12" s="48">
        <v>30</v>
      </c>
      <c r="AG12" s="56">
        <v>50</v>
      </c>
      <c r="AH12" s="51">
        <f t="shared" ref="AH12:AH77" si="2">MAX(B12:AF12)</f>
        <v>33.700000000000003</v>
      </c>
      <c r="AI12" s="52">
        <f t="shared" ref="AI12:AI77" si="3">MIN(B12:AF12)</f>
        <v>25.1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18</v>
      </c>
      <c r="C13" s="55">
        <v>18</v>
      </c>
      <c r="D13" s="55">
        <v>18</v>
      </c>
      <c r="E13" s="55">
        <v>18</v>
      </c>
      <c r="F13" s="55">
        <v>18</v>
      </c>
      <c r="G13" s="55">
        <v>18</v>
      </c>
      <c r="H13" s="55">
        <v>18</v>
      </c>
      <c r="I13" s="55">
        <v>18</v>
      </c>
      <c r="J13" s="55">
        <v>18</v>
      </c>
      <c r="K13" s="55">
        <v>18</v>
      </c>
      <c r="L13" s="55">
        <v>18</v>
      </c>
      <c r="M13" s="48">
        <v>16</v>
      </c>
      <c r="N13" s="48">
        <v>16</v>
      </c>
      <c r="O13" s="48">
        <v>16</v>
      </c>
      <c r="P13" s="48">
        <v>16</v>
      </c>
      <c r="Q13" s="48">
        <v>16</v>
      </c>
      <c r="R13" s="48">
        <v>16</v>
      </c>
      <c r="S13" s="48">
        <v>16</v>
      </c>
      <c r="T13" s="48">
        <v>16</v>
      </c>
      <c r="U13" s="48">
        <v>16</v>
      </c>
      <c r="V13" s="48">
        <v>16</v>
      </c>
      <c r="W13" s="48">
        <v>16</v>
      </c>
      <c r="X13" s="48">
        <v>16</v>
      </c>
      <c r="Y13" s="48">
        <v>16</v>
      </c>
      <c r="Z13" s="48">
        <v>16</v>
      </c>
      <c r="AA13" s="48">
        <v>16</v>
      </c>
      <c r="AB13" s="48">
        <v>16</v>
      </c>
      <c r="AC13" s="48">
        <v>16</v>
      </c>
      <c r="AD13" s="48">
        <v>16</v>
      </c>
      <c r="AE13" s="48">
        <v>16</v>
      </c>
      <c r="AF13" s="48">
        <v>16</v>
      </c>
      <c r="AG13" s="58">
        <v>45</v>
      </c>
      <c r="AH13" s="51">
        <f t="shared" si="2"/>
        <v>18</v>
      </c>
      <c r="AI13" s="52">
        <f t="shared" si="3"/>
        <v>16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9</v>
      </c>
      <c r="C14" s="55">
        <v>9</v>
      </c>
      <c r="D14" s="55">
        <v>9</v>
      </c>
      <c r="E14" s="55">
        <v>9</v>
      </c>
      <c r="F14" s="55">
        <v>9</v>
      </c>
      <c r="G14" s="55">
        <v>9</v>
      </c>
      <c r="H14" s="55">
        <v>9</v>
      </c>
      <c r="I14" s="55">
        <v>9</v>
      </c>
      <c r="J14" s="55">
        <v>9</v>
      </c>
      <c r="K14" s="55">
        <v>9</v>
      </c>
      <c r="L14" s="55">
        <v>9</v>
      </c>
      <c r="M14" s="48">
        <v>9</v>
      </c>
      <c r="N14" s="48">
        <v>9</v>
      </c>
      <c r="O14" s="48">
        <v>9</v>
      </c>
      <c r="P14" s="48">
        <v>9</v>
      </c>
      <c r="Q14" s="48">
        <v>9</v>
      </c>
      <c r="R14" s="48">
        <v>9</v>
      </c>
      <c r="S14" s="48">
        <v>9</v>
      </c>
      <c r="T14" s="48">
        <v>9</v>
      </c>
      <c r="U14" s="48">
        <v>9</v>
      </c>
      <c r="V14" s="48">
        <v>9</v>
      </c>
      <c r="W14" s="48">
        <v>9</v>
      </c>
      <c r="X14" s="48">
        <v>9</v>
      </c>
      <c r="Y14" s="48">
        <v>9</v>
      </c>
      <c r="Z14" s="48">
        <v>9</v>
      </c>
      <c r="AA14" s="48">
        <v>9</v>
      </c>
      <c r="AB14" s="48">
        <v>9</v>
      </c>
      <c r="AC14" s="48">
        <v>9</v>
      </c>
      <c r="AD14" s="48">
        <v>9</v>
      </c>
      <c r="AE14" s="48">
        <v>9</v>
      </c>
      <c r="AF14" s="48">
        <v>9</v>
      </c>
      <c r="AG14" s="58">
        <v>25</v>
      </c>
      <c r="AH14" s="51">
        <f t="shared" si="2"/>
        <v>9</v>
      </c>
      <c r="AI14" s="52">
        <f t="shared" si="3"/>
        <v>9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7.3</v>
      </c>
      <c r="C15" s="55">
        <v>9.9</v>
      </c>
      <c r="D15" s="55">
        <v>9.6</v>
      </c>
      <c r="E15" s="55">
        <v>9.6</v>
      </c>
      <c r="F15" s="55">
        <v>9.6</v>
      </c>
      <c r="G15" s="55">
        <v>9.6</v>
      </c>
      <c r="H15" s="55">
        <v>9.6</v>
      </c>
      <c r="I15" s="55">
        <v>9.6</v>
      </c>
      <c r="J15" s="55">
        <v>9.4</v>
      </c>
      <c r="K15" s="55">
        <v>7.2</v>
      </c>
      <c r="L15" s="55">
        <v>7.2</v>
      </c>
      <c r="M15" s="55">
        <v>6.9</v>
      </c>
      <c r="N15" s="55">
        <v>7.13</v>
      </c>
      <c r="O15" s="55">
        <v>7.3</v>
      </c>
      <c r="P15" s="55">
        <v>9.4</v>
      </c>
      <c r="Q15" s="55">
        <v>7.1</v>
      </c>
      <c r="R15" s="55">
        <v>9.6</v>
      </c>
      <c r="S15" s="55">
        <v>7.3</v>
      </c>
      <c r="T15" s="55">
        <v>9.4</v>
      </c>
      <c r="U15" s="55">
        <v>9.4</v>
      </c>
      <c r="V15" s="55">
        <v>9.4</v>
      </c>
      <c r="W15" s="55">
        <v>13.1</v>
      </c>
      <c r="X15" s="55">
        <v>12.2</v>
      </c>
      <c r="Y15" s="55">
        <v>13.3</v>
      </c>
      <c r="Z15" s="55">
        <v>13.3</v>
      </c>
      <c r="AA15" s="55">
        <v>13.3</v>
      </c>
      <c r="AB15" s="55">
        <v>13.3</v>
      </c>
      <c r="AC15" s="55">
        <v>13.3</v>
      </c>
      <c r="AD15" s="55">
        <v>13.3</v>
      </c>
      <c r="AE15" s="55">
        <v>13.3</v>
      </c>
      <c r="AF15" s="55">
        <v>13.3</v>
      </c>
      <c r="AG15" s="58">
        <v>25</v>
      </c>
      <c r="AH15" s="51">
        <f t="shared" si="2"/>
        <v>13.3</v>
      </c>
      <c r="AI15" s="52">
        <f t="shared" si="3"/>
        <v>6.9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55">
        <v>6.2</v>
      </c>
      <c r="M16" s="55">
        <v>6.2</v>
      </c>
      <c r="N16" s="55">
        <v>6.2</v>
      </c>
      <c r="O16" s="55">
        <v>6.2</v>
      </c>
      <c r="P16" s="55">
        <v>6.2</v>
      </c>
      <c r="Q16" s="55">
        <v>6.2</v>
      </c>
      <c r="R16" s="55">
        <v>6.2</v>
      </c>
      <c r="S16" s="55">
        <v>6.2</v>
      </c>
      <c r="T16" s="55">
        <v>6.2</v>
      </c>
      <c r="U16" s="55">
        <v>6.2</v>
      </c>
      <c r="V16" s="55">
        <v>6.2</v>
      </c>
      <c r="W16" s="55">
        <v>6.2</v>
      </c>
      <c r="X16" s="55">
        <v>6.2</v>
      </c>
      <c r="Y16" s="55">
        <v>6.2</v>
      </c>
      <c r="Z16" s="55">
        <v>6.2</v>
      </c>
      <c r="AA16" s="55">
        <v>6.2</v>
      </c>
      <c r="AB16" s="55">
        <v>6.2</v>
      </c>
      <c r="AC16" s="55">
        <v>6.2</v>
      </c>
      <c r="AD16" s="55">
        <v>6.2</v>
      </c>
      <c r="AE16" s="55">
        <v>6.2</v>
      </c>
      <c r="AF16" s="55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12.7</v>
      </c>
      <c r="C17" s="55">
        <v>12.7</v>
      </c>
      <c r="D17" s="55">
        <v>12.8</v>
      </c>
      <c r="E17" s="55">
        <v>12.8</v>
      </c>
      <c r="F17" s="55">
        <v>12.8</v>
      </c>
      <c r="G17" s="55">
        <v>12.8</v>
      </c>
      <c r="H17" s="55">
        <v>12.8</v>
      </c>
      <c r="I17" s="55">
        <v>12.8</v>
      </c>
      <c r="J17" s="55">
        <v>12.3</v>
      </c>
      <c r="K17" s="55">
        <v>12.1</v>
      </c>
      <c r="L17" s="55">
        <v>12.1</v>
      </c>
      <c r="M17" s="55">
        <v>11.6</v>
      </c>
      <c r="N17" s="55">
        <v>11.4</v>
      </c>
      <c r="O17" s="55">
        <v>11.2</v>
      </c>
      <c r="P17" s="55">
        <v>13.4</v>
      </c>
      <c r="Q17" s="55">
        <v>12</v>
      </c>
      <c r="R17" s="55">
        <v>10.8</v>
      </c>
      <c r="S17" s="55">
        <v>9.9</v>
      </c>
      <c r="T17" s="55">
        <v>9.9</v>
      </c>
      <c r="U17" s="55">
        <v>9.9</v>
      </c>
      <c r="V17" s="55">
        <v>9.9</v>
      </c>
      <c r="W17" s="55">
        <v>5.3</v>
      </c>
      <c r="X17" s="55">
        <v>10.3</v>
      </c>
      <c r="Y17" s="55">
        <v>10.3</v>
      </c>
      <c r="Z17" s="55">
        <v>13.1</v>
      </c>
      <c r="AA17" s="55">
        <v>13.1</v>
      </c>
      <c r="AB17" s="55">
        <v>13.1</v>
      </c>
      <c r="AC17" s="55">
        <v>13.1</v>
      </c>
      <c r="AD17" s="55">
        <v>13.1</v>
      </c>
      <c r="AE17" s="55">
        <v>13.1</v>
      </c>
      <c r="AF17" s="55">
        <v>13.1</v>
      </c>
      <c r="AG17" s="58">
        <v>22.1</v>
      </c>
      <c r="AH17" s="51">
        <f t="shared" si="2"/>
        <v>13.4</v>
      </c>
      <c r="AI17" s="52">
        <f t="shared" si="3"/>
        <v>5.3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4.5</v>
      </c>
      <c r="C18" s="55">
        <v>4.5</v>
      </c>
      <c r="D18" s="55">
        <v>4.5</v>
      </c>
      <c r="E18" s="55">
        <v>4.5</v>
      </c>
      <c r="F18" s="55">
        <v>4.5</v>
      </c>
      <c r="G18" s="55">
        <v>4.5</v>
      </c>
      <c r="H18" s="55">
        <v>4.5</v>
      </c>
      <c r="I18" s="55">
        <v>4.5</v>
      </c>
      <c r="J18" s="55">
        <v>4.5</v>
      </c>
      <c r="K18" s="55">
        <v>4.5</v>
      </c>
      <c r="L18" s="55">
        <v>4.5</v>
      </c>
      <c r="M18" s="55">
        <v>4.5</v>
      </c>
      <c r="N18" s="55">
        <v>4.5</v>
      </c>
      <c r="O18" s="55">
        <v>4.5</v>
      </c>
      <c r="P18" s="55">
        <v>4.5</v>
      </c>
      <c r="Q18" s="55">
        <v>4.5</v>
      </c>
      <c r="R18" s="55">
        <v>4.5</v>
      </c>
      <c r="S18" s="55">
        <v>4.5</v>
      </c>
      <c r="T18" s="55">
        <v>4.5</v>
      </c>
      <c r="U18" s="55">
        <v>4.5</v>
      </c>
      <c r="V18" s="55">
        <v>4.5</v>
      </c>
      <c r="W18" s="55">
        <v>4.5</v>
      </c>
      <c r="X18" s="55">
        <v>4.5</v>
      </c>
      <c r="Y18" s="55">
        <v>4.5</v>
      </c>
      <c r="Z18" s="55">
        <v>4.5</v>
      </c>
      <c r="AA18" s="55">
        <v>4.5</v>
      </c>
      <c r="AB18" s="55">
        <v>4.5</v>
      </c>
      <c r="AC18" s="55">
        <v>4.5</v>
      </c>
      <c r="AD18" s="55">
        <v>4.5</v>
      </c>
      <c r="AE18" s="55">
        <v>4.5</v>
      </c>
      <c r="AF18" s="55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11.8</v>
      </c>
      <c r="C19" s="55">
        <v>11.9</v>
      </c>
      <c r="D19" s="55">
        <v>11.9</v>
      </c>
      <c r="E19" s="55">
        <v>11.9</v>
      </c>
      <c r="F19" s="55">
        <v>11.9</v>
      </c>
      <c r="G19" s="55">
        <v>11.9</v>
      </c>
      <c r="H19" s="55">
        <v>11.9</v>
      </c>
      <c r="I19" s="55">
        <v>11.9</v>
      </c>
      <c r="J19" s="55">
        <v>11.9</v>
      </c>
      <c r="K19" s="55">
        <v>11.9</v>
      </c>
      <c r="L19" s="55">
        <v>11.9</v>
      </c>
      <c r="M19" s="55">
        <v>11.9</v>
      </c>
      <c r="N19" s="55">
        <v>11.8</v>
      </c>
      <c r="O19" s="55">
        <v>11.7</v>
      </c>
      <c r="P19" s="55">
        <v>10.3</v>
      </c>
      <c r="Q19" s="55">
        <v>8.6</v>
      </c>
      <c r="R19" s="55">
        <v>8.6</v>
      </c>
      <c r="S19" s="55">
        <v>8.6</v>
      </c>
      <c r="T19" s="55">
        <v>8.6</v>
      </c>
      <c r="U19" s="55">
        <v>8.6</v>
      </c>
      <c r="V19" s="55">
        <v>9.9</v>
      </c>
      <c r="W19" s="55">
        <v>10.5</v>
      </c>
      <c r="X19" s="55">
        <v>10.5</v>
      </c>
      <c r="Y19" s="55">
        <v>10.7</v>
      </c>
      <c r="Z19" s="55">
        <v>11.6</v>
      </c>
      <c r="AA19" s="55">
        <v>11.6</v>
      </c>
      <c r="AB19" s="55">
        <v>11.6</v>
      </c>
      <c r="AC19" s="55">
        <v>11.6</v>
      </c>
      <c r="AD19" s="55">
        <v>11.6</v>
      </c>
      <c r="AE19" s="55">
        <v>11.6</v>
      </c>
      <c r="AF19" s="55">
        <v>11.6</v>
      </c>
      <c r="AG19" s="58">
        <v>22</v>
      </c>
      <c r="AH19" s="51">
        <f t="shared" si="2"/>
        <v>11.9</v>
      </c>
      <c r="AI19" s="52">
        <f t="shared" si="3"/>
        <v>8.6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5</v>
      </c>
      <c r="C20" s="55">
        <v>5</v>
      </c>
      <c r="D20" s="55">
        <v>5</v>
      </c>
      <c r="E20" s="55">
        <v>5</v>
      </c>
      <c r="F20" s="55">
        <v>5</v>
      </c>
      <c r="G20" s="55">
        <v>5</v>
      </c>
      <c r="H20" s="55">
        <v>5</v>
      </c>
      <c r="I20" s="55">
        <v>5</v>
      </c>
      <c r="J20" s="55">
        <v>5</v>
      </c>
      <c r="K20" s="55">
        <v>5</v>
      </c>
      <c r="L20" s="55">
        <v>5</v>
      </c>
      <c r="M20" s="55">
        <v>5</v>
      </c>
      <c r="N20" s="55">
        <v>0</v>
      </c>
      <c r="O20" s="55">
        <v>0</v>
      </c>
      <c r="P20" s="55">
        <v>0</v>
      </c>
      <c r="Q20" s="55">
        <v>0</v>
      </c>
      <c r="R20" s="55">
        <v>5</v>
      </c>
      <c r="S20" s="55">
        <v>5</v>
      </c>
      <c r="T20" s="55">
        <v>5</v>
      </c>
      <c r="U20" s="55">
        <v>5</v>
      </c>
      <c r="V20" s="55">
        <v>5</v>
      </c>
      <c r="W20" s="55">
        <v>5</v>
      </c>
      <c r="X20" s="55">
        <v>5</v>
      </c>
      <c r="Y20" s="55">
        <v>5</v>
      </c>
      <c r="Z20" s="55">
        <v>5</v>
      </c>
      <c r="AA20" s="55">
        <v>5</v>
      </c>
      <c r="AB20" s="55">
        <v>5</v>
      </c>
      <c r="AC20" s="55">
        <v>5</v>
      </c>
      <c r="AD20" s="55">
        <v>5</v>
      </c>
      <c r="AE20" s="55">
        <v>5</v>
      </c>
      <c r="AF20" s="55">
        <v>5</v>
      </c>
      <c r="AG20" s="58">
        <v>22</v>
      </c>
      <c r="AH20" s="51">
        <f t="shared" si="2"/>
        <v>5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55">
        <v>2</v>
      </c>
      <c r="M21" s="55">
        <v>2</v>
      </c>
      <c r="N21" s="55">
        <v>2</v>
      </c>
      <c r="O21" s="55">
        <v>2</v>
      </c>
      <c r="P21" s="55">
        <v>2</v>
      </c>
      <c r="Q21" s="55">
        <v>2</v>
      </c>
      <c r="R21" s="55">
        <v>2</v>
      </c>
      <c r="S21" s="55">
        <v>2</v>
      </c>
      <c r="T21" s="55">
        <v>2</v>
      </c>
      <c r="U21" s="55">
        <v>2</v>
      </c>
      <c r="V21" s="55">
        <v>2</v>
      </c>
      <c r="W21" s="55">
        <v>2</v>
      </c>
      <c r="X21" s="55">
        <v>2</v>
      </c>
      <c r="Y21" s="55">
        <v>2</v>
      </c>
      <c r="Z21" s="55">
        <v>2</v>
      </c>
      <c r="AA21" s="55">
        <v>2</v>
      </c>
      <c r="AB21" s="55">
        <v>2</v>
      </c>
      <c r="AC21" s="55">
        <v>2</v>
      </c>
      <c r="AD21" s="55">
        <v>2</v>
      </c>
      <c r="AE21" s="55">
        <v>2</v>
      </c>
      <c r="AF21" s="55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55">
        <v>0</v>
      </c>
      <c r="AC22" s="55">
        <v>0</v>
      </c>
      <c r="AD22" s="55">
        <v>0</v>
      </c>
      <c r="AE22" s="55">
        <v>0</v>
      </c>
      <c r="AF22" s="55">
        <v>0</v>
      </c>
      <c r="AG22" s="58">
        <v>13.6</v>
      </c>
      <c r="AH22" s="51">
        <f t="shared" si="2"/>
        <v>5</v>
      </c>
      <c r="AI22" s="52">
        <f t="shared" si="3"/>
        <v>0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55">
        <v>3.5</v>
      </c>
      <c r="AA23" s="55">
        <v>3.5</v>
      </c>
      <c r="AB23" s="55">
        <v>3.5</v>
      </c>
      <c r="AC23" s="55">
        <v>3.5</v>
      </c>
      <c r="AD23" s="55">
        <v>3.5</v>
      </c>
      <c r="AE23" s="55">
        <v>3.5</v>
      </c>
      <c r="AF23" s="55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55">
        <v>5</v>
      </c>
      <c r="Z24" s="55">
        <v>5</v>
      </c>
      <c r="AA24" s="55">
        <v>5</v>
      </c>
      <c r="AB24" s="55">
        <v>5</v>
      </c>
      <c r="AC24" s="55">
        <v>5</v>
      </c>
      <c r="AD24" s="55">
        <v>5</v>
      </c>
      <c r="AE24" s="55">
        <v>5</v>
      </c>
      <c r="AF24" s="55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55">
        <v>3</v>
      </c>
      <c r="AB26" s="55">
        <v>3</v>
      </c>
      <c r="AC26" s="55">
        <v>3</v>
      </c>
      <c r="AD26" s="55">
        <v>3</v>
      </c>
      <c r="AE26" s="55">
        <v>3</v>
      </c>
      <c r="AF26" s="55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</v>
      </c>
      <c r="C27" s="55">
        <v>3</v>
      </c>
      <c r="D27" s="55">
        <v>3</v>
      </c>
      <c r="E27" s="55">
        <v>3</v>
      </c>
      <c r="F27" s="55">
        <v>3</v>
      </c>
      <c r="G27" s="55">
        <v>3</v>
      </c>
      <c r="H27" s="55">
        <v>3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  <c r="AG27" s="58">
        <v>10</v>
      </c>
      <c r="AH27" s="51">
        <f t="shared" si="2"/>
        <v>3</v>
      </c>
      <c r="AI27" s="52">
        <f t="shared" si="3"/>
        <v>0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26.3</v>
      </c>
      <c r="C29" s="55">
        <v>25.5</v>
      </c>
      <c r="D29" s="55">
        <v>25.8</v>
      </c>
      <c r="E29" s="55">
        <v>26.4</v>
      </c>
      <c r="F29" s="55">
        <v>26.5</v>
      </c>
      <c r="G29" s="55">
        <v>21.1</v>
      </c>
      <c r="H29" s="55">
        <v>27.3</v>
      </c>
      <c r="I29" s="55">
        <v>26.9</v>
      </c>
      <c r="J29" s="55">
        <v>27.6</v>
      </c>
      <c r="K29" s="55">
        <v>27.5</v>
      </c>
      <c r="L29" s="66">
        <v>28.2</v>
      </c>
      <c r="M29" s="66">
        <v>28.5</v>
      </c>
      <c r="N29" s="66">
        <v>21.9</v>
      </c>
      <c r="O29" s="66">
        <v>19.899999999999999</v>
      </c>
      <c r="P29" s="66">
        <v>20</v>
      </c>
      <c r="Q29" s="66">
        <v>19</v>
      </c>
      <c r="R29" s="66">
        <v>18</v>
      </c>
      <c r="S29" s="66">
        <v>18.2</v>
      </c>
      <c r="T29" s="66">
        <v>18</v>
      </c>
      <c r="U29" s="66">
        <v>18.100000000000001</v>
      </c>
      <c r="V29" s="66">
        <v>16.8</v>
      </c>
      <c r="W29" s="66">
        <v>17</v>
      </c>
      <c r="X29" s="66">
        <v>15.8</v>
      </c>
      <c r="Y29" s="66">
        <v>15.3</v>
      </c>
      <c r="Z29" s="66">
        <v>15.4</v>
      </c>
      <c r="AA29" s="66"/>
      <c r="AB29" s="66"/>
      <c r="AC29" s="66">
        <v>16</v>
      </c>
      <c r="AD29" s="66">
        <v>17.5</v>
      </c>
      <c r="AE29" s="55">
        <v>25</v>
      </c>
      <c r="AF29" s="55">
        <v>40</v>
      </c>
      <c r="AG29" s="58">
        <v>240</v>
      </c>
      <c r="AH29" s="51">
        <f t="shared" si="2"/>
        <v>40</v>
      </c>
      <c r="AI29" s="52">
        <f t="shared" si="3"/>
        <v>15.3</v>
      </c>
      <c r="AK29" s="53"/>
    </row>
    <row r="30" spans="1:88" ht="15.75" thickBot="1" x14ac:dyDescent="0.3">
      <c r="A30" s="67" t="s">
        <v>37</v>
      </c>
      <c r="B30" s="68">
        <f t="shared" ref="B30:AF30" si="4">SUM(B11:B28)</f>
        <v>231.6</v>
      </c>
      <c r="C30" s="68">
        <f t="shared" si="4"/>
        <v>235</v>
      </c>
      <c r="D30" s="68">
        <f t="shared" si="4"/>
        <v>233.9</v>
      </c>
      <c r="E30" s="68">
        <f t="shared" si="4"/>
        <v>233.9</v>
      </c>
      <c r="F30" s="68">
        <f t="shared" si="4"/>
        <v>233.9</v>
      </c>
      <c r="G30" s="68">
        <f t="shared" si="4"/>
        <v>233.9</v>
      </c>
      <c r="H30" s="68">
        <f t="shared" si="4"/>
        <v>233.9</v>
      </c>
      <c r="I30" s="68">
        <f t="shared" si="4"/>
        <v>225.9</v>
      </c>
      <c r="J30" s="68">
        <f t="shared" si="4"/>
        <v>225.20000000000002</v>
      </c>
      <c r="K30" s="68">
        <f t="shared" si="4"/>
        <v>223</v>
      </c>
      <c r="L30" s="68">
        <f t="shared" si="4"/>
        <v>226.60000000000002</v>
      </c>
      <c r="M30" s="68">
        <f t="shared" si="4"/>
        <v>223.2</v>
      </c>
      <c r="N30" s="68">
        <f t="shared" si="4"/>
        <v>213.73000000000002</v>
      </c>
      <c r="O30" s="68">
        <f t="shared" si="4"/>
        <v>213.7</v>
      </c>
      <c r="P30" s="68">
        <f t="shared" si="4"/>
        <v>216.4</v>
      </c>
      <c r="Q30" s="68">
        <f t="shared" si="4"/>
        <v>211.1</v>
      </c>
      <c r="R30" s="68">
        <f t="shared" si="4"/>
        <v>217.5</v>
      </c>
      <c r="S30" s="68">
        <f t="shared" si="4"/>
        <v>214.4</v>
      </c>
      <c r="T30" s="68">
        <f t="shared" si="4"/>
        <v>216.5</v>
      </c>
      <c r="U30" s="68">
        <f t="shared" si="4"/>
        <v>221.10000000000002</v>
      </c>
      <c r="V30" s="68">
        <f>SUM(V11:V28)</f>
        <v>221.70000000000002</v>
      </c>
      <c r="W30" s="68">
        <f t="shared" si="4"/>
        <v>223.2</v>
      </c>
      <c r="X30" s="68">
        <f t="shared" si="4"/>
        <v>229.9</v>
      </c>
      <c r="Y30" s="68">
        <f t="shared" si="4"/>
        <v>230.5</v>
      </c>
      <c r="Z30" s="68">
        <f t="shared" si="4"/>
        <v>234.2</v>
      </c>
      <c r="AA30" s="68">
        <f t="shared" si="4"/>
        <v>234.2</v>
      </c>
      <c r="AB30" s="68">
        <f t="shared" si="4"/>
        <v>234.2</v>
      </c>
      <c r="AC30" s="68">
        <f t="shared" si="4"/>
        <v>233.2</v>
      </c>
      <c r="AD30" s="68">
        <f t="shared" si="4"/>
        <v>231.2</v>
      </c>
      <c r="AE30" s="68">
        <f t="shared" si="4"/>
        <v>231.2</v>
      </c>
      <c r="AF30" s="68">
        <f t="shared" si="4"/>
        <v>231.2</v>
      </c>
      <c r="AG30" s="58">
        <f>SUM(AG11:AG29)</f>
        <v>729.2</v>
      </c>
      <c r="AH30" s="51">
        <f t="shared" si="2"/>
        <v>235</v>
      </c>
      <c r="AI30" s="52">
        <f t="shared" si="3"/>
        <v>211.1</v>
      </c>
      <c r="AK30" s="53"/>
    </row>
    <row r="31" spans="1:88" x14ac:dyDescent="0.25">
      <c r="A31" s="54" t="s">
        <v>38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30.5</v>
      </c>
      <c r="I31" s="55">
        <v>30.3</v>
      </c>
      <c r="J31" s="55">
        <v>60.7</v>
      </c>
      <c r="K31" s="55">
        <v>60.7</v>
      </c>
      <c r="L31" s="48">
        <v>60</v>
      </c>
      <c r="M31" s="48">
        <v>71.7</v>
      </c>
      <c r="N31" s="48">
        <v>61.1</v>
      </c>
      <c r="O31" s="48">
        <v>72.3</v>
      </c>
      <c r="P31" s="48">
        <v>91.1</v>
      </c>
      <c r="Q31" s="48">
        <v>131.80000000000001</v>
      </c>
      <c r="R31" s="48">
        <v>136.69999999999999</v>
      </c>
      <c r="S31" s="48">
        <v>131.6</v>
      </c>
      <c r="T31" s="48">
        <v>121.8</v>
      </c>
      <c r="U31" s="48">
        <v>100</v>
      </c>
      <c r="V31" s="48">
        <v>90</v>
      </c>
      <c r="W31" s="48">
        <v>95.4</v>
      </c>
      <c r="X31" s="48">
        <v>102.1</v>
      </c>
      <c r="Y31" s="48">
        <v>110.5</v>
      </c>
      <c r="Z31" s="48">
        <v>102.2</v>
      </c>
      <c r="AA31" s="47">
        <v>102</v>
      </c>
      <c r="AB31" s="47">
        <v>86</v>
      </c>
      <c r="AC31" s="47">
        <v>86</v>
      </c>
      <c r="AD31" s="47">
        <v>60</v>
      </c>
      <c r="AE31" s="47">
        <v>30</v>
      </c>
      <c r="AF31" s="47">
        <v>0</v>
      </c>
      <c r="AG31" s="56">
        <v>144</v>
      </c>
      <c r="AH31" s="51">
        <f t="shared" si="2"/>
        <v>136.69999999999999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25.6</v>
      </c>
      <c r="I32" s="55">
        <v>42.9</v>
      </c>
      <c r="J32" s="55">
        <v>43.6</v>
      </c>
      <c r="K32" s="55">
        <v>43.6</v>
      </c>
      <c r="L32" s="69">
        <v>42.6</v>
      </c>
      <c r="M32" s="69">
        <v>50.4</v>
      </c>
      <c r="N32" s="69">
        <v>44</v>
      </c>
      <c r="O32" s="69">
        <v>44</v>
      </c>
      <c r="P32" s="69">
        <v>61.2</v>
      </c>
      <c r="Q32" s="69">
        <v>60.7</v>
      </c>
      <c r="R32" s="69">
        <v>45.8</v>
      </c>
      <c r="S32" s="69">
        <v>22.1</v>
      </c>
      <c r="T32" s="69">
        <v>21.7</v>
      </c>
      <c r="U32" s="69">
        <v>21.1</v>
      </c>
      <c r="V32" s="69">
        <v>21.7</v>
      </c>
      <c r="W32" s="69">
        <v>22.9</v>
      </c>
      <c r="X32" s="69">
        <v>38.9</v>
      </c>
      <c r="Y32" s="69">
        <v>42.6</v>
      </c>
      <c r="Z32" s="69">
        <v>43.6</v>
      </c>
      <c r="AA32" s="55">
        <v>35</v>
      </c>
      <c r="AB32" s="55">
        <v>35</v>
      </c>
      <c r="AC32" s="55">
        <v>26</v>
      </c>
      <c r="AD32" s="55">
        <v>22</v>
      </c>
      <c r="AE32" s="55">
        <v>0</v>
      </c>
      <c r="AF32" s="55">
        <v>0</v>
      </c>
      <c r="AG32" s="58">
        <v>70</v>
      </c>
      <c r="AH32" s="51">
        <f t="shared" si="2"/>
        <v>61.2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20.3</v>
      </c>
      <c r="H33" s="55">
        <v>20.5</v>
      </c>
      <c r="I33" s="55">
        <v>33.9</v>
      </c>
      <c r="J33" s="55">
        <v>33.5</v>
      </c>
      <c r="K33" s="55">
        <v>40.5</v>
      </c>
      <c r="L33" s="69">
        <v>33.5</v>
      </c>
      <c r="M33" s="69">
        <v>46.2</v>
      </c>
      <c r="N33" s="69">
        <v>46.3</v>
      </c>
      <c r="O33" s="69">
        <v>45.3</v>
      </c>
      <c r="P33" s="69">
        <v>46.3</v>
      </c>
      <c r="Q33" s="69">
        <v>46.3</v>
      </c>
      <c r="R33" s="69">
        <v>46</v>
      </c>
      <c r="S33" s="69">
        <v>35</v>
      </c>
      <c r="T33" s="69">
        <v>35.4</v>
      </c>
      <c r="U33" s="69">
        <v>35.4</v>
      </c>
      <c r="V33" s="69">
        <v>34.200000000000003</v>
      </c>
      <c r="W33" s="69">
        <v>46.3</v>
      </c>
      <c r="X33" s="69">
        <v>63.8</v>
      </c>
      <c r="Y33" s="69">
        <v>67.3</v>
      </c>
      <c r="Z33" s="69">
        <v>67</v>
      </c>
      <c r="AA33" s="69">
        <v>67</v>
      </c>
      <c r="AB33" s="69">
        <v>67</v>
      </c>
      <c r="AC33" s="55">
        <v>70.8</v>
      </c>
      <c r="AD33" s="55">
        <v>70</v>
      </c>
      <c r="AE33" s="55">
        <v>50</v>
      </c>
      <c r="AF33" s="55">
        <v>50</v>
      </c>
      <c r="AG33" s="58">
        <v>69</v>
      </c>
      <c r="AH33" s="51">
        <f t="shared" si="2"/>
        <v>70.8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28.9</v>
      </c>
      <c r="C34" s="55">
        <v>28.9</v>
      </c>
      <c r="D34" s="55">
        <v>28.3</v>
      </c>
      <c r="E34" s="55">
        <v>13.1</v>
      </c>
      <c r="F34" s="55">
        <v>28.1</v>
      </c>
      <c r="G34" s="55">
        <v>28</v>
      </c>
      <c r="H34" s="55">
        <v>27.7</v>
      </c>
      <c r="I34" s="55">
        <v>27.8</v>
      </c>
      <c r="J34" s="55">
        <v>27.2</v>
      </c>
      <c r="K34" s="55">
        <v>27.2</v>
      </c>
      <c r="L34" s="69">
        <v>27.8</v>
      </c>
      <c r="M34" s="69">
        <v>27.9</v>
      </c>
      <c r="N34" s="69">
        <v>27.8</v>
      </c>
      <c r="O34" s="69">
        <v>27.6</v>
      </c>
      <c r="P34" s="69">
        <v>27</v>
      </c>
      <c r="Q34" s="69">
        <v>27.7</v>
      </c>
      <c r="R34" s="69">
        <v>28.6</v>
      </c>
      <c r="S34" s="69">
        <v>37.6</v>
      </c>
      <c r="T34" s="69">
        <v>27.7</v>
      </c>
      <c r="U34" s="69">
        <v>27.7</v>
      </c>
      <c r="V34" s="69">
        <v>27.7</v>
      </c>
      <c r="W34" s="69">
        <v>27.7</v>
      </c>
      <c r="X34" s="69">
        <v>27.6</v>
      </c>
      <c r="Y34" s="69">
        <v>27.1</v>
      </c>
      <c r="Z34" s="69">
        <v>27</v>
      </c>
      <c r="AA34" s="69">
        <v>27</v>
      </c>
      <c r="AB34" s="69">
        <v>27</v>
      </c>
      <c r="AC34" s="55">
        <v>28</v>
      </c>
      <c r="AD34" s="55">
        <v>28</v>
      </c>
      <c r="AE34" s="55">
        <v>28</v>
      </c>
      <c r="AF34" s="55">
        <v>28</v>
      </c>
      <c r="AG34" s="58">
        <v>60</v>
      </c>
      <c r="AH34" s="51">
        <f t="shared" si="2"/>
        <v>37.6</v>
      </c>
      <c r="AI34" s="52">
        <f t="shared" si="3"/>
        <v>13.1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10</v>
      </c>
      <c r="J35" s="55">
        <v>9.6</v>
      </c>
      <c r="K35" s="55">
        <v>9.6</v>
      </c>
      <c r="L35" s="48">
        <v>9.6</v>
      </c>
      <c r="M35" s="48">
        <v>15</v>
      </c>
      <c r="N35" s="48">
        <v>15</v>
      </c>
      <c r="O35" s="48">
        <v>10</v>
      </c>
      <c r="P35" s="48">
        <v>10</v>
      </c>
      <c r="Q35" s="48">
        <v>12.6</v>
      </c>
      <c r="R35" s="48">
        <v>15</v>
      </c>
      <c r="S35" s="48">
        <v>13.2</v>
      </c>
      <c r="T35" s="48">
        <v>10</v>
      </c>
      <c r="U35" s="48">
        <v>10</v>
      </c>
      <c r="V35" s="48">
        <v>10</v>
      </c>
      <c r="W35" s="48">
        <v>10</v>
      </c>
      <c r="X35" s="48">
        <v>15</v>
      </c>
      <c r="Y35" s="69">
        <v>20</v>
      </c>
      <c r="Z35" s="69">
        <v>30</v>
      </c>
      <c r="AA35" s="69">
        <v>30</v>
      </c>
      <c r="AB35" s="69">
        <v>25</v>
      </c>
      <c r="AC35" s="55">
        <v>20</v>
      </c>
      <c r="AD35" s="55">
        <v>0</v>
      </c>
      <c r="AE35" s="55">
        <v>0</v>
      </c>
      <c r="AF35" s="55">
        <v>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11.9</v>
      </c>
      <c r="C36" s="70">
        <v>11.6</v>
      </c>
      <c r="D36" s="70">
        <v>11.7</v>
      </c>
      <c r="E36" s="70">
        <v>11.7</v>
      </c>
      <c r="F36" s="70">
        <v>11.7</v>
      </c>
      <c r="G36" s="70">
        <v>11.7</v>
      </c>
      <c r="H36" s="70">
        <v>11.8</v>
      </c>
      <c r="I36" s="70">
        <v>11.8</v>
      </c>
      <c r="J36" s="70">
        <v>11.7</v>
      </c>
      <c r="K36" s="70">
        <v>11.7</v>
      </c>
      <c r="L36" s="48">
        <v>12.4</v>
      </c>
      <c r="M36" s="48">
        <v>13.7</v>
      </c>
      <c r="N36" s="48">
        <v>13.9</v>
      </c>
      <c r="O36" s="48">
        <v>13.6</v>
      </c>
      <c r="P36" s="48">
        <v>13.6</v>
      </c>
      <c r="Q36" s="48">
        <v>13.4</v>
      </c>
      <c r="R36" s="48">
        <v>12.8</v>
      </c>
      <c r="S36" s="48">
        <v>12.8</v>
      </c>
      <c r="T36" s="48">
        <v>12.8</v>
      </c>
      <c r="U36" s="48">
        <v>12.8</v>
      </c>
      <c r="V36" s="48">
        <v>11.9</v>
      </c>
      <c r="W36" s="48">
        <v>11.9</v>
      </c>
      <c r="X36" s="48">
        <v>11.9</v>
      </c>
      <c r="Y36" s="48">
        <v>11.9</v>
      </c>
      <c r="Z36" s="48">
        <v>11.9</v>
      </c>
      <c r="AA36" s="48">
        <v>11.9</v>
      </c>
      <c r="AB36" s="48">
        <v>11.9</v>
      </c>
      <c r="AC36" s="48">
        <v>11.9</v>
      </c>
      <c r="AD36" s="48">
        <v>11.9</v>
      </c>
      <c r="AE36" s="48">
        <v>11.9</v>
      </c>
      <c r="AF36" s="48">
        <v>11.9</v>
      </c>
      <c r="AG36" s="58">
        <v>24</v>
      </c>
      <c r="AH36" s="51">
        <f t="shared" si="2"/>
        <v>13.9</v>
      </c>
      <c r="AI36" s="52">
        <f t="shared" si="3"/>
        <v>11.6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48">
        <v>9</v>
      </c>
      <c r="M38" s="48">
        <v>9</v>
      </c>
      <c r="N38" s="48">
        <v>10</v>
      </c>
      <c r="O38" s="48">
        <v>10</v>
      </c>
      <c r="P38" s="48">
        <v>10</v>
      </c>
      <c r="Q38" s="48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48">
        <v>10</v>
      </c>
      <c r="AB38" s="48">
        <v>10</v>
      </c>
      <c r="AC38" s="48">
        <v>10</v>
      </c>
      <c r="AD38" s="48">
        <v>10</v>
      </c>
      <c r="AE38" s="48">
        <v>10</v>
      </c>
      <c r="AF38" s="48">
        <v>10</v>
      </c>
      <c r="AG38" s="58">
        <v>14.1</v>
      </c>
      <c r="AH38" s="51">
        <f t="shared" si="2"/>
        <v>10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2</v>
      </c>
      <c r="C39" s="70">
        <v>2</v>
      </c>
      <c r="D39" s="70">
        <v>2</v>
      </c>
      <c r="E39" s="70">
        <v>2</v>
      </c>
      <c r="F39" s="70">
        <v>2</v>
      </c>
      <c r="G39" s="70">
        <v>2</v>
      </c>
      <c r="H39" s="70">
        <v>2</v>
      </c>
      <c r="I39" s="70">
        <v>0</v>
      </c>
      <c r="J39" s="70">
        <v>0</v>
      </c>
      <c r="K39" s="70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7</v>
      </c>
      <c r="R39" s="48">
        <v>6.8</v>
      </c>
      <c r="S39" s="48">
        <v>6.5</v>
      </c>
      <c r="T39" s="48">
        <v>4.5</v>
      </c>
      <c r="U39" s="48">
        <v>4.5</v>
      </c>
      <c r="V39" s="48">
        <v>4.5</v>
      </c>
      <c r="W39" s="48">
        <v>4.5</v>
      </c>
      <c r="X39" s="48">
        <v>4.5</v>
      </c>
      <c r="Y39" s="48">
        <v>4.5</v>
      </c>
      <c r="Z39" s="48">
        <v>4.5</v>
      </c>
      <c r="AA39" s="48">
        <v>4.5</v>
      </c>
      <c r="AB39" s="48">
        <v>4.5</v>
      </c>
      <c r="AC39" s="48">
        <v>4.5</v>
      </c>
      <c r="AD39" s="48">
        <v>4.5</v>
      </c>
      <c r="AE39" s="48">
        <v>4.5</v>
      </c>
      <c r="AF39" s="48">
        <v>4.5</v>
      </c>
      <c r="AG39" s="58">
        <v>14</v>
      </c>
      <c r="AH39" s="51">
        <f t="shared" si="2"/>
        <v>7</v>
      </c>
      <c r="AI39" s="52">
        <f t="shared" si="3"/>
        <v>0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48">
        <v>3</v>
      </c>
      <c r="M40" s="48">
        <v>3</v>
      </c>
      <c r="N40" s="48">
        <v>3</v>
      </c>
      <c r="O40" s="48">
        <v>3</v>
      </c>
      <c r="P40" s="48">
        <v>3</v>
      </c>
      <c r="Q40" s="48">
        <v>3</v>
      </c>
      <c r="R40" s="48">
        <v>3</v>
      </c>
      <c r="S40" s="48">
        <v>3</v>
      </c>
      <c r="T40" s="48">
        <v>3</v>
      </c>
      <c r="U40" s="48">
        <v>3</v>
      </c>
      <c r="V40" s="48">
        <v>3</v>
      </c>
      <c r="W40" s="48">
        <v>3</v>
      </c>
      <c r="X40" s="48">
        <v>3</v>
      </c>
      <c r="Y40" s="48">
        <v>3</v>
      </c>
      <c r="Z40" s="48">
        <v>3</v>
      </c>
      <c r="AA40" s="48">
        <v>3</v>
      </c>
      <c r="AB40" s="48">
        <v>3</v>
      </c>
      <c r="AC40" s="48">
        <v>3</v>
      </c>
      <c r="AD40" s="48">
        <v>3</v>
      </c>
      <c r="AE40" s="48">
        <v>3</v>
      </c>
      <c r="AF40" s="48">
        <v>3</v>
      </c>
      <c r="AG40" s="58">
        <v>10.050000000000001</v>
      </c>
      <c r="AH40" s="51">
        <f t="shared" si="2"/>
        <v>3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48">
        <v>3</v>
      </c>
      <c r="M41" s="48">
        <v>3</v>
      </c>
      <c r="N41" s="48">
        <v>3</v>
      </c>
      <c r="O41" s="48">
        <v>3</v>
      </c>
      <c r="P41" s="48">
        <v>3</v>
      </c>
      <c r="Q41" s="48">
        <v>3</v>
      </c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48">
        <v>3</v>
      </c>
      <c r="AB41" s="48">
        <v>3</v>
      </c>
      <c r="AC41" s="48">
        <v>3</v>
      </c>
      <c r="AD41" s="48">
        <v>3</v>
      </c>
      <c r="AE41" s="48">
        <v>3</v>
      </c>
      <c r="AF41" s="48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61.339999999999996</v>
      </c>
      <c r="C43" s="68">
        <f t="shared" si="6"/>
        <v>61.04</v>
      </c>
      <c r="D43" s="68">
        <f t="shared" si="6"/>
        <v>60.54</v>
      </c>
      <c r="E43" s="68">
        <f t="shared" si="6"/>
        <v>45.339999999999996</v>
      </c>
      <c r="F43" s="68">
        <f t="shared" si="6"/>
        <v>60.339999999999996</v>
      </c>
      <c r="G43" s="68">
        <f t="shared" si="6"/>
        <v>80.540000000000006</v>
      </c>
      <c r="H43" s="68">
        <f t="shared" si="6"/>
        <v>136.63999999999999</v>
      </c>
      <c r="I43" s="68">
        <f t="shared" si="6"/>
        <v>175.24</v>
      </c>
      <c r="J43" s="68">
        <f t="shared" si="6"/>
        <v>204.83999999999997</v>
      </c>
      <c r="K43" s="68">
        <f t="shared" si="6"/>
        <v>211.83999999999997</v>
      </c>
      <c r="L43" s="68">
        <f t="shared" si="6"/>
        <v>204.44</v>
      </c>
      <c r="M43" s="68">
        <f t="shared" si="6"/>
        <v>243.44</v>
      </c>
      <c r="N43" s="68">
        <f t="shared" si="6"/>
        <v>227.64</v>
      </c>
      <c r="O43" s="68">
        <f t="shared" si="6"/>
        <v>232.33999999999997</v>
      </c>
      <c r="P43" s="68">
        <f t="shared" si="6"/>
        <v>268.74000000000007</v>
      </c>
      <c r="Q43" s="68">
        <f t="shared" si="6"/>
        <v>319.04000000000002</v>
      </c>
      <c r="R43" s="68">
        <f t="shared" si="6"/>
        <v>311.24000000000007</v>
      </c>
      <c r="S43" s="68">
        <f t="shared" si="6"/>
        <v>278.33999999999997</v>
      </c>
      <c r="T43" s="68">
        <f t="shared" si="6"/>
        <v>253.44</v>
      </c>
      <c r="U43" s="68">
        <f t="shared" si="6"/>
        <v>231.04</v>
      </c>
      <c r="V43" s="68">
        <f t="shared" si="6"/>
        <v>219.54</v>
      </c>
      <c r="W43" s="68">
        <f t="shared" si="6"/>
        <v>238.24</v>
      </c>
      <c r="X43" s="68">
        <f t="shared" si="6"/>
        <v>283.34000000000003</v>
      </c>
      <c r="Y43" s="68">
        <f t="shared" si="6"/>
        <v>303.44</v>
      </c>
      <c r="Z43" s="68">
        <f t="shared" si="6"/>
        <v>305.74</v>
      </c>
      <c r="AA43" s="68">
        <f t="shared" si="6"/>
        <v>296.94</v>
      </c>
      <c r="AB43" s="68">
        <f t="shared" si="6"/>
        <v>275.94</v>
      </c>
      <c r="AC43" s="68">
        <f t="shared" si="6"/>
        <v>266.74000000000007</v>
      </c>
      <c r="AD43" s="68">
        <f t="shared" si="6"/>
        <v>215.94</v>
      </c>
      <c r="AE43" s="68">
        <f t="shared" si="6"/>
        <v>143.94</v>
      </c>
      <c r="AF43" s="68">
        <f t="shared" si="6"/>
        <v>113.94000000000001</v>
      </c>
      <c r="AG43" s="73">
        <f>SUM(AG31:AG42)</f>
        <v>464.91</v>
      </c>
      <c r="AH43" s="51">
        <f t="shared" si="2"/>
        <v>319.04000000000002</v>
      </c>
      <c r="AI43" s="52">
        <f t="shared" si="3"/>
        <v>45.339999999999996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48">
        <v>0</v>
      </c>
      <c r="Q44" s="48">
        <v>0</v>
      </c>
      <c r="R44" s="48">
        <v>0</v>
      </c>
      <c r="S44" s="48">
        <v>19.5</v>
      </c>
      <c r="T44" s="48">
        <v>14</v>
      </c>
      <c r="U44" s="48">
        <v>10</v>
      </c>
      <c r="V44" s="48">
        <v>29.3</v>
      </c>
      <c r="W44" s="48">
        <v>29.2</v>
      </c>
      <c r="X44" s="48">
        <v>9.4</v>
      </c>
      <c r="Y44" s="48">
        <v>10</v>
      </c>
      <c r="Z44" s="48">
        <v>10</v>
      </c>
      <c r="AA44" s="48">
        <v>10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29.3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69">
        <v>0</v>
      </c>
      <c r="Q45" s="69">
        <v>0</v>
      </c>
      <c r="R45" s="69">
        <v>0</v>
      </c>
      <c r="S45" s="48">
        <v>10.7</v>
      </c>
      <c r="T45" s="48">
        <v>7.1</v>
      </c>
      <c r="U45" s="69">
        <v>7</v>
      </c>
      <c r="V45" s="69">
        <v>15.3</v>
      </c>
      <c r="W45" s="69">
        <v>10.4</v>
      </c>
      <c r="X45" s="69">
        <v>4.0999999999999996</v>
      </c>
      <c r="Y45" s="69">
        <v>10.1</v>
      </c>
      <c r="Z45" s="69">
        <v>10.1</v>
      </c>
      <c r="AA45" s="69">
        <v>5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15.3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6">
        <v>0</v>
      </c>
      <c r="Q46" s="76">
        <v>0</v>
      </c>
      <c r="R46" s="76">
        <v>0</v>
      </c>
      <c r="S46" s="48">
        <v>3.9</v>
      </c>
      <c r="T46" s="48">
        <v>2.6</v>
      </c>
      <c r="U46" s="76">
        <v>2</v>
      </c>
      <c r="V46" s="76">
        <v>5.6</v>
      </c>
      <c r="W46" s="76">
        <v>3.8</v>
      </c>
      <c r="X46" s="76">
        <v>1.5</v>
      </c>
      <c r="Y46" s="76">
        <v>3.7</v>
      </c>
      <c r="Z46" s="76">
        <v>3.7</v>
      </c>
      <c r="AA46" s="76">
        <v>2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5.6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:AF47" si="7">SUM(B44:B46)</f>
        <v>0</v>
      </c>
      <c r="C47" s="68">
        <f t="shared" si="7"/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34.1</v>
      </c>
      <c r="T47" s="68">
        <f t="shared" si="7"/>
        <v>23.700000000000003</v>
      </c>
      <c r="U47" s="68">
        <f t="shared" si="7"/>
        <v>19</v>
      </c>
      <c r="V47" s="68">
        <f t="shared" si="7"/>
        <v>50.2</v>
      </c>
      <c r="W47" s="68">
        <f t="shared" si="7"/>
        <v>43.4</v>
      </c>
      <c r="X47" s="68">
        <f t="shared" si="7"/>
        <v>15</v>
      </c>
      <c r="Y47" s="68">
        <f t="shared" si="7"/>
        <v>23.8</v>
      </c>
      <c r="Z47" s="68">
        <f t="shared" si="7"/>
        <v>23.8</v>
      </c>
      <c r="AA47" s="68">
        <f t="shared" si="7"/>
        <v>17</v>
      </c>
      <c r="AB47" s="68">
        <f t="shared" si="7"/>
        <v>0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50.2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71.34</v>
      </c>
      <c r="C48" s="48">
        <v>70.86</v>
      </c>
      <c r="D48" s="48">
        <v>71.33</v>
      </c>
      <c r="E48" s="48">
        <v>70.23</v>
      </c>
      <c r="F48" s="48">
        <v>60</v>
      </c>
      <c r="G48" s="48">
        <v>62.16</v>
      </c>
      <c r="H48" s="48">
        <v>71.06</v>
      </c>
      <c r="I48" s="48">
        <v>63.5</v>
      </c>
      <c r="J48" s="48">
        <v>67.81</v>
      </c>
      <c r="K48" s="48">
        <v>71.319999999999993</v>
      </c>
      <c r="L48" s="48">
        <v>72.2</v>
      </c>
      <c r="M48" s="48">
        <v>72</v>
      </c>
      <c r="N48" s="48">
        <v>80</v>
      </c>
      <c r="O48" s="48">
        <v>50.04</v>
      </c>
      <c r="P48" s="48">
        <v>75.599999999999994</v>
      </c>
      <c r="Q48" s="48">
        <v>77</v>
      </c>
      <c r="R48" s="48">
        <v>80</v>
      </c>
      <c r="S48" s="48">
        <v>72.03</v>
      </c>
      <c r="T48" s="48">
        <v>76.8</v>
      </c>
      <c r="U48" s="48">
        <v>70</v>
      </c>
      <c r="V48" s="48">
        <v>57.9</v>
      </c>
      <c r="W48" s="48">
        <v>68</v>
      </c>
      <c r="X48" s="48">
        <v>79.099999999999994</v>
      </c>
      <c r="Y48" s="48">
        <v>75.5</v>
      </c>
      <c r="Z48" s="48">
        <v>75.87</v>
      </c>
      <c r="AA48" s="48">
        <v>75.87</v>
      </c>
      <c r="AB48" s="48">
        <v>75.87</v>
      </c>
      <c r="AC48" s="48">
        <v>76</v>
      </c>
      <c r="AD48" s="48">
        <v>70</v>
      </c>
      <c r="AE48" s="48">
        <v>74</v>
      </c>
      <c r="AF48" s="48">
        <v>76</v>
      </c>
      <c r="AG48" s="56"/>
      <c r="AH48" s="51">
        <f t="shared" si="2"/>
        <v>80</v>
      </c>
      <c r="AI48" s="52">
        <f t="shared" si="3"/>
        <v>50.04</v>
      </c>
      <c r="AK48" s="53"/>
    </row>
    <row r="49" spans="1:37" x14ac:dyDescent="0.25">
      <c r="A49" s="57" t="s">
        <v>56</v>
      </c>
      <c r="B49" s="69">
        <v>58.2</v>
      </c>
      <c r="C49" s="69">
        <v>58.3</v>
      </c>
      <c r="D49" s="69">
        <v>0</v>
      </c>
      <c r="E49" s="69">
        <v>58</v>
      </c>
      <c r="F49" s="69">
        <v>0</v>
      </c>
      <c r="G49" s="69">
        <v>91.7</v>
      </c>
      <c r="H49" s="69">
        <v>95.8</v>
      </c>
      <c r="I49" s="69">
        <f>103</f>
        <v>103</v>
      </c>
      <c r="J49" s="69">
        <v>102</v>
      </c>
      <c r="K49" s="69">
        <f>98.5+60</f>
        <v>158.5</v>
      </c>
      <c r="L49" s="48">
        <v>154</v>
      </c>
      <c r="M49" s="48">
        <v>157</v>
      </c>
      <c r="N49" s="48">
        <v>168</v>
      </c>
      <c r="O49" s="48">
        <v>165</v>
      </c>
      <c r="P49" s="48">
        <v>162</v>
      </c>
      <c r="Q49" s="48">
        <v>145</v>
      </c>
      <c r="R49" s="48">
        <v>146</v>
      </c>
      <c r="S49" s="48">
        <v>152</v>
      </c>
      <c r="T49" s="48">
        <v>150</v>
      </c>
      <c r="U49" s="78">
        <v>167</v>
      </c>
      <c r="V49" s="78">
        <v>159</v>
      </c>
      <c r="W49" s="78">
        <v>164</v>
      </c>
      <c r="X49" s="78">
        <v>169</v>
      </c>
      <c r="Y49" s="78">
        <v>165</v>
      </c>
      <c r="Z49" s="78">
        <v>162</v>
      </c>
      <c r="AA49" s="78">
        <v>170</v>
      </c>
      <c r="AB49" s="78">
        <v>168</v>
      </c>
      <c r="AC49" s="69">
        <v>166</v>
      </c>
      <c r="AD49" s="69">
        <v>157</v>
      </c>
      <c r="AE49" s="69">
        <v>145</v>
      </c>
      <c r="AF49" s="69">
        <f>90+37</f>
        <v>127</v>
      </c>
      <c r="AG49" s="58"/>
      <c r="AH49" s="51">
        <f t="shared" si="2"/>
        <v>170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353</v>
      </c>
      <c r="C50" s="69">
        <v>321</v>
      </c>
      <c r="D50" s="69">
        <v>380</v>
      </c>
      <c r="E50" s="69">
        <v>322</v>
      </c>
      <c r="F50" s="69">
        <v>385</v>
      </c>
      <c r="G50" s="48">
        <v>323</v>
      </c>
      <c r="H50" s="48">
        <v>320</v>
      </c>
      <c r="I50" s="48">
        <v>324</v>
      </c>
      <c r="J50" s="48">
        <v>340</v>
      </c>
      <c r="K50" s="48">
        <v>332</v>
      </c>
      <c r="L50" s="69">
        <v>326</v>
      </c>
      <c r="M50" s="69">
        <v>332</v>
      </c>
      <c r="N50" s="69">
        <v>320</v>
      </c>
      <c r="O50" s="69">
        <v>326</v>
      </c>
      <c r="P50" s="69">
        <v>320</v>
      </c>
      <c r="Q50" s="69">
        <v>326</v>
      </c>
      <c r="R50" s="69">
        <v>360</v>
      </c>
      <c r="S50" s="69">
        <v>361</v>
      </c>
      <c r="T50" s="69">
        <v>340</v>
      </c>
      <c r="U50" s="79">
        <v>395</v>
      </c>
      <c r="V50" s="79">
        <v>353.9</v>
      </c>
      <c r="W50" s="79">
        <v>375</v>
      </c>
      <c r="X50" s="79">
        <v>356.6</v>
      </c>
      <c r="Y50" s="79">
        <v>330</v>
      </c>
      <c r="Z50" s="79">
        <v>330</v>
      </c>
      <c r="AA50" s="69">
        <v>350</v>
      </c>
      <c r="AB50" s="69">
        <v>340</v>
      </c>
      <c r="AC50" s="69">
        <v>327</v>
      </c>
      <c r="AD50" s="69">
        <v>290</v>
      </c>
      <c r="AE50" s="69">
        <v>305</v>
      </c>
      <c r="AF50" s="69">
        <v>300</v>
      </c>
      <c r="AG50" s="80"/>
      <c r="AH50" s="51">
        <f t="shared" si="2"/>
        <v>395</v>
      </c>
      <c r="AI50" s="52">
        <f t="shared" si="3"/>
        <v>290</v>
      </c>
      <c r="AK50" s="53"/>
    </row>
    <row r="51" spans="1:37" x14ac:dyDescent="0.25">
      <c r="A51" s="57" t="s">
        <v>58</v>
      </c>
      <c r="B51" s="81">
        <v>45</v>
      </c>
      <c r="C51" s="81">
        <v>47</v>
      </c>
      <c r="D51" s="81">
        <v>50</v>
      </c>
      <c r="E51" s="81">
        <v>42</v>
      </c>
      <c r="F51" s="81">
        <v>38</v>
      </c>
      <c r="G51" s="81">
        <v>38</v>
      </c>
      <c r="H51" s="81">
        <v>49</v>
      </c>
      <c r="I51" s="81">
        <v>49.4</v>
      </c>
      <c r="J51" s="81">
        <v>49</v>
      </c>
      <c r="K51" s="81">
        <v>49</v>
      </c>
      <c r="L51" s="69">
        <v>50</v>
      </c>
      <c r="M51" s="69">
        <v>52</v>
      </c>
      <c r="N51" s="69">
        <v>50.3</v>
      </c>
      <c r="O51" s="69">
        <v>49.8</v>
      </c>
      <c r="P51" s="69">
        <v>50</v>
      </c>
      <c r="Q51" s="69">
        <v>50</v>
      </c>
      <c r="R51" s="69">
        <v>50.3</v>
      </c>
      <c r="S51" s="69">
        <v>49.4</v>
      </c>
      <c r="T51" s="69">
        <v>51</v>
      </c>
      <c r="U51" s="69">
        <v>40</v>
      </c>
      <c r="V51" s="69">
        <v>36</v>
      </c>
      <c r="W51" s="69">
        <v>36.700000000000003</v>
      </c>
      <c r="X51" s="69">
        <v>37.4</v>
      </c>
      <c r="Y51" s="69">
        <v>49.3</v>
      </c>
      <c r="Z51" s="69">
        <v>50.9</v>
      </c>
      <c r="AA51" s="69">
        <v>50.9</v>
      </c>
      <c r="AB51" s="69">
        <v>50.9</v>
      </c>
      <c r="AC51" s="81">
        <v>47</v>
      </c>
      <c r="AD51" s="81">
        <v>47</v>
      </c>
      <c r="AE51" s="81">
        <v>47</v>
      </c>
      <c r="AF51" s="81">
        <v>48</v>
      </c>
      <c r="AG51" s="80"/>
      <c r="AH51" s="51">
        <f t="shared" si="2"/>
        <v>52</v>
      </c>
      <c r="AI51" s="52">
        <f t="shared" si="3"/>
        <v>36</v>
      </c>
      <c r="AK51" s="53"/>
    </row>
    <row r="52" spans="1:37" x14ac:dyDescent="0.25">
      <c r="A52" s="57" t="s">
        <v>59</v>
      </c>
      <c r="B52" s="81">
        <v>83.1</v>
      </c>
      <c r="C52" s="81">
        <v>86.6</v>
      </c>
      <c r="D52" s="81">
        <v>81.900000000000006</v>
      </c>
      <c r="E52" s="81">
        <v>76.2</v>
      </c>
      <c r="F52" s="81">
        <v>82.9</v>
      </c>
      <c r="G52" s="81">
        <v>85.7</v>
      </c>
      <c r="H52" s="81">
        <v>81.3</v>
      </c>
      <c r="I52" s="81">
        <v>82.4</v>
      </c>
      <c r="J52" s="81">
        <v>76.599999999999994</v>
      </c>
      <c r="K52" s="81">
        <v>88.2</v>
      </c>
      <c r="L52" s="48">
        <v>74.3</v>
      </c>
      <c r="M52" s="48">
        <v>81.5</v>
      </c>
      <c r="N52" s="48">
        <v>81</v>
      </c>
      <c r="O52" s="48">
        <v>68</v>
      </c>
      <c r="P52" s="48">
        <v>73.900000000000006</v>
      </c>
      <c r="Q52" s="48">
        <v>75.400000000000006</v>
      </c>
      <c r="R52" s="48">
        <v>77.3</v>
      </c>
      <c r="S52" s="48">
        <v>81.5</v>
      </c>
      <c r="T52" s="48">
        <v>75</v>
      </c>
      <c r="U52" s="48">
        <v>69</v>
      </c>
      <c r="V52" s="48">
        <v>63</v>
      </c>
      <c r="W52" s="48">
        <v>59.6</v>
      </c>
      <c r="X52" s="48">
        <v>53.4</v>
      </c>
      <c r="Y52" s="48">
        <v>61.1</v>
      </c>
      <c r="Z52" s="48">
        <v>60.1</v>
      </c>
      <c r="AA52" s="48">
        <v>60.1</v>
      </c>
      <c r="AB52" s="48">
        <v>60.1</v>
      </c>
      <c r="AC52" s="48">
        <v>63</v>
      </c>
      <c r="AD52" s="48">
        <v>62</v>
      </c>
      <c r="AE52" s="48">
        <v>73</v>
      </c>
      <c r="AF52" s="48">
        <v>72</v>
      </c>
      <c r="AG52" s="80"/>
      <c r="AH52" s="51">
        <f t="shared" si="2"/>
        <v>88.2</v>
      </c>
      <c r="AI52" s="52">
        <f t="shared" si="3"/>
        <v>53.4</v>
      </c>
      <c r="AK52" s="53"/>
    </row>
    <row r="53" spans="1:37" x14ac:dyDescent="0.25">
      <c r="A53" s="57" t="s">
        <v>60</v>
      </c>
      <c r="B53" s="81">
        <v>7</v>
      </c>
      <c r="C53" s="81">
        <v>7</v>
      </c>
      <c r="D53" s="81">
        <v>7</v>
      </c>
      <c r="E53" s="81">
        <v>7</v>
      </c>
      <c r="F53" s="81">
        <v>7</v>
      </c>
      <c r="G53" s="81">
        <v>7</v>
      </c>
      <c r="H53" s="81">
        <v>7</v>
      </c>
      <c r="I53" s="81">
        <v>7</v>
      </c>
      <c r="J53" s="81">
        <v>7</v>
      </c>
      <c r="K53" s="81">
        <v>7</v>
      </c>
      <c r="L53" s="82">
        <v>7</v>
      </c>
      <c r="M53" s="82">
        <v>7</v>
      </c>
      <c r="N53" s="82">
        <v>7</v>
      </c>
      <c r="O53" s="82">
        <v>7.3</v>
      </c>
      <c r="P53" s="82">
        <v>7.5</v>
      </c>
      <c r="Q53" s="82">
        <v>7.5</v>
      </c>
      <c r="R53" s="82">
        <v>7.6</v>
      </c>
      <c r="S53" s="82">
        <v>7.6</v>
      </c>
      <c r="T53" s="82">
        <v>7.6</v>
      </c>
      <c r="U53" s="82">
        <v>7.6</v>
      </c>
      <c r="V53" s="82">
        <v>7.6</v>
      </c>
      <c r="W53" s="82">
        <v>7.6</v>
      </c>
      <c r="X53" s="82">
        <v>7.6</v>
      </c>
      <c r="Y53" s="82">
        <v>7.6</v>
      </c>
      <c r="Z53" s="82">
        <v>7.6</v>
      </c>
      <c r="AA53" s="82">
        <v>7.6</v>
      </c>
      <c r="AB53" s="82">
        <v>7.6</v>
      </c>
      <c r="AC53" s="82">
        <v>10</v>
      </c>
      <c r="AD53" s="82">
        <v>10</v>
      </c>
      <c r="AE53" s="82">
        <v>10</v>
      </c>
      <c r="AF53" s="82">
        <v>10</v>
      </c>
      <c r="AG53" s="80"/>
      <c r="AH53" s="51">
        <f t="shared" si="2"/>
        <v>10</v>
      </c>
      <c r="AI53" s="52">
        <f t="shared" si="3"/>
        <v>7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8</v>
      </c>
      <c r="AE55" s="82">
        <v>0</v>
      </c>
      <c r="AF55" s="82">
        <v>0</v>
      </c>
      <c r="AG55" s="80"/>
      <c r="AH55" s="51">
        <f t="shared" si="2"/>
        <v>8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1.5</v>
      </c>
      <c r="C57" s="81">
        <v>1.5</v>
      </c>
      <c r="D57" s="81">
        <v>1.5</v>
      </c>
      <c r="E57" s="81">
        <v>1.5</v>
      </c>
      <c r="F57" s="81">
        <v>1.5</v>
      </c>
      <c r="G57" s="81">
        <v>1.5</v>
      </c>
      <c r="H57" s="81">
        <v>1.5</v>
      </c>
      <c r="I57" s="81">
        <v>1.5</v>
      </c>
      <c r="J57" s="81">
        <v>1.5</v>
      </c>
      <c r="K57" s="81">
        <v>1.5</v>
      </c>
      <c r="L57" s="84">
        <v>8.5</v>
      </c>
      <c r="M57" s="84">
        <v>8.5</v>
      </c>
      <c r="N57" s="84">
        <v>8</v>
      </c>
      <c r="O57" s="84">
        <v>8.1999999999999993</v>
      </c>
      <c r="P57" s="84">
        <v>8</v>
      </c>
      <c r="Q57" s="84">
        <v>8</v>
      </c>
      <c r="R57" s="84">
        <v>8</v>
      </c>
      <c r="S57" s="84">
        <v>8</v>
      </c>
      <c r="T57" s="84">
        <v>8</v>
      </c>
      <c r="U57" s="84">
        <v>8</v>
      </c>
      <c r="V57" s="84">
        <v>8</v>
      </c>
      <c r="W57" s="84">
        <v>8</v>
      </c>
      <c r="X57" s="84">
        <v>8</v>
      </c>
      <c r="Y57" s="84">
        <v>8</v>
      </c>
      <c r="Z57" s="84">
        <v>8</v>
      </c>
      <c r="AA57" s="84">
        <v>8</v>
      </c>
      <c r="AB57" s="84">
        <v>8</v>
      </c>
      <c r="AC57" s="84">
        <v>8</v>
      </c>
      <c r="AD57" s="84">
        <v>8</v>
      </c>
      <c r="AE57" s="84">
        <v>8</v>
      </c>
      <c r="AF57" s="84">
        <v>8</v>
      </c>
      <c r="AG57" s="85"/>
      <c r="AH57" s="51">
        <f t="shared" si="2"/>
        <v>8.5</v>
      </c>
      <c r="AI57" s="52">
        <f t="shared" si="3"/>
        <v>1.5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v>0</v>
      </c>
      <c r="K58" s="81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:AF59" si="8">SUM(B48:B58)</f>
        <v>619.14</v>
      </c>
      <c r="C59" s="68">
        <f>SUM(C48:C58)</f>
        <v>592.26</v>
      </c>
      <c r="D59" s="68">
        <f t="shared" si="8"/>
        <v>591.73</v>
      </c>
      <c r="E59" s="68">
        <f t="shared" si="8"/>
        <v>576.93000000000006</v>
      </c>
      <c r="F59" s="68">
        <f t="shared" si="8"/>
        <v>574.4</v>
      </c>
      <c r="G59" s="68">
        <f t="shared" si="8"/>
        <v>609.06000000000006</v>
      </c>
      <c r="H59" s="68">
        <f t="shared" si="8"/>
        <v>625.66</v>
      </c>
      <c r="I59" s="68">
        <f t="shared" si="8"/>
        <v>630.79999999999995</v>
      </c>
      <c r="J59" s="68">
        <f t="shared" si="8"/>
        <v>643.91</v>
      </c>
      <c r="K59" s="68">
        <f t="shared" si="8"/>
        <v>707.52</v>
      </c>
      <c r="L59" s="68">
        <f t="shared" si="8"/>
        <v>692</v>
      </c>
      <c r="M59" s="68">
        <f t="shared" si="8"/>
        <v>710</v>
      </c>
      <c r="N59" s="68">
        <f t="shared" si="8"/>
        <v>714.3</v>
      </c>
      <c r="O59" s="68">
        <f t="shared" si="8"/>
        <v>674.33999999999992</v>
      </c>
      <c r="P59" s="68">
        <f t="shared" si="8"/>
        <v>697</v>
      </c>
      <c r="Q59" s="68">
        <f t="shared" si="8"/>
        <v>688.9</v>
      </c>
      <c r="R59" s="68">
        <f t="shared" si="8"/>
        <v>729.19999999999993</v>
      </c>
      <c r="S59" s="68">
        <f t="shared" si="8"/>
        <v>731.53</v>
      </c>
      <c r="T59" s="68">
        <f t="shared" si="8"/>
        <v>708.4</v>
      </c>
      <c r="U59" s="68">
        <f t="shared" si="8"/>
        <v>756.6</v>
      </c>
      <c r="V59" s="68">
        <f t="shared" si="8"/>
        <v>685.4</v>
      </c>
      <c r="W59" s="68">
        <f t="shared" si="8"/>
        <v>718.90000000000009</v>
      </c>
      <c r="X59" s="68">
        <f t="shared" si="8"/>
        <v>711.1</v>
      </c>
      <c r="Y59" s="68">
        <f t="shared" si="8"/>
        <v>696.5</v>
      </c>
      <c r="Z59" s="68">
        <f t="shared" si="8"/>
        <v>694.47</v>
      </c>
      <c r="AA59" s="68">
        <f t="shared" si="8"/>
        <v>722.47</v>
      </c>
      <c r="AB59" s="68">
        <f t="shared" si="8"/>
        <v>710.47</v>
      </c>
      <c r="AC59" s="68">
        <f t="shared" si="8"/>
        <v>697</v>
      </c>
      <c r="AD59" s="68">
        <f t="shared" si="8"/>
        <v>652</v>
      </c>
      <c r="AE59" s="68">
        <f t="shared" si="8"/>
        <v>662</v>
      </c>
      <c r="AF59" s="68">
        <f t="shared" si="8"/>
        <v>641</v>
      </c>
      <c r="AG59" s="73">
        <f>SUM(AG48:AG58)</f>
        <v>0</v>
      </c>
      <c r="AH59" s="51">
        <f t="shared" si="2"/>
        <v>756.6</v>
      </c>
      <c r="AI59" s="52">
        <f t="shared" si="3"/>
        <v>574.4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>
        <v>25</v>
      </c>
      <c r="J64" s="88">
        <v>25</v>
      </c>
      <c r="K64" s="88">
        <v>25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25</v>
      </c>
      <c r="AI64" s="52">
        <f t="shared" si="3"/>
        <v>25</v>
      </c>
    </row>
    <row r="65" spans="1:35" ht="15.75" thickBot="1" x14ac:dyDescent="0.3">
      <c r="A65" s="89" t="s">
        <v>72</v>
      </c>
      <c r="B65" s="90">
        <f>B63+B59+B47+B43+B30+B64</f>
        <v>912.08</v>
      </c>
      <c r="C65" s="90">
        <f t="shared" ref="C65:AF65" si="10">C63+C59+C47+C43+C30+C64</f>
        <v>888.3</v>
      </c>
      <c r="D65" s="90">
        <f t="shared" si="10"/>
        <v>886.17</v>
      </c>
      <c r="E65" s="90">
        <f t="shared" si="10"/>
        <v>856.17000000000007</v>
      </c>
      <c r="F65" s="90">
        <f t="shared" si="10"/>
        <v>868.64</v>
      </c>
      <c r="G65" s="90">
        <f t="shared" si="10"/>
        <v>923.5</v>
      </c>
      <c r="H65" s="90">
        <f t="shared" si="10"/>
        <v>996.19999999999993</v>
      </c>
      <c r="I65" s="90">
        <f t="shared" si="10"/>
        <v>1056.94</v>
      </c>
      <c r="J65" s="90">
        <f t="shared" si="10"/>
        <v>1098.95</v>
      </c>
      <c r="K65" s="90">
        <f t="shared" si="10"/>
        <v>1167.3599999999999</v>
      </c>
      <c r="L65" s="90">
        <f t="shared" si="10"/>
        <v>1123.04</v>
      </c>
      <c r="M65" s="90">
        <f t="shared" si="10"/>
        <v>1176.6400000000001</v>
      </c>
      <c r="N65" s="90">
        <f t="shared" si="10"/>
        <v>1155.67</v>
      </c>
      <c r="O65" s="90">
        <f t="shared" si="10"/>
        <v>1120.3799999999999</v>
      </c>
      <c r="P65" s="90">
        <f t="shared" si="10"/>
        <v>1182.1400000000001</v>
      </c>
      <c r="Q65" s="90">
        <f t="shared" si="10"/>
        <v>1219.04</v>
      </c>
      <c r="R65" s="90">
        <f t="shared" si="10"/>
        <v>1257.94</v>
      </c>
      <c r="S65" s="90">
        <f t="shared" si="10"/>
        <v>1258.3700000000001</v>
      </c>
      <c r="T65" s="90">
        <f t="shared" si="10"/>
        <v>1202.04</v>
      </c>
      <c r="U65" s="90">
        <f t="shared" si="10"/>
        <v>1227.74</v>
      </c>
      <c r="V65" s="90">
        <f t="shared" si="10"/>
        <v>1176.8399999999999</v>
      </c>
      <c r="W65" s="90">
        <f t="shared" si="10"/>
        <v>1223.74</v>
      </c>
      <c r="X65" s="90">
        <f t="shared" si="10"/>
        <v>1239.3400000000001</v>
      </c>
      <c r="Y65" s="90">
        <f t="shared" si="10"/>
        <v>1254.24</v>
      </c>
      <c r="Z65" s="90">
        <f t="shared" si="10"/>
        <v>1258.21</v>
      </c>
      <c r="AA65" s="90">
        <f t="shared" si="10"/>
        <v>1270.6100000000001</v>
      </c>
      <c r="AB65" s="90">
        <f t="shared" si="10"/>
        <v>1220.6100000000001</v>
      </c>
      <c r="AC65" s="90">
        <f t="shared" si="10"/>
        <v>1196.94</v>
      </c>
      <c r="AD65" s="90">
        <f t="shared" si="10"/>
        <v>1099.1400000000001</v>
      </c>
      <c r="AE65" s="90">
        <f t="shared" si="10"/>
        <v>1037.1400000000001</v>
      </c>
      <c r="AF65" s="90">
        <f t="shared" si="10"/>
        <v>986.1400000000001</v>
      </c>
      <c r="AG65" s="73">
        <f>AG63+AG59+AG47+AG43+AG30+AG64</f>
        <v>1355.5100000000002</v>
      </c>
      <c r="AH65" s="51">
        <f t="shared" si="2"/>
        <v>1270.6100000000001</v>
      </c>
      <c r="AI65" s="52">
        <f t="shared" si="3"/>
        <v>856.17000000000007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50.005000000000003</v>
      </c>
      <c r="C72" s="93">
        <v>49.993000000000002</v>
      </c>
      <c r="D72" s="93">
        <v>49.978000000000002</v>
      </c>
      <c r="E72" s="93">
        <v>49.975999999999999</v>
      </c>
      <c r="F72" s="93">
        <v>49.966999999999999</v>
      </c>
      <c r="G72" s="93">
        <v>50.066000000000003</v>
      </c>
      <c r="H72" s="93">
        <v>49.951999999999998</v>
      </c>
      <c r="I72" s="93">
        <v>49.948</v>
      </c>
      <c r="J72" s="93">
        <v>49.97</v>
      </c>
      <c r="K72" s="93">
        <v>49.965000000000003</v>
      </c>
      <c r="L72" s="93">
        <v>50.127000000000002</v>
      </c>
      <c r="M72" s="93">
        <v>50.042000000000002</v>
      </c>
      <c r="N72" s="93">
        <v>50</v>
      </c>
      <c r="O72" s="93">
        <v>50.005000000000003</v>
      </c>
      <c r="P72" s="93">
        <v>49.93</v>
      </c>
      <c r="Q72" s="94">
        <v>49.984000000000002</v>
      </c>
      <c r="R72" s="93">
        <v>49.932000000000002</v>
      </c>
      <c r="S72" s="93">
        <v>50.048000000000002</v>
      </c>
      <c r="T72" s="93">
        <v>49.981999999999999</v>
      </c>
      <c r="U72" s="93">
        <v>49.999000000000002</v>
      </c>
      <c r="V72" s="93">
        <v>50.057000000000002</v>
      </c>
      <c r="W72" s="93">
        <v>50.124000000000002</v>
      </c>
      <c r="X72" s="93">
        <v>50.054000000000002</v>
      </c>
      <c r="Y72" s="93">
        <v>49.987000000000002</v>
      </c>
      <c r="Z72" s="93">
        <v>49.826000000000001</v>
      </c>
      <c r="AA72" s="93">
        <v>49.826000000000001</v>
      </c>
      <c r="AB72" s="93">
        <v>49.88</v>
      </c>
      <c r="AC72" s="93">
        <v>49.88</v>
      </c>
      <c r="AD72" s="93">
        <v>49.99</v>
      </c>
      <c r="AE72" s="93">
        <v>50.06</v>
      </c>
      <c r="AF72" s="95">
        <v>50.07</v>
      </c>
      <c r="AG72" s="96"/>
      <c r="AH72" s="51">
        <f t="shared" si="2"/>
        <v>50.127000000000002</v>
      </c>
      <c r="AI72" s="52">
        <f t="shared" si="3"/>
        <v>49.826000000000001</v>
      </c>
    </row>
    <row r="73" spans="1:35" x14ac:dyDescent="0.25">
      <c r="A73" s="97" t="s">
        <v>80</v>
      </c>
      <c r="B73" s="69">
        <v>126.1</v>
      </c>
      <c r="C73" s="69">
        <v>126.1</v>
      </c>
      <c r="D73" s="69">
        <v>125.7</v>
      </c>
      <c r="E73" s="69">
        <v>125.9</v>
      </c>
      <c r="F73" s="69">
        <v>126.3</v>
      </c>
      <c r="G73" s="69">
        <v>124.7</v>
      </c>
      <c r="H73" s="69">
        <v>125.4</v>
      </c>
      <c r="I73" s="69">
        <v>123.9</v>
      </c>
      <c r="J73" s="69">
        <v>124.5</v>
      </c>
      <c r="K73" s="69">
        <v>121.8</v>
      </c>
      <c r="L73" s="69">
        <v>122.7</v>
      </c>
      <c r="M73" s="69">
        <v>124.1</v>
      </c>
      <c r="N73" s="69">
        <v>122.7</v>
      </c>
      <c r="O73" s="69">
        <v>122.4</v>
      </c>
      <c r="P73" s="69">
        <v>123.6</v>
      </c>
      <c r="Q73" s="98">
        <v>125.1</v>
      </c>
      <c r="R73" s="98">
        <v>121.3</v>
      </c>
      <c r="S73" s="98">
        <v>124.1</v>
      </c>
      <c r="T73" s="98">
        <v>124.3</v>
      </c>
      <c r="U73" s="98">
        <v>125.6</v>
      </c>
      <c r="V73" s="98">
        <v>125.2</v>
      </c>
      <c r="W73" s="98">
        <v>124.7</v>
      </c>
      <c r="X73" s="98">
        <v>125.1</v>
      </c>
      <c r="Y73" s="98">
        <v>125.3</v>
      </c>
      <c r="Z73" s="98">
        <v>125</v>
      </c>
      <c r="AA73" s="98">
        <v>125</v>
      </c>
      <c r="AB73" s="69">
        <v>124</v>
      </c>
      <c r="AC73" s="69">
        <v>124</v>
      </c>
      <c r="AD73" s="69">
        <v>125</v>
      </c>
      <c r="AE73" s="69">
        <v>125</v>
      </c>
      <c r="AF73" s="69">
        <v>125</v>
      </c>
      <c r="AG73" s="100"/>
      <c r="AH73" s="51">
        <f t="shared" si="2"/>
        <v>126.3</v>
      </c>
      <c r="AI73" s="52">
        <f t="shared" si="3"/>
        <v>121.3</v>
      </c>
    </row>
    <row r="74" spans="1:35" x14ac:dyDescent="0.25">
      <c r="A74" s="97" t="s">
        <v>81</v>
      </c>
      <c r="B74" s="69">
        <v>129.69999999999999</v>
      </c>
      <c r="C74" s="69">
        <v>129.6</v>
      </c>
      <c r="D74" s="69">
        <v>128.5</v>
      </c>
      <c r="E74" s="69">
        <v>129.30000000000001</v>
      </c>
      <c r="F74" s="69">
        <v>129.69999999999999</v>
      </c>
      <c r="G74" s="69">
        <v>128</v>
      </c>
      <c r="H74" s="69">
        <v>128.30000000000001</v>
      </c>
      <c r="I74" s="69">
        <v>127.1</v>
      </c>
      <c r="J74" s="69">
        <v>127.4</v>
      </c>
      <c r="K74" s="69">
        <v>125.2</v>
      </c>
      <c r="L74" s="69">
        <v>126.2</v>
      </c>
      <c r="M74" s="69">
        <v>127.3</v>
      </c>
      <c r="N74" s="69">
        <v>125.8</v>
      </c>
      <c r="O74" s="69">
        <v>125.4</v>
      </c>
      <c r="P74" s="69">
        <v>127.3</v>
      </c>
      <c r="Q74" s="98">
        <v>128.19999999999999</v>
      </c>
      <c r="R74" s="98">
        <v>125.1</v>
      </c>
      <c r="S74" s="98">
        <v>127.2</v>
      </c>
      <c r="T74" s="98">
        <v>127.7</v>
      </c>
      <c r="U74" s="98">
        <v>128.5</v>
      </c>
      <c r="V74" s="98">
        <v>128.1</v>
      </c>
      <c r="W74" s="98">
        <v>127.8</v>
      </c>
      <c r="X74" s="98">
        <v>128.5</v>
      </c>
      <c r="Y74" s="98">
        <v>127.1</v>
      </c>
      <c r="Z74" s="98">
        <v>127.3</v>
      </c>
      <c r="AA74" s="98">
        <v>127.3</v>
      </c>
      <c r="AB74" s="69">
        <v>127</v>
      </c>
      <c r="AC74" s="69">
        <v>127</v>
      </c>
      <c r="AD74" s="69">
        <v>128</v>
      </c>
      <c r="AE74" s="69">
        <v>128</v>
      </c>
      <c r="AF74" s="69">
        <v>129</v>
      </c>
      <c r="AG74" s="100"/>
      <c r="AH74" s="51">
        <f t="shared" si="2"/>
        <v>129.69999999999999</v>
      </c>
      <c r="AI74" s="52">
        <f t="shared" si="3"/>
        <v>125.1</v>
      </c>
    </row>
    <row r="75" spans="1:35" x14ac:dyDescent="0.25">
      <c r="A75" s="97" t="s">
        <v>82</v>
      </c>
      <c r="B75" s="69">
        <v>133.5</v>
      </c>
      <c r="C75" s="69">
        <v>134.1</v>
      </c>
      <c r="D75" s="69">
        <v>126.8</v>
      </c>
      <c r="E75" s="69">
        <v>130.6</v>
      </c>
      <c r="F75" s="69">
        <v>126.9</v>
      </c>
      <c r="G75" s="69">
        <v>131.6</v>
      </c>
      <c r="H75" s="69">
        <v>130.69999999999999</v>
      </c>
      <c r="I75" s="69">
        <v>129</v>
      </c>
      <c r="J75" s="69">
        <v>127.7</v>
      </c>
      <c r="K75" s="69">
        <v>128.5</v>
      </c>
      <c r="L75" s="69">
        <v>128.80000000000001</v>
      </c>
      <c r="M75" s="69">
        <v>127.7</v>
      </c>
      <c r="N75" s="69">
        <v>127.6</v>
      </c>
      <c r="O75" s="69">
        <v>125.8</v>
      </c>
      <c r="P75" s="69">
        <v>128.30000000000001</v>
      </c>
      <c r="Q75" s="69">
        <v>127.1</v>
      </c>
      <c r="R75" s="69">
        <v>127.6</v>
      </c>
      <c r="S75" s="69">
        <v>125.4</v>
      </c>
      <c r="T75" s="98">
        <v>126.4</v>
      </c>
      <c r="U75" s="98">
        <v>128.9</v>
      </c>
      <c r="V75" s="98">
        <v>129.6</v>
      </c>
      <c r="W75" s="98">
        <v>127.1</v>
      </c>
      <c r="X75" s="98">
        <v>124.7</v>
      </c>
      <c r="Y75" s="98">
        <v>122.4</v>
      </c>
      <c r="Z75" s="98">
        <v>122.3</v>
      </c>
      <c r="AA75" s="98">
        <v>122.3</v>
      </c>
      <c r="AB75" s="69">
        <v>127</v>
      </c>
      <c r="AC75" s="69">
        <v>127</v>
      </c>
      <c r="AD75" s="69">
        <v>128</v>
      </c>
      <c r="AE75" s="69">
        <v>129</v>
      </c>
      <c r="AF75" s="69">
        <v>129</v>
      </c>
      <c r="AG75" s="100"/>
      <c r="AH75" s="51">
        <f t="shared" si="2"/>
        <v>134.1</v>
      </c>
      <c r="AI75" s="52">
        <f t="shared" si="3"/>
        <v>122.3</v>
      </c>
    </row>
    <row r="76" spans="1:35" x14ac:dyDescent="0.25">
      <c r="A76" s="101" t="s">
        <v>83</v>
      </c>
      <c r="B76" s="69">
        <v>134.19999999999999</v>
      </c>
      <c r="C76" s="69">
        <v>135.80000000000001</v>
      </c>
      <c r="D76" s="69">
        <v>129.9</v>
      </c>
      <c r="E76" s="69">
        <v>133</v>
      </c>
      <c r="F76" s="69">
        <v>129.5</v>
      </c>
      <c r="G76" s="69">
        <v>132.5</v>
      </c>
      <c r="H76" s="69">
        <v>130.69999999999999</v>
      </c>
      <c r="I76" s="69">
        <v>128.6</v>
      </c>
      <c r="J76" s="69">
        <v>127.2</v>
      </c>
      <c r="K76" s="69">
        <v>129</v>
      </c>
      <c r="L76" s="69">
        <v>129.19999999999999</v>
      </c>
      <c r="M76" s="69">
        <v>128.19999999999999</v>
      </c>
      <c r="N76" s="69">
        <v>128.19999999999999</v>
      </c>
      <c r="O76" s="69">
        <v>126.8</v>
      </c>
      <c r="P76" s="69">
        <v>130.19999999999999</v>
      </c>
      <c r="Q76" s="69">
        <v>129.19999999999999</v>
      </c>
      <c r="R76" s="69">
        <v>128.4</v>
      </c>
      <c r="S76" s="69">
        <v>126.4</v>
      </c>
      <c r="T76" s="98">
        <v>127.1</v>
      </c>
      <c r="U76" s="98">
        <v>130</v>
      </c>
      <c r="V76" s="98">
        <v>131</v>
      </c>
      <c r="W76" s="98">
        <v>128.30000000000001</v>
      </c>
      <c r="X76" s="98">
        <v>124.2</v>
      </c>
      <c r="Y76" s="98">
        <v>122.5</v>
      </c>
      <c r="Z76" s="98">
        <v>123</v>
      </c>
      <c r="AA76" s="98">
        <v>123</v>
      </c>
      <c r="AB76" s="69">
        <v>129</v>
      </c>
      <c r="AC76" s="69">
        <v>129</v>
      </c>
      <c r="AD76" s="69">
        <v>131</v>
      </c>
      <c r="AE76" s="69">
        <v>129</v>
      </c>
      <c r="AF76" s="69">
        <v>129</v>
      </c>
      <c r="AG76" s="100"/>
      <c r="AH76" s="51">
        <f t="shared" si="2"/>
        <v>135.80000000000001</v>
      </c>
      <c r="AI76" s="52">
        <f t="shared" si="3"/>
        <v>122.5</v>
      </c>
    </row>
    <row r="77" spans="1:35" x14ac:dyDescent="0.25">
      <c r="A77" s="101" t="s">
        <v>84</v>
      </c>
      <c r="B77" s="102">
        <v>125.9</v>
      </c>
      <c r="C77" s="102">
        <v>124.2</v>
      </c>
      <c r="D77" s="102">
        <v>125.1</v>
      </c>
      <c r="E77" s="102">
        <v>126.8</v>
      </c>
      <c r="F77" s="102">
        <v>132.69999999999999</v>
      </c>
      <c r="G77" s="102">
        <v>126.5</v>
      </c>
      <c r="H77" s="102">
        <v>127.8</v>
      </c>
      <c r="I77" s="102">
        <v>127.7</v>
      </c>
      <c r="J77" s="102">
        <v>132.80000000000001</v>
      </c>
      <c r="K77" s="102">
        <v>129</v>
      </c>
      <c r="L77" s="102">
        <v>130.5</v>
      </c>
      <c r="M77" s="102">
        <v>130.4</v>
      </c>
      <c r="N77" s="102">
        <v>125.9</v>
      </c>
      <c r="O77" s="102">
        <v>130.4</v>
      </c>
      <c r="P77" s="102">
        <v>132.5</v>
      </c>
      <c r="Q77" s="102">
        <v>135.19999999999999</v>
      </c>
      <c r="R77" s="102">
        <v>133.4</v>
      </c>
      <c r="S77" s="102">
        <v>132.5</v>
      </c>
      <c r="T77" s="98">
        <v>135.80000000000001</v>
      </c>
      <c r="U77" s="98"/>
      <c r="V77" s="98"/>
      <c r="W77" s="98"/>
      <c r="X77" s="98">
        <v>134.4</v>
      </c>
      <c r="Y77" s="98">
        <v>131.9</v>
      </c>
      <c r="Z77" s="98">
        <v>133.69999999999999</v>
      </c>
      <c r="AA77" s="98">
        <v>133.69999999999999</v>
      </c>
      <c r="AB77" s="102">
        <v>133</v>
      </c>
      <c r="AC77" s="102">
        <v>133</v>
      </c>
      <c r="AD77" s="102">
        <v>132</v>
      </c>
      <c r="AE77" s="102">
        <v>128</v>
      </c>
      <c r="AF77" s="102">
        <v>125</v>
      </c>
      <c r="AG77" s="104"/>
      <c r="AH77" s="51">
        <f t="shared" si="2"/>
        <v>135.80000000000001</v>
      </c>
      <c r="AI77" s="52">
        <f t="shared" si="3"/>
        <v>124.2</v>
      </c>
    </row>
    <row r="78" spans="1:35" x14ac:dyDescent="0.25">
      <c r="A78" s="97" t="s">
        <v>85</v>
      </c>
      <c r="B78" s="69">
        <v>128.19999999999999</v>
      </c>
      <c r="C78" s="69">
        <v>129.19999999999999</v>
      </c>
      <c r="D78" s="69">
        <v>129.80000000000001</v>
      </c>
      <c r="E78" s="69">
        <v>129.69999999999999</v>
      </c>
      <c r="F78" s="69">
        <v>135.9</v>
      </c>
      <c r="G78" s="69">
        <v>135.69999999999999</v>
      </c>
      <c r="H78" s="69">
        <v>131.5</v>
      </c>
      <c r="I78" s="69">
        <v>131.1</v>
      </c>
      <c r="J78" s="69">
        <v>127.5</v>
      </c>
      <c r="K78" s="69">
        <v>126.2</v>
      </c>
      <c r="L78" s="69">
        <v>127.6</v>
      </c>
      <c r="M78" s="69">
        <v>127.3</v>
      </c>
      <c r="N78" s="69">
        <v>128.5</v>
      </c>
      <c r="O78" s="69">
        <v>127.3</v>
      </c>
      <c r="P78" s="69">
        <v>128.30000000000001</v>
      </c>
      <c r="Q78" s="69">
        <v>128.9</v>
      </c>
      <c r="R78" s="69">
        <v>128.69999999999999</v>
      </c>
      <c r="S78" s="69">
        <v>126</v>
      </c>
      <c r="T78" s="98">
        <v>133.5</v>
      </c>
      <c r="U78" s="98"/>
      <c r="V78" s="98"/>
      <c r="W78" s="98"/>
      <c r="X78" s="98">
        <v>120.6</v>
      </c>
      <c r="Y78" s="98">
        <v>128.5</v>
      </c>
      <c r="Z78" s="98">
        <v>124.2</v>
      </c>
      <c r="AA78" s="98">
        <v>124.2</v>
      </c>
      <c r="AB78" s="69">
        <v>131</v>
      </c>
      <c r="AC78" s="69">
        <v>131</v>
      </c>
      <c r="AD78" s="69">
        <v>131</v>
      </c>
      <c r="AE78" s="69">
        <v>134</v>
      </c>
      <c r="AF78" s="69">
        <v>135</v>
      </c>
      <c r="AG78" s="100"/>
      <c r="AH78" s="51">
        <f>MAX(B78:AF78)</f>
        <v>135.9</v>
      </c>
      <c r="AI78" s="52">
        <f>MIN(B78:AF78)</f>
        <v>120.6</v>
      </c>
    </row>
    <row r="79" spans="1:35" ht="15.75" thickBot="1" x14ac:dyDescent="0.3">
      <c r="A79" s="97" t="s">
        <v>86</v>
      </c>
      <c r="B79" s="105">
        <v>66.400000000000006</v>
      </c>
      <c r="C79" s="105">
        <v>66</v>
      </c>
      <c r="D79" s="105">
        <v>66</v>
      </c>
      <c r="E79" s="105">
        <v>66</v>
      </c>
      <c r="F79" s="105">
        <v>66.2</v>
      </c>
      <c r="G79" s="105">
        <v>65.2</v>
      </c>
      <c r="H79" s="105">
        <v>65.099999999999994</v>
      </c>
      <c r="I79" s="105">
        <v>64.8</v>
      </c>
      <c r="J79" s="105">
        <v>64.8</v>
      </c>
      <c r="K79" s="105">
        <v>63.8</v>
      </c>
      <c r="L79" s="105">
        <v>64</v>
      </c>
      <c r="M79" s="105">
        <v>64.8</v>
      </c>
      <c r="N79" s="105">
        <v>64.2</v>
      </c>
      <c r="O79" s="105">
        <v>64.400000000000006</v>
      </c>
      <c r="P79" s="105">
        <v>64.900000000000006</v>
      </c>
      <c r="Q79" s="105">
        <v>65.5</v>
      </c>
      <c r="R79" s="105">
        <v>64.099999999999994</v>
      </c>
      <c r="S79" s="105">
        <v>64.8</v>
      </c>
      <c r="T79" s="105">
        <v>65.400000000000006</v>
      </c>
      <c r="U79" s="105">
        <v>65.5</v>
      </c>
      <c r="V79" s="105">
        <v>65.400000000000006</v>
      </c>
      <c r="W79" s="105">
        <v>65</v>
      </c>
      <c r="X79" s="105">
        <v>65.8</v>
      </c>
      <c r="Y79" s="105">
        <v>64.599999999999994</v>
      </c>
      <c r="Z79" s="105">
        <v>64.599999999999994</v>
      </c>
      <c r="AA79" s="105">
        <v>64.599999999999994</v>
      </c>
      <c r="AB79" s="105">
        <v>65.3</v>
      </c>
      <c r="AC79" s="105">
        <v>65.3</v>
      </c>
      <c r="AD79" s="105">
        <v>65.5</v>
      </c>
      <c r="AE79" s="105">
        <v>65</v>
      </c>
      <c r="AF79" s="105">
        <v>65</v>
      </c>
      <c r="AG79" s="107"/>
      <c r="AH79" s="51">
        <f>MAX(B79:AF79)</f>
        <v>66.400000000000006</v>
      </c>
      <c r="AI79" s="52">
        <f>MIN(B79:AF79)</f>
        <v>63.8</v>
      </c>
    </row>
    <row r="80" spans="1:35" x14ac:dyDescent="0.25">
      <c r="A80" s="108" t="s">
        <v>87</v>
      </c>
      <c r="B80" s="109">
        <f t="shared" ref="B80:AF80" si="19">SUMIF(B48:B57,"&gt;0")</f>
        <v>619.14</v>
      </c>
      <c r="C80" s="109">
        <f t="shared" si="19"/>
        <v>592.26</v>
      </c>
      <c r="D80" s="109">
        <f t="shared" si="19"/>
        <v>591.73</v>
      </c>
      <c r="E80" s="109">
        <f t="shared" si="19"/>
        <v>576.93000000000006</v>
      </c>
      <c r="F80" s="109">
        <f t="shared" si="19"/>
        <v>574.4</v>
      </c>
      <c r="G80" s="109">
        <f t="shared" si="19"/>
        <v>609.06000000000006</v>
      </c>
      <c r="H80" s="109">
        <f t="shared" si="19"/>
        <v>625.66</v>
      </c>
      <c r="I80" s="109">
        <f t="shared" si="19"/>
        <v>630.79999999999995</v>
      </c>
      <c r="J80" s="109">
        <f t="shared" si="19"/>
        <v>643.91</v>
      </c>
      <c r="K80" s="109">
        <f t="shared" si="19"/>
        <v>707.52</v>
      </c>
      <c r="L80" s="109">
        <f t="shared" si="19"/>
        <v>692</v>
      </c>
      <c r="M80" s="109">
        <f t="shared" si="19"/>
        <v>710</v>
      </c>
      <c r="N80" s="109">
        <f t="shared" si="19"/>
        <v>714.3</v>
      </c>
      <c r="O80" s="109">
        <f t="shared" si="19"/>
        <v>674.33999999999992</v>
      </c>
      <c r="P80" s="109">
        <f t="shared" si="19"/>
        <v>697</v>
      </c>
      <c r="Q80" s="109">
        <f t="shared" si="19"/>
        <v>688.9</v>
      </c>
      <c r="R80" s="109">
        <f t="shared" si="19"/>
        <v>729.19999999999993</v>
      </c>
      <c r="S80" s="109">
        <f t="shared" si="19"/>
        <v>731.53</v>
      </c>
      <c r="T80" s="109">
        <f t="shared" si="19"/>
        <v>708.4</v>
      </c>
      <c r="U80" s="109">
        <f t="shared" si="19"/>
        <v>756.6</v>
      </c>
      <c r="V80" s="109">
        <f t="shared" si="19"/>
        <v>685.4</v>
      </c>
      <c r="W80" s="109">
        <f t="shared" si="19"/>
        <v>718.90000000000009</v>
      </c>
      <c r="X80" s="109">
        <f t="shared" si="19"/>
        <v>711.1</v>
      </c>
      <c r="Y80" s="109">
        <f t="shared" si="19"/>
        <v>696.5</v>
      </c>
      <c r="Z80" s="109">
        <f t="shared" si="19"/>
        <v>694.47</v>
      </c>
      <c r="AA80" s="109">
        <f t="shared" si="19"/>
        <v>722.47</v>
      </c>
      <c r="AB80" s="109">
        <f t="shared" si="19"/>
        <v>710.47</v>
      </c>
      <c r="AC80" s="109">
        <f t="shared" si="19"/>
        <v>697</v>
      </c>
      <c r="AD80" s="109">
        <f t="shared" si="19"/>
        <v>652</v>
      </c>
      <c r="AE80" s="109">
        <f t="shared" si="19"/>
        <v>662</v>
      </c>
      <c r="AF80" s="109">
        <f t="shared" si="19"/>
        <v>641</v>
      </c>
      <c r="AG80" s="110"/>
      <c r="AH80" s="51">
        <f>MAX(B80:AF80)</f>
        <v>756.6</v>
      </c>
      <c r="AI80" s="52">
        <f>MIN(B80:AF80)</f>
        <v>574.4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131.32</v>
      </c>
      <c r="C82" s="114">
        <f t="shared" ref="C82:AF82" si="20">C11+C13+C17+C34+C36+C38+C40+C94+C108+C110+C121+C127+C130+C139+C143+C144+C147+C154+C159+C162+C163+C164+C172+C177+C83+C84+C85+C86+C99</f>
        <v>125.01999999999998</v>
      </c>
      <c r="D82" s="114">
        <f t="shared" si="20"/>
        <v>121.32</v>
      </c>
      <c r="E82" s="114">
        <f t="shared" si="20"/>
        <v>121.52</v>
      </c>
      <c r="F82" s="114">
        <f t="shared" si="20"/>
        <v>139.91999999999999</v>
      </c>
      <c r="G82" s="114">
        <f t="shared" si="20"/>
        <v>169.01999999999998</v>
      </c>
      <c r="H82" s="114">
        <f t="shared" si="20"/>
        <v>204.42000000000002</v>
      </c>
      <c r="I82" s="114">
        <f t="shared" si="20"/>
        <v>230.62000000000003</v>
      </c>
      <c r="J82" s="114">
        <f t="shared" si="20"/>
        <v>247.92</v>
      </c>
      <c r="K82" s="114">
        <f t="shared" si="20"/>
        <v>265.21999999999997</v>
      </c>
      <c r="L82" s="114">
        <f t="shared" si="20"/>
        <v>269.12</v>
      </c>
      <c r="M82" s="114">
        <f t="shared" si="20"/>
        <v>264.02</v>
      </c>
      <c r="N82" s="114">
        <f t="shared" si="20"/>
        <v>258.21999999999997</v>
      </c>
      <c r="O82" s="114">
        <f t="shared" si="20"/>
        <v>261.61999999999995</v>
      </c>
      <c r="P82" s="114">
        <f t="shared" si="20"/>
        <v>267.91999999999996</v>
      </c>
      <c r="Q82" s="114">
        <f t="shared" si="20"/>
        <v>256.32</v>
      </c>
      <c r="R82" s="114">
        <f t="shared" si="20"/>
        <v>261.52</v>
      </c>
      <c r="S82" s="114">
        <f t="shared" si="20"/>
        <v>271.41999999999996</v>
      </c>
      <c r="T82" s="114">
        <f t="shared" si="20"/>
        <v>257.52</v>
      </c>
      <c r="U82" s="114">
        <f t="shared" si="20"/>
        <v>296.11999999999995</v>
      </c>
      <c r="V82" s="114">
        <f t="shared" si="20"/>
        <v>298.81999999999994</v>
      </c>
      <c r="W82" s="114">
        <f t="shared" si="20"/>
        <v>335.92</v>
      </c>
      <c r="X82" s="114">
        <f t="shared" si="20"/>
        <v>300.12</v>
      </c>
      <c r="Y82" s="114">
        <f t="shared" si="20"/>
        <v>269.82</v>
      </c>
      <c r="Z82" s="114">
        <f t="shared" si="20"/>
        <v>270.31999999999994</v>
      </c>
      <c r="AA82" s="114">
        <f t="shared" si="20"/>
        <v>270.31999999999994</v>
      </c>
      <c r="AB82" s="114">
        <f t="shared" si="20"/>
        <v>236.42</v>
      </c>
      <c r="AC82" s="114">
        <f t="shared" si="20"/>
        <v>237.42</v>
      </c>
      <c r="AD82" s="114">
        <f t="shared" si="20"/>
        <v>187.42</v>
      </c>
      <c r="AE82" s="114">
        <f t="shared" si="20"/>
        <v>164.42</v>
      </c>
      <c r="AF82" s="114">
        <f t="shared" si="20"/>
        <v>152.41999999999999</v>
      </c>
      <c r="AG82" s="115"/>
      <c r="AH82" s="51">
        <f>MAX(B82:AF82)</f>
        <v>335.92</v>
      </c>
      <c r="AI82" s="52">
        <f>MIN(B82:AF82)</f>
        <v>121.32</v>
      </c>
    </row>
    <row r="83" spans="1:37" x14ac:dyDescent="0.25">
      <c r="A83" s="116" t="s">
        <v>89</v>
      </c>
      <c r="B83" s="117">
        <v>-41.8</v>
      </c>
      <c r="C83" s="117">
        <v>-43.8</v>
      </c>
      <c r="D83" s="117">
        <v>-43.5</v>
      </c>
      <c r="E83" s="117">
        <v>-41.5</v>
      </c>
      <c r="F83" s="117">
        <v>-37.200000000000003</v>
      </c>
      <c r="G83" s="117">
        <v>-31.1</v>
      </c>
      <c r="H83" s="117">
        <v>-14.2</v>
      </c>
      <c r="I83" s="117">
        <v>6</v>
      </c>
      <c r="J83" s="117">
        <v>10.199999999999999</v>
      </c>
      <c r="K83" s="117">
        <v>11.7</v>
      </c>
      <c r="L83" s="117">
        <v>11.8</v>
      </c>
      <c r="M83" s="117">
        <v>17.600000000000001</v>
      </c>
      <c r="N83" s="117">
        <v>6.9</v>
      </c>
      <c r="O83" s="117">
        <v>11.7</v>
      </c>
      <c r="P83" s="117">
        <v>25.9</v>
      </c>
      <c r="Q83" s="117">
        <v>29.3</v>
      </c>
      <c r="R83" s="117">
        <v>26.4</v>
      </c>
      <c r="S83" s="117">
        <v>4</v>
      </c>
      <c r="T83" s="117">
        <v>11.3</v>
      </c>
      <c r="U83" s="117">
        <v>8.1</v>
      </c>
      <c r="V83" s="117">
        <v>13.1</v>
      </c>
      <c r="W83" s="117">
        <v>28</v>
      </c>
      <c r="X83" s="117">
        <v>35.6</v>
      </c>
      <c r="Y83" s="117">
        <v>31.4</v>
      </c>
      <c r="Z83" s="117">
        <v>20.5</v>
      </c>
      <c r="AA83" s="117">
        <v>20.5</v>
      </c>
      <c r="AB83" s="49">
        <v>21</v>
      </c>
      <c r="AC83" s="49">
        <v>21</v>
      </c>
      <c r="AD83" s="49">
        <v>6</v>
      </c>
      <c r="AE83" s="49">
        <v>-16</v>
      </c>
      <c r="AF83" s="118">
        <v>-21</v>
      </c>
      <c r="AG83" s="119">
        <v>75</v>
      </c>
      <c r="AH83" s="51">
        <f>IF(ABS(MAX(B83:AF83))&gt;ABS(MIN(B83:AF83)),MAX(B83:AF83),MIN(B83:AF83))</f>
        <v>-43.8</v>
      </c>
      <c r="AI83" s="120">
        <f>INDEX($B$9:$AF$9,1,MATCH(AH83,B83:AF83,0))</f>
        <v>8.3333333333333301E-2</v>
      </c>
    </row>
    <row r="84" spans="1:37" x14ac:dyDescent="0.25">
      <c r="A84" s="121" t="s">
        <v>90</v>
      </c>
      <c r="B84" s="82">
        <v>-8</v>
      </c>
      <c r="C84" s="82">
        <v>-9</v>
      </c>
      <c r="D84" s="82">
        <v>-11.4</v>
      </c>
      <c r="E84" s="82">
        <v>-3.1</v>
      </c>
      <c r="F84" s="82">
        <v>-3.4</v>
      </c>
      <c r="G84" s="82">
        <v>7.3</v>
      </c>
      <c r="H84" s="82">
        <v>18</v>
      </c>
      <c r="I84" s="82">
        <v>32.200000000000003</v>
      </c>
      <c r="J84" s="82">
        <v>35</v>
      </c>
      <c r="K84" s="82">
        <v>46</v>
      </c>
      <c r="L84" s="82">
        <v>52.3</v>
      </c>
      <c r="M84" s="82">
        <v>37.6</v>
      </c>
      <c r="N84" s="82">
        <v>45.6</v>
      </c>
      <c r="O84" s="82">
        <v>46.3</v>
      </c>
      <c r="P84" s="82">
        <v>40.6</v>
      </c>
      <c r="Q84" s="82">
        <v>42</v>
      </c>
      <c r="R84" s="82">
        <v>46.3</v>
      </c>
      <c r="S84" s="82">
        <v>36</v>
      </c>
      <c r="T84" s="82">
        <v>45</v>
      </c>
      <c r="U84" s="82">
        <v>53</v>
      </c>
      <c r="V84" s="82">
        <v>53</v>
      </c>
      <c r="W84" s="82">
        <v>67.599999999999994</v>
      </c>
      <c r="X84" s="82">
        <v>49.6</v>
      </c>
      <c r="Y84" s="82">
        <v>38.1</v>
      </c>
      <c r="Z84" s="82">
        <v>46.8</v>
      </c>
      <c r="AA84" s="82">
        <v>46.8</v>
      </c>
      <c r="AB84" s="69">
        <v>28</v>
      </c>
      <c r="AC84" s="69">
        <v>28</v>
      </c>
      <c r="AD84" s="69">
        <v>0</v>
      </c>
      <c r="AE84" s="69">
        <v>-2</v>
      </c>
      <c r="AF84" s="122">
        <v>-6</v>
      </c>
      <c r="AG84" s="119">
        <v>240</v>
      </c>
      <c r="AH84" s="51">
        <f>IF(ABS(MAX(B84:AF84))&gt;ABS(MIN(B84:AF84)),MAX(B84:AF84),MIN(B84:AF84))</f>
        <v>67.599999999999994</v>
      </c>
      <c r="AI84" s="120">
        <f>INDEX($B$9:$AF$9,1,MATCH(AH84,B84:AF84,0))</f>
        <v>0.75</v>
      </c>
    </row>
    <row r="85" spans="1:37" x14ac:dyDescent="0.25">
      <c r="A85" s="121" t="s">
        <v>91</v>
      </c>
      <c r="B85" s="82">
        <v>-3.4</v>
      </c>
      <c r="C85" s="82">
        <v>-5.7</v>
      </c>
      <c r="D85" s="82">
        <v>-8.1999999999999993</v>
      </c>
      <c r="E85" s="82">
        <v>-7.3</v>
      </c>
      <c r="F85" s="82">
        <v>-5.7</v>
      </c>
      <c r="G85" s="82">
        <v>-4.4000000000000004</v>
      </c>
      <c r="H85" s="82">
        <v>0</v>
      </c>
      <c r="I85" s="82">
        <v>6.3</v>
      </c>
      <c r="J85" s="82">
        <v>5.5</v>
      </c>
      <c r="K85" s="82">
        <v>6</v>
      </c>
      <c r="L85" s="82">
        <v>6.8</v>
      </c>
      <c r="M85" s="82">
        <v>14.7</v>
      </c>
      <c r="N85" s="82">
        <v>14.4</v>
      </c>
      <c r="O85" s="82">
        <v>11.8</v>
      </c>
      <c r="P85" s="82">
        <v>5</v>
      </c>
      <c r="Q85" s="82">
        <v>11.5</v>
      </c>
      <c r="R85" s="82">
        <v>7.3</v>
      </c>
      <c r="S85" s="82">
        <v>18.2</v>
      </c>
      <c r="T85" s="82">
        <v>15</v>
      </c>
      <c r="U85" s="82">
        <v>26.4</v>
      </c>
      <c r="V85" s="82">
        <v>20.2</v>
      </c>
      <c r="W85" s="82">
        <v>30.8</v>
      </c>
      <c r="X85" s="82">
        <v>20.3</v>
      </c>
      <c r="Y85" s="82">
        <v>22.9</v>
      </c>
      <c r="Z85" s="82">
        <v>21.2</v>
      </c>
      <c r="AA85" s="82">
        <v>21.2</v>
      </c>
      <c r="AB85" s="69">
        <v>4</v>
      </c>
      <c r="AC85" s="69">
        <v>4</v>
      </c>
      <c r="AD85" s="69">
        <v>-3</v>
      </c>
      <c r="AE85" s="69">
        <v>-8</v>
      </c>
      <c r="AF85" s="122">
        <v>-9</v>
      </c>
      <c r="AG85" s="119">
        <v>60</v>
      </c>
      <c r="AH85" s="51">
        <f>IF(ABS(MAX(B85:AF85))&gt;ABS(MIN(B85:AF85)),MAX(B85:AF85),MIN(B85:AF85))</f>
        <v>30.8</v>
      </c>
      <c r="AI85" s="120">
        <f>INDEX($B$9:$AF$9,1,MATCH(AH85,B85:AF85,0))</f>
        <v>0.75</v>
      </c>
    </row>
    <row r="86" spans="1:37" x14ac:dyDescent="0.25">
      <c r="A86" s="123" t="s">
        <v>92</v>
      </c>
      <c r="B86" s="84">
        <v>50</v>
      </c>
      <c r="C86" s="84">
        <v>49.3</v>
      </c>
      <c r="D86" s="84">
        <v>50.6</v>
      </c>
      <c r="E86" s="84">
        <v>54.8</v>
      </c>
      <c r="F86" s="84">
        <v>52.6</v>
      </c>
      <c r="G86" s="84">
        <v>63.7</v>
      </c>
      <c r="H86" s="84">
        <v>67.3</v>
      </c>
      <c r="I86" s="84">
        <v>55.3</v>
      </c>
      <c r="J86" s="84">
        <v>67.599999999999994</v>
      </c>
      <c r="K86" s="84">
        <v>72.099999999999994</v>
      </c>
      <c r="L86" s="84">
        <v>63.5</v>
      </c>
      <c r="M86" s="84">
        <v>60.5</v>
      </c>
      <c r="N86" s="84">
        <v>56.8</v>
      </c>
      <c r="O86" s="84">
        <v>58</v>
      </c>
      <c r="P86" s="84">
        <v>61</v>
      </c>
      <c r="Q86" s="84">
        <v>39</v>
      </c>
      <c r="R86" s="84">
        <v>47.9</v>
      </c>
      <c r="S86" s="84">
        <v>71.5</v>
      </c>
      <c r="T86" s="84">
        <v>54.4</v>
      </c>
      <c r="U86" s="84">
        <v>76.8</v>
      </c>
      <c r="V86" s="84">
        <v>81.599999999999994</v>
      </c>
      <c r="W86" s="84">
        <v>83.2</v>
      </c>
      <c r="X86" s="84">
        <v>63.4</v>
      </c>
      <c r="Y86" s="84">
        <v>46.7</v>
      </c>
      <c r="Z86" s="84">
        <v>48.4</v>
      </c>
      <c r="AA86" s="84">
        <v>48.4</v>
      </c>
      <c r="AB86" s="124">
        <v>50</v>
      </c>
      <c r="AC86" s="124">
        <v>50</v>
      </c>
      <c r="AD86" s="124">
        <v>50</v>
      </c>
      <c r="AE86" s="124">
        <v>56</v>
      </c>
      <c r="AF86" s="125">
        <v>54</v>
      </c>
      <c r="AG86" s="126">
        <v>120</v>
      </c>
      <c r="AH86" s="51">
        <f>IF(ABS(MAX(B86:AF86))&gt;ABS(MIN(B86:AF86)),MAX(B86:AF86),MIN(B86:AF86))</f>
        <v>83.2</v>
      </c>
      <c r="AI86" s="120">
        <f>INDEX($B$9:$AF$9,1,MATCH(AH86,B86:AF86,0))</f>
        <v>0.75</v>
      </c>
    </row>
    <row r="87" spans="1:37" ht="15.75" thickBot="1" x14ac:dyDescent="0.3">
      <c r="A87" s="123" t="s">
        <v>93</v>
      </c>
      <c r="B87" s="84">
        <v>80.7</v>
      </c>
      <c r="C87" s="84">
        <v>81.400000000000006</v>
      </c>
      <c r="D87" s="84">
        <v>80.400000000000006</v>
      </c>
      <c r="E87" s="84">
        <v>86.9</v>
      </c>
      <c r="F87" s="84">
        <v>80.8</v>
      </c>
      <c r="G87" s="84">
        <v>88.4</v>
      </c>
      <c r="H87" s="84">
        <v>97.7</v>
      </c>
      <c r="I87" s="84">
        <v>89</v>
      </c>
      <c r="J87" s="84">
        <v>89.6</v>
      </c>
      <c r="K87" s="84">
        <v>105</v>
      </c>
      <c r="L87" s="84">
        <v>112</v>
      </c>
      <c r="M87" s="84">
        <v>89</v>
      </c>
      <c r="N87" s="84">
        <v>108</v>
      </c>
      <c r="O87" s="84">
        <v>109</v>
      </c>
      <c r="P87" s="84">
        <v>103</v>
      </c>
      <c r="Q87" s="84">
        <v>100</v>
      </c>
      <c r="R87" s="84">
        <v>112</v>
      </c>
      <c r="S87" s="84">
        <v>90.7</v>
      </c>
      <c r="T87" s="84">
        <v>115</v>
      </c>
      <c r="U87" s="84">
        <v>120</v>
      </c>
      <c r="V87" s="84">
        <v>100.7</v>
      </c>
      <c r="W87" s="84">
        <v>103.5</v>
      </c>
      <c r="X87" s="84">
        <v>93</v>
      </c>
      <c r="Y87" s="84">
        <v>70.3</v>
      </c>
      <c r="Z87" s="84">
        <v>93.2</v>
      </c>
      <c r="AA87" s="84">
        <v>93.2</v>
      </c>
      <c r="AB87" s="124">
        <v>95</v>
      </c>
      <c r="AC87" s="124">
        <v>98</v>
      </c>
      <c r="AD87" s="124">
        <v>90</v>
      </c>
      <c r="AE87" s="124">
        <v>91</v>
      </c>
      <c r="AF87" s="125">
        <v>88</v>
      </c>
      <c r="AG87" s="126"/>
      <c r="AH87" s="51">
        <f>IF(ABS(MAX(B87:AF87))&gt;ABS(MIN(B87:AF87)),MAX(B87:AF87),MIN(B87:AF87))</f>
        <v>120</v>
      </c>
      <c r="AI87" s="120">
        <f>INDEX($B$9:$AF$9,1,MATCH(AH87,B87:AF87,0))</f>
        <v>0.70833333333333304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1176.6400000000001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5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5)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5)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912.08</v>
      </c>
      <c r="U193" s="172">
        <f t="shared" si="37"/>
        <v>888.3</v>
      </c>
      <c r="V193" s="172">
        <f t="shared" si="37"/>
        <v>886.17</v>
      </c>
      <c r="W193" s="172">
        <f t="shared" si="37"/>
        <v>856.17000000000007</v>
      </c>
      <c r="X193" s="172">
        <f t="shared" si="37"/>
        <v>868.64</v>
      </c>
      <c r="Y193" s="172">
        <f t="shared" si="37"/>
        <v>923.5</v>
      </c>
      <c r="Z193" s="172">
        <f t="shared" si="37"/>
        <v>996.19999999999993</v>
      </c>
      <c r="AA193" s="172">
        <f t="shared" si="37"/>
        <v>1056.94</v>
      </c>
      <c r="AB193" s="172">
        <f t="shared" si="37"/>
        <v>1098.95</v>
      </c>
      <c r="AC193" s="172">
        <f t="shared" si="37"/>
        <v>1167.3599999999999</v>
      </c>
      <c r="AD193" s="172">
        <f t="shared" si="37"/>
        <v>1123.04</v>
      </c>
      <c r="AE193" s="172">
        <f t="shared" si="37"/>
        <v>1176.6400000000001</v>
      </c>
      <c r="AF193" s="172">
        <f t="shared" si="37"/>
        <v>1155.67</v>
      </c>
      <c r="AG193" s="172">
        <f t="shared" si="37"/>
        <v>1120.3799999999999</v>
      </c>
      <c r="AH193" s="172">
        <f t="shared" si="37"/>
        <v>1182.1400000000001</v>
      </c>
      <c r="AI193" s="172">
        <f t="shared" si="37"/>
        <v>1219.04</v>
      </c>
      <c r="AJ193" s="172">
        <f t="shared" si="37"/>
        <v>1257.94</v>
      </c>
      <c r="AK193" s="172">
        <f t="shared" si="37"/>
        <v>1258.3700000000001</v>
      </c>
      <c r="AL193" s="172">
        <f t="shared" si="37"/>
        <v>1202.04</v>
      </c>
      <c r="AM193" s="172">
        <f t="shared" si="37"/>
        <v>1227.74</v>
      </c>
      <c r="AN193" s="172">
        <f t="shared" si="37"/>
        <v>1176.8399999999999</v>
      </c>
      <c r="AO193" s="172">
        <f t="shared" si="37"/>
        <v>1223.74</v>
      </c>
      <c r="AP193" s="172">
        <f t="shared" si="37"/>
        <v>1239.3400000000001</v>
      </c>
      <c r="AQ193" s="172">
        <f t="shared" si="37"/>
        <v>1254.24</v>
      </c>
      <c r="AR193" s="172">
        <f t="shared" si="37"/>
        <v>1258.21</v>
      </c>
      <c r="AS193" s="172">
        <f t="shared" si="37"/>
        <v>1270.6100000000001</v>
      </c>
      <c r="AT193" s="172">
        <f t="shared" si="37"/>
        <v>1220.6100000000001</v>
      </c>
      <c r="AU193" s="172">
        <f t="shared" si="37"/>
        <v>1196.94</v>
      </c>
      <c r="AV193" s="172">
        <f t="shared" si="37"/>
        <v>1099.1400000000001</v>
      </c>
      <c r="AW193" s="172">
        <f t="shared" si="37"/>
        <v>1037.1400000000001</v>
      </c>
      <c r="AX193" s="172">
        <f t="shared" si="37"/>
        <v>986.1400000000001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189" priority="129">
      <formula>S$9&gt;=20/24</formula>
    </cfRule>
    <cfRule type="expression" dxfId="4188" priority="130">
      <formula>AND(S$9&gt;=14/24,S$9&lt;20/24)</formula>
    </cfRule>
    <cfRule type="expression" dxfId="4187" priority="131">
      <formula>AND(S$9&gt;=8/24,S$9&lt;14/24)</formula>
    </cfRule>
    <cfRule type="expression" dxfId="4186" priority="132">
      <formula>S$9&lt;8/24</formula>
    </cfRule>
  </conditionalFormatting>
  <conditionalFormatting sqref="B8:AF10 AA70:AF70 B70:Q70 L32:Z33 L31:Q31 B71:AF71 B72:Q72 C173:AF179 M36 N35:Q36 L29:Q29 L34:Q34 L49:T50 AA50:AF50 B47:AF47 B59:AF69 B48:K58 L51:Q58 R11:U11 U33:U34 S34:W34 V35:W35 X34:Z35 Z32:Z35 AA33:AB35 AC48:AF49 AC51:AF51 B73:AA79 U11:AF12 L44:AF46 AB72:AF79 M37:AF39">
    <cfRule type="expression" dxfId="4185" priority="125">
      <formula>B$9&gt;=20/24</formula>
    </cfRule>
    <cfRule type="expression" dxfId="4184" priority="126">
      <formula>AND(B$9&gt;=14/24,B$9&lt;20/24)</formula>
    </cfRule>
    <cfRule type="expression" dxfId="4183" priority="127">
      <formula>AND(B$9&gt;=8/24,B$9&lt;14/24)</formula>
    </cfRule>
    <cfRule type="expression" dxfId="4182" priority="128">
      <formula>B$9&lt;8/24</formula>
    </cfRule>
  </conditionalFormatting>
  <conditionalFormatting sqref="B171:AF171">
    <cfRule type="expression" dxfId="4181" priority="121">
      <formula>B$9&gt;=20/24</formula>
    </cfRule>
    <cfRule type="expression" dxfId="4180" priority="122">
      <formula>AND(B$9&gt;=14/24,B$9&lt;20/24)</formula>
    </cfRule>
    <cfRule type="expression" dxfId="4179" priority="123">
      <formula>AND(B$9&gt;=8/24,B$9&lt;14/24)</formula>
    </cfRule>
    <cfRule type="expression" dxfId="4178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177" priority="116">
      <formula>L$9&gt;=20/24</formula>
    </cfRule>
    <cfRule type="expression" dxfId="4176" priority="117">
      <formula>AND(L$9&gt;=14/24,L$9&lt;20/24)</formula>
    </cfRule>
    <cfRule type="expression" dxfId="4175" priority="118">
      <formula>AND(L$9&gt;=8/24,L$9&lt;14/24)</formula>
    </cfRule>
    <cfRule type="expression" dxfId="4174" priority="119">
      <formula>L$9&lt;8/24</formula>
    </cfRule>
  </conditionalFormatting>
  <conditionalFormatting sqref="L35:M35">
    <cfRule type="expression" dxfId="4173" priority="112">
      <formula>L$9&gt;=20/24</formula>
    </cfRule>
    <cfRule type="expression" dxfId="4172" priority="113">
      <formula>AND(L$9&gt;=14/24,L$9&lt;20/24)</formula>
    </cfRule>
    <cfRule type="expression" dxfId="4171" priority="114">
      <formula>AND(L$9&gt;=8/24,L$9&lt;14/24)</formula>
    </cfRule>
    <cfRule type="expression" dxfId="4170" priority="115">
      <formula>L$9&lt;8/24</formula>
    </cfRule>
  </conditionalFormatting>
  <conditionalFormatting sqref="U13:AF13">
    <cfRule type="expression" dxfId="4169" priority="108">
      <formula>U$9&gt;=20/24</formula>
    </cfRule>
    <cfRule type="expression" dxfId="4168" priority="109">
      <formula>AND(U$9&gt;=14/24,U$9&lt;20/24)</formula>
    </cfRule>
    <cfRule type="expression" dxfId="4167" priority="110">
      <formula>AND(U$9&gt;=8/24,U$9&lt;14/24)</formula>
    </cfRule>
    <cfRule type="expression" dxfId="4166" priority="111">
      <formula>U$9&lt;8/24</formula>
    </cfRule>
  </conditionalFormatting>
  <conditionalFormatting sqref="R31:Z31">
    <cfRule type="expression" dxfId="4165" priority="104">
      <formula>R$9&gt;=20/24</formula>
    </cfRule>
    <cfRule type="expression" dxfId="4164" priority="105">
      <formula>AND(R$9&gt;=14/24,R$9&lt;20/24)</formula>
    </cfRule>
    <cfRule type="expression" dxfId="4163" priority="106">
      <formula>AND(R$9&gt;=8/24,R$9&lt;14/24)</formula>
    </cfRule>
    <cfRule type="expression" dxfId="4162" priority="107">
      <formula>R$9&lt;8/24</formula>
    </cfRule>
  </conditionalFormatting>
  <conditionalFormatting sqref="R48:AB48">
    <cfRule type="expression" dxfId="4161" priority="100">
      <formula>R$9&gt;=20/24</formula>
    </cfRule>
    <cfRule type="expression" dxfId="4160" priority="101">
      <formula>AND(R$9&gt;=14/24,R$9&lt;20/24)</formula>
    </cfRule>
    <cfRule type="expression" dxfId="4159" priority="102">
      <formula>AND(R$9&gt;=8/24,R$9&lt;14/24)</formula>
    </cfRule>
    <cfRule type="expression" dxfId="4158" priority="103">
      <formula>R$9&lt;8/24</formula>
    </cfRule>
  </conditionalFormatting>
  <conditionalFormatting sqref="R70:Z70">
    <cfRule type="expression" dxfId="4157" priority="96">
      <formula>R$9&gt;=20/24</formula>
    </cfRule>
    <cfRule type="expression" dxfId="4156" priority="97">
      <formula>AND(R$9&gt;=14/24,R$9&lt;20/24)</formula>
    </cfRule>
    <cfRule type="expression" dxfId="4155" priority="98">
      <formula>AND(R$9&gt;=8/24,R$9&lt;14/24)</formula>
    </cfRule>
    <cfRule type="expression" dxfId="4154" priority="99">
      <formula>R$9&lt;8/24</formula>
    </cfRule>
  </conditionalFormatting>
  <conditionalFormatting sqref="R72:AA72">
    <cfRule type="expression" dxfId="4153" priority="92">
      <formula>R$9&gt;=20/24</formula>
    </cfRule>
    <cfRule type="expression" dxfId="4152" priority="93">
      <formula>AND(R$9&gt;=14/24,R$9&lt;20/24)</formula>
    </cfRule>
    <cfRule type="expression" dxfId="4151" priority="94">
      <formula>AND(R$9&gt;=8/24,R$9&lt;14/24)</formula>
    </cfRule>
    <cfRule type="expression" dxfId="4150" priority="95">
      <formula>R$9&lt;8/24</formula>
    </cfRule>
  </conditionalFormatting>
  <conditionalFormatting sqref="L11:Q27 R22:T26 N11:R14 S11:AF27 M15:R27">
    <cfRule type="expression" dxfId="4149" priority="88">
      <formula>L$9&gt;=20/24</formula>
    </cfRule>
    <cfRule type="expression" dxfId="4148" priority="89">
      <formula>AND(L$9&gt;=14/24,L$9&lt;20/24)</formula>
    </cfRule>
    <cfRule type="expression" dxfId="4147" priority="90">
      <formula>AND(L$9&gt;=8/24,L$9&lt;14/24)</formula>
    </cfRule>
    <cfRule type="expression" dxfId="4146" priority="91">
      <formula>L$9&lt;8/24</formula>
    </cfRule>
  </conditionalFormatting>
  <conditionalFormatting sqref="L40:AF40">
    <cfRule type="expression" dxfId="4145" priority="84">
      <formula>L$9&gt;=20/24</formula>
    </cfRule>
    <cfRule type="expression" dxfId="4144" priority="85">
      <formula>AND(L$9&gt;=14/24,L$9&lt;20/24)</formula>
    </cfRule>
    <cfRule type="expression" dxfId="4143" priority="86">
      <formula>AND(L$9&gt;=8/24,L$9&lt;14/24)</formula>
    </cfRule>
    <cfRule type="expression" dxfId="4142" priority="87">
      <formula>L$9&lt;8/24</formula>
    </cfRule>
  </conditionalFormatting>
  <conditionalFormatting sqref="L41:AF41">
    <cfRule type="expression" dxfId="4141" priority="80">
      <formula>L$9&gt;=20/24</formula>
    </cfRule>
    <cfRule type="expression" dxfId="4140" priority="81">
      <formula>AND(L$9&gt;=14/24,L$9&lt;20/24)</formula>
    </cfRule>
    <cfRule type="expression" dxfId="4139" priority="82">
      <formula>AND(L$9&gt;=8/24,L$9&lt;14/24)</formula>
    </cfRule>
    <cfRule type="expression" dxfId="4138" priority="83">
      <formula>L$9&lt;8/24</formula>
    </cfRule>
  </conditionalFormatting>
  <conditionalFormatting sqref="L36:L39">
    <cfRule type="expression" dxfId="4137" priority="76">
      <formula>L$9&gt;=20/24</formula>
    </cfRule>
    <cfRule type="expression" dxfId="4136" priority="77">
      <formula>AND(L$9&gt;=14/24,L$9&lt;20/24)</formula>
    </cfRule>
    <cfRule type="expression" dxfId="4135" priority="78">
      <formula>AND(L$9&gt;=8/24,L$9&lt;14/24)</formula>
    </cfRule>
    <cfRule type="expression" dxfId="4134" priority="79">
      <formula>L$9&lt;8/24</formula>
    </cfRule>
  </conditionalFormatting>
  <conditionalFormatting sqref="R29:AD29">
    <cfRule type="expression" dxfId="4133" priority="72">
      <formula>R$9&gt;=20/24</formula>
    </cfRule>
    <cfRule type="expression" dxfId="4132" priority="73">
      <formula>AND(R$9&gt;=14/24,R$9&lt;20/24)</formula>
    </cfRule>
    <cfRule type="expression" dxfId="4131" priority="74">
      <formula>AND(R$9&gt;=8/24,R$9&lt;14/24)</formula>
    </cfRule>
    <cfRule type="expression" dxfId="4130" priority="75">
      <formula>R$9&lt;8/24</formula>
    </cfRule>
  </conditionalFormatting>
  <conditionalFormatting sqref="R12:AF27">
    <cfRule type="expression" dxfId="4129" priority="68">
      <formula>R$9&gt;=20/24</formula>
    </cfRule>
    <cfRule type="expression" dxfId="4128" priority="69">
      <formula>AND(R$9&gt;=14/24,R$9&lt;20/24)</formula>
    </cfRule>
    <cfRule type="expression" dxfId="4127" priority="70">
      <formula>AND(R$9&gt;=8/24,R$9&lt;14/24)</formula>
    </cfRule>
    <cfRule type="expression" dxfId="4126" priority="71">
      <formula>R$9&lt;8/24</formula>
    </cfRule>
  </conditionalFormatting>
  <conditionalFormatting sqref="R34:R39 S35:X39 V36:AF39 U39:AF39">
    <cfRule type="expression" dxfId="4125" priority="64">
      <formula>R$9&gt;=20/24</formula>
    </cfRule>
    <cfRule type="expression" dxfId="4124" priority="65">
      <formula>AND(R$9&gt;=14/24,R$9&lt;20/24)</formula>
    </cfRule>
    <cfRule type="expression" dxfId="4123" priority="66">
      <formula>AND(R$9&gt;=8/24,R$9&lt;14/24)</formula>
    </cfRule>
    <cfRule type="expression" dxfId="4122" priority="67">
      <formula>R$9&lt;8/24</formula>
    </cfRule>
  </conditionalFormatting>
  <conditionalFormatting sqref="R40:AF40">
    <cfRule type="expression" dxfId="4121" priority="60">
      <formula>R$9&gt;=20/24</formula>
    </cfRule>
    <cfRule type="expression" dxfId="4120" priority="61">
      <formula>AND(R$9&gt;=14/24,R$9&lt;20/24)</formula>
    </cfRule>
    <cfRule type="expression" dxfId="4119" priority="62">
      <formula>AND(R$9&gt;=8/24,R$9&lt;14/24)</formula>
    </cfRule>
    <cfRule type="expression" dxfId="4118" priority="63">
      <formula>R$9&lt;8/24</formula>
    </cfRule>
  </conditionalFormatting>
  <conditionalFormatting sqref="R41:AF41">
    <cfRule type="expression" dxfId="4117" priority="56">
      <formula>R$9&gt;=20/24</formula>
    </cfRule>
    <cfRule type="expression" dxfId="4116" priority="57">
      <formula>AND(R$9&gt;=14/24,R$9&lt;20/24)</formula>
    </cfRule>
    <cfRule type="expression" dxfId="4115" priority="58">
      <formula>AND(R$9&gt;=8/24,R$9&lt;14/24)</formula>
    </cfRule>
    <cfRule type="expression" dxfId="4114" priority="59">
      <formula>R$9&lt;8/24</formula>
    </cfRule>
  </conditionalFormatting>
  <conditionalFormatting sqref="R51:Z58 AC52:AF52 AA51:AB52 AA53:AF58">
    <cfRule type="expression" dxfId="4113" priority="52">
      <formula>R$9&gt;=20/24</formula>
    </cfRule>
    <cfRule type="expression" dxfId="4112" priority="53">
      <formula>AND(R$9&gt;=14/24,R$9&lt;20/24)</formula>
    </cfRule>
    <cfRule type="expression" dxfId="4111" priority="54">
      <formula>AND(R$9&gt;=8/24,R$9&lt;14/24)</formula>
    </cfRule>
    <cfRule type="expression" dxfId="4110" priority="55">
      <formula>R$9&lt;8/24</formula>
    </cfRule>
  </conditionalFormatting>
  <conditionalFormatting sqref="AB83:AF86">
    <cfRule type="expression" dxfId="4109" priority="48">
      <formula>AB$9&gt;=20/24</formula>
    </cfRule>
    <cfRule type="expression" dxfId="4108" priority="49">
      <formula>AND(AB$9&gt;=14/24,AB$9&lt;20/24)</formula>
    </cfRule>
    <cfRule type="expression" dxfId="4107" priority="50">
      <formula>AND(AB$9&gt;=8/24,AB$9&lt;14/24)</formula>
    </cfRule>
    <cfRule type="expression" dxfId="4106" priority="51">
      <formula>AB$9&lt;8/24</formula>
    </cfRule>
  </conditionalFormatting>
  <conditionalFormatting sqref="B83:K86">
    <cfRule type="expression" dxfId="4105" priority="40">
      <formula>B$9&gt;=20/24</formula>
    </cfRule>
    <cfRule type="expression" dxfId="4104" priority="41">
      <formula>AND(B$9&gt;=14/24,B$9&lt;20/24)</formula>
    </cfRule>
    <cfRule type="expression" dxfId="4103" priority="42">
      <formula>AND(B$9&gt;=8/24,B$9&lt;14/24)</formula>
    </cfRule>
    <cfRule type="expression" dxfId="4102" priority="43">
      <formula>B$9&lt;8/24</formula>
    </cfRule>
  </conditionalFormatting>
  <conditionalFormatting sqref="L83:Q86">
    <cfRule type="expression" dxfId="4101" priority="36">
      <formula>L$9&gt;=20/24</formula>
    </cfRule>
    <cfRule type="expression" dxfId="4100" priority="37">
      <formula>AND(L$9&gt;=14/24,L$9&lt;20/24)</formula>
    </cfRule>
    <cfRule type="expression" dxfId="4099" priority="38">
      <formula>AND(L$9&gt;=8/24,L$9&lt;14/24)</formula>
    </cfRule>
    <cfRule type="expression" dxfId="4098" priority="39">
      <formula>L$9&lt;8/24</formula>
    </cfRule>
  </conditionalFormatting>
  <conditionalFormatting sqref="R83:AA86">
    <cfRule type="expression" dxfId="4097" priority="32">
      <formula>R$9&gt;=20/24</formula>
    </cfRule>
    <cfRule type="expression" dxfId="4096" priority="33">
      <formula>AND(R$9&gt;=14/24,R$9&lt;20/24)</formula>
    </cfRule>
    <cfRule type="expression" dxfId="4095" priority="34">
      <formula>AND(R$9&gt;=8/24,R$9&lt;14/24)</formula>
    </cfRule>
    <cfRule type="expression" dxfId="4094" priority="35">
      <formula>R$9&lt;8/24</formula>
    </cfRule>
  </conditionalFormatting>
  <conditionalFormatting sqref="AG42 B11:AF47">
    <cfRule type="expression" dxfId="4093" priority="31">
      <formula>B11&gt;$AG11</formula>
    </cfRule>
  </conditionalFormatting>
  <conditionalFormatting sqref="T192:AX192">
    <cfRule type="expression" dxfId="4092" priority="27">
      <formula>T$9&gt;=20/24</formula>
    </cfRule>
    <cfRule type="expression" dxfId="4091" priority="28">
      <formula>AND(T$9&gt;=14/24,T$9&lt;20/24)</formula>
    </cfRule>
    <cfRule type="expression" dxfId="4090" priority="29">
      <formula>AND(T$9&gt;=8/24,T$9&lt;14/24)</formula>
    </cfRule>
    <cfRule type="expression" dxfId="4089" priority="30">
      <formula>T$9&lt;8/24</formula>
    </cfRule>
  </conditionalFormatting>
  <conditionalFormatting sqref="A11:A86 A88:A180">
    <cfRule type="expression" dxfId="4088" priority="26">
      <formula>$AH11=0</formula>
    </cfRule>
  </conditionalFormatting>
  <conditionalFormatting sqref="AB87:AF87">
    <cfRule type="expression" dxfId="4087" priority="22">
      <formula>AB$9&gt;=20/24</formula>
    </cfRule>
    <cfRule type="expression" dxfId="4086" priority="23">
      <formula>AND(AB$9&gt;=14/24,AB$9&lt;20/24)</formula>
    </cfRule>
    <cfRule type="expression" dxfId="4085" priority="24">
      <formula>AND(AB$9&gt;=8/24,AB$9&lt;14/24)</formula>
    </cfRule>
    <cfRule type="expression" dxfId="4084" priority="25">
      <formula>AB$9&lt;8/24</formula>
    </cfRule>
  </conditionalFormatting>
  <conditionalFormatting sqref="B87:K87">
    <cfRule type="expression" dxfId="4083" priority="18">
      <formula>B$9&gt;=20/24</formula>
    </cfRule>
    <cfRule type="expression" dxfId="4082" priority="19">
      <formula>AND(B$9&gt;=14/24,B$9&lt;20/24)</formula>
    </cfRule>
    <cfRule type="expression" dxfId="4081" priority="20">
      <formula>AND(B$9&gt;=8/24,B$9&lt;14/24)</formula>
    </cfRule>
    <cfRule type="expression" dxfId="4080" priority="21">
      <formula>B$9&lt;8/24</formula>
    </cfRule>
  </conditionalFormatting>
  <conditionalFormatting sqref="L87:Q87">
    <cfRule type="expression" dxfId="4079" priority="14">
      <formula>L$9&gt;=20/24</formula>
    </cfRule>
    <cfRule type="expression" dxfId="4078" priority="15">
      <formula>AND(L$9&gt;=14/24,L$9&lt;20/24)</formula>
    </cfRule>
    <cfRule type="expression" dxfId="4077" priority="16">
      <formula>AND(L$9&gt;=8/24,L$9&lt;14/24)</formula>
    </cfRule>
    <cfRule type="expression" dxfId="4076" priority="17">
      <formula>L$9&lt;8/24</formula>
    </cfRule>
  </conditionalFormatting>
  <conditionalFormatting sqref="R87:AA87">
    <cfRule type="expression" dxfId="4075" priority="10">
      <formula>R$9&gt;=20/24</formula>
    </cfRule>
    <cfRule type="expression" dxfId="4074" priority="11">
      <formula>AND(R$9&gt;=14/24,R$9&lt;20/24)</formula>
    </cfRule>
    <cfRule type="expression" dxfId="4073" priority="12">
      <formula>AND(R$9&gt;=8/24,R$9&lt;14/24)</formula>
    </cfRule>
    <cfRule type="expression" dxfId="4072" priority="13">
      <formula>R$9&lt;8/24</formula>
    </cfRule>
  </conditionalFormatting>
  <conditionalFormatting sqref="A87">
    <cfRule type="expression" dxfId="4071" priority="9">
      <formula>$AH87=0</formula>
    </cfRule>
  </conditionalFormatting>
  <conditionalFormatting sqref="B28:AF28">
    <cfRule type="expression" dxfId="4070" priority="5">
      <formula>B$9&gt;=20/24</formula>
    </cfRule>
    <cfRule type="expression" dxfId="4069" priority="6">
      <formula>AND(B$9&gt;=14/24,B$9&lt;20/24)</formula>
    </cfRule>
    <cfRule type="expression" dxfId="4068" priority="7">
      <formula>AND(B$9&gt;=8/24,B$9&lt;14/24)</formula>
    </cfRule>
    <cfRule type="expression" dxfId="4067" priority="8">
      <formula>B$9&lt;8/24</formula>
    </cfRule>
  </conditionalFormatting>
  <conditionalFormatting sqref="R28:AA28">
    <cfRule type="expression" dxfId="4066" priority="1">
      <formula>R$9&gt;=20/24</formula>
    </cfRule>
    <cfRule type="expression" dxfId="4065" priority="2">
      <formula>AND(R$9&gt;=14/24,R$9&lt;20/24)</formula>
    </cfRule>
    <cfRule type="expression" dxfId="4064" priority="3">
      <formula>AND(R$9&gt;=8/24,R$9&lt;14/24)</formula>
    </cfRule>
    <cfRule type="expression" dxfId="4063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6</v>
      </c>
      <c r="D4" s="226">
        <f ca="1">IFERROR(DATE(2021,4,13)+C4,"")</f>
        <v>44305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596</v>
      </c>
      <c r="C5" s="32">
        <f t="shared" ref="C5:AF5" si="0">C59</f>
        <v>613</v>
      </c>
      <c r="D5" s="32">
        <f t="shared" si="0"/>
        <v>606.70000000000005</v>
      </c>
      <c r="E5" s="32">
        <f t="shared" si="0"/>
        <v>615.40000000000009</v>
      </c>
      <c r="F5" s="32">
        <f t="shared" si="0"/>
        <v>620.1</v>
      </c>
      <c r="G5" s="32">
        <f t="shared" si="0"/>
        <v>665.5</v>
      </c>
      <c r="H5" s="32">
        <f t="shared" si="0"/>
        <v>670.9</v>
      </c>
      <c r="I5" s="32">
        <f t="shared" si="0"/>
        <v>695.1</v>
      </c>
      <c r="J5" s="32">
        <f t="shared" si="0"/>
        <v>706.9</v>
      </c>
      <c r="K5" s="32">
        <f t="shared" si="0"/>
        <v>730</v>
      </c>
      <c r="L5" s="32">
        <f t="shared" si="0"/>
        <v>715.3</v>
      </c>
      <c r="M5" s="32">
        <f t="shared" si="0"/>
        <v>707.26</v>
      </c>
      <c r="N5" s="32">
        <f t="shared" si="0"/>
        <v>708.3</v>
      </c>
      <c r="O5" s="32">
        <f t="shared" si="0"/>
        <v>732</v>
      </c>
      <c r="P5" s="32">
        <f t="shared" si="0"/>
        <v>725.7</v>
      </c>
      <c r="Q5" s="32">
        <f t="shared" si="0"/>
        <v>745.5</v>
      </c>
      <c r="R5" s="32">
        <f t="shared" si="0"/>
        <v>743.8</v>
      </c>
      <c r="S5" s="32">
        <f t="shared" si="0"/>
        <v>734.3</v>
      </c>
      <c r="T5" s="32">
        <f t="shared" si="0"/>
        <v>736.1</v>
      </c>
      <c r="U5" s="32">
        <f t="shared" si="0"/>
        <v>736.2</v>
      </c>
      <c r="V5" s="32">
        <f t="shared" si="0"/>
        <v>716.5</v>
      </c>
      <c r="W5" s="32">
        <f t="shared" si="0"/>
        <v>711.5</v>
      </c>
      <c r="X5" s="32">
        <f t="shared" si="0"/>
        <v>703.1</v>
      </c>
      <c r="Y5" s="32">
        <f t="shared" si="0"/>
        <v>721.50000000000011</v>
      </c>
      <c r="Z5" s="32">
        <f t="shared" si="0"/>
        <v>744.5</v>
      </c>
      <c r="AA5" s="32">
        <f t="shared" si="0"/>
        <v>710.30000000000007</v>
      </c>
      <c r="AB5" s="32">
        <f t="shared" si="0"/>
        <v>761.32000000000016</v>
      </c>
      <c r="AC5" s="32">
        <f t="shared" si="0"/>
        <v>747.81000000000006</v>
      </c>
      <c r="AD5" s="32">
        <f t="shared" si="0"/>
        <v>722.07</v>
      </c>
      <c r="AE5" s="32">
        <f t="shared" si="0"/>
        <v>718.9</v>
      </c>
      <c r="AF5" s="32">
        <f t="shared" si="0"/>
        <v>704.1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1221MW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Load=949</v>
      </c>
      <c r="B7" s="35">
        <f t="shared" ref="B7:AF7" si="1">B65</f>
        <v>948.74</v>
      </c>
      <c r="C7" s="35">
        <f t="shared" si="1"/>
        <v>969.1400000000001</v>
      </c>
      <c r="D7" s="35">
        <f t="shared" si="1"/>
        <v>948.74</v>
      </c>
      <c r="E7" s="35">
        <f t="shared" si="1"/>
        <v>950.54000000000008</v>
      </c>
      <c r="F7" s="35">
        <f t="shared" si="1"/>
        <v>971.54000000000008</v>
      </c>
      <c r="G7" s="35">
        <f t="shared" si="1"/>
        <v>1015.74</v>
      </c>
      <c r="H7" s="35">
        <f t="shared" si="1"/>
        <v>1064.9399999999998</v>
      </c>
      <c r="I7" s="35">
        <f t="shared" si="1"/>
        <v>1127.6400000000001</v>
      </c>
      <c r="J7" s="35">
        <f t="shared" si="1"/>
        <v>1177.3399999999999</v>
      </c>
      <c r="K7" s="35">
        <f t="shared" si="1"/>
        <v>1220.54</v>
      </c>
      <c r="L7" s="35">
        <f>L65</f>
        <v>1214.1300000000001</v>
      </c>
      <c r="M7" s="35">
        <f t="shared" si="1"/>
        <v>1191.7</v>
      </c>
      <c r="N7" s="35">
        <f t="shared" si="1"/>
        <v>1183.93</v>
      </c>
      <c r="O7" s="35">
        <f t="shared" si="1"/>
        <v>1206.94</v>
      </c>
      <c r="P7" s="35">
        <f t="shared" si="1"/>
        <v>1203.04</v>
      </c>
      <c r="Q7" s="35">
        <f t="shared" si="1"/>
        <v>1215.24</v>
      </c>
      <c r="R7" s="35">
        <f t="shared" si="1"/>
        <v>1221.3399999999999</v>
      </c>
      <c r="S7" s="35">
        <f t="shared" si="1"/>
        <v>1215.1399999999999</v>
      </c>
      <c r="T7" s="35">
        <f t="shared" si="1"/>
        <v>1230.04</v>
      </c>
      <c r="U7" s="35">
        <f t="shared" si="1"/>
        <v>1200.24</v>
      </c>
      <c r="V7" s="35">
        <f t="shared" si="1"/>
        <v>1183.6400000000001</v>
      </c>
      <c r="W7" s="35">
        <f t="shared" si="1"/>
        <v>1201.04</v>
      </c>
      <c r="X7" s="35">
        <f t="shared" si="1"/>
        <v>1251.3400000000001</v>
      </c>
      <c r="Y7" s="35">
        <f t="shared" si="1"/>
        <v>1403.5400000000002</v>
      </c>
      <c r="Z7" s="35">
        <f t="shared" si="1"/>
        <v>1371.7400000000002</v>
      </c>
      <c r="AA7" s="35">
        <f t="shared" si="1"/>
        <v>1330.74</v>
      </c>
      <c r="AB7" s="35">
        <f t="shared" si="1"/>
        <v>1308.26</v>
      </c>
      <c r="AC7" s="35">
        <f t="shared" si="1"/>
        <v>1269.45</v>
      </c>
      <c r="AD7" s="35">
        <f t="shared" si="1"/>
        <v>1159.9100000000001</v>
      </c>
      <c r="AE7" s="35">
        <f t="shared" si="1"/>
        <v>1083.6399999999999</v>
      </c>
      <c r="AF7" s="35">
        <f t="shared" si="1"/>
        <v>1057.1400000000001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21</v>
      </c>
      <c r="C11" s="47">
        <v>21</v>
      </c>
      <c r="D11" s="47">
        <v>21</v>
      </c>
      <c r="E11" s="47">
        <v>21</v>
      </c>
      <c r="F11" s="47">
        <v>21</v>
      </c>
      <c r="G11" s="47">
        <v>21</v>
      </c>
      <c r="H11" s="47">
        <v>21</v>
      </c>
      <c r="I11" s="47">
        <v>21</v>
      </c>
      <c r="J11" s="47">
        <v>21</v>
      </c>
      <c r="K11" s="47">
        <v>21</v>
      </c>
      <c r="L11" s="48">
        <v>21</v>
      </c>
      <c r="M11" s="48">
        <v>21</v>
      </c>
      <c r="N11" s="48">
        <v>21</v>
      </c>
      <c r="O11" s="48">
        <v>21</v>
      </c>
      <c r="P11" s="48">
        <v>21</v>
      </c>
      <c r="Q11" s="48">
        <v>21</v>
      </c>
      <c r="R11" s="49">
        <v>21</v>
      </c>
      <c r="S11" s="49">
        <v>21</v>
      </c>
      <c r="T11" s="49">
        <v>21</v>
      </c>
      <c r="U11" s="49">
        <v>21</v>
      </c>
      <c r="V11" s="49">
        <v>21</v>
      </c>
      <c r="W11" s="49">
        <v>21</v>
      </c>
      <c r="X11" s="49">
        <v>21</v>
      </c>
      <c r="Y11" s="49">
        <v>21</v>
      </c>
      <c r="Z11" s="49">
        <v>21</v>
      </c>
      <c r="AA11" s="47">
        <v>21</v>
      </c>
      <c r="AB11" s="47">
        <v>21</v>
      </c>
      <c r="AC11" s="47">
        <v>21</v>
      </c>
      <c r="AD11" s="47">
        <v>21</v>
      </c>
      <c r="AE11" s="47">
        <v>21</v>
      </c>
      <c r="AF11" s="47">
        <v>21</v>
      </c>
      <c r="AG11" s="50">
        <v>60</v>
      </c>
      <c r="AH11" s="51">
        <f>MAX(B11:AF11)</f>
        <v>21</v>
      </c>
      <c r="AI11" s="52">
        <f>MIN(B11:AF11)</f>
        <v>21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30</v>
      </c>
      <c r="C12" s="55">
        <v>30</v>
      </c>
      <c r="D12" s="55">
        <v>30</v>
      </c>
      <c r="E12" s="55">
        <v>25.1</v>
      </c>
      <c r="F12" s="55">
        <v>25.2</v>
      </c>
      <c r="G12" s="55">
        <v>25.2</v>
      </c>
      <c r="H12" s="55">
        <v>25.6</v>
      </c>
      <c r="I12" s="55">
        <v>25.5</v>
      </c>
      <c r="J12" s="55">
        <v>25.5</v>
      </c>
      <c r="K12" s="55">
        <v>25.5</v>
      </c>
      <c r="L12" s="48">
        <v>25.5</v>
      </c>
      <c r="M12" s="48">
        <v>25.3</v>
      </c>
      <c r="N12" s="48">
        <v>30</v>
      </c>
      <c r="O12" s="48">
        <v>31.2</v>
      </c>
      <c r="P12" s="48">
        <v>31.2</v>
      </c>
      <c r="Q12" s="48">
        <v>30</v>
      </c>
      <c r="R12" s="48">
        <v>30</v>
      </c>
      <c r="S12" s="48">
        <v>29.6</v>
      </c>
      <c r="T12" s="48">
        <v>29.6</v>
      </c>
      <c r="U12" s="48">
        <v>29.4</v>
      </c>
      <c r="V12" s="48">
        <v>25</v>
      </c>
      <c r="W12" s="48">
        <v>25</v>
      </c>
      <c r="X12" s="48">
        <v>25.4</v>
      </c>
      <c r="Y12" s="48">
        <v>25.4</v>
      </c>
      <c r="Z12" s="48">
        <v>25.1</v>
      </c>
      <c r="AA12" s="55">
        <v>25</v>
      </c>
      <c r="AB12" s="55">
        <v>25.5</v>
      </c>
      <c r="AC12" s="55">
        <v>25.2</v>
      </c>
      <c r="AD12" s="55">
        <v>25.3</v>
      </c>
      <c r="AE12" s="55">
        <v>25.4</v>
      </c>
      <c r="AF12" s="55">
        <v>25.7</v>
      </c>
      <c r="AG12" s="56">
        <v>50</v>
      </c>
      <c r="AH12" s="51">
        <f t="shared" ref="AH12:AH77" si="2">MAX(B12:AF12)</f>
        <v>31.2</v>
      </c>
      <c r="AI12" s="52">
        <f t="shared" ref="AI12:AI77" si="3">MIN(B12:AF12)</f>
        <v>25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</v>
      </c>
      <c r="C13" s="55">
        <v>16</v>
      </c>
      <c r="D13" s="55">
        <v>16</v>
      </c>
      <c r="E13" s="55">
        <v>16</v>
      </c>
      <c r="F13" s="55">
        <v>16</v>
      </c>
      <c r="G13" s="55">
        <v>16</v>
      </c>
      <c r="H13" s="55">
        <v>16</v>
      </c>
      <c r="I13" s="55">
        <v>16</v>
      </c>
      <c r="J13" s="55">
        <v>16</v>
      </c>
      <c r="K13" s="55">
        <v>16</v>
      </c>
      <c r="L13" s="48">
        <v>16</v>
      </c>
      <c r="M13" s="48">
        <v>16</v>
      </c>
      <c r="N13" s="48">
        <v>16</v>
      </c>
      <c r="O13" s="48">
        <v>16</v>
      </c>
      <c r="P13" s="48">
        <v>16</v>
      </c>
      <c r="Q13" s="48">
        <v>16</v>
      </c>
      <c r="R13" s="48">
        <v>16</v>
      </c>
      <c r="S13" s="48">
        <v>16</v>
      </c>
      <c r="T13" s="48">
        <v>16</v>
      </c>
      <c r="U13" s="48">
        <v>16</v>
      </c>
      <c r="V13" s="48">
        <v>16</v>
      </c>
      <c r="W13" s="48">
        <v>16</v>
      </c>
      <c r="X13" s="48">
        <v>16</v>
      </c>
      <c r="Y13" s="48">
        <v>16</v>
      </c>
      <c r="Z13" s="48">
        <v>16</v>
      </c>
      <c r="AA13" s="55">
        <v>16</v>
      </c>
      <c r="AB13" s="55">
        <v>16</v>
      </c>
      <c r="AC13" s="55">
        <v>16</v>
      </c>
      <c r="AD13" s="55">
        <v>16</v>
      </c>
      <c r="AE13" s="55">
        <v>16</v>
      </c>
      <c r="AF13" s="55">
        <v>16</v>
      </c>
      <c r="AG13" s="58">
        <v>45</v>
      </c>
      <c r="AH13" s="51">
        <f t="shared" si="2"/>
        <v>16</v>
      </c>
      <c r="AI13" s="52">
        <f t="shared" si="3"/>
        <v>16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25</v>
      </c>
      <c r="C14" s="55">
        <v>25</v>
      </c>
      <c r="D14" s="55">
        <v>25</v>
      </c>
      <c r="E14" s="55">
        <v>25</v>
      </c>
      <c r="F14" s="55">
        <v>20</v>
      </c>
      <c r="G14" s="55">
        <v>20</v>
      </c>
      <c r="H14" s="55">
        <v>20</v>
      </c>
      <c r="I14" s="55">
        <v>20</v>
      </c>
      <c r="J14" s="55">
        <v>20</v>
      </c>
      <c r="K14" s="55">
        <v>19</v>
      </c>
      <c r="L14" s="55">
        <v>19</v>
      </c>
      <c r="M14" s="55">
        <v>19</v>
      </c>
      <c r="N14" s="55">
        <v>19</v>
      </c>
      <c r="O14" s="55">
        <v>19</v>
      </c>
      <c r="P14" s="55">
        <v>19</v>
      </c>
      <c r="Q14" s="55">
        <v>19</v>
      </c>
      <c r="R14" s="55">
        <v>19</v>
      </c>
      <c r="S14" s="48">
        <v>19</v>
      </c>
      <c r="T14" s="48">
        <v>19</v>
      </c>
      <c r="U14" s="48">
        <v>19</v>
      </c>
      <c r="V14" s="48">
        <v>19</v>
      </c>
      <c r="W14" s="48">
        <v>19</v>
      </c>
      <c r="X14" s="48">
        <v>19</v>
      </c>
      <c r="Y14" s="48">
        <v>19</v>
      </c>
      <c r="Z14" s="48">
        <v>19</v>
      </c>
      <c r="AA14" s="55">
        <v>19</v>
      </c>
      <c r="AB14" s="55">
        <v>19</v>
      </c>
      <c r="AC14" s="55">
        <v>19</v>
      </c>
      <c r="AD14" s="55">
        <v>19</v>
      </c>
      <c r="AE14" s="55">
        <v>19</v>
      </c>
      <c r="AF14" s="55">
        <v>19</v>
      </c>
      <c r="AG14" s="58">
        <v>25</v>
      </c>
      <c r="AH14" s="51">
        <f t="shared" si="2"/>
        <v>25</v>
      </c>
      <c r="AI14" s="52">
        <f t="shared" si="3"/>
        <v>19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13.3</v>
      </c>
      <c r="C15" s="55">
        <v>13.3</v>
      </c>
      <c r="D15" s="55">
        <v>13.2</v>
      </c>
      <c r="E15" s="55">
        <v>11.9</v>
      </c>
      <c r="F15" s="55">
        <v>11.2</v>
      </c>
      <c r="G15" s="55">
        <v>10</v>
      </c>
      <c r="H15" s="55">
        <v>10</v>
      </c>
      <c r="I15" s="55">
        <v>10</v>
      </c>
      <c r="J15" s="55">
        <v>10</v>
      </c>
      <c r="K15" s="55">
        <v>10</v>
      </c>
      <c r="L15" s="55">
        <v>10</v>
      </c>
      <c r="M15" s="55">
        <v>10</v>
      </c>
      <c r="N15" s="55">
        <v>10</v>
      </c>
      <c r="O15" s="55">
        <v>10</v>
      </c>
      <c r="P15" s="55">
        <v>9.8000000000000007</v>
      </c>
      <c r="Q15" s="55">
        <v>9.4</v>
      </c>
      <c r="R15" s="55">
        <v>7.1</v>
      </c>
      <c r="S15" s="48">
        <v>9.4</v>
      </c>
      <c r="T15" s="48">
        <v>9.4</v>
      </c>
      <c r="U15" s="48">
        <v>6.9</v>
      </c>
      <c r="V15" s="48">
        <v>7</v>
      </c>
      <c r="W15" s="48">
        <v>11.1</v>
      </c>
      <c r="X15" s="48">
        <v>11.1</v>
      </c>
      <c r="Y15" s="48">
        <v>10.1</v>
      </c>
      <c r="Z15" s="48">
        <v>7</v>
      </c>
      <c r="AA15" s="55">
        <v>7.1</v>
      </c>
      <c r="AB15" s="55">
        <v>10</v>
      </c>
      <c r="AC15" s="55">
        <v>10</v>
      </c>
      <c r="AD15" s="55">
        <v>10</v>
      </c>
      <c r="AE15" s="55">
        <v>11.3</v>
      </c>
      <c r="AF15" s="55">
        <v>11.4</v>
      </c>
      <c r="AG15" s="58">
        <v>25</v>
      </c>
      <c r="AH15" s="51">
        <f t="shared" si="2"/>
        <v>13.3</v>
      </c>
      <c r="AI15" s="52">
        <f t="shared" si="3"/>
        <v>6.9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55">
        <v>6.2</v>
      </c>
      <c r="M16" s="55">
        <v>6.2</v>
      </c>
      <c r="N16" s="55">
        <v>6.2</v>
      </c>
      <c r="O16" s="55">
        <v>6.2</v>
      </c>
      <c r="P16" s="55">
        <v>6.2</v>
      </c>
      <c r="Q16" s="55">
        <v>6.2</v>
      </c>
      <c r="R16" s="55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12.2</v>
      </c>
      <c r="C17" s="55">
        <v>12.2</v>
      </c>
      <c r="D17" s="55">
        <v>12.4</v>
      </c>
      <c r="E17" s="55">
        <v>12.5</v>
      </c>
      <c r="F17" s="55">
        <v>12.4</v>
      </c>
      <c r="G17" s="55">
        <v>12.2</v>
      </c>
      <c r="H17" s="55">
        <v>11.9</v>
      </c>
      <c r="I17" s="55">
        <v>10.199999999999999</v>
      </c>
      <c r="J17" s="55">
        <v>10.1</v>
      </c>
      <c r="K17" s="55">
        <v>10.3</v>
      </c>
      <c r="L17" s="55">
        <v>10.3</v>
      </c>
      <c r="M17" s="55">
        <v>10.3</v>
      </c>
      <c r="N17" s="55">
        <v>10.3</v>
      </c>
      <c r="O17" s="55">
        <v>10.3</v>
      </c>
      <c r="P17" s="55">
        <v>10.199999999999999</v>
      </c>
      <c r="Q17" s="55">
        <v>10.3</v>
      </c>
      <c r="R17" s="55">
        <v>10.199999999999999</v>
      </c>
      <c r="S17" s="48">
        <v>9.5</v>
      </c>
      <c r="T17" s="48">
        <v>9.1999999999999993</v>
      </c>
      <c r="U17" s="48">
        <v>9.3000000000000007</v>
      </c>
      <c r="V17" s="48">
        <v>9.6999999999999993</v>
      </c>
      <c r="W17" s="48">
        <v>9.6999999999999993</v>
      </c>
      <c r="X17" s="48">
        <v>11</v>
      </c>
      <c r="Y17" s="48">
        <v>11.2</v>
      </c>
      <c r="Z17" s="48">
        <v>11.1</v>
      </c>
      <c r="AA17" s="48">
        <v>11</v>
      </c>
      <c r="AB17" s="48">
        <v>12.8</v>
      </c>
      <c r="AC17" s="48">
        <v>12.6</v>
      </c>
      <c r="AD17" s="48">
        <v>13</v>
      </c>
      <c r="AE17" s="48">
        <v>13.1</v>
      </c>
      <c r="AF17" s="48">
        <v>11.6</v>
      </c>
      <c r="AG17" s="58">
        <v>22.1</v>
      </c>
      <c r="AH17" s="51">
        <f t="shared" si="2"/>
        <v>13.1</v>
      </c>
      <c r="AI17" s="52">
        <f t="shared" si="3"/>
        <v>9.1999999999999993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4.5</v>
      </c>
      <c r="C18" s="55">
        <v>4.5</v>
      </c>
      <c r="D18" s="55">
        <v>4.5</v>
      </c>
      <c r="E18" s="55">
        <v>4.5</v>
      </c>
      <c r="F18" s="55">
        <v>4.5</v>
      </c>
      <c r="G18" s="55">
        <v>4.5</v>
      </c>
      <c r="H18" s="55">
        <v>4.5</v>
      </c>
      <c r="I18" s="55">
        <v>4.5</v>
      </c>
      <c r="J18" s="55">
        <v>4.5</v>
      </c>
      <c r="K18" s="55">
        <v>4.5</v>
      </c>
      <c r="L18" s="55">
        <v>4.5</v>
      </c>
      <c r="M18" s="55">
        <v>4.5</v>
      </c>
      <c r="N18" s="55">
        <v>4.5</v>
      </c>
      <c r="O18" s="55">
        <v>4.5</v>
      </c>
      <c r="P18" s="55">
        <v>4.5</v>
      </c>
      <c r="Q18" s="55">
        <v>4.5</v>
      </c>
      <c r="R18" s="55">
        <v>4.5</v>
      </c>
      <c r="S18" s="55">
        <v>4.5</v>
      </c>
      <c r="T18" s="55">
        <v>4.5</v>
      </c>
      <c r="U18" s="55">
        <v>4.5</v>
      </c>
      <c r="V18" s="55">
        <v>4.5</v>
      </c>
      <c r="W18" s="55">
        <v>4.5</v>
      </c>
      <c r="X18" s="55">
        <v>4.5</v>
      </c>
      <c r="Y18" s="55">
        <v>4.5</v>
      </c>
      <c r="Z18" s="55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11.6</v>
      </c>
      <c r="C19" s="55">
        <v>15</v>
      </c>
      <c r="D19" s="55">
        <v>16.100000000000001</v>
      </c>
      <c r="E19" s="55">
        <v>16.399999999999999</v>
      </c>
      <c r="F19" s="55">
        <v>16.5</v>
      </c>
      <c r="G19" s="55">
        <v>17.5</v>
      </c>
      <c r="H19" s="55">
        <v>17.899999999999999</v>
      </c>
      <c r="I19" s="55">
        <v>17.899999999999999</v>
      </c>
      <c r="J19" s="55">
        <v>17.3</v>
      </c>
      <c r="K19" s="55">
        <v>16.399999999999999</v>
      </c>
      <c r="L19" s="55">
        <v>16.399999999999999</v>
      </c>
      <c r="M19" s="55">
        <v>16.399999999999999</v>
      </c>
      <c r="N19" s="55">
        <v>16.399999999999999</v>
      </c>
      <c r="O19" s="55">
        <v>13.6</v>
      </c>
      <c r="P19" s="55">
        <v>12.1</v>
      </c>
      <c r="Q19" s="55">
        <v>12</v>
      </c>
      <c r="R19" s="55">
        <v>11.4</v>
      </c>
      <c r="S19" s="48">
        <v>10.3</v>
      </c>
      <c r="T19" s="48">
        <v>11.9</v>
      </c>
      <c r="U19" s="48">
        <v>11.3</v>
      </c>
      <c r="V19" s="48">
        <v>11.8</v>
      </c>
      <c r="W19" s="48">
        <v>11.8</v>
      </c>
      <c r="X19" s="48">
        <v>11.9</v>
      </c>
      <c r="Y19" s="48">
        <v>11.8</v>
      </c>
      <c r="Z19" s="48">
        <v>12</v>
      </c>
      <c r="AA19" s="48">
        <v>14</v>
      </c>
      <c r="AB19" s="48">
        <v>12.3</v>
      </c>
      <c r="AC19" s="48">
        <v>13</v>
      </c>
      <c r="AD19" s="48">
        <v>12.9</v>
      </c>
      <c r="AE19" s="48">
        <v>11.8</v>
      </c>
      <c r="AF19" s="48">
        <v>11</v>
      </c>
      <c r="AG19" s="58">
        <v>22</v>
      </c>
      <c r="AH19" s="51">
        <f t="shared" si="2"/>
        <v>17.899999999999999</v>
      </c>
      <c r="AI19" s="52">
        <f t="shared" si="3"/>
        <v>10.3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Z20" s="55">
        <v>0</v>
      </c>
      <c r="AA20" s="55">
        <v>0</v>
      </c>
      <c r="AB20" s="55">
        <v>0</v>
      </c>
      <c r="AC20" s="55">
        <v>0</v>
      </c>
      <c r="AD20" s="55">
        <v>0</v>
      </c>
      <c r="AE20" s="55">
        <v>0</v>
      </c>
      <c r="AF20" s="55">
        <v>0</v>
      </c>
      <c r="AG20" s="58">
        <v>22</v>
      </c>
      <c r="AH20" s="51">
        <f t="shared" si="2"/>
        <v>0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55">
        <v>2</v>
      </c>
      <c r="M21" s="55">
        <v>2</v>
      </c>
      <c r="N21" s="55">
        <v>2</v>
      </c>
      <c r="O21" s="55">
        <v>2</v>
      </c>
      <c r="P21" s="55">
        <v>2</v>
      </c>
      <c r="Q21" s="55">
        <v>2</v>
      </c>
      <c r="R21" s="55">
        <v>2</v>
      </c>
      <c r="S21" s="55">
        <v>2</v>
      </c>
      <c r="T21" s="55">
        <v>2</v>
      </c>
      <c r="U21" s="55">
        <v>2</v>
      </c>
      <c r="V21" s="55">
        <v>2</v>
      </c>
      <c r="W21" s="55">
        <v>2</v>
      </c>
      <c r="X21" s="55">
        <v>2</v>
      </c>
      <c r="Y21" s="55">
        <v>2</v>
      </c>
      <c r="Z21" s="55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58">
        <v>13.6</v>
      </c>
      <c r="AH22" s="51">
        <f t="shared" si="2"/>
        <v>0</v>
      </c>
      <c r="AI22" s="52">
        <f t="shared" si="3"/>
        <v>0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55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55">
        <v>5</v>
      </c>
      <c r="Z24" s="55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0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58">
        <v>10</v>
      </c>
      <c r="AH27" s="51">
        <f t="shared" si="2"/>
        <v>0</v>
      </c>
      <c r="AI27" s="52">
        <f t="shared" si="3"/>
        <v>0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40</v>
      </c>
      <c r="C29" s="55">
        <v>40</v>
      </c>
      <c r="D29" s="55">
        <v>40.1</v>
      </c>
      <c r="E29" s="55">
        <v>36.4</v>
      </c>
      <c r="F29" s="55">
        <v>35.700000000000003</v>
      </c>
      <c r="G29" s="55">
        <v>36.200000000000003</v>
      </c>
      <c r="H29" s="55">
        <v>38.299999999999997</v>
      </c>
      <c r="I29" s="55">
        <v>35.4</v>
      </c>
      <c r="J29" s="55">
        <v>34.799999999999997</v>
      </c>
      <c r="K29" s="55">
        <v>34.6</v>
      </c>
      <c r="L29" s="66">
        <v>35.6</v>
      </c>
      <c r="M29" s="66">
        <v>34.1</v>
      </c>
      <c r="N29" s="66">
        <v>31</v>
      </c>
      <c r="O29" s="66">
        <v>31.2</v>
      </c>
      <c r="P29" s="66">
        <v>32.6</v>
      </c>
      <c r="Q29" s="66">
        <v>24.8</v>
      </c>
      <c r="R29" s="66">
        <v>27.2</v>
      </c>
      <c r="S29" s="66">
        <v>29.9</v>
      </c>
      <c r="T29" s="66">
        <v>27.3</v>
      </c>
      <c r="U29" s="66">
        <v>25.4</v>
      </c>
      <c r="V29" s="66">
        <v>23.5</v>
      </c>
      <c r="W29" s="66">
        <v>24</v>
      </c>
      <c r="X29" s="66">
        <v>22.4</v>
      </c>
      <c r="Y29" s="66">
        <v>20.7</v>
      </c>
      <c r="Z29" s="66">
        <v>21.2</v>
      </c>
      <c r="AA29" s="66">
        <v>20.6</v>
      </c>
      <c r="AB29" s="66">
        <v>20.6</v>
      </c>
      <c r="AC29" s="66">
        <v>21.3</v>
      </c>
      <c r="AD29" s="66">
        <v>22.7</v>
      </c>
      <c r="AE29" s="55">
        <v>23.9</v>
      </c>
      <c r="AF29" s="55">
        <v>24.9</v>
      </c>
      <c r="AG29" s="58">
        <v>240</v>
      </c>
      <c r="AH29" s="51">
        <f t="shared" si="2"/>
        <v>40.1</v>
      </c>
      <c r="AI29" s="52">
        <f t="shared" si="3"/>
        <v>20.6</v>
      </c>
      <c r="AK29" s="115"/>
    </row>
    <row r="30" spans="1:88" ht="15.75" thickBot="1" x14ac:dyDescent="0.3">
      <c r="A30" s="67" t="s">
        <v>37</v>
      </c>
      <c r="B30" s="68">
        <f>SUM(B11:B28)</f>
        <v>238.29999999999998</v>
      </c>
      <c r="C30" s="68">
        <f t="shared" ref="C30:AF30" si="4">SUM(C11:C28)</f>
        <v>241.7</v>
      </c>
      <c r="D30" s="68">
        <f t="shared" si="4"/>
        <v>242.9</v>
      </c>
      <c r="E30" s="68">
        <f t="shared" si="4"/>
        <v>237.1</v>
      </c>
      <c r="F30" s="68">
        <f t="shared" si="4"/>
        <v>231.5</v>
      </c>
      <c r="G30" s="68">
        <f t="shared" si="4"/>
        <v>231.10000000000002</v>
      </c>
      <c r="H30" s="68">
        <f t="shared" si="4"/>
        <v>231.6</v>
      </c>
      <c r="I30" s="68">
        <f t="shared" si="4"/>
        <v>229.8</v>
      </c>
      <c r="J30" s="68">
        <f t="shared" si="4"/>
        <v>229.1</v>
      </c>
      <c r="K30" s="68">
        <f t="shared" si="4"/>
        <v>227.4</v>
      </c>
      <c r="L30" s="68">
        <f t="shared" si="4"/>
        <v>227.4</v>
      </c>
      <c r="M30" s="68">
        <f t="shared" si="4"/>
        <v>227.2</v>
      </c>
      <c r="N30" s="68">
        <f t="shared" si="4"/>
        <v>231.9</v>
      </c>
      <c r="O30" s="68">
        <f>SUM(O11:O28)</f>
        <v>230.3</v>
      </c>
      <c r="P30" s="68">
        <f t="shared" si="4"/>
        <v>228.5</v>
      </c>
      <c r="Q30" s="68">
        <f t="shared" si="4"/>
        <v>226.9</v>
      </c>
      <c r="R30" s="68">
        <f t="shared" si="4"/>
        <v>223.9</v>
      </c>
      <c r="S30" s="68">
        <f t="shared" si="4"/>
        <v>224</v>
      </c>
      <c r="T30" s="68">
        <f t="shared" si="4"/>
        <v>225.3</v>
      </c>
      <c r="U30" s="68">
        <f t="shared" si="4"/>
        <v>222.10000000000002</v>
      </c>
      <c r="V30" s="68">
        <f>SUM(V11:V28)</f>
        <v>218.7</v>
      </c>
      <c r="W30" s="68">
        <f t="shared" si="4"/>
        <v>222.8</v>
      </c>
      <c r="X30" s="68">
        <f t="shared" si="4"/>
        <v>224.60000000000002</v>
      </c>
      <c r="Y30" s="68">
        <f t="shared" si="4"/>
        <v>223.7</v>
      </c>
      <c r="Z30" s="68">
        <f t="shared" si="4"/>
        <v>220.39999999999998</v>
      </c>
      <c r="AA30" s="68">
        <f t="shared" si="4"/>
        <v>222.3</v>
      </c>
      <c r="AB30" s="68">
        <f t="shared" si="4"/>
        <v>225.8</v>
      </c>
      <c r="AC30" s="68">
        <f t="shared" si="4"/>
        <v>226</v>
      </c>
      <c r="AD30" s="68">
        <f t="shared" si="4"/>
        <v>226.4</v>
      </c>
      <c r="AE30" s="68">
        <f t="shared" si="4"/>
        <v>226.8</v>
      </c>
      <c r="AF30" s="68">
        <f t="shared" si="4"/>
        <v>224.9</v>
      </c>
      <c r="AG30" s="58">
        <f>SUM(AG11:AG29)</f>
        <v>729.2</v>
      </c>
      <c r="AH30" s="51">
        <f t="shared" si="2"/>
        <v>242.9</v>
      </c>
      <c r="AI30" s="52">
        <f t="shared" si="3"/>
        <v>218.7</v>
      </c>
      <c r="AK30" s="53"/>
    </row>
    <row r="31" spans="1:88" x14ac:dyDescent="0.25">
      <c r="A31" s="54" t="s">
        <v>38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32.700000000000003</v>
      </c>
      <c r="I31" s="55">
        <v>40.6</v>
      </c>
      <c r="J31" s="55">
        <v>60.8</v>
      </c>
      <c r="K31" s="55">
        <v>59.9</v>
      </c>
      <c r="L31" s="48">
        <v>60.5</v>
      </c>
      <c r="M31" s="48">
        <v>60.9</v>
      </c>
      <c r="N31" s="48">
        <v>60.8</v>
      </c>
      <c r="O31" s="48">
        <v>60.8</v>
      </c>
      <c r="P31" s="48">
        <v>61.1</v>
      </c>
      <c r="Q31" s="48">
        <v>61.3</v>
      </c>
      <c r="R31" s="48">
        <v>72</v>
      </c>
      <c r="S31" s="48">
        <v>62.6</v>
      </c>
      <c r="T31" s="48">
        <v>71.3</v>
      </c>
      <c r="U31" s="48">
        <v>55.6</v>
      </c>
      <c r="V31" s="48">
        <v>46</v>
      </c>
      <c r="W31" s="48">
        <v>42.5</v>
      </c>
      <c r="X31" s="48">
        <v>64.5</v>
      </c>
      <c r="Y31" s="48">
        <v>120.7</v>
      </c>
      <c r="Z31" s="48">
        <v>121.2</v>
      </c>
      <c r="AA31" s="47">
        <v>116.2</v>
      </c>
      <c r="AB31" s="47">
        <v>92.1</v>
      </c>
      <c r="AC31" s="47">
        <v>92</v>
      </c>
      <c r="AD31" s="47">
        <v>60.7</v>
      </c>
      <c r="AE31" s="47">
        <v>40.799999999999997</v>
      </c>
      <c r="AF31" s="47">
        <v>30.5</v>
      </c>
      <c r="AG31" s="56">
        <v>144</v>
      </c>
      <c r="AH31" s="51">
        <f t="shared" si="2"/>
        <v>121.2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21.3</v>
      </c>
      <c r="G32" s="55">
        <v>20.7</v>
      </c>
      <c r="H32" s="55">
        <v>21.2</v>
      </c>
      <c r="I32" s="55">
        <v>45.5</v>
      </c>
      <c r="J32" s="55">
        <v>51.6</v>
      </c>
      <c r="K32" s="55">
        <v>50.5</v>
      </c>
      <c r="L32" s="69">
        <v>50.4</v>
      </c>
      <c r="M32" s="69">
        <v>45.8</v>
      </c>
      <c r="N32" s="69">
        <v>44.9</v>
      </c>
      <c r="O32" s="69">
        <v>45.5</v>
      </c>
      <c r="P32" s="69">
        <v>45.9</v>
      </c>
      <c r="Q32" s="69">
        <v>45</v>
      </c>
      <c r="R32" s="69">
        <v>46.2</v>
      </c>
      <c r="S32" s="69">
        <v>25.6</v>
      </c>
      <c r="T32" s="69">
        <v>21.2</v>
      </c>
      <c r="U32" s="69">
        <v>24.8</v>
      </c>
      <c r="V32" s="69">
        <v>22</v>
      </c>
      <c r="W32" s="69">
        <v>21.6</v>
      </c>
      <c r="X32" s="69">
        <v>21.5</v>
      </c>
      <c r="Y32" s="69">
        <v>54.3</v>
      </c>
      <c r="Z32" s="69">
        <v>49.8</v>
      </c>
      <c r="AA32" s="55">
        <v>49.1</v>
      </c>
      <c r="AB32" s="55">
        <v>34.799999999999997</v>
      </c>
      <c r="AC32" s="55">
        <v>34.9</v>
      </c>
      <c r="AD32" s="55">
        <v>22.4</v>
      </c>
      <c r="AE32" s="55">
        <v>0</v>
      </c>
      <c r="AF32" s="55">
        <v>0</v>
      </c>
      <c r="AG32" s="58">
        <v>70</v>
      </c>
      <c r="AH32" s="51">
        <f t="shared" si="2"/>
        <v>54.3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50</v>
      </c>
      <c r="C33" s="55">
        <v>50</v>
      </c>
      <c r="D33" s="55">
        <v>35</v>
      </c>
      <c r="E33" s="55">
        <v>32</v>
      </c>
      <c r="F33" s="55">
        <v>32.9</v>
      </c>
      <c r="G33" s="55">
        <v>32.9</v>
      </c>
      <c r="H33" s="55">
        <v>32.9</v>
      </c>
      <c r="I33" s="55">
        <v>41.1</v>
      </c>
      <c r="J33" s="55">
        <v>33.4</v>
      </c>
      <c r="K33" s="55">
        <v>41.1</v>
      </c>
      <c r="L33" s="69">
        <v>40.799999999999997</v>
      </c>
      <c r="M33" s="69">
        <v>33</v>
      </c>
      <c r="N33" s="69">
        <v>32.6</v>
      </c>
      <c r="O33" s="69">
        <v>32.9</v>
      </c>
      <c r="P33" s="69">
        <v>36.799999999999997</v>
      </c>
      <c r="Q33" s="69">
        <v>36.9</v>
      </c>
      <c r="R33" s="69">
        <v>45</v>
      </c>
      <c r="S33" s="69">
        <v>46.5</v>
      </c>
      <c r="T33" s="69">
        <v>46</v>
      </c>
      <c r="U33" s="69">
        <v>45.7</v>
      </c>
      <c r="V33" s="69">
        <v>45</v>
      </c>
      <c r="W33" s="69">
        <v>33.4</v>
      </c>
      <c r="X33" s="69">
        <v>46.6</v>
      </c>
      <c r="Y33" s="69">
        <v>69.8</v>
      </c>
      <c r="Z33" s="69">
        <v>68.8</v>
      </c>
      <c r="AA33" s="55">
        <v>68.8</v>
      </c>
      <c r="AB33" s="55">
        <v>68.599999999999994</v>
      </c>
      <c r="AC33" s="55">
        <v>45.3</v>
      </c>
      <c r="AD33" s="55">
        <v>33.9</v>
      </c>
      <c r="AE33" s="55">
        <v>33.200000000000003</v>
      </c>
      <c r="AF33" s="55">
        <v>33.4</v>
      </c>
      <c r="AG33" s="58">
        <v>69</v>
      </c>
      <c r="AH33" s="51">
        <f t="shared" si="2"/>
        <v>69.8</v>
      </c>
      <c r="AI33" s="52">
        <f t="shared" si="3"/>
        <v>32</v>
      </c>
      <c r="AK33" s="53"/>
    </row>
    <row r="34" spans="1:41" x14ac:dyDescent="0.25">
      <c r="A34" s="57" t="s">
        <v>41</v>
      </c>
      <c r="B34" s="55">
        <v>28</v>
      </c>
      <c r="C34" s="55">
        <v>28</v>
      </c>
      <c r="D34" s="55">
        <v>28.1</v>
      </c>
      <c r="E34" s="55">
        <v>28.1</v>
      </c>
      <c r="F34" s="55">
        <v>28.1</v>
      </c>
      <c r="G34" s="55">
        <v>28</v>
      </c>
      <c r="H34" s="55">
        <v>28.1</v>
      </c>
      <c r="I34" s="55">
        <v>28</v>
      </c>
      <c r="J34" s="55">
        <v>28</v>
      </c>
      <c r="K34" s="55">
        <v>27.8</v>
      </c>
      <c r="L34" s="69">
        <v>27.8</v>
      </c>
      <c r="M34" s="69">
        <v>27.9</v>
      </c>
      <c r="N34" s="69">
        <v>27.99</v>
      </c>
      <c r="O34" s="69">
        <v>28</v>
      </c>
      <c r="P34" s="69">
        <v>28</v>
      </c>
      <c r="Q34" s="69">
        <v>28</v>
      </c>
      <c r="R34" s="69">
        <v>28</v>
      </c>
      <c r="S34" s="69">
        <v>28</v>
      </c>
      <c r="T34" s="69">
        <v>27.9</v>
      </c>
      <c r="U34" s="69">
        <v>27.8</v>
      </c>
      <c r="V34" s="69">
        <v>27.9</v>
      </c>
      <c r="W34" s="69">
        <v>28</v>
      </c>
      <c r="X34" s="69">
        <v>28</v>
      </c>
      <c r="Y34" s="69">
        <v>27.8</v>
      </c>
      <c r="Z34" s="69">
        <v>27.6</v>
      </c>
      <c r="AA34" s="55">
        <v>27.1</v>
      </c>
      <c r="AB34" s="55">
        <v>28</v>
      </c>
      <c r="AC34" s="55">
        <v>27.9</v>
      </c>
      <c r="AD34" s="55">
        <v>27.9</v>
      </c>
      <c r="AE34" s="55">
        <v>28.2</v>
      </c>
      <c r="AF34" s="55">
        <v>28.1</v>
      </c>
      <c r="AG34" s="58">
        <v>60</v>
      </c>
      <c r="AH34" s="51">
        <f t="shared" si="2"/>
        <v>28.2</v>
      </c>
      <c r="AI34" s="52">
        <f t="shared" si="3"/>
        <v>27.1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10</v>
      </c>
      <c r="I35" s="55">
        <v>10</v>
      </c>
      <c r="J35" s="55">
        <v>10</v>
      </c>
      <c r="K35" s="55">
        <v>10</v>
      </c>
      <c r="L35" s="48">
        <v>10.4</v>
      </c>
      <c r="M35" s="48">
        <v>10.5</v>
      </c>
      <c r="N35" s="48">
        <v>15</v>
      </c>
      <c r="O35" s="48">
        <v>15.1</v>
      </c>
      <c r="P35" s="48">
        <v>14.6</v>
      </c>
      <c r="Q35" s="48">
        <v>10.3</v>
      </c>
      <c r="R35" s="48">
        <v>10.6</v>
      </c>
      <c r="S35" s="48">
        <v>0</v>
      </c>
      <c r="T35" s="48">
        <v>0</v>
      </c>
      <c r="U35" s="48">
        <v>0</v>
      </c>
      <c r="V35" s="69">
        <v>0</v>
      </c>
      <c r="W35" s="69">
        <v>10</v>
      </c>
      <c r="X35" s="69">
        <v>20</v>
      </c>
      <c r="Y35" s="69">
        <v>20</v>
      </c>
      <c r="Z35" s="69">
        <v>20</v>
      </c>
      <c r="AA35" s="55">
        <v>20</v>
      </c>
      <c r="AB35" s="55">
        <v>12.4</v>
      </c>
      <c r="AC35" s="55">
        <v>10</v>
      </c>
      <c r="AD35" s="55">
        <v>0</v>
      </c>
      <c r="AE35" s="55">
        <v>0</v>
      </c>
      <c r="AF35" s="55">
        <v>0</v>
      </c>
      <c r="AG35" s="58">
        <v>30</v>
      </c>
      <c r="AH35" s="51">
        <f t="shared" si="2"/>
        <v>20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11.9</v>
      </c>
      <c r="C36" s="70">
        <v>11.9</v>
      </c>
      <c r="D36" s="70">
        <v>11.5</v>
      </c>
      <c r="E36" s="70">
        <v>13.4</v>
      </c>
      <c r="F36" s="70">
        <v>13.1</v>
      </c>
      <c r="G36" s="70">
        <v>13</v>
      </c>
      <c r="H36" s="70">
        <v>13</v>
      </c>
      <c r="I36" s="70">
        <v>13</v>
      </c>
      <c r="J36" s="70">
        <v>13</v>
      </c>
      <c r="K36" s="70">
        <v>13</v>
      </c>
      <c r="L36" s="48">
        <v>12.99</v>
      </c>
      <c r="M36" s="48">
        <v>13</v>
      </c>
      <c r="N36" s="48">
        <v>12.9</v>
      </c>
      <c r="O36" s="48">
        <v>12.8</v>
      </c>
      <c r="P36" s="48">
        <v>12.9</v>
      </c>
      <c r="Q36" s="48">
        <v>11.8</v>
      </c>
      <c r="R36" s="48">
        <v>12.3</v>
      </c>
      <c r="S36" s="48">
        <v>12.2</v>
      </c>
      <c r="T36" s="48">
        <v>12.1</v>
      </c>
      <c r="U36" s="48">
        <v>12.6</v>
      </c>
      <c r="V36" s="48">
        <v>12.5</v>
      </c>
      <c r="W36" s="48">
        <v>12.6</v>
      </c>
      <c r="X36" s="48">
        <v>12</v>
      </c>
      <c r="Y36" s="48">
        <v>12</v>
      </c>
      <c r="Z36" s="48">
        <v>12</v>
      </c>
      <c r="AA36" s="55">
        <v>12</v>
      </c>
      <c r="AB36" s="55">
        <v>11.9</v>
      </c>
      <c r="AC36" s="55">
        <v>11.9</v>
      </c>
      <c r="AD36" s="55">
        <v>11.1</v>
      </c>
      <c r="AE36" s="55">
        <v>11.2</v>
      </c>
      <c r="AF36" s="55">
        <v>11.6</v>
      </c>
      <c r="AG36" s="58">
        <v>24</v>
      </c>
      <c r="AH36" s="51">
        <f t="shared" si="2"/>
        <v>13.4</v>
      </c>
      <c r="AI36" s="52">
        <f t="shared" si="3"/>
        <v>11.1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48">
        <v>10</v>
      </c>
      <c r="M38" s="48">
        <v>10</v>
      </c>
      <c r="N38" s="48">
        <v>10</v>
      </c>
      <c r="O38" s="48">
        <v>10</v>
      </c>
      <c r="P38" s="48">
        <v>10</v>
      </c>
      <c r="Q38" s="48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55">
        <v>10</v>
      </c>
      <c r="AB38" s="55">
        <v>10</v>
      </c>
      <c r="AC38" s="55">
        <v>10</v>
      </c>
      <c r="AD38" s="55">
        <v>10</v>
      </c>
      <c r="AE38" s="55">
        <v>10</v>
      </c>
      <c r="AF38" s="55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</v>
      </c>
      <c r="C39" s="70">
        <v>5</v>
      </c>
      <c r="D39" s="70">
        <v>5</v>
      </c>
      <c r="E39" s="70">
        <v>5</v>
      </c>
      <c r="F39" s="70">
        <v>5</v>
      </c>
      <c r="G39" s="70">
        <v>5</v>
      </c>
      <c r="H39" s="70">
        <v>5</v>
      </c>
      <c r="I39" s="70">
        <v>5</v>
      </c>
      <c r="J39" s="70">
        <v>5</v>
      </c>
      <c r="K39" s="70">
        <v>5</v>
      </c>
      <c r="L39" s="70">
        <v>5</v>
      </c>
      <c r="M39" s="48">
        <v>5</v>
      </c>
      <c r="N39" s="48">
        <v>5</v>
      </c>
      <c r="O39" s="48">
        <v>5</v>
      </c>
      <c r="P39" s="48">
        <v>5</v>
      </c>
      <c r="Q39" s="48">
        <v>5</v>
      </c>
      <c r="R39" s="48">
        <v>5</v>
      </c>
      <c r="S39" s="48">
        <v>5</v>
      </c>
      <c r="T39" s="48">
        <v>5</v>
      </c>
      <c r="U39" s="48">
        <v>5</v>
      </c>
      <c r="V39" s="48">
        <v>5</v>
      </c>
      <c r="W39" s="48">
        <v>5</v>
      </c>
      <c r="X39" s="48">
        <v>5</v>
      </c>
      <c r="Y39" s="48">
        <v>5</v>
      </c>
      <c r="Z39" s="48">
        <v>5</v>
      </c>
      <c r="AA39" s="55">
        <v>5</v>
      </c>
      <c r="AB39" s="55">
        <v>5</v>
      </c>
      <c r="AC39" s="55">
        <v>5</v>
      </c>
      <c r="AD39" s="55">
        <v>5</v>
      </c>
      <c r="AE39" s="55">
        <v>5</v>
      </c>
      <c r="AF39" s="55">
        <v>5</v>
      </c>
      <c r="AG39" s="58">
        <v>14</v>
      </c>
      <c r="AH39" s="51">
        <f t="shared" si="2"/>
        <v>5</v>
      </c>
      <c r="AI39" s="52">
        <f t="shared" si="3"/>
        <v>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48">
        <v>3</v>
      </c>
      <c r="M40" s="48">
        <v>3</v>
      </c>
      <c r="N40" s="48">
        <v>3</v>
      </c>
      <c r="O40" s="48">
        <v>3</v>
      </c>
      <c r="P40" s="48">
        <v>3</v>
      </c>
      <c r="Q40" s="48">
        <v>3</v>
      </c>
      <c r="R40" s="48">
        <v>3</v>
      </c>
      <c r="S40" s="48">
        <v>3</v>
      </c>
      <c r="T40" s="48">
        <v>3</v>
      </c>
      <c r="U40" s="48">
        <v>3</v>
      </c>
      <c r="V40" s="48">
        <v>3</v>
      </c>
      <c r="W40" s="48">
        <v>3</v>
      </c>
      <c r="X40" s="48">
        <v>3</v>
      </c>
      <c r="Y40" s="48">
        <v>3</v>
      </c>
      <c r="Z40" s="48">
        <v>3</v>
      </c>
      <c r="AA40" s="55">
        <v>3</v>
      </c>
      <c r="AB40" s="55">
        <v>3</v>
      </c>
      <c r="AC40" s="55">
        <v>3</v>
      </c>
      <c r="AD40" s="55">
        <v>3</v>
      </c>
      <c r="AE40" s="55">
        <v>3</v>
      </c>
      <c r="AF40" s="55">
        <v>3</v>
      </c>
      <c r="AG40" s="58">
        <v>10.050000000000001</v>
      </c>
      <c r="AH40" s="51">
        <f t="shared" si="2"/>
        <v>3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48">
        <v>3</v>
      </c>
      <c r="M41" s="48">
        <v>3</v>
      </c>
      <c r="N41" s="48">
        <v>3</v>
      </c>
      <c r="O41" s="48">
        <v>3</v>
      </c>
      <c r="P41" s="48">
        <v>3</v>
      </c>
      <c r="Q41" s="48">
        <v>3</v>
      </c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55">
        <v>3</v>
      </c>
      <c r="AB41" s="55">
        <v>3</v>
      </c>
      <c r="AC41" s="55">
        <v>3</v>
      </c>
      <c r="AD41" s="55">
        <v>3</v>
      </c>
      <c r="AE41" s="55">
        <v>3</v>
      </c>
      <c r="AF41" s="55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114.44000000000001</v>
      </c>
      <c r="C43" s="68">
        <f t="shared" si="6"/>
        <v>114.44000000000001</v>
      </c>
      <c r="D43" s="68">
        <f t="shared" si="6"/>
        <v>99.14</v>
      </c>
      <c r="E43" s="68">
        <f t="shared" si="6"/>
        <v>98.04</v>
      </c>
      <c r="F43" s="68">
        <f t="shared" si="6"/>
        <v>119.94000000000001</v>
      </c>
      <c r="G43" s="68">
        <f t="shared" si="6"/>
        <v>119.14</v>
      </c>
      <c r="H43" s="68">
        <f t="shared" si="6"/>
        <v>162.44</v>
      </c>
      <c r="I43" s="68">
        <f t="shared" si="6"/>
        <v>202.73999999999998</v>
      </c>
      <c r="J43" s="68">
        <f t="shared" si="6"/>
        <v>221.34</v>
      </c>
      <c r="K43" s="68">
        <f t="shared" si="6"/>
        <v>226.84</v>
      </c>
      <c r="L43" s="68">
        <f t="shared" si="6"/>
        <v>227.43</v>
      </c>
      <c r="M43" s="68">
        <f t="shared" si="6"/>
        <v>215.64</v>
      </c>
      <c r="N43" s="68">
        <f t="shared" si="6"/>
        <v>218.73</v>
      </c>
      <c r="O43" s="68">
        <f t="shared" si="6"/>
        <v>219.64</v>
      </c>
      <c r="P43" s="68">
        <f>SUM(P31:P42)</f>
        <v>223.84</v>
      </c>
      <c r="Q43" s="68">
        <f t="shared" si="6"/>
        <v>217.84</v>
      </c>
      <c r="R43" s="68">
        <f t="shared" si="6"/>
        <v>238.64</v>
      </c>
      <c r="S43" s="68">
        <f t="shared" si="6"/>
        <v>199.43999999999997</v>
      </c>
      <c r="T43" s="68">
        <f t="shared" si="6"/>
        <v>203.04</v>
      </c>
      <c r="U43" s="68">
        <f t="shared" si="6"/>
        <v>191.04</v>
      </c>
      <c r="V43" s="68">
        <f t="shared" si="6"/>
        <v>177.94</v>
      </c>
      <c r="W43" s="68">
        <f t="shared" si="6"/>
        <v>172.64</v>
      </c>
      <c r="X43" s="68">
        <f t="shared" si="6"/>
        <v>217.14</v>
      </c>
      <c r="Y43" s="68">
        <f t="shared" si="6"/>
        <v>329.14000000000004</v>
      </c>
      <c r="Z43" s="68">
        <f t="shared" si="6"/>
        <v>323.94000000000005</v>
      </c>
      <c r="AA43" s="68">
        <f t="shared" si="6"/>
        <v>317.74000000000007</v>
      </c>
      <c r="AB43" s="68">
        <f t="shared" si="6"/>
        <v>272.34000000000003</v>
      </c>
      <c r="AC43" s="68">
        <f t="shared" si="6"/>
        <v>246.54</v>
      </c>
      <c r="AD43" s="68">
        <f t="shared" si="6"/>
        <v>180.54</v>
      </c>
      <c r="AE43" s="68">
        <f t="shared" si="6"/>
        <v>137.94</v>
      </c>
      <c r="AF43" s="68">
        <f t="shared" si="6"/>
        <v>128.13999999999999</v>
      </c>
      <c r="AG43" s="73">
        <f>SUM(AG31:AG42)</f>
        <v>464.91</v>
      </c>
      <c r="AH43" s="51">
        <f t="shared" si="2"/>
        <v>329.14000000000004</v>
      </c>
      <c r="AI43" s="52">
        <f t="shared" si="3"/>
        <v>98.04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11</v>
      </c>
      <c r="L44" s="74">
        <v>10.7</v>
      </c>
      <c r="M44" s="74">
        <v>10.6</v>
      </c>
      <c r="N44" s="74">
        <v>0</v>
      </c>
      <c r="O44" s="74">
        <v>0</v>
      </c>
      <c r="P44" s="74">
        <v>0</v>
      </c>
      <c r="Q44" s="48">
        <v>0</v>
      </c>
      <c r="R44" s="48">
        <v>0</v>
      </c>
      <c r="S44" s="48">
        <v>25.6</v>
      </c>
      <c r="T44" s="48">
        <v>30.8</v>
      </c>
      <c r="U44" s="48">
        <v>30.4</v>
      </c>
      <c r="V44" s="48">
        <v>30</v>
      </c>
      <c r="W44" s="48">
        <v>44.9</v>
      </c>
      <c r="X44" s="48">
        <v>58.8</v>
      </c>
      <c r="Y44" s="48">
        <v>59.2</v>
      </c>
      <c r="Z44" s="48">
        <v>44.1</v>
      </c>
      <c r="AA44" s="48">
        <v>44.5</v>
      </c>
      <c r="AB44" s="48">
        <v>29</v>
      </c>
      <c r="AC44" s="48">
        <v>29</v>
      </c>
      <c r="AD44" s="48">
        <v>10</v>
      </c>
      <c r="AE44" s="48">
        <v>0</v>
      </c>
      <c r="AF44" s="48">
        <v>0</v>
      </c>
      <c r="AG44" s="56">
        <v>60</v>
      </c>
      <c r="AH44" s="51">
        <f t="shared" si="2"/>
        <v>59.2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3.9</v>
      </c>
      <c r="L45" s="74">
        <v>6.1</v>
      </c>
      <c r="M45" s="74">
        <v>4.5</v>
      </c>
      <c r="N45" s="74">
        <v>0</v>
      </c>
      <c r="O45" s="74">
        <v>0</v>
      </c>
      <c r="P45" s="74">
        <v>0</v>
      </c>
      <c r="Q45" s="69">
        <v>0</v>
      </c>
      <c r="R45" s="69">
        <v>0</v>
      </c>
      <c r="S45" s="48">
        <v>12.3</v>
      </c>
      <c r="T45" s="48">
        <v>14.5</v>
      </c>
      <c r="U45" s="69">
        <v>15</v>
      </c>
      <c r="V45" s="69">
        <v>15</v>
      </c>
      <c r="W45" s="69">
        <v>21.4</v>
      </c>
      <c r="X45" s="69">
        <v>20.3</v>
      </c>
      <c r="Y45" s="69">
        <v>29.3</v>
      </c>
      <c r="Z45" s="69">
        <v>21.1</v>
      </c>
      <c r="AA45" s="69">
        <v>26.3</v>
      </c>
      <c r="AB45" s="69">
        <v>14.5</v>
      </c>
      <c r="AC45" s="69">
        <v>14.7</v>
      </c>
      <c r="AD45" s="69">
        <v>15.3</v>
      </c>
      <c r="AE45" s="69">
        <v>0</v>
      </c>
      <c r="AF45" s="69">
        <v>0</v>
      </c>
      <c r="AG45" s="58">
        <v>32</v>
      </c>
      <c r="AH45" s="51">
        <f t="shared" si="2"/>
        <v>29.3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1.4</v>
      </c>
      <c r="L46" s="75">
        <v>2.2000000000000002</v>
      </c>
      <c r="M46" s="75">
        <v>1.5</v>
      </c>
      <c r="N46" s="75">
        <v>0</v>
      </c>
      <c r="O46" s="75">
        <v>0</v>
      </c>
      <c r="P46" s="75">
        <v>0</v>
      </c>
      <c r="Q46" s="76">
        <v>0</v>
      </c>
      <c r="R46" s="76">
        <v>0</v>
      </c>
      <c r="S46" s="48">
        <v>4.5</v>
      </c>
      <c r="T46" s="48">
        <v>5.3</v>
      </c>
      <c r="U46" s="76">
        <v>5.5</v>
      </c>
      <c r="V46" s="76">
        <v>5.5</v>
      </c>
      <c r="W46" s="76">
        <v>7.8</v>
      </c>
      <c r="X46" s="76">
        <v>7.4</v>
      </c>
      <c r="Y46" s="76">
        <v>10.7</v>
      </c>
      <c r="Z46" s="76">
        <v>7.7</v>
      </c>
      <c r="AA46" s="76">
        <v>9.6</v>
      </c>
      <c r="AB46" s="76">
        <v>5.3</v>
      </c>
      <c r="AC46" s="76">
        <v>5.4</v>
      </c>
      <c r="AD46" s="76">
        <v>5.6</v>
      </c>
      <c r="AE46" s="76">
        <v>0</v>
      </c>
      <c r="AF46" s="76">
        <v>0</v>
      </c>
      <c r="AG46" s="77">
        <v>14</v>
      </c>
      <c r="AH46" s="51">
        <f t="shared" si="2"/>
        <v>10.7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16.3</v>
      </c>
      <c r="L47" s="68">
        <f t="shared" si="7"/>
        <v>18.999999999999996</v>
      </c>
      <c r="M47" s="68">
        <f t="shared" si="7"/>
        <v>16.600000000000001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42.400000000000006</v>
      </c>
      <c r="T47" s="68">
        <f t="shared" si="7"/>
        <v>50.599999999999994</v>
      </c>
      <c r="U47" s="68">
        <f t="shared" si="7"/>
        <v>50.9</v>
      </c>
      <c r="V47" s="68">
        <f t="shared" si="7"/>
        <v>50.5</v>
      </c>
      <c r="W47" s="68">
        <f t="shared" si="7"/>
        <v>74.099999999999994</v>
      </c>
      <c r="X47" s="68">
        <f t="shared" si="7"/>
        <v>86.5</v>
      </c>
      <c r="Y47" s="68">
        <f t="shared" si="7"/>
        <v>99.2</v>
      </c>
      <c r="Z47" s="68">
        <f t="shared" si="7"/>
        <v>72.900000000000006</v>
      </c>
      <c r="AA47" s="68">
        <f t="shared" si="7"/>
        <v>80.399999999999991</v>
      </c>
      <c r="AB47" s="68">
        <f t="shared" si="7"/>
        <v>48.8</v>
      </c>
      <c r="AC47" s="68">
        <f t="shared" si="7"/>
        <v>49.1</v>
      </c>
      <c r="AD47" s="68">
        <f t="shared" si="7"/>
        <v>30.9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99.2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75</v>
      </c>
      <c r="C48" s="48">
        <v>75</v>
      </c>
      <c r="D48" s="48">
        <v>75.099999999999994</v>
      </c>
      <c r="E48" s="48">
        <v>73.7</v>
      </c>
      <c r="F48" s="48">
        <v>76</v>
      </c>
      <c r="G48" s="48">
        <v>80</v>
      </c>
      <c r="H48" s="48">
        <v>68.5</v>
      </c>
      <c r="I48" s="48">
        <v>72</v>
      </c>
      <c r="J48" s="48">
        <v>60</v>
      </c>
      <c r="K48" s="48">
        <v>70.3</v>
      </c>
      <c r="L48" s="48">
        <v>76</v>
      </c>
      <c r="M48" s="48">
        <v>72.260000000000005</v>
      </c>
      <c r="N48" s="48">
        <v>71</v>
      </c>
      <c r="O48" s="48">
        <v>70.599999999999994</v>
      </c>
      <c r="P48" s="48">
        <v>72.599999999999994</v>
      </c>
      <c r="Q48" s="48">
        <v>73.900000000000006</v>
      </c>
      <c r="R48" s="48">
        <v>74.5</v>
      </c>
      <c r="S48" s="48">
        <v>73.8</v>
      </c>
      <c r="T48" s="48">
        <v>77.3</v>
      </c>
      <c r="U48" s="48">
        <v>68</v>
      </c>
      <c r="V48" s="48">
        <v>77</v>
      </c>
      <c r="W48" s="48">
        <v>69</v>
      </c>
      <c r="X48" s="48">
        <v>68.400000000000006</v>
      </c>
      <c r="Y48" s="48">
        <v>63.6</v>
      </c>
      <c r="Z48" s="48">
        <v>68.5</v>
      </c>
      <c r="AA48" s="48">
        <v>62.6</v>
      </c>
      <c r="AB48" s="48">
        <v>70.92</v>
      </c>
      <c r="AC48" s="48">
        <v>72.510000000000005</v>
      </c>
      <c r="AD48" s="48">
        <v>76.47</v>
      </c>
      <c r="AE48" s="48">
        <v>69.400000000000006</v>
      </c>
      <c r="AF48" s="48">
        <v>64</v>
      </c>
      <c r="AG48" s="56"/>
      <c r="AH48" s="51">
        <f t="shared" si="2"/>
        <v>80</v>
      </c>
      <c r="AI48" s="52">
        <f t="shared" si="3"/>
        <v>60</v>
      </c>
      <c r="AK48" s="53"/>
    </row>
    <row r="49" spans="1:37" x14ac:dyDescent="0.25">
      <c r="A49" s="57" t="s">
        <v>56</v>
      </c>
      <c r="B49" s="69">
        <f>96+58</f>
        <v>154</v>
      </c>
      <c r="C49" s="69">
        <v>60</v>
      </c>
      <c r="D49" s="69">
        <v>65</v>
      </c>
      <c r="E49" s="69">
        <v>69</v>
      </c>
      <c r="F49" s="69">
        <v>91.6</v>
      </c>
      <c r="G49" s="69">
        <v>103</v>
      </c>
      <c r="H49" s="69">
        <f>49+89</f>
        <v>138</v>
      </c>
      <c r="I49" s="69">
        <f>94.6+55</f>
        <v>149.6</v>
      </c>
      <c r="J49" s="69">
        <f>103+58</f>
        <v>161</v>
      </c>
      <c r="K49" s="69">
        <f>108+65</f>
        <v>173</v>
      </c>
      <c r="L49" s="48">
        <v>165</v>
      </c>
      <c r="M49" s="48">
        <v>169</v>
      </c>
      <c r="N49" s="48">
        <v>164</v>
      </c>
      <c r="O49" s="48">
        <v>163</v>
      </c>
      <c r="P49" s="48">
        <v>157</v>
      </c>
      <c r="Q49" s="48">
        <v>160</v>
      </c>
      <c r="R49" s="48">
        <v>166</v>
      </c>
      <c r="S49" s="48">
        <v>160</v>
      </c>
      <c r="T49" s="48">
        <v>172</v>
      </c>
      <c r="U49" s="78">
        <v>175</v>
      </c>
      <c r="V49" s="78">
        <v>160</v>
      </c>
      <c r="W49" s="78">
        <v>163</v>
      </c>
      <c r="X49" s="78">
        <v>167</v>
      </c>
      <c r="Y49" s="78">
        <v>176</v>
      </c>
      <c r="Z49" s="78">
        <v>174</v>
      </c>
      <c r="AA49" s="69">
        <v>164</v>
      </c>
      <c r="AB49" s="69">
        <v>162</v>
      </c>
      <c r="AC49" s="69">
        <v>158</v>
      </c>
      <c r="AD49" s="69">
        <v>149</v>
      </c>
      <c r="AE49" s="69">
        <v>145</v>
      </c>
      <c r="AF49" s="69">
        <v>139</v>
      </c>
      <c r="AG49" s="58"/>
      <c r="AH49" s="51">
        <f t="shared" si="2"/>
        <v>176</v>
      </c>
      <c r="AI49" s="52">
        <f t="shared" si="3"/>
        <v>60</v>
      </c>
      <c r="AK49" s="53"/>
    </row>
    <row r="50" spans="1:37" x14ac:dyDescent="0.25">
      <c r="A50" s="57" t="s">
        <v>57</v>
      </c>
      <c r="B50" s="69">
        <v>230</v>
      </c>
      <c r="C50" s="69">
        <v>340</v>
      </c>
      <c r="D50" s="69">
        <v>332</v>
      </c>
      <c r="E50" s="69">
        <v>336</v>
      </c>
      <c r="F50" s="69">
        <v>320</v>
      </c>
      <c r="G50" s="48">
        <v>350</v>
      </c>
      <c r="H50" s="48">
        <v>320</v>
      </c>
      <c r="I50" s="48">
        <v>332</v>
      </c>
      <c r="J50" s="48">
        <v>345</v>
      </c>
      <c r="K50" s="48">
        <v>346</v>
      </c>
      <c r="L50" s="69">
        <v>336</v>
      </c>
      <c r="M50" s="69">
        <v>320</v>
      </c>
      <c r="N50" s="69">
        <v>330</v>
      </c>
      <c r="O50" s="69">
        <v>346</v>
      </c>
      <c r="P50" s="69">
        <v>352</v>
      </c>
      <c r="Q50" s="69">
        <v>366</v>
      </c>
      <c r="R50" s="69">
        <v>360</v>
      </c>
      <c r="S50" s="69">
        <v>352</v>
      </c>
      <c r="T50" s="69">
        <v>346</v>
      </c>
      <c r="U50" s="79">
        <v>368</v>
      </c>
      <c r="V50" s="79">
        <v>340</v>
      </c>
      <c r="W50" s="79">
        <v>345</v>
      </c>
      <c r="X50" s="79">
        <v>330</v>
      </c>
      <c r="Y50" s="79">
        <v>344</v>
      </c>
      <c r="Z50" s="79">
        <v>360</v>
      </c>
      <c r="AA50" s="69">
        <v>346</v>
      </c>
      <c r="AB50" s="69">
        <v>381</v>
      </c>
      <c r="AC50" s="69">
        <v>373.1</v>
      </c>
      <c r="AD50" s="69">
        <v>356</v>
      </c>
      <c r="AE50" s="69">
        <v>354.1</v>
      </c>
      <c r="AF50" s="69">
        <v>352</v>
      </c>
      <c r="AG50" s="80"/>
      <c r="AH50" s="51">
        <f t="shared" si="2"/>
        <v>381</v>
      </c>
      <c r="AI50" s="52">
        <f t="shared" si="3"/>
        <v>230</v>
      </c>
      <c r="AK50" s="53"/>
    </row>
    <row r="51" spans="1:37" x14ac:dyDescent="0.25">
      <c r="A51" s="57" t="s">
        <v>58</v>
      </c>
      <c r="B51" s="81">
        <v>49</v>
      </c>
      <c r="C51" s="81">
        <v>48</v>
      </c>
      <c r="D51" s="81">
        <v>51.6</v>
      </c>
      <c r="E51" s="81">
        <v>51</v>
      </c>
      <c r="F51" s="81">
        <v>51</v>
      </c>
      <c r="G51" s="81">
        <v>52</v>
      </c>
      <c r="H51" s="81">
        <v>53</v>
      </c>
      <c r="I51" s="81">
        <v>49</v>
      </c>
      <c r="J51" s="81">
        <v>50</v>
      </c>
      <c r="K51" s="81">
        <v>52</v>
      </c>
      <c r="L51" s="69">
        <v>49</v>
      </c>
      <c r="M51" s="69">
        <v>48.8</v>
      </c>
      <c r="N51" s="69">
        <v>49</v>
      </c>
      <c r="O51" s="69">
        <v>48.9</v>
      </c>
      <c r="P51" s="69">
        <v>49</v>
      </c>
      <c r="Q51" s="69">
        <v>50.2</v>
      </c>
      <c r="R51" s="69">
        <v>50</v>
      </c>
      <c r="S51" s="69">
        <v>47.4</v>
      </c>
      <c r="T51" s="69">
        <v>44.1</v>
      </c>
      <c r="U51" s="69">
        <v>34.200000000000003</v>
      </c>
      <c r="V51" s="69">
        <v>45</v>
      </c>
      <c r="W51" s="69">
        <v>46</v>
      </c>
      <c r="X51" s="69">
        <v>47</v>
      </c>
      <c r="Y51" s="69">
        <v>45.7</v>
      </c>
      <c r="Z51" s="69">
        <v>39</v>
      </c>
      <c r="AA51" s="81">
        <v>38.200000000000003</v>
      </c>
      <c r="AB51" s="81">
        <v>49.2</v>
      </c>
      <c r="AC51" s="81">
        <v>49.2</v>
      </c>
      <c r="AD51" s="81">
        <v>47.9</v>
      </c>
      <c r="AE51" s="81">
        <v>51</v>
      </c>
      <c r="AF51" s="81">
        <v>53</v>
      </c>
      <c r="AG51" s="80"/>
      <c r="AH51" s="51">
        <f t="shared" si="2"/>
        <v>53</v>
      </c>
      <c r="AI51" s="52">
        <f t="shared" si="3"/>
        <v>34.200000000000003</v>
      </c>
      <c r="AK51" s="53"/>
    </row>
    <row r="52" spans="1:37" x14ac:dyDescent="0.25">
      <c r="A52" s="57" t="s">
        <v>59</v>
      </c>
      <c r="B52" s="81">
        <v>70</v>
      </c>
      <c r="C52" s="81">
        <v>72</v>
      </c>
      <c r="D52" s="81">
        <v>65</v>
      </c>
      <c r="E52" s="81">
        <v>67.7</v>
      </c>
      <c r="F52" s="81">
        <v>63.5</v>
      </c>
      <c r="G52" s="81">
        <v>62.5</v>
      </c>
      <c r="H52" s="81">
        <v>73.400000000000006</v>
      </c>
      <c r="I52" s="81">
        <v>74.5</v>
      </c>
      <c r="J52" s="81">
        <v>72.900000000000006</v>
      </c>
      <c r="K52" s="81">
        <v>70.7</v>
      </c>
      <c r="L52" s="48">
        <v>71.3</v>
      </c>
      <c r="M52" s="48">
        <v>79.2</v>
      </c>
      <c r="N52" s="48">
        <v>76.3</v>
      </c>
      <c r="O52" s="48">
        <v>85.5</v>
      </c>
      <c r="P52" s="48">
        <v>77.099999999999994</v>
      </c>
      <c r="Q52" s="48">
        <v>77.400000000000006</v>
      </c>
      <c r="R52" s="48">
        <v>70.8</v>
      </c>
      <c r="S52" s="48">
        <v>78.599999999999994</v>
      </c>
      <c r="T52" s="48">
        <v>74.2</v>
      </c>
      <c r="U52" s="48">
        <v>68.5</v>
      </c>
      <c r="V52" s="48">
        <v>72</v>
      </c>
      <c r="W52" s="48">
        <v>66</v>
      </c>
      <c r="X52" s="48">
        <v>68.2</v>
      </c>
      <c r="Y52" s="48">
        <v>69.7</v>
      </c>
      <c r="Z52" s="48">
        <v>80.5</v>
      </c>
      <c r="AA52" s="48">
        <v>77</v>
      </c>
      <c r="AB52" s="48">
        <v>75.7</v>
      </c>
      <c r="AC52" s="48">
        <v>72.5</v>
      </c>
      <c r="AD52" s="48">
        <v>74.7</v>
      </c>
      <c r="AE52" s="48">
        <v>81.400000000000006</v>
      </c>
      <c r="AF52" s="48">
        <v>78.099999999999994</v>
      </c>
      <c r="AG52" s="80"/>
      <c r="AH52" s="51">
        <f t="shared" si="2"/>
        <v>85.5</v>
      </c>
      <c r="AI52" s="52">
        <f t="shared" si="3"/>
        <v>62.5</v>
      </c>
      <c r="AK52" s="53"/>
    </row>
    <row r="53" spans="1:37" x14ac:dyDescent="0.25">
      <c r="A53" s="57" t="s">
        <v>60</v>
      </c>
      <c r="B53" s="81">
        <v>10</v>
      </c>
      <c r="C53" s="81">
        <v>10</v>
      </c>
      <c r="D53" s="69">
        <v>10</v>
      </c>
      <c r="E53" s="69">
        <v>10</v>
      </c>
      <c r="F53" s="69">
        <v>10</v>
      </c>
      <c r="G53" s="69">
        <v>10</v>
      </c>
      <c r="H53" s="69">
        <v>10</v>
      </c>
      <c r="I53" s="69">
        <v>10</v>
      </c>
      <c r="J53" s="69">
        <v>10</v>
      </c>
      <c r="K53" s="69">
        <v>10</v>
      </c>
      <c r="L53" s="69">
        <v>10</v>
      </c>
      <c r="M53" s="82">
        <v>10</v>
      </c>
      <c r="N53" s="82">
        <v>10</v>
      </c>
      <c r="O53" s="82">
        <v>10</v>
      </c>
      <c r="P53" s="82">
        <v>10</v>
      </c>
      <c r="Q53" s="82">
        <v>10</v>
      </c>
      <c r="R53" s="82">
        <v>10</v>
      </c>
      <c r="S53" s="82">
        <v>10</v>
      </c>
      <c r="T53" s="82">
        <v>10</v>
      </c>
      <c r="U53" s="82">
        <v>10</v>
      </c>
      <c r="V53" s="82">
        <v>10</v>
      </c>
      <c r="W53" s="82">
        <v>10</v>
      </c>
      <c r="X53" s="82">
        <v>10</v>
      </c>
      <c r="Y53" s="82">
        <v>10</v>
      </c>
      <c r="Z53" s="82">
        <v>10</v>
      </c>
      <c r="AA53" s="82">
        <v>10</v>
      </c>
      <c r="AB53" s="82">
        <v>10</v>
      </c>
      <c r="AC53" s="82">
        <v>10</v>
      </c>
      <c r="AD53" s="82">
        <v>10</v>
      </c>
      <c r="AE53" s="82">
        <v>10</v>
      </c>
      <c r="AF53" s="82">
        <v>10</v>
      </c>
      <c r="AG53" s="80"/>
      <c r="AH53" s="51">
        <f t="shared" si="2"/>
        <v>10</v>
      </c>
      <c r="AI53" s="52">
        <f t="shared" si="3"/>
        <v>10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4.5</v>
      </c>
      <c r="S55" s="81">
        <v>4.5</v>
      </c>
      <c r="T55" s="81">
        <v>4.5</v>
      </c>
      <c r="U55" s="81">
        <v>4.5</v>
      </c>
      <c r="V55" s="81">
        <v>4.5</v>
      </c>
      <c r="W55" s="81">
        <v>4.5</v>
      </c>
      <c r="X55" s="81">
        <v>4.5</v>
      </c>
      <c r="Y55" s="81">
        <v>4.5</v>
      </c>
      <c r="Z55" s="81">
        <v>4.5</v>
      </c>
      <c r="AA55" s="81">
        <v>4.5</v>
      </c>
      <c r="AB55" s="81">
        <v>4.5</v>
      </c>
      <c r="AC55" s="81">
        <v>4.5</v>
      </c>
      <c r="AD55" s="81">
        <v>0</v>
      </c>
      <c r="AE55" s="81">
        <v>0</v>
      </c>
      <c r="AF55" s="81">
        <v>0</v>
      </c>
      <c r="AG55" s="80"/>
      <c r="AH55" s="51">
        <f t="shared" si="2"/>
        <v>4.5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8</v>
      </c>
      <c r="C57" s="81">
        <v>8</v>
      </c>
      <c r="D57" s="69">
        <v>8</v>
      </c>
      <c r="E57" s="69">
        <v>8</v>
      </c>
      <c r="F57" s="69">
        <v>8</v>
      </c>
      <c r="G57" s="69">
        <v>8</v>
      </c>
      <c r="H57" s="69">
        <v>8</v>
      </c>
      <c r="I57" s="69">
        <v>8</v>
      </c>
      <c r="J57" s="69">
        <v>8</v>
      </c>
      <c r="K57" s="69">
        <v>8</v>
      </c>
      <c r="L57" s="69">
        <v>8</v>
      </c>
      <c r="M57" s="84">
        <v>8</v>
      </c>
      <c r="N57" s="84">
        <v>8</v>
      </c>
      <c r="O57" s="84">
        <v>8</v>
      </c>
      <c r="P57" s="84">
        <v>8</v>
      </c>
      <c r="Q57" s="84">
        <v>8</v>
      </c>
      <c r="R57" s="84">
        <v>8</v>
      </c>
      <c r="S57" s="84">
        <v>8</v>
      </c>
      <c r="T57" s="84">
        <v>8</v>
      </c>
      <c r="U57" s="84">
        <v>8</v>
      </c>
      <c r="V57" s="84">
        <v>8</v>
      </c>
      <c r="W57" s="84">
        <v>8</v>
      </c>
      <c r="X57" s="84">
        <v>8</v>
      </c>
      <c r="Y57" s="84">
        <v>8</v>
      </c>
      <c r="Z57" s="84">
        <v>8</v>
      </c>
      <c r="AA57" s="84">
        <v>8</v>
      </c>
      <c r="AB57" s="84">
        <v>8</v>
      </c>
      <c r="AC57" s="84">
        <v>8</v>
      </c>
      <c r="AD57" s="84">
        <v>8</v>
      </c>
      <c r="AE57" s="84">
        <v>8</v>
      </c>
      <c r="AF57" s="84">
        <v>8</v>
      </c>
      <c r="AG57" s="85"/>
      <c r="AH57" s="51">
        <f t="shared" si="2"/>
        <v>8</v>
      </c>
      <c r="AI57" s="52">
        <f t="shared" si="3"/>
        <v>8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596</v>
      </c>
      <c r="C59" s="68">
        <f t="shared" ref="C59:AF59" si="8">SUM(C48:C58)</f>
        <v>613</v>
      </c>
      <c r="D59" s="68">
        <f t="shared" si="8"/>
        <v>606.70000000000005</v>
      </c>
      <c r="E59" s="68">
        <f t="shared" si="8"/>
        <v>615.40000000000009</v>
      </c>
      <c r="F59" s="68">
        <f t="shared" si="8"/>
        <v>620.1</v>
      </c>
      <c r="G59" s="68">
        <f t="shared" si="8"/>
        <v>665.5</v>
      </c>
      <c r="H59" s="68">
        <f t="shared" si="8"/>
        <v>670.9</v>
      </c>
      <c r="I59" s="68">
        <f t="shared" si="8"/>
        <v>695.1</v>
      </c>
      <c r="J59" s="68">
        <f t="shared" si="8"/>
        <v>706.9</v>
      </c>
      <c r="K59" s="68">
        <f t="shared" si="8"/>
        <v>730</v>
      </c>
      <c r="L59" s="68">
        <f t="shared" si="8"/>
        <v>715.3</v>
      </c>
      <c r="M59" s="68">
        <f t="shared" si="8"/>
        <v>707.26</v>
      </c>
      <c r="N59" s="68">
        <f t="shared" si="8"/>
        <v>708.3</v>
      </c>
      <c r="O59" s="68">
        <f t="shared" si="8"/>
        <v>732</v>
      </c>
      <c r="P59" s="68">
        <f t="shared" si="8"/>
        <v>725.7</v>
      </c>
      <c r="Q59" s="68">
        <f t="shared" si="8"/>
        <v>745.5</v>
      </c>
      <c r="R59" s="68">
        <f t="shared" si="8"/>
        <v>743.8</v>
      </c>
      <c r="S59" s="68">
        <f t="shared" si="8"/>
        <v>734.3</v>
      </c>
      <c r="T59" s="68">
        <f t="shared" si="8"/>
        <v>736.1</v>
      </c>
      <c r="U59" s="68">
        <f t="shared" si="8"/>
        <v>736.2</v>
      </c>
      <c r="V59" s="68">
        <f t="shared" si="8"/>
        <v>716.5</v>
      </c>
      <c r="W59" s="68">
        <f t="shared" si="8"/>
        <v>711.5</v>
      </c>
      <c r="X59" s="68">
        <f t="shared" si="8"/>
        <v>703.1</v>
      </c>
      <c r="Y59" s="68">
        <f t="shared" si="8"/>
        <v>721.50000000000011</v>
      </c>
      <c r="Z59" s="68">
        <f t="shared" si="8"/>
        <v>744.5</v>
      </c>
      <c r="AA59" s="68">
        <f t="shared" si="8"/>
        <v>710.30000000000007</v>
      </c>
      <c r="AB59" s="68">
        <f t="shared" si="8"/>
        <v>761.32000000000016</v>
      </c>
      <c r="AC59" s="68">
        <f t="shared" si="8"/>
        <v>747.81000000000006</v>
      </c>
      <c r="AD59" s="68">
        <f t="shared" si="8"/>
        <v>722.07</v>
      </c>
      <c r="AE59" s="68">
        <f t="shared" si="8"/>
        <v>718.9</v>
      </c>
      <c r="AF59" s="68">
        <f t="shared" si="8"/>
        <v>704.1</v>
      </c>
      <c r="AG59" s="73">
        <f>SUM(AG48:AG58)</f>
        <v>0</v>
      </c>
      <c r="AH59" s="51">
        <f t="shared" si="2"/>
        <v>761.32000000000016</v>
      </c>
      <c r="AI59" s="52">
        <f t="shared" si="3"/>
        <v>596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>
        <v>20</v>
      </c>
      <c r="K64" s="88">
        <v>20</v>
      </c>
      <c r="L64" s="88">
        <v>25</v>
      </c>
      <c r="M64" s="88">
        <v>25</v>
      </c>
      <c r="N64" s="88">
        <v>25</v>
      </c>
      <c r="O64" s="88">
        <v>25</v>
      </c>
      <c r="P64" s="88">
        <v>25</v>
      </c>
      <c r="Q64" s="88">
        <v>25</v>
      </c>
      <c r="R64" s="88">
        <v>15</v>
      </c>
      <c r="S64" s="88">
        <v>15</v>
      </c>
      <c r="T64" s="88">
        <v>15</v>
      </c>
      <c r="U64" s="88">
        <v>0</v>
      </c>
      <c r="V64" s="88">
        <v>20</v>
      </c>
      <c r="W64" s="88">
        <v>20</v>
      </c>
      <c r="X64" s="88">
        <v>20</v>
      </c>
      <c r="Y64" s="88">
        <v>30</v>
      </c>
      <c r="Z64" s="88">
        <v>10</v>
      </c>
      <c r="AA64" s="88">
        <v>0</v>
      </c>
      <c r="AB64" s="88"/>
      <c r="AC64" s="88"/>
      <c r="AD64" s="88"/>
      <c r="AE64" s="88"/>
      <c r="AF64" s="88"/>
      <c r="AG64" s="73"/>
      <c r="AH64" s="51">
        <f t="shared" si="2"/>
        <v>30</v>
      </c>
      <c r="AI64" s="52">
        <f t="shared" si="3"/>
        <v>0</v>
      </c>
      <c r="AK64" t="s">
        <v>221</v>
      </c>
    </row>
    <row r="65" spans="1:35" ht="15.75" thickBot="1" x14ac:dyDescent="0.3">
      <c r="A65" s="89" t="s">
        <v>72</v>
      </c>
      <c r="B65" s="90">
        <f>B63+B59+B47+B43+B30+B64</f>
        <v>948.74</v>
      </c>
      <c r="C65" s="90">
        <f t="shared" ref="C65:AF65" si="10">C63+C59+C47+C43+C30+C64</f>
        <v>969.1400000000001</v>
      </c>
      <c r="D65" s="90">
        <f t="shared" si="10"/>
        <v>948.74</v>
      </c>
      <c r="E65" s="90">
        <f t="shared" si="10"/>
        <v>950.54000000000008</v>
      </c>
      <c r="F65" s="90">
        <f t="shared" si="10"/>
        <v>971.54000000000008</v>
      </c>
      <c r="G65" s="90">
        <f t="shared" si="10"/>
        <v>1015.74</v>
      </c>
      <c r="H65" s="90">
        <f t="shared" si="10"/>
        <v>1064.9399999999998</v>
      </c>
      <c r="I65" s="90">
        <f t="shared" si="10"/>
        <v>1127.6400000000001</v>
      </c>
      <c r="J65" s="90">
        <f t="shared" si="10"/>
        <v>1177.3399999999999</v>
      </c>
      <c r="K65" s="90">
        <f t="shared" si="10"/>
        <v>1220.54</v>
      </c>
      <c r="L65" s="90">
        <f t="shared" si="10"/>
        <v>1214.1300000000001</v>
      </c>
      <c r="M65" s="90">
        <f t="shared" si="10"/>
        <v>1191.7</v>
      </c>
      <c r="N65" s="90">
        <f t="shared" si="10"/>
        <v>1183.93</v>
      </c>
      <c r="O65" s="90">
        <f t="shared" si="10"/>
        <v>1206.94</v>
      </c>
      <c r="P65" s="90">
        <f t="shared" si="10"/>
        <v>1203.04</v>
      </c>
      <c r="Q65" s="90">
        <f t="shared" si="10"/>
        <v>1215.24</v>
      </c>
      <c r="R65" s="90">
        <f t="shared" si="10"/>
        <v>1221.3399999999999</v>
      </c>
      <c r="S65" s="90">
        <f t="shared" si="10"/>
        <v>1215.1399999999999</v>
      </c>
      <c r="T65" s="90">
        <f t="shared" si="10"/>
        <v>1230.04</v>
      </c>
      <c r="U65" s="90">
        <f t="shared" si="10"/>
        <v>1200.24</v>
      </c>
      <c r="V65" s="90">
        <f t="shared" si="10"/>
        <v>1183.6400000000001</v>
      </c>
      <c r="W65" s="90">
        <f t="shared" si="10"/>
        <v>1201.04</v>
      </c>
      <c r="X65" s="90">
        <f t="shared" si="10"/>
        <v>1251.3400000000001</v>
      </c>
      <c r="Y65" s="90">
        <f t="shared" si="10"/>
        <v>1403.5400000000002</v>
      </c>
      <c r="Z65" s="90">
        <f t="shared" si="10"/>
        <v>1371.7400000000002</v>
      </c>
      <c r="AA65" s="90">
        <f t="shared" si="10"/>
        <v>1330.74</v>
      </c>
      <c r="AB65" s="90">
        <f t="shared" si="10"/>
        <v>1308.26</v>
      </c>
      <c r="AC65" s="90">
        <f t="shared" si="10"/>
        <v>1269.45</v>
      </c>
      <c r="AD65" s="90">
        <f t="shared" si="10"/>
        <v>1159.9100000000001</v>
      </c>
      <c r="AE65" s="90">
        <f t="shared" si="10"/>
        <v>1083.6399999999999</v>
      </c>
      <c r="AF65" s="90">
        <f t="shared" si="10"/>
        <v>1057.1400000000001</v>
      </c>
      <c r="AG65" s="73">
        <f>AG63+AG59+AG47+AG43+AG30+AG64</f>
        <v>1355.5100000000002</v>
      </c>
      <c r="AH65" s="51">
        <f t="shared" si="2"/>
        <v>1403.5400000000002</v>
      </c>
      <c r="AI65" s="52">
        <f t="shared" si="3"/>
        <v>948.74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50.07</v>
      </c>
      <c r="C72" s="93">
        <v>50.02</v>
      </c>
      <c r="D72" s="93">
        <v>49.975999999999999</v>
      </c>
      <c r="E72" s="93">
        <v>49.942</v>
      </c>
      <c r="F72" s="93">
        <v>49.997</v>
      </c>
      <c r="G72" s="93">
        <v>49.996000000000002</v>
      </c>
      <c r="H72" s="93">
        <v>49.942999999999998</v>
      </c>
      <c r="I72" s="93">
        <v>49.966000000000001</v>
      </c>
      <c r="J72" s="93">
        <v>49.978999999999999</v>
      </c>
      <c r="K72" s="93">
        <v>50.029000000000003</v>
      </c>
      <c r="L72" s="93">
        <v>50.104999999999997</v>
      </c>
      <c r="M72" s="93">
        <v>50.018000000000001</v>
      </c>
      <c r="N72" s="93">
        <v>50.003999999999998</v>
      </c>
      <c r="O72" s="93">
        <v>50.037999999999997</v>
      </c>
      <c r="P72" s="93">
        <v>50.037999999999997</v>
      </c>
      <c r="Q72" s="94">
        <v>49.975999999999999</v>
      </c>
      <c r="R72" s="93">
        <v>49.978999999999999</v>
      </c>
      <c r="S72" s="93">
        <v>49.85</v>
      </c>
      <c r="T72" s="93">
        <v>49.9</v>
      </c>
      <c r="U72" s="93">
        <v>50.05</v>
      </c>
      <c r="V72" s="93">
        <v>50.05</v>
      </c>
      <c r="W72" s="93">
        <v>49.972000000000001</v>
      </c>
      <c r="X72" s="93">
        <v>50.02</v>
      </c>
      <c r="Y72" s="93">
        <v>50.04</v>
      </c>
      <c r="Z72" s="93">
        <v>49.96</v>
      </c>
      <c r="AA72" s="93">
        <v>50.04</v>
      </c>
      <c r="AB72" s="93">
        <v>50.051000000000002</v>
      </c>
      <c r="AC72" s="93">
        <v>49.975000000000001</v>
      </c>
      <c r="AD72" s="93">
        <v>50.024000000000001</v>
      </c>
      <c r="AE72" s="93">
        <v>49.918999999999997</v>
      </c>
      <c r="AF72" s="95">
        <v>49.911999999999999</v>
      </c>
      <c r="AG72" s="96"/>
      <c r="AH72" s="51">
        <f t="shared" si="2"/>
        <v>50.104999999999997</v>
      </c>
      <c r="AI72" s="52">
        <f t="shared" si="3"/>
        <v>49.85</v>
      </c>
    </row>
    <row r="73" spans="1:35" x14ac:dyDescent="0.25">
      <c r="A73" s="97" t="s">
        <v>80</v>
      </c>
      <c r="B73" s="69">
        <v>128</v>
      </c>
      <c r="C73" s="69">
        <v>126</v>
      </c>
      <c r="D73" s="69">
        <v>126.5</v>
      </c>
      <c r="E73" s="69">
        <v>126.9</v>
      </c>
      <c r="F73" s="69">
        <v>125.3</v>
      </c>
      <c r="G73" s="69">
        <v>124.3</v>
      </c>
      <c r="H73" s="69">
        <v>123.8</v>
      </c>
      <c r="I73" s="69">
        <v>122.6</v>
      </c>
      <c r="J73" s="69">
        <v>122.7</v>
      </c>
      <c r="K73" s="69">
        <v>123.2</v>
      </c>
      <c r="L73" s="69">
        <v>123.3</v>
      </c>
      <c r="M73" s="69">
        <v>124.3</v>
      </c>
      <c r="N73" s="69">
        <v>112.6</v>
      </c>
      <c r="O73" s="69">
        <v>122.5</v>
      </c>
      <c r="P73" s="69">
        <v>124.4</v>
      </c>
      <c r="Q73" s="98">
        <v>120</v>
      </c>
      <c r="R73" s="98">
        <v>120.1</v>
      </c>
      <c r="S73" s="98">
        <v>121.9</v>
      </c>
      <c r="T73" s="98">
        <v>122.2</v>
      </c>
      <c r="U73" s="98">
        <v>122.3</v>
      </c>
      <c r="V73" s="98">
        <v>122.3</v>
      </c>
      <c r="W73" s="98">
        <v>125.4</v>
      </c>
      <c r="X73" s="98">
        <v>127</v>
      </c>
      <c r="Y73" s="98">
        <v>125.6</v>
      </c>
      <c r="Z73" s="98">
        <v>124.1</v>
      </c>
      <c r="AA73" s="69">
        <v>126</v>
      </c>
      <c r="AB73" s="69">
        <v>122.2</v>
      </c>
      <c r="AC73" s="69">
        <v>125.4</v>
      </c>
      <c r="AD73" s="69">
        <v>125.2</v>
      </c>
      <c r="AE73" s="69">
        <v>122.6</v>
      </c>
      <c r="AF73" s="99">
        <v>121.8</v>
      </c>
      <c r="AG73" s="100"/>
      <c r="AH73" s="51">
        <f t="shared" si="2"/>
        <v>128</v>
      </c>
      <c r="AI73" s="52">
        <f t="shared" si="3"/>
        <v>112.6</v>
      </c>
    </row>
    <row r="74" spans="1:35" x14ac:dyDescent="0.25">
      <c r="A74" s="97" t="s">
        <v>81</v>
      </c>
      <c r="B74" s="69">
        <v>131</v>
      </c>
      <c r="C74" s="69">
        <v>129</v>
      </c>
      <c r="D74" s="69">
        <v>129.69999999999999</v>
      </c>
      <c r="E74" s="69">
        <v>129.80000000000001</v>
      </c>
      <c r="F74" s="69">
        <v>128.9</v>
      </c>
      <c r="G74" s="69">
        <v>127.4</v>
      </c>
      <c r="H74" s="69">
        <v>126.6</v>
      </c>
      <c r="I74" s="69">
        <v>125.3</v>
      </c>
      <c r="J74" s="69">
        <v>125.6</v>
      </c>
      <c r="K74" s="69">
        <v>126.3</v>
      </c>
      <c r="L74" s="69">
        <v>126.7</v>
      </c>
      <c r="M74" s="69">
        <v>127.2</v>
      </c>
      <c r="N74" s="69">
        <v>126</v>
      </c>
      <c r="O74" s="69">
        <v>126</v>
      </c>
      <c r="P74" s="69">
        <v>127.4</v>
      </c>
      <c r="Q74" s="98">
        <v>123</v>
      </c>
      <c r="R74" s="98">
        <v>123.6</v>
      </c>
      <c r="S74" s="98">
        <v>125.1</v>
      </c>
      <c r="T74" s="98">
        <v>125.2</v>
      </c>
      <c r="U74" s="98">
        <v>125.6</v>
      </c>
      <c r="V74" s="98">
        <v>125.6</v>
      </c>
      <c r="W74" s="98">
        <v>129</v>
      </c>
      <c r="X74" s="98">
        <v>129.5</v>
      </c>
      <c r="Y74" s="98">
        <v>128</v>
      </c>
      <c r="Z74" s="98">
        <v>126.5</v>
      </c>
      <c r="AA74" s="69">
        <v>128.30000000000001</v>
      </c>
      <c r="AB74" s="69">
        <v>125.7</v>
      </c>
      <c r="AC74" s="69">
        <v>129</v>
      </c>
      <c r="AD74" s="69">
        <v>128.5</v>
      </c>
      <c r="AE74" s="69">
        <v>126.5</v>
      </c>
      <c r="AF74" s="99">
        <v>126.3</v>
      </c>
      <c r="AG74" s="100"/>
      <c r="AH74" s="51">
        <f t="shared" si="2"/>
        <v>131</v>
      </c>
      <c r="AI74" s="52">
        <f t="shared" si="3"/>
        <v>123</v>
      </c>
    </row>
    <row r="75" spans="1:35" x14ac:dyDescent="0.25">
      <c r="A75" s="97" t="s">
        <v>82</v>
      </c>
      <c r="B75" s="69">
        <v>128</v>
      </c>
      <c r="C75" s="69">
        <v>126</v>
      </c>
      <c r="D75" s="69">
        <v>126.4</v>
      </c>
      <c r="E75" s="69">
        <v>127.8</v>
      </c>
      <c r="F75" s="69">
        <v>132.1</v>
      </c>
      <c r="G75" s="69">
        <v>129.1</v>
      </c>
      <c r="H75" s="69">
        <v>130.1</v>
      </c>
      <c r="I75" s="69">
        <v>128.30000000000001</v>
      </c>
      <c r="J75" s="69">
        <v>126.6</v>
      </c>
      <c r="K75" s="69">
        <v>127.8</v>
      </c>
      <c r="L75" s="69">
        <v>128.30000000000001</v>
      </c>
      <c r="M75" s="69">
        <v>125.3</v>
      </c>
      <c r="N75" s="69">
        <v>126.4</v>
      </c>
      <c r="O75" s="69">
        <v>126.6</v>
      </c>
      <c r="P75" s="69">
        <v>128.19999999999999</v>
      </c>
      <c r="Q75" s="69">
        <v>126.9</v>
      </c>
      <c r="R75" s="69">
        <v>127.3</v>
      </c>
      <c r="S75" s="69">
        <v>127.7</v>
      </c>
      <c r="T75" s="98">
        <v>127</v>
      </c>
      <c r="U75" s="98">
        <v>127.2</v>
      </c>
      <c r="V75" s="98">
        <v>127.2</v>
      </c>
      <c r="W75" s="98">
        <v>127</v>
      </c>
      <c r="X75" s="98">
        <v>124.8</v>
      </c>
      <c r="Y75" s="98">
        <v>122.7</v>
      </c>
      <c r="Z75" s="98">
        <v>122.4</v>
      </c>
      <c r="AA75" s="69">
        <v>123.9</v>
      </c>
      <c r="AB75" s="69">
        <v>123.7</v>
      </c>
      <c r="AC75" s="69">
        <v>125</v>
      </c>
      <c r="AD75" s="69">
        <v>125.5</v>
      </c>
      <c r="AE75" s="69">
        <v>125.8</v>
      </c>
      <c r="AF75" s="99">
        <v>126</v>
      </c>
      <c r="AG75" s="100"/>
      <c r="AH75" s="51">
        <f t="shared" si="2"/>
        <v>132.1</v>
      </c>
      <c r="AI75" s="52">
        <f t="shared" si="3"/>
        <v>122.4</v>
      </c>
    </row>
    <row r="76" spans="1:35" x14ac:dyDescent="0.25">
      <c r="A76" s="101" t="s">
        <v>83</v>
      </c>
      <c r="B76" s="69">
        <v>129</v>
      </c>
      <c r="C76" s="69">
        <v>127</v>
      </c>
      <c r="D76" s="69">
        <v>128.19999999999999</v>
      </c>
      <c r="E76" s="69">
        <v>129</v>
      </c>
      <c r="F76" s="69">
        <v>132.9</v>
      </c>
      <c r="G76" s="69">
        <v>129.6</v>
      </c>
      <c r="H76" s="69">
        <v>129.69999999999999</v>
      </c>
      <c r="I76" s="69">
        <v>127.3</v>
      </c>
      <c r="J76" s="69">
        <v>127.1</v>
      </c>
      <c r="K76" s="69">
        <v>127.1</v>
      </c>
      <c r="L76" s="69">
        <v>128.5</v>
      </c>
      <c r="M76" s="69">
        <v>124.6</v>
      </c>
      <c r="N76" s="69">
        <v>126.8</v>
      </c>
      <c r="O76" s="69">
        <v>127</v>
      </c>
      <c r="P76" s="69">
        <v>129</v>
      </c>
      <c r="Q76" s="69">
        <v>128.1</v>
      </c>
      <c r="R76" s="69">
        <v>128.30000000000001</v>
      </c>
      <c r="S76" s="69">
        <v>128.4</v>
      </c>
      <c r="T76" s="98">
        <v>127.5</v>
      </c>
      <c r="U76" s="98">
        <v>127.4</v>
      </c>
      <c r="V76" s="98">
        <v>127.4</v>
      </c>
      <c r="W76" s="98">
        <v>128</v>
      </c>
      <c r="X76" s="98">
        <v>125.2</v>
      </c>
      <c r="Y76" s="98">
        <v>122.5</v>
      </c>
      <c r="Z76" s="98">
        <v>122.9</v>
      </c>
      <c r="AA76" s="69">
        <v>124.9</v>
      </c>
      <c r="AB76" s="69">
        <v>125.4</v>
      </c>
      <c r="AC76" s="69">
        <v>127.4</v>
      </c>
      <c r="AD76" s="69">
        <v>130</v>
      </c>
      <c r="AE76" s="69">
        <v>126</v>
      </c>
      <c r="AF76" s="99">
        <v>127</v>
      </c>
      <c r="AG76" s="100"/>
      <c r="AH76" s="51">
        <f t="shared" si="2"/>
        <v>132.9</v>
      </c>
      <c r="AI76" s="52">
        <f t="shared" si="3"/>
        <v>122.5</v>
      </c>
    </row>
    <row r="77" spans="1:35" x14ac:dyDescent="0.25">
      <c r="A77" s="101" t="s">
        <v>84</v>
      </c>
      <c r="B77" s="102">
        <v>128</v>
      </c>
      <c r="C77" s="102">
        <v>124</v>
      </c>
      <c r="D77" s="102">
        <v>123.1</v>
      </c>
      <c r="E77" s="102">
        <v>124.3</v>
      </c>
      <c r="F77" s="102">
        <v>125.8</v>
      </c>
      <c r="G77" s="102">
        <v>124.6</v>
      </c>
      <c r="H77" s="102">
        <v>129.30000000000001</v>
      </c>
      <c r="I77" s="102">
        <v>126.3</v>
      </c>
      <c r="J77" s="102">
        <v>129.69999999999999</v>
      </c>
      <c r="K77" s="102">
        <v>130.80000000000001</v>
      </c>
      <c r="L77" s="102">
        <v>130.80000000000001</v>
      </c>
      <c r="M77" s="102">
        <v>132.9</v>
      </c>
      <c r="N77" s="102">
        <v>134.80000000000001</v>
      </c>
      <c r="O77" s="102">
        <v>134</v>
      </c>
      <c r="P77" s="102">
        <v>133.4</v>
      </c>
      <c r="Q77" s="102">
        <v>132.6</v>
      </c>
      <c r="R77" s="102">
        <v>133.5</v>
      </c>
      <c r="S77" s="102">
        <v>126.9</v>
      </c>
      <c r="T77" s="98">
        <v>128</v>
      </c>
      <c r="U77" s="98">
        <v>130.6</v>
      </c>
      <c r="V77" s="98">
        <v>130.6</v>
      </c>
      <c r="W77" s="98">
        <v>131</v>
      </c>
      <c r="X77" s="98">
        <v>136.30000000000001</v>
      </c>
      <c r="Y77" s="98">
        <v>137.69999999999999</v>
      </c>
      <c r="Z77" s="98">
        <v>134.30000000000001</v>
      </c>
      <c r="AA77" s="102">
        <v>133.80000000000001</v>
      </c>
      <c r="AB77" s="102">
        <v>130.6</v>
      </c>
      <c r="AC77" s="69">
        <v>133.1</v>
      </c>
      <c r="AD77" s="102">
        <v>131.19999999999999</v>
      </c>
      <c r="AE77" s="102">
        <v>126.5</v>
      </c>
      <c r="AF77" s="103">
        <v>121.9</v>
      </c>
      <c r="AG77" s="104"/>
      <c r="AH77" s="51">
        <f t="shared" si="2"/>
        <v>137.69999999999999</v>
      </c>
      <c r="AI77" s="52">
        <f t="shared" si="3"/>
        <v>121.9</v>
      </c>
    </row>
    <row r="78" spans="1:35" x14ac:dyDescent="0.25">
      <c r="A78" s="97" t="s">
        <v>85</v>
      </c>
      <c r="B78" s="69">
        <v>136</v>
      </c>
      <c r="C78" s="69">
        <v>136</v>
      </c>
      <c r="D78" s="69">
        <v>133</v>
      </c>
      <c r="E78" s="69">
        <v>132.5</v>
      </c>
      <c r="F78" s="69">
        <v>133.5</v>
      </c>
      <c r="G78" s="69">
        <v>130.19999999999999</v>
      </c>
      <c r="H78" s="69">
        <v>130</v>
      </c>
      <c r="I78" s="69">
        <v>127.6</v>
      </c>
      <c r="J78" s="69">
        <v>139.4</v>
      </c>
      <c r="K78" s="69">
        <v>133.9</v>
      </c>
      <c r="L78" s="69">
        <v>128.1</v>
      </c>
      <c r="M78" s="69">
        <v>124.7</v>
      </c>
      <c r="N78" s="69">
        <v>137.69999999999999</v>
      </c>
      <c r="O78" s="69">
        <v>135.6</v>
      </c>
      <c r="P78" s="69">
        <v>131.6</v>
      </c>
      <c r="Q78" s="69">
        <v>133.19999999999999</v>
      </c>
      <c r="R78" s="69">
        <v>131.4</v>
      </c>
      <c r="S78" s="69">
        <v>125</v>
      </c>
      <c r="T78" s="98">
        <v>123.5</v>
      </c>
      <c r="U78" s="98">
        <v>129.1</v>
      </c>
      <c r="V78" s="98">
        <v>129.1</v>
      </c>
      <c r="W78" s="98">
        <v>131</v>
      </c>
      <c r="X78" s="98">
        <v>137.9</v>
      </c>
      <c r="Y78" s="98">
        <v>134.19999999999999</v>
      </c>
      <c r="Z78" s="98">
        <v>134.80000000000001</v>
      </c>
      <c r="AA78" s="69">
        <v>134.4</v>
      </c>
      <c r="AB78" s="69">
        <v>128.9</v>
      </c>
      <c r="AC78" s="102">
        <v>132.4</v>
      </c>
      <c r="AD78" s="69">
        <v>127.7</v>
      </c>
      <c r="AE78" s="69">
        <v>124</v>
      </c>
      <c r="AF78" s="99">
        <v>119.1</v>
      </c>
      <c r="AG78" s="100"/>
      <c r="AH78" s="51">
        <f>MAX(B78:AF78)</f>
        <v>139.4</v>
      </c>
      <c r="AI78" s="52">
        <f>MIN(B78:AF78)</f>
        <v>119.1</v>
      </c>
    </row>
    <row r="79" spans="1:35" ht="15.75" thickBot="1" x14ac:dyDescent="0.3">
      <c r="A79" s="97" t="s">
        <v>86</v>
      </c>
      <c r="B79" s="105">
        <v>67</v>
      </c>
      <c r="C79" s="105">
        <v>66</v>
      </c>
      <c r="D79" s="105">
        <v>66.3</v>
      </c>
      <c r="E79" s="105">
        <v>66.400000000000006</v>
      </c>
      <c r="F79" s="105">
        <v>65.599999999999994</v>
      </c>
      <c r="G79" s="105">
        <v>64.900000000000006</v>
      </c>
      <c r="H79" s="105">
        <v>64.400000000000006</v>
      </c>
      <c r="I79" s="105">
        <v>63.8</v>
      </c>
      <c r="J79" s="105">
        <v>64.2</v>
      </c>
      <c r="K79" s="105">
        <v>64.7</v>
      </c>
      <c r="L79" s="105">
        <v>64.8</v>
      </c>
      <c r="M79" s="105">
        <v>65</v>
      </c>
      <c r="N79" s="105">
        <v>65</v>
      </c>
      <c r="O79" s="105">
        <v>64.2</v>
      </c>
      <c r="P79" s="105">
        <v>65.099999999999994</v>
      </c>
      <c r="Q79" s="105">
        <v>62.4</v>
      </c>
      <c r="R79" s="105">
        <v>63</v>
      </c>
      <c r="S79" s="105">
        <v>63.9</v>
      </c>
      <c r="T79" s="105">
        <v>64</v>
      </c>
      <c r="U79" s="105">
        <v>63.9</v>
      </c>
      <c r="V79" s="105">
        <v>63.9</v>
      </c>
      <c r="W79" s="105">
        <v>65.400000000000006</v>
      </c>
      <c r="X79" s="105">
        <v>65.2</v>
      </c>
      <c r="Y79" s="105">
        <v>65</v>
      </c>
      <c r="Z79" s="105">
        <v>64.400000000000006</v>
      </c>
      <c r="AA79" s="105">
        <v>65.400000000000006</v>
      </c>
      <c r="AB79" s="105">
        <v>64.5</v>
      </c>
      <c r="AC79" s="105">
        <v>66.099999999999994</v>
      </c>
      <c r="AD79" s="105">
        <v>66.099999999999994</v>
      </c>
      <c r="AE79" s="105">
        <v>64.8</v>
      </c>
      <c r="AF79" s="106">
        <v>64.900000000000006</v>
      </c>
      <c r="AG79" s="107"/>
      <c r="AH79" s="51">
        <f>MAX(B79:AF79)</f>
        <v>67</v>
      </c>
      <c r="AI79" s="52">
        <f>MIN(B79:AF79)</f>
        <v>62.4</v>
      </c>
    </row>
    <row r="80" spans="1:35" x14ac:dyDescent="0.25">
      <c r="A80" s="108" t="s">
        <v>87</v>
      </c>
      <c r="B80" s="109">
        <f t="shared" ref="B80:AF80" si="19">SUMIF(B48:B57,"&gt;0")</f>
        <v>596</v>
      </c>
      <c r="C80" s="109">
        <f t="shared" si="19"/>
        <v>613</v>
      </c>
      <c r="D80" s="109">
        <f t="shared" si="19"/>
        <v>606.70000000000005</v>
      </c>
      <c r="E80" s="109">
        <f t="shared" si="19"/>
        <v>615.40000000000009</v>
      </c>
      <c r="F80" s="109">
        <f t="shared" si="19"/>
        <v>620.1</v>
      </c>
      <c r="G80" s="109">
        <f t="shared" si="19"/>
        <v>665.5</v>
      </c>
      <c r="H80" s="109">
        <f t="shared" si="19"/>
        <v>670.9</v>
      </c>
      <c r="I80" s="109">
        <f t="shared" si="19"/>
        <v>695.1</v>
      </c>
      <c r="J80" s="109">
        <f t="shared" si="19"/>
        <v>706.9</v>
      </c>
      <c r="K80" s="109">
        <f t="shared" si="19"/>
        <v>730</v>
      </c>
      <c r="L80" s="109">
        <f t="shared" si="19"/>
        <v>715.3</v>
      </c>
      <c r="M80" s="109">
        <f t="shared" si="19"/>
        <v>707.26</v>
      </c>
      <c r="N80" s="109">
        <f t="shared" si="19"/>
        <v>708.3</v>
      </c>
      <c r="O80" s="109">
        <f t="shared" si="19"/>
        <v>732</v>
      </c>
      <c r="P80" s="109">
        <f t="shared" si="19"/>
        <v>725.7</v>
      </c>
      <c r="Q80" s="109">
        <f t="shared" si="19"/>
        <v>745.5</v>
      </c>
      <c r="R80" s="109">
        <f t="shared" si="19"/>
        <v>743.8</v>
      </c>
      <c r="S80" s="109">
        <f t="shared" si="19"/>
        <v>734.3</v>
      </c>
      <c r="T80" s="109">
        <f t="shared" si="19"/>
        <v>736.1</v>
      </c>
      <c r="U80" s="109">
        <f t="shared" si="19"/>
        <v>736.2</v>
      </c>
      <c r="V80" s="109">
        <f t="shared" si="19"/>
        <v>716.5</v>
      </c>
      <c r="W80" s="109">
        <f t="shared" si="19"/>
        <v>711.5</v>
      </c>
      <c r="X80" s="109">
        <f t="shared" si="19"/>
        <v>703.1</v>
      </c>
      <c r="Y80" s="109">
        <f t="shared" si="19"/>
        <v>721.50000000000011</v>
      </c>
      <c r="Z80" s="109">
        <f t="shared" si="19"/>
        <v>744.5</v>
      </c>
      <c r="AA80" s="109">
        <f t="shared" si="19"/>
        <v>710.30000000000007</v>
      </c>
      <c r="AB80" s="109">
        <f t="shared" si="19"/>
        <v>761.32000000000016</v>
      </c>
      <c r="AC80" s="109">
        <f t="shared" si="19"/>
        <v>747.81000000000006</v>
      </c>
      <c r="AD80" s="109">
        <f t="shared" si="19"/>
        <v>722.07</v>
      </c>
      <c r="AE80" s="109">
        <f t="shared" si="19"/>
        <v>718.9</v>
      </c>
      <c r="AF80" s="109">
        <f t="shared" si="19"/>
        <v>704.1</v>
      </c>
      <c r="AG80" s="110"/>
      <c r="AH80" s="51">
        <f>MAX(B80:AF80)</f>
        <v>761.32000000000016</v>
      </c>
      <c r="AI80" s="52">
        <f>MIN(B80:AF80)</f>
        <v>596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143.12</v>
      </c>
      <c r="C82" s="114">
        <f t="shared" ref="C82:AF82" si="20">C11+C13+C17+C34+C36+C38+C40+C94+C108+C110+C121+C127+C130+C139+C143+C144+C147+C154+C159+C162+C163+C164+C172+C177+C83+C84+C85+C86+C99</f>
        <v>139.12</v>
      </c>
      <c r="D82" s="114">
        <f t="shared" si="20"/>
        <v>135.92000000000002</v>
      </c>
      <c r="E82" s="114">
        <f t="shared" si="20"/>
        <v>142.61999999999998</v>
      </c>
      <c r="F82" s="114">
        <f t="shared" si="20"/>
        <v>164.22</v>
      </c>
      <c r="G82" s="114">
        <f t="shared" si="20"/>
        <v>196.12</v>
      </c>
      <c r="H82" s="114">
        <f t="shared" si="20"/>
        <v>226.21999999999997</v>
      </c>
      <c r="I82" s="114">
        <f t="shared" si="20"/>
        <v>255.82000000000002</v>
      </c>
      <c r="J82" s="114">
        <f t="shared" si="20"/>
        <v>276.41999999999996</v>
      </c>
      <c r="K82" s="114">
        <f t="shared" si="20"/>
        <v>292.71999999999997</v>
      </c>
      <c r="L82" s="114">
        <f t="shared" si="20"/>
        <v>286.70999999999992</v>
      </c>
      <c r="M82" s="114">
        <f t="shared" si="20"/>
        <v>282.21999999999997</v>
      </c>
      <c r="N82" s="114">
        <f t="shared" si="20"/>
        <v>287.20999999999998</v>
      </c>
      <c r="O82" s="114">
        <f t="shared" si="20"/>
        <v>280.62</v>
      </c>
      <c r="P82" s="114">
        <f t="shared" si="20"/>
        <v>276.31999999999994</v>
      </c>
      <c r="Q82" s="114">
        <f t="shared" si="20"/>
        <v>266.21999999999991</v>
      </c>
      <c r="R82" s="114">
        <f t="shared" si="20"/>
        <v>273.71999999999997</v>
      </c>
      <c r="S82" s="114">
        <f t="shared" si="20"/>
        <v>270.81999999999994</v>
      </c>
      <c r="T82" s="114">
        <f t="shared" si="20"/>
        <v>273.82</v>
      </c>
      <c r="U82" s="114">
        <f t="shared" si="20"/>
        <v>278.61999999999995</v>
      </c>
      <c r="V82" s="114">
        <f t="shared" si="20"/>
        <v>270.52</v>
      </c>
      <c r="W82" s="114">
        <f t="shared" si="20"/>
        <v>281.52</v>
      </c>
      <c r="X82" s="114">
        <f t="shared" si="20"/>
        <v>306.81999999999994</v>
      </c>
      <c r="Y82" s="114">
        <f t="shared" si="20"/>
        <v>350.52</v>
      </c>
      <c r="Z82" s="114">
        <f t="shared" si="20"/>
        <v>344.12</v>
      </c>
      <c r="AA82" s="114">
        <f t="shared" si="20"/>
        <v>325.41999999999996</v>
      </c>
      <c r="AB82" s="114">
        <f t="shared" si="20"/>
        <v>307.91999999999996</v>
      </c>
      <c r="AC82" s="114">
        <f t="shared" si="20"/>
        <v>272.91999999999996</v>
      </c>
      <c r="AD82" s="114">
        <f t="shared" si="20"/>
        <v>208.72000000000003</v>
      </c>
      <c r="AE82" s="114">
        <f t="shared" si="20"/>
        <v>171.02</v>
      </c>
      <c r="AF82" s="114">
        <f t="shared" si="20"/>
        <v>154.62</v>
      </c>
      <c r="AG82" s="115"/>
      <c r="AH82" s="51">
        <f>MAX(B82:AF82)</f>
        <v>350.52</v>
      </c>
      <c r="AI82" s="52">
        <f>MIN(B82:AF82)</f>
        <v>135.92000000000002</v>
      </c>
    </row>
    <row r="83" spans="1:37" x14ac:dyDescent="0.25">
      <c r="A83" s="116" t="s">
        <v>89</v>
      </c>
      <c r="B83" s="117">
        <v>-22</v>
      </c>
      <c r="C83" s="117">
        <v>-25</v>
      </c>
      <c r="D83" s="117">
        <v>-28.8</v>
      </c>
      <c r="E83" s="117">
        <v>-33.6</v>
      </c>
      <c r="F83" s="117">
        <v>-25.2</v>
      </c>
      <c r="G83" s="117">
        <v>-28.7</v>
      </c>
      <c r="H83" s="117">
        <v>-19</v>
      </c>
      <c r="I83" s="117">
        <v>-7</v>
      </c>
      <c r="J83" s="117">
        <v>3.9</v>
      </c>
      <c r="K83" s="117">
        <v>9.6999999999999993</v>
      </c>
      <c r="L83" s="117">
        <v>13</v>
      </c>
      <c r="M83" s="117">
        <v>17.100000000000001</v>
      </c>
      <c r="N83" s="117">
        <v>21.1</v>
      </c>
      <c r="O83" s="117">
        <v>18.5</v>
      </c>
      <c r="P83" s="117">
        <v>19.100000000000001</v>
      </c>
      <c r="Q83" s="117">
        <v>18.399999999999999</v>
      </c>
      <c r="R83" s="117">
        <v>23.2</v>
      </c>
      <c r="S83" s="117">
        <v>-3.7</v>
      </c>
      <c r="T83" s="117">
        <v>-13.1</v>
      </c>
      <c r="U83" s="117">
        <v>-14.2</v>
      </c>
      <c r="V83" s="117">
        <v>-16</v>
      </c>
      <c r="W83" s="117">
        <v>-18.600000000000001</v>
      </c>
      <c r="X83" s="117">
        <v>-7.2</v>
      </c>
      <c r="Y83" s="117">
        <v>24.5</v>
      </c>
      <c r="Z83" s="117">
        <v>20</v>
      </c>
      <c r="AA83" s="49">
        <v>16.2</v>
      </c>
      <c r="AB83" s="49">
        <v>16</v>
      </c>
      <c r="AC83" s="49">
        <v>-1.9</v>
      </c>
      <c r="AD83" s="49">
        <v>-22.3</v>
      </c>
      <c r="AE83" s="49">
        <v>-31.5</v>
      </c>
      <c r="AF83" s="118">
        <v>-36.200000000000003</v>
      </c>
      <c r="AG83" s="119">
        <v>75</v>
      </c>
      <c r="AH83" s="51">
        <f>IF(ABS(MAX(B83:AF83))&gt;ABS(MIN(B83:AF83)),MAX(B83:AF83),MIN(B83:AF83))</f>
        <v>-36.200000000000003</v>
      </c>
      <c r="AI83" s="120">
        <f>INDEX($B$9:$AF$9,1,MATCH(AH83,B83:AF83,0))</f>
        <v>1</v>
      </c>
    </row>
    <row r="84" spans="1:37" x14ac:dyDescent="0.25">
      <c r="A84" s="121" t="s">
        <v>90</v>
      </c>
      <c r="B84" s="82">
        <v>-8</v>
      </c>
      <c r="C84" s="82">
        <v>-10</v>
      </c>
      <c r="D84" s="82">
        <v>-10</v>
      </c>
      <c r="E84" s="82">
        <v>-7</v>
      </c>
      <c r="F84" s="82">
        <v>0</v>
      </c>
      <c r="G84" s="82">
        <v>13</v>
      </c>
      <c r="H84" s="82">
        <v>26</v>
      </c>
      <c r="I84" s="82">
        <v>38</v>
      </c>
      <c r="J84" s="82">
        <v>42</v>
      </c>
      <c r="K84" s="82">
        <v>52</v>
      </c>
      <c r="L84" s="82">
        <v>43.3</v>
      </c>
      <c r="M84" s="82">
        <v>39.6</v>
      </c>
      <c r="N84" s="82">
        <v>50.2</v>
      </c>
      <c r="O84" s="82">
        <v>47.9</v>
      </c>
      <c r="P84" s="82">
        <v>42.6</v>
      </c>
      <c r="Q84" s="82">
        <v>48.2</v>
      </c>
      <c r="R84" s="82">
        <v>48.6</v>
      </c>
      <c r="S84" s="82">
        <v>60</v>
      </c>
      <c r="T84" s="82">
        <v>64</v>
      </c>
      <c r="U84" s="82">
        <v>66</v>
      </c>
      <c r="V84" s="82">
        <v>55</v>
      </c>
      <c r="W84" s="82">
        <v>61</v>
      </c>
      <c r="X84" s="82">
        <v>58</v>
      </c>
      <c r="Y84" s="82">
        <v>63.5</v>
      </c>
      <c r="Z84" s="82">
        <v>73</v>
      </c>
      <c r="AA84" s="69">
        <v>64.2</v>
      </c>
      <c r="AB84" s="69">
        <v>63.2</v>
      </c>
      <c r="AC84" s="69">
        <v>45</v>
      </c>
      <c r="AD84" s="69">
        <v>48.7</v>
      </c>
      <c r="AE84" s="69">
        <v>4.4000000000000004</v>
      </c>
      <c r="AF84" s="122">
        <v>0</v>
      </c>
      <c r="AG84" s="119">
        <v>240</v>
      </c>
      <c r="AH84" s="51">
        <f>IF(ABS(MAX(B84:AF84))&gt;ABS(MIN(B84:AF84)),MAX(B84:AF84),MIN(B84:AF84))</f>
        <v>73</v>
      </c>
      <c r="AI84" s="120">
        <f>INDEX($B$9:$AF$9,1,MATCH(AH84,B84:AF84,0))</f>
        <v>0.8125</v>
      </c>
    </row>
    <row r="85" spans="1:37" x14ac:dyDescent="0.25">
      <c r="A85" s="121" t="s">
        <v>91</v>
      </c>
      <c r="B85" s="82">
        <v>-2</v>
      </c>
      <c r="C85" s="82">
        <v>-7</v>
      </c>
      <c r="D85" s="82">
        <v>-4.0999999999999996</v>
      </c>
      <c r="E85" s="82">
        <v>-2.4</v>
      </c>
      <c r="F85" s="82">
        <v>-4.0999999999999996</v>
      </c>
      <c r="G85" s="82">
        <v>3.5</v>
      </c>
      <c r="H85" s="82">
        <v>6</v>
      </c>
      <c r="I85" s="82">
        <v>10</v>
      </c>
      <c r="J85" s="82">
        <v>10.4</v>
      </c>
      <c r="K85" s="82">
        <v>16.8</v>
      </c>
      <c r="L85" s="82">
        <v>16.3</v>
      </c>
      <c r="M85" s="82">
        <v>13.4</v>
      </c>
      <c r="N85" s="82">
        <v>7.3</v>
      </c>
      <c r="O85" s="82">
        <v>7.5</v>
      </c>
      <c r="P85" s="82">
        <v>13</v>
      </c>
      <c r="Q85" s="82">
        <v>5.0999999999999996</v>
      </c>
      <c r="R85" s="82">
        <v>5.7</v>
      </c>
      <c r="S85" s="82">
        <v>20.9</v>
      </c>
      <c r="T85" s="82">
        <v>28</v>
      </c>
      <c r="U85" s="82">
        <v>25.7</v>
      </c>
      <c r="V85" s="82">
        <v>30</v>
      </c>
      <c r="W85" s="82">
        <v>35</v>
      </c>
      <c r="X85" s="82">
        <v>42.6</v>
      </c>
      <c r="Y85" s="82">
        <v>49.1</v>
      </c>
      <c r="Z85" s="82">
        <v>42.4</v>
      </c>
      <c r="AA85" s="69">
        <v>46.8</v>
      </c>
      <c r="AB85" s="69">
        <v>27.7</v>
      </c>
      <c r="AC85" s="69">
        <v>23</v>
      </c>
      <c r="AD85" s="69">
        <v>13</v>
      </c>
      <c r="AE85" s="69">
        <v>-6.7</v>
      </c>
      <c r="AF85" s="122">
        <v>-8.8000000000000007</v>
      </c>
      <c r="AG85" s="119">
        <v>60</v>
      </c>
      <c r="AH85" s="51">
        <f>IF(ABS(MAX(B85:AF85))&gt;ABS(MIN(B85:AF85)),MAX(B85:AF85),MIN(B85:AF85))</f>
        <v>49.1</v>
      </c>
      <c r="AI85" s="120">
        <f>INDEX($B$9:$AF$9,1,MATCH(AH85,B85:AF85,0))</f>
        <v>0.79166666666666663</v>
      </c>
    </row>
    <row r="86" spans="1:37" x14ac:dyDescent="0.25">
      <c r="A86" s="123" t="s">
        <v>92</v>
      </c>
      <c r="B86" s="84">
        <v>42</v>
      </c>
      <c r="C86" s="84">
        <v>48</v>
      </c>
      <c r="D86" s="84">
        <v>45.8</v>
      </c>
      <c r="E86" s="84">
        <v>50.6</v>
      </c>
      <c r="F86" s="84">
        <v>58.9</v>
      </c>
      <c r="G86" s="84">
        <v>74.099999999999994</v>
      </c>
      <c r="H86" s="84">
        <v>79.2</v>
      </c>
      <c r="I86" s="84">
        <v>85.2</v>
      </c>
      <c r="J86" s="84">
        <v>90.6</v>
      </c>
      <c r="K86" s="84">
        <v>84.7</v>
      </c>
      <c r="L86" s="84">
        <v>84.6</v>
      </c>
      <c r="M86" s="84">
        <v>82.5</v>
      </c>
      <c r="N86" s="84">
        <v>79</v>
      </c>
      <c r="O86" s="84">
        <v>77.2</v>
      </c>
      <c r="P86" s="84">
        <v>72.099999999999994</v>
      </c>
      <c r="Q86" s="84">
        <v>66</v>
      </c>
      <c r="R86" s="84">
        <v>67.3</v>
      </c>
      <c r="S86" s="84">
        <v>65.5</v>
      </c>
      <c r="T86" s="84">
        <v>67.3</v>
      </c>
      <c r="U86" s="84">
        <v>73</v>
      </c>
      <c r="V86" s="84">
        <v>73</v>
      </c>
      <c r="W86" s="84">
        <v>75.400000000000006</v>
      </c>
      <c r="X86" s="84">
        <v>84</v>
      </c>
      <c r="Y86" s="84">
        <v>84</v>
      </c>
      <c r="Z86" s="84">
        <v>79.599999999999994</v>
      </c>
      <c r="AA86" s="124">
        <v>69.7</v>
      </c>
      <c r="AB86" s="124">
        <v>69.900000000000006</v>
      </c>
      <c r="AC86" s="124">
        <v>76</v>
      </c>
      <c r="AD86" s="124">
        <v>38.9</v>
      </c>
      <c r="AE86" s="124">
        <v>73.900000000000006</v>
      </c>
      <c r="AF86" s="125">
        <v>69.900000000000006</v>
      </c>
      <c r="AG86" s="126">
        <v>120</v>
      </c>
      <c r="AH86" s="51">
        <f>IF(ABS(MAX(B86:AF86))&gt;ABS(MIN(B86:AF86)),MAX(B86:AF86),MIN(B86:AF86))</f>
        <v>90.6</v>
      </c>
      <c r="AI86" s="120">
        <f>INDEX($B$9:$AF$9,1,MATCH(AH86,B86:AF86,0))</f>
        <v>0.29166666666666669</v>
      </c>
    </row>
    <row r="87" spans="1:37" ht="15.75" thickBot="1" x14ac:dyDescent="0.3">
      <c r="A87" s="123" t="s">
        <v>93</v>
      </c>
      <c r="B87" s="84">
        <v>80</v>
      </c>
      <c r="C87" s="84">
        <v>80</v>
      </c>
      <c r="D87" s="84">
        <v>78</v>
      </c>
      <c r="E87" s="84">
        <v>82.6</v>
      </c>
      <c r="F87" s="84">
        <v>82.7</v>
      </c>
      <c r="G87" s="84">
        <v>94.6</v>
      </c>
      <c r="H87" s="84">
        <v>96.8</v>
      </c>
      <c r="I87" s="84">
        <v>98</v>
      </c>
      <c r="J87" s="84">
        <v>103</v>
      </c>
      <c r="K87" s="84">
        <v>106</v>
      </c>
      <c r="L87" s="84">
        <v>102</v>
      </c>
      <c r="M87" s="84">
        <v>95</v>
      </c>
      <c r="N87" s="84">
        <v>109</v>
      </c>
      <c r="O87" s="84">
        <v>112.6</v>
      </c>
      <c r="P87" s="84">
        <v>103.9</v>
      </c>
      <c r="Q87" s="84">
        <v>113</v>
      </c>
      <c r="R87" s="84">
        <v>108</v>
      </c>
      <c r="S87" s="84">
        <v>110</v>
      </c>
      <c r="T87" s="84">
        <v>111.9</v>
      </c>
      <c r="U87" s="84">
        <v>115.2</v>
      </c>
      <c r="V87" s="84">
        <v>115.2</v>
      </c>
      <c r="W87" s="84">
        <v>102</v>
      </c>
      <c r="X87" s="84">
        <v>94.1</v>
      </c>
      <c r="Y87" s="84">
        <v>79.2</v>
      </c>
      <c r="Z87" s="84">
        <v>100.2</v>
      </c>
      <c r="AA87" s="124">
        <v>88.4</v>
      </c>
      <c r="AB87" s="124">
        <v>120</v>
      </c>
      <c r="AC87" s="124">
        <v>98.6</v>
      </c>
      <c r="AD87" s="124">
        <v>112.1</v>
      </c>
      <c r="AE87" s="124">
        <v>100</v>
      </c>
      <c r="AF87" s="125">
        <v>96.5</v>
      </c>
      <c r="AG87" s="126"/>
      <c r="AH87" s="51">
        <f>IF(ABS(MAX(B87:AF87))&gt;ABS(MIN(B87:AF87)),MAX(B87:AF87),MIN(B87:AF87))</f>
        <v>120</v>
      </c>
      <c r="AI87" s="120">
        <f>INDEX($B$9:$AF$9,1,MATCH(AH87,B87:AF87,0))</f>
        <v>0.85416666666666663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1220.54</v>
      </c>
      <c r="C188" s="163">
        <f>INDEX(F9:M9,1,MATCH(MAX(F65:M65),F65:M65,0))</f>
        <v>0.3125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6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6)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6)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948.74</v>
      </c>
      <c r="U193" s="172">
        <f t="shared" si="37"/>
        <v>969.1400000000001</v>
      </c>
      <c r="V193" s="172">
        <f t="shared" si="37"/>
        <v>948.74</v>
      </c>
      <c r="W193" s="172">
        <f t="shared" si="37"/>
        <v>950.54000000000008</v>
      </c>
      <c r="X193" s="172">
        <f t="shared" si="37"/>
        <v>971.54000000000008</v>
      </c>
      <c r="Y193" s="172">
        <f t="shared" si="37"/>
        <v>1015.74</v>
      </c>
      <c r="Z193" s="172">
        <f t="shared" si="37"/>
        <v>1064.9399999999998</v>
      </c>
      <c r="AA193" s="172">
        <f t="shared" si="37"/>
        <v>1127.6400000000001</v>
      </c>
      <c r="AB193" s="172">
        <f t="shared" si="37"/>
        <v>1177.3399999999999</v>
      </c>
      <c r="AC193" s="172">
        <f t="shared" si="37"/>
        <v>1220.54</v>
      </c>
      <c r="AD193" s="172">
        <f t="shared" si="37"/>
        <v>1214.1300000000001</v>
      </c>
      <c r="AE193" s="172">
        <f t="shared" si="37"/>
        <v>1191.7</v>
      </c>
      <c r="AF193" s="172">
        <f t="shared" si="37"/>
        <v>1183.93</v>
      </c>
      <c r="AG193" s="172">
        <f t="shared" si="37"/>
        <v>1206.94</v>
      </c>
      <c r="AH193" s="172">
        <f t="shared" si="37"/>
        <v>1203.04</v>
      </c>
      <c r="AI193" s="172">
        <f t="shared" si="37"/>
        <v>1215.24</v>
      </c>
      <c r="AJ193" s="172">
        <f t="shared" si="37"/>
        <v>1221.3399999999999</v>
      </c>
      <c r="AK193" s="172">
        <f t="shared" si="37"/>
        <v>1215.1399999999999</v>
      </c>
      <c r="AL193" s="172">
        <f t="shared" si="37"/>
        <v>1230.04</v>
      </c>
      <c r="AM193" s="172">
        <f t="shared" si="37"/>
        <v>1200.24</v>
      </c>
      <c r="AN193" s="172">
        <f t="shared" si="37"/>
        <v>1183.6400000000001</v>
      </c>
      <c r="AO193" s="172">
        <f t="shared" si="37"/>
        <v>1201.04</v>
      </c>
      <c r="AP193" s="172">
        <f t="shared" si="37"/>
        <v>1251.3400000000001</v>
      </c>
      <c r="AQ193" s="172">
        <f t="shared" si="37"/>
        <v>1403.5400000000002</v>
      </c>
      <c r="AR193" s="172">
        <f t="shared" si="37"/>
        <v>1371.7400000000002</v>
      </c>
      <c r="AS193" s="172">
        <f t="shared" si="37"/>
        <v>1330.74</v>
      </c>
      <c r="AT193" s="172">
        <f t="shared" si="37"/>
        <v>1308.26</v>
      </c>
      <c r="AU193" s="172">
        <f t="shared" si="37"/>
        <v>1269.45</v>
      </c>
      <c r="AV193" s="172">
        <f t="shared" si="37"/>
        <v>1159.9100000000001</v>
      </c>
      <c r="AW193" s="172">
        <f t="shared" si="37"/>
        <v>1083.6399999999999</v>
      </c>
      <c r="AX193" s="172">
        <f t="shared" si="37"/>
        <v>1057.1400000000001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062" priority="129">
      <formula>S$9&gt;=20/24</formula>
    </cfRule>
    <cfRule type="expression" dxfId="4061" priority="130">
      <formula>AND(S$9&gt;=14/24,S$9&lt;20/24)</formula>
    </cfRule>
    <cfRule type="expression" dxfId="4060" priority="131">
      <formula>AND(S$9&gt;=8/24,S$9&lt;14/24)</formula>
    </cfRule>
    <cfRule type="expression" dxfId="4059" priority="132">
      <formula>S$9&lt;8/24</formula>
    </cfRule>
  </conditionalFormatting>
  <conditionalFormatting sqref="B8:AF10 AA70:AF70 B70:Q70 L32:Z33 L31:Q31 B47:AF47 B71:AF71 B48:K52 B72:Q72 C173:AF179 M36 N35:Q36 L29:Q29 M37:Q39 L34:Q34 L51:Q52 L49:T50 V35:W35 S34:W34 X34:Z35 B59:AF69 B53:C54 B56:C58 R11:Z11 O38:Z39 M53:Z54 M56:Z58 B55:Z55 B73:Z79 U11:Z12 AA72:AF79 L44:AF46 AA48:AF51">
    <cfRule type="expression" dxfId="4058" priority="125">
      <formula>B$9&gt;=20/24</formula>
    </cfRule>
    <cfRule type="expression" dxfId="4057" priority="126">
      <formula>AND(B$9&gt;=14/24,B$9&lt;20/24)</formula>
    </cfRule>
    <cfRule type="expression" dxfId="4056" priority="127">
      <formula>AND(B$9&gt;=8/24,B$9&lt;14/24)</formula>
    </cfRule>
    <cfRule type="expression" dxfId="4055" priority="128">
      <formula>B$9&lt;8/24</formula>
    </cfRule>
  </conditionalFormatting>
  <conditionalFormatting sqref="B171:AF171">
    <cfRule type="expression" dxfId="4054" priority="121">
      <formula>B$9&gt;=20/24</formula>
    </cfRule>
    <cfRule type="expression" dxfId="4053" priority="122">
      <formula>AND(B$9&gt;=14/24,B$9&lt;20/24)</formula>
    </cfRule>
    <cfRule type="expression" dxfId="4052" priority="123">
      <formula>AND(B$9&gt;=8/24,B$9&lt;14/24)</formula>
    </cfRule>
    <cfRule type="expression" dxfId="4051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050" priority="116">
      <formula>L$9&gt;=20/24</formula>
    </cfRule>
    <cfRule type="expression" dxfId="4049" priority="117">
      <formula>AND(L$9&gt;=14/24,L$9&lt;20/24)</formula>
    </cfRule>
    <cfRule type="expression" dxfId="4048" priority="118">
      <formula>AND(L$9&gt;=8/24,L$9&lt;14/24)</formula>
    </cfRule>
    <cfRule type="expression" dxfId="4047" priority="119">
      <formula>L$9&lt;8/24</formula>
    </cfRule>
  </conditionalFormatting>
  <conditionalFormatting sqref="L35:M35">
    <cfRule type="expression" dxfId="4046" priority="112">
      <formula>L$9&gt;=20/24</formula>
    </cfRule>
    <cfRule type="expression" dxfId="4045" priority="113">
      <formula>AND(L$9&gt;=14/24,L$9&lt;20/24)</formula>
    </cfRule>
    <cfRule type="expression" dxfId="4044" priority="114">
      <formula>AND(L$9&gt;=8/24,L$9&lt;14/24)</formula>
    </cfRule>
    <cfRule type="expression" dxfId="4043" priority="115">
      <formula>L$9&lt;8/24</formula>
    </cfRule>
  </conditionalFormatting>
  <conditionalFormatting sqref="U13:Z13">
    <cfRule type="expression" dxfId="4042" priority="108">
      <formula>U$9&gt;=20/24</formula>
    </cfRule>
    <cfRule type="expression" dxfId="4041" priority="109">
      <formula>AND(U$9&gt;=14/24,U$9&lt;20/24)</formula>
    </cfRule>
    <cfRule type="expression" dxfId="4040" priority="110">
      <formula>AND(U$9&gt;=8/24,U$9&lt;14/24)</formula>
    </cfRule>
    <cfRule type="expression" dxfId="4039" priority="111">
      <formula>U$9&lt;8/24</formula>
    </cfRule>
  </conditionalFormatting>
  <conditionalFormatting sqref="R31:Z31">
    <cfRule type="expression" dxfId="4038" priority="104">
      <formula>R$9&gt;=20/24</formula>
    </cfRule>
    <cfRule type="expression" dxfId="4037" priority="105">
      <formula>AND(R$9&gt;=14/24,R$9&lt;20/24)</formula>
    </cfRule>
    <cfRule type="expression" dxfId="4036" priority="106">
      <formula>AND(R$9&gt;=8/24,R$9&lt;14/24)</formula>
    </cfRule>
    <cfRule type="expression" dxfId="4035" priority="107">
      <formula>R$9&lt;8/24</formula>
    </cfRule>
  </conditionalFormatting>
  <conditionalFormatting sqref="R48:Z48">
    <cfRule type="expression" dxfId="4034" priority="100">
      <formula>R$9&gt;=20/24</formula>
    </cfRule>
    <cfRule type="expression" dxfId="4033" priority="101">
      <formula>AND(R$9&gt;=14/24,R$9&lt;20/24)</formula>
    </cfRule>
    <cfRule type="expression" dxfId="4032" priority="102">
      <formula>AND(R$9&gt;=8/24,R$9&lt;14/24)</formula>
    </cfRule>
    <cfRule type="expression" dxfId="4031" priority="103">
      <formula>R$9&lt;8/24</formula>
    </cfRule>
  </conditionalFormatting>
  <conditionalFormatting sqref="R70:Z70">
    <cfRule type="expression" dxfId="4030" priority="96">
      <formula>R$9&gt;=20/24</formula>
    </cfRule>
    <cfRule type="expression" dxfId="4029" priority="97">
      <formula>AND(R$9&gt;=14/24,R$9&lt;20/24)</formula>
    </cfRule>
    <cfRule type="expression" dxfId="4028" priority="98">
      <formula>AND(R$9&gt;=8/24,R$9&lt;14/24)</formula>
    </cfRule>
    <cfRule type="expression" dxfId="4027" priority="99">
      <formula>R$9&lt;8/24</formula>
    </cfRule>
  </conditionalFormatting>
  <conditionalFormatting sqref="R72:Z72">
    <cfRule type="expression" dxfId="4026" priority="92">
      <formula>R$9&gt;=20/24</formula>
    </cfRule>
    <cfRule type="expression" dxfId="4025" priority="93">
      <formula>AND(R$9&gt;=14/24,R$9&lt;20/24)</formula>
    </cfRule>
    <cfRule type="expression" dxfId="4024" priority="94">
      <formula>AND(R$9&gt;=8/24,R$9&lt;14/24)</formula>
    </cfRule>
    <cfRule type="expression" dxfId="4023" priority="95">
      <formula>R$9&lt;8/24</formula>
    </cfRule>
  </conditionalFormatting>
  <conditionalFormatting sqref="R22:T26 L11:R27 S11:Z11 S13:Z13 S18:Z18 S20:Z27">
    <cfRule type="expression" dxfId="4022" priority="88">
      <formula>L$9&gt;=20/24</formula>
    </cfRule>
    <cfRule type="expression" dxfId="4021" priority="89">
      <formula>AND(L$9&gt;=14/24,L$9&lt;20/24)</formula>
    </cfRule>
    <cfRule type="expression" dxfId="4020" priority="90">
      <formula>AND(L$9&gt;=8/24,L$9&lt;14/24)</formula>
    </cfRule>
    <cfRule type="expression" dxfId="4019" priority="91">
      <formula>L$9&lt;8/24</formula>
    </cfRule>
  </conditionalFormatting>
  <conditionalFormatting sqref="L40:Z40">
    <cfRule type="expression" dxfId="4018" priority="84">
      <formula>L$9&gt;=20/24</formula>
    </cfRule>
    <cfRule type="expression" dxfId="4017" priority="85">
      <formula>AND(L$9&gt;=14/24,L$9&lt;20/24)</formula>
    </cfRule>
    <cfRule type="expression" dxfId="4016" priority="86">
      <formula>AND(L$9&gt;=8/24,L$9&lt;14/24)</formula>
    </cfRule>
    <cfRule type="expression" dxfId="4015" priority="87">
      <formula>L$9&lt;8/24</formula>
    </cfRule>
  </conditionalFormatting>
  <conditionalFormatting sqref="L41:Q41">
    <cfRule type="expression" dxfId="4014" priority="80">
      <formula>L$9&gt;=20/24</formula>
    </cfRule>
    <cfRule type="expression" dxfId="4013" priority="81">
      <formula>AND(L$9&gt;=14/24,L$9&lt;20/24)</formula>
    </cfRule>
    <cfRule type="expression" dxfId="4012" priority="82">
      <formula>AND(L$9&gt;=8/24,L$9&lt;14/24)</formula>
    </cfRule>
    <cfRule type="expression" dxfId="4011" priority="83">
      <formula>L$9&lt;8/24</formula>
    </cfRule>
  </conditionalFormatting>
  <conditionalFormatting sqref="L36:L39 M38:Z38">
    <cfRule type="expression" dxfId="4010" priority="76">
      <formula>L$9&gt;=20/24</formula>
    </cfRule>
    <cfRule type="expression" dxfId="4009" priority="77">
      <formula>AND(L$9&gt;=14/24,L$9&lt;20/24)</formula>
    </cfRule>
    <cfRule type="expression" dxfId="4008" priority="78">
      <formula>AND(L$9&gt;=8/24,L$9&lt;14/24)</formula>
    </cfRule>
    <cfRule type="expression" dxfId="4007" priority="79">
      <formula>L$9&lt;8/24</formula>
    </cfRule>
  </conditionalFormatting>
  <conditionalFormatting sqref="R29:AD29">
    <cfRule type="expression" dxfId="4006" priority="72">
      <formula>R$9&gt;=20/24</formula>
    </cfRule>
    <cfRule type="expression" dxfId="4005" priority="73">
      <formula>AND(R$9&gt;=14/24,R$9&lt;20/24)</formula>
    </cfRule>
    <cfRule type="expression" dxfId="4004" priority="74">
      <formula>AND(R$9&gt;=8/24,R$9&lt;14/24)</formula>
    </cfRule>
    <cfRule type="expression" dxfId="4003" priority="75">
      <formula>R$9&lt;8/24</formula>
    </cfRule>
  </conditionalFormatting>
  <conditionalFormatting sqref="R12:T27 U14:Z27 S13:Z13 S18:Z18 T14:Z14 T16:Z16 S20:Z27 AA16:AF27">
    <cfRule type="expression" dxfId="4002" priority="68">
      <formula>R$9&gt;=20/24</formula>
    </cfRule>
    <cfRule type="expression" dxfId="4001" priority="69">
      <formula>AND(R$9&gt;=14/24,R$9&lt;20/24)</formula>
    </cfRule>
    <cfRule type="expression" dxfId="4000" priority="70">
      <formula>AND(R$9&gt;=8/24,R$9&lt;14/24)</formula>
    </cfRule>
    <cfRule type="expression" dxfId="3999" priority="71">
      <formula>R$9&lt;8/24</formula>
    </cfRule>
  </conditionalFormatting>
  <conditionalFormatting sqref="R34:R39 S35:U39 V36:Z39 S37:Z39">
    <cfRule type="expression" dxfId="3998" priority="64">
      <formula>R$9&gt;=20/24</formula>
    </cfRule>
    <cfRule type="expression" dxfId="3997" priority="65">
      <formula>AND(R$9&gt;=14/24,R$9&lt;20/24)</formula>
    </cfRule>
    <cfRule type="expression" dxfId="3996" priority="66">
      <formula>AND(R$9&gt;=8/24,R$9&lt;14/24)</formula>
    </cfRule>
    <cfRule type="expression" dxfId="3995" priority="67">
      <formula>R$9&lt;8/24</formula>
    </cfRule>
  </conditionalFormatting>
  <conditionalFormatting sqref="R40:Z40">
    <cfRule type="expression" dxfId="3994" priority="60">
      <formula>R$9&gt;=20/24</formula>
    </cfRule>
    <cfRule type="expression" dxfId="3993" priority="61">
      <formula>AND(R$9&gt;=14/24,R$9&lt;20/24)</formula>
    </cfRule>
    <cfRule type="expression" dxfId="3992" priority="62">
      <formula>AND(R$9&gt;=8/24,R$9&lt;14/24)</formula>
    </cfRule>
    <cfRule type="expression" dxfId="3991" priority="63">
      <formula>R$9&lt;8/24</formula>
    </cfRule>
  </conditionalFormatting>
  <conditionalFormatting sqref="R41:Z41">
    <cfRule type="expression" dxfId="3990" priority="56">
      <formula>R$9&gt;=20/24</formula>
    </cfRule>
    <cfRule type="expression" dxfId="3989" priority="57">
      <formula>AND(R$9&gt;=14/24,R$9&lt;20/24)</formula>
    </cfRule>
    <cfRule type="expression" dxfId="3988" priority="58">
      <formula>AND(R$9&gt;=8/24,R$9&lt;14/24)</formula>
    </cfRule>
    <cfRule type="expression" dxfId="3987" priority="59">
      <formula>R$9&lt;8/24</formula>
    </cfRule>
  </conditionalFormatting>
  <conditionalFormatting sqref="R51:Z52 AA52:AF58">
    <cfRule type="expression" dxfId="3986" priority="52">
      <formula>R$9&gt;=20/24</formula>
    </cfRule>
    <cfRule type="expression" dxfId="3985" priority="53">
      <formula>AND(R$9&gt;=14/24,R$9&lt;20/24)</formula>
    </cfRule>
    <cfRule type="expression" dxfId="3984" priority="54">
      <formula>AND(R$9&gt;=8/24,R$9&lt;14/24)</formula>
    </cfRule>
    <cfRule type="expression" dxfId="3983" priority="55">
      <formula>R$9&lt;8/24</formula>
    </cfRule>
  </conditionalFormatting>
  <conditionalFormatting sqref="AA83:AF86">
    <cfRule type="expression" dxfId="3982" priority="48">
      <formula>AA$9&gt;=20/24</formula>
    </cfRule>
    <cfRule type="expression" dxfId="3981" priority="49">
      <formula>AND(AA$9&gt;=14/24,AA$9&lt;20/24)</formula>
    </cfRule>
    <cfRule type="expression" dxfId="3980" priority="50">
      <formula>AND(AA$9&gt;=8/24,AA$9&lt;14/24)</formula>
    </cfRule>
    <cfRule type="expression" dxfId="3979" priority="51">
      <formula>AA$9&lt;8/24</formula>
    </cfRule>
  </conditionalFormatting>
  <conditionalFormatting sqref="D53:L54 D56:L58">
    <cfRule type="expression" dxfId="3978" priority="44">
      <formula>D$9&gt;=20/24</formula>
    </cfRule>
    <cfRule type="expression" dxfId="3977" priority="45">
      <formula>AND(D$9&gt;=14/24,D$9&lt;20/24)</formula>
    </cfRule>
    <cfRule type="expression" dxfId="3976" priority="46">
      <formula>AND(D$9&gt;=8/24,D$9&lt;14/24)</formula>
    </cfRule>
    <cfRule type="expression" dxfId="3975" priority="47">
      <formula>D$9&lt;8/24</formula>
    </cfRule>
  </conditionalFormatting>
  <conditionalFormatting sqref="B83:K86">
    <cfRule type="expression" dxfId="3974" priority="40">
      <formula>B$9&gt;=20/24</formula>
    </cfRule>
    <cfRule type="expression" dxfId="3973" priority="41">
      <formula>AND(B$9&gt;=14/24,B$9&lt;20/24)</formula>
    </cfRule>
    <cfRule type="expression" dxfId="3972" priority="42">
      <formula>AND(B$9&gt;=8/24,B$9&lt;14/24)</formula>
    </cfRule>
    <cfRule type="expression" dxfId="3971" priority="43">
      <formula>B$9&lt;8/24</formula>
    </cfRule>
  </conditionalFormatting>
  <conditionalFormatting sqref="L83:Q86">
    <cfRule type="expression" dxfId="3970" priority="36">
      <formula>L$9&gt;=20/24</formula>
    </cfRule>
    <cfRule type="expression" dxfId="3969" priority="37">
      <formula>AND(L$9&gt;=14/24,L$9&lt;20/24)</formula>
    </cfRule>
    <cfRule type="expression" dxfId="3968" priority="38">
      <formula>AND(L$9&gt;=8/24,L$9&lt;14/24)</formula>
    </cfRule>
    <cfRule type="expression" dxfId="3967" priority="39">
      <formula>L$9&lt;8/24</formula>
    </cfRule>
  </conditionalFormatting>
  <conditionalFormatting sqref="R83:Z86">
    <cfRule type="expression" dxfId="3966" priority="32">
      <formula>R$9&gt;=20/24</formula>
    </cfRule>
    <cfRule type="expression" dxfId="3965" priority="33">
      <formula>AND(R$9&gt;=14/24,R$9&lt;20/24)</formula>
    </cfRule>
    <cfRule type="expression" dxfId="3964" priority="34">
      <formula>AND(R$9&gt;=8/24,R$9&lt;14/24)</formula>
    </cfRule>
    <cfRule type="expression" dxfId="3963" priority="35">
      <formula>R$9&lt;8/24</formula>
    </cfRule>
  </conditionalFormatting>
  <conditionalFormatting sqref="AG42 B11:AF47">
    <cfRule type="expression" dxfId="3962" priority="31">
      <formula>B11&gt;$AG11</formula>
    </cfRule>
  </conditionalFormatting>
  <conditionalFormatting sqref="T192:AX192">
    <cfRule type="expression" dxfId="3961" priority="27">
      <formula>T$9&gt;=20/24</formula>
    </cfRule>
    <cfRule type="expression" dxfId="3960" priority="28">
      <formula>AND(T$9&gt;=14/24,T$9&lt;20/24)</formula>
    </cfRule>
    <cfRule type="expression" dxfId="3959" priority="29">
      <formula>AND(T$9&gt;=8/24,T$9&lt;14/24)</formula>
    </cfRule>
    <cfRule type="expression" dxfId="3958" priority="30">
      <formula>T$9&lt;8/24</formula>
    </cfRule>
  </conditionalFormatting>
  <conditionalFormatting sqref="A11:A86 A88:A180">
    <cfRule type="expression" dxfId="3957" priority="26">
      <formula>$AH11=0</formula>
    </cfRule>
  </conditionalFormatting>
  <conditionalFormatting sqref="AA87:AF87">
    <cfRule type="expression" dxfId="3956" priority="22">
      <formula>AA$9&gt;=20/24</formula>
    </cfRule>
    <cfRule type="expression" dxfId="3955" priority="23">
      <formula>AND(AA$9&gt;=14/24,AA$9&lt;20/24)</formula>
    </cfRule>
    <cfRule type="expression" dxfId="3954" priority="24">
      <formula>AND(AA$9&gt;=8/24,AA$9&lt;14/24)</formula>
    </cfRule>
    <cfRule type="expression" dxfId="3953" priority="25">
      <formula>AA$9&lt;8/24</formula>
    </cfRule>
  </conditionalFormatting>
  <conditionalFormatting sqref="B87:K87">
    <cfRule type="expression" dxfId="3952" priority="18">
      <formula>B$9&gt;=20/24</formula>
    </cfRule>
    <cfRule type="expression" dxfId="3951" priority="19">
      <formula>AND(B$9&gt;=14/24,B$9&lt;20/24)</formula>
    </cfRule>
    <cfRule type="expression" dxfId="3950" priority="20">
      <formula>AND(B$9&gt;=8/24,B$9&lt;14/24)</formula>
    </cfRule>
    <cfRule type="expression" dxfId="3949" priority="21">
      <formula>B$9&lt;8/24</formula>
    </cfRule>
  </conditionalFormatting>
  <conditionalFormatting sqref="L87:Q87">
    <cfRule type="expression" dxfId="3948" priority="14">
      <formula>L$9&gt;=20/24</formula>
    </cfRule>
    <cfRule type="expression" dxfId="3947" priority="15">
      <formula>AND(L$9&gt;=14/24,L$9&lt;20/24)</formula>
    </cfRule>
    <cfRule type="expression" dxfId="3946" priority="16">
      <formula>AND(L$9&gt;=8/24,L$9&lt;14/24)</formula>
    </cfRule>
    <cfRule type="expression" dxfId="3945" priority="17">
      <formula>L$9&lt;8/24</formula>
    </cfRule>
  </conditionalFormatting>
  <conditionalFormatting sqref="R87:Z87">
    <cfRule type="expression" dxfId="3944" priority="10">
      <formula>R$9&gt;=20/24</formula>
    </cfRule>
    <cfRule type="expression" dxfId="3943" priority="11">
      <formula>AND(R$9&gt;=14/24,R$9&lt;20/24)</formula>
    </cfRule>
    <cfRule type="expression" dxfId="3942" priority="12">
      <formula>AND(R$9&gt;=8/24,R$9&lt;14/24)</formula>
    </cfRule>
    <cfRule type="expression" dxfId="3941" priority="13">
      <formula>R$9&lt;8/24</formula>
    </cfRule>
  </conditionalFormatting>
  <conditionalFormatting sqref="A87">
    <cfRule type="expression" dxfId="3940" priority="9">
      <formula>$AH87=0</formula>
    </cfRule>
  </conditionalFormatting>
  <conditionalFormatting sqref="B28:AF28">
    <cfRule type="expression" dxfId="3939" priority="5">
      <formula>B$9&gt;=20/24</formula>
    </cfRule>
    <cfRule type="expression" dxfId="3938" priority="6">
      <formula>AND(B$9&gt;=14/24,B$9&lt;20/24)</formula>
    </cfRule>
    <cfRule type="expression" dxfId="3937" priority="7">
      <formula>AND(B$9&gt;=8/24,B$9&lt;14/24)</formula>
    </cfRule>
    <cfRule type="expression" dxfId="3936" priority="8">
      <formula>B$9&lt;8/24</formula>
    </cfRule>
  </conditionalFormatting>
  <conditionalFormatting sqref="R28:AA28">
    <cfRule type="expression" dxfId="3935" priority="1">
      <formula>R$9&gt;=20/24</formula>
    </cfRule>
    <cfRule type="expression" dxfId="3934" priority="2">
      <formula>AND(R$9&gt;=14/24,R$9&lt;20/24)</formula>
    </cfRule>
    <cfRule type="expression" dxfId="3933" priority="3">
      <formula>AND(R$9&gt;=8/24,R$9&lt;14/24)</formula>
    </cfRule>
    <cfRule type="expression" dxfId="3932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7</v>
      </c>
      <c r="D4" s="226">
        <f ca="1">IFERROR(DATE(2021,4,13)+C4,"")</f>
        <v>44306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674.8</v>
      </c>
      <c r="C5" s="32">
        <f t="shared" ref="C5:AF5" si="0">C59</f>
        <v>695.08999999999992</v>
      </c>
      <c r="D5" s="32">
        <f t="shared" si="0"/>
        <v>685.2</v>
      </c>
      <c r="E5" s="32">
        <f t="shared" si="0"/>
        <v>673</v>
      </c>
      <c r="F5" s="32">
        <f t="shared" si="0"/>
        <v>716</v>
      </c>
      <c r="G5" s="32">
        <f t="shared" si="0"/>
        <v>701</v>
      </c>
      <c r="H5" s="32">
        <f t="shared" si="0"/>
        <v>722</v>
      </c>
      <c r="I5" s="32">
        <f t="shared" si="0"/>
        <v>738</v>
      </c>
      <c r="J5" s="32">
        <f t="shared" si="0"/>
        <v>737</v>
      </c>
      <c r="K5" s="32">
        <f t="shared" si="0"/>
        <v>771</v>
      </c>
      <c r="L5" s="32">
        <f t="shared" si="0"/>
        <v>766.82999999999993</v>
      </c>
      <c r="M5" s="32">
        <f t="shared" si="0"/>
        <v>761.2</v>
      </c>
      <c r="N5" s="32">
        <f t="shared" si="0"/>
        <v>736.97</v>
      </c>
      <c r="O5" s="32">
        <f t="shared" si="0"/>
        <v>749.2</v>
      </c>
      <c r="P5" s="32">
        <f t="shared" si="0"/>
        <v>746.9</v>
      </c>
      <c r="Q5" s="32">
        <f t="shared" si="0"/>
        <v>733.5</v>
      </c>
      <c r="R5" s="32">
        <f t="shared" si="0"/>
        <v>739</v>
      </c>
      <c r="S5" s="32">
        <f t="shared" si="0"/>
        <v>737.4</v>
      </c>
      <c r="T5" s="32">
        <f t="shared" si="0"/>
        <v>731.80000000000007</v>
      </c>
      <c r="U5" s="32">
        <f t="shared" si="0"/>
        <v>746.3</v>
      </c>
      <c r="V5" s="32">
        <f t="shared" si="0"/>
        <v>747.49999999999989</v>
      </c>
      <c r="W5" s="32">
        <f t="shared" si="0"/>
        <v>757.09999999999991</v>
      </c>
      <c r="X5" s="32">
        <f t="shared" si="0"/>
        <v>775.69999999999993</v>
      </c>
      <c r="Y5" s="32">
        <f t="shared" si="0"/>
        <v>793.7</v>
      </c>
      <c r="Z5" s="32">
        <f t="shared" si="0"/>
        <v>729.1</v>
      </c>
      <c r="AA5" s="32">
        <f t="shared" si="0"/>
        <v>680.4</v>
      </c>
      <c r="AB5" s="32">
        <f t="shared" si="0"/>
        <v>703</v>
      </c>
      <c r="AC5" s="32">
        <f t="shared" si="0"/>
        <v>715.9</v>
      </c>
      <c r="AD5" s="32">
        <f t="shared" si="0"/>
        <v>764.6</v>
      </c>
      <c r="AE5" s="32">
        <f t="shared" si="0"/>
        <v>753.5</v>
      </c>
      <c r="AF5" s="32">
        <f t="shared" si="0"/>
        <v>734.1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1269MW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Load=961</v>
      </c>
      <c r="B7" s="35">
        <f t="shared" ref="B7:AF7" si="1">B65</f>
        <v>1021.9399999999999</v>
      </c>
      <c r="C7" s="35">
        <f t="shared" si="1"/>
        <v>1012.23</v>
      </c>
      <c r="D7" s="35">
        <f t="shared" si="1"/>
        <v>970.74</v>
      </c>
      <c r="E7" s="35">
        <f t="shared" si="1"/>
        <v>961.1400000000001</v>
      </c>
      <c r="F7" s="35">
        <f t="shared" si="1"/>
        <v>1003.84</v>
      </c>
      <c r="G7" s="35">
        <f t="shared" si="1"/>
        <v>1042.3400000000001</v>
      </c>
      <c r="H7" s="35">
        <f t="shared" si="1"/>
        <v>1118.8400000000001</v>
      </c>
      <c r="I7" s="35">
        <f t="shared" si="1"/>
        <v>1148.8400000000001</v>
      </c>
      <c r="J7" s="35">
        <f t="shared" si="1"/>
        <v>1200.8399999999999</v>
      </c>
      <c r="K7" s="35">
        <f t="shared" si="1"/>
        <v>1257.44</v>
      </c>
      <c r="L7" s="35">
        <f>L65</f>
        <v>1269.07</v>
      </c>
      <c r="M7" s="35">
        <f t="shared" si="1"/>
        <v>1263.24</v>
      </c>
      <c r="N7" s="35">
        <f t="shared" si="1"/>
        <v>1214.9100000000001</v>
      </c>
      <c r="O7" s="35">
        <f t="shared" si="1"/>
        <v>1241.94</v>
      </c>
      <c r="P7" s="35">
        <f t="shared" si="1"/>
        <v>1223.2399999999998</v>
      </c>
      <c r="Q7" s="35">
        <f t="shared" si="1"/>
        <v>1253.04</v>
      </c>
      <c r="R7" s="35">
        <f t="shared" si="1"/>
        <v>1230.74</v>
      </c>
      <c r="S7" s="35">
        <f t="shared" si="1"/>
        <v>1223.8400000000001</v>
      </c>
      <c r="T7" s="35">
        <f t="shared" si="1"/>
        <v>1213.94</v>
      </c>
      <c r="U7" s="35">
        <f t="shared" si="1"/>
        <v>1223.24</v>
      </c>
      <c r="V7" s="35">
        <f t="shared" si="1"/>
        <v>1223.3399999999997</v>
      </c>
      <c r="W7" s="35">
        <f t="shared" si="1"/>
        <v>1245.44</v>
      </c>
      <c r="X7" s="35">
        <f t="shared" si="1"/>
        <v>1281.1399999999999</v>
      </c>
      <c r="Y7" s="35">
        <f t="shared" si="1"/>
        <v>1389.0400000000002</v>
      </c>
      <c r="Z7" s="35">
        <f t="shared" si="1"/>
        <v>1384.74</v>
      </c>
      <c r="AA7" s="35">
        <f t="shared" si="1"/>
        <v>1339.54</v>
      </c>
      <c r="AB7" s="35">
        <f t="shared" si="1"/>
        <v>1324.44</v>
      </c>
      <c r="AC7" s="35">
        <f t="shared" si="1"/>
        <v>1277.1400000000001</v>
      </c>
      <c r="AD7" s="35">
        <f t="shared" si="1"/>
        <v>1191.04</v>
      </c>
      <c r="AE7" s="35">
        <f t="shared" si="1"/>
        <v>1103.6399999999999</v>
      </c>
      <c r="AF7" s="35">
        <f t="shared" si="1"/>
        <v>1075.1400000000001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21</v>
      </c>
      <c r="C11" s="47">
        <v>21</v>
      </c>
      <c r="D11" s="47">
        <v>21</v>
      </c>
      <c r="E11" s="47">
        <v>21</v>
      </c>
      <c r="F11" s="47">
        <v>21</v>
      </c>
      <c r="G11" s="47">
        <v>21</v>
      </c>
      <c r="H11" s="47">
        <v>21</v>
      </c>
      <c r="I11" s="47">
        <v>21</v>
      </c>
      <c r="J11" s="47">
        <v>21</v>
      </c>
      <c r="K11" s="47">
        <v>21</v>
      </c>
      <c r="L11" s="48">
        <v>21</v>
      </c>
      <c r="M11" s="48">
        <v>21</v>
      </c>
      <c r="N11" s="48">
        <v>21</v>
      </c>
      <c r="O11" s="48">
        <v>21</v>
      </c>
      <c r="P11" s="48">
        <v>21</v>
      </c>
      <c r="Q11" s="48">
        <v>21</v>
      </c>
      <c r="R11" s="49">
        <v>19.399999999999999</v>
      </c>
      <c r="S11" s="49">
        <v>19.399999999999999</v>
      </c>
      <c r="T11" s="49">
        <v>19.399999999999999</v>
      </c>
      <c r="U11" s="49">
        <v>19.399999999999999</v>
      </c>
      <c r="V11" s="49">
        <v>19.399999999999999</v>
      </c>
      <c r="W11" s="49">
        <v>19.399999999999999</v>
      </c>
      <c r="X11" s="49">
        <v>19.399999999999999</v>
      </c>
      <c r="Y11" s="49">
        <v>19.399999999999999</v>
      </c>
      <c r="Z11" s="49">
        <v>19.399999999999999</v>
      </c>
      <c r="AA11" s="47">
        <v>19.399999999999999</v>
      </c>
      <c r="AB11" s="47">
        <v>19.399999999999999</v>
      </c>
      <c r="AC11" s="47">
        <v>19.8</v>
      </c>
      <c r="AD11" s="47">
        <v>19.8</v>
      </c>
      <c r="AE11" s="47">
        <v>19.8</v>
      </c>
      <c r="AF11" s="47">
        <v>19.8</v>
      </c>
      <c r="AG11" s="50">
        <v>60</v>
      </c>
      <c r="AH11" s="51">
        <f>MAX(B11:AF11)</f>
        <v>21</v>
      </c>
      <c r="AI11" s="52">
        <f>MIN(B11:AF11)</f>
        <v>19.399999999999999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25.7</v>
      </c>
      <c r="C12" s="55">
        <v>30.1</v>
      </c>
      <c r="D12" s="55">
        <v>30.1</v>
      </c>
      <c r="E12" s="55">
        <v>30.1</v>
      </c>
      <c r="F12" s="55">
        <v>29.8</v>
      </c>
      <c r="G12" s="55">
        <v>29.8</v>
      </c>
      <c r="H12" s="55">
        <v>29.8</v>
      </c>
      <c r="I12" s="55">
        <v>29.8</v>
      </c>
      <c r="J12" s="55">
        <v>29.8</v>
      </c>
      <c r="K12" s="55">
        <v>29.8</v>
      </c>
      <c r="L12" s="48">
        <v>29.8</v>
      </c>
      <c r="M12" s="48">
        <v>29.8</v>
      </c>
      <c r="N12" s="48">
        <v>29.8</v>
      </c>
      <c r="O12" s="48">
        <v>25.4</v>
      </c>
      <c r="P12" s="48">
        <v>25.4</v>
      </c>
      <c r="Q12" s="48">
        <v>25.4</v>
      </c>
      <c r="R12" s="48">
        <v>25.4</v>
      </c>
      <c r="S12" s="48">
        <v>25.6</v>
      </c>
      <c r="T12" s="48">
        <v>25.4</v>
      </c>
      <c r="U12" s="48">
        <v>25.4</v>
      </c>
      <c r="V12" s="48">
        <v>25.5</v>
      </c>
      <c r="W12" s="48">
        <v>25.8</v>
      </c>
      <c r="X12" s="48">
        <v>25.5</v>
      </c>
      <c r="Y12" s="48">
        <v>29.4</v>
      </c>
      <c r="Z12" s="48">
        <v>28.9</v>
      </c>
      <c r="AA12" s="55">
        <v>29.5</v>
      </c>
      <c r="AB12" s="55">
        <v>29.2</v>
      </c>
      <c r="AC12" s="55">
        <v>29</v>
      </c>
      <c r="AD12" s="55">
        <v>29.7</v>
      </c>
      <c r="AE12" s="55">
        <v>30</v>
      </c>
      <c r="AF12" s="55">
        <v>29.7</v>
      </c>
      <c r="AG12" s="56">
        <v>50</v>
      </c>
      <c r="AH12" s="51">
        <f t="shared" ref="AH12:AH77" si="2">MAX(B12:AF12)</f>
        <v>30.1</v>
      </c>
      <c r="AI12" s="52">
        <f t="shared" ref="AI12:AI77" si="3">MIN(B12:AF12)</f>
        <v>25.4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</v>
      </c>
      <c r="C13" s="55">
        <v>16</v>
      </c>
      <c r="D13" s="55">
        <v>16</v>
      </c>
      <c r="E13" s="55">
        <v>16</v>
      </c>
      <c r="F13" s="55">
        <v>16</v>
      </c>
      <c r="G13" s="55">
        <v>16</v>
      </c>
      <c r="H13" s="55">
        <v>16</v>
      </c>
      <c r="I13" s="55">
        <v>16</v>
      </c>
      <c r="J13" s="55">
        <v>16</v>
      </c>
      <c r="K13" s="55">
        <v>16</v>
      </c>
      <c r="L13" s="48">
        <v>16</v>
      </c>
      <c r="M13" s="48">
        <v>16</v>
      </c>
      <c r="N13" s="48">
        <v>16</v>
      </c>
      <c r="O13" s="48">
        <v>16</v>
      </c>
      <c r="P13" s="48">
        <v>16</v>
      </c>
      <c r="Q13" s="48">
        <v>16</v>
      </c>
      <c r="R13" s="48">
        <v>16</v>
      </c>
      <c r="S13" s="48">
        <v>16</v>
      </c>
      <c r="T13" s="48">
        <v>16</v>
      </c>
      <c r="U13" s="48">
        <v>16</v>
      </c>
      <c r="V13" s="48">
        <v>16</v>
      </c>
      <c r="W13" s="48">
        <v>16</v>
      </c>
      <c r="X13" s="48">
        <v>16</v>
      </c>
      <c r="Y13" s="48">
        <v>16</v>
      </c>
      <c r="Z13" s="48">
        <v>16</v>
      </c>
      <c r="AA13" s="55">
        <v>16</v>
      </c>
      <c r="AB13" s="55">
        <v>16</v>
      </c>
      <c r="AC13" s="55">
        <v>16</v>
      </c>
      <c r="AD13" s="55">
        <v>16</v>
      </c>
      <c r="AE13" s="55">
        <v>16</v>
      </c>
      <c r="AF13" s="55">
        <v>16</v>
      </c>
      <c r="AG13" s="58">
        <v>45</v>
      </c>
      <c r="AH13" s="51">
        <f t="shared" si="2"/>
        <v>16</v>
      </c>
      <c r="AI13" s="52">
        <f t="shared" si="3"/>
        <v>16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16</v>
      </c>
      <c r="C14" s="55">
        <v>16</v>
      </c>
      <c r="D14" s="55">
        <v>16</v>
      </c>
      <c r="E14" s="55">
        <v>16</v>
      </c>
      <c r="F14" s="55">
        <v>16</v>
      </c>
      <c r="G14" s="55">
        <v>16</v>
      </c>
      <c r="H14" s="55">
        <v>16</v>
      </c>
      <c r="I14" s="55">
        <v>16</v>
      </c>
      <c r="J14" s="55">
        <v>16</v>
      </c>
      <c r="K14" s="55">
        <v>16</v>
      </c>
      <c r="L14" s="48">
        <v>16</v>
      </c>
      <c r="M14" s="48">
        <v>16</v>
      </c>
      <c r="N14" s="48">
        <v>16</v>
      </c>
      <c r="O14" s="48">
        <v>16</v>
      </c>
      <c r="P14" s="48">
        <v>16</v>
      </c>
      <c r="Q14" s="48">
        <v>16</v>
      </c>
      <c r="R14" s="48">
        <v>16</v>
      </c>
      <c r="S14" s="48">
        <v>16</v>
      </c>
      <c r="T14" s="48">
        <v>16</v>
      </c>
      <c r="U14" s="48">
        <v>16</v>
      </c>
      <c r="V14" s="48">
        <v>16</v>
      </c>
      <c r="W14" s="48">
        <v>16</v>
      </c>
      <c r="X14" s="48">
        <v>16</v>
      </c>
      <c r="Y14" s="48">
        <v>16</v>
      </c>
      <c r="Z14" s="48">
        <v>16</v>
      </c>
      <c r="AA14" s="55">
        <v>16</v>
      </c>
      <c r="AB14" s="55">
        <v>16</v>
      </c>
      <c r="AC14" s="55">
        <v>16</v>
      </c>
      <c r="AD14" s="55">
        <v>16</v>
      </c>
      <c r="AE14" s="55">
        <v>16</v>
      </c>
      <c r="AF14" s="55">
        <v>16</v>
      </c>
      <c r="AG14" s="58">
        <v>25</v>
      </c>
      <c r="AH14" s="51">
        <f t="shared" si="2"/>
        <v>16</v>
      </c>
      <c r="AI14" s="52">
        <f t="shared" si="3"/>
        <v>16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10.199999999999999</v>
      </c>
      <c r="C15" s="55">
        <v>10.199999999999999</v>
      </c>
      <c r="D15" s="55">
        <v>10.199999999999999</v>
      </c>
      <c r="E15" s="55">
        <v>10.199999999999999</v>
      </c>
      <c r="F15" s="55">
        <v>10.199999999999999</v>
      </c>
      <c r="G15" s="55">
        <v>10.199999999999999</v>
      </c>
      <c r="H15" s="55">
        <v>10.199999999999999</v>
      </c>
      <c r="I15" s="55">
        <v>10.199999999999999</v>
      </c>
      <c r="J15" s="55">
        <v>10.199999999999999</v>
      </c>
      <c r="K15" s="55">
        <v>10.199999999999999</v>
      </c>
      <c r="L15" s="48">
        <v>10.199999999999999</v>
      </c>
      <c r="M15" s="48">
        <v>10.199999999999999</v>
      </c>
      <c r="N15" s="48">
        <v>10.199999999999999</v>
      </c>
      <c r="O15" s="48">
        <v>10.199999999999999</v>
      </c>
      <c r="P15" s="48">
        <v>10.199999999999999</v>
      </c>
      <c r="Q15" s="48">
        <v>10.199999999999999</v>
      </c>
      <c r="R15" s="48">
        <v>9.5</v>
      </c>
      <c r="S15" s="48">
        <v>9.5</v>
      </c>
      <c r="T15" s="48">
        <v>7.1</v>
      </c>
      <c r="U15" s="48">
        <v>9.4</v>
      </c>
      <c r="V15" s="48">
        <v>9.4</v>
      </c>
      <c r="W15" s="48">
        <v>9.4</v>
      </c>
      <c r="X15" s="48">
        <v>7.1</v>
      </c>
      <c r="Y15" s="48">
        <v>7.2</v>
      </c>
      <c r="Z15" s="48">
        <v>7.1</v>
      </c>
      <c r="AA15" s="55">
        <v>9.6999999999999993</v>
      </c>
      <c r="AB15" s="55">
        <v>9.6999999999999993</v>
      </c>
      <c r="AC15" s="55">
        <v>9.6999999999999993</v>
      </c>
      <c r="AD15" s="55">
        <v>11.1</v>
      </c>
      <c r="AE15" s="55">
        <v>6.8</v>
      </c>
      <c r="AF15" s="55">
        <v>10.3</v>
      </c>
      <c r="AG15" s="58">
        <v>25</v>
      </c>
      <c r="AH15" s="51">
        <f t="shared" si="2"/>
        <v>11.1</v>
      </c>
      <c r="AI15" s="52">
        <f t="shared" si="3"/>
        <v>6.8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6.2</v>
      </c>
      <c r="C16" s="48">
        <v>6.2</v>
      </c>
      <c r="D16" s="48">
        <v>6.2</v>
      </c>
      <c r="E16" s="48">
        <v>6.2</v>
      </c>
      <c r="F16" s="48">
        <v>6.2</v>
      </c>
      <c r="G16" s="48">
        <v>6.2</v>
      </c>
      <c r="H16" s="48">
        <v>6.2</v>
      </c>
      <c r="I16" s="48">
        <v>6.2</v>
      </c>
      <c r="J16" s="48">
        <v>6.2</v>
      </c>
      <c r="K16" s="48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11.8</v>
      </c>
      <c r="C17" s="48">
        <v>11.8</v>
      </c>
      <c r="D17" s="48">
        <v>11.8</v>
      </c>
      <c r="E17" s="48">
        <v>11.8</v>
      </c>
      <c r="F17" s="48">
        <v>11.8</v>
      </c>
      <c r="G17" s="48">
        <v>11.8</v>
      </c>
      <c r="H17" s="48">
        <v>11.8</v>
      </c>
      <c r="I17" s="48">
        <v>11.8</v>
      </c>
      <c r="J17" s="48">
        <v>11.8</v>
      </c>
      <c r="K17" s="48">
        <v>11.8</v>
      </c>
      <c r="L17" s="48">
        <v>11.8</v>
      </c>
      <c r="M17" s="48">
        <v>11.8</v>
      </c>
      <c r="N17" s="48">
        <v>11.8</v>
      </c>
      <c r="O17" s="48">
        <v>10.3</v>
      </c>
      <c r="P17" s="48">
        <v>10.3</v>
      </c>
      <c r="Q17" s="48">
        <v>10.3</v>
      </c>
      <c r="R17" s="48">
        <v>10.3</v>
      </c>
      <c r="S17" s="48">
        <v>10.199999999999999</v>
      </c>
      <c r="T17" s="48">
        <v>9.4</v>
      </c>
      <c r="U17" s="48">
        <v>9.5</v>
      </c>
      <c r="V17" s="48">
        <v>9.6</v>
      </c>
      <c r="W17" s="48">
        <v>9.6999999999999993</v>
      </c>
      <c r="X17" s="48">
        <v>11.4</v>
      </c>
      <c r="Y17" s="48">
        <v>11.5</v>
      </c>
      <c r="Z17" s="48">
        <v>11.4</v>
      </c>
      <c r="AA17" s="48">
        <v>11.3</v>
      </c>
      <c r="AB17" s="48">
        <v>11.3</v>
      </c>
      <c r="AC17" s="48">
        <v>11.3</v>
      </c>
      <c r="AD17" s="48">
        <v>11.5</v>
      </c>
      <c r="AE17" s="48">
        <v>11.5</v>
      </c>
      <c r="AF17" s="48">
        <v>11.8</v>
      </c>
      <c r="AG17" s="58">
        <v>22.1</v>
      </c>
      <c r="AH17" s="51">
        <f t="shared" si="2"/>
        <v>11.8</v>
      </c>
      <c r="AI17" s="52">
        <f t="shared" si="3"/>
        <v>9.4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4.5</v>
      </c>
      <c r="C18" s="48">
        <v>4.5</v>
      </c>
      <c r="D18" s="48">
        <v>4.5</v>
      </c>
      <c r="E18" s="48">
        <v>4.5</v>
      </c>
      <c r="F18" s="48">
        <v>4.5</v>
      </c>
      <c r="G18" s="48">
        <v>4.5</v>
      </c>
      <c r="H18" s="48">
        <v>4.5</v>
      </c>
      <c r="I18" s="48">
        <v>4.5</v>
      </c>
      <c r="J18" s="48">
        <v>4.5</v>
      </c>
      <c r="K18" s="48">
        <v>4.5</v>
      </c>
      <c r="L18" s="48">
        <v>4.5</v>
      </c>
      <c r="M18" s="48">
        <v>4.5</v>
      </c>
      <c r="N18" s="48">
        <v>4.5</v>
      </c>
      <c r="O18" s="48">
        <v>4.5</v>
      </c>
      <c r="P18" s="48">
        <v>4.5</v>
      </c>
      <c r="Q18" s="48">
        <v>4.5</v>
      </c>
      <c r="R18" s="48">
        <v>4.5</v>
      </c>
      <c r="S18" s="48">
        <v>4.5</v>
      </c>
      <c r="T18" s="48">
        <v>4.5</v>
      </c>
      <c r="U18" s="48">
        <v>4.5</v>
      </c>
      <c r="V18" s="48">
        <v>4.5</v>
      </c>
      <c r="W18" s="48">
        <v>4.5</v>
      </c>
      <c r="X18" s="48">
        <v>4.5</v>
      </c>
      <c r="Y18" s="48">
        <v>4.5</v>
      </c>
      <c r="Z18" s="48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48">
        <v>11</v>
      </c>
      <c r="C19" s="48">
        <v>11.4</v>
      </c>
      <c r="D19" s="48">
        <v>11.4</v>
      </c>
      <c r="E19" s="48">
        <v>11.4</v>
      </c>
      <c r="F19" s="48">
        <v>11.4</v>
      </c>
      <c r="G19" s="48">
        <v>11.4</v>
      </c>
      <c r="H19" s="48">
        <v>11.4</v>
      </c>
      <c r="I19" s="48">
        <v>11.4</v>
      </c>
      <c r="J19" s="48">
        <v>11.4</v>
      </c>
      <c r="K19" s="48">
        <v>11.4</v>
      </c>
      <c r="L19" s="48">
        <v>11.4</v>
      </c>
      <c r="M19" s="48">
        <v>11.4</v>
      </c>
      <c r="N19" s="48">
        <v>11.4</v>
      </c>
      <c r="O19" s="48">
        <v>11.4</v>
      </c>
      <c r="P19" s="48">
        <v>11.4</v>
      </c>
      <c r="Q19" s="48">
        <v>11.4</v>
      </c>
      <c r="R19" s="48">
        <v>9</v>
      </c>
      <c r="S19" s="48">
        <v>9</v>
      </c>
      <c r="T19" s="48">
        <v>10.4</v>
      </c>
      <c r="U19" s="48">
        <v>9.6999999999999993</v>
      </c>
      <c r="V19" s="48">
        <v>10</v>
      </c>
      <c r="W19" s="48">
        <v>9.6999999999999993</v>
      </c>
      <c r="X19" s="48">
        <v>11.5</v>
      </c>
      <c r="Y19" s="48">
        <v>11.2</v>
      </c>
      <c r="Z19" s="48">
        <v>11.2</v>
      </c>
      <c r="AA19" s="48">
        <v>11.4</v>
      </c>
      <c r="AB19" s="48">
        <v>11.4</v>
      </c>
      <c r="AC19" s="48">
        <v>11.4</v>
      </c>
      <c r="AD19" s="48">
        <v>11.5</v>
      </c>
      <c r="AE19" s="48">
        <v>11.2</v>
      </c>
      <c r="AF19" s="48">
        <v>11.5</v>
      </c>
      <c r="AG19" s="58">
        <v>22</v>
      </c>
      <c r="AH19" s="51">
        <f t="shared" si="2"/>
        <v>11.5</v>
      </c>
      <c r="AI19" s="52">
        <f t="shared" si="3"/>
        <v>9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58">
        <v>22</v>
      </c>
      <c r="AH20" s="51">
        <f t="shared" si="2"/>
        <v>0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2</v>
      </c>
      <c r="C21" s="48">
        <v>2</v>
      </c>
      <c r="D21" s="48">
        <v>2</v>
      </c>
      <c r="E21" s="48">
        <v>2</v>
      </c>
      <c r="F21" s="48">
        <v>2</v>
      </c>
      <c r="G21" s="48">
        <v>2</v>
      </c>
      <c r="H21" s="48">
        <v>2</v>
      </c>
      <c r="I21" s="48">
        <v>2</v>
      </c>
      <c r="J21" s="48">
        <v>2</v>
      </c>
      <c r="K21" s="48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48">
        <v>0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58">
        <v>13.6</v>
      </c>
      <c r="AH22" s="51">
        <f t="shared" si="2"/>
        <v>0</v>
      </c>
      <c r="AI22" s="52">
        <f t="shared" si="3"/>
        <v>0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5</v>
      </c>
      <c r="C24" s="48">
        <v>5</v>
      </c>
      <c r="D24" s="48">
        <v>5</v>
      </c>
      <c r="E24" s="48">
        <v>5</v>
      </c>
      <c r="F24" s="48">
        <v>5</v>
      </c>
      <c r="G24" s="48">
        <v>5</v>
      </c>
      <c r="H24" s="48">
        <v>5</v>
      </c>
      <c r="I24" s="48">
        <v>5</v>
      </c>
      <c r="J24" s="48">
        <v>5</v>
      </c>
      <c r="K24" s="48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48">
        <v>5</v>
      </c>
      <c r="S24" s="48">
        <v>5</v>
      </c>
      <c r="T24" s="48">
        <v>5</v>
      </c>
      <c r="U24" s="48">
        <v>5</v>
      </c>
      <c r="V24" s="48">
        <v>5</v>
      </c>
      <c r="W24" s="48">
        <v>5</v>
      </c>
      <c r="X24" s="48">
        <v>5</v>
      </c>
      <c r="Y24" s="48">
        <v>5</v>
      </c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58">
        <v>10</v>
      </c>
      <c r="AH27" s="51">
        <f t="shared" si="2"/>
        <v>0</v>
      </c>
      <c r="AI27" s="52">
        <f t="shared" si="3"/>
        <v>0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75</v>
      </c>
      <c r="S28" s="55">
        <v>75</v>
      </c>
      <c r="T28" s="55">
        <v>75</v>
      </c>
      <c r="U28" s="55">
        <v>75</v>
      </c>
      <c r="V28" s="55">
        <v>75</v>
      </c>
      <c r="W28" s="55">
        <v>75</v>
      </c>
      <c r="X28" s="55">
        <v>75</v>
      </c>
      <c r="Y28" s="55">
        <v>75</v>
      </c>
      <c r="Z28" s="55">
        <v>75</v>
      </c>
      <c r="AA28" s="55">
        <v>75</v>
      </c>
      <c r="AB28" s="55">
        <v>75</v>
      </c>
      <c r="AC28" s="55">
        <v>75</v>
      </c>
      <c r="AD28" s="55">
        <v>75</v>
      </c>
      <c r="AE28" s="55">
        <v>75</v>
      </c>
      <c r="AF28" s="55">
        <v>75</v>
      </c>
      <c r="AG28" s="58">
        <v>85</v>
      </c>
      <c r="AH28" s="51">
        <f t="shared" si="2"/>
        <v>85</v>
      </c>
      <c r="AI28" s="52">
        <f t="shared" si="3"/>
        <v>75</v>
      </c>
      <c r="AK28" s="53"/>
    </row>
    <row r="29" spans="1:88" ht="15.75" thickBot="1" x14ac:dyDescent="0.3">
      <c r="A29" s="65" t="s">
        <v>36</v>
      </c>
      <c r="B29" s="55">
        <v>25.5</v>
      </c>
      <c r="C29" s="55">
        <v>26.5</v>
      </c>
      <c r="D29" s="55">
        <v>26.5</v>
      </c>
      <c r="E29" s="55">
        <v>26.5</v>
      </c>
      <c r="F29" s="55">
        <v>26.5</v>
      </c>
      <c r="G29" s="55">
        <v>26.5</v>
      </c>
      <c r="H29" s="55">
        <v>26.5</v>
      </c>
      <c r="I29" s="55">
        <v>26.5</v>
      </c>
      <c r="J29" s="55">
        <v>26.5</v>
      </c>
      <c r="K29" s="55">
        <v>26.5</v>
      </c>
      <c r="L29" s="66">
        <v>24.7</v>
      </c>
      <c r="M29" s="66">
        <v>25.4</v>
      </c>
      <c r="N29" s="66">
        <v>25.1</v>
      </c>
      <c r="O29" s="66">
        <v>24.3</v>
      </c>
      <c r="P29" s="66">
        <v>26.2</v>
      </c>
      <c r="Q29" s="66">
        <v>24.8</v>
      </c>
      <c r="R29" s="66">
        <v>24.8</v>
      </c>
      <c r="S29" s="66">
        <v>24.2</v>
      </c>
      <c r="T29" s="66">
        <v>24.5</v>
      </c>
      <c r="U29" s="66">
        <v>22.9</v>
      </c>
      <c r="V29" s="66">
        <v>21.2</v>
      </c>
      <c r="W29" s="66">
        <v>18.399999999999999</v>
      </c>
      <c r="X29" s="66">
        <v>18</v>
      </c>
      <c r="Y29" s="66">
        <v>16.600000000000001</v>
      </c>
      <c r="Z29" s="66">
        <v>16.7</v>
      </c>
      <c r="AA29" s="66">
        <v>17</v>
      </c>
      <c r="AB29" s="66">
        <v>16.899999999999999</v>
      </c>
      <c r="AC29" s="66">
        <v>18.3</v>
      </c>
      <c r="AD29" s="66">
        <v>19.899999999999999</v>
      </c>
      <c r="AE29" s="55">
        <v>20.100000000000001</v>
      </c>
      <c r="AF29" s="55">
        <v>20.6</v>
      </c>
      <c r="AG29" s="58">
        <v>240</v>
      </c>
      <c r="AH29" s="51">
        <f t="shared" si="2"/>
        <v>26.5</v>
      </c>
      <c r="AI29" s="52">
        <f t="shared" si="3"/>
        <v>16.600000000000001</v>
      </c>
      <c r="AK29" s="53"/>
    </row>
    <row r="30" spans="1:88" ht="15.75" thickBot="1" x14ac:dyDescent="0.3">
      <c r="A30" s="67" t="s">
        <v>37</v>
      </c>
      <c r="B30" s="68">
        <f t="shared" ref="B30" si="4">SUM(B11:B28)</f>
        <v>220.9</v>
      </c>
      <c r="C30" s="68">
        <f t="shared" ref="C30:AF30" si="5">SUM(C11:C28)</f>
        <v>225.7</v>
      </c>
      <c r="D30" s="68">
        <f t="shared" si="5"/>
        <v>225.7</v>
      </c>
      <c r="E30" s="68">
        <f t="shared" si="5"/>
        <v>225.7</v>
      </c>
      <c r="F30" s="68">
        <f t="shared" si="5"/>
        <v>225.4</v>
      </c>
      <c r="G30" s="68">
        <f t="shared" si="5"/>
        <v>225.4</v>
      </c>
      <c r="H30" s="68">
        <f t="shared" si="5"/>
        <v>225.4</v>
      </c>
      <c r="I30" s="68">
        <f t="shared" si="5"/>
        <v>225.4</v>
      </c>
      <c r="J30" s="68">
        <f t="shared" si="5"/>
        <v>225.4</v>
      </c>
      <c r="K30" s="68">
        <f t="shared" si="5"/>
        <v>225.4</v>
      </c>
      <c r="L30" s="68">
        <f t="shared" si="5"/>
        <v>225.4</v>
      </c>
      <c r="M30" s="68">
        <f t="shared" si="5"/>
        <v>225.4</v>
      </c>
      <c r="N30" s="68">
        <f t="shared" si="5"/>
        <v>225.4</v>
      </c>
      <c r="O30" s="68">
        <f t="shared" si="5"/>
        <v>219.5</v>
      </c>
      <c r="P30" s="68">
        <f t="shared" si="5"/>
        <v>219.5</v>
      </c>
      <c r="Q30" s="68">
        <f t="shared" si="5"/>
        <v>219.5</v>
      </c>
      <c r="R30" s="68">
        <f t="shared" si="5"/>
        <v>204.8</v>
      </c>
      <c r="S30" s="68">
        <f t="shared" si="5"/>
        <v>204.9</v>
      </c>
      <c r="T30" s="68">
        <f t="shared" si="5"/>
        <v>202.9</v>
      </c>
      <c r="U30" s="68">
        <f t="shared" si="5"/>
        <v>204.60000000000002</v>
      </c>
      <c r="V30" s="68">
        <f>SUM(V11:V28)</f>
        <v>205.10000000000002</v>
      </c>
      <c r="W30" s="68">
        <f t="shared" si="5"/>
        <v>205.20000000000002</v>
      </c>
      <c r="X30" s="68">
        <f t="shared" si="5"/>
        <v>206.10000000000002</v>
      </c>
      <c r="Y30" s="68">
        <f t="shared" si="5"/>
        <v>209.9</v>
      </c>
      <c r="Z30" s="68">
        <f t="shared" si="5"/>
        <v>209.2</v>
      </c>
      <c r="AA30" s="68">
        <f t="shared" si="5"/>
        <v>212.5</v>
      </c>
      <c r="AB30" s="68">
        <f t="shared" si="5"/>
        <v>212.2</v>
      </c>
      <c r="AC30" s="68">
        <f t="shared" si="5"/>
        <v>212.4</v>
      </c>
      <c r="AD30" s="68">
        <f t="shared" si="5"/>
        <v>214.8</v>
      </c>
      <c r="AE30" s="68">
        <f t="shared" si="5"/>
        <v>210.5</v>
      </c>
      <c r="AF30" s="68">
        <f t="shared" si="5"/>
        <v>214.3</v>
      </c>
      <c r="AG30" s="58">
        <f>SUM(AG11:AG29)</f>
        <v>729.2</v>
      </c>
      <c r="AH30" s="51">
        <f t="shared" si="2"/>
        <v>225.7</v>
      </c>
      <c r="AI30" s="52">
        <f t="shared" si="3"/>
        <v>202.9</v>
      </c>
      <c r="AK30" s="53"/>
    </row>
    <row r="31" spans="1:88" x14ac:dyDescent="0.25">
      <c r="A31" s="54" t="s">
        <v>38</v>
      </c>
      <c r="B31" s="47">
        <v>30.5</v>
      </c>
      <c r="C31" s="55">
        <v>30</v>
      </c>
      <c r="D31" s="55">
        <v>0</v>
      </c>
      <c r="E31" s="55">
        <v>0</v>
      </c>
      <c r="F31" s="55">
        <v>0</v>
      </c>
      <c r="G31" s="55">
        <v>0</v>
      </c>
      <c r="H31" s="55">
        <v>30</v>
      </c>
      <c r="I31" s="55">
        <v>30</v>
      </c>
      <c r="J31" s="55">
        <v>60</v>
      </c>
      <c r="K31" s="55">
        <v>80</v>
      </c>
      <c r="L31" s="48">
        <v>76.099999999999994</v>
      </c>
      <c r="M31" s="48">
        <v>71</v>
      </c>
      <c r="N31" s="48">
        <v>57.9</v>
      </c>
      <c r="O31" s="48">
        <v>74.5</v>
      </c>
      <c r="P31" s="48">
        <v>66.3</v>
      </c>
      <c r="Q31" s="48">
        <v>80</v>
      </c>
      <c r="R31" s="48">
        <v>42.4</v>
      </c>
      <c r="S31" s="48">
        <v>42.4</v>
      </c>
      <c r="T31" s="48">
        <v>48.5</v>
      </c>
      <c r="U31" s="48">
        <v>40.6</v>
      </c>
      <c r="V31" s="48">
        <v>48.1</v>
      </c>
      <c r="W31" s="48">
        <v>70.3</v>
      </c>
      <c r="X31" s="48">
        <v>71.7</v>
      </c>
      <c r="Y31" s="48">
        <v>121.3</v>
      </c>
      <c r="Z31" s="48">
        <v>145.5</v>
      </c>
      <c r="AA31" s="47">
        <v>111.5</v>
      </c>
      <c r="AB31" s="47">
        <v>92.4</v>
      </c>
      <c r="AC31" s="47">
        <v>80.900000000000006</v>
      </c>
      <c r="AD31" s="47">
        <v>60.2</v>
      </c>
      <c r="AE31" s="47">
        <v>30.5</v>
      </c>
      <c r="AF31" s="47">
        <v>30.3</v>
      </c>
      <c r="AG31" s="56">
        <v>144</v>
      </c>
      <c r="AH31" s="51">
        <f t="shared" si="2"/>
        <v>145.5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21</v>
      </c>
      <c r="H32" s="55">
        <v>21</v>
      </c>
      <c r="I32" s="55">
        <v>35</v>
      </c>
      <c r="J32" s="55">
        <v>33</v>
      </c>
      <c r="K32" s="55">
        <v>33.6</v>
      </c>
      <c r="L32" s="69">
        <v>54.7</v>
      </c>
      <c r="M32" s="69">
        <v>56.7</v>
      </c>
      <c r="N32" s="69">
        <v>56.7</v>
      </c>
      <c r="O32" s="69">
        <v>36</v>
      </c>
      <c r="P32" s="69">
        <v>35.9</v>
      </c>
      <c r="Q32" s="69">
        <v>34.299999999999997</v>
      </c>
      <c r="R32" s="69">
        <v>34</v>
      </c>
      <c r="S32" s="69">
        <v>34.4</v>
      </c>
      <c r="T32" s="69">
        <v>31.2</v>
      </c>
      <c r="U32" s="69">
        <v>31.1</v>
      </c>
      <c r="V32" s="69">
        <v>29.9</v>
      </c>
      <c r="W32" s="69">
        <v>21.4</v>
      </c>
      <c r="X32" s="69">
        <v>31.8</v>
      </c>
      <c r="Y32" s="69">
        <v>44.5</v>
      </c>
      <c r="Z32" s="69">
        <v>67.3</v>
      </c>
      <c r="AA32" s="55">
        <v>49.1</v>
      </c>
      <c r="AB32" s="55">
        <v>34.700000000000003</v>
      </c>
      <c r="AC32" s="55">
        <v>34.799999999999997</v>
      </c>
      <c r="AD32" s="55">
        <v>24.8</v>
      </c>
      <c r="AE32" s="55">
        <v>0</v>
      </c>
      <c r="AF32" s="55">
        <v>0</v>
      </c>
      <c r="AG32" s="58">
        <v>70</v>
      </c>
      <c r="AH32" s="51">
        <f t="shared" si="2"/>
        <v>67.3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33.4</v>
      </c>
      <c r="C33" s="55">
        <v>0</v>
      </c>
      <c r="D33" s="55">
        <v>0</v>
      </c>
      <c r="E33" s="55">
        <v>0</v>
      </c>
      <c r="F33" s="55">
        <v>0</v>
      </c>
      <c r="G33" s="55">
        <v>22.5</v>
      </c>
      <c r="H33" s="55">
        <v>23</v>
      </c>
      <c r="I33" s="55">
        <v>23</v>
      </c>
      <c r="J33" s="55">
        <v>43</v>
      </c>
      <c r="K33" s="55">
        <v>45</v>
      </c>
      <c r="L33" s="69">
        <v>43.8</v>
      </c>
      <c r="M33" s="69">
        <v>46.7</v>
      </c>
      <c r="N33" s="69">
        <v>35.799999999999997</v>
      </c>
      <c r="O33" s="69">
        <v>36.6</v>
      </c>
      <c r="P33" s="69">
        <v>33.200000000000003</v>
      </c>
      <c r="Q33" s="69">
        <v>23.4</v>
      </c>
      <c r="R33" s="69">
        <v>22.9</v>
      </c>
      <c r="S33" s="69">
        <v>21.2</v>
      </c>
      <c r="T33" s="69">
        <v>21</v>
      </c>
      <c r="U33" s="69">
        <v>21</v>
      </c>
      <c r="V33" s="69">
        <v>23.6</v>
      </c>
      <c r="W33" s="69">
        <v>18.100000000000001</v>
      </c>
      <c r="X33" s="69">
        <v>22.4</v>
      </c>
      <c r="Y33" s="69">
        <v>45.9</v>
      </c>
      <c r="Z33" s="69">
        <v>48</v>
      </c>
      <c r="AA33" s="55">
        <v>46.7</v>
      </c>
      <c r="AB33" s="55">
        <v>46.9</v>
      </c>
      <c r="AC33" s="55">
        <v>47.3</v>
      </c>
      <c r="AD33" s="55">
        <v>46.8</v>
      </c>
      <c r="AE33" s="55">
        <v>46</v>
      </c>
      <c r="AF33" s="55">
        <v>33.6</v>
      </c>
      <c r="AG33" s="58">
        <v>69</v>
      </c>
      <c r="AH33" s="51">
        <f t="shared" si="2"/>
        <v>48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27.6</v>
      </c>
      <c r="C34" s="55">
        <v>26.7</v>
      </c>
      <c r="D34" s="55">
        <v>25.1</v>
      </c>
      <c r="E34" s="55">
        <v>27.7</v>
      </c>
      <c r="F34" s="55">
        <v>27.7</v>
      </c>
      <c r="G34" s="55">
        <v>27.7</v>
      </c>
      <c r="H34" s="55">
        <v>27.7</v>
      </c>
      <c r="I34" s="55">
        <v>27.7</v>
      </c>
      <c r="J34" s="55">
        <v>27.7</v>
      </c>
      <c r="K34" s="55">
        <v>27.7</v>
      </c>
      <c r="L34" s="69">
        <v>27.6</v>
      </c>
      <c r="M34" s="69">
        <v>27.6</v>
      </c>
      <c r="N34" s="69">
        <v>27.5</v>
      </c>
      <c r="O34" s="69">
        <v>27.6</v>
      </c>
      <c r="P34" s="69">
        <v>27.6</v>
      </c>
      <c r="Q34" s="69">
        <v>27.8</v>
      </c>
      <c r="R34" s="69">
        <v>27.6</v>
      </c>
      <c r="S34" s="69">
        <v>27.7</v>
      </c>
      <c r="T34" s="69">
        <v>27.7</v>
      </c>
      <c r="U34" s="69">
        <v>27.6</v>
      </c>
      <c r="V34" s="69">
        <v>17.7</v>
      </c>
      <c r="W34" s="69">
        <v>27.7</v>
      </c>
      <c r="X34" s="69">
        <v>27.8</v>
      </c>
      <c r="Y34" s="69">
        <v>27.8</v>
      </c>
      <c r="Z34" s="69">
        <v>27.7</v>
      </c>
      <c r="AA34" s="55">
        <v>27.7</v>
      </c>
      <c r="AB34" s="55">
        <v>27.6</v>
      </c>
      <c r="AC34" s="55">
        <v>27.3</v>
      </c>
      <c r="AD34" s="55">
        <v>27.7</v>
      </c>
      <c r="AE34" s="55">
        <v>27.8</v>
      </c>
      <c r="AF34" s="55">
        <v>27.5</v>
      </c>
      <c r="AG34" s="58">
        <v>60</v>
      </c>
      <c r="AH34" s="51">
        <f t="shared" si="2"/>
        <v>27.8</v>
      </c>
      <c r="AI34" s="52">
        <f t="shared" si="3"/>
        <v>17.7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10</v>
      </c>
      <c r="H35" s="55">
        <v>10</v>
      </c>
      <c r="I35" s="55">
        <v>10</v>
      </c>
      <c r="J35" s="55">
        <v>15</v>
      </c>
      <c r="K35" s="55">
        <v>15</v>
      </c>
      <c r="L35" s="48">
        <v>14.9</v>
      </c>
      <c r="M35" s="48">
        <v>14.9</v>
      </c>
      <c r="N35" s="48">
        <v>14.9</v>
      </c>
      <c r="O35" s="48">
        <v>14</v>
      </c>
      <c r="P35" s="48">
        <v>10</v>
      </c>
      <c r="Q35" s="48">
        <v>10</v>
      </c>
      <c r="R35" s="48">
        <v>10.199999999999999</v>
      </c>
      <c r="S35" s="48">
        <v>10.3</v>
      </c>
      <c r="T35" s="48">
        <v>10</v>
      </c>
      <c r="U35" s="48">
        <v>10.1</v>
      </c>
      <c r="V35" s="69">
        <v>10.3</v>
      </c>
      <c r="W35" s="69">
        <v>10</v>
      </c>
      <c r="X35" s="69">
        <v>10.199999999999999</v>
      </c>
      <c r="Y35" s="69">
        <v>10.199999999999999</v>
      </c>
      <c r="Z35" s="69">
        <v>22</v>
      </c>
      <c r="AA35" s="55">
        <v>19.7</v>
      </c>
      <c r="AB35" s="55">
        <v>22</v>
      </c>
      <c r="AC35" s="55">
        <v>22.5</v>
      </c>
      <c r="AD35" s="55">
        <v>10</v>
      </c>
      <c r="AE35" s="55">
        <v>0</v>
      </c>
      <c r="AF35" s="55">
        <v>0</v>
      </c>
      <c r="AG35" s="58">
        <v>30</v>
      </c>
      <c r="AH35" s="51">
        <f t="shared" si="2"/>
        <v>22.5</v>
      </c>
      <c r="AI35" s="52">
        <f t="shared" si="3"/>
        <v>0</v>
      </c>
      <c r="AK35" s="53"/>
    </row>
    <row r="36" spans="1:41" x14ac:dyDescent="0.25">
      <c r="A36" s="57" t="s">
        <v>43</v>
      </c>
      <c r="B36" s="55">
        <v>11.2</v>
      </c>
      <c r="C36" s="55">
        <v>11.2</v>
      </c>
      <c r="D36" s="55">
        <v>11.2</v>
      </c>
      <c r="E36" s="55">
        <v>11.2</v>
      </c>
      <c r="F36" s="55">
        <v>11.2</v>
      </c>
      <c r="G36" s="55">
        <v>11.2</v>
      </c>
      <c r="H36" s="55">
        <v>11.2</v>
      </c>
      <c r="I36" s="55">
        <v>11.2</v>
      </c>
      <c r="J36" s="55">
        <v>11.2</v>
      </c>
      <c r="K36" s="55">
        <v>11.2</v>
      </c>
      <c r="L36" s="48">
        <v>11.2</v>
      </c>
      <c r="M36" s="48">
        <v>11.2</v>
      </c>
      <c r="N36" s="48">
        <v>11.2</v>
      </c>
      <c r="O36" s="48">
        <v>12</v>
      </c>
      <c r="P36" s="48">
        <v>12</v>
      </c>
      <c r="Q36" s="48">
        <v>11.9</v>
      </c>
      <c r="R36" s="48">
        <v>11.9</v>
      </c>
      <c r="S36" s="48">
        <v>11.9</v>
      </c>
      <c r="T36" s="48">
        <v>11.9</v>
      </c>
      <c r="U36" s="48">
        <v>11.9</v>
      </c>
      <c r="V36" s="48">
        <v>11.9</v>
      </c>
      <c r="W36" s="48">
        <v>11.9</v>
      </c>
      <c r="X36" s="48">
        <v>11.9</v>
      </c>
      <c r="Y36" s="48">
        <v>11.8</v>
      </c>
      <c r="Z36" s="48">
        <v>11.8</v>
      </c>
      <c r="AA36" s="55">
        <v>11.8</v>
      </c>
      <c r="AB36" s="55">
        <v>11.8</v>
      </c>
      <c r="AC36" s="55">
        <v>11.8</v>
      </c>
      <c r="AD36" s="55">
        <v>11.8</v>
      </c>
      <c r="AE36" s="55">
        <v>11.8</v>
      </c>
      <c r="AF36" s="55">
        <v>11.8</v>
      </c>
      <c r="AG36" s="58">
        <v>24</v>
      </c>
      <c r="AH36" s="51">
        <f t="shared" si="2"/>
        <v>12</v>
      </c>
      <c r="AI36" s="52">
        <f t="shared" si="3"/>
        <v>11.2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48">
        <v>10</v>
      </c>
      <c r="M38" s="48">
        <v>10</v>
      </c>
      <c r="N38" s="48">
        <v>10</v>
      </c>
      <c r="O38" s="48">
        <v>10</v>
      </c>
      <c r="P38" s="48">
        <v>10</v>
      </c>
      <c r="Q38" s="48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55">
        <v>10</v>
      </c>
      <c r="AB38" s="55">
        <v>10</v>
      </c>
      <c r="AC38" s="55">
        <v>10</v>
      </c>
      <c r="AD38" s="55">
        <v>10</v>
      </c>
      <c r="AE38" s="55">
        <v>10</v>
      </c>
      <c r="AF38" s="55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55">
        <v>5</v>
      </c>
      <c r="C39" s="55">
        <v>5</v>
      </c>
      <c r="D39" s="55">
        <v>5</v>
      </c>
      <c r="E39" s="55">
        <v>5</v>
      </c>
      <c r="F39" s="55">
        <v>5</v>
      </c>
      <c r="G39" s="55">
        <v>5</v>
      </c>
      <c r="H39" s="55">
        <v>5</v>
      </c>
      <c r="I39" s="55">
        <v>5</v>
      </c>
      <c r="J39" s="55">
        <v>5</v>
      </c>
      <c r="K39" s="55">
        <v>5</v>
      </c>
      <c r="L39" s="48">
        <v>5</v>
      </c>
      <c r="M39" s="48">
        <v>5</v>
      </c>
      <c r="N39" s="48">
        <v>5</v>
      </c>
      <c r="O39" s="48">
        <v>5</v>
      </c>
      <c r="P39" s="48">
        <v>5</v>
      </c>
      <c r="Q39" s="48">
        <v>5</v>
      </c>
      <c r="R39" s="48">
        <v>5</v>
      </c>
      <c r="S39" s="48">
        <v>5</v>
      </c>
      <c r="T39" s="48">
        <v>5</v>
      </c>
      <c r="U39" s="48">
        <v>5</v>
      </c>
      <c r="V39" s="48">
        <v>5</v>
      </c>
      <c r="W39" s="48">
        <v>5</v>
      </c>
      <c r="X39" s="48">
        <v>5</v>
      </c>
      <c r="Y39" s="48">
        <v>5</v>
      </c>
      <c r="Z39" s="48">
        <v>5</v>
      </c>
      <c r="AA39" s="55">
        <v>5</v>
      </c>
      <c r="AB39" s="55">
        <v>5</v>
      </c>
      <c r="AC39" s="55">
        <v>5</v>
      </c>
      <c r="AD39" s="55">
        <v>5</v>
      </c>
      <c r="AE39" s="55">
        <v>5</v>
      </c>
      <c r="AF39" s="55">
        <v>5</v>
      </c>
      <c r="AG39" s="58">
        <v>14</v>
      </c>
      <c r="AH39" s="51">
        <f t="shared" si="2"/>
        <v>5</v>
      </c>
      <c r="AI39" s="52">
        <f t="shared" si="3"/>
        <v>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48">
        <v>3</v>
      </c>
      <c r="M40" s="48">
        <v>3</v>
      </c>
      <c r="N40" s="48">
        <v>3</v>
      </c>
      <c r="O40" s="48">
        <v>3</v>
      </c>
      <c r="P40" s="48">
        <v>3</v>
      </c>
      <c r="Q40" s="48">
        <v>3</v>
      </c>
      <c r="R40" s="48">
        <v>3</v>
      </c>
      <c r="S40" s="48">
        <v>3</v>
      </c>
      <c r="T40" s="48">
        <v>3</v>
      </c>
      <c r="U40" s="48">
        <v>3</v>
      </c>
      <c r="V40" s="48">
        <v>3</v>
      </c>
      <c r="W40" s="48">
        <v>3</v>
      </c>
      <c r="X40" s="48">
        <v>3</v>
      </c>
      <c r="Y40" s="48">
        <v>3</v>
      </c>
      <c r="Z40" s="48">
        <v>3</v>
      </c>
      <c r="AA40" s="55">
        <v>3</v>
      </c>
      <c r="AB40" s="55">
        <v>3</v>
      </c>
      <c r="AC40" s="55">
        <v>3</v>
      </c>
      <c r="AD40" s="55">
        <v>3</v>
      </c>
      <c r="AE40" s="55">
        <v>3</v>
      </c>
      <c r="AF40" s="55">
        <v>3</v>
      </c>
      <c r="AG40" s="58">
        <v>10.050000000000001</v>
      </c>
      <c r="AH40" s="51">
        <f t="shared" si="2"/>
        <v>3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48">
        <v>2</v>
      </c>
      <c r="M41" s="48">
        <v>2</v>
      </c>
      <c r="N41" s="48">
        <v>2</v>
      </c>
      <c r="O41" s="48">
        <v>2</v>
      </c>
      <c r="P41" s="48">
        <v>2</v>
      </c>
      <c r="Q41" s="48">
        <v>2</v>
      </c>
      <c r="R41" s="48">
        <v>2</v>
      </c>
      <c r="S41" s="48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2</v>
      </c>
      <c r="AA41" s="55">
        <v>2</v>
      </c>
      <c r="AB41" s="55">
        <v>2</v>
      </c>
      <c r="AC41" s="55">
        <v>2</v>
      </c>
      <c r="AD41" s="55">
        <v>2</v>
      </c>
      <c r="AE41" s="55">
        <v>2</v>
      </c>
      <c r="AF41" s="55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 t="shared" ref="B42" si="6">B179</f>
        <v>3.54</v>
      </c>
      <c r="C42" s="72">
        <f t="shared" ref="C42:AF42" si="7">C179</f>
        <v>3.54</v>
      </c>
      <c r="D42" s="72">
        <f t="shared" si="7"/>
        <v>3.54</v>
      </c>
      <c r="E42" s="72">
        <f t="shared" si="7"/>
        <v>3.54</v>
      </c>
      <c r="F42" s="72">
        <f t="shared" si="7"/>
        <v>3.54</v>
      </c>
      <c r="G42" s="72">
        <f t="shared" si="7"/>
        <v>3.54</v>
      </c>
      <c r="H42" s="72">
        <f t="shared" si="7"/>
        <v>3.54</v>
      </c>
      <c r="I42" s="72">
        <f t="shared" si="7"/>
        <v>3.54</v>
      </c>
      <c r="J42" s="72">
        <f t="shared" si="7"/>
        <v>3.54</v>
      </c>
      <c r="K42" s="72">
        <f t="shared" si="7"/>
        <v>3.54</v>
      </c>
      <c r="L42" s="72">
        <f t="shared" si="7"/>
        <v>3.54</v>
      </c>
      <c r="M42" s="72">
        <f t="shared" si="7"/>
        <v>3.54</v>
      </c>
      <c r="N42" s="72">
        <f t="shared" si="7"/>
        <v>3.54</v>
      </c>
      <c r="O42" s="72">
        <f t="shared" si="7"/>
        <v>3.54</v>
      </c>
      <c r="P42" s="72">
        <f t="shared" si="7"/>
        <v>3.54</v>
      </c>
      <c r="Q42" s="72">
        <f t="shared" si="7"/>
        <v>3.54</v>
      </c>
      <c r="R42" s="72">
        <f t="shared" si="7"/>
        <v>3.54</v>
      </c>
      <c r="S42" s="72">
        <f t="shared" si="7"/>
        <v>3.54</v>
      </c>
      <c r="T42" s="72">
        <f t="shared" si="7"/>
        <v>3.54</v>
      </c>
      <c r="U42" s="72">
        <f t="shared" si="7"/>
        <v>3.54</v>
      </c>
      <c r="V42" s="72">
        <f t="shared" si="7"/>
        <v>3.54</v>
      </c>
      <c r="W42" s="72">
        <f t="shared" si="7"/>
        <v>3.54</v>
      </c>
      <c r="X42" s="72">
        <f t="shared" si="7"/>
        <v>3.54</v>
      </c>
      <c r="Y42" s="72">
        <f t="shared" si="7"/>
        <v>3.54</v>
      </c>
      <c r="Z42" s="72">
        <f t="shared" si="7"/>
        <v>3.54</v>
      </c>
      <c r="AA42" s="72">
        <f t="shared" si="7"/>
        <v>3.54</v>
      </c>
      <c r="AB42" s="72">
        <f t="shared" si="7"/>
        <v>3.54</v>
      </c>
      <c r="AC42" s="72">
        <f t="shared" si="7"/>
        <v>3.54</v>
      </c>
      <c r="AD42" s="72">
        <f t="shared" si="7"/>
        <v>3.54</v>
      </c>
      <c r="AE42" s="72">
        <f t="shared" si="7"/>
        <v>3.54</v>
      </c>
      <c r="AF42" s="72">
        <f t="shared" si="7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" si="8">SUM(B31:B42)</f>
        <v>126.24000000000001</v>
      </c>
      <c r="C43" s="68">
        <f t="shared" ref="C43:AF43" si="9">SUM(C31:C42)</f>
        <v>91.440000000000012</v>
      </c>
      <c r="D43" s="68">
        <f t="shared" si="9"/>
        <v>59.839999999999996</v>
      </c>
      <c r="E43" s="68">
        <f t="shared" si="9"/>
        <v>62.44</v>
      </c>
      <c r="F43" s="68">
        <f t="shared" si="9"/>
        <v>62.44</v>
      </c>
      <c r="G43" s="68">
        <f t="shared" si="9"/>
        <v>115.94000000000001</v>
      </c>
      <c r="H43" s="68">
        <f t="shared" si="9"/>
        <v>146.44</v>
      </c>
      <c r="I43" s="68">
        <f t="shared" si="9"/>
        <v>160.44</v>
      </c>
      <c r="J43" s="68">
        <f t="shared" si="9"/>
        <v>213.43999999999997</v>
      </c>
      <c r="K43" s="68">
        <f t="shared" si="9"/>
        <v>236.03999999999996</v>
      </c>
      <c r="L43" s="68">
        <f t="shared" si="9"/>
        <v>251.84</v>
      </c>
      <c r="M43" s="68">
        <f t="shared" si="9"/>
        <v>251.64</v>
      </c>
      <c r="N43" s="68">
        <f t="shared" si="9"/>
        <v>227.53999999999996</v>
      </c>
      <c r="O43" s="68">
        <f t="shared" si="9"/>
        <v>224.23999999999998</v>
      </c>
      <c r="P43" s="68">
        <f t="shared" si="9"/>
        <v>208.53999999999996</v>
      </c>
      <c r="Q43" s="68">
        <f t="shared" si="9"/>
        <v>210.94</v>
      </c>
      <c r="R43" s="68">
        <f t="shared" si="9"/>
        <v>172.54</v>
      </c>
      <c r="S43" s="68">
        <f t="shared" si="9"/>
        <v>171.44</v>
      </c>
      <c r="T43" s="68">
        <f t="shared" si="9"/>
        <v>173.84</v>
      </c>
      <c r="U43" s="68">
        <f t="shared" si="9"/>
        <v>165.84</v>
      </c>
      <c r="V43" s="68">
        <f t="shared" si="9"/>
        <v>165.04</v>
      </c>
      <c r="W43" s="68">
        <f t="shared" si="9"/>
        <v>182.93999999999997</v>
      </c>
      <c r="X43" s="68">
        <f t="shared" si="9"/>
        <v>199.34</v>
      </c>
      <c r="Y43" s="68">
        <f t="shared" si="9"/>
        <v>285.04000000000002</v>
      </c>
      <c r="Z43" s="68">
        <f t="shared" si="9"/>
        <v>345.84000000000003</v>
      </c>
      <c r="AA43" s="68">
        <f t="shared" si="9"/>
        <v>290.04000000000002</v>
      </c>
      <c r="AB43" s="68">
        <f t="shared" si="9"/>
        <v>258.94</v>
      </c>
      <c r="AC43" s="68">
        <f t="shared" si="9"/>
        <v>248.14000000000001</v>
      </c>
      <c r="AD43" s="68">
        <f t="shared" si="9"/>
        <v>204.84</v>
      </c>
      <c r="AE43" s="68">
        <f t="shared" si="9"/>
        <v>139.63999999999999</v>
      </c>
      <c r="AF43" s="68">
        <f t="shared" si="9"/>
        <v>126.74000000000001</v>
      </c>
      <c r="AG43" s="73">
        <f>SUM(AG31:AG42)</f>
        <v>464.91</v>
      </c>
      <c r="AH43" s="51">
        <f t="shared" si="2"/>
        <v>345.84000000000003</v>
      </c>
      <c r="AI43" s="52">
        <f t="shared" si="3"/>
        <v>59.839999999999996</v>
      </c>
      <c r="AK43" s="53"/>
    </row>
    <row r="44" spans="1:41" x14ac:dyDescent="0.25">
      <c r="A44" s="54" t="s">
        <v>51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14</v>
      </c>
      <c r="P44" s="48">
        <v>14</v>
      </c>
      <c r="Q44" s="48">
        <v>29</v>
      </c>
      <c r="R44" s="48">
        <v>59.1</v>
      </c>
      <c r="S44" s="48">
        <v>59</v>
      </c>
      <c r="T44" s="48">
        <v>60</v>
      </c>
      <c r="U44" s="48">
        <v>60</v>
      </c>
      <c r="V44" s="48">
        <v>59.3</v>
      </c>
      <c r="W44" s="48">
        <v>59.5</v>
      </c>
      <c r="X44" s="48">
        <v>59.3</v>
      </c>
      <c r="Y44" s="48">
        <v>59.6</v>
      </c>
      <c r="Z44" s="48">
        <v>59.6</v>
      </c>
      <c r="AA44" s="48">
        <v>59.6</v>
      </c>
      <c r="AB44" s="48">
        <v>59.3</v>
      </c>
      <c r="AC44" s="48">
        <v>59.7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60</v>
      </c>
      <c r="AI44" s="52">
        <f t="shared" si="3"/>
        <v>0</v>
      </c>
      <c r="AK44" s="53"/>
    </row>
    <row r="45" spans="1:41" x14ac:dyDescent="0.25">
      <c r="A45" s="57" t="s">
        <v>52</v>
      </c>
      <c r="B45" s="69">
        <v>0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7</v>
      </c>
      <c r="P45" s="69">
        <v>6.8</v>
      </c>
      <c r="Q45" s="69">
        <v>14.7</v>
      </c>
      <c r="R45" s="48">
        <v>29.5</v>
      </c>
      <c r="S45" s="48">
        <v>30.1</v>
      </c>
      <c r="T45" s="48">
        <v>29.6</v>
      </c>
      <c r="U45" s="69">
        <v>30.4</v>
      </c>
      <c r="V45" s="69">
        <v>30.3</v>
      </c>
      <c r="W45" s="69">
        <v>29.8</v>
      </c>
      <c r="X45" s="69">
        <v>29.8</v>
      </c>
      <c r="Y45" s="69">
        <v>29.9</v>
      </c>
      <c r="Z45" s="69">
        <v>30</v>
      </c>
      <c r="AA45" s="69">
        <v>30</v>
      </c>
      <c r="AB45" s="69">
        <v>30</v>
      </c>
      <c r="AC45" s="69">
        <v>30</v>
      </c>
      <c r="AD45" s="69">
        <v>5</v>
      </c>
      <c r="AE45" s="69">
        <v>0</v>
      </c>
      <c r="AF45" s="69">
        <v>0</v>
      </c>
      <c r="AG45" s="58">
        <v>32</v>
      </c>
      <c r="AH45" s="51">
        <f t="shared" si="2"/>
        <v>30.4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6">
        <v>0</v>
      </c>
      <c r="C46" s="76">
        <v>0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3</v>
      </c>
      <c r="P46" s="76">
        <v>2.5</v>
      </c>
      <c r="Q46" s="76">
        <v>5.4</v>
      </c>
      <c r="R46" s="48">
        <v>10.8</v>
      </c>
      <c r="S46" s="48">
        <v>11</v>
      </c>
      <c r="T46" s="48">
        <v>10.8</v>
      </c>
      <c r="U46" s="76">
        <v>11.1</v>
      </c>
      <c r="V46" s="76">
        <v>11.1</v>
      </c>
      <c r="W46" s="76">
        <v>10.9</v>
      </c>
      <c r="X46" s="76">
        <v>10.9</v>
      </c>
      <c r="Y46" s="76">
        <v>10.9</v>
      </c>
      <c r="Z46" s="76">
        <v>11</v>
      </c>
      <c r="AA46" s="76">
        <v>11</v>
      </c>
      <c r="AB46" s="76">
        <v>11</v>
      </c>
      <c r="AC46" s="76">
        <v>11</v>
      </c>
      <c r="AD46" s="76">
        <v>1.8</v>
      </c>
      <c r="AE46" s="76">
        <v>0</v>
      </c>
      <c r="AF46" s="76">
        <v>0</v>
      </c>
      <c r="AG46" s="77">
        <v>14</v>
      </c>
      <c r="AH46" s="51">
        <f t="shared" si="2"/>
        <v>11.1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" si="10">SUM(B44:B46)</f>
        <v>0</v>
      </c>
      <c r="C47" s="68">
        <f t="shared" ref="C47:AF47" si="11">SUM(C44:C46)</f>
        <v>0</v>
      </c>
      <c r="D47" s="68">
        <f t="shared" si="11"/>
        <v>0</v>
      </c>
      <c r="E47" s="68">
        <f t="shared" si="11"/>
        <v>0</v>
      </c>
      <c r="F47" s="68">
        <f t="shared" si="11"/>
        <v>0</v>
      </c>
      <c r="G47" s="68">
        <f t="shared" si="11"/>
        <v>0</v>
      </c>
      <c r="H47" s="68">
        <f t="shared" si="11"/>
        <v>0</v>
      </c>
      <c r="I47" s="68">
        <f t="shared" si="11"/>
        <v>0</v>
      </c>
      <c r="J47" s="68">
        <f t="shared" si="11"/>
        <v>0</v>
      </c>
      <c r="K47" s="68">
        <f t="shared" si="11"/>
        <v>0</v>
      </c>
      <c r="L47" s="68">
        <f t="shared" si="11"/>
        <v>0</v>
      </c>
      <c r="M47" s="68">
        <f t="shared" si="11"/>
        <v>0</v>
      </c>
      <c r="N47" s="68">
        <f t="shared" si="11"/>
        <v>0</v>
      </c>
      <c r="O47" s="68">
        <f t="shared" si="11"/>
        <v>24</v>
      </c>
      <c r="P47" s="68">
        <f t="shared" si="11"/>
        <v>23.3</v>
      </c>
      <c r="Q47" s="68">
        <f t="shared" si="11"/>
        <v>49.1</v>
      </c>
      <c r="R47" s="68">
        <f t="shared" si="11"/>
        <v>99.399999999999991</v>
      </c>
      <c r="S47" s="68">
        <f t="shared" si="11"/>
        <v>100.1</v>
      </c>
      <c r="T47" s="68">
        <f t="shared" si="11"/>
        <v>100.39999999999999</v>
      </c>
      <c r="U47" s="68">
        <f t="shared" si="11"/>
        <v>101.5</v>
      </c>
      <c r="V47" s="68">
        <f t="shared" si="11"/>
        <v>100.69999999999999</v>
      </c>
      <c r="W47" s="68">
        <f t="shared" si="11"/>
        <v>100.2</v>
      </c>
      <c r="X47" s="68">
        <f t="shared" si="11"/>
        <v>100</v>
      </c>
      <c r="Y47" s="68">
        <f t="shared" si="11"/>
        <v>100.4</v>
      </c>
      <c r="Z47" s="68">
        <f t="shared" si="11"/>
        <v>100.6</v>
      </c>
      <c r="AA47" s="68">
        <f t="shared" si="11"/>
        <v>100.6</v>
      </c>
      <c r="AB47" s="68">
        <f t="shared" si="11"/>
        <v>100.3</v>
      </c>
      <c r="AC47" s="68">
        <f t="shared" si="11"/>
        <v>100.7</v>
      </c>
      <c r="AD47" s="68">
        <f t="shared" si="11"/>
        <v>6.8</v>
      </c>
      <c r="AE47" s="68">
        <f t="shared" si="11"/>
        <v>0</v>
      </c>
      <c r="AF47" s="68">
        <f t="shared" si="11"/>
        <v>0</v>
      </c>
      <c r="AG47" s="73">
        <f>SUM(AG44:AG46)</f>
        <v>106</v>
      </c>
      <c r="AH47" s="51">
        <f t="shared" si="2"/>
        <v>101.5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76</v>
      </c>
      <c r="C48" s="48">
        <v>75.599999999999994</v>
      </c>
      <c r="D48" s="48">
        <v>73.2</v>
      </c>
      <c r="E48" s="48">
        <v>74</v>
      </c>
      <c r="F48" s="48">
        <v>73</v>
      </c>
      <c r="G48" s="48">
        <v>76</v>
      </c>
      <c r="H48" s="48">
        <v>72</v>
      </c>
      <c r="I48" s="48">
        <v>75</v>
      </c>
      <c r="J48" s="48">
        <v>70</v>
      </c>
      <c r="K48" s="48">
        <v>75</v>
      </c>
      <c r="L48" s="48">
        <v>74.83</v>
      </c>
      <c r="M48" s="48">
        <v>74.5</v>
      </c>
      <c r="N48" s="48">
        <v>74.17</v>
      </c>
      <c r="O48" s="48">
        <v>74</v>
      </c>
      <c r="P48" s="48">
        <v>76</v>
      </c>
      <c r="Q48" s="48">
        <v>69.099999999999994</v>
      </c>
      <c r="R48" s="48">
        <v>70</v>
      </c>
      <c r="S48" s="48">
        <v>70</v>
      </c>
      <c r="T48" s="48">
        <v>74.8</v>
      </c>
      <c r="U48" s="48">
        <v>77</v>
      </c>
      <c r="V48" s="48">
        <v>68.8</v>
      </c>
      <c r="W48" s="48">
        <v>74.3</v>
      </c>
      <c r="X48" s="48">
        <v>72.400000000000006</v>
      </c>
      <c r="Y48" s="48">
        <v>76.8</v>
      </c>
      <c r="Z48" s="48">
        <v>63.4</v>
      </c>
      <c r="AA48" s="48">
        <v>75.599999999999994</v>
      </c>
      <c r="AB48" s="48">
        <v>76</v>
      </c>
      <c r="AC48" s="48">
        <v>77</v>
      </c>
      <c r="AD48" s="48">
        <v>78</v>
      </c>
      <c r="AE48" s="48">
        <v>74</v>
      </c>
      <c r="AF48" s="48">
        <v>68.2</v>
      </c>
      <c r="AG48" s="56"/>
      <c r="AH48" s="51">
        <f t="shared" si="2"/>
        <v>78</v>
      </c>
      <c r="AI48" s="52">
        <f t="shared" si="3"/>
        <v>63.4</v>
      </c>
      <c r="AK48" s="53"/>
    </row>
    <row r="49" spans="1:37" x14ac:dyDescent="0.25">
      <c r="A49" s="57" t="s">
        <v>56</v>
      </c>
      <c r="B49" s="69">
        <v>134</v>
      </c>
      <c r="C49" s="69">
        <v>120</v>
      </c>
      <c r="D49" s="69">
        <v>119</v>
      </c>
      <c r="E49" s="69">
        <v>115</v>
      </c>
      <c r="F49" s="69">
        <v>140</v>
      </c>
      <c r="G49" s="69">
        <v>130</v>
      </c>
      <c r="H49" s="69">
        <v>152</v>
      </c>
      <c r="I49" s="69">
        <v>160</v>
      </c>
      <c r="J49" s="69">
        <v>170</v>
      </c>
      <c r="K49" s="69">
        <v>185</v>
      </c>
      <c r="L49" s="48">
        <f>111+63</f>
        <v>174</v>
      </c>
      <c r="M49" s="48">
        <f>111+63</f>
        <v>174</v>
      </c>
      <c r="N49" s="48">
        <f>108+61</f>
        <v>169</v>
      </c>
      <c r="O49" s="48">
        <v>165</v>
      </c>
      <c r="P49" s="48">
        <v>164</v>
      </c>
      <c r="Q49" s="48">
        <f>121+68</f>
        <v>189</v>
      </c>
      <c r="R49" s="48">
        <v>153</v>
      </c>
      <c r="S49" s="48">
        <v>156</v>
      </c>
      <c r="T49" s="48">
        <f>47+99.4</f>
        <v>146.4</v>
      </c>
      <c r="U49" s="78">
        <v>148</v>
      </c>
      <c r="V49" s="78">
        <v>160</v>
      </c>
      <c r="W49" s="78">
        <f>56+112</f>
        <v>168</v>
      </c>
      <c r="X49" s="78">
        <v>172</v>
      </c>
      <c r="Y49" s="78">
        <v>173</v>
      </c>
      <c r="Z49" s="78">
        <v>167</v>
      </c>
      <c r="AA49" s="69">
        <v>164</v>
      </c>
      <c r="AB49" s="69">
        <v>160</v>
      </c>
      <c r="AC49" s="69">
        <v>152</v>
      </c>
      <c r="AD49" s="69">
        <v>180</v>
      </c>
      <c r="AE49" s="69">
        <v>171</v>
      </c>
      <c r="AF49" s="69">
        <v>185</v>
      </c>
      <c r="AG49" s="58"/>
      <c r="AH49" s="51">
        <f t="shared" si="2"/>
        <v>189</v>
      </c>
      <c r="AI49" s="52">
        <f t="shared" si="3"/>
        <v>115</v>
      </c>
      <c r="AK49" s="53"/>
    </row>
    <row r="50" spans="1:37" x14ac:dyDescent="0.25">
      <c r="A50" s="57" t="s">
        <v>57</v>
      </c>
      <c r="B50" s="69">
        <v>320.3</v>
      </c>
      <c r="C50" s="69">
        <v>347.69</v>
      </c>
      <c r="D50" s="69">
        <v>340</v>
      </c>
      <c r="E50" s="69">
        <v>336</v>
      </c>
      <c r="F50" s="69">
        <v>348</v>
      </c>
      <c r="G50" s="48">
        <v>340</v>
      </c>
      <c r="H50" s="48">
        <v>350</v>
      </c>
      <c r="I50" s="48">
        <v>360</v>
      </c>
      <c r="J50" s="48">
        <v>352</v>
      </c>
      <c r="K50" s="48">
        <v>360</v>
      </c>
      <c r="L50" s="69">
        <v>360</v>
      </c>
      <c r="M50" s="69">
        <v>360</v>
      </c>
      <c r="N50" s="69">
        <v>350</v>
      </c>
      <c r="O50" s="69">
        <v>360</v>
      </c>
      <c r="P50" s="69">
        <v>358</v>
      </c>
      <c r="Q50" s="69">
        <v>342</v>
      </c>
      <c r="R50" s="69">
        <v>370</v>
      </c>
      <c r="S50" s="69">
        <v>370</v>
      </c>
      <c r="T50" s="69">
        <v>350</v>
      </c>
      <c r="U50" s="79">
        <v>358</v>
      </c>
      <c r="V50" s="79">
        <v>360</v>
      </c>
      <c r="W50" s="79">
        <v>363</v>
      </c>
      <c r="X50" s="79">
        <v>374</v>
      </c>
      <c r="Y50" s="79">
        <v>390</v>
      </c>
      <c r="Z50" s="79">
        <v>344</v>
      </c>
      <c r="AA50" s="69">
        <v>344</v>
      </c>
      <c r="AB50" s="69">
        <v>366</v>
      </c>
      <c r="AC50" s="69">
        <v>350</v>
      </c>
      <c r="AD50" s="69">
        <v>360</v>
      </c>
      <c r="AE50" s="69">
        <v>361</v>
      </c>
      <c r="AF50" s="69">
        <v>328</v>
      </c>
      <c r="AG50" s="80"/>
      <c r="AH50" s="51">
        <f t="shared" si="2"/>
        <v>390</v>
      </c>
      <c r="AI50" s="52">
        <f t="shared" si="3"/>
        <v>320.3</v>
      </c>
      <c r="AK50" s="53"/>
    </row>
    <row r="51" spans="1:37" x14ac:dyDescent="0.25">
      <c r="A51" s="57" t="s">
        <v>58</v>
      </c>
      <c r="B51" s="81">
        <v>52.4</v>
      </c>
      <c r="C51" s="81">
        <v>52.9</v>
      </c>
      <c r="D51" s="81">
        <v>53</v>
      </c>
      <c r="E51" s="81">
        <v>55</v>
      </c>
      <c r="F51" s="81">
        <v>55</v>
      </c>
      <c r="G51" s="81">
        <v>55</v>
      </c>
      <c r="H51" s="81">
        <v>54</v>
      </c>
      <c r="I51" s="81">
        <v>52</v>
      </c>
      <c r="J51" s="81">
        <v>53</v>
      </c>
      <c r="K51" s="81">
        <v>56</v>
      </c>
      <c r="L51" s="69">
        <v>57</v>
      </c>
      <c r="M51" s="69">
        <v>58</v>
      </c>
      <c r="N51" s="69">
        <v>52</v>
      </c>
      <c r="O51" s="69">
        <v>52</v>
      </c>
      <c r="P51" s="69">
        <v>52</v>
      </c>
      <c r="Q51" s="69">
        <v>54</v>
      </c>
      <c r="R51" s="69">
        <v>48.2</v>
      </c>
      <c r="S51" s="69">
        <v>51</v>
      </c>
      <c r="T51" s="69">
        <v>55</v>
      </c>
      <c r="U51" s="69">
        <v>56</v>
      </c>
      <c r="V51" s="69">
        <v>53.8</v>
      </c>
      <c r="W51" s="69">
        <v>54</v>
      </c>
      <c r="X51" s="69">
        <v>56.3</v>
      </c>
      <c r="Y51" s="69">
        <v>50.7</v>
      </c>
      <c r="Z51" s="69">
        <v>56</v>
      </c>
      <c r="AA51" s="81">
        <v>0</v>
      </c>
      <c r="AB51" s="81">
        <v>0</v>
      </c>
      <c r="AC51" s="81">
        <v>35</v>
      </c>
      <c r="AD51" s="81">
        <v>34</v>
      </c>
      <c r="AE51" s="81">
        <v>35</v>
      </c>
      <c r="AF51" s="81">
        <v>34.5</v>
      </c>
      <c r="AG51" s="80"/>
      <c r="AH51" s="51">
        <f t="shared" si="2"/>
        <v>58</v>
      </c>
      <c r="AI51" s="52">
        <f t="shared" si="3"/>
        <v>0</v>
      </c>
      <c r="AK51" s="53"/>
    </row>
    <row r="52" spans="1:37" x14ac:dyDescent="0.25">
      <c r="A52" s="57" t="s">
        <v>59</v>
      </c>
      <c r="B52" s="48">
        <v>74.099999999999994</v>
      </c>
      <c r="C52" s="81">
        <v>80.900000000000006</v>
      </c>
      <c r="D52" s="81">
        <v>82</v>
      </c>
      <c r="E52" s="81">
        <v>75</v>
      </c>
      <c r="F52" s="81">
        <v>82</v>
      </c>
      <c r="G52" s="81">
        <v>82</v>
      </c>
      <c r="H52" s="81">
        <v>76</v>
      </c>
      <c r="I52" s="81">
        <v>73</v>
      </c>
      <c r="J52" s="81">
        <v>74</v>
      </c>
      <c r="K52" s="81">
        <v>77</v>
      </c>
      <c r="L52" s="48">
        <v>85</v>
      </c>
      <c r="M52" s="48">
        <v>78.7</v>
      </c>
      <c r="N52" s="48">
        <v>75.8</v>
      </c>
      <c r="O52" s="48">
        <v>82.2</v>
      </c>
      <c r="P52" s="48">
        <v>80.900000000000006</v>
      </c>
      <c r="Q52" s="48">
        <v>63.4</v>
      </c>
      <c r="R52" s="48">
        <v>81.8</v>
      </c>
      <c r="S52" s="48">
        <v>74.400000000000006</v>
      </c>
      <c r="T52" s="48">
        <v>73.599999999999994</v>
      </c>
      <c r="U52" s="48">
        <v>75.3</v>
      </c>
      <c r="V52" s="48">
        <v>72.900000000000006</v>
      </c>
      <c r="W52" s="48">
        <v>65.8</v>
      </c>
      <c r="X52" s="48">
        <v>69</v>
      </c>
      <c r="Y52" s="48">
        <v>71.2</v>
      </c>
      <c r="Z52" s="48">
        <v>66.7</v>
      </c>
      <c r="AA52" s="48">
        <v>64.8</v>
      </c>
      <c r="AB52" s="48">
        <v>67</v>
      </c>
      <c r="AC52" s="48">
        <v>67.900000000000006</v>
      </c>
      <c r="AD52" s="48">
        <v>78.599999999999994</v>
      </c>
      <c r="AE52" s="48">
        <v>78.5</v>
      </c>
      <c r="AF52" s="48">
        <v>84.9</v>
      </c>
      <c r="AG52" s="80"/>
      <c r="AH52" s="51">
        <f t="shared" si="2"/>
        <v>85</v>
      </c>
      <c r="AI52" s="52">
        <f t="shared" si="3"/>
        <v>63.4</v>
      </c>
      <c r="AK52" s="53"/>
    </row>
    <row r="53" spans="1:37" x14ac:dyDescent="0.25">
      <c r="A53" s="57" t="s">
        <v>60</v>
      </c>
      <c r="B53" s="82">
        <v>10</v>
      </c>
      <c r="C53" s="82">
        <v>10</v>
      </c>
      <c r="D53" s="69">
        <v>10</v>
      </c>
      <c r="E53" s="69">
        <v>10</v>
      </c>
      <c r="F53" s="69">
        <v>10</v>
      </c>
      <c r="G53" s="69">
        <v>10</v>
      </c>
      <c r="H53" s="69">
        <v>10</v>
      </c>
      <c r="I53" s="69">
        <v>10</v>
      </c>
      <c r="J53" s="69">
        <v>10</v>
      </c>
      <c r="K53" s="69">
        <v>10</v>
      </c>
      <c r="L53" s="69">
        <v>8</v>
      </c>
      <c r="M53" s="69">
        <v>8</v>
      </c>
      <c r="N53" s="69">
        <v>8</v>
      </c>
      <c r="O53" s="82">
        <v>8</v>
      </c>
      <c r="P53" s="82">
        <v>8</v>
      </c>
      <c r="Q53" s="82">
        <v>8</v>
      </c>
      <c r="R53" s="82">
        <v>8</v>
      </c>
      <c r="S53" s="82">
        <v>8</v>
      </c>
      <c r="T53" s="82">
        <v>8</v>
      </c>
      <c r="U53" s="82">
        <v>8</v>
      </c>
      <c r="V53" s="82">
        <v>8</v>
      </c>
      <c r="W53" s="82">
        <v>8</v>
      </c>
      <c r="X53" s="82">
        <v>8</v>
      </c>
      <c r="Y53" s="82">
        <v>8</v>
      </c>
      <c r="Z53" s="82">
        <v>8</v>
      </c>
      <c r="AA53" s="82">
        <v>8</v>
      </c>
      <c r="AB53" s="82">
        <v>8</v>
      </c>
      <c r="AC53" s="82">
        <v>8</v>
      </c>
      <c r="AD53" s="82">
        <v>8</v>
      </c>
      <c r="AE53" s="82">
        <v>8</v>
      </c>
      <c r="AF53" s="82">
        <v>8</v>
      </c>
      <c r="AG53" s="80"/>
      <c r="AH53" s="51">
        <f t="shared" si="2"/>
        <v>10</v>
      </c>
      <c r="AI53" s="52">
        <f t="shared" si="3"/>
        <v>8</v>
      </c>
      <c r="AK53" s="53"/>
    </row>
    <row r="54" spans="1:37" x14ac:dyDescent="0.25">
      <c r="A54" s="57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4.5</v>
      </c>
      <c r="U54" s="82">
        <v>4.5</v>
      </c>
      <c r="V54" s="82">
        <v>4.5</v>
      </c>
      <c r="W54" s="82">
        <v>4.5</v>
      </c>
      <c r="X54" s="82">
        <v>4.5</v>
      </c>
      <c r="Y54" s="82">
        <v>4.5</v>
      </c>
      <c r="Z54" s="82">
        <v>4.5</v>
      </c>
      <c r="AA54" s="82">
        <v>4.5</v>
      </c>
      <c r="AB54" s="82">
        <v>4.5</v>
      </c>
      <c r="AC54" s="82">
        <v>4.5</v>
      </c>
      <c r="AD54" s="82">
        <v>4.5</v>
      </c>
      <c r="AE54" s="82">
        <v>4.5</v>
      </c>
      <c r="AF54" s="82">
        <v>4.5</v>
      </c>
      <c r="AG54" s="80"/>
      <c r="AH54" s="51">
        <f t="shared" si="2"/>
        <v>4.5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5</v>
      </c>
      <c r="U55" s="81">
        <v>5</v>
      </c>
      <c r="V55" s="81">
        <v>5</v>
      </c>
      <c r="W55" s="81">
        <v>5</v>
      </c>
      <c r="X55" s="81">
        <v>5</v>
      </c>
      <c r="Y55" s="81">
        <v>5</v>
      </c>
      <c r="Z55" s="81">
        <v>5</v>
      </c>
      <c r="AA55" s="81">
        <v>5</v>
      </c>
      <c r="AB55" s="81">
        <v>7</v>
      </c>
      <c r="AC55" s="81">
        <v>7</v>
      </c>
      <c r="AD55" s="81">
        <v>7</v>
      </c>
      <c r="AE55" s="81">
        <v>7</v>
      </c>
      <c r="AF55" s="81">
        <v>7</v>
      </c>
      <c r="AG55" s="80"/>
      <c r="AH55" s="51">
        <f t="shared" si="2"/>
        <v>7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6.5</v>
      </c>
      <c r="U56" s="81">
        <v>6.5</v>
      </c>
      <c r="V56" s="81">
        <v>6.5</v>
      </c>
      <c r="W56" s="81">
        <v>6.5</v>
      </c>
      <c r="X56" s="81">
        <v>6.5</v>
      </c>
      <c r="Y56" s="81">
        <v>6.5</v>
      </c>
      <c r="Z56" s="81">
        <v>6.5</v>
      </c>
      <c r="AA56" s="81">
        <v>6.5</v>
      </c>
      <c r="AB56" s="81">
        <v>6.5</v>
      </c>
      <c r="AC56" s="81">
        <v>6.5</v>
      </c>
      <c r="AD56" s="81">
        <v>6.5</v>
      </c>
      <c r="AE56" s="81">
        <v>6.5</v>
      </c>
      <c r="AF56" s="81">
        <v>6</v>
      </c>
      <c r="AG56" s="80"/>
      <c r="AH56" s="51">
        <f t="shared" si="2"/>
        <v>6.5</v>
      </c>
      <c r="AI56" s="52">
        <f t="shared" si="3"/>
        <v>0</v>
      </c>
      <c r="AK56" s="53"/>
    </row>
    <row r="57" spans="1:37" x14ac:dyDescent="0.25">
      <c r="A57" s="83" t="s">
        <v>64</v>
      </c>
      <c r="B57" s="84">
        <v>8</v>
      </c>
      <c r="C57" s="84">
        <v>8</v>
      </c>
      <c r="D57" s="84">
        <v>8</v>
      </c>
      <c r="E57" s="84">
        <v>8</v>
      </c>
      <c r="F57" s="84">
        <v>8</v>
      </c>
      <c r="G57" s="84">
        <v>8</v>
      </c>
      <c r="H57" s="84">
        <v>8</v>
      </c>
      <c r="I57" s="84">
        <v>8</v>
      </c>
      <c r="J57" s="84">
        <v>8</v>
      </c>
      <c r="K57" s="84">
        <v>8</v>
      </c>
      <c r="L57" s="84">
        <v>8</v>
      </c>
      <c r="M57" s="84">
        <v>8</v>
      </c>
      <c r="N57" s="84">
        <v>8</v>
      </c>
      <c r="O57" s="84">
        <v>8</v>
      </c>
      <c r="P57" s="84">
        <v>8</v>
      </c>
      <c r="Q57" s="84">
        <v>8</v>
      </c>
      <c r="R57" s="84">
        <v>8</v>
      </c>
      <c r="S57" s="84">
        <v>8</v>
      </c>
      <c r="T57" s="84">
        <v>8</v>
      </c>
      <c r="U57" s="84">
        <v>8</v>
      </c>
      <c r="V57" s="84">
        <v>8</v>
      </c>
      <c r="W57" s="84">
        <v>8</v>
      </c>
      <c r="X57" s="84">
        <v>8</v>
      </c>
      <c r="Y57" s="84">
        <v>8</v>
      </c>
      <c r="Z57" s="84">
        <v>8</v>
      </c>
      <c r="AA57" s="84">
        <v>8</v>
      </c>
      <c r="AB57" s="84">
        <v>8</v>
      </c>
      <c r="AC57" s="84">
        <v>8</v>
      </c>
      <c r="AD57" s="84">
        <v>8</v>
      </c>
      <c r="AE57" s="84">
        <v>8</v>
      </c>
      <c r="AF57" s="84">
        <v>8</v>
      </c>
      <c r="AG57" s="85"/>
      <c r="AH57" s="51">
        <f t="shared" si="2"/>
        <v>8</v>
      </c>
      <c r="AI57" s="52">
        <f t="shared" si="3"/>
        <v>8</v>
      </c>
      <c r="AK57" s="53"/>
    </row>
    <row r="58" spans="1:37" ht="15.75" thickBot="1" x14ac:dyDescent="0.3">
      <c r="A58" s="83" t="s">
        <v>65</v>
      </c>
      <c r="B58" s="84">
        <v>0</v>
      </c>
      <c r="C58" s="84">
        <v>0</v>
      </c>
      <c r="D58" s="84">
        <v>0</v>
      </c>
      <c r="E58" s="84">
        <v>0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" si="12">SUM(B48:B58)</f>
        <v>674.8</v>
      </c>
      <c r="C59" s="68">
        <f t="shared" ref="C59:AF59" si="13">SUM(C48:C58)</f>
        <v>695.08999999999992</v>
      </c>
      <c r="D59" s="68">
        <f t="shared" si="13"/>
        <v>685.2</v>
      </c>
      <c r="E59" s="68">
        <f t="shared" si="13"/>
        <v>673</v>
      </c>
      <c r="F59" s="68">
        <f t="shared" si="13"/>
        <v>716</v>
      </c>
      <c r="G59" s="68">
        <f t="shared" si="13"/>
        <v>701</v>
      </c>
      <c r="H59" s="68">
        <f t="shared" si="13"/>
        <v>722</v>
      </c>
      <c r="I59" s="68">
        <f t="shared" si="13"/>
        <v>738</v>
      </c>
      <c r="J59" s="68">
        <f t="shared" si="13"/>
        <v>737</v>
      </c>
      <c r="K59" s="68">
        <f t="shared" si="13"/>
        <v>771</v>
      </c>
      <c r="L59" s="68">
        <f t="shared" si="13"/>
        <v>766.82999999999993</v>
      </c>
      <c r="M59" s="68">
        <f t="shared" si="13"/>
        <v>761.2</v>
      </c>
      <c r="N59" s="68">
        <f t="shared" si="13"/>
        <v>736.97</v>
      </c>
      <c r="O59" s="68">
        <f t="shared" si="13"/>
        <v>749.2</v>
      </c>
      <c r="P59" s="68">
        <f t="shared" si="13"/>
        <v>746.9</v>
      </c>
      <c r="Q59" s="68">
        <f t="shared" si="13"/>
        <v>733.5</v>
      </c>
      <c r="R59" s="68">
        <f t="shared" si="13"/>
        <v>739</v>
      </c>
      <c r="S59" s="68">
        <f t="shared" si="13"/>
        <v>737.4</v>
      </c>
      <c r="T59" s="68">
        <f t="shared" si="13"/>
        <v>731.80000000000007</v>
      </c>
      <c r="U59" s="68">
        <f t="shared" si="13"/>
        <v>746.3</v>
      </c>
      <c r="V59" s="68">
        <f t="shared" si="13"/>
        <v>747.49999999999989</v>
      </c>
      <c r="W59" s="68">
        <f t="shared" si="13"/>
        <v>757.09999999999991</v>
      </c>
      <c r="X59" s="68">
        <f t="shared" si="13"/>
        <v>775.69999999999993</v>
      </c>
      <c r="Y59" s="68">
        <f t="shared" si="13"/>
        <v>793.7</v>
      </c>
      <c r="Z59" s="68">
        <f t="shared" si="13"/>
        <v>729.1</v>
      </c>
      <c r="AA59" s="68">
        <f t="shared" si="13"/>
        <v>680.4</v>
      </c>
      <c r="AB59" s="68">
        <f t="shared" si="13"/>
        <v>703</v>
      </c>
      <c r="AC59" s="68">
        <f t="shared" si="13"/>
        <v>715.9</v>
      </c>
      <c r="AD59" s="68">
        <f t="shared" si="13"/>
        <v>764.6</v>
      </c>
      <c r="AE59" s="68">
        <f t="shared" si="13"/>
        <v>753.5</v>
      </c>
      <c r="AF59" s="68">
        <f t="shared" si="13"/>
        <v>734.1</v>
      </c>
      <c r="AG59" s="73">
        <f>SUM(AG48:AG58)</f>
        <v>0</v>
      </c>
      <c r="AH59" s="51">
        <f t="shared" si="2"/>
        <v>793.7</v>
      </c>
      <c r="AI59" s="52">
        <f t="shared" si="3"/>
        <v>673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4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 t="shared" ref="B63" si="14">SUM(B60:B62)</f>
        <v>0</v>
      </c>
      <c r="C63" s="68">
        <f t="shared" ref="C63:AF63" si="15">SUM(C60:C62)</f>
        <v>0</v>
      </c>
      <c r="D63" s="68">
        <f t="shared" si="15"/>
        <v>0</v>
      </c>
      <c r="E63" s="68">
        <f t="shared" si="15"/>
        <v>0</v>
      </c>
      <c r="F63" s="68">
        <f t="shared" si="15"/>
        <v>0</v>
      </c>
      <c r="G63" s="68">
        <f t="shared" si="15"/>
        <v>0</v>
      </c>
      <c r="H63" s="68">
        <f t="shared" si="15"/>
        <v>0</v>
      </c>
      <c r="I63" s="68">
        <f t="shared" si="15"/>
        <v>0</v>
      </c>
      <c r="J63" s="68">
        <f t="shared" si="15"/>
        <v>0</v>
      </c>
      <c r="K63" s="68">
        <f t="shared" si="15"/>
        <v>0</v>
      </c>
      <c r="L63" s="68">
        <f t="shared" si="15"/>
        <v>0</v>
      </c>
      <c r="M63" s="68">
        <f t="shared" si="15"/>
        <v>0</v>
      </c>
      <c r="N63" s="68">
        <f t="shared" si="15"/>
        <v>0</v>
      </c>
      <c r="O63" s="68">
        <f t="shared" si="15"/>
        <v>0</v>
      </c>
      <c r="P63" s="68">
        <f t="shared" si="15"/>
        <v>0</v>
      </c>
      <c r="Q63" s="68">
        <f t="shared" si="15"/>
        <v>0</v>
      </c>
      <c r="R63" s="68">
        <f t="shared" si="15"/>
        <v>0</v>
      </c>
      <c r="S63" s="68">
        <f t="shared" si="15"/>
        <v>0</v>
      </c>
      <c r="T63" s="68">
        <f t="shared" si="15"/>
        <v>0</v>
      </c>
      <c r="U63" s="68">
        <f t="shared" si="15"/>
        <v>0</v>
      </c>
      <c r="V63" s="68">
        <f t="shared" si="15"/>
        <v>0</v>
      </c>
      <c r="W63" s="68">
        <f t="shared" si="15"/>
        <v>0</v>
      </c>
      <c r="X63" s="68">
        <f t="shared" si="15"/>
        <v>0</v>
      </c>
      <c r="Y63" s="68">
        <f t="shared" si="15"/>
        <v>0</v>
      </c>
      <c r="Z63" s="68">
        <f t="shared" si="15"/>
        <v>0</v>
      </c>
      <c r="AA63" s="68">
        <f t="shared" si="15"/>
        <v>0</v>
      </c>
      <c r="AB63" s="68">
        <f t="shared" si="15"/>
        <v>0</v>
      </c>
      <c r="AC63" s="68">
        <f t="shared" si="15"/>
        <v>0</v>
      </c>
      <c r="AD63" s="68">
        <f t="shared" si="15"/>
        <v>0</v>
      </c>
      <c r="AE63" s="68">
        <f t="shared" si="15"/>
        <v>0</v>
      </c>
      <c r="AF63" s="68">
        <f t="shared" si="15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>
        <v>25</v>
      </c>
      <c r="I64" s="88">
        <v>25</v>
      </c>
      <c r="J64" s="88">
        <v>25</v>
      </c>
      <c r="K64" s="88">
        <v>25</v>
      </c>
      <c r="L64" s="88">
        <v>25</v>
      </c>
      <c r="M64" s="88">
        <v>25</v>
      </c>
      <c r="N64" s="88">
        <v>25</v>
      </c>
      <c r="O64" s="88">
        <v>25</v>
      </c>
      <c r="P64" s="88">
        <v>25</v>
      </c>
      <c r="Q64" s="88">
        <v>40</v>
      </c>
      <c r="R64" s="88">
        <v>15</v>
      </c>
      <c r="S64" s="88">
        <v>10</v>
      </c>
      <c r="T64" s="88">
        <v>5</v>
      </c>
      <c r="U64" s="88">
        <v>5</v>
      </c>
      <c r="V64" s="88">
        <v>5</v>
      </c>
      <c r="W64" s="88"/>
      <c r="X64" s="88"/>
      <c r="Y64" s="88"/>
      <c r="Z64" s="88"/>
      <c r="AA64" s="88">
        <v>56</v>
      </c>
      <c r="AB64" s="88">
        <v>50</v>
      </c>
      <c r="AC64" s="88"/>
      <c r="AD64" s="88"/>
      <c r="AE64" s="88"/>
      <c r="AF64" s="88"/>
      <c r="AG64" s="73"/>
      <c r="AH64" s="51">
        <f t="shared" si="2"/>
        <v>56</v>
      </c>
      <c r="AI64" s="52">
        <f t="shared" si="3"/>
        <v>5</v>
      </c>
    </row>
    <row r="65" spans="1:35" ht="15.75" thickBot="1" x14ac:dyDescent="0.3">
      <c r="A65" s="89" t="s">
        <v>72</v>
      </c>
      <c r="B65" s="90">
        <f t="shared" ref="B65" si="16">B63+B59+B47+B43+B30+B64</f>
        <v>1021.9399999999999</v>
      </c>
      <c r="C65" s="90">
        <f t="shared" ref="C65:AF65" si="17">C63+C59+C47+C43+C30+C64</f>
        <v>1012.23</v>
      </c>
      <c r="D65" s="90">
        <f t="shared" si="17"/>
        <v>970.74</v>
      </c>
      <c r="E65" s="90">
        <f t="shared" si="17"/>
        <v>961.1400000000001</v>
      </c>
      <c r="F65" s="90">
        <f t="shared" si="17"/>
        <v>1003.84</v>
      </c>
      <c r="G65" s="90">
        <f t="shared" si="17"/>
        <v>1042.3400000000001</v>
      </c>
      <c r="H65" s="90">
        <f t="shared" si="17"/>
        <v>1118.8400000000001</v>
      </c>
      <c r="I65" s="90">
        <f t="shared" si="17"/>
        <v>1148.8400000000001</v>
      </c>
      <c r="J65" s="90">
        <f t="shared" si="17"/>
        <v>1200.8399999999999</v>
      </c>
      <c r="K65" s="90">
        <f t="shared" si="17"/>
        <v>1257.44</v>
      </c>
      <c r="L65" s="90">
        <f t="shared" si="17"/>
        <v>1269.07</v>
      </c>
      <c r="M65" s="90">
        <f t="shared" si="17"/>
        <v>1263.24</v>
      </c>
      <c r="N65" s="90">
        <f t="shared" si="17"/>
        <v>1214.9100000000001</v>
      </c>
      <c r="O65" s="90">
        <f t="shared" si="17"/>
        <v>1241.94</v>
      </c>
      <c r="P65" s="90">
        <f t="shared" si="17"/>
        <v>1223.2399999999998</v>
      </c>
      <c r="Q65" s="90">
        <f t="shared" si="17"/>
        <v>1253.04</v>
      </c>
      <c r="R65" s="90">
        <f t="shared" si="17"/>
        <v>1230.74</v>
      </c>
      <c r="S65" s="90">
        <f t="shared" si="17"/>
        <v>1223.8400000000001</v>
      </c>
      <c r="T65" s="90">
        <f t="shared" si="17"/>
        <v>1213.94</v>
      </c>
      <c r="U65" s="90">
        <f t="shared" si="17"/>
        <v>1223.24</v>
      </c>
      <c r="V65" s="90">
        <f t="shared" si="17"/>
        <v>1223.3399999999997</v>
      </c>
      <c r="W65" s="90">
        <f t="shared" si="17"/>
        <v>1245.44</v>
      </c>
      <c r="X65" s="90">
        <f t="shared" si="17"/>
        <v>1281.1399999999999</v>
      </c>
      <c r="Y65" s="90">
        <f t="shared" si="17"/>
        <v>1389.0400000000002</v>
      </c>
      <c r="Z65" s="90">
        <f t="shared" si="17"/>
        <v>1384.74</v>
      </c>
      <c r="AA65" s="90">
        <f t="shared" si="17"/>
        <v>1339.54</v>
      </c>
      <c r="AB65" s="90">
        <f t="shared" si="17"/>
        <v>1324.44</v>
      </c>
      <c r="AC65" s="90">
        <f t="shared" si="17"/>
        <v>1277.1400000000001</v>
      </c>
      <c r="AD65" s="90">
        <f t="shared" si="17"/>
        <v>1191.04</v>
      </c>
      <c r="AE65" s="90">
        <f t="shared" si="17"/>
        <v>1103.6399999999999</v>
      </c>
      <c r="AF65" s="90">
        <f t="shared" si="17"/>
        <v>1075.1400000000001</v>
      </c>
      <c r="AG65" s="73">
        <f>AG63+AG59+AG47+AG43+AG30+AG64</f>
        <v>1355.5100000000002</v>
      </c>
      <c r="AH65" s="51">
        <f t="shared" si="2"/>
        <v>1389.0400000000002</v>
      </c>
      <c r="AI65" s="52">
        <f t="shared" si="3"/>
        <v>961.1400000000001</v>
      </c>
    </row>
    <row r="66" spans="1:35" x14ac:dyDescent="0.25">
      <c r="A66" s="54" t="s">
        <v>73</v>
      </c>
      <c r="B66" s="81">
        <f t="shared" ref="B66" si="18">IF(B51&lt;0,B51*-1,0)</f>
        <v>0</v>
      </c>
      <c r="C66" s="81">
        <f t="shared" ref="C66:Q66" si="19">IF(C51&lt;0,C51*-1,0)</f>
        <v>0</v>
      </c>
      <c r="D66" s="81">
        <f t="shared" si="19"/>
        <v>0</v>
      </c>
      <c r="E66" s="81">
        <f t="shared" si="19"/>
        <v>0</v>
      </c>
      <c r="F66" s="81">
        <f t="shared" si="19"/>
        <v>0</v>
      </c>
      <c r="G66" s="81">
        <f t="shared" si="19"/>
        <v>0</v>
      </c>
      <c r="H66" s="81">
        <f t="shared" si="19"/>
        <v>0</v>
      </c>
      <c r="I66" s="81">
        <f t="shared" si="19"/>
        <v>0</v>
      </c>
      <c r="J66" s="81">
        <f t="shared" si="19"/>
        <v>0</v>
      </c>
      <c r="K66" s="81">
        <f t="shared" si="19"/>
        <v>0</v>
      </c>
      <c r="L66" s="81">
        <f t="shared" si="19"/>
        <v>0</v>
      </c>
      <c r="M66" s="81">
        <f t="shared" si="19"/>
        <v>0</v>
      </c>
      <c r="N66" s="81">
        <f t="shared" si="19"/>
        <v>0</v>
      </c>
      <c r="O66" s="81">
        <f t="shared" si="19"/>
        <v>0</v>
      </c>
      <c r="P66" s="81">
        <f t="shared" si="19"/>
        <v>0</v>
      </c>
      <c r="Q66" s="81">
        <f t="shared" si="19"/>
        <v>0</v>
      </c>
      <c r="R66" s="81">
        <f>IF(R51&lt;0,R51*-1,0)</f>
        <v>0</v>
      </c>
      <c r="S66" s="81">
        <f t="shared" ref="S66:AF66" si="20">IF(S51&lt;0,S51*-1,0)</f>
        <v>0</v>
      </c>
      <c r="T66" s="81">
        <f t="shared" si="20"/>
        <v>0</v>
      </c>
      <c r="U66" s="81">
        <f t="shared" si="20"/>
        <v>0</v>
      </c>
      <c r="V66" s="81">
        <f t="shared" si="20"/>
        <v>0</v>
      </c>
      <c r="W66" s="81">
        <f t="shared" si="20"/>
        <v>0</v>
      </c>
      <c r="X66" s="81">
        <f t="shared" si="20"/>
        <v>0</v>
      </c>
      <c r="Y66" s="81">
        <f t="shared" si="20"/>
        <v>0</v>
      </c>
      <c r="Z66" s="81">
        <f t="shared" si="20"/>
        <v>0</v>
      </c>
      <c r="AA66" s="81">
        <f t="shared" si="20"/>
        <v>0</v>
      </c>
      <c r="AB66" s="81">
        <f t="shared" si="20"/>
        <v>0</v>
      </c>
      <c r="AC66" s="81">
        <f t="shared" si="20"/>
        <v>0</v>
      </c>
      <c r="AD66" s="81">
        <f t="shared" si="20"/>
        <v>0</v>
      </c>
      <c r="AE66" s="81">
        <f t="shared" si="20"/>
        <v>0</v>
      </c>
      <c r="AF66" s="81">
        <f t="shared" si="20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" si="21">IF(B49&lt;0,B49*-1,0)</f>
        <v>0</v>
      </c>
      <c r="C67" s="81">
        <f t="shared" ref="C67:Q67" si="22">IF(C49&lt;0,C49*-1,0)</f>
        <v>0</v>
      </c>
      <c r="D67" s="81">
        <f t="shared" si="22"/>
        <v>0</v>
      </c>
      <c r="E67" s="81">
        <f t="shared" si="22"/>
        <v>0</v>
      </c>
      <c r="F67" s="81">
        <f t="shared" si="22"/>
        <v>0</v>
      </c>
      <c r="G67" s="81">
        <f t="shared" si="22"/>
        <v>0</v>
      </c>
      <c r="H67" s="81">
        <f t="shared" si="22"/>
        <v>0</v>
      </c>
      <c r="I67" s="81">
        <f t="shared" si="22"/>
        <v>0</v>
      </c>
      <c r="J67" s="81">
        <f t="shared" si="22"/>
        <v>0</v>
      </c>
      <c r="K67" s="81">
        <f t="shared" si="22"/>
        <v>0</v>
      </c>
      <c r="L67" s="81">
        <f t="shared" si="22"/>
        <v>0</v>
      </c>
      <c r="M67" s="81">
        <f t="shared" si="22"/>
        <v>0</v>
      </c>
      <c r="N67" s="81">
        <f t="shared" si="22"/>
        <v>0</v>
      </c>
      <c r="O67" s="81">
        <f t="shared" si="22"/>
        <v>0</v>
      </c>
      <c r="P67" s="81">
        <f t="shared" si="22"/>
        <v>0</v>
      </c>
      <c r="Q67" s="81">
        <f t="shared" si="22"/>
        <v>0</v>
      </c>
      <c r="R67" s="81">
        <f>IF(R49&lt;0,R49*-1,0)</f>
        <v>0</v>
      </c>
      <c r="S67" s="81">
        <f t="shared" ref="S67:AF67" si="23">IF(S49&lt;0,S49*-1,0)</f>
        <v>0</v>
      </c>
      <c r="T67" s="81">
        <f t="shared" si="23"/>
        <v>0</v>
      </c>
      <c r="U67" s="81">
        <f t="shared" si="23"/>
        <v>0</v>
      </c>
      <c r="V67" s="81">
        <f t="shared" si="23"/>
        <v>0</v>
      </c>
      <c r="W67" s="81">
        <f t="shared" si="23"/>
        <v>0</v>
      </c>
      <c r="X67" s="81">
        <f t="shared" si="23"/>
        <v>0</v>
      </c>
      <c r="Y67" s="81">
        <f t="shared" si="23"/>
        <v>0</v>
      </c>
      <c r="Z67" s="81">
        <f t="shared" si="23"/>
        <v>0</v>
      </c>
      <c r="AA67" s="81">
        <f t="shared" si="23"/>
        <v>0</v>
      </c>
      <c r="AB67" s="81">
        <f t="shared" si="23"/>
        <v>0</v>
      </c>
      <c r="AC67" s="81">
        <f t="shared" si="23"/>
        <v>0</v>
      </c>
      <c r="AD67" s="81">
        <f t="shared" si="23"/>
        <v>0</v>
      </c>
      <c r="AE67" s="81">
        <f t="shared" si="23"/>
        <v>0</v>
      </c>
      <c r="AF67" s="81">
        <f t="shared" si="23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" si="24">IF(B52&lt;0,B52*-1,0)</f>
        <v>0</v>
      </c>
      <c r="C68" s="81">
        <f t="shared" ref="C68:Q68" si="25">IF(C52&lt;0,C52*-1,0)</f>
        <v>0</v>
      </c>
      <c r="D68" s="81">
        <f t="shared" si="25"/>
        <v>0</v>
      </c>
      <c r="E68" s="81">
        <f t="shared" si="25"/>
        <v>0</v>
      </c>
      <c r="F68" s="81">
        <f t="shared" si="25"/>
        <v>0</v>
      </c>
      <c r="G68" s="81">
        <f t="shared" si="25"/>
        <v>0</v>
      </c>
      <c r="H68" s="81">
        <f t="shared" si="25"/>
        <v>0</v>
      </c>
      <c r="I68" s="81">
        <f t="shared" si="25"/>
        <v>0</v>
      </c>
      <c r="J68" s="81">
        <f t="shared" si="25"/>
        <v>0</v>
      </c>
      <c r="K68" s="81">
        <f t="shared" si="25"/>
        <v>0</v>
      </c>
      <c r="L68" s="81">
        <f t="shared" si="25"/>
        <v>0</v>
      </c>
      <c r="M68" s="81">
        <f t="shared" si="25"/>
        <v>0</v>
      </c>
      <c r="N68" s="81">
        <f t="shared" si="25"/>
        <v>0</v>
      </c>
      <c r="O68" s="81">
        <f t="shared" si="25"/>
        <v>0</v>
      </c>
      <c r="P68" s="81">
        <f t="shared" si="25"/>
        <v>0</v>
      </c>
      <c r="Q68" s="81">
        <f t="shared" si="25"/>
        <v>0</v>
      </c>
      <c r="R68" s="81">
        <f>IF(R52&lt;0,R52*-1,0)</f>
        <v>0</v>
      </c>
      <c r="S68" s="81">
        <f t="shared" ref="S68:AF68" si="26">IF(S52&lt;0,S52*-1,0)</f>
        <v>0</v>
      </c>
      <c r="T68" s="81">
        <f t="shared" si="26"/>
        <v>0</v>
      </c>
      <c r="U68" s="81">
        <f t="shared" si="26"/>
        <v>0</v>
      </c>
      <c r="V68" s="81">
        <f t="shared" si="26"/>
        <v>0</v>
      </c>
      <c r="W68" s="81">
        <f t="shared" si="26"/>
        <v>0</v>
      </c>
      <c r="X68" s="81">
        <f t="shared" si="26"/>
        <v>0</v>
      </c>
      <c r="Y68" s="81">
        <f t="shared" si="26"/>
        <v>0</v>
      </c>
      <c r="Z68" s="81">
        <f t="shared" si="26"/>
        <v>0</v>
      </c>
      <c r="AA68" s="81">
        <f t="shared" si="26"/>
        <v>0</v>
      </c>
      <c r="AB68" s="81">
        <f t="shared" si="26"/>
        <v>0</v>
      </c>
      <c r="AC68" s="81">
        <f t="shared" si="26"/>
        <v>0</v>
      </c>
      <c r="AD68" s="81">
        <f t="shared" si="26"/>
        <v>0</v>
      </c>
      <c r="AE68" s="81">
        <f t="shared" si="26"/>
        <v>0</v>
      </c>
      <c r="AF68" s="81">
        <f t="shared" si="2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 t="shared" ref="B69" si="27">IF(B50&lt;0,B50*-1,0)</f>
        <v>0</v>
      </c>
      <c r="C69" s="81">
        <f t="shared" ref="C69:AF69" si="28">IF(C50&lt;0,C50*-1,0)</f>
        <v>0</v>
      </c>
      <c r="D69" s="81">
        <f t="shared" si="28"/>
        <v>0</v>
      </c>
      <c r="E69" s="81">
        <f t="shared" si="28"/>
        <v>0</v>
      </c>
      <c r="F69" s="81">
        <f t="shared" si="28"/>
        <v>0</v>
      </c>
      <c r="G69" s="81">
        <f t="shared" si="28"/>
        <v>0</v>
      </c>
      <c r="H69" s="81">
        <f t="shared" si="28"/>
        <v>0</v>
      </c>
      <c r="I69" s="81">
        <f t="shared" si="28"/>
        <v>0</v>
      </c>
      <c r="J69" s="81">
        <f t="shared" si="28"/>
        <v>0</v>
      </c>
      <c r="K69" s="81">
        <f t="shared" si="28"/>
        <v>0</v>
      </c>
      <c r="L69" s="81">
        <f t="shared" si="28"/>
        <v>0</v>
      </c>
      <c r="M69" s="81">
        <f t="shared" si="28"/>
        <v>0</v>
      </c>
      <c r="N69" s="81">
        <f t="shared" si="28"/>
        <v>0</v>
      </c>
      <c r="O69" s="81">
        <f t="shared" si="28"/>
        <v>0</v>
      </c>
      <c r="P69" s="81">
        <f t="shared" si="28"/>
        <v>0</v>
      </c>
      <c r="Q69" s="81">
        <f t="shared" si="28"/>
        <v>0</v>
      </c>
      <c r="R69" s="81">
        <f t="shared" si="28"/>
        <v>0</v>
      </c>
      <c r="S69" s="81">
        <f t="shared" si="28"/>
        <v>0</v>
      </c>
      <c r="T69" s="81">
        <f t="shared" si="28"/>
        <v>0</v>
      </c>
      <c r="U69" s="81">
        <f t="shared" si="28"/>
        <v>0</v>
      </c>
      <c r="V69" s="81">
        <f t="shared" si="28"/>
        <v>0</v>
      </c>
      <c r="W69" s="81">
        <f t="shared" si="28"/>
        <v>0</v>
      </c>
      <c r="X69" s="81">
        <f t="shared" si="28"/>
        <v>0</v>
      </c>
      <c r="Y69" s="81">
        <f t="shared" si="28"/>
        <v>0</v>
      </c>
      <c r="Z69" s="81">
        <f t="shared" si="28"/>
        <v>0</v>
      </c>
      <c r="AA69" s="81">
        <f t="shared" si="28"/>
        <v>0</v>
      </c>
      <c r="AB69" s="81">
        <f t="shared" si="28"/>
        <v>0</v>
      </c>
      <c r="AC69" s="81">
        <f t="shared" si="28"/>
        <v>0</v>
      </c>
      <c r="AD69" s="81">
        <f t="shared" si="28"/>
        <v>0</v>
      </c>
      <c r="AE69" s="81">
        <f t="shared" si="28"/>
        <v>0</v>
      </c>
      <c r="AF69" s="81">
        <f t="shared" si="28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 t="shared" ref="B71" si="29">SUM(B66:B70)</f>
        <v>0</v>
      </c>
      <c r="C71" s="68">
        <f t="shared" ref="C71:AF71" si="30">SUM(C66:C70)</f>
        <v>0</v>
      </c>
      <c r="D71" s="68">
        <f t="shared" si="30"/>
        <v>0</v>
      </c>
      <c r="E71" s="68">
        <f t="shared" si="30"/>
        <v>0</v>
      </c>
      <c r="F71" s="68">
        <f t="shared" si="30"/>
        <v>0</v>
      </c>
      <c r="G71" s="68">
        <f t="shared" si="30"/>
        <v>0</v>
      </c>
      <c r="H71" s="68">
        <f t="shared" si="30"/>
        <v>0</v>
      </c>
      <c r="I71" s="68">
        <f t="shared" si="30"/>
        <v>0</v>
      </c>
      <c r="J71" s="68">
        <f t="shared" si="30"/>
        <v>0</v>
      </c>
      <c r="K71" s="68">
        <f t="shared" si="30"/>
        <v>0</v>
      </c>
      <c r="L71" s="68">
        <f t="shared" si="30"/>
        <v>0</v>
      </c>
      <c r="M71" s="68">
        <f t="shared" si="30"/>
        <v>0</v>
      </c>
      <c r="N71" s="68">
        <f t="shared" si="30"/>
        <v>0</v>
      </c>
      <c r="O71" s="68">
        <f t="shared" si="30"/>
        <v>0</v>
      </c>
      <c r="P71" s="68">
        <f t="shared" si="30"/>
        <v>0</v>
      </c>
      <c r="Q71" s="68">
        <f t="shared" si="30"/>
        <v>0</v>
      </c>
      <c r="R71" s="68">
        <f t="shared" si="30"/>
        <v>0</v>
      </c>
      <c r="S71" s="68">
        <f t="shared" si="30"/>
        <v>0</v>
      </c>
      <c r="T71" s="68">
        <f t="shared" si="30"/>
        <v>0</v>
      </c>
      <c r="U71" s="68">
        <f t="shared" si="30"/>
        <v>0</v>
      </c>
      <c r="V71" s="68">
        <f t="shared" si="30"/>
        <v>0</v>
      </c>
      <c r="W71" s="68">
        <f t="shared" si="30"/>
        <v>0</v>
      </c>
      <c r="X71" s="68">
        <f t="shared" si="30"/>
        <v>0</v>
      </c>
      <c r="Y71" s="68">
        <f t="shared" si="30"/>
        <v>0</v>
      </c>
      <c r="Z71" s="68">
        <f t="shared" si="30"/>
        <v>0</v>
      </c>
      <c r="AA71" s="68">
        <f t="shared" si="30"/>
        <v>0</v>
      </c>
      <c r="AB71" s="68">
        <f t="shared" si="30"/>
        <v>0</v>
      </c>
      <c r="AC71" s="68">
        <f t="shared" si="30"/>
        <v>0</v>
      </c>
      <c r="AD71" s="68">
        <f t="shared" si="30"/>
        <v>0</v>
      </c>
      <c r="AE71" s="68">
        <f t="shared" si="30"/>
        <v>0</v>
      </c>
      <c r="AF71" s="68">
        <f t="shared" si="30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5">
        <v>49.893000000000001</v>
      </c>
      <c r="C72" s="93">
        <v>49.99</v>
      </c>
      <c r="D72" s="93">
        <v>50.06</v>
      </c>
      <c r="E72" s="93">
        <v>50.06</v>
      </c>
      <c r="F72" s="93">
        <v>50.06</v>
      </c>
      <c r="G72" s="93">
        <v>50.06</v>
      </c>
      <c r="H72" s="93">
        <v>50.01</v>
      </c>
      <c r="I72" s="93">
        <v>50.01</v>
      </c>
      <c r="J72" s="93">
        <v>50.073</v>
      </c>
      <c r="K72" s="93">
        <v>50.073</v>
      </c>
      <c r="L72" s="93">
        <v>50.045999999999999</v>
      </c>
      <c r="M72" s="93">
        <v>50.023000000000003</v>
      </c>
      <c r="N72" s="93">
        <v>49.975999999999999</v>
      </c>
      <c r="O72" s="93">
        <v>49.784999999999997</v>
      </c>
      <c r="P72" s="93">
        <v>49.957000000000001</v>
      </c>
      <c r="Q72" s="94">
        <v>50.072000000000003</v>
      </c>
      <c r="R72" s="93">
        <v>50.01</v>
      </c>
      <c r="S72" s="93">
        <v>50.02</v>
      </c>
      <c r="T72" s="93">
        <v>50.024000000000001</v>
      </c>
      <c r="U72" s="93">
        <v>50.01</v>
      </c>
      <c r="V72" s="93">
        <v>49.98</v>
      </c>
      <c r="W72" s="93">
        <v>50.030999999999999</v>
      </c>
      <c r="X72" s="93">
        <v>50.01</v>
      </c>
      <c r="Y72" s="93">
        <v>49.96</v>
      </c>
      <c r="Z72" s="93">
        <v>49.97</v>
      </c>
      <c r="AA72" s="93">
        <v>50</v>
      </c>
      <c r="AB72" s="93">
        <v>50.043999999999997</v>
      </c>
      <c r="AC72" s="93">
        <v>49.993000000000002</v>
      </c>
      <c r="AD72" s="93">
        <v>49.95</v>
      </c>
      <c r="AE72" s="93">
        <v>50</v>
      </c>
      <c r="AF72" s="95">
        <v>49.92</v>
      </c>
      <c r="AG72" s="96"/>
      <c r="AH72" s="51">
        <f t="shared" si="2"/>
        <v>50.073</v>
      </c>
      <c r="AI72" s="52">
        <f t="shared" si="3"/>
        <v>49.784999999999997</v>
      </c>
    </row>
    <row r="73" spans="1:35" x14ac:dyDescent="0.25">
      <c r="A73" s="97" t="s">
        <v>80</v>
      </c>
      <c r="B73" s="99">
        <v>122.2</v>
      </c>
      <c r="C73" s="69">
        <v>126.6</v>
      </c>
      <c r="D73" s="69">
        <v>123.6</v>
      </c>
      <c r="E73" s="69">
        <v>123.6</v>
      </c>
      <c r="F73" s="69">
        <v>125.3</v>
      </c>
      <c r="G73" s="69">
        <v>125.3</v>
      </c>
      <c r="H73" s="69">
        <v>121</v>
      </c>
      <c r="I73" s="69">
        <v>121</v>
      </c>
      <c r="J73" s="69">
        <v>123.4</v>
      </c>
      <c r="K73" s="69">
        <v>123.4</v>
      </c>
      <c r="L73" s="69">
        <v>122.2</v>
      </c>
      <c r="M73" s="69">
        <v>119.8</v>
      </c>
      <c r="N73" s="69">
        <v>121.7</v>
      </c>
      <c r="O73" s="69">
        <v>123.6</v>
      </c>
      <c r="P73" s="69">
        <v>121</v>
      </c>
      <c r="Q73" s="98">
        <v>121.3</v>
      </c>
      <c r="R73" s="98">
        <v>122.9</v>
      </c>
      <c r="S73" s="98">
        <v>122.9</v>
      </c>
      <c r="T73" s="98">
        <v>125.3</v>
      </c>
      <c r="U73" s="98">
        <v>124.7</v>
      </c>
      <c r="V73" s="98">
        <v>123.9</v>
      </c>
      <c r="W73" s="98">
        <v>124.9</v>
      </c>
      <c r="X73" s="98">
        <v>127.2</v>
      </c>
      <c r="Y73" s="98">
        <v>124</v>
      </c>
      <c r="Z73" s="98">
        <v>125.4</v>
      </c>
      <c r="AA73" s="69">
        <v>125.6</v>
      </c>
      <c r="AB73" s="69">
        <v>126</v>
      </c>
      <c r="AC73" s="69">
        <v>125.7</v>
      </c>
      <c r="AD73" s="69">
        <v>123.7</v>
      </c>
      <c r="AE73" s="69">
        <v>121</v>
      </c>
      <c r="AF73" s="99">
        <v>124.1</v>
      </c>
      <c r="AG73" s="100"/>
      <c r="AH73" s="51">
        <f t="shared" si="2"/>
        <v>127.2</v>
      </c>
      <c r="AI73" s="52">
        <f t="shared" si="3"/>
        <v>119.8</v>
      </c>
    </row>
    <row r="74" spans="1:35" x14ac:dyDescent="0.25">
      <c r="A74" s="97" t="s">
        <v>81</v>
      </c>
      <c r="B74" s="99">
        <v>126.7</v>
      </c>
      <c r="C74" s="69">
        <v>130.1</v>
      </c>
      <c r="D74" s="69">
        <v>127.6</v>
      </c>
      <c r="E74" s="69">
        <v>127.6</v>
      </c>
      <c r="F74" s="69">
        <v>128.30000000000001</v>
      </c>
      <c r="G74" s="69">
        <v>128.30000000000001</v>
      </c>
      <c r="H74" s="69">
        <v>129</v>
      </c>
      <c r="I74" s="69">
        <v>129</v>
      </c>
      <c r="J74" s="69">
        <v>126.3</v>
      </c>
      <c r="K74" s="69">
        <v>126.3</v>
      </c>
      <c r="L74" s="69">
        <v>125.4</v>
      </c>
      <c r="M74" s="69">
        <v>124.5</v>
      </c>
      <c r="N74" s="69">
        <v>124.4</v>
      </c>
      <c r="O74" s="69">
        <v>126.2</v>
      </c>
      <c r="P74" s="69">
        <v>124.4</v>
      </c>
      <c r="Q74" s="98">
        <v>124.4</v>
      </c>
      <c r="R74" s="98">
        <v>125.6</v>
      </c>
      <c r="S74" s="98">
        <v>125.7</v>
      </c>
      <c r="T74" s="98">
        <v>127.8</v>
      </c>
      <c r="U74" s="98">
        <v>127.4</v>
      </c>
      <c r="V74" s="98">
        <v>126.8</v>
      </c>
      <c r="W74" s="98">
        <v>127.8</v>
      </c>
      <c r="X74" s="98">
        <v>129.9</v>
      </c>
      <c r="Y74" s="98">
        <v>126.6</v>
      </c>
      <c r="Z74" s="98">
        <v>127.7</v>
      </c>
      <c r="AA74" s="69">
        <v>127.8</v>
      </c>
      <c r="AB74" s="69">
        <v>128.69999999999999</v>
      </c>
      <c r="AC74" s="69">
        <v>128</v>
      </c>
      <c r="AD74" s="69">
        <v>127</v>
      </c>
      <c r="AE74" s="69">
        <v>125.3</v>
      </c>
      <c r="AF74" s="99">
        <v>127.4</v>
      </c>
      <c r="AG74" s="100"/>
      <c r="AH74" s="51">
        <f t="shared" si="2"/>
        <v>130.1</v>
      </c>
      <c r="AI74" s="52">
        <f t="shared" si="3"/>
        <v>124.4</v>
      </c>
    </row>
    <row r="75" spans="1:35" x14ac:dyDescent="0.25">
      <c r="A75" s="97" t="s">
        <v>82</v>
      </c>
      <c r="B75" s="99">
        <v>126.8</v>
      </c>
      <c r="C75" s="69">
        <v>127.6</v>
      </c>
      <c r="D75" s="69">
        <v>127.4</v>
      </c>
      <c r="E75" s="69">
        <v>127.4</v>
      </c>
      <c r="F75" s="69">
        <v>129.6</v>
      </c>
      <c r="G75" s="69">
        <v>129.6</v>
      </c>
      <c r="H75" s="69">
        <v>127</v>
      </c>
      <c r="I75" s="69">
        <v>127</v>
      </c>
      <c r="J75" s="69">
        <v>128.6</v>
      </c>
      <c r="K75" s="69">
        <v>128.6</v>
      </c>
      <c r="L75" s="69">
        <v>126.6</v>
      </c>
      <c r="M75" s="69">
        <v>126.8</v>
      </c>
      <c r="N75" s="69">
        <v>126.1</v>
      </c>
      <c r="O75" s="69">
        <v>124</v>
      </c>
      <c r="P75" s="69">
        <v>125</v>
      </c>
      <c r="Q75" s="69">
        <v>123.4</v>
      </c>
      <c r="R75" s="69">
        <v>125.6</v>
      </c>
      <c r="S75" s="69">
        <v>124.4</v>
      </c>
      <c r="T75" s="98">
        <v>125.1</v>
      </c>
      <c r="U75" s="98">
        <v>126.5</v>
      </c>
      <c r="V75" s="98">
        <v>124.7</v>
      </c>
      <c r="W75" s="98">
        <v>128.19999999999999</v>
      </c>
      <c r="X75" s="98">
        <v>124.8</v>
      </c>
      <c r="Y75" s="98">
        <v>121</v>
      </c>
      <c r="Z75" s="98">
        <v>121</v>
      </c>
      <c r="AA75" s="69">
        <v>123.6</v>
      </c>
      <c r="AB75" s="69">
        <v>123.2</v>
      </c>
      <c r="AC75" s="69">
        <v>123.3</v>
      </c>
      <c r="AD75" s="69">
        <v>124</v>
      </c>
      <c r="AE75" s="69">
        <v>125</v>
      </c>
      <c r="AF75" s="99">
        <v>126.1</v>
      </c>
      <c r="AG75" s="100"/>
      <c r="AH75" s="51">
        <f t="shared" si="2"/>
        <v>129.6</v>
      </c>
      <c r="AI75" s="52">
        <f t="shared" si="3"/>
        <v>121</v>
      </c>
    </row>
    <row r="76" spans="1:35" x14ac:dyDescent="0.25">
      <c r="A76" s="101" t="s">
        <v>83</v>
      </c>
      <c r="B76" s="99">
        <v>127.5</v>
      </c>
      <c r="C76" s="69">
        <v>128.80000000000001</v>
      </c>
      <c r="D76" s="69">
        <v>129.30000000000001</v>
      </c>
      <c r="E76" s="69">
        <v>129.30000000000001</v>
      </c>
      <c r="F76" s="69">
        <v>129.30000000000001</v>
      </c>
      <c r="G76" s="69">
        <v>129.30000000000001</v>
      </c>
      <c r="H76" s="69">
        <v>125.6</v>
      </c>
      <c r="I76" s="69">
        <v>125.6</v>
      </c>
      <c r="J76" s="69">
        <v>129.6</v>
      </c>
      <c r="K76" s="69">
        <v>129.6</v>
      </c>
      <c r="L76" s="69">
        <v>126.6</v>
      </c>
      <c r="M76" s="69">
        <v>127.4</v>
      </c>
      <c r="N76" s="69">
        <v>126.9</v>
      </c>
      <c r="O76" s="69">
        <v>123.3</v>
      </c>
      <c r="P76" s="69">
        <v>124.9</v>
      </c>
      <c r="Q76" s="69">
        <v>124.1</v>
      </c>
      <c r="R76" s="69">
        <v>125.5</v>
      </c>
      <c r="S76" s="69">
        <v>123.5</v>
      </c>
      <c r="T76" s="98">
        <v>124.3</v>
      </c>
      <c r="U76" s="98">
        <v>128.30000000000001</v>
      </c>
      <c r="V76" s="98">
        <v>124.5</v>
      </c>
      <c r="W76" s="98">
        <v>128.19999999999999</v>
      </c>
      <c r="X76" s="98">
        <v>123.8</v>
      </c>
      <c r="Y76" s="98">
        <v>120.4</v>
      </c>
      <c r="Z76" s="98">
        <v>121</v>
      </c>
      <c r="AA76" s="69">
        <v>124.2</v>
      </c>
      <c r="AB76" s="69">
        <v>124.7</v>
      </c>
      <c r="AC76" s="69">
        <v>125.7</v>
      </c>
      <c r="AD76" s="69">
        <v>126</v>
      </c>
      <c r="AE76" s="69">
        <v>127</v>
      </c>
      <c r="AF76" s="99">
        <v>128.80000000000001</v>
      </c>
      <c r="AG76" s="100"/>
      <c r="AH76" s="51">
        <f t="shared" si="2"/>
        <v>129.6</v>
      </c>
      <c r="AI76" s="52">
        <f t="shared" si="3"/>
        <v>120.4</v>
      </c>
    </row>
    <row r="77" spans="1:35" x14ac:dyDescent="0.25">
      <c r="A77" s="101" t="s">
        <v>84</v>
      </c>
      <c r="B77" s="103">
        <v>124.3</v>
      </c>
      <c r="C77" s="102">
        <v>125.44</v>
      </c>
      <c r="D77" s="102">
        <v>121.2</v>
      </c>
      <c r="E77" s="102">
        <v>121.2</v>
      </c>
      <c r="F77" s="102">
        <v>129.30000000000001</v>
      </c>
      <c r="G77" s="102">
        <v>129.30000000000001</v>
      </c>
      <c r="H77" s="102">
        <v>128</v>
      </c>
      <c r="I77" s="102">
        <v>128</v>
      </c>
      <c r="J77" s="102">
        <v>132.6</v>
      </c>
      <c r="K77" s="102">
        <v>132.6</v>
      </c>
      <c r="L77" s="102">
        <v>129.4</v>
      </c>
      <c r="M77" s="102">
        <v>133.30000000000001</v>
      </c>
      <c r="N77" s="102">
        <v>132.69999999999999</v>
      </c>
      <c r="O77" s="102">
        <v>132.80000000000001</v>
      </c>
      <c r="P77" s="102">
        <v>129</v>
      </c>
      <c r="Q77" s="102">
        <v>129.1</v>
      </c>
      <c r="R77" s="102">
        <v>125.7</v>
      </c>
      <c r="S77" s="102">
        <v>125.9</v>
      </c>
      <c r="T77" s="98">
        <v>130</v>
      </c>
      <c r="U77" s="98">
        <v>126.5</v>
      </c>
      <c r="V77" s="98">
        <v>126.2</v>
      </c>
      <c r="W77" s="98">
        <v>132.30000000000001</v>
      </c>
      <c r="X77" s="98">
        <v>136.69999999999999</v>
      </c>
      <c r="Y77" s="98">
        <v>132.1</v>
      </c>
      <c r="Z77" s="98">
        <v>134.4</v>
      </c>
      <c r="AA77" s="102">
        <v>1337</v>
      </c>
      <c r="AB77" s="102">
        <v>131.9</v>
      </c>
      <c r="AC77" s="102">
        <v>128.80000000000001</v>
      </c>
      <c r="AD77" s="102">
        <v>128.1</v>
      </c>
      <c r="AE77" s="102">
        <v>123.4</v>
      </c>
      <c r="AF77" s="103">
        <v>124.7</v>
      </c>
      <c r="AG77" s="104"/>
      <c r="AH77" s="51">
        <f t="shared" si="2"/>
        <v>1337</v>
      </c>
      <c r="AI77" s="52">
        <f t="shared" si="3"/>
        <v>121.2</v>
      </c>
    </row>
    <row r="78" spans="1:35" x14ac:dyDescent="0.25">
      <c r="A78" s="97" t="s">
        <v>85</v>
      </c>
      <c r="B78" s="99">
        <v>140.9</v>
      </c>
      <c r="C78" s="69">
        <v>135.5</v>
      </c>
      <c r="D78" s="69">
        <v>135.6</v>
      </c>
      <c r="E78" s="69">
        <v>135.6</v>
      </c>
      <c r="F78" s="69">
        <v>135.19999999999999</v>
      </c>
      <c r="G78" s="69">
        <v>135.19999999999999</v>
      </c>
      <c r="H78" s="69">
        <v>132.6</v>
      </c>
      <c r="I78" s="69">
        <v>132.6</v>
      </c>
      <c r="J78" s="69">
        <v>130.80000000000001</v>
      </c>
      <c r="K78" s="69">
        <v>130.80000000000001</v>
      </c>
      <c r="L78" s="69">
        <v>126.5</v>
      </c>
      <c r="M78" s="69">
        <v>129.4</v>
      </c>
      <c r="N78" s="69">
        <v>129.19999999999999</v>
      </c>
      <c r="O78" s="69">
        <v>133</v>
      </c>
      <c r="P78" s="69">
        <v>131</v>
      </c>
      <c r="Q78" s="69">
        <v>133.4</v>
      </c>
      <c r="R78" s="69">
        <v>126.6</v>
      </c>
      <c r="S78" s="69">
        <v>126.4</v>
      </c>
      <c r="T78" s="98">
        <v>132.69999999999999</v>
      </c>
      <c r="U78" s="98">
        <v>127.2</v>
      </c>
      <c r="V78" s="98">
        <v>126.9</v>
      </c>
      <c r="W78" s="98">
        <v>133.19999999999999</v>
      </c>
      <c r="X78" s="98">
        <v>138</v>
      </c>
      <c r="Y78" s="98">
        <v>126</v>
      </c>
      <c r="Z78" s="98">
        <v>129</v>
      </c>
      <c r="AA78" s="69">
        <v>129</v>
      </c>
      <c r="AB78" s="69">
        <v>123.6</v>
      </c>
      <c r="AC78" s="69">
        <v>123.6</v>
      </c>
      <c r="AD78" s="69">
        <v>124.6</v>
      </c>
      <c r="AE78" s="69">
        <v>120</v>
      </c>
      <c r="AF78" s="99">
        <v>121.4</v>
      </c>
      <c r="AG78" s="100"/>
      <c r="AH78" s="51">
        <f>MAX(B78:AF78)</f>
        <v>140.9</v>
      </c>
      <c r="AI78" s="52">
        <f>MIN(B78:AF78)</f>
        <v>120</v>
      </c>
    </row>
    <row r="79" spans="1:35" ht="15.75" thickBot="1" x14ac:dyDescent="0.3">
      <c r="A79" s="97" t="s">
        <v>86</v>
      </c>
      <c r="B79" s="106">
        <v>64.900000000000006</v>
      </c>
      <c r="C79" s="105">
        <v>66.5</v>
      </c>
      <c r="D79" s="105">
        <v>65.2</v>
      </c>
      <c r="E79" s="105">
        <v>65.2</v>
      </c>
      <c r="F79" s="105">
        <v>65.900000000000006</v>
      </c>
      <c r="G79" s="105">
        <v>65.900000000000006</v>
      </c>
      <c r="H79" s="105">
        <v>64</v>
      </c>
      <c r="I79" s="105">
        <v>64</v>
      </c>
      <c r="J79" s="105">
        <v>64.599999999999994</v>
      </c>
      <c r="K79" s="105">
        <v>64.599999999999994</v>
      </c>
      <c r="L79" s="105">
        <v>64.099999999999994</v>
      </c>
      <c r="M79" s="105">
        <v>63.7</v>
      </c>
      <c r="N79" s="105">
        <v>63</v>
      </c>
      <c r="O79" s="105">
        <v>64.3</v>
      </c>
      <c r="P79" s="105">
        <v>63</v>
      </c>
      <c r="Q79" s="105">
        <v>63.8</v>
      </c>
      <c r="R79" s="105">
        <v>64.3</v>
      </c>
      <c r="S79" s="105">
        <v>64.3</v>
      </c>
      <c r="T79" s="105">
        <v>65.2</v>
      </c>
      <c r="U79" s="105">
        <v>65.2</v>
      </c>
      <c r="V79" s="105">
        <v>65.099999999999994</v>
      </c>
      <c r="W79" s="105">
        <v>65.400000000000006</v>
      </c>
      <c r="X79" s="105">
        <v>66.400000000000006</v>
      </c>
      <c r="Y79" s="105">
        <v>64.8</v>
      </c>
      <c r="Z79" s="105">
        <v>65.400000000000006</v>
      </c>
      <c r="AA79" s="105">
        <v>65.400000000000006</v>
      </c>
      <c r="AB79" s="105">
        <v>66.099999999999994</v>
      </c>
      <c r="AC79" s="105">
        <v>65.5</v>
      </c>
      <c r="AD79" s="105">
        <v>65</v>
      </c>
      <c r="AE79" s="105">
        <v>64.5</v>
      </c>
      <c r="AF79" s="106">
        <v>65.900000000000006</v>
      </c>
      <c r="AG79" s="107"/>
      <c r="AH79" s="51">
        <f>MAX(B79:AF79)</f>
        <v>66.5</v>
      </c>
      <c r="AI79" s="52">
        <f>MIN(B79:AF79)</f>
        <v>63</v>
      </c>
    </row>
    <row r="80" spans="1:35" x14ac:dyDescent="0.25">
      <c r="A80" s="108" t="s">
        <v>87</v>
      </c>
      <c r="B80" s="109">
        <f t="shared" ref="B80" si="31">SUMIF(B48:B57,"&gt;0")</f>
        <v>674.8</v>
      </c>
      <c r="C80" s="109">
        <f t="shared" ref="C80:AF80" si="32">SUMIF(C48:C57,"&gt;0")</f>
        <v>695.08999999999992</v>
      </c>
      <c r="D80" s="109">
        <f t="shared" si="32"/>
        <v>685.2</v>
      </c>
      <c r="E80" s="109">
        <f t="shared" si="32"/>
        <v>673</v>
      </c>
      <c r="F80" s="109">
        <f t="shared" si="32"/>
        <v>716</v>
      </c>
      <c r="G80" s="109">
        <f t="shared" si="32"/>
        <v>701</v>
      </c>
      <c r="H80" s="109">
        <f t="shared" si="32"/>
        <v>722</v>
      </c>
      <c r="I80" s="109">
        <f t="shared" si="32"/>
        <v>738</v>
      </c>
      <c r="J80" s="109">
        <f t="shared" si="32"/>
        <v>737</v>
      </c>
      <c r="K80" s="109">
        <f t="shared" si="32"/>
        <v>771</v>
      </c>
      <c r="L80" s="109">
        <f t="shared" si="32"/>
        <v>766.82999999999993</v>
      </c>
      <c r="M80" s="109">
        <f t="shared" si="32"/>
        <v>761.2</v>
      </c>
      <c r="N80" s="109">
        <f t="shared" si="32"/>
        <v>736.97</v>
      </c>
      <c r="O80" s="109">
        <f t="shared" si="32"/>
        <v>749.2</v>
      </c>
      <c r="P80" s="109">
        <v>6</v>
      </c>
      <c r="Q80" s="109">
        <f t="shared" si="32"/>
        <v>733.5</v>
      </c>
      <c r="R80" s="109">
        <f t="shared" si="32"/>
        <v>739</v>
      </c>
      <c r="S80" s="109">
        <f t="shared" si="32"/>
        <v>737.4</v>
      </c>
      <c r="T80" s="109">
        <f t="shared" si="32"/>
        <v>731.80000000000007</v>
      </c>
      <c r="U80" s="109">
        <f t="shared" si="32"/>
        <v>746.3</v>
      </c>
      <c r="V80" s="109">
        <f t="shared" si="32"/>
        <v>747.49999999999989</v>
      </c>
      <c r="W80" s="109">
        <f t="shared" si="32"/>
        <v>757.09999999999991</v>
      </c>
      <c r="X80" s="109">
        <f t="shared" si="32"/>
        <v>775.69999999999993</v>
      </c>
      <c r="Y80" s="109">
        <f t="shared" si="32"/>
        <v>793.7</v>
      </c>
      <c r="Z80" s="109">
        <f t="shared" si="32"/>
        <v>729.1</v>
      </c>
      <c r="AA80" s="109">
        <f t="shared" si="32"/>
        <v>680.4</v>
      </c>
      <c r="AB80" s="109">
        <f t="shared" si="32"/>
        <v>703</v>
      </c>
      <c r="AC80" s="109">
        <f t="shared" si="32"/>
        <v>715.9</v>
      </c>
      <c r="AD80" s="109">
        <f t="shared" si="32"/>
        <v>764.6</v>
      </c>
      <c r="AE80" s="109">
        <f t="shared" si="32"/>
        <v>753.5</v>
      </c>
      <c r="AF80" s="109">
        <f t="shared" si="32"/>
        <v>734.1</v>
      </c>
      <c r="AG80" s="110"/>
      <c r="AH80" s="51">
        <f>MAX(B80:AF80)</f>
        <v>793.7</v>
      </c>
      <c r="AI80" s="52">
        <f>MIN(B80:AF80)</f>
        <v>6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 t="shared" ref="B82" si="33">B11+B13+B17+B34+B36+B38+B40+B94+B108+B110+B121+B127+B130+B139+B143+B144+B147+B154+B159+B162+B163+B164+B172+B177+B83+B84+B85+B86+B99</f>
        <v>151.32</v>
      </c>
      <c r="C82" s="114">
        <f t="shared" ref="C82:AF82" si="34">C11+C13+C17+C34+C36+C38+C40+C94+C108+C110+C121+C127+C130+C139+C143+C144+C147+C154+C159+C162+C163+C164+C172+C177+C83+C84+C85+C86+C99</f>
        <v>145.14999999999998</v>
      </c>
      <c r="D82" s="114">
        <f t="shared" si="34"/>
        <v>148.12</v>
      </c>
      <c r="E82" s="114">
        <f t="shared" si="34"/>
        <v>150.72</v>
      </c>
      <c r="F82" s="114">
        <f t="shared" si="34"/>
        <v>184.22</v>
      </c>
      <c r="G82" s="114">
        <f t="shared" si="34"/>
        <v>186.42000000000002</v>
      </c>
      <c r="H82" s="114">
        <f t="shared" si="34"/>
        <v>222.82</v>
      </c>
      <c r="I82" s="114">
        <f t="shared" si="34"/>
        <v>229.02</v>
      </c>
      <c r="J82" s="114">
        <f t="shared" si="34"/>
        <v>259.12</v>
      </c>
      <c r="K82" s="114">
        <f t="shared" si="34"/>
        <v>273.12</v>
      </c>
      <c r="L82" s="114">
        <f t="shared" si="34"/>
        <v>295.71999999999997</v>
      </c>
      <c r="M82" s="114">
        <f t="shared" si="34"/>
        <v>295.12</v>
      </c>
      <c r="N82" s="114">
        <f t="shared" si="34"/>
        <v>284.32</v>
      </c>
      <c r="O82" s="114">
        <f t="shared" si="34"/>
        <v>285.02</v>
      </c>
      <c r="P82" s="114">
        <f t="shared" si="34"/>
        <v>278.62</v>
      </c>
      <c r="Q82" s="114">
        <f t="shared" si="34"/>
        <v>274.91999999999996</v>
      </c>
      <c r="R82" s="114">
        <f t="shared" si="34"/>
        <v>270.82</v>
      </c>
      <c r="S82" s="114">
        <f t="shared" si="34"/>
        <v>271.62</v>
      </c>
      <c r="T82" s="114">
        <f t="shared" si="34"/>
        <v>270.62</v>
      </c>
      <c r="U82" s="114">
        <f t="shared" si="34"/>
        <v>280.02</v>
      </c>
      <c r="V82" s="114">
        <f t="shared" si="34"/>
        <v>271.72000000000003</v>
      </c>
      <c r="W82" s="114">
        <f t="shared" si="34"/>
        <v>279.62</v>
      </c>
      <c r="X82" s="114">
        <f t="shared" si="34"/>
        <v>309.52</v>
      </c>
      <c r="Y82" s="114">
        <f t="shared" si="34"/>
        <v>329.41999999999996</v>
      </c>
      <c r="Z82" s="114">
        <f t="shared" si="34"/>
        <v>337.41999999999996</v>
      </c>
      <c r="AA82" s="114">
        <f t="shared" si="34"/>
        <v>310.02</v>
      </c>
      <c r="AB82" s="114">
        <f t="shared" si="34"/>
        <v>252.72</v>
      </c>
      <c r="AC82" s="114">
        <f t="shared" si="34"/>
        <v>232.11999999999998</v>
      </c>
      <c r="AD82" s="114">
        <f t="shared" si="34"/>
        <v>212.12</v>
      </c>
      <c r="AE82" s="114">
        <f t="shared" si="34"/>
        <v>178.22</v>
      </c>
      <c r="AF82" s="114">
        <f t="shared" si="34"/>
        <v>162.32</v>
      </c>
      <c r="AG82" s="115"/>
      <c r="AH82" s="51">
        <f>MAX(B82:AF82)</f>
        <v>337.41999999999996</v>
      </c>
      <c r="AI82" s="52">
        <f>MIN(B82:AF82)</f>
        <v>145.14999999999998</v>
      </c>
    </row>
    <row r="83" spans="1:37" x14ac:dyDescent="0.25">
      <c r="A83" s="116" t="s">
        <v>89</v>
      </c>
      <c r="B83" s="118">
        <v>-39.5</v>
      </c>
      <c r="C83" s="117">
        <v>-44.29</v>
      </c>
      <c r="D83" s="117">
        <v>-48.5</v>
      </c>
      <c r="E83" s="117">
        <v>-48.5</v>
      </c>
      <c r="F83" s="117">
        <v>-27.5</v>
      </c>
      <c r="G83" s="117">
        <v>-26.6</v>
      </c>
      <c r="H83" s="117">
        <v>-1.9</v>
      </c>
      <c r="I83" s="117">
        <v>-1.3</v>
      </c>
      <c r="J83" s="117">
        <v>8</v>
      </c>
      <c r="K83" s="117">
        <v>12</v>
      </c>
      <c r="L83" s="117">
        <v>17.899999999999999</v>
      </c>
      <c r="M83" s="117">
        <v>23.4</v>
      </c>
      <c r="N83" s="117">
        <v>19.600000000000001</v>
      </c>
      <c r="O83" s="117">
        <v>13.4</v>
      </c>
      <c r="P83" s="117">
        <v>9.8000000000000007</v>
      </c>
      <c r="Q83" s="117">
        <v>-3.9</v>
      </c>
      <c r="R83" s="117">
        <v>-19.100000000000001</v>
      </c>
      <c r="S83" s="117">
        <v>-26.8</v>
      </c>
      <c r="T83" s="117">
        <v>-16.899999999999999</v>
      </c>
      <c r="U83" s="117">
        <v>-26.8</v>
      </c>
      <c r="V83" s="117">
        <v>-24.3</v>
      </c>
      <c r="W83" s="117">
        <v>-24.6</v>
      </c>
      <c r="X83" s="117">
        <v>-6.8</v>
      </c>
      <c r="Y83" s="117">
        <v>14.6</v>
      </c>
      <c r="Z83" s="117">
        <v>32.700000000000003</v>
      </c>
      <c r="AA83" s="49">
        <v>13.2</v>
      </c>
      <c r="AB83" s="49">
        <v>2.4</v>
      </c>
      <c r="AC83" s="49">
        <v>-4.8</v>
      </c>
      <c r="AD83" s="49">
        <v>-14</v>
      </c>
      <c r="AE83" s="49">
        <v>-40.4</v>
      </c>
      <c r="AF83" s="118">
        <v>-47.6</v>
      </c>
      <c r="AG83" s="119">
        <v>75</v>
      </c>
      <c r="AH83" s="51">
        <f>IF(ABS(MAX(B83:AF83))&gt;ABS(MIN(B83:AF83)),MAX(B83:AF83),MIN(B83:AF83))</f>
        <v>-48.5</v>
      </c>
      <c r="AI83" s="120">
        <f>INDEX($B$9:$AF$9,1,MATCH(AH83,B83:AF83,0))</f>
        <v>0.125</v>
      </c>
    </row>
    <row r="84" spans="1:37" x14ac:dyDescent="0.25">
      <c r="A84" s="121" t="s">
        <v>90</v>
      </c>
      <c r="B84" s="122">
        <v>0</v>
      </c>
      <c r="C84" s="82">
        <v>-2.4</v>
      </c>
      <c r="D84" s="82">
        <v>2</v>
      </c>
      <c r="E84" s="82">
        <v>2</v>
      </c>
      <c r="F84" s="82">
        <v>7</v>
      </c>
      <c r="G84" s="82">
        <v>7.5</v>
      </c>
      <c r="H84" s="82">
        <v>10</v>
      </c>
      <c r="I84" s="82">
        <v>16</v>
      </c>
      <c r="J84" s="82">
        <v>22</v>
      </c>
      <c r="K84" s="82">
        <v>25</v>
      </c>
      <c r="L84" s="82">
        <v>49</v>
      </c>
      <c r="M84" s="82">
        <v>56</v>
      </c>
      <c r="N84" s="82">
        <v>55</v>
      </c>
      <c r="O84" s="82">
        <v>47</v>
      </c>
      <c r="P84" s="82">
        <v>50</v>
      </c>
      <c r="Q84" s="82">
        <v>50</v>
      </c>
      <c r="R84" s="82">
        <v>55</v>
      </c>
      <c r="S84" s="82">
        <v>65</v>
      </c>
      <c r="T84" s="82">
        <v>52</v>
      </c>
      <c r="U84" s="82">
        <v>62</v>
      </c>
      <c r="V84" s="82">
        <v>62.1</v>
      </c>
      <c r="W84" s="82">
        <v>62</v>
      </c>
      <c r="X84" s="82">
        <v>51</v>
      </c>
      <c r="Y84" s="82">
        <v>60</v>
      </c>
      <c r="Z84" s="82">
        <v>57.4</v>
      </c>
      <c r="AA84" s="69">
        <v>61.2</v>
      </c>
      <c r="AB84" s="69">
        <v>13.3</v>
      </c>
      <c r="AC84" s="69">
        <v>12.6</v>
      </c>
      <c r="AD84" s="69">
        <v>20.399999999999999</v>
      </c>
      <c r="AE84" s="69">
        <v>9.8000000000000007</v>
      </c>
      <c r="AF84" s="122">
        <v>8.8000000000000007</v>
      </c>
      <c r="AG84" s="119">
        <v>240</v>
      </c>
      <c r="AH84" s="51">
        <f>IF(ABS(MAX(B84:AF84))&gt;ABS(MIN(B84:AF84)),MAX(B84:AF84),MIN(B84:AF84))</f>
        <v>65</v>
      </c>
      <c r="AI84" s="120">
        <f>INDEX($B$9:$AF$9,1,MATCH(AH84,B84:AF84,0))</f>
        <v>0.625</v>
      </c>
    </row>
    <row r="85" spans="1:37" x14ac:dyDescent="0.25">
      <c r="A85" s="121" t="s">
        <v>91</v>
      </c>
      <c r="B85" s="122">
        <v>-7.2</v>
      </c>
      <c r="C85" s="82">
        <v>-8.6999999999999993</v>
      </c>
      <c r="D85" s="82">
        <v>-6.8</v>
      </c>
      <c r="E85" s="82">
        <v>-6.8</v>
      </c>
      <c r="F85" s="82">
        <v>-2.6</v>
      </c>
      <c r="G85" s="82">
        <v>-1.2</v>
      </c>
      <c r="H85" s="82">
        <v>1</v>
      </c>
      <c r="I85" s="82">
        <v>2</v>
      </c>
      <c r="J85" s="82">
        <v>10</v>
      </c>
      <c r="K85" s="82">
        <v>15</v>
      </c>
      <c r="L85" s="82">
        <v>8.6</v>
      </c>
      <c r="M85" s="82">
        <v>0</v>
      </c>
      <c r="N85" s="82">
        <v>0</v>
      </c>
      <c r="O85" s="82">
        <v>21.8</v>
      </c>
      <c r="P85" s="82">
        <v>17.5</v>
      </c>
      <c r="Q85" s="82">
        <v>24.1</v>
      </c>
      <c r="R85" s="82">
        <v>36.799999999999997</v>
      </c>
      <c r="S85" s="82">
        <v>37.1</v>
      </c>
      <c r="T85" s="82">
        <v>35.799999999999997</v>
      </c>
      <c r="U85" s="82">
        <v>40.9</v>
      </c>
      <c r="V85" s="82">
        <v>38.4</v>
      </c>
      <c r="W85" s="82">
        <v>37.1</v>
      </c>
      <c r="X85" s="82">
        <v>40.6</v>
      </c>
      <c r="Y85" s="82">
        <v>44.1</v>
      </c>
      <c r="Z85" s="82">
        <v>43.1</v>
      </c>
      <c r="AA85" s="69">
        <v>43.7</v>
      </c>
      <c r="AB85" s="69">
        <v>42.3</v>
      </c>
      <c r="AC85" s="69">
        <v>40.5</v>
      </c>
      <c r="AD85" s="69">
        <v>-2.1</v>
      </c>
      <c r="AE85" s="69">
        <v>-6</v>
      </c>
      <c r="AF85" s="122">
        <v>-4</v>
      </c>
      <c r="AG85" s="119">
        <v>60</v>
      </c>
      <c r="AH85" s="51">
        <f>IF(ABS(MAX(B85:AF85))&gt;ABS(MIN(B85:AF85)),MAX(B85:AF85),MIN(B85:AF85))</f>
        <v>44.1</v>
      </c>
      <c r="AI85" s="120">
        <f>INDEX($B$9:$AF$9,1,MATCH(AH85,B85:AF85,0))</f>
        <v>0.79166666666666663</v>
      </c>
    </row>
    <row r="86" spans="1:37" x14ac:dyDescent="0.25">
      <c r="A86" s="123" t="s">
        <v>92</v>
      </c>
      <c r="B86" s="125">
        <v>66.400000000000006</v>
      </c>
      <c r="C86" s="84">
        <v>69.819999999999993</v>
      </c>
      <c r="D86" s="84">
        <v>72.3</v>
      </c>
      <c r="E86" s="84">
        <v>72.3</v>
      </c>
      <c r="F86" s="84">
        <v>75.599999999999994</v>
      </c>
      <c r="G86" s="84">
        <v>75</v>
      </c>
      <c r="H86" s="84">
        <v>82</v>
      </c>
      <c r="I86" s="84">
        <v>83.2</v>
      </c>
      <c r="J86" s="84">
        <v>90</v>
      </c>
      <c r="K86" s="84">
        <v>92</v>
      </c>
      <c r="L86" s="84">
        <v>91.2</v>
      </c>
      <c r="M86" s="84">
        <v>86.7</v>
      </c>
      <c r="N86" s="84">
        <v>80.8</v>
      </c>
      <c r="O86" s="84">
        <v>74.5</v>
      </c>
      <c r="P86" s="84">
        <v>73</v>
      </c>
      <c r="Q86" s="84">
        <v>76.3</v>
      </c>
      <c r="R86" s="84">
        <v>71.5</v>
      </c>
      <c r="S86" s="84">
        <v>69.7</v>
      </c>
      <c r="T86" s="84">
        <v>73.900000000000006</v>
      </c>
      <c r="U86" s="84">
        <v>78.099999999999994</v>
      </c>
      <c r="V86" s="84">
        <v>79.5</v>
      </c>
      <c r="W86" s="84">
        <v>79</v>
      </c>
      <c r="X86" s="84">
        <v>96.8</v>
      </c>
      <c r="Y86" s="84">
        <v>82.8</v>
      </c>
      <c r="Z86" s="84">
        <v>76.5</v>
      </c>
      <c r="AA86" s="124">
        <v>64.3</v>
      </c>
      <c r="AB86" s="124">
        <v>67.2</v>
      </c>
      <c r="AC86" s="124">
        <v>56.2</v>
      </c>
      <c r="AD86" s="124">
        <v>79.599999999999994</v>
      </c>
      <c r="AE86" s="124">
        <v>86.5</v>
      </c>
      <c r="AF86" s="125">
        <v>76.8</v>
      </c>
      <c r="AG86" s="126">
        <v>120</v>
      </c>
      <c r="AH86" s="51">
        <f>IF(ABS(MAX(B86:AF86))&gt;ABS(MIN(B86:AF86)),MAX(B86:AF86),MIN(B86:AF86))</f>
        <v>96.8</v>
      </c>
      <c r="AI86" s="120">
        <f>INDEX($B$9:$AF$9,1,MATCH(AH86,B86:AF86,0))</f>
        <v>0.77083333333333337</v>
      </c>
    </row>
    <row r="87" spans="1:37" ht="15.75" thickBot="1" x14ac:dyDescent="0.3">
      <c r="A87" s="123" t="s">
        <v>93</v>
      </c>
      <c r="B87" s="125">
        <v>95</v>
      </c>
      <c r="C87" s="84">
        <v>99</v>
      </c>
      <c r="D87" s="84">
        <v>99.3</v>
      </c>
      <c r="E87" s="84">
        <v>99.3</v>
      </c>
      <c r="F87" s="84">
        <v>99</v>
      </c>
      <c r="G87" s="84">
        <v>98.6</v>
      </c>
      <c r="H87" s="84">
        <v>105</v>
      </c>
      <c r="I87" s="84">
        <v>98</v>
      </c>
      <c r="J87" s="84">
        <v>96</v>
      </c>
      <c r="K87" s="84">
        <v>98</v>
      </c>
      <c r="L87" s="84">
        <v>104.7</v>
      </c>
      <c r="M87" s="84">
        <v>109</v>
      </c>
      <c r="N87" s="84">
        <v>110</v>
      </c>
      <c r="O87" s="84">
        <v>112</v>
      </c>
      <c r="P87" s="84">
        <v>110</v>
      </c>
      <c r="Q87" s="84">
        <v>103.1</v>
      </c>
      <c r="R87" s="84">
        <v>98.1</v>
      </c>
      <c r="S87" s="84">
        <v>109</v>
      </c>
      <c r="T87" s="84">
        <v>90.8</v>
      </c>
      <c r="U87" s="84">
        <v>100.2</v>
      </c>
      <c r="V87" s="84">
        <v>104.5</v>
      </c>
      <c r="W87" s="84">
        <v>104.5</v>
      </c>
      <c r="X87" s="84">
        <v>80.2</v>
      </c>
      <c r="Y87" s="84">
        <v>95.2</v>
      </c>
      <c r="Z87" s="84">
        <v>74</v>
      </c>
      <c r="AA87" s="124">
        <v>89.2</v>
      </c>
      <c r="AB87" s="124">
        <v>102</v>
      </c>
      <c r="AC87" s="124">
        <v>97.9</v>
      </c>
      <c r="AD87" s="124">
        <v>106.2</v>
      </c>
      <c r="AE87" s="124">
        <v>111</v>
      </c>
      <c r="AF87" s="125">
        <v>106</v>
      </c>
      <c r="AG87" s="126"/>
      <c r="AH87" s="51">
        <f>IF(ABS(MAX(B87:AF87))&gt;ABS(MIN(B87:AF87)),MAX(B87:AF87),MIN(B87:AF87))</f>
        <v>112</v>
      </c>
      <c r="AI87" s="120">
        <f>INDEX($B$9:$AF$9,1,MATCH(AH87,B87:AF87,0))</f>
        <v>0.45833333333333298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35">B89</f>
        <v>9.9</v>
      </c>
      <c r="D89" s="132">
        <f t="shared" si="35"/>
        <v>9.9</v>
      </c>
      <c r="E89" s="132">
        <f t="shared" si="35"/>
        <v>9.9</v>
      </c>
      <c r="F89" s="132">
        <f t="shared" si="35"/>
        <v>9.9</v>
      </c>
      <c r="G89" s="132">
        <f t="shared" si="35"/>
        <v>9.9</v>
      </c>
      <c r="H89" s="132">
        <f t="shared" si="35"/>
        <v>9.9</v>
      </c>
      <c r="I89" s="132">
        <f t="shared" si="35"/>
        <v>9.9</v>
      </c>
      <c r="J89" s="132">
        <f t="shared" si="35"/>
        <v>9.9</v>
      </c>
      <c r="K89" s="132">
        <f t="shared" si="35"/>
        <v>9.9</v>
      </c>
      <c r="L89" s="132">
        <f t="shared" si="35"/>
        <v>9.9</v>
      </c>
      <c r="M89" s="132">
        <f t="shared" si="35"/>
        <v>9.9</v>
      </c>
      <c r="N89" s="132">
        <f t="shared" si="35"/>
        <v>9.9</v>
      </c>
      <c r="O89" s="132">
        <f t="shared" si="35"/>
        <v>9.9</v>
      </c>
      <c r="P89" s="132">
        <f t="shared" si="35"/>
        <v>9.9</v>
      </c>
      <c r="Q89" s="132">
        <f t="shared" si="35"/>
        <v>9.9</v>
      </c>
      <c r="R89" s="132">
        <f t="shared" si="35"/>
        <v>9.9</v>
      </c>
      <c r="S89" s="132">
        <f t="shared" ref="S89:AF104" si="36">R89</f>
        <v>9.9</v>
      </c>
      <c r="T89" s="132">
        <f t="shared" si="36"/>
        <v>9.9</v>
      </c>
      <c r="U89" s="132">
        <f t="shared" si="36"/>
        <v>9.9</v>
      </c>
      <c r="V89" s="132">
        <f t="shared" si="36"/>
        <v>9.9</v>
      </c>
      <c r="W89" s="132">
        <f t="shared" si="36"/>
        <v>9.9</v>
      </c>
      <c r="X89" s="132">
        <f t="shared" si="36"/>
        <v>9.9</v>
      </c>
      <c r="Y89" s="132">
        <f t="shared" si="36"/>
        <v>9.9</v>
      </c>
      <c r="Z89" s="132">
        <f t="shared" si="36"/>
        <v>9.9</v>
      </c>
      <c r="AA89" s="132">
        <f t="shared" si="36"/>
        <v>9.9</v>
      </c>
      <c r="AB89" s="132">
        <f t="shared" si="36"/>
        <v>9.9</v>
      </c>
      <c r="AC89" s="132">
        <f t="shared" si="36"/>
        <v>9.9</v>
      </c>
      <c r="AD89" s="132">
        <f t="shared" si="36"/>
        <v>9.9</v>
      </c>
      <c r="AE89" s="132">
        <f t="shared" si="36"/>
        <v>9.9</v>
      </c>
      <c r="AF89" s="132">
        <f t="shared" si="36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35"/>
        <v>9.6</v>
      </c>
      <c r="D90" s="135">
        <f t="shared" si="35"/>
        <v>9.6</v>
      </c>
      <c r="E90" s="135">
        <f t="shared" si="35"/>
        <v>9.6</v>
      </c>
      <c r="F90" s="135">
        <f t="shared" si="35"/>
        <v>9.6</v>
      </c>
      <c r="G90" s="135">
        <f t="shared" si="35"/>
        <v>9.6</v>
      </c>
      <c r="H90" s="135">
        <f t="shared" si="35"/>
        <v>9.6</v>
      </c>
      <c r="I90" s="135">
        <f t="shared" si="35"/>
        <v>9.6</v>
      </c>
      <c r="J90" s="135">
        <f t="shared" si="35"/>
        <v>9.6</v>
      </c>
      <c r="K90" s="135">
        <f t="shared" si="35"/>
        <v>9.6</v>
      </c>
      <c r="L90" s="135">
        <f t="shared" si="35"/>
        <v>9.6</v>
      </c>
      <c r="M90" s="135">
        <f t="shared" si="35"/>
        <v>9.6</v>
      </c>
      <c r="N90" s="135">
        <f t="shared" si="35"/>
        <v>9.6</v>
      </c>
      <c r="O90" s="135">
        <f t="shared" si="35"/>
        <v>9.6</v>
      </c>
      <c r="P90" s="135">
        <f t="shared" si="35"/>
        <v>9.6</v>
      </c>
      <c r="Q90" s="135">
        <f t="shared" si="35"/>
        <v>9.6</v>
      </c>
      <c r="R90" s="135">
        <f t="shared" si="35"/>
        <v>9.6</v>
      </c>
      <c r="S90" s="135">
        <f t="shared" si="36"/>
        <v>9.6</v>
      </c>
      <c r="T90" s="135">
        <f t="shared" si="36"/>
        <v>9.6</v>
      </c>
      <c r="U90" s="135">
        <f t="shared" si="36"/>
        <v>9.6</v>
      </c>
      <c r="V90" s="135">
        <f t="shared" si="36"/>
        <v>9.6</v>
      </c>
      <c r="W90" s="135">
        <f t="shared" si="36"/>
        <v>9.6</v>
      </c>
      <c r="X90" s="135">
        <f t="shared" si="36"/>
        <v>9.6</v>
      </c>
      <c r="Y90" s="135">
        <f t="shared" si="36"/>
        <v>9.6</v>
      </c>
      <c r="Z90" s="135">
        <f t="shared" si="36"/>
        <v>9.6</v>
      </c>
      <c r="AA90" s="135">
        <f t="shared" si="36"/>
        <v>9.6</v>
      </c>
      <c r="AB90" s="135">
        <f t="shared" si="36"/>
        <v>9.6</v>
      </c>
      <c r="AC90" s="135">
        <f t="shared" si="36"/>
        <v>9.6</v>
      </c>
      <c r="AD90" s="135">
        <f t="shared" si="36"/>
        <v>9.6</v>
      </c>
      <c r="AE90" s="135">
        <f t="shared" si="36"/>
        <v>9.6</v>
      </c>
      <c r="AF90" s="135">
        <f t="shared" si="36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35"/>
        <v>9.98</v>
      </c>
      <c r="D91" s="135">
        <f t="shared" si="35"/>
        <v>9.98</v>
      </c>
      <c r="E91" s="135">
        <f t="shared" si="35"/>
        <v>9.98</v>
      </c>
      <c r="F91" s="135">
        <f t="shared" si="35"/>
        <v>9.98</v>
      </c>
      <c r="G91" s="135">
        <f t="shared" si="35"/>
        <v>9.98</v>
      </c>
      <c r="H91" s="135">
        <f t="shared" si="35"/>
        <v>9.98</v>
      </c>
      <c r="I91" s="135">
        <f t="shared" si="35"/>
        <v>9.98</v>
      </c>
      <c r="J91" s="135">
        <f t="shared" si="35"/>
        <v>9.98</v>
      </c>
      <c r="K91" s="135">
        <f t="shared" si="35"/>
        <v>9.98</v>
      </c>
      <c r="L91" s="135">
        <f t="shared" si="35"/>
        <v>9.98</v>
      </c>
      <c r="M91" s="135">
        <f t="shared" si="35"/>
        <v>9.98</v>
      </c>
      <c r="N91" s="135">
        <f t="shared" si="35"/>
        <v>9.98</v>
      </c>
      <c r="O91" s="135">
        <f t="shared" si="35"/>
        <v>9.98</v>
      </c>
      <c r="P91" s="135">
        <f t="shared" si="35"/>
        <v>9.98</v>
      </c>
      <c r="Q91" s="135">
        <f t="shared" si="35"/>
        <v>9.98</v>
      </c>
      <c r="R91" s="135">
        <f t="shared" si="35"/>
        <v>9.98</v>
      </c>
      <c r="S91" s="135">
        <f t="shared" si="36"/>
        <v>9.98</v>
      </c>
      <c r="T91" s="135">
        <f t="shared" si="36"/>
        <v>9.98</v>
      </c>
      <c r="U91" s="135">
        <f t="shared" si="36"/>
        <v>9.98</v>
      </c>
      <c r="V91" s="135">
        <f t="shared" si="36"/>
        <v>9.98</v>
      </c>
      <c r="W91" s="135">
        <f t="shared" si="36"/>
        <v>9.98</v>
      </c>
      <c r="X91" s="135">
        <f t="shared" si="36"/>
        <v>9.98</v>
      </c>
      <c r="Y91" s="135">
        <f t="shared" si="36"/>
        <v>9.98</v>
      </c>
      <c r="Z91" s="135">
        <f t="shared" si="36"/>
        <v>9.98</v>
      </c>
      <c r="AA91" s="135">
        <f t="shared" si="36"/>
        <v>9.98</v>
      </c>
      <c r="AB91" s="135">
        <f t="shared" si="36"/>
        <v>9.98</v>
      </c>
      <c r="AC91" s="135">
        <f t="shared" si="36"/>
        <v>9.98</v>
      </c>
      <c r="AD91" s="135">
        <f t="shared" si="36"/>
        <v>9.98</v>
      </c>
      <c r="AE91" s="135">
        <f t="shared" si="36"/>
        <v>9.98</v>
      </c>
      <c r="AF91" s="135">
        <f t="shared" si="36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35"/>
        <v>9.1</v>
      </c>
      <c r="D92" s="135">
        <f t="shared" si="35"/>
        <v>9.1</v>
      </c>
      <c r="E92" s="135">
        <f t="shared" si="35"/>
        <v>9.1</v>
      </c>
      <c r="F92" s="135">
        <f t="shared" si="35"/>
        <v>9.1</v>
      </c>
      <c r="G92" s="135">
        <f t="shared" si="35"/>
        <v>9.1</v>
      </c>
      <c r="H92" s="135">
        <f t="shared" si="35"/>
        <v>9.1</v>
      </c>
      <c r="I92" s="135">
        <f t="shared" si="35"/>
        <v>9.1</v>
      </c>
      <c r="J92" s="135">
        <f t="shared" si="35"/>
        <v>9.1</v>
      </c>
      <c r="K92" s="135">
        <f t="shared" si="35"/>
        <v>9.1</v>
      </c>
      <c r="L92" s="135">
        <f t="shared" si="35"/>
        <v>9.1</v>
      </c>
      <c r="M92" s="135">
        <f t="shared" si="35"/>
        <v>9.1</v>
      </c>
      <c r="N92" s="135">
        <f t="shared" si="35"/>
        <v>9.1</v>
      </c>
      <c r="O92" s="135">
        <f t="shared" si="35"/>
        <v>9.1</v>
      </c>
      <c r="P92" s="135">
        <f t="shared" si="35"/>
        <v>9.1</v>
      </c>
      <c r="Q92" s="135">
        <f t="shared" si="35"/>
        <v>9.1</v>
      </c>
      <c r="R92" s="135">
        <f t="shared" si="35"/>
        <v>9.1</v>
      </c>
      <c r="S92" s="135">
        <f t="shared" si="36"/>
        <v>9.1</v>
      </c>
      <c r="T92" s="135">
        <f t="shared" si="36"/>
        <v>9.1</v>
      </c>
      <c r="U92" s="135">
        <f t="shared" si="36"/>
        <v>9.1</v>
      </c>
      <c r="V92" s="135">
        <f t="shared" si="36"/>
        <v>9.1</v>
      </c>
      <c r="W92" s="135">
        <f t="shared" si="36"/>
        <v>9.1</v>
      </c>
      <c r="X92" s="135">
        <f t="shared" si="36"/>
        <v>9.1</v>
      </c>
      <c r="Y92" s="135">
        <f t="shared" si="36"/>
        <v>9.1</v>
      </c>
      <c r="Z92" s="135">
        <f t="shared" si="36"/>
        <v>9.1</v>
      </c>
      <c r="AA92" s="135">
        <f t="shared" si="36"/>
        <v>9.1</v>
      </c>
      <c r="AB92" s="135">
        <f t="shared" si="36"/>
        <v>9.1</v>
      </c>
      <c r="AC92" s="135">
        <f t="shared" si="36"/>
        <v>9.1</v>
      </c>
      <c r="AD92" s="135">
        <f t="shared" si="36"/>
        <v>9.1</v>
      </c>
      <c r="AE92" s="135">
        <f t="shared" si="36"/>
        <v>9.1</v>
      </c>
      <c r="AF92" s="135">
        <f t="shared" si="36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35"/>
        <v>9.18</v>
      </c>
      <c r="D93" s="135">
        <f t="shared" si="35"/>
        <v>9.18</v>
      </c>
      <c r="E93" s="135">
        <f t="shared" si="35"/>
        <v>9.18</v>
      </c>
      <c r="F93" s="135">
        <f t="shared" si="35"/>
        <v>9.18</v>
      </c>
      <c r="G93" s="135">
        <f t="shared" si="35"/>
        <v>9.18</v>
      </c>
      <c r="H93" s="135">
        <f t="shared" si="35"/>
        <v>9.18</v>
      </c>
      <c r="I93" s="135">
        <f t="shared" si="35"/>
        <v>9.18</v>
      </c>
      <c r="J93" s="135">
        <f t="shared" si="35"/>
        <v>9.18</v>
      </c>
      <c r="K93" s="135">
        <f t="shared" si="35"/>
        <v>9.18</v>
      </c>
      <c r="L93" s="135">
        <f t="shared" si="35"/>
        <v>9.18</v>
      </c>
      <c r="M93" s="135">
        <f t="shared" si="35"/>
        <v>9.18</v>
      </c>
      <c r="N93" s="135">
        <f t="shared" si="35"/>
        <v>9.18</v>
      </c>
      <c r="O93" s="135">
        <f t="shared" si="35"/>
        <v>9.18</v>
      </c>
      <c r="P93" s="135">
        <f t="shared" si="35"/>
        <v>9.18</v>
      </c>
      <c r="Q93" s="135">
        <f t="shared" si="35"/>
        <v>9.18</v>
      </c>
      <c r="R93" s="135">
        <f t="shared" si="35"/>
        <v>9.18</v>
      </c>
      <c r="S93" s="135">
        <f t="shared" si="36"/>
        <v>9.18</v>
      </c>
      <c r="T93" s="135">
        <f t="shared" si="36"/>
        <v>9.18</v>
      </c>
      <c r="U93" s="135">
        <f t="shared" si="36"/>
        <v>9.18</v>
      </c>
      <c r="V93" s="135">
        <f t="shared" si="36"/>
        <v>9.18</v>
      </c>
      <c r="W93" s="135">
        <f t="shared" si="36"/>
        <v>9.18</v>
      </c>
      <c r="X93" s="135">
        <f t="shared" si="36"/>
        <v>9.18</v>
      </c>
      <c r="Y93" s="135">
        <f t="shared" si="36"/>
        <v>9.18</v>
      </c>
      <c r="Z93" s="135">
        <f t="shared" si="36"/>
        <v>9.18</v>
      </c>
      <c r="AA93" s="135">
        <f t="shared" si="36"/>
        <v>9.18</v>
      </c>
      <c r="AB93" s="135">
        <f t="shared" si="36"/>
        <v>9.18</v>
      </c>
      <c r="AC93" s="135">
        <f t="shared" si="36"/>
        <v>9.18</v>
      </c>
      <c r="AD93" s="135">
        <f t="shared" si="36"/>
        <v>9.18</v>
      </c>
      <c r="AE93" s="135">
        <f t="shared" si="36"/>
        <v>9.18</v>
      </c>
      <c r="AF93" s="135">
        <f t="shared" si="36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35"/>
        <v>7</v>
      </c>
      <c r="D94" s="135">
        <f t="shared" si="35"/>
        <v>7</v>
      </c>
      <c r="E94" s="135">
        <f t="shared" si="35"/>
        <v>7</v>
      </c>
      <c r="F94" s="135">
        <f t="shared" si="35"/>
        <v>7</v>
      </c>
      <c r="G94" s="135">
        <f t="shared" si="35"/>
        <v>7</v>
      </c>
      <c r="H94" s="135">
        <f t="shared" si="35"/>
        <v>7</v>
      </c>
      <c r="I94" s="135">
        <f t="shared" si="35"/>
        <v>7</v>
      </c>
      <c r="J94" s="135">
        <f t="shared" si="35"/>
        <v>7</v>
      </c>
      <c r="K94" s="135">
        <f t="shared" si="35"/>
        <v>7</v>
      </c>
      <c r="L94" s="135">
        <f t="shared" si="35"/>
        <v>7</v>
      </c>
      <c r="M94" s="135">
        <f t="shared" si="35"/>
        <v>7</v>
      </c>
      <c r="N94" s="135">
        <f t="shared" si="35"/>
        <v>7</v>
      </c>
      <c r="O94" s="135">
        <f t="shared" si="35"/>
        <v>7</v>
      </c>
      <c r="P94" s="135">
        <f t="shared" si="35"/>
        <v>7</v>
      </c>
      <c r="Q94" s="135">
        <f t="shared" si="35"/>
        <v>7</v>
      </c>
      <c r="R94" s="135">
        <f t="shared" si="35"/>
        <v>7</v>
      </c>
      <c r="S94" s="135">
        <f t="shared" si="36"/>
        <v>7</v>
      </c>
      <c r="T94" s="135">
        <f t="shared" si="36"/>
        <v>7</v>
      </c>
      <c r="U94" s="135">
        <f t="shared" si="36"/>
        <v>7</v>
      </c>
      <c r="V94" s="135">
        <f t="shared" si="36"/>
        <v>7</v>
      </c>
      <c r="W94" s="135">
        <f t="shared" si="36"/>
        <v>7</v>
      </c>
      <c r="X94" s="135">
        <f t="shared" si="36"/>
        <v>7</v>
      </c>
      <c r="Y94" s="135">
        <f t="shared" si="36"/>
        <v>7</v>
      </c>
      <c r="Z94" s="135">
        <f t="shared" si="36"/>
        <v>7</v>
      </c>
      <c r="AA94" s="135">
        <f t="shared" si="36"/>
        <v>7</v>
      </c>
      <c r="AB94" s="135">
        <f t="shared" si="36"/>
        <v>7</v>
      </c>
      <c r="AC94" s="135">
        <f t="shared" si="36"/>
        <v>7</v>
      </c>
      <c r="AD94" s="135">
        <f t="shared" si="36"/>
        <v>7</v>
      </c>
      <c r="AE94" s="135">
        <f t="shared" si="36"/>
        <v>7</v>
      </c>
      <c r="AF94" s="135">
        <f t="shared" si="36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35"/>
        <v>2.25</v>
      </c>
      <c r="D95" s="135">
        <f t="shared" si="35"/>
        <v>2.25</v>
      </c>
      <c r="E95" s="135">
        <f t="shared" si="35"/>
        <v>2.25</v>
      </c>
      <c r="F95" s="135">
        <f t="shared" si="35"/>
        <v>2.25</v>
      </c>
      <c r="G95" s="135">
        <f t="shared" si="35"/>
        <v>2.25</v>
      </c>
      <c r="H95" s="135">
        <f t="shared" si="35"/>
        <v>2.25</v>
      </c>
      <c r="I95" s="135">
        <f t="shared" si="35"/>
        <v>2.25</v>
      </c>
      <c r="J95" s="135">
        <f t="shared" si="35"/>
        <v>2.25</v>
      </c>
      <c r="K95" s="135">
        <f t="shared" si="35"/>
        <v>2.25</v>
      </c>
      <c r="L95" s="135">
        <f t="shared" si="35"/>
        <v>2.25</v>
      </c>
      <c r="M95" s="135">
        <f t="shared" si="35"/>
        <v>2.25</v>
      </c>
      <c r="N95" s="135">
        <f t="shared" si="35"/>
        <v>2.25</v>
      </c>
      <c r="O95" s="135">
        <f t="shared" si="35"/>
        <v>2.25</v>
      </c>
      <c r="P95" s="135">
        <f t="shared" si="35"/>
        <v>2.25</v>
      </c>
      <c r="Q95" s="135">
        <f t="shared" si="35"/>
        <v>2.25</v>
      </c>
      <c r="R95" s="135">
        <f t="shared" si="35"/>
        <v>2.25</v>
      </c>
      <c r="S95" s="135">
        <f t="shared" si="36"/>
        <v>2.25</v>
      </c>
      <c r="T95" s="135">
        <f t="shared" si="36"/>
        <v>2.25</v>
      </c>
      <c r="U95" s="135">
        <f t="shared" si="36"/>
        <v>2.25</v>
      </c>
      <c r="V95" s="135">
        <f t="shared" si="36"/>
        <v>2.25</v>
      </c>
      <c r="W95" s="135">
        <f t="shared" si="36"/>
        <v>2.25</v>
      </c>
      <c r="X95" s="135">
        <f t="shared" si="36"/>
        <v>2.25</v>
      </c>
      <c r="Y95" s="135">
        <f t="shared" si="36"/>
        <v>2.25</v>
      </c>
      <c r="Z95" s="135">
        <f t="shared" si="36"/>
        <v>2.25</v>
      </c>
      <c r="AA95" s="135">
        <f t="shared" si="36"/>
        <v>2.25</v>
      </c>
      <c r="AB95" s="135">
        <f t="shared" si="36"/>
        <v>2.25</v>
      </c>
      <c r="AC95" s="135">
        <f t="shared" si="36"/>
        <v>2.25</v>
      </c>
      <c r="AD95" s="135">
        <f t="shared" si="36"/>
        <v>2.25</v>
      </c>
      <c r="AE95" s="135">
        <f t="shared" si="36"/>
        <v>2.25</v>
      </c>
      <c r="AF95" s="135">
        <f t="shared" si="36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35"/>
        <v>1.64</v>
      </c>
      <c r="D96" s="135">
        <f t="shared" si="35"/>
        <v>1.64</v>
      </c>
      <c r="E96" s="135">
        <f t="shared" si="35"/>
        <v>1.64</v>
      </c>
      <c r="F96" s="135">
        <f t="shared" si="35"/>
        <v>1.64</v>
      </c>
      <c r="G96" s="135">
        <f t="shared" si="35"/>
        <v>1.64</v>
      </c>
      <c r="H96" s="135">
        <f t="shared" si="35"/>
        <v>1.64</v>
      </c>
      <c r="I96" s="135">
        <f t="shared" si="35"/>
        <v>1.64</v>
      </c>
      <c r="J96" s="135">
        <f t="shared" si="35"/>
        <v>1.64</v>
      </c>
      <c r="K96" s="135">
        <f t="shared" si="35"/>
        <v>1.64</v>
      </c>
      <c r="L96" s="135">
        <f t="shared" si="35"/>
        <v>1.64</v>
      </c>
      <c r="M96" s="135">
        <f t="shared" si="35"/>
        <v>1.64</v>
      </c>
      <c r="N96" s="135">
        <f t="shared" si="35"/>
        <v>1.64</v>
      </c>
      <c r="O96" s="135">
        <f t="shared" si="35"/>
        <v>1.64</v>
      </c>
      <c r="P96" s="135">
        <f t="shared" si="35"/>
        <v>1.64</v>
      </c>
      <c r="Q96" s="135">
        <f t="shared" si="35"/>
        <v>1.64</v>
      </c>
      <c r="R96" s="135">
        <f t="shared" si="35"/>
        <v>1.64</v>
      </c>
      <c r="S96" s="135">
        <f t="shared" si="36"/>
        <v>1.64</v>
      </c>
      <c r="T96" s="135">
        <f t="shared" si="36"/>
        <v>1.64</v>
      </c>
      <c r="U96" s="135">
        <f t="shared" si="36"/>
        <v>1.64</v>
      </c>
      <c r="V96" s="135">
        <f t="shared" si="36"/>
        <v>1.64</v>
      </c>
      <c r="W96" s="135">
        <f t="shared" si="36"/>
        <v>1.64</v>
      </c>
      <c r="X96" s="135">
        <f t="shared" si="36"/>
        <v>1.64</v>
      </c>
      <c r="Y96" s="135">
        <f t="shared" si="36"/>
        <v>1.64</v>
      </c>
      <c r="Z96" s="135">
        <f t="shared" si="36"/>
        <v>1.64</v>
      </c>
      <c r="AA96" s="135">
        <f t="shared" si="36"/>
        <v>1.64</v>
      </c>
      <c r="AB96" s="135">
        <f t="shared" si="36"/>
        <v>1.64</v>
      </c>
      <c r="AC96" s="135">
        <f t="shared" si="36"/>
        <v>1.64</v>
      </c>
      <c r="AD96" s="135">
        <f t="shared" si="36"/>
        <v>1.64</v>
      </c>
      <c r="AE96" s="135">
        <f t="shared" si="36"/>
        <v>1.64</v>
      </c>
      <c r="AF96" s="135">
        <f t="shared" si="36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35"/>
        <v>1.62</v>
      </c>
      <c r="D97" s="135">
        <f t="shared" si="35"/>
        <v>1.62</v>
      </c>
      <c r="E97" s="135">
        <f t="shared" si="35"/>
        <v>1.62</v>
      </c>
      <c r="F97" s="135">
        <f t="shared" si="35"/>
        <v>1.62</v>
      </c>
      <c r="G97" s="135">
        <f t="shared" si="35"/>
        <v>1.62</v>
      </c>
      <c r="H97" s="135">
        <f t="shared" si="35"/>
        <v>1.62</v>
      </c>
      <c r="I97" s="135">
        <f t="shared" si="35"/>
        <v>1.62</v>
      </c>
      <c r="J97" s="135">
        <f t="shared" si="35"/>
        <v>1.62</v>
      </c>
      <c r="K97" s="135">
        <f t="shared" si="35"/>
        <v>1.62</v>
      </c>
      <c r="L97" s="135">
        <f t="shared" si="35"/>
        <v>1.62</v>
      </c>
      <c r="M97" s="135">
        <f t="shared" si="35"/>
        <v>1.62</v>
      </c>
      <c r="N97" s="135">
        <f t="shared" si="35"/>
        <v>1.62</v>
      </c>
      <c r="O97" s="135">
        <f t="shared" si="35"/>
        <v>1.62</v>
      </c>
      <c r="P97" s="135">
        <f t="shared" si="35"/>
        <v>1.62</v>
      </c>
      <c r="Q97" s="135">
        <f t="shared" si="35"/>
        <v>1.62</v>
      </c>
      <c r="R97" s="135">
        <f t="shared" si="35"/>
        <v>1.62</v>
      </c>
      <c r="S97" s="135">
        <f t="shared" si="36"/>
        <v>1.62</v>
      </c>
      <c r="T97" s="135">
        <f t="shared" si="36"/>
        <v>1.62</v>
      </c>
      <c r="U97" s="135">
        <f t="shared" si="36"/>
        <v>1.62</v>
      </c>
      <c r="V97" s="135">
        <f t="shared" si="36"/>
        <v>1.62</v>
      </c>
      <c r="W97" s="135">
        <f t="shared" si="36"/>
        <v>1.62</v>
      </c>
      <c r="X97" s="135">
        <f t="shared" si="36"/>
        <v>1.62</v>
      </c>
      <c r="Y97" s="135">
        <f t="shared" si="36"/>
        <v>1.62</v>
      </c>
      <c r="Z97" s="135">
        <f t="shared" si="36"/>
        <v>1.62</v>
      </c>
      <c r="AA97" s="135">
        <f t="shared" si="36"/>
        <v>1.62</v>
      </c>
      <c r="AB97" s="135">
        <f t="shared" si="36"/>
        <v>1.62</v>
      </c>
      <c r="AC97" s="135">
        <f t="shared" si="36"/>
        <v>1.62</v>
      </c>
      <c r="AD97" s="135">
        <f t="shared" si="36"/>
        <v>1.62</v>
      </c>
      <c r="AE97" s="135">
        <f t="shared" si="36"/>
        <v>1.62</v>
      </c>
      <c r="AF97" s="135">
        <f t="shared" si="36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35"/>
        <v>8.36</v>
      </c>
      <c r="D98" s="135">
        <f t="shared" si="35"/>
        <v>8.36</v>
      </c>
      <c r="E98" s="135">
        <f t="shared" si="35"/>
        <v>8.36</v>
      </c>
      <c r="F98" s="135">
        <f t="shared" si="35"/>
        <v>8.36</v>
      </c>
      <c r="G98" s="135">
        <f t="shared" si="35"/>
        <v>8.36</v>
      </c>
      <c r="H98" s="135">
        <f t="shared" si="35"/>
        <v>8.36</v>
      </c>
      <c r="I98" s="135">
        <f t="shared" si="35"/>
        <v>8.36</v>
      </c>
      <c r="J98" s="135">
        <f t="shared" si="35"/>
        <v>8.36</v>
      </c>
      <c r="K98" s="135">
        <f t="shared" si="35"/>
        <v>8.36</v>
      </c>
      <c r="L98" s="135">
        <f t="shared" si="35"/>
        <v>8.36</v>
      </c>
      <c r="M98" s="135">
        <f t="shared" si="35"/>
        <v>8.36</v>
      </c>
      <c r="N98" s="135">
        <f t="shared" si="35"/>
        <v>8.36</v>
      </c>
      <c r="O98" s="135">
        <f t="shared" si="35"/>
        <v>8.36</v>
      </c>
      <c r="P98" s="135">
        <f t="shared" si="35"/>
        <v>8.36</v>
      </c>
      <c r="Q98" s="135">
        <f t="shared" si="35"/>
        <v>8.36</v>
      </c>
      <c r="R98" s="135">
        <f t="shared" si="35"/>
        <v>8.36</v>
      </c>
      <c r="S98" s="135">
        <f t="shared" si="36"/>
        <v>8.36</v>
      </c>
      <c r="T98" s="135">
        <f t="shared" si="36"/>
        <v>8.36</v>
      </c>
      <c r="U98" s="135">
        <f t="shared" si="36"/>
        <v>8.36</v>
      </c>
      <c r="V98" s="135">
        <f t="shared" si="36"/>
        <v>8.36</v>
      </c>
      <c r="W98" s="135">
        <f t="shared" si="36"/>
        <v>8.36</v>
      </c>
      <c r="X98" s="135">
        <f t="shared" si="36"/>
        <v>8.36</v>
      </c>
      <c r="Y98" s="135">
        <f t="shared" si="36"/>
        <v>8.36</v>
      </c>
      <c r="Z98" s="135">
        <f t="shared" si="36"/>
        <v>8.36</v>
      </c>
      <c r="AA98" s="135">
        <f t="shared" si="36"/>
        <v>8.36</v>
      </c>
      <c r="AB98" s="135">
        <f t="shared" si="36"/>
        <v>8.36</v>
      </c>
      <c r="AC98" s="135">
        <f t="shared" si="36"/>
        <v>8.36</v>
      </c>
      <c r="AD98" s="135">
        <f t="shared" si="36"/>
        <v>8.36</v>
      </c>
      <c r="AE98" s="135">
        <f t="shared" si="36"/>
        <v>8.36</v>
      </c>
      <c r="AF98" s="135">
        <f t="shared" si="36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35"/>
        <v>8</v>
      </c>
      <c r="D99" s="135">
        <f t="shared" si="35"/>
        <v>8</v>
      </c>
      <c r="E99" s="135">
        <f t="shared" si="35"/>
        <v>8</v>
      </c>
      <c r="F99" s="135">
        <f t="shared" si="35"/>
        <v>8</v>
      </c>
      <c r="G99" s="135">
        <f t="shared" si="35"/>
        <v>8</v>
      </c>
      <c r="H99" s="135">
        <f t="shared" si="35"/>
        <v>8</v>
      </c>
      <c r="I99" s="135">
        <v>5.4</v>
      </c>
      <c r="J99" s="135">
        <f t="shared" si="35"/>
        <v>5.4</v>
      </c>
      <c r="K99" s="135">
        <f t="shared" si="35"/>
        <v>5.4</v>
      </c>
      <c r="L99" s="135">
        <f t="shared" si="35"/>
        <v>5.4</v>
      </c>
      <c r="M99" s="135">
        <f t="shared" si="35"/>
        <v>5.4</v>
      </c>
      <c r="N99" s="135">
        <f t="shared" si="35"/>
        <v>5.4</v>
      </c>
      <c r="O99" s="135">
        <f t="shared" si="35"/>
        <v>5.4</v>
      </c>
      <c r="P99" s="135">
        <f t="shared" si="35"/>
        <v>5.4</v>
      </c>
      <c r="Q99" s="135">
        <f t="shared" si="35"/>
        <v>5.4</v>
      </c>
      <c r="R99" s="135">
        <f t="shared" si="35"/>
        <v>5.4</v>
      </c>
      <c r="S99" s="135">
        <f t="shared" si="36"/>
        <v>5.4</v>
      </c>
      <c r="T99" s="135">
        <f t="shared" si="36"/>
        <v>5.4</v>
      </c>
      <c r="U99" s="135">
        <f t="shared" si="36"/>
        <v>5.4</v>
      </c>
      <c r="V99" s="135">
        <f t="shared" si="36"/>
        <v>5.4</v>
      </c>
      <c r="W99" s="135">
        <f t="shared" si="36"/>
        <v>5.4</v>
      </c>
      <c r="X99" s="135">
        <f t="shared" si="36"/>
        <v>5.4</v>
      </c>
      <c r="Y99" s="135">
        <f t="shared" si="36"/>
        <v>5.4</v>
      </c>
      <c r="Z99" s="135">
        <f t="shared" si="36"/>
        <v>5.4</v>
      </c>
      <c r="AA99" s="135">
        <f t="shared" si="36"/>
        <v>5.4</v>
      </c>
      <c r="AB99" s="135">
        <f t="shared" si="36"/>
        <v>5.4</v>
      </c>
      <c r="AC99" s="135">
        <f t="shared" si="36"/>
        <v>5.4</v>
      </c>
      <c r="AD99" s="135">
        <f t="shared" si="36"/>
        <v>5.4</v>
      </c>
      <c r="AE99" s="135">
        <f t="shared" si="36"/>
        <v>5.4</v>
      </c>
      <c r="AF99" s="135">
        <f t="shared" si="36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35"/>
        <v>6.57</v>
      </c>
      <c r="D100" s="135">
        <f t="shared" si="35"/>
        <v>6.57</v>
      </c>
      <c r="E100" s="135">
        <f t="shared" si="35"/>
        <v>6.57</v>
      </c>
      <c r="F100" s="135">
        <f t="shared" si="35"/>
        <v>6.57</v>
      </c>
      <c r="G100" s="135">
        <f t="shared" si="35"/>
        <v>6.57</v>
      </c>
      <c r="H100" s="135">
        <f t="shared" si="35"/>
        <v>6.57</v>
      </c>
      <c r="I100" s="135">
        <f t="shared" si="35"/>
        <v>6.57</v>
      </c>
      <c r="J100" s="135">
        <f t="shared" si="35"/>
        <v>6.57</v>
      </c>
      <c r="K100" s="135">
        <f t="shared" si="35"/>
        <v>6.57</v>
      </c>
      <c r="L100" s="135">
        <f t="shared" si="35"/>
        <v>6.57</v>
      </c>
      <c r="M100" s="135">
        <f t="shared" si="35"/>
        <v>6.57</v>
      </c>
      <c r="N100" s="135">
        <f t="shared" si="35"/>
        <v>6.57</v>
      </c>
      <c r="O100" s="135">
        <f t="shared" si="35"/>
        <v>6.57</v>
      </c>
      <c r="P100" s="135">
        <f t="shared" si="35"/>
        <v>6.57</v>
      </c>
      <c r="Q100" s="135">
        <f t="shared" si="35"/>
        <v>6.57</v>
      </c>
      <c r="R100" s="135">
        <f t="shared" si="35"/>
        <v>6.57</v>
      </c>
      <c r="S100" s="135">
        <f t="shared" si="36"/>
        <v>6.57</v>
      </c>
      <c r="T100" s="135">
        <f t="shared" si="36"/>
        <v>6.57</v>
      </c>
      <c r="U100" s="135">
        <f t="shared" si="36"/>
        <v>6.57</v>
      </c>
      <c r="V100" s="135">
        <f t="shared" si="36"/>
        <v>6.57</v>
      </c>
      <c r="W100" s="135">
        <f t="shared" si="36"/>
        <v>6.57</v>
      </c>
      <c r="X100" s="135">
        <f t="shared" si="36"/>
        <v>6.57</v>
      </c>
      <c r="Y100" s="135">
        <f t="shared" si="36"/>
        <v>6.57</v>
      </c>
      <c r="Z100" s="135">
        <f t="shared" si="36"/>
        <v>6.57</v>
      </c>
      <c r="AA100" s="135">
        <f t="shared" si="36"/>
        <v>6.57</v>
      </c>
      <c r="AB100" s="135">
        <f t="shared" si="36"/>
        <v>6.57</v>
      </c>
      <c r="AC100" s="135">
        <f t="shared" si="36"/>
        <v>6.57</v>
      </c>
      <c r="AD100" s="135">
        <f t="shared" si="36"/>
        <v>6.57</v>
      </c>
      <c r="AE100" s="135">
        <f t="shared" si="36"/>
        <v>6.57</v>
      </c>
      <c r="AF100" s="135">
        <f t="shared" si="36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35"/>
        <v>3.43</v>
      </c>
      <c r="D101" s="135">
        <f t="shared" si="35"/>
        <v>3.43</v>
      </c>
      <c r="E101" s="135">
        <f t="shared" si="35"/>
        <v>3.43</v>
      </c>
      <c r="F101" s="135">
        <f t="shared" si="35"/>
        <v>3.43</v>
      </c>
      <c r="G101" s="135">
        <f t="shared" si="35"/>
        <v>3.43</v>
      </c>
      <c r="H101" s="135">
        <f t="shared" si="35"/>
        <v>3.43</v>
      </c>
      <c r="I101" s="135">
        <f t="shared" si="35"/>
        <v>3.43</v>
      </c>
      <c r="J101" s="135">
        <f t="shared" si="35"/>
        <v>3.43</v>
      </c>
      <c r="K101" s="135">
        <f t="shared" si="35"/>
        <v>3.43</v>
      </c>
      <c r="L101" s="135">
        <f t="shared" si="35"/>
        <v>3.43</v>
      </c>
      <c r="M101" s="135">
        <f t="shared" si="35"/>
        <v>3.43</v>
      </c>
      <c r="N101" s="135">
        <f t="shared" si="35"/>
        <v>3.43</v>
      </c>
      <c r="O101" s="135">
        <f t="shared" si="35"/>
        <v>3.43</v>
      </c>
      <c r="P101" s="135">
        <f t="shared" si="35"/>
        <v>3.43</v>
      </c>
      <c r="Q101" s="135">
        <f t="shared" si="35"/>
        <v>3.43</v>
      </c>
      <c r="R101" s="135">
        <f t="shared" si="35"/>
        <v>3.43</v>
      </c>
      <c r="S101" s="135">
        <f t="shared" si="36"/>
        <v>3.43</v>
      </c>
      <c r="T101" s="135">
        <f t="shared" si="36"/>
        <v>3.43</v>
      </c>
      <c r="U101" s="135">
        <f t="shared" si="36"/>
        <v>3.43</v>
      </c>
      <c r="V101" s="135">
        <f t="shared" si="36"/>
        <v>3.43</v>
      </c>
      <c r="W101" s="135">
        <f t="shared" si="36"/>
        <v>3.43</v>
      </c>
      <c r="X101" s="135">
        <f t="shared" si="36"/>
        <v>3.43</v>
      </c>
      <c r="Y101" s="135">
        <f t="shared" si="36"/>
        <v>3.43</v>
      </c>
      <c r="Z101" s="135">
        <f t="shared" si="36"/>
        <v>3.43</v>
      </c>
      <c r="AA101" s="135">
        <f t="shared" si="36"/>
        <v>3.43</v>
      </c>
      <c r="AB101" s="135">
        <f t="shared" si="36"/>
        <v>3.43</v>
      </c>
      <c r="AC101" s="135">
        <f t="shared" si="36"/>
        <v>3.43</v>
      </c>
      <c r="AD101" s="135">
        <f t="shared" si="36"/>
        <v>3.43</v>
      </c>
      <c r="AE101" s="135">
        <f t="shared" si="36"/>
        <v>3.43</v>
      </c>
      <c r="AF101" s="135">
        <f t="shared" si="36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35"/>
        <v>8</v>
      </c>
      <c r="D102" s="135">
        <f t="shared" si="35"/>
        <v>8</v>
      </c>
      <c r="E102" s="135">
        <f t="shared" si="35"/>
        <v>8</v>
      </c>
      <c r="F102" s="135">
        <f t="shared" si="35"/>
        <v>8</v>
      </c>
      <c r="G102" s="135">
        <f t="shared" si="35"/>
        <v>8</v>
      </c>
      <c r="H102" s="135">
        <f t="shared" si="35"/>
        <v>8</v>
      </c>
      <c r="I102" s="135">
        <f t="shared" si="35"/>
        <v>8</v>
      </c>
      <c r="J102" s="135">
        <f t="shared" si="35"/>
        <v>8</v>
      </c>
      <c r="K102" s="135">
        <f t="shared" si="35"/>
        <v>8</v>
      </c>
      <c r="L102" s="135">
        <f t="shared" si="35"/>
        <v>8</v>
      </c>
      <c r="M102" s="135">
        <f t="shared" si="35"/>
        <v>8</v>
      </c>
      <c r="N102" s="135">
        <f t="shared" si="35"/>
        <v>8</v>
      </c>
      <c r="O102" s="135">
        <f t="shared" si="35"/>
        <v>8</v>
      </c>
      <c r="P102" s="135">
        <f t="shared" si="35"/>
        <v>8</v>
      </c>
      <c r="Q102" s="135">
        <f t="shared" si="35"/>
        <v>8</v>
      </c>
      <c r="R102" s="135">
        <f t="shared" si="35"/>
        <v>8</v>
      </c>
      <c r="S102" s="135">
        <f t="shared" si="36"/>
        <v>8</v>
      </c>
      <c r="T102" s="135">
        <f t="shared" si="36"/>
        <v>8</v>
      </c>
      <c r="U102" s="135">
        <f t="shared" si="36"/>
        <v>8</v>
      </c>
      <c r="V102" s="135">
        <f t="shared" si="36"/>
        <v>8</v>
      </c>
      <c r="W102" s="135">
        <f t="shared" si="36"/>
        <v>8</v>
      </c>
      <c r="X102" s="135">
        <f t="shared" si="36"/>
        <v>8</v>
      </c>
      <c r="Y102" s="135">
        <f t="shared" si="36"/>
        <v>8</v>
      </c>
      <c r="Z102" s="135">
        <f t="shared" si="36"/>
        <v>8</v>
      </c>
      <c r="AA102" s="135">
        <f t="shared" si="36"/>
        <v>8</v>
      </c>
      <c r="AB102" s="135">
        <f t="shared" si="36"/>
        <v>8</v>
      </c>
      <c r="AC102" s="135">
        <f t="shared" si="36"/>
        <v>8</v>
      </c>
      <c r="AD102" s="135">
        <f t="shared" si="36"/>
        <v>8</v>
      </c>
      <c r="AE102" s="135">
        <f t="shared" si="36"/>
        <v>8</v>
      </c>
      <c r="AF102" s="135">
        <f t="shared" si="36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35"/>
        <v>2.96</v>
      </c>
      <c r="D103" s="135">
        <f t="shared" si="35"/>
        <v>2.96</v>
      </c>
      <c r="E103" s="135">
        <f t="shared" si="35"/>
        <v>2.96</v>
      </c>
      <c r="F103" s="135">
        <f t="shared" si="35"/>
        <v>2.96</v>
      </c>
      <c r="G103" s="135">
        <f t="shared" si="35"/>
        <v>2.96</v>
      </c>
      <c r="H103" s="135">
        <f t="shared" si="35"/>
        <v>2.96</v>
      </c>
      <c r="I103" s="135">
        <f t="shared" si="35"/>
        <v>2.96</v>
      </c>
      <c r="J103" s="135">
        <f t="shared" si="35"/>
        <v>2.96</v>
      </c>
      <c r="K103" s="135">
        <f t="shared" si="35"/>
        <v>2.96</v>
      </c>
      <c r="L103" s="135">
        <f t="shared" si="35"/>
        <v>2.96</v>
      </c>
      <c r="M103" s="135">
        <f t="shared" si="35"/>
        <v>2.96</v>
      </c>
      <c r="N103" s="135">
        <f t="shared" si="35"/>
        <v>2.96</v>
      </c>
      <c r="O103" s="135">
        <f t="shared" si="35"/>
        <v>2.96</v>
      </c>
      <c r="P103" s="135">
        <f t="shared" si="35"/>
        <v>2.96</v>
      </c>
      <c r="Q103" s="135">
        <f t="shared" si="35"/>
        <v>2.96</v>
      </c>
      <c r="R103" s="135">
        <f t="shared" si="35"/>
        <v>2.96</v>
      </c>
      <c r="S103" s="135">
        <f t="shared" si="36"/>
        <v>2.96</v>
      </c>
      <c r="T103" s="135">
        <f t="shared" si="36"/>
        <v>2.96</v>
      </c>
      <c r="U103" s="135">
        <f t="shared" si="36"/>
        <v>2.96</v>
      </c>
      <c r="V103" s="135">
        <f t="shared" si="36"/>
        <v>2.96</v>
      </c>
      <c r="W103" s="135">
        <f t="shared" si="36"/>
        <v>2.96</v>
      </c>
      <c r="X103" s="135">
        <f t="shared" si="36"/>
        <v>2.96</v>
      </c>
      <c r="Y103" s="135">
        <f t="shared" si="36"/>
        <v>2.96</v>
      </c>
      <c r="Z103" s="135">
        <f t="shared" si="36"/>
        <v>2.96</v>
      </c>
      <c r="AA103" s="135">
        <f t="shared" si="36"/>
        <v>2.96</v>
      </c>
      <c r="AB103" s="135">
        <f t="shared" si="36"/>
        <v>2.96</v>
      </c>
      <c r="AC103" s="135">
        <f t="shared" si="36"/>
        <v>2.96</v>
      </c>
      <c r="AD103" s="135">
        <f t="shared" si="36"/>
        <v>2.96</v>
      </c>
      <c r="AE103" s="135">
        <f t="shared" si="36"/>
        <v>2.96</v>
      </c>
      <c r="AF103" s="135">
        <f t="shared" si="36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35"/>
        <v>7</v>
      </c>
      <c r="E104" s="135">
        <f t="shared" si="35"/>
        <v>7</v>
      </c>
      <c r="F104" s="135">
        <f t="shared" si="35"/>
        <v>7</v>
      </c>
      <c r="G104" s="135">
        <f t="shared" si="35"/>
        <v>7</v>
      </c>
      <c r="H104" s="135">
        <f t="shared" si="35"/>
        <v>7</v>
      </c>
      <c r="I104" s="135">
        <f t="shared" si="35"/>
        <v>7</v>
      </c>
      <c r="J104" s="135">
        <f t="shared" si="35"/>
        <v>7</v>
      </c>
      <c r="K104" s="135">
        <f t="shared" si="35"/>
        <v>7</v>
      </c>
      <c r="L104" s="135">
        <f t="shared" si="35"/>
        <v>7</v>
      </c>
      <c r="M104" s="135">
        <f t="shared" si="35"/>
        <v>7</v>
      </c>
      <c r="N104" s="135">
        <f t="shared" si="35"/>
        <v>7</v>
      </c>
      <c r="O104" s="135">
        <f t="shared" si="35"/>
        <v>7</v>
      </c>
      <c r="P104" s="135">
        <f t="shared" si="35"/>
        <v>7</v>
      </c>
      <c r="Q104" s="135">
        <f t="shared" si="35"/>
        <v>7</v>
      </c>
      <c r="R104" s="135">
        <f t="shared" si="35"/>
        <v>7</v>
      </c>
      <c r="S104" s="135">
        <f t="shared" si="36"/>
        <v>7</v>
      </c>
      <c r="T104" s="135">
        <f t="shared" si="36"/>
        <v>7</v>
      </c>
      <c r="U104" s="135">
        <f t="shared" si="36"/>
        <v>7</v>
      </c>
      <c r="V104" s="135">
        <f t="shared" si="36"/>
        <v>7</v>
      </c>
      <c r="W104" s="135">
        <f t="shared" si="36"/>
        <v>7</v>
      </c>
      <c r="X104" s="135">
        <f t="shared" si="36"/>
        <v>7</v>
      </c>
      <c r="Y104" s="135">
        <f t="shared" si="36"/>
        <v>7</v>
      </c>
      <c r="Z104" s="135">
        <f t="shared" si="36"/>
        <v>7</v>
      </c>
      <c r="AA104" s="135">
        <f t="shared" si="36"/>
        <v>7</v>
      </c>
      <c r="AB104" s="135">
        <f t="shared" si="36"/>
        <v>7</v>
      </c>
      <c r="AC104" s="135">
        <f t="shared" si="36"/>
        <v>7</v>
      </c>
      <c r="AD104" s="135">
        <f t="shared" si="36"/>
        <v>7</v>
      </c>
      <c r="AE104" s="135">
        <f t="shared" si="36"/>
        <v>7</v>
      </c>
      <c r="AF104" s="135">
        <f t="shared" si="36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37">B105</f>
        <v>3.47</v>
      </c>
      <c r="D105" s="135">
        <f t="shared" si="37"/>
        <v>3.47</v>
      </c>
      <c r="E105" s="135">
        <f t="shared" si="37"/>
        <v>3.47</v>
      </c>
      <c r="F105" s="135">
        <f t="shared" si="37"/>
        <v>3.47</v>
      </c>
      <c r="G105" s="135">
        <f t="shared" si="37"/>
        <v>3.47</v>
      </c>
      <c r="H105" s="135">
        <f t="shared" si="37"/>
        <v>3.47</v>
      </c>
      <c r="I105" s="135">
        <f t="shared" si="37"/>
        <v>3.47</v>
      </c>
      <c r="J105" s="135">
        <f t="shared" si="37"/>
        <v>3.47</v>
      </c>
      <c r="K105" s="135">
        <f t="shared" si="37"/>
        <v>3.47</v>
      </c>
      <c r="L105" s="135">
        <f t="shared" si="37"/>
        <v>3.47</v>
      </c>
      <c r="M105" s="135">
        <f t="shared" si="37"/>
        <v>3.47</v>
      </c>
      <c r="N105" s="135">
        <f t="shared" si="37"/>
        <v>3.47</v>
      </c>
      <c r="O105" s="135">
        <f t="shared" si="37"/>
        <v>3.47</v>
      </c>
      <c r="P105" s="135">
        <f t="shared" si="37"/>
        <v>3.47</v>
      </c>
      <c r="Q105" s="135">
        <f t="shared" si="37"/>
        <v>3.47</v>
      </c>
      <c r="R105" s="135">
        <f t="shared" si="37"/>
        <v>3.47</v>
      </c>
      <c r="S105" s="135">
        <f t="shared" ref="S105:AF123" si="38">R105</f>
        <v>3.47</v>
      </c>
      <c r="T105" s="135">
        <f t="shared" si="38"/>
        <v>3.47</v>
      </c>
      <c r="U105" s="135">
        <f t="shared" si="38"/>
        <v>3.47</v>
      </c>
      <c r="V105" s="135">
        <f t="shared" si="38"/>
        <v>3.47</v>
      </c>
      <c r="W105" s="135">
        <f t="shared" si="38"/>
        <v>3.47</v>
      </c>
      <c r="X105" s="135">
        <f t="shared" si="38"/>
        <v>3.47</v>
      </c>
      <c r="Y105" s="135">
        <f t="shared" si="38"/>
        <v>3.47</v>
      </c>
      <c r="Z105" s="135">
        <f t="shared" si="38"/>
        <v>3.47</v>
      </c>
      <c r="AA105" s="135">
        <f t="shared" si="38"/>
        <v>3.47</v>
      </c>
      <c r="AB105" s="135">
        <f t="shared" si="38"/>
        <v>3.47</v>
      </c>
      <c r="AC105" s="135">
        <f t="shared" si="38"/>
        <v>3.47</v>
      </c>
      <c r="AD105" s="135">
        <f t="shared" si="38"/>
        <v>3.47</v>
      </c>
      <c r="AE105" s="135">
        <f t="shared" si="38"/>
        <v>3.47</v>
      </c>
      <c r="AF105" s="135">
        <f t="shared" si="38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37"/>
        <v>2.1</v>
      </c>
      <c r="D106" s="135">
        <f t="shared" si="37"/>
        <v>2.1</v>
      </c>
      <c r="E106" s="135">
        <f t="shared" si="37"/>
        <v>2.1</v>
      </c>
      <c r="F106" s="135">
        <f t="shared" si="37"/>
        <v>2.1</v>
      </c>
      <c r="G106" s="135">
        <f t="shared" si="37"/>
        <v>2.1</v>
      </c>
      <c r="H106" s="135">
        <f t="shared" si="37"/>
        <v>2.1</v>
      </c>
      <c r="I106" s="135">
        <f t="shared" si="37"/>
        <v>2.1</v>
      </c>
      <c r="J106" s="135">
        <f t="shared" si="37"/>
        <v>2.1</v>
      </c>
      <c r="K106" s="135">
        <f t="shared" si="37"/>
        <v>2.1</v>
      </c>
      <c r="L106" s="135">
        <f t="shared" si="37"/>
        <v>2.1</v>
      </c>
      <c r="M106" s="135">
        <f t="shared" si="37"/>
        <v>2.1</v>
      </c>
      <c r="N106" s="135">
        <f t="shared" si="37"/>
        <v>2.1</v>
      </c>
      <c r="O106" s="135">
        <f t="shared" si="37"/>
        <v>2.1</v>
      </c>
      <c r="P106" s="135">
        <f t="shared" si="37"/>
        <v>2.1</v>
      </c>
      <c r="Q106" s="135">
        <f t="shared" si="37"/>
        <v>2.1</v>
      </c>
      <c r="R106" s="135">
        <f t="shared" si="37"/>
        <v>2.1</v>
      </c>
      <c r="S106" s="135">
        <f t="shared" si="38"/>
        <v>2.1</v>
      </c>
      <c r="T106" s="135">
        <f t="shared" si="38"/>
        <v>2.1</v>
      </c>
      <c r="U106" s="135">
        <f t="shared" si="38"/>
        <v>2.1</v>
      </c>
      <c r="V106" s="135">
        <f t="shared" si="38"/>
        <v>2.1</v>
      </c>
      <c r="W106" s="135">
        <f t="shared" si="38"/>
        <v>2.1</v>
      </c>
      <c r="X106" s="135">
        <f t="shared" si="38"/>
        <v>2.1</v>
      </c>
      <c r="Y106" s="135">
        <f t="shared" si="38"/>
        <v>2.1</v>
      </c>
      <c r="Z106" s="135">
        <f t="shared" si="38"/>
        <v>2.1</v>
      </c>
      <c r="AA106" s="135">
        <f t="shared" si="38"/>
        <v>2.1</v>
      </c>
      <c r="AB106" s="135">
        <f t="shared" si="38"/>
        <v>2.1</v>
      </c>
      <c r="AC106" s="135">
        <f t="shared" si="38"/>
        <v>2.1</v>
      </c>
      <c r="AD106" s="135">
        <f t="shared" si="38"/>
        <v>2.1</v>
      </c>
      <c r="AE106" s="135">
        <f t="shared" si="38"/>
        <v>2.1</v>
      </c>
      <c r="AF106" s="135">
        <f t="shared" si="38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37"/>
        <v>9.3000000000000007</v>
      </c>
      <c r="D107" s="135">
        <f t="shared" si="37"/>
        <v>9.3000000000000007</v>
      </c>
      <c r="E107" s="135">
        <f t="shared" si="37"/>
        <v>9.3000000000000007</v>
      </c>
      <c r="F107" s="135">
        <f t="shared" si="37"/>
        <v>9.3000000000000007</v>
      </c>
      <c r="G107" s="135">
        <f t="shared" si="37"/>
        <v>9.3000000000000007</v>
      </c>
      <c r="H107" s="135">
        <f t="shared" si="37"/>
        <v>9.3000000000000007</v>
      </c>
      <c r="I107" s="135">
        <f t="shared" si="37"/>
        <v>9.3000000000000007</v>
      </c>
      <c r="J107" s="135">
        <f t="shared" si="37"/>
        <v>9.3000000000000007</v>
      </c>
      <c r="K107" s="135">
        <f t="shared" si="37"/>
        <v>9.3000000000000007</v>
      </c>
      <c r="L107" s="135">
        <f t="shared" si="37"/>
        <v>9.3000000000000007</v>
      </c>
      <c r="M107" s="135">
        <f t="shared" si="37"/>
        <v>9.3000000000000007</v>
      </c>
      <c r="N107" s="135">
        <f t="shared" si="37"/>
        <v>9.3000000000000007</v>
      </c>
      <c r="O107" s="135">
        <f t="shared" si="37"/>
        <v>9.3000000000000007</v>
      </c>
      <c r="P107" s="135">
        <f t="shared" si="37"/>
        <v>9.3000000000000007</v>
      </c>
      <c r="Q107" s="135">
        <f t="shared" si="37"/>
        <v>9.3000000000000007</v>
      </c>
      <c r="R107" s="135">
        <f t="shared" si="37"/>
        <v>9.3000000000000007</v>
      </c>
      <c r="S107" s="135">
        <f t="shared" si="38"/>
        <v>9.3000000000000007</v>
      </c>
      <c r="T107" s="135">
        <f t="shared" si="38"/>
        <v>9.3000000000000007</v>
      </c>
      <c r="U107" s="135">
        <f t="shared" si="38"/>
        <v>9.3000000000000007</v>
      </c>
      <c r="V107" s="135">
        <f t="shared" si="38"/>
        <v>9.3000000000000007</v>
      </c>
      <c r="W107" s="135">
        <f t="shared" si="38"/>
        <v>9.3000000000000007</v>
      </c>
      <c r="X107" s="135">
        <f t="shared" si="38"/>
        <v>9.3000000000000007</v>
      </c>
      <c r="Y107" s="135">
        <f t="shared" si="38"/>
        <v>9.3000000000000007</v>
      </c>
      <c r="Z107" s="135">
        <f t="shared" si="38"/>
        <v>9.3000000000000007</v>
      </c>
      <c r="AA107" s="135">
        <f t="shared" si="38"/>
        <v>9.3000000000000007</v>
      </c>
      <c r="AB107" s="135">
        <f t="shared" si="38"/>
        <v>9.3000000000000007</v>
      </c>
      <c r="AC107" s="135">
        <f t="shared" si="38"/>
        <v>9.3000000000000007</v>
      </c>
      <c r="AD107" s="135">
        <f t="shared" si="38"/>
        <v>9.3000000000000007</v>
      </c>
      <c r="AE107" s="135">
        <f t="shared" si="38"/>
        <v>9.3000000000000007</v>
      </c>
      <c r="AF107" s="135">
        <f t="shared" si="38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37"/>
        <v>0</v>
      </c>
      <c r="D108" s="135">
        <f t="shared" si="37"/>
        <v>0</v>
      </c>
      <c r="E108" s="135">
        <f t="shared" si="37"/>
        <v>0</v>
      </c>
      <c r="F108" s="135">
        <f t="shared" si="37"/>
        <v>0</v>
      </c>
      <c r="G108" s="135">
        <f t="shared" si="37"/>
        <v>0</v>
      </c>
      <c r="H108" s="135">
        <f t="shared" si="37"/>
        <v>0</v>
      </c>
      <c r="I108" s="135">
        <f t="shared" si="37"/>
        <v>0</v>
      </c>
      <c r="J108" s="135">
        <f t="shared" si="37"/>
        <v>0</v>
      </c>
      <c r="K108" s="135">
        <f t="shared" si="37"/>
        <v>0</v>
      </c>
      <c r="L108" s="135">
        <f t="shared" si="37"/>
        <v>0</v>
      </c>
      <c r="M108" s="135">
        <f t="shared" si="37"/>
        <v>0</v>
      </c>
      <c r="N108" s="135">
        <f t="shared" si="37"/>
        <v>0</v>
      </c>
      <c r="O108" s="135">
        <f t="shared" si="37"/>
        <v>0</v>
      </c>
      <c r="P108" s="135">
        <f t="shared" si="37"/>
        <v>0</v>
      </c>
      <c r="Q108" s="135">
        <f t="shared" si="37"/>
        <v>0</v>
      </c>
      <c r="R108" s="135">
        <f t="shared" si="37"/>
        <v>0</v>
      </c>
      <c r="S108" s="135">
        <f t="shared" si="38"/>
        <v>0</v>
      </c>
      <c r="T108" s="135">
        <f t="shared" si="38"/>
        <v>0</v>
      </c>
      <c r="U108" s="135">
        <f t="shared" si="38"/>
        <v>0</v>
      </c>
      <c r="V108" s="135">
        <f t="shared" si="38"/>
        <v>0</v>
      </c>
      <c r="W108" s="135">
        <f t="shared" si="38"/>
        <v>0</v>
      </c>
      <c r="X108" s="135">
        <f t="shared" si="38"/>
        <v>0</v>
      </c>
      <c r="Y108" s="135">
        <f t="shared" si="38"/>
        <v>0</v>
      </c>
      <c r="Z108" s="135">
        <f t="shared" si="38"/>
        <v>0</v>
      </c>
      <c r="AA108" s="135">
        <f t="shared" si="38"/>
        <v>0</v>
      </c>
      <c r="AB108" s="135">
        <f t="shared" si="38"/>
        <v>0</v>
      </c>
      <c r="AC108" s="135">
        <f t="shared" si="38"/>
        <v>0</v>
      </c>
      <c r="AD108" s="135">
        <f t="shared" si="38"/>
        <v>0</v>
      </c>
      <c r="AE108" s="135">
        <f t="shared" si="38"/>
        <v>0</v>
      </c>
      <c r="AF108" s="135">
        <f t="shared" si="38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37"/>
        <v>0</v>
      </c>
      <c r="D109" s="135">
        <f t="shared" si="37"/>
        <v>0</v>
      </c>
      <c r="E109" s="135">
        <f t="shared" si="37"/>
        <v>0</v>
      </c>
      <c r="F109" s="135">
        <f t="shared" si="37"/>
        <v>0</v>
      </c>
      <c r="G109" s="135">
        <f t="shared" si="37"/>
        <v>0</v>
      </c>
      <c r="H109" s="135">
        <f t="shared" si="37"/>
        <v>0</v>
      </c>
      <c r="I109" s="135">
        <f t="shared" si="37"/>
        <v>0</v>
      </c>
      <c r="J109" s="135">
        <f t="shared" si="37"/>
        <v>0</v>
      </c>
      <c r="K109" s="135">
        <f t="shared" si="37"/>
        <v>0</v>
      </c>
      <c r="L109" s="135">
        <f t="shared" si="37"/>
        <v>0</v>
      </c>
      <c r="M109" s="135">
        <f t="shared" si="37"/>
        <v>0</v>
      </c>
      <c r="N109" s="135">
        <f t="shared" si="37"/>
        <v>0</v>
      </c>
      <c r="O109" s="135">
        <f t="shared" si="37"/>
        <v>0</v>
      </c>
      <c r="P109" s="135">
        <f t="shared" si="37"/>
        <v>0</v>
      </c>
      <c r="Q109" s="135">
        <f t="shared" si="37"/>
        <v>0</v>
      </c>
      <c r="R109" s="135">
        <f t="shared" si="37"/>
        <v>0</v>
      </c>
      <c r="S109" s="135">
        <f t="shared" si="38"/>
        <v>0</v>
      </c>
      <c r="T109" s="135">
        <f t="shared" si="38"/>
        <v>0</v>
      </c>
      <c r="U109" s="135">
        <f t="shared" si="38"/>
        <v>0</v>
      </c>
      <c r="V109" s="135">
        <f t="shared" si="38"/>
        <v>0</v>
      </c>
      <c r="W109" s="135">
        <f t="shared" si="38"/>
        <v>0</v>
      </c>
      <c r="X109" s="135">
        <f t="shared" si="38"/>
        <v>0</v>
      </c>
      <c r="Y109" s="135">
        <f t="shared" si="38"/>
        <v>0</v>
      </c>
      <c r="Z109" s="135">
        <f t="shared" si="38"/>
        <v>0</v>
      </c>
      <c r="AA109" s="135">
        <f t="shared" si="38"/>
        <v>0</v>
      </c>
      <c r="AB109" s="135">
        <f t="shared" si="38"/>
        <v>0</v>
      </c>
      <c r="AC109" s="135">
        <f t="shared" si="38"/>
        <v>0</v>
      </c>
      <c r="AD109" s="135">
        <f t="shared" si="38"/>
        <v>0</v>
      </c>
      <c r="AE109" s="135">
        <f t="shared" si="38"/>
        <v>0</v>
      </c>
      <c r="AF109" s="135">
        <f t="shared" si="38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37"/>
        <v>5</v>
      </c>
      <c r="D110" s="135">
        <f t="shared" si="37"/>
        <v>5</v>
      </c>
      <c r="E110" s="135">
        <f t="shared" si="37"/>
        <v>5</v>
      </c>
      <c r="F110" s="135">
        <f t="shared" si="37"/>
        <v>5</v>
      </c>
      <c r="G110" s="135">
        <f t="shared" si="37"/>
        <v>5</v>
      </c>
      <c r="H110" s="135">
        <f t="shared" si="37"/>
        <v>5</v>
      </c>
      <c r="I110" s="135">
        <f t="shared" si="37"/>
        <v>5</v>
      </c>
      <c r="J110" s="135">
        <f t="shared" si="37"/>
        <v>5</v>
      </c>
      <c r="K110" s="135">
        <f t="shared" si="37"/>
        <v>5</v>
      </c>
      <c r="L110" s="135">
        <f t="shared" si="37"/>
        <v>5</v>
      </c>
      <c r="M110" s="135">
        <f t="shared" si="37"/>
        <v>5</v>
      </c>
      <c r="N110" s="135">
        <f t="shared" si="37"/>
        <v>5</v>
      </c>
      <c r="O110" s="135">
        <f t="shared" si="37"/>
        <v>5</v>
      </c>
      <c r="P110" s="135">
        <f t="shared" si="37"/>
        <v>5</v>
      </c>
      <c r="Q110" s="135">
        <f t="shared" si="37"/>
        <v>5</v>
      </c>
      <c r="R110" s="135">
        <f t="shared" si="37"/>
        <v>5</v>
      </c>
      <c r="S110" s="135">
        <f t="shared" si="38"/>
        <v>5</v>
      </c>
      <c r="T110" s="135">
        <f t="shared" si="38"/>
        <v>5</v>
      </c>
      <c r="U110" s="135">
        <f t="shared" si="38"/>
        <v>5</v>
      </c>
      <c r="V110" s="135">
        <f t="shared" si="38"/>
        <v>5</v>
      </c>
      <c r="W110" s="135">
        <f t="shared" si="38"/>
        <v>5</v>
      </c>
      <c r="X110" s="135">
        <f t="shared" si="38"/>
        <v>5</v>
      </c>
      <c r="Y110" s="135">
        <f t="shared" si="38"/>
        <v>5</v>
      </c>
      <c r="Z110" s="135">
        <f t="shared" si="38"/>
        <v>5</v>
      </c>
      <c r="AA110" s="135">
        <f t="shared" si="38"/>
        <v>5</v>
      </c>
      <c r="AB110" s="135">
        <f t="shared" si="38"/>
        <v>5</v>
      </c>
      <c r="AC110" s="135">
        <f t="shared" si="38"/>
        <v>5</v>
      </c>
      <c r="AD110" s="135">
        <f t="shared" si="38"/>
        <v>5</v>
      </c>
      <c r="AE110" s="135">
        <f t="shared" si="38"/>
        <v>5</v>
      </c>
      <c r="AF110" s="135">
        <f t="shared" si="38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37"/>
        <v>1</v>
      </c>
      <c r="D111" s="135">
        <f t="shared" si="37"/>
        <v>1</v>
      </c>
      <c r="E111" s="135">
        <f t="shared" si="37"/>
        <v>1</v>
      </c>
      <c r="F111" s="135">
        <f t="shared" si="37"/>
        <v>1</v>
      </c>
      <c r="G111" s="135">
        <f t="shared" si="37"/>
        <v>1</v>
      </c>
      <c r="H111" s="135">
        <f t="shared" si="37"/>
        <v>1</v>
      </c>
      <c r="I111" s="135">
        <f t="shared" si="37"/>
        <v>1</v>
      </c>
      <c r="J111" s="135">
        <f t="shared" si="37"/>
        <v>1</v>
      </c>
      <c r="K111" s="135">
        <f t="shared" si="37"/>
        <v>1</v>
      </c>
      <c r="L111" s="135">
        <f t="shared" si="37"/>
        <v>1</v>
      </c>
      <c r="M111" s="135">
        <f t="shared" si="37"/>
        <v>1</v>
      </c>
      <c r="N111" s="135">
        <f t="shared" si="37"/>
        <v>1</v>
      </c>
      <c r="O111" s="135">
        <f t="shared" si="37"/>
        <v>1</v>
      </c>
      <c r="P111" s="135">
        <f t="shared" si="37"/>
        <v>1</v>
      </c>
      <c r="Q111" s="135">
        <f t="shared" si="37"/>
        <v>1</v>
      </c>
      <c r="R111" s="135">
        <f t="shared" si="37"/>
        <v>1</v>
      </c>
      <c r="S111" s="135">
        <f t="shared" si="38"/>
        <v>1</v>
      </c>
      <c r="T111" s="135">
        <f t="shared" si="38"/>
        <v>1</v>
      </c>
      <c r="U111" s="135">
        <f t="shared" si="38"/>
        <v>1</v>
      </c>
      <c r="V111" s="135">
        <f t="shared" si="38"/>
        <v>1</v>
      </c>
      <c r="W111" s="135">
        <f t="shared" si="38"/>
        <v>1</v>
      </c>
      <c r="X111" s="135">
        <f t="shared" si="38"/>
        <v>1</v>
      </c>
      <c r="Y111" s="135">
        <f t="shared" si="38"/>
        <v>1</v>
      </c>
      <c r="Z111" s="135">
        <f t="shared" si="38"/>
        <v>1</v>
      </c>
      <c r="AA111" s="135">
        <f t="shared" si="38"/>
        <v>1</v>
      </c>
      <c r="AB111" s="135">
        <f t="shared" si="38"/>
        <v>1</v>
      </c>
      <c r="AC111" s="135">
        <f t="shared" si="38"/>
        <v>1</v>
      </c>
      <c r="AD111" s="135">
        <f t="shared" si="38"/>
        <v>1</v>
      </c>
      <c r="AE111" s="135">
        <f t="shared" si="38"/>
        <v>1</v>
      </c>
      <c r="AF111" s="135">
        <f t="shared" si="38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37"/>
        <v>1.58</v>
      </c>
      <c r="D112" s="135">
        <f t="shared" si="37"/>
        <v>1.58</v>
      </c>
      <c r="E112" s="135">
        <f t="shared" si="37"/>
        <v>1.58</v>
      </c>
      <c r="F112" s="135">
        <f t="shared" si="37"/>
        <v>1.58</v>
      </c>
      <c r="G112" s="135">
        <f t="shared" si="37"/>
        <v>1.58</v>
      </c>
      <c r="H112" s="135">
        <f t="shared" si="37"/>
        <v>1.58</v>
      </c>
      <c r="I112" s="135">
        <f t="shared" si="37"/>
        <v>1.58</v>
      </c>
      <c r="J112" s="135">
        <f t="shared" si="37"/>
        <v>1.58</v>
      </c>
      <c r="K112" s="135">
        <f t="shared" si="37"/>
        <v>1.58</v>
      </c>
      <c r="L112" s="135">
        <f t="shared" si="37"/>
        <v>1.58</v>
      </c>
      <c r="M112" s="135">
        <f t="shared" si="37"/>
        <v>1.58</v>
      </c>
      <c r="N112" s="135">
        <f t="shared" si="37"/>
        <v>1.58</v>
      </c>
      <c r="O112" s="135">
        <f t="shared" si="37"/>
        <v>1.58</v>
      </c>
      <c r="P112" s="135">
        <f t="shared" si="37"/>
        <v>1.58</v>
      </c>
      <c r="Q112" s="135">
        <f t="shared" si="37"/>
        <v>1.58</v>
      </c>
      <c r="R112" s="135">
        <f t="shared" si="37"/>
        <v>1.58</v>
      </c>
      <c r="S112" s="135">
        <f t="shared" si="38"/>
        <v>1.58</v>
      </c>
      <c r="T112" s="135">
        <f t="shared" si="38"/>
        <v>1.58</v>
      </c>
      <c r="U112" s="135">
        <f t="shared" si="38"/>
        <v>1.58</v>
      </c>
      <c r="V112" s="135">
        <f t="shared" si="38"/>
        <v>1.58</v>
      </c>
      <c r="W112" s="135">
        <f t="shared" si="38"/>
        <v>1.58</v>
      </c>
      <c r="X112" s="135">
        <f t="shared" si="38"/>
        <v>1.58</v>
      </c>
      <c r="Y112" s="135">
        <f t="shared" si="38"/>
        <v>1.58</v>
      </c>
      <c r="Z112" s="135">
        <f t="shared" si="38"/>
        <v>1.58</v>
      </c>
      <c r="AA112" s="135">
        <f t="shared" si="38"/>
        <v>1.58</v>
      </c>
      <c r="AB112" s="135">
        <f t="shared" si="38"/>
        <v>1.58</v>
      </c>
      <c r="AC112" s="135">
        <f t="shared" si="38"/>
        <v>1.58</v>
      </c>
      <c r="AD112" s="135">
        <f t="shared" si="38"/>
        <v>1.58</v>
      </c>
      <c r="AE112" s="135">
        <f t="shared" si="38"/>
        <v>1.58</v>
      </c>
      <c r="AF112" s="135">
        <f t="shared" si="38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37"/>
        <v>1.46</v>
      </c>
      <c r="D113" s="135">
        <f t="shared" si="37"/>
        <v>1.46</v>
      </c>
      <c r="E113" s="135">
        <f t="shared" si="37"/>
        <v>1.46</v>
      </c>
      <c r="F113" s="135">
        <f t="shared" si="37"/>
        <v>1.46</v>
      </c>
      <c r="G113" s="135">
        <f t="shared" si="37"/>
        <v>1.46</v>
      </c>
      <c r="H113" s="135">
        <f t="shared" si="37"/>
        <v>1.46</v>
      </c>
      <c r="I113" s="135">
        <f t="shared" si="37"/>
        <v>1.46</v>
      </c>
      <c r="J113" s="135">
        <f t="shared" si="37"/>
        <v>1.46</v>
      </c>
      <c r="K113" s="135">
        <f t="shared" si="37"/>
        <v>1.46</v>
      </c>
      <c r="L113" s="135">
        <f t="shared" si="37"/>
        <v>1.46</v>
      </c>
      <c r="M113" s="135">
        <f t="shared" si="37"/>
        <v>1.46</v>
      </c>
      <c r="N113" s="135">
        <f t="shared" si="37"/>
        <v>1.46</v>
      </c>
      <c r="O113" s="135">
        <f t="shared" si="37"/>
        <v>1.46</v>
      </c>
      <c r="P113" s="135">
        <f t="shared" si="37"/>
        <v>1.46</v>
      </c>
      <c r="Q113" s="135">
        <f t="shared" si="37"/>
        <v>1.46</v>
      </c>
      <c r="R113" s="135">
        <f t="shared" si="37"/>
        <v>1.46</v>
      </c>
      <c r="S113" s="135">
        <f t="shared" si="38"/>
        <v>1.46</v>
      </c>
      <c r="T113" s="135">
        <f t="shared" si="38"/>
        <v>1.46</v>
      </c>
      <c r="U113" s="135">
        <f t="shared" si="38"/>
        <v>1.46</v>
      </c>
      <c r="V113" s="135">
        <f t="shared" si="38"/>
        <v>1.46</v>
      </c>
      <c r="W113" s="135">
        <f t="shared" si="38"/>
        <v>1.46</v>
      </c>
      <c r="X113" s="135">
        <f t="shared" si="38"/>
        <v>1.46</v>
      </c>
      <c r="Y113" s="135">
        <f t="shared" si="38"/>
        <v>1.46</v>
      </c>
      <c r="Z113" s="135">
        <f t="shared" si="38"/>
        <v>1.46</v>
      </c>
      <c r="AA113" s="135">
        <f t="shared" si="38"/>
        <v>1.46</v>
      </c>
      <c r="AB113" s="135">
        <f t="shared" si="38"/>
        <v>1.46</v>
      </c>
      <c r="AC113" s="135">
        <f t="shared" si="38"/>
        <v>1.46</v>
      </c>
      <c r="AD113" s="135">
        <f t="shared" si="38"/>
        <v>1.46</v>
      </c>
      <c r="AE113" s="135">
        <f t="shared" si="38"/>
        <v>1.46</v>
      </c>
      <c r="AF113" s="135">
        <f t="shared" si="38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37"/>
        <v>1.48</v>
      </c>
      <c r="D114" s="135">
        <f t="shared" si="37"/>
        <v>1.48</v>
      </c>
      <c r="E114" s="135">
        <f t="shared" si="37"/>
        <v>1.48</v>
      </c>
      <c r="F114" s="135">
        <f t="shared" si="37"/>
        <v>1.48</v>
      </c>
      <c r="G114" s="135">
        <f t="shared" si="37"/>
        <v>1.48</v>
      </c>
      <c r="H114" s="135">
        <f t="shared" si="37"/>
        <v>1.48</v>
      </c>
      <c r="I114" s="135">
        <f t="shared" si="37"/>
        <v>1.48</v>
      </c>
      <c r="J114" s="135">
        <f t="shared" si="37"/>
        <v>1.48</v>
      </c>
      <c r="K114" s="135">
        <f t="shared" si="37"/>
        <v>1.48</v>
      </c>
      <c r="L114" s="135">
        <f t="shared" si="37"/>
        <v>1.48</v>
      </c>
      <c r="M114" s="135">
        <f t="shared" si="37"/>
        <v>1.48</v>
      </c>
      <c r="N114" s="135">
        <f t="shared" si="37"/>
        <v>1.48</v>
      </c>
      <c r="O114" s="135">
        <f t="shared" si="37"/>
        <v>1.48</v>
      </c>
      <c r="P114" s="135">
        <f t="shared" si="37"/>
        <v>1.48</v>
      </c>
      <c r="Q114" s="135">
        <f t="shared" si="37"/>
        <v>1.48</v>
      </c>
      <c r="R114" s="135">
        <f t="shared" si="37"/>
        <v>1.48</v>
      </c>
      <c r="S114" s="135">
        <f t="shared" si="38"/>
        <v>1.48</v>
      </c>
      <c r="T114" s="135">
        <f t="shared" si="38"/>
        <v>1.48</v>
      </c>
      <c r="U114" s="135">
        <f t="shared" si="38"/>
        <v>1.48</v>
      </c>
      <c r="V114" s="135">
        <f t="shared" si="38"/>
        <v>1.48</v>
      </c>
      <c r="W114" s="135">
        <f t="shared" si="38"/>
        <v>1.48</v>
      </c>
      <c r="X114" s="135">
        <f t="shared" si="38"/>
        <v>1.48</v>
      </c>
      <c r="Y114" s="135">
        <f t="shared" si="38"/>
        <v>1.48</v>
      </c>
      <c r="Z114" s="135">
        <f t="shared" si="38"/>
        <v>1.48</v>
      </c>
      <c r="AA114" s="135">
        <f t="shared" si="38"/>
        <v>1.48</v>
      </c>
      <c r="AB114" s="135">
        <f t="shared" si="38"/>
        <v>1.48</v>
      </c>
      <c r="AC114" s="135">
        <f t="shared" si="38"/>
        <v>1.48</v>
      </c>
      <c r="AD114" s="135">
        <f t="shared" si="38"/>
        <v>1.48</v>
      </c>
      <c r="AE114" s="135">
        <f t="shared" si="38"/>
        <v>1.48</v>
      </c>
      <c r="AF114" s="135">
        <f t="shared" si="38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37"/>
        <v>2.2000000000000002</v>
      </c>
      <c r="D115" s="135">
        <f t="shared" si="37"/>
        <v>2.2000000000000002</v>
      </c>
      <c r="E115" s="135">
        <f t="shared" si="37"/>
        <v>2.2000000000000002</v>
      </c>
      <c r="F115" s="135">
        <f t="shared" si="37"/>
        <v>2.2000000000000002</v>
      </c>
      <c r="G115" s="135">
        <f t="shared" si="37"/>
        <v>2.2000000000000002</v>
      </c>
      <c r="H115" s="135">
        <f t="shared" si="37"/>
        <v>2.2000000000000002</v>
      </c>
      <c r="I115" s="135">
        <f t="shared" si="37"/>
        <v>2.2000000000000002</v>
      </c>
      <c r="J115" s="135">
        <f t="shared" si="37"/>
        <v>2.2000000000000002</v>
      </c>
      <c r="K115" s="135">
        <f t="shared" si="37"/>
        <v>2.2000000000000002</v>
      </c>
      <c r="L115" s="135">
        <f t="shared" si="37"/>
        <v>2.2000000000000002</v>
      </c>
      <c r="M115" s="135">
        <f t="shared" si="37"/>
        <v>2.2000000000000002</v>
      </c>
      <c r="N115" s="135">
        <f t="shared" si="37"/>
        <v>2.2000000000000002</v>
      </c>
      <c r="O115" s="135">
        <f t="shared" si="37"/>
        <v>2.2000000000000002</v>
      </c>
      <c r="P115" s="135">
        <f t="shared" si="37"/>
        <v>2.2000000000000002</v>
      </c>
      <c r="Q115" s="135">
        <f t="shared" si="37"/>
        <v>2.2000000000000002</v>
      </c>
      <c r="R115" s="135">
        <f t="shared" si="37"/>
        <v>2.2000000000000002</v>
      </c>
      <c r="S115" s="135">
        <f t="shared" si="38"/>
        <v>2.2000000000000002</v>
      </c>
      <c r="T115" s="135">
        <f t="shared" si="38"/>
        <v>2.2000000000000002</v>
      </c>
      <c r="U115" s="135">
        <f t="shared" si="38"/>
        <v>2.2000000000000002</v>
      </c>
      <c r="V115" s="135">
        <f t="shared" si="38"/>
        <v>2.2000000000000002</v>
      </c>
      <c r="W115" s="135">
        <f t="shared" si="38"/>
        <v>2.2000000000000002</v>
      </c>
      <c r="X115" s="135">
        <f t="shared" si="38"/>
        <v>2.2000000000000002</v>
      </c>
      <c r="Y115" s="135">
        <f t="shared" si="38"/>
        <v>2.2000000000000002</v>
      </c>
      <c r="Z115" s="135">
        <f t="shared" si="38"/>
        <v>2.2000000000000002</v>
      </c>
      <c r="AA115" s="135">
        <f t="shared" si="38"/>
        <v>2.2000000000000002</v>
      </c>
      <c r="AB115" s="135">
        <f t="shared" si="38"/>
        <v>2.2000000000000002</v>
      </c>
      <c r="AC115" s="135">
        <f t="shared" si="38"/>
        <v>2.2000000000000002</v>
      </c>
      <c r="AD115" s="135">
        <f t="shared" si="38"/>
        <v>2.2000000000000002</v>
      </c>
      <c r="AE115" s="135">
        <f t="shared" si="38"/>
        <v>2.2000000000000002</v>
      </c>
      <c r="AF115" s="135">
        <f t="shared" si="38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37"/>
        <v>2</v>
      </c>
      <c r="D116" s="135">
        <f t="shared" si="37"/>
        <v>2</v>
      </c>
      <c r="E116" s="135">
        <f t="shared" si="37"/>
        <v>2</v>
      </c>
      <c r="F116" s="135">
        <f t="shared" si="37"/>
        <v>2</v>
      </c>
      <c r="G116" s="135">
        <f t="shared" si="37"/>
        <v>2</v>
      </c>
      <c r="H116" s="135">
        <f t="shared" si="37"/>
        <v>2</v>
      </c>
      <c r="I116" s="135">
        <f t="shared" si="37"/>
        <v>2</v>
      </c>
      <c r="J116" s="135">
        <f t="shared" si="37"/>
        <v>2</v>
      </c>
      <c r="K116" s="135">
        <f t="shared" si="37"/>
        <v>2</v>
      </c>
      <c r="L116" s="135">
        <f t="shared" si="37"/>
        <v>2</v>
      </c>
      <c r="M116" s="135">
        <f t="shared" si="37"/>
        <v>2</v>
      </c>
      <c r="N116" s="135">
        <f t="shared" si="37"/>
        <v>2</v>
      </c>
      <c r="O116" s="135">
        <f t="shared" si="37"/>
        <v>2</v>
      </c>
      <c r="P116" s="135">
        <f t="shared" si="37"/>
        <v>2</v>
      </c>
      <c r="Q116" s="135">
        <f t="shared" si="37"/>
        <v>2</v>
      </c>
      <c r="R116" s="135">
        <f t="shared" si="37"/>
        <v>2</v>
      </c>
      <c r="S116" s="135">
        <f t="shared" si="38"/>
        <v>2</v>
      </c>
      <c r="T116" s="135">
        <f t="shared" si="38"/>
        <v>2</v>
      </c>
      <c r="U116" s="135">
        <f t="shared" si="38"/>
        <v>2</v>
      </c>
      <c r="V116" s="135">
        <f t="shared" si="38"/>
        <v>2</v>
      </c>
      <c r="W116" s="135">
        <f t="shared" si="38"/>
        <v>2</v>
      </c>
      <c r="X116" s="135">
        <f t="shared" si="38"/>
        <v>2</v>
      </c>
      <c r="Y116" s="135">
        <f t="shared" si="38"/>
        <v>2</v>
      </c>
      <c r="Z116" s="135">
        <f t="shared" si="38"/>
        <v>2</v>
      </c>
      <c r="AA116" s="135">
        <f t="shared" si="38"/>
        <v>2</v>
      </c>
      <c r="AB116" s="135">
        <f t="shared" si="38"/>
        <v>2</v>
      </c>
      <c r="AC116" s="135">
        <f t="shared" si="38"/>
        <v>2</v>
      </c>
      <c r="AD116" s="135">
        <f t="shared" si="38"/>
        <v>2</v>
      </c>
      <c r="AE116" s="135">
        <f t="shared" si="38"/>
        <v>2</v>
      </c>
      <c r="AF116" s="135">
        <f t="shared" si="38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37"/>
        <v>1.25</v>
      </c>
      <c r="D117" s="135">
        <f t="shared" si="37"/>
        <v>1.25</v>
      </c>
      <c r="E117" s="135">
        <f t="shared" si="37"/>
        <v>1.25</v>
      </c>
      <c r="F117" s="135">
        <f t="shared" si="37"/>
        <v>1.25</v>
      </c>
      <c r="G117" s="135">
        <f t="shared" si="37"/>
        <v>1.25</v>
      </c>
      <c r="H117" s="135">
        <f t="shared" si="37"/>
        <v>1.25</v>
      </c>
      <c r="I117" s="135">
        <f t="shared" si="37"/>
        <v>1.25</v>
      </c>
      <c r="J117" s="135">
        <f t="shared" si="37"/>
        <v>1.25</v>
      </c>
      <c r="K117" s="135">
        <f t="shared" si="37"/>
        <v>1.25</v>
      </c>
      <c r="L117" s="135">
        <f t="shared" si="37"/>
        <v>1.25</v>
      </c>
      <c r="M117" s="135">
        <f t="shared" si="37"/>
        <v>1.25</v>
      </c>
      <c r="N117" s="135">
        <f t="shared" si="37"/>
        <v>1.25</v>
      </c>
      <c r="O117" s="135">
        <f t="shared" si="37"/>
        <v>1.25</v>
      </c>
      <c r="P117" s="135">
        <f t="shared" si="37"/>
        <v>1.25</v>
      </c>
      <c r="Q117" s="135">
        <f t="shared" si="37"/>
        <v>1.25</v>
      </c>
      <c r="R117" s="135">
        <f t="shared" si="37"/>
        <v>1.25</v>
      </c>
      <c r="S117" s="135">
        <f t="shared" si="38"/>
        <v>1.25</v>
      </c>
      <c r="T117" s="135">
        <f t="shared" si="38"/>
        <v>1.25</v>
      </c>
      <c r="U117" s="135">
        <f t="shared" si="38"/>
        <v>1.25</v>
      </c>
      <c r="V117" s="135">
        <f t="shared" si="38"/>
        <v>1.25</v>
      </c>
      <c r="W117" s="135">
        <f t="shared" si="38"/>
        <v>1.25</v>
      </c>
      <c r="X117" s="135">
        <f t="shared" si="38"/>
        <v>1.25</v>
      </c>
      <c r="Y117" s="135">
        <f t="shared" si="38"/>
        <v>1.25</v>
      </c>
      <c r="Z117" s="135">
        <f t="shared" si="38"/>
        <v>1.25</v>
      </c>
      <c r="AA117" s="135">
        <f t="shared" si="38"/>
        <v>1.25</v>
      </c>
      <c r="AB117" s="135">
        <f t="shared" si="38"/>
        <v>1.25</v>
      </c>
      <c r="AC117" s="135">
        <f t="shared" si="38"/>
        <v>1.25</v>
      </c>
      <c r="AD117" s="135">
        <f t="shared" si="38"/>
        <v>1.25</v>
      </c>
      <c r="AE117" s="135">
        <f t="shared" si="38"/>
        <v>1.25</v>
      </c>
      <c r="AF117" s="135">
        <f t="shared" si="38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37"/>
        <v>1.1499999999999999</v>
      </c>
      <c r="D118" s="135">
        <f t="shared" si="37"/>
        <v>1.1499999999999999</v>
      </c>
      <c r="E118" s="135">
        <f t="shared" si="37"/>
        <v>1.1499999999999999</v>
      </c>
      <c r="F118" s="135">
        <f t="shared" si="37"/>
        <v>1.1499999999999999</v>
      </c>
      <c r="G118" s="135">
        <f t="shared" si="37"/>
        <v>1.1499999999999999</v>
      </c>
      <c r="H118" s="135">
        <f t="shared" si="37"/>
        <v>1.1499999999999999</v>
      </c>
      <c r="I118" s="135">
        <f t="shared" si="37"/>
        <v>1.1499999999999999</v>
      </c>
      <c r="J118" s="135">
        <f t="shared" si="37"/>
        <v>1.1499999999999999</v>
      </c>
      <c r="K118" s="135">
        <f t="shared" si="37"/>
        <v>1.1499999999999999</v>
      </c>
      <c r="L118" s="135">
        <f t="shared" si="37"/>
        <v>1.1499999999999999</v>
      </c>
      <c r="M118" s="135">
        <f t="shared" si="37"/>
        <v>1.1499999999999999</v>
      </c>
      <c r="N118" s="135">
        <f t="shared" si="37"/>
        <v>1.1499999999999999</v>
      </c>
      <c r="O118" s="135">
        <f t="shared" si="37"/>
        <v>1.1499999999999999</v>
      </c>
      <c r="P118" s="135">
        <f t="shared" si="37"/>
        <v>1.1499999999999999</v>
      </c>
      <c r="Q118" s="135">
        <f t="shared" si="37"/>
        <v>1.1499999999999999</v>
      </c>
      <c r="R118" s="135">
        <f t="shared" si="37"/>
        <v>1.1499999999999999</v>
      </c>
      <c r="S118" s="135">
        <f t="shared" si="38"/>
        <v>1.1499999999999999</v>
      </c>
      <c r="T118" s="135">
        <f t="shared" si="38"/>
        <v>1.1499999999999999</v>
      </c>
      <c r="U118" s="135">
        <f t="shared" si="38"/>
        <v>1.1499999999999999</v>
      </c>
      <c r="V118" s="135">
        <f t="shared" si="38"/>
        <v>1.1499999999999999</v>
      </c>
      <c r="W118" s="135">
        <f t="shared" si="38"/>
        <v>1.1499999999999999</v>
      </c>
      <c r="X118" s="135">
        <f t="shared" si="38"/>
        <v>1.1499999999999999</v>
      </c>
      <c r="Y118" s="135">
        <f t="shared" si="38"/>
        <v>1.1499999999999999</v>
      </c>
      <c r="Z118" s="135">
        <f t="shared" si="38"/>
        <v>1.1499999999999999</v>
      </c>
      <c r="AA118" s="135">
        <f t="shared" si="38"/>
        <v>1.1499999999999999</v>
      </c>
      <c r="AB118" s="135">
        <f t="shared" si="38"/>
        <v>1.1499999999999999</v>
      </c>
      <c r="AC118" s="135">
        <f t="shared" si="38"/>
        <v>1.1499999999999999</v>
      </c>
      <c r="AD118" s="135">
        <f t="shared" si="38"/>
        <v>1.1499999999999999</v>
      </c>
      <c r="AE118" s="135">
        <f t="shared" si="38"/>
        <v>1.1499999999999999</v>
      </c>
      <c r="AF118" s="135">
        <f t="shared" si="38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37"/>
        <v>2.133</v>
      </c>
      <c r="D119" s="135">
        <f t="shared" si="37"/>
        <v>2.133</v>
      </c>
      <c r="E119" s="135">
        <f t="shared" si="37"/>
        <v>2.133</v>
      </c>
      <c r="F119" s="135">
        <f t="shared" si="37"/>
        <v>2.133</v>
      </c>
      <c r="G119" s="135">
        <f t="shared" si="37"/>
        <v>2.133</v>
      </c>
      <c r="H119" s="135">
        <f t="shared" si="37"/>
        <v>2.133</v>
      </c>
      <c r="I119" s="135">
        <f t="shared" si="37"/>
        <v>2.133</v>
      </c>
      <c r="J119" s="135">
        <f t="shared" si="37"/>
        <v>2.133</v>
      </c>
      <c r="K119" s="135">
        <f t="shared" si="37"/>
        <v>2.133</v>
      </c>
      <c r="L119" s="135">
        <f t="shared" si="37"/>
        <v>2.133</v>
      </c>
      <c r="M119" s="135">
        <f t="shared" si="37"/>
        <v>2.133</v>
      </c>
      <c r="N119" s="135">
        <f t="shared" si="37"/>
        <v>2.133</v>
      </c>
      <c r="O119" s="135">
        <f t="shared" si="37"/>
        <v>2.133</v>
      </c>
      <c r="P119" s="135">
        <f t="shared" si="37"/>
        <v>2.133</v>
      </c>
      <c r="Q119" s="135">
        <f t="shared" si="37"/>
        <v>2.133</v>
      </c>
      <c r="R119" s="135">
        <f t="shared" si="37"/>
        <v>2.133</v>
      </c>
      <c r="S119" s="135">
        <f t="shared" si="38"/>
        <v>2.133</v>
      </c>
      <c r="T119" s="135">
        <f t="shared" si="38"/>
        <v>2.133</v>
      </c>
      <c r="U119" s="135">
        <f t="shared" si="38"/>
        <v>2.133</v>
      </c>
      <c r="V119" s="135">
        <f t="shared" si="38"/>
        <v>2.133</v>
      </c>
      <c r="W119" s="135">
        <f t="shared" si="38"/>
        <v>2.133</v>
      </c>
      <c r="X119" s="135">
        <f t="shared" si="38"/>
        <v>2.133</v>
      </c>
      <c r="Y119" s="135">
        <f t="shared" si="38"/>
        <v>2.133</v>
      </c>
      <c r="Z119" s="135">
        <f t="shared" si="38"/>
        <v>2.133</v>
      </c>
      <c r="AA119" s="135">
        <f t="shared" si="38"/>
        <v>2.133</v>
      </c>
      <c r="AB119" s="135">
        <f t="shared" si="38"/>
        <v>2.133</v>
      </c>
      <c r="AC119" s="135">
        <f t="shared" si="38"/>
        <v>2.133</v>
      </c>
      <c r="AD119" s="135">
        <f t="shared" si="38"/>
        <v>2.133</v>
      </c>
      <c r="AE119" s="135">
        <f t="shared" si="38"/>
        <v>2.133</v>
      </c>
      <c r="AF119" s="135">
        <f t="shared" si="38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37"/>
        <v>2.09</v>
      </c>
      <c r="D120" s="135">
        <f t="shared" si="37"/>
        <v>2.09</v>
      </c>
      <c r="E120" s="135">
        <f t="shared" si="37"/>
        <v>2.09</v>
      </c>
      <c r="F120" s="135">
        <f t="shared" si="37"/>
        <v>2.09</v>
      </c>
      <c r="G120" s="135">
        <f t="shared" si="37"/>
        <v>2.09</v>
      </c>
      <c r="H120" s="135">
        <f t="shared" si="37"/>
        <v>2.09</v>
      </c>
      <c r="I120" s="135">
        <f t="shared" si="37"/>
        <v>2.09</v>
      </c>
      <c r="J120" s="135">
        <f t="shared" si="37"/>
        <v>2.09</v>
      </c>
      <c r="K120" s="135">
        <f t="shared" si="37"/>
        <v>2.09</v>
      </c>
      <c r="L120" s="135">
        <f t="shared" si="37"/>
        <v>2.09</v>
      </c>
      <c r="M120" s="135">
        <f t="shared" si="37"/>
        <v>2.09</v>
      </c>
      <c r="N120" s="135">
        <f t="shared" si="37"/>
        <v>2.09</v>
      </c>
      <c r="O120" s="135">
        <f t="shared" si="37"/>
        <v>2.09</v>
      </c>
      <c r="P120" s="135">
        <f t="shared" si="37"/>
        <v>2.09</v>
      </c>
      <c r="Q120" s="135">
        <f t="shared" si="37"/>
        <v>2.09</v>
      </c>
      <c r="R120" s="135">
        <f t="shared" ref="R120:W170" si="39">Q120</f>
        <v>2.09</v>
      </c>
      <c r="S120" s="135">
        <f t="shared" si="38"/>
        <v>2.09</v>
      </c>
      <c r="T120" s="135">
        <f t="shared" si="38"/>
        <v>2.09</v>
      </c>
      <c r="U120" s="135">
        <f t="shared" si="38"/>
        <v>2.09</v>
      </c>
      <c r="V120" s="135">
        <f t="shared" si="38"/>
        <v>2.09</v>
      </c>
      <c r="W120" s="135">
        <f t="shared" si="38"/>
        <v>2.09</v>
      </c>
      <c r="X120" s="135">
        <f t="shared" si="38"/>
        <v>2.09</v>
      </c>
      <c r="Y120" s="135">
        <f t="shared" si="38"/>
        <v>2.09</v>
      </c>
      <c r="Z120" s="135">
        <f t="shared" si="38"/>
        <v>2.09</v>
      </c>
      <c r="AA120" s="135">
        <f t="shared" si="38"/>
        <v>2.09</v>
      </c>
      <c r="AB120" s="135">
        <f t="shared" si="38"/>
        <v>2.09</v>
      </c>
      <c r="AC120" s="135">
        <f t="shared" si="38"/>
        <v>2.09</v>
      </c>
      <c r="AD120" s="135">
        <f t="shared" si="38"/>
        <v>2.09</v>
      </c>
      <c r="AE120" s="135">
        <f t="shared" si="38"/>
        <v>2.09</v>
      </c>
      <c r="AF120" s="135">
        <f t="shared" si="38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40">B121</f>
        <v>1.1399999999999999</v>
      </c>
      <c r="D121" s="135">
        <f t="shared" si="40"/>
        <v>1.1399999999999999</v>
      </c>
      <c r="E121" s="135">
        <f t="shared" si="40"/>
        <v>1.1399999999999999</v>
      </c>
      <c r="F121" s="135">
        <f t="shared" si="40"/>
        <v>1.1399999999999999</v>
      </c>
      <c r="G121" s="135">
        <f t="shared" si="40"/>
        <v>1.1399999999999999</v>
      </c>
      <c r="H121" s="135">
        <f t="shared" si="40"/>
        <v>1.1399999999999999</v>
      </c>
      <c r="I121" s="135">
        <f t="shared" si="40"/>
        <v>1.1399999999999999</v>
      </c>
      <c r="J121" s="135">
        <f t="shared" si="40"/>
        <v>1.1399999999999999</v>
      </c>
      <c r="K121" s="135">
        <f t="shared" si="40"/>
        <v>1.1399999999999999</v>
      </c>
      <c r="L121" s="135">
        <f t="shared" si="40"/>
        <v>1.1399999999999999</v>
      </c>
      <c r="M121" s="135">
        <f t="shared" si="40"/>
        <v>1.1399999999999999</v>
      </c>
      <c r="N121" s="135">
        <f t="shared" si="40"/>
        <v>1.1399999999999999</v>
      </c>
      <c r="O121" s="135">
        <f t="shared" si="40"/>
        <v>1.1399999999999999</v>
      </c>
      <c r="P121" s="135">
        <f t="shared" si="40"/>
        <v>1.1399999999999999</v>
      </c>
      <c r="Q121" s="135">
        <f t="shared" si="40"/>
        <v>1.1399999999999999</v>
      </c>
      <c r="R121" s="135">
        <f t="shared" si="39"/>
        <v>1.1399999999999999</v>
      </c>
      <c r="S121" s="135">
        <f t="shared" si="38"/>
        <v>1.1399999999999999</v>
      </c>
      <c r="T121" s="135">
        <f t="shared" si="38"/>
        <v>1.1399999999999999</v>
      </c>
      <c r="U121" s="135">
        <f t="shared" si="38"/>
        <v>1.1399999999999999</v>
      </c>
      <c r="V121" s="135">
        <f t="shared" si="38"/>
        <v>1.1399999999999999</v>
      </c>
      <c r="W121" s="135">
        <f t="shared" si="38"/>
        <v>1.1399999999999999</v>
      </c>
      <c r="X121" s="135">
        <f t="shared" si="38"/>
        <v>1.1399999999999999</v>
      </c>
      <c r="Y121" s="135">
        <f t="shared" si="38"/>
        <v>1.1399999999999999</v>
      </c>
      <c r="Z121" s="135">
        <f t="shared" si="38"/>
        <v>1.1399999999999999</v>
      </c>
      <c r="AA121" s="135">
        <f t="shared" si="38"/>
        <v>1.1399999999999999</v>
      </c>
      <c r="AB121" s="135">
        <f t="shared" si="38"/>
        <v>1.1399999999999999</v>
      </c>
      <c r="AC121" s="135">
        <f t="shared" si="38"/>
        <v>1.1399999999999999</v>
      </c>
      <c r="AD121" s="135">
        <f t="shared" si="38"/>
        <v>1.1399999999999999</v>
      </c>
      <c r="AE121" s="135">
        <f t="shared" si="38"/>
        <v>1.1399999999999999</v>
      </c>
      <c r="AF121" s="135">
        <f t="shared" si="38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40"/>
        <v>0.82</v>
      </c>
      <c r="D122" s="135">
        <f t="shared" si="40"/>
        <v>0.82</v>
      </c>
      <c r="E122" s="135">
        <f t="shared" si="40"/>
        <v>0.82</v>
      </c>
      <c r="F122" s="135">
        <f t="shared" si="40"/>
        <v>0.82</v>
      </c>
      <c r="G122" s="135">
        <f t="shared" si="40"/>
        <v>0.82</v>
      </c>
      <c r="H122" s="135">
        <f t="shared" si="40"/>
        <v>0.82</v>
      </c>
      <c r="I122" s="135">
        <f t="shared" si="40"/>
        <v>0.82</v>
      </c>
      <c r="J122" s="135">
        <f t="shared" si="40"/>
        <v>0.82</v>
      </c>
      <c r="K122" s="135">
        <f t="shared" si="40"/>
        <v>0.82</v>
      </c>
      <c r="L122" s="135">
        <f t="shared" si="40"/>
        <v>0.82</v>
      </c>
      <c r="M122" s="135">
        <f t="shared" si="40"/>
        <v>0.82</v>
      </c>
      <c r="N122" s="135">
        <f t="shared" si="40"/>
        <v>0.82</v>
      </c>
      <c r="O122" s="135">
        <f t="shared" si="40"/>
        <v>0.82</v>
      </c>
      <c r="P122" s="135">
        <f t="shared" si="40"/>
        <v>0.82</v>
      </c>
      <c r="Q122" s="135">
        <f t="shared" si="40"/>
        <v>0.82</v>
      </c>
      <c r="R122" s="135">
        <f t="shared" si="39"/>
        <v>0.82</v>
      </c>
      <c r="S122" s="135">
        <f t="shared" si="38"/>
        <v>0.82</v>
      </c>
      <c r="T122" s="135">
        <f t="shared" si="38"/>
        <v>0.82</v>
      </c>
      <c r="U122" s="135">
        <f t="shared" si="38"/>
        <v>0.82</v>
      </c>
      <c r="V122" s="135">
        <f t="shared" si="38"/>
        <v>0.82</v>
      </c>
      <c r="W122" s="135">
        <f t="shared" si="38"/>
        <v>0.82</v>
      </c>
      <c r="X122" s="135">
        <f t="shared" si="38"/>
        <v>0.82</v>
      </c>
      <c r="Y122" s="135">
        <f t="shared" si="38"/>
        <v>0.82</v>
      </c>
      <c r="Z122" s="135">
        <f t="shared" si="38"/>
        <v>0.82</v>
      </c>
      <c r="AA122" s="135">
        <f t="shared" si="38"/>
        <v>0.82</v>
      </c>
      <c r="AB122" s="135">
        <f t="shared" si="38"/>
        <v>0.82</v>
      </c>
      <c r="AC122" s="135">
        <f t="shared" si="38"/>
        <v>0.82</v>
      </c>
      <c r="AD122" s="135">
        <f t="shared" si="38"/>
        <v>0.82</v>
      </c>
      <c r="AE122" s="135">
        <f t="shared" si="38"/>
        <v>0.82</v>
      </c>
      <c r="AF122" s="135">
        <f t="shared" si="38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40"/>
        <v>2</v>
      </c>
      <c r="D123" s="135">
        <f t="shared" si="40"/>
        <v>2</v>
      </c>
      <c r="E123" s="135">
        <f t="shared" si="40"/>
        <v>2</v>
      </c>
      <c r="F123" s="135">
        <f t="shared" si="40"/>
        <v>2</v>
      </c>
      <c r="G123" s="135">
        <f t="shared" si="40"/>
        <v>2</v>
      </c>
      <c r="H123" s="135">
        <f t="shared" si="40"/>
        <v>2</v>
      </c>
      <c r="I123" s="135">
        <f t="shared" si="40"/>
        <v>2</v>
      </c>
      <c r="J123" s="135">
        <f t="shared" si="40"/>
        <v>2</v>
      </c>
      <c r="K123" s="135">
        <f t="shared" si="40"/>
        <v>2</v>
      </c>
      <c r="L123" s="135">
        <f t="shared" si="40"/>
        <v>2</v>
      </c>
      <c r="M123" s="135">
        <f t="shared" si="40"/>
        <v>2</v>
      </c>
      <c r="N123" s="135">
        <f t="shared" si="40"/>
        <v>2</v>
      </c>
      <c r="O123" s="135">
        <f t="shared" si="40"/>
        <v>2</v>
      </c>
      <c r="P123" s="135">
        <f t="shared" si="40"/>
        <v>2</v>
      </c>
      <c r="Q123" s="135">
        <f t="shared" si="40"/>
        <v>2</v>
      </c>
      <c r="R123" s="135">
        <f t="shared" si="39"/>
        <v>2</v>
      </c>
      <c r="S123" s="135">
        <f t="shared" si="38"/>
        <v>2</v>
      </c>
      <c r="T123" s="135">
        <f t="shared" si="38"/>
        <v>2</v>
      </c>
      <c r="U123" s="135">
        <f t="shared" si="38"/>
        <v>2</v>
      </c>
      <c r="V123" s="135">
        <f t="shared" ref="V123:AF146" si="41">U123</f>
        <v>2</v>
      </c>
      <c r="W123" s="135">
        <f t="shared" si="41"/>
        <v>2</v>
      </c>
      <c r="X123" s="135">
        <f t="shared" si="41"/>
        <v>2</v>
      </c>
      <c r="Y123" s="135">
        <f t="shared" si="41"/>
        <v>2</v>
      </c>
      <c r="Z123" s="135">
        <f t="shared" si="41"/>
        <v>2</v>
      </c>
      <c r="AA123" s="135">
        <f t="shared" si="41"/>
        <v>2</v>
      </c>
      <c r="AB123" s="135">
        <f t="shared" si="41"/>
        <v>2</v>
      </c>
      <c r="AC123" s="135">
        <f t="shared" si="41"/>
        <v>2</v>
      </c>
      <c r="AD123" s="135">
        <f t="shared" si="41"/>
        <v>2</v>
      </c>
      <c r="AE123" s="135">
        <f t="shared" si="41"/>
        <v>2</v>
      </c>
      <c r="AF123" s="135">
        <f t="shared" si="41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40"/>
        <v>5.61</v>
      </c>
      <c r="D124" s="135">
        <f t="shared" si="40"/>
        <v>5.61</v>
      </c>
      <c r="E124" s="135">
        <f t="shared" si="40"/>
        <v>5.61</v>
      </c>
      <c r="F124" s="135">
        <f t="shared" si="40"/>
        <v>5.61</v>
      </c>
      <c r="G124" s="135">
        <f t="shared" si="40"/>
        <v>5.61</v>
      </c>
      <c r="H124" s="135">
        <f t="shared" si="40"/>
        <v>5.61</v>
      </c>
      <c r="I124" s="135">
        <f t="shared" si="40"/>
        <v>5.61</v>
      </c>
      <c r="J124" s="135">
        <f t="shared" si="40"/>
        <v>5.61</v>
      </c>
      <c r="K124" s="135">
        <f t="shared" si="40"/>
        <v>5.61</v>
      </c>
      <c r="L124" s="135">
        <f t="shared" si="40"/>
        <v>5.61</v>
      </c>
      <c r="M124" s="135">
        <f t="shared" si="40"/>
        <v>5.61</v>
      </c>
      <c r="N124" s="135">
        <f t="shared" si="40"/>
        <v>5.61</v>
      </c>
      <c r="O124" s="135">
        <f t="shared" si="40"/>
        <v>5.61</v>
      </c>
      <c r="P124" s="135">
        <f t="shared" si="40"/>
        <v>5.61</v>
      </c>
      <c r="Q124" s="135">
        <f t="shared" si="40"/>
        <v>5.61</v>
      </c>
      <c r="R124" s="135">
        <f t="shared" si="39"/>
        <v>5.61</v>
      </c>
      <c r="S124" s="135">
        <f t="shared" si="39"/>
        <v>5.61</v>
      </c>
      <c r="T124" s="135">
        <f t="shared" si="39"/>
        <v>5.61</v>
      </c>
      <c r="U124" s="135">
        <f t="shared" si="39"/>
        <v>5.61</v>
      </c>
      <c r="V124" s="135">
        <f t="shared" si="41"/>
        <v>5.61</v>
      </c>
      <c r="W124" s="135">
        <f t="shared" si="41"/>
        <v>5.61</v>
      </c>
      <c r="X124" s="135">
        <f t="shared" si="41"/>
        <v>5.61</v>
      </c>
      <c r="Y124" s="135">
        <f t="shared" si="41"/>
        <v>5.61</v>
      </c>
      <c r="Z124" s="135">
        <f t="shared" si="41"/>
        <v>5.61</v>
      </c>
      <c r="AA124" s="135">
        <f t="shared" si="41"/>
        <v>5.61</v>
      </c>
      <c r="AB124" s="135">
        <f t="shared" si="41"/>
        <v>5.61</v>
      </c>
      <c r="AC124" s="135">
        <f t="shared" si="41"/>
        <v>5.61</v>
      </c>
      <c r="AD124" s="135">
        <f t="shared" si="41"/>
        <v>5.61</v>
      </c>
      <c r="AE124" s="135">
        <f t="shared" si="41"/>
        <v>5.61</v>
      </c>
      <c r="AF124" s="135">
        <f t="shared" si="41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40"/>
        <v>1.25</v>
      </c>
      <c r="D125" s="135">
        <f t="shared" si="40"/>
        <v>1.25</v>
      </c>
      <c r="E125" s="135">
        <f t="shared" si="40"/>
        <v>1.25</v>
      </c>
      <c r="F125" s="135">
        <f t="shared" si="40"/>
        <v>1.25</v>
      </c>
      <c r="G125" s="135">
        <f t="shared" si="40"/>
        <v>1.25</v>
      </c>
      <c r="H125" s="135">
        <f t="shared" si="40"/>
        <v>1.25</v>
      </c>
      <c r="I125" s="135">
        <f t="shared" si="40"/>
        <v>1.25</v>
      </c>
      <c r="J125" s="135">
        <f t="shared" si="40"/>
        <v>1.25</v>
      </c>
      <c r="K125" s="135">
        <f t="shared" si="40"/>
        <v>1.25</v>
      </c>
      <c r="L125" s="135">
        <f t="shared" si="40"/>
        <v>1.25</v>
      </c>
      <c r="M125" s="135">
        <f t="shared" si="40"/>
        <v>1.25</v>
      </c>
      <c r="N125" s="135">
        <f t="shared" si="40"/>
        <v>1.25</v>
      </c>
      <c r="O125" s="135">
        <f t="shared" si="40"/>
        <v>1.25</v>
      </c>
      <c r="P125" s="135">
        <f t="shared" si="40"/>
        <v>1.25</v>
      </c>
      <c r="Q125" s="135">
        <f t="shared" si="40"/>
        <v>1.25</v>
      </c>
      <c r="R125" s="135">
        <f t="shared" si="39"/>
        <v>1.25</v>
      </c>
      <c r="S125" s="135">
        <f t="shared" si="39"/>
        <v>1.25</v>
      </c>
      <c r="T125" s="135">
        <f t="shared" si="39"/>
        <v>1.25</v>
      </c>
      <c r="U125" s="135">
        <f t="shared" si="39"/>
        <v>1.25</v>
      </c>
      <c r="V125" s="135">
        <f t="shared" si="41"/>
        <v>1.25</v>
      </c>
      <c r="W125" s="135">
        <f t="shared" si="41"/>
        <v>1.25</v>
      </c>
      <c r="X125" s="135">
        <f t="shared" si="41"/>
        <v>1.25</v>
      </c>
      <c r="Y125" s="135">
        <f t="shared" si="41"/>
        <v>1.25</v>
      </c>
      <c r="Z125" s="135">
        <f t="shared" si="41"/>
        <v>1.25</v>
      </c>
      <c r="AA125" s="135">
        <f t="shared" si="41"/>
        <v>1.25</v>
      </c>
      <c r="AB125" s="135">
        <f t="shared" si="41"/>
        <v>1.25</v>
      </c>
      <c r="AC125" s="135">
        <f t="shared" si="41"/>
        <v>1.25</v>
      </c>
      <c r="AD125" s="135">
        <f t="shared" si="41"/>
        <v>1.25</v>
      </c>
      <c r="AE125" s="135">
        <f t="shared" si="41"/>
        <v>1.25</v>
      </c>
      <c r="AF125" s="135">
        <f t="shared" si="41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40"/>
        <v>1.25</v>
      </c>
      <c r="D126" s="135">
        <f t="shared" si="40"/>
        <v>1.25</v>
      </c>
      <c r="E126" s="135">
        <f t="shared" si="40"/>
        <v>1.25</v>
      </c>
      <c r="F126" s="135">
        <f t="shared" si="40"/>
        <v>1.25</v>
      </c>
      <c r="G126" s="135">
        <f t="shared" si="40"/>
        <v>1.25</v>
      </c>
      <c r="H126" s="135">
        <f t="shared" si="40"/>
        <v>1.25</v>
      </c>
      <c r="I126" s="135">
        <f t="shared" si="40"/>
        <v>1.25</v>
      </c>
      <c r="J126" s="135">
        <f t="shared" si="40"/>
        <v>1.25</v>
      </c>
      <c r="K126" s="135">
        <f t="shared" si="40"/>
        <v>1.25</v>
      </c>
      <c r="L126" s="135">
        <f t="shared" si="40"/>
        <v>1.25</v>
      </c>
      <c r="M126" s="135">
        <f t="shared" si="40"/>
        <v>1.25</v>
      </c>
      <c r="N126" s="135">
        <f t="shared" si="40"/>
        <v>1.25</v>
      </c>
      <c r="O126" s="135">
        <f t="shared" si="40"/>
        <v>1.25</v>
      </c>
      <c r="P126" s="135">
        <f t="shared" si="40"/>
        <v>1.25</v>
      </c>
      <c r="Q126" s="135">
        <f t="shared" si="40"/>
        <v>1.25</v>
      </c>
      <c r="R126" s="135">
        <f t="shared" si="39"/>
        <v>1.25</v>
      </c>
      <c r="S126" s="135">
        <f t="shared" si="39"/>
        <v>1.25</v>
      </c>
      <c r="T126" s="135">
        <f t="shared" si="39"/>
        <v>1.25</v>
      </c>
      <c r="U126" s="135">
        <f t="shared" si="39"/>
        <v>1.25</v>
      </c>
      <c r="V126" s="135">
        <f t="shared" si="41"/>
        <v>1.25</v>
      </c>
      <c r="W126" s="135">
        <f t="shared" si="41"/>
        <v>1.25</v>
      </c>
      <c r="X126" s="135">
        <f t="shared" si="41"/>
        <v>1.25</v>
      </c>
      <c r="Y126" s="135">
        <f t="shared" si="41"/>
        <v>1.25</v>
      </c>
      <c r="Z126" s="135">
        <f t="shared" si="41"/>
        <v>1.25</v>
      </c>
      <c r="AA126" s="135">
        <f t="shared" si="41"/>
        <v>1.25</v>
      </c>
      <c r="AB126" s="135">
        <f t="shared" si="41"/>
        <v>1.25</v>
      </c>
      <c r="AC126" s="135">
        <f t="shared" si="41"/>
        <v>1.25</v>
      </c>
      <c r="AD126" s="135">
        <f t="shared" si="41"/>
        <v>1.25</v>
      </c>
      <c r="AE126" s="135">
        <f t="shared" si="41"/>
        <v>1.25</v>
      </c>
      <c r="AF126" s="135">
        <f t="shared" si="41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40"/>
        <v>1.46</v>
      </c>
      <c r="D127" s="135">
        <f t="shared" si="40"/>
        <v>1.46</v>
      </c>
      <c r="E127" s="135">
        <f t="shared" si="40"/>
        <v>1.46</v>
      </c>
      <c r="F127" s="135">
        <f t="shared" si="40"/>
        <v>1.46</v>
      </c>
      <c r="G127" s="135">
        <f t="shared" si="40"/>
        <v>1.46</v>
      </c>
      <c r="H127" s="135">
        <f t="shared" si="40"/>
        <v>1.46</v>
      </c>
      <c r="I127" s="135">
        <f t="shared" si="40"/>
        <v>1.46</v>
      </c>
      <c r="J127" s="135">
        <f t="shared" si="40"/>
        <v>1.46</v>
      </c>
      <c r="K127" s="135">
        <f t="shared" si="40"/>
        <v>1.46</v>
      </c>
      <c r="L127" s="135">
        <f t="shared" si="40"/>
        <v>1.46</v>
      </c>
      <c r="M127" s="135">
        <f t="shared" si="40"/>
        <v>1.46</v>
      </c>
      <c r="N127" s="135">
        <f t="shared" si="40"/>
        <v>1.46</v>
      </c>
      <c r="O127" s="135">
        <f t="shared" si="40"/>
        <v>1.46</v>
      </c>
      <c r="P127" s="135">
        <f t="shared" si="40"/>
        <v>1.46</v>
      </c>
      <c r="Q127" s="135">
        <f t="shared" si="40"/>
        <v>1.46</v>
      </c>
      <c r="R127" s="135">
        <f t="shared" si="39"/>
        <v>1.46</v>
      </c>
      <c r="S127" s="135">
        <f t="shared" si="39"/>
        <v>1.46</v>
      </c>
      <c r="T127" s="135">
        <f t="shared" si="39"/>
        <v>1.46</v>
      </c>
      <c r="U127" s="135">
        <f t="shared" si="39"/>
        <v>1.46</v>
      </c>
      <c r="V127" s="135">
        <f t="shared" si="41"/>
        <v>1.46</v>
      </c>
      <c r="W127" s="135">
        <f t="shared" si="41"/>
        <v>1.46</v>
      </c>
      <c r="X127" s="135">
        <f t="shared" si="41"/>
        <v>1.46</v>
      </c>
      <c r="Y127" s="135">
        <f t="shared" si="41"/>
        <v>1.46</v>
      </c>
      <c r="Z127" s="135">
        <f t="shared" si="41"/>
        <v>1.46</v>
      </c>
      <c r="AA127" s="135">
        <f t="shared" si="41"/>
        <v>1.46</v>
      </c>
      <c r="AB127" s="135">
        <f t="shared" si="41"/>
        <v>1.46</v>
      </c>
      <c r="AC127" s="135">
        <f t="shared" si="41"/>
        <v>1.46</v>
      </c>
      <c r="AD127" s="135">
        <f t="shared" si="41"/>
        <v>1.46</v>
      </c>
      <c r="AE127" s="135">
        <f t="shared" si="41"/>
        <v>1.46</v>
      </c>
      <c r="AF127" s="135">
        <f t="shared" si="41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40"/>
        <v>3</v>
      </c>
      <c r="D128" s="135">
        <f t="shared" si="40"/>
        <v>3</v>
      </c>
      <c r="E128" s="135">
        <f t="shared" si="40"/>
        <v>3</v>
      </c>
      <c r="F128" s="135">
        <f t="shared" si="40"/>
        <v>3</v>
      </c>
      <c r="G128" s="135">
        <f t="shared" si="40"/>
        <v>3</v>
      </c>
      <c r="H128" s="135">
        <f t="shared" si="40"/>
        <v>3</v>
      </c>
      <c r="I128" s="135">
        <f t="shared" si="40"/>
        <v>3</v>
      </c>
      <c r="J128" s="135">
        <f t="shared" si="40"/>
        <v>3</v>
      </c>
      <c r="K128" s="135">
        <f t="shared" si="40"/>
        <v>3</v>
      </c>
      <c r="L128" s="135">
        <f t="shared" si="40"/>
        <v>3</v>
      </c>
      <c r="M128" s="135">
        <f t="shared" si="40"/>
        <v>3</v>
      </c>
      <c r="N128" s="135">
        <f t="shared" si="40"/>
        <v>3</v>
      </c>
      <c r="O128" s="135">
        <f t="shared" si="40"/>
        <v>3</v>
      </c>
      <c r="P128" s="135">
        <f t="shared" si="40"/>
        <v>3</v>
      </c>
      <c r="Q128" s="135">
        <f t="shared" si="40"/>
        <v>3</v>
      </c>
      <c r="R128" s="135">
        <f t="shared" si="39"/>
        <v>3</v>
      </c>
      <c r="S128" s="135">
        <f t="shared" si="39"/>
        <v>3</v>
      </c>
      <c r="T128" s="135">
        <f t="shared" si="39"/>
        <v>3</v>
      </c>
      <c r="U128" s="135">
        <f t="shared" si="39"/>
        <v>3</v>
      </c>
      <c r="V128" s="135">
        <f t="shared" si="41"/>
        <v>3</v>
      </c>
      <c r="W128" s="135">
        <f t="shared" si="41"/>
        <v>3</v>
      </c>
      <c r="X128" s="135">
        <f t="shared" si="41"/>
        <v>3</v>
      </c>
      <c r="Y128" s="135">
        <f t="shared" si="41"/>
        <v>3</v>
      </c>
      <c r="Z128" s="135">
        <f t="shared" si="41"/>
        <v>3</v>
      </c>
      <c r="AA128" s="135">
        <f t="shared" si="41"/>
        <v>3</v>
      </c>
      <c r="AB128" s="135">
        <f t="shared" si="41"/>
        <v>3</v>
      </c>
      <c r="AC128" s="135">
        <f t="shared" si="41"/>
        <v>3</v>
      </c>
      <c r="AD128" s="135">
        <f t="shared" si="41"/>
        <v>3</v>
      </c>
      <c r="AE128" s="135">
        <f t="shared" si="41"/>
        <v>3</v>
      </c>
      <c r="AF128" s="135">
        <f t="shared" si="41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40"/>
        <v>3.3</v>
      </c>
      <c r="D129" s="135">
        <f t="shared" si="40"/>
        <v>3.3</v>
      </c>
      <c r="E129" s="135">
        <f t="shared" si="40"/>
        <v>3.3</v>
      </c>
      <c r="F129" s="135">
        <f t="shared" si="40"/>
        <v>3.3</v>
      </c>
      <c r="G129" s="135">
        <f t="shared" si="40"/>
        <v>3.3</v>
      </c>
      <c r="H129" s="135">
        <f t="shared" si="40"/>
        <v>3.3</v>
      </c>
      <c r="I129" s="135">
        <f t="shared" si="40"/>
        <v>3.3</v>
      </c>
      <c r="J129" s="135">
        <f t="shared" si="40"/>
        <v>3.3</v>
      </c>
      <c r="K129" s="135">
        <f t="shared" si="40"/>
        <v>3.3</v>
      </c>
      <c r="L129" s="135">
        <f t="shared" si="40"/>
        <v>3.3</v>
      </c>
      <c r="M129" s="135">
        <f t="shared" si="40"/>
        <v>3.3</v>
      </c>
      <c r="N129" s="135">
        <f t="shared" si="40"/>
        <v>3.3</v>
      </c>
      <c r="O129" s="135">
        <f t="shared" si="40"/>
        <v>3.3</v>
      </c>
      <c r="P129" s="135">
        <f t="shared" si="40"/>
        <v>3.3</v>
      </c>
      <c r="Q129" s="135">
        <f t="shared" si="40"/>
        <v>3.3</v>
      </c>
      <c r="R129" s="135">
        <f t="shared" si="39"/>
        <v>3.3</v>
      </c>
      <c r="S129" s="135">
        <f t="shared" si="39"/>
        <v>3.3</v>
      </c>
      <c r="T129" s="135">
        <f t="shared" si="39"/>
        <v>3.3</v>
      </c>
      <c r="U129" s="135">
        <f t="shared" si="39"/>
        <v>3.3</v>
      </c>
      <c r="V129" s="135">
        <f t="shared" si="41"/>
        <v>3.3</v>
      </c>
      <c r="W129" s="135">
        <f t="shared" si="41"/>
        <v>3.3</v>
      </c>
      <c r="X129" s="135">
        <f t="shared" si="41"/>
        <v>3.3</v>
      </c>
      <c r="Y129" s="135">
        <f t="shared" si="41"/>
        <v>3.3</v>
      </c>
      <c r="Z129" s="135">
        <f t="shared" si="41"/>
        <v>3.3</v>
      </c>
      <c r="AA129" s="135">
        <f t="shared" si="41"/>
        <v>3.3</v>
      </c>
      <c r="AB129" s="135">
        <f t="shared" si="41"/>
        <v>3.3</v>
      </c>
      <c r="AC129" s="135">
        <f t="shared" si="41"/>
        <v>3.3</v>
      </c>
      <c r="AD129" s="135">
        <f t="shared" si="41"/>
        <v>3.3</v>
      </c>
      <c r="AE129" s="135">
        <f t="shared" si="41"/>
        <v>3.3</v>
      </c>
      <c r="AF129" s="135">
        <f t="shared" si="41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40"/>
        <v>1.76</v>
      </c>
      <c r="D130" s="135">
        <f t="shared" si="40"/>
        <v>1.76</v>
      </c>
      <c r="E130" s="135">
        <f t="shared" si="40"/>
        <v>1.76</v>
      </c>
      <c r="F130" s="135">
        <f t="shared" si="40"/>
        <v>1.76</v>
      </c>
      <c r="G130" s="135">
        <f t="shared" si="40"/>
        <v>1.76</v>
      </c>
      <c r="H130" s="135">
        <f t="shared" si="40"/>
        <v>1.76</v>
      </c>
      <c r="I130" s="135">
        <f t="shared" si="40"/>
        <v>1.76</v>
      </c>
      <c r="J130" s="135">
        <f t="shared" si="40"/>
        <v>1.76</v>
      </c>
      <c r="K130" s="135">
        <f t="shared" si="40"/>
        <v>1.76</v>
      </c>
      <c r="L130" s="135">
        <f t="shared" si="40"/>
        <v>1.76</v>
      </c>
      <c r="M130" s="135">
        <f t="shared" si="40"/>
        <v>1.76</v>
      </c>
      <c r="N130" s="135">
        <f t="shared" si="40"/>
        <v>1.76</v>
      </c>
      <c r="O130" s="135">
        <f t="shared" si="40"/>
        <v>1.76</v>
      </c>
      <c r="P130" s="135">
        <f t="shared" si="40"/>
        <v>1.76</v>
      </c>
      <c r="Q130" s="135">
        <f t="shared" si="40"/>
        <v>1.76</v>
      </c>
      <c r="R130" s="135">
        <f t="shared" si="39"/>
        <v>1.76</v>
      </c>
      <c r="S130" s="135">
        <f t="shared" si="39"/>
        <v>1.76</v>
      </c>
      <c r="T130" s="135">
        <f t="shared" si="39"/>
        <v>1.76</v>
      </c>
      <c r="U130" s="135">
        <f t="shared" si="39"/>
        <v>1.76</v>
      </c>
      <c r="V130" s="135">
        <f t="shared" si="41"/>
        <v>1.76</v>
      </c>
      <c r="W130" s="135">
        <f t="shared" si="41"/>
        <v>1.76</v>
      </c>
      <c r="X130" s="135">
        <f t="shared" si="41"/>
        <v>1.76</v>
      </c>
      <c r="Y130" s="135">
        <f t="shared" si="41"/>
        <v>1.76</v>
      </c>
      <c r="Z130" s="135">
        <f t="shared" si="41"/>
        <v>1.76</v>
      </c>
      <c r="AA130" s="135">
        <f t="shared" si="41"/>
        <v>1.76</v>
      </c>
      <c r="AB130" s="135">
        <f t="shared" si="41"/>
        <v>1.76</v>
      </c>
      <c r="AC130" s="135">
        <f t="shared" si="41"/>
        <v>1.76</v>
      </c>
      <c r="AD130" s="135">
        <f t="shared" si="41"/>
        <v>1.76</v>
      </c>
      <c r="AE130" s="135">
        <f t="shared" si="41"/>
        <v>1.76</v>
      </c>
      <c r="AF130" s="135">
        <f t="shared" si="41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40"/>
        <v>0</v>
      </c>
      <c r="D131" s="135">
        <f t="shared" si="40"/>
        <v>0</v>
      </c>
      <c r="E131" s="135">
        <f t="shared" si="40"/>
        <v>0</v>
      </c>
      <c r="F131" s="135">
        <f t="shared" si="40"/>
        <v>0</v>
      </c>
      <c r="G131" s="135">
        <f t="shared" si="40"/>
        <v>0</v>
      </c>
      <c r="H131" s="135">
        <f t="shared" si="40"/>
        <v>0</v>
      </c>
      <c r="I131" s="135">
        <f t="shared" si="40"/>
        <v>0</v>
      </c>
      <c r="J131" s="135">
        <f t="shared" si="40"/>
        <v>0</v>
      </c>
      <c r="K131" s="135">
        <f t="shared" si="40"/>
        <v>0</v>
      </c>
      <c r="L131" s="135">
        <f t="shared" si="40"/>
        <v>0</v>
      </c>
      <c r="M131" s="135">
        <f t="shared" si="40"/>
        <v>0</v>
      </c>
      <c r="N131" s="135">
        <f t="shared" si="40"/>
        <v>0</v>
      </c>
      <c r="O131" s="135">
        <f t="shared" si="40"/>
        <v>0</v>
      </c>
      <c r="P131" s="135">
        <f t="shared" si="40"/>
        <v>0</v>
      </c>
      <c r="Q131" s="135">
        <f t="shared" si="40"/>
        <v>0</v>
      </c>
      <c r="R131" s="135">
        <f t="shared" si="39"/>
        <v>0</v>
      </c>
      <c r="S131" s="135">
        <f t="shared" si="39"/>
        <v>0</v>
      </c>
      <c r="T131" s="135">
        <f t="shared" si="39"/>
        <v>0</v>
      </c>
      <c r="U131" s="135">
        <f t="shared" si="39"/>
        <v>0</v>
      </c>
      <c r="V131" s="135">
        <f t="shared" si="41"/>
        <v>0</v>
      </c>
      <c r="W131" s="135">
        <f t="shared" si="41"/>
        <v>0</v>
      </c>
      <c r="X131" s="135">
        <f t="shared" si="41"/>
        <v>0</v>
      </c>
      <c r="Y131" s="135">
        <f t="shared" si="41"/>
        <v>0</v>
      </c>
      <c r="Z131" s="135">
        <f t="shared" si="41"/>
        <v>0</v>
      </c>
      <c r="AA131" s="135">
        <f t="shared" si="41"/>
        <v>0</v>
      </c>
      <c r="AB131" s="135">
        <f t="shared" si="41"/>
        <v>0</v>
      </c>
      <c r="AC131" s="135">
        <f t="shared" si="41"/>
        <v>0</v>
      </c>
      <c r="AD131" s="135">
        <f t="shared" si="41"/>
        <v>0</v>
      </c>
      <c r="AE131" s="135">
        <f t="shared" si="41"/>
        <v>0</v>
      </c>
      <c r="AF131" s="135">
        <f t="shared" si="41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40"/>
        <v>0.1</v>
      </c>
      <c r="D132" s="135">
        <f t="shared" si="40"/>
        <v>0.1</v>
      </c>
      <c r="E132" s="135">
        <f t="shared" si="40"/>
        <v>0.1</v>
      </c>
      <c r="F132" s="135">
        <f t="shared" si="40"/>
        <v>0.1</v>
      </c>
      <c r="G132" s="135">
        <f t="shared" si="40"/>
        <v>0.1</v>
      </c>
      <c r="H132" s="135">
        <f t="shared" si="40"/>
        <v>0.1</v>
      </c>
      <c r="I132" s="135">
        <f t="shared" si="40"/>
        <v>0.1</v>
      </c>
      <c r="J132" s="135">
        <f t="shared" si="40"/>
        <v>0.1</v>
      </c>
      <c r="K132" s="135">
        <f t="shared" si="40"/>
        <v>0.1</v>
      </c>
      <c r="L132" s="135">
        <f t="shared" si="40"/>
        <v>0.1</v>
      </c>
      <c r="M132" s="135">
        <f t="shared" si="40"/>
        <v>0.1</v>
      </c>
      <c r="N132" s="135">
        <f t="shared" si="40"/>
        <v>0.1</v>
      </c>
      <c r="O132" s="135">
        <f t="shared" si="40"/>
        <v>0.1</v>
      </c>
      <c r="P132" s="135">
        <f t="shared" si="40"/>
        <v>0.1</v>
      </c>
      <c r="Q132" s="135">
        <f t="shared" si="40"/>
        <v>0.1</v>
      </c>
      <c r="R132" s="135">
        <f t="shared" si="39"/>
        <v>0.1</v>
      </c>
      <c r="S132" s="135">
        <f t="shared" si="39"/>
        <v>0.1</v>
      </c>
      <c r="T132" s="135">
        <f t="shared" si="39"/>
        <v>0.1</v>
      </c>
      <c r="U132" s="135">
        <f t="shared" si="39"/>
        <v>0.1</v>
      </c>
      <c r="V132" s="135">
        <f t="shared" si="41"/>
        <v>0.1</v>
      </c>
      <c r="W132" s="135">
        <f t="shared" si="41"/>
        <v>0.1</v>
      </c>
      <c r="X132" s="135">
        <f t="shared" si="41"/>
        <v>0.1</v>
      </c>
      <c r="Y132" s="135">
        <f t="shared" si="41"/>
        <v>0.1</v>
      </c>
      <c r="Z132" s="135">
        <f t="shared" si="41"/>
        <v>0.1</v>
      </c>
      <c r="AA132" s="135">
        <f t="shared" si="41"/>
        <v>0.1</v>
      </c>
      <c r="AB132" s="135">
        <f t="shared" si="41"/>
        <v>0.1</v>
      </c>
      <c r="AC132" s="135">
        <f t="shared" si="41"/>
        <v>0.1</v>
      </c>
      <c r="AD132" s="135">
        <f t="shared" si="41"/>
        <v>0.1</v>
      </c>
      <c r="AE132" s="135">
        <f t="shared" si="41"/>
        <v>0.1</v>
      </c>
      <c r="AF132" s="135">
        <f t="shared" si="41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40"/>
        <v>2.0499999999999998</v>
      </c>
      <c r="D133" s="135">
        <f t="shared" si="40"/>
        <v>2.0499999999999998</v>
      </c>
      <c r="E133" s="135">
        <f t="shared" si="40"/>
        <v>2.0499999999999998</v>
      </c>
      <c r="F133" s="135">
        <f t="shared" si="40"/>
        <v>2.0499999999999998</v>
      </c>
      <c r="G133" s="135">
        <f t="shared" si="40"/>
        <v>2.0499999999999998</v>
      </c>
      <c r="H133" s="135">
        <f t="shared" si="40"/>
        <v>2.0499999999999998</v>
      </c>
      <c r="I133" s="135">
        <f t="shared" si="40"/>
        <v>2.0499999999999998</v>
      </c>
      <c r="J133" s="135">
        <f t="shared" si="40"/>
        <v>2.0499999999999998</v>
      </c>
      <c r="K133" s="135">
        <f t="shared" si="40"/>
        <v>2.0499999999999998</v>
      </c>
      <c r="L133" s="135">
        <f t="shared" si="40"/>
        <v>2.0499999999999998</v>
      </c>
      <c r="M133" s="135">
        <f t="shared" si="40"/>
        <v>2.0499999999999998</v>
      </c>
      <c r="N133" s="135">
        <f t="shared" si="40"/>
        <v>2.0499999999999998</v>
      </c>
      <c r="O133" s="135">
        <f t="shared" si="40"/>
        <v>2.0499999999999998</v>
      </c>
      <c r="P133" s="135">
        <f t="shared" si="40"/>
        <v>2.0499999999999998</v>
      </c>
      <c r="Q133" s="135">
        <f t="shared" si="40"/>
        <v>2.0499999999999998</v>
      </c>
      <c r="R133" s="135">
        <f t="shared" si="39"/>
        <v>2.0499999999999998</v>
      </c>
      <c r="S133" s="135">
        <f t="shared" si="39"/>
        <v>2.0499999999999998</v>
      </c>
      <c r="T133" s="135">
        <f t="shared" si="39"/>
        <v>2.0499999999999998</v>
      </c>
      <c r="U133" s="135">
        <f t="shared" si="39"/>
        <v>2.0499999999999998</v>
      </c>
      <c r="V133" s="135">
        <f t="shared" si="41"/>
        <v>2.0499999999999998</v>
      </c>
      <c r="W133" s="135">
        <f t="shared" si="41"/>
        <v>2.0499999999999998</v>
      </c>
      <c r="X133" s="135">
        <f t="shared" si="41"/>
        <v>2.0499999999999998</v>
      </c>
      <c r="Y133" s="135">
        <f t="shared" si="41"/>
        <v>2.0499999999999998</v>
      </c>
      <c r="Z133" s="135">
        <f t="shared" si="41"/>
        <v>2.0499999999999998</v>
      </c>
      <c r="AA133" s="135">
        <f t="shared" si="41"/>
        <v>2.0499999999999998</v>
      </c>
      <c r="AB133" s="135">
        <f t="shared" si="41"/>
        <v>2.0499999999999998</v>
      </c>
      <c r="AC133" s="135">
        <f t="shared" si="41"/>
        <v>2.0499999999999998</v>
      </c>
      <c r="AD133" s="135">
        <f t="shared" si="41"/>
        <v>2.0499999999999998</v>
      </c>
      <c r="AE133" s="135">
        <f t="shared" si="41"/>
        <v>2.0499999999999998</v>
      </c>
      <c r="AF133" s="135">
        <f t="shared" si="41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40"/>
        <v>2.15</v>
      </c>
      <c r="D134" s="135">
        <f t="shared" si="40"/>
        <v>2.15</v>
      </c>
      <c r="E134" s="135">
        <f t="shared" si="40"/>
        <v>2.15</v>
      </c>
      <c r="F134" s="135">
        <f t="shared" si="40"/>
        <v>2.15</v>
      </c>
      <c r="G134" s="135">
        <f t="shared" si="40"/>
        <v>2.15</v>
      </c>
      <c r="H134" s="135">
        <f t="shared" si="40"/>
        <v>2.15</v>
      </c>
      <c r="I134" s="135">
        <f t="shared" si="40"/>
        <v>2.15</v>
      </c>
      <c r="J134" s="135">
        <f t="shared" si="40"/>
        <v>2.15</v>
      </c>
      <c r="K134" s="135">
        <f t="shared" si="40"/>
        <v>2.15</v>
      </c>
      <c r="L134" s="135">
        <f t="shared" si="40"/>
        <v>2.15</v>
      </c>
      <c r="M134" s="135">
        <f t="shared" si="40"/>
        <v>2.15</v>
      </c>
      <c r="N134" s="135">
        <f t="shared" si="40"/>
        <v>2.15</v>
      </c>
      <c r="O134" s="135">
        <f t="shared" si="40"/>
        <v>2.15</v>
      </c>
      <c r="P134" s="135">
        <f t="shared" si="40"/>
        <v>2.15</v>
      </c>
      <c r="Q134" s="135">
        <f t="shared" si="40"/>
        <v>2.15</v>
      </c>
      <c r="R134" s="135">
        <f t="shared" si="39"/>
        <v>2.15</v>
      </c>
      <c r="S134" s="135">
        <f t="shared" si="39"/>
        <v>2.15</v>
      </c>
      <c r="T134" s="135">
        <f t="shared" si="39"/>
        <v>2.15</v>
      </c>
      <c r="U134" s="135">
        <f t="shared" si="39"/>
        <v>2.15</v>
      </c>
      <c r="V134" s="135">
        <f t="shared" si="41"/>
        <v>2.15</v>
      </c>
      <c r="W134" s="135">
        <f t="shared" si="41"/>
        <v>2.15</v>
      </c>
      <c r="X134" s="135">
        <f t="shared" si="41"/>
        <v>2.15</v>
      </c>
      <c r="Y134" s="135">
        <f t="shared" si="41"/>
        <v>2.15</v>
      </c>
      <c r="Z134" s="135">
        <f t="shared" si="41"/>
        <v>2.15</v>
      </c>
      <c r="AA134" s="135">
        <f t="shared" si="41"/>
        <v>2.15</v>
      </c>
      <c r="AB134" s="135">
        <f t="shared" si="41"/>
        <v>2.15</v>
      </c>
      <c r="AC134" s="135">
        <f t="shared" si="41"/>
        <v>2.15</v>
      </c>
      <c r="AD134" s="135">
        <f t="shared" si="41"/>
        <v>2.15</v>
      </c>
      <c r="AE134" s="135">
        <f t="shared" si="41"/>
        <v>2.15</v>
      </c>
      <c r="AF134" s="135">
        <f t="shared" si="41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40"/>
        <v>2.7</v>
      </c>
      <c r="D135" s="135">
        <f t="shared" si="40"/>
        <v>2.7</v>
      </c>
      <c r="E135" s="135">
        <f t="shared" si="40"/>
        <v>2.7</v>
      </c>
      <c r="F135" s="135">
        <f t="shared" si="40"/>
        <v>2.7</v>
      </c>
      <c r="G135" s="135">
        <f t="shared" si="40"/>
        <v>2.7</v>
      </c>
      <c r="H135" s="135">
        <f t="shared" si="40"/>
        <v>2.7</v>
      </c>
      <c r="I135" s="135">
        <f t="shared" si="40"/>
        <v>2.7</v>
      </c>
      <c r="J135" s="135">
        <f t="shared" si="40"/>
        <v>2.7</v>
      </c>
      <c r="K135" s="135">
        <f t="shared" si="40"/>
        <v>2.7</v>
      </c>
      <c r="L135" s="135">
        <f t="shared" si="40"/>
        <v>2.7</v>
      </c>
      <c r="M135" s="135">
        <f t="shared" si="40"/>
        <v>2.7</v>
      </c>
      <c r="N135" s="135">
        <f t="shared" si="40"/>
        <v>2.7</v>
      </c>
      <c r="O135" s="135">
        <f t="shared" si="40"/>
        <v>2.7</v>
      </c>
      <c r="P135" s="135">
        <f t="shared" si="40"/>
        <v>2.7</v>
      </c>
      <c r="Q135" s="135">
        <f t="shared" si="40"/>
        <v>2.7</v>
      </c>
      <c r="R135" s="135">
        <f t="shared" si="39"/>
        <v>2.7</v>
      </c>
      <c r="S135" s="135">
        <f t="shared" si="39"/>
        <v>2.7</v>
      </c>
      <c r="T135" s="135">
        <f t="shared" si="39"/>
        <v>2.7</v>
      </c>
      <c r="U135" s="135">
        <f t="shared" si="39"/>
        <v>2.7</v>
      </c>
      <c r="V135" s="135">
        <f t="shared" si="41"/>
        <v>2.7</v>
      </c>
      <c r="W135" s="135">
        <f t="shared" si="41"/>
        <v>2.7</v>
      </c>
      <c r="X135" s="135">
        <f t="shared" si="41"/>
        <v>2.7</v>
      </c>
      <c r="Y135" s="135">
        <f t="shared" si="41"/>
        <v>2.7</v>
      </c>
      <c r="Z135" s="135">
        <f t="shared" si="41"/>
        <v>2.7</v>
      </c>
      <c r="AA135" s="135">
        <f t="shared" si="41"/>
        <v>2.7</v>
      </c>
      <c r="AB135" s="135">
        <f t="shared" si="41"/>
        <v>2.7</v>
      </c>
      <c r="AC135" s="135">
        <f t="shared" si="41"/>
        <v>2.7</v>
      </c>
      <c r="AD135" s="135">
        <f t="shared" si="41"/>
        <v>2.7</v>
      </c>
      <c r="AE135" s="135">
        <f t="shared" si="41"/>
        <v>2.7</v>
      </c>
      <c r="AF135" s="135">
        <f t="shared" si="41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40"/>
        <v>0.9</v>
      </c>
      <c r="D136" s="135">
        <f t="shared" si="40"/>
        <v>0.9</v>
      </c>
      <c r="E136" s="135">
        <f t="shared" si="40"/>
        <v>0.9</v>
      </c>
      <c r="F136" s="135">
        <f t="shared" si="40"/>
        <v>0.9</v>
      </c>
      <c r="G136" s="135">
        <f t="shared" si="40"/>
        <v>0.9</v>
      </c>
      <c r="H136" s="135">
        <f t="shared" si="40"/>
        <v>0.9</v>
      </c>
      <c r="I136" s="135">
        <f t="shared" si="40"/>
        <v>0.9</v>
      </c>
      <c r="J136" s="135">
        <f t="shared" si="40"/>
        <v>0.9</v>
      </c>
      <c r="K136" s="135">
        <f t="shared" si="40"/>
        <v>0.9</v>
      </c>
      <c r="L136" s="135">
        <f t="shared" si="40"/>
        <v>0.9</v>
      </c>
      <c r="M136" s="135">
        <f t="shared" si="40"/>
        <v>0.9</v>
      </c>
      <c r="N136" s="135">
        <f t="shared" si="40"/>
        <v>0.9</v>
      </c>
      <c r="O136" s="135">
        <f t="shared" si="40"/>
        <v>0.9</v>
      </c>
      <c r="P136" s="135">
        <f t="shared" si="40"/>
        <v>0.9</v>
      </c>
      <c r="Q136" s="135">
        <f t="shared" si="40"/>
        <v>0.9</v>
      </c>
      <c r="R136" s="135">
        <f t="shared" si="39"/>
        <v>0.9</v>
      </c>
      <c r="S136" s="135">
        <f t="shared" si="39"/>
        <v>0.9</v>
      </c>
      <c r="T136" s="135">
        <f t="shared" si="39"/>
        <v>0.9</v>
      </c>
      <c r="U136" s="135">
        <f t="shared" si="39"/>
        <v>0.9</v>
      </c>
      <c r="V136" s="135">
        <f t="shared" si="41"/>
        <v>0.9</v>
      </c>
      <c r="W136" s="135">
        <f t="shared" si="41"/>
        <v>0.9</v>
      </c>
      <c r="X136" s="135">
        <f t="shared" si="41"/>
        <v>0.9</v>
      </c>
      <c r="Y136" s="135">
        <f t="shared" si="41"/>
        <v>0.9</v>
      </c>
      <c r="Z136" s="135">
        <f t="shared" si="41"/>
        <v>0.9</v>
      </c>
      <c r="AA136" s="135">
        <f t="shared" si="41"/>
        <v>0.9</v>
      </c>
      <c r="AB136" s="135">
        <f t="shared" si="41"/>
        <v>0.9</v>
      </c>
      <c r="AC136" s="135">
        <f t="shared" si="41"/>
        <v>0.9</v>
      </c>
      <c r="AD136" s="135">
        <f t="shared" si="41"/>
        <v>0.9</v>
      </c>
      <c r="AE136" s="135">
        <f t="shared" si="41"/>
        <v>0.9</v>
      </c>
      <c r="AF136" s="135">
        <f t="shared" si="41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40"/>
        <v>1.08</v>
      </c>
      <c r="D137" s="135">
        <f t="shared" si="40"/>
        <v>1.08</v>
      </c>
      <c r="E137" s="135">
        <f t="shared" si="40"/>
        <v>1.08</v>
      </c>
      <c r="F137" s="135">
        <f t="shared" si="40"/>
        <v>1.08</v>
      </c>
      <c r="G137" s="135">
        <f t="shared" si="40"/>
        <v>1.08</v>
      </c>
      <c r="H137" s="135">
        <f t="shared" si="40"/>
        <v>1.08</v>
      </c>
      <c r="I137" s="135">
        <f t="shared" si="40"/>
        <v>1.08</v>
      </c>
      <c r="J137" s="135">
        <f t="shared" si="40"/>
        <v>1.08</v>
      </c>
      <c r="K137" s="135">
        <f t="shared" si="40"/>
        <v>1.08</v>
      </c>
      <c r="L137" s="135">
        <f t="shared" si="40"/>
        <v>1.08</v>
      </c>
      <c r="M137" s="135">
        <f t="shared" si="40"/>
        <v>1.08</v>
      </c>
      <c r="N137" s="135">
        <f t="shared" si="40"/>
        <v>1.08</v>
      </c>
      <c r="O137" s="135">
        <f t="shared" si="40"/>
        <v>1.08</v>
      </c>
      <c r="P137" s="135">
        <f t="shared" si="40"/>
        <v>1.08</v>
      </c>
      <c r="Q137" s="135">
        <f t="shared" si="40"/>
        <v>1.08</v>
      </c>
      <c r="R137" s="135">
        <f t="shared" si="39"/>
        <v>1.08</v>
      </c>
      <c r="S137" s="135">
        <f t="shared" si="39"/>
        <v>1.08</v>
      </c>
      <c r="T137" s="135">
        <f t="shared" si="39"/>
        <v>1.08</v>
      </c>
      <c r="U137" s="135">
        <f t="shared" si="39"/>
        <v>1.08</v>
      </c>
      <c r="V137" s="135">
        <f t="shared" si="41"/>
        <v>1.08</v>
      </c>
      <c r="W137" s="135">
        <f t="shared" si="41"/>
        <v>1.08</v>
      </c>
      <c r="X137" s="135">
        <f t="shared" si="41"/>
        <v>1.08</v>
      </c>
      <c r="Y137" s="135">
        <f t="shared" si="41"/>
        <v>1.08</v>
      </c>
      <c r="Z137" s="135">
        <f t="shared" si="41"/>
        <v>1.08</v>
      </c>
      <c r="AA137" s="135">
        <f t="shared" si="41"/>
        <v>1.08</v>
      </c>
      <c r="AB137" s="135">
        <f t="shared" si="41"/>
        <v>1.08</v>
      </c>
      <c r="AC137" s="135">
        <f t="shared" si="41"/>
        <v>1.08</v>
      </c>
      <c r="AD137" s="135">
        <f t="shared" si="41"/>
        <v>1.08</v>
      </c>
      <c r="AE137" s="135">
        <f t="shared" si="41"/>
        <v>1.08</v>
      </c>
      <c r="AF137" s="135">
        <f t="shared" si="41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42">B138</f>
        <v>2.37</v>
      </c>
      <c r="D138" s="135">
        <f t="shared" si="42"/>
        <v>2.37</v>
      </c>
      <c r="E138" s="135">
        <f t="shared" si="42"/>
        <v>2.37</v>
      </c>
      <c r="F138" s="135">
        <f t="shared" si="42"/>
        <v>2.37</v>
      </c>
      <c r="G138" s="135">
        <f t="shared" si="42"/>
        <v>2.37</v>
      </c>
      <c r="H138" s="135">
        <f t="shared" si="42"/>
        <v>2.37</v>
      </c>
      <c r="I138" s="135">
        <f t="shared" si="42"/>
        <v>2.37</v>
      </c>
      <c r="J138" s="135">
        <f t="shared" si="42"/>
        <v>2.37</v>
      </c>
      <c r="K138" s="135">
        <f t="shared" si="42"/>
        <v>2.37</v>
      </c>
      <c r="L138" s="135">
        <f t="shared" si="42"/>
        <v>2.37</v>
      </c>
      <c r="M138" s="135">
        <f t="shared" si="42"/>
        <v>2.37</v>
      </c>
      <c r="N138" s="135">
        <f t="shared" si="42"/>
        <v>2.37</v>
      </c>
      <c r="O138" s="135">
        <f t="shared" si="42"/>
        <v>2.37</v>
      </c>
      <c r="P138" s="135">
        <f t="shared" si="42"/>
        <v>2.37</v>
      </c>
      <c r="Q138" s="135">
        <f t="shared" si="42"/>
        <v>2.37</v>
      </c>
      <c r="R138" s="135">
        <f t="shared" si="39"/>
        <v>2.37</v>
      </c>
      <c r="S138" s="135">
        <f t="shared" si="39"/>
        <v>2.37</v>
      </c>
      <c r="T138" s="135">
        <f t="shared" si="39"/>
        <v>2.37</v>
      </c>
      <c r="U138" s="135">
        <f t="shared" si="39"/>
        <v>2.37</v>
      </c>
      <c r="V138" s="135">
        <f t="shared" si="41"/>
        <v>2.37</v>
      </c>
      <c r="W138" s="135">
        <f t="shared" si="41"/>
        <v>2.37</v>
      </c>
      <c r="X138" s="135">
        <f t="shared" si="41"/>
        <v>2.37</v>
      </c>
      <c r="Y138" s="135">
        <f t="shared" si="41"/>
        <v>2.37</v>
      </c>
      <c r="Z138" s="135">
        <f t="shared" si="41"/>
        <v>2.37</v>
      </c>
      <c r="AA138" s="135">
        <f t="shared" si="41"/>
        <v>2.37</v>
      </c>
      <c r="AB138" s="135">
        <f t="shared" si="41"/>
        <v>2.37</v>
      </c>
      <c r="AC138" s="135">
        <f t="shared" si="41"/>
        <v>2.37</v>
      </c>
      <c r="AD138" s="135">
        <f t="shared" si="41"/>
        <v>2.37</v>
      </c>
      <c r="AE138" s="135">
        <f t="shared" si="41"/>
        <v>2.37</v>
      </c>
      <c r="AF138" s="135">
        <f t="shared" si="41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42"/>
        <v>1.81</v>
      </c>
      <c r="D139" s="135">
        <f t="shared" si="42"/>
        <v>1.81</v>
      </c>
      <c r="E139" s="135">
        <f t="shared" si="42"/>
        <v>1.81</v>
      </c>
      <c r="F139" s="135">
        <f t="shared" si="42"/>
        <v>1.81</v>
      </c>
      <c r="G139" s="135">
        <f t="shared" si="42"/>
        <v>1.81</v>
      </c>
      <c r="H139" s="135">
        <f t="shared" si="42"/>
        <v>1.81</v>
      </c>
      <c r="I139" s="135">
        <f t="shared" si="42"/>
        <v>1.81</v>
      </c>
      <c r="J139" s="135">
        <f t="shared" si="42"/>
        <v>1.81</v>
      </c>
      <c r="K139" s="135">
        <f t="shared" si="42"/>
        <v>1.81</v>
      </c>
      <c r="L139" s="135">
        <f t="shared" si="42"/>
        <v>1.81</v>
      </c>
      <c r="M139" s="135">
        <f t="shared" si="42"/>
        <v>1.81</v>
      </c>
      <c r="N139" s="135">
        <f t="shared" si="42"/>
        <v>1.81</v>
      </c>
      <c r="O139" s="135">
        <f t="shared" si="42"/>
        <v>1.81</v>
      </c>
      <c r="P139" s="135">
        <f t="shared" si="42"/>
        <v>1.81</v>
      </c>
      <c r="Q139" s="135">
        <f t="shared" si="42"/>
        <v>1.81</v>
      </c>
      <c r="R139" s="135">
        <f t="shared" si="39"/>
        <v>1.81</v>
      </c>
      <c r="S139" s="135">
        <f t="shared" si="39"/>
        <v>1.81</v>
      </c>
      <c r="T139" s="135">
        <f t="shared" si="39"/>
        <v>1.81</v>
      </c>
      <c r="U139" s="135">
        <f t="shared" si="39"/>
        <v>1.81</v>
      </c>
      <c r="V139" s="135">
        <f t="shared" si="41"/>
        <v>1.81</v>
      </c>
      <c r="W139" s="135">
        <f t="shared" si="41"/>
        <v>1.81</v>
      </c>
      <c r="X139" s="135">
        <f t="shared" si="41"/>
        <v>1.81</v>
      </c>
      <c r="Y139" s="135">
        <f t="shared" si="41"/>
        <v>1.81</v>
      </c>
      <c r="Z139" s="135">
        <f t="shared" si="41"/>
        <v>1.81</v>
      </c>
      <c r="AA139" s="135">
        <f t="shared" si="41"/>
        <v>1.81</v>
      </c>
      <c r="AB139" s="135">
        <f t="shared" si="41"/>
        <v>1.81</v>
      </c>
      <c r="AC139" s="135">
        <f t="shared" si="41"/>
        <v>1.81</v>
      </c>
      <c r="AD139" s="135">
        <f t="shared" si="41"/>
        <v>1.81</v>
      </c>
      <c r="AE139" s="135">
        <f t="shared" si="41"/>
        <v>1.81</v>
      </c>
      <c r="AF139" s="135">
        <f t="shared" si="41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42"/>
        <v>1.0900000000000001</v>
      </c>
      <c r="D140" s="135">
        <f t="shared" si="42"/>
        <v>1.0900000000000001</v>
      </c>
      <c r="E140" s="135">
        <f t="shared" si="42"/>
        <v>1.0900000000000001</v>
      </c>
      <c r="F140" s="135">
        <f t="shared" si="42"/>
        <v>1.0900000000000001</v>
      </c>
      <c r="G140" s="135">
        <f t="shared" si="42"/>
        <v>1.0900000000000001</v>
      </c>
      <c r="H140" s="135">
        <f t="shared" si="42"/>
        <v>1.0900000000000001</v>
      </c>
      <c r="I140" s="135">
        <f t="shared" si="42"/>
        <v>1.0900000000000001</v>
      </c>
      <c r="J140" s="135">
        <f t="shared" si="42"/>
        <v>1.0900000000000001</v>
      </c>
      <c r="K140" s="135">
        <f t="shared" si="42"/>
        <v>1.0900000000000001</v>
      </c>
      <c r="L140" s="135">
        <f t="shared" si="42"/>
        <v>1.0900000000000001</v>
      </c>
      <c r="M140" s="135">
        <f t="shared" si="42"/>
        <v>1.0900000000000001</v>
      </c>
      <c r="N140" s="135">
        <f t="shared" si="42"/>
        <v>1.0900000000000001</v>
      </c>
      <c r="O140" s="135">
        <f t="shared" si="42"/>
        <v>1.0900000000000001</v>
      </c>
      <c r="P140" s="135">
        <f t="shared" si="42"/>
        <v>1.0900000000000001</v>
      </c>
      <c r="Q140" s="135">
        <f t="shared" si="42"/>
        <v>1.0900000000000001</v>
      </c>
      <c r="R140" s="135">
        <f t="shared" si="39"/>
        <v>1.0900000000000001</v>
      </c>
      <c r="S140" s="135">
        <f t="shared" si="39"/>
        <v>1.0900000000000001</v>
      </c>
      <c r="T140" s="135">
        <f t="shared" si="39"/>
        <v>1.0900000000000001</v>
      </c>
      <c r="U140" s="135">
        <f t="shared" si="39"/>
        <v>1.0900000000000001</v>
      </c>
      <c r="V140" s="135">
        <f t="shared" si="41"/>
        <v>1.0900000000000001</v>
      </c>
      <c r="W140" s="135">
        <f t="shared" si="41"/>
        <v>1.0900000000000001</v>
      </c>
      <c r="X140" s="135">
        <f t="shared" si="41"/>
        <v>1.0900000000000001</v>
      </c>
      <c r="Y140" s="135">
        <f t="shared" si="41"/>
        <v>1.0900000000000001</v>
      </c>
      <c r="Z140" s="135">
        <f t="shared" si="41"/>
        <v>1.0900000000000001</v>
      </c>
      <c r="AA140" s="135">
        <f t="shared" si="41"/>
        <v>1.0900000000000001</v>
      </c>
      <c r="AB140" s="135">
        <f t="shared" si="41"/>
        <v>1.0900000000000001</v>
      </c>
      <c r="AC140" s="135">
        <f t="shared" si="41"/>
        <v>1.0900000000000001</v>
      </c>
      <c r="AD140" s="135">
        <f t="shared" si="41"/>
        <v>1.0900000000000001</v>
      </c>
      <c r="AE140" s="135">
        <f t="shared" si="41"/>
        <v>1.0900000000000001</v>
      </c>
      <c r="AF140" s="135">
        <f t="shared" si="41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42"/>
        <v>1.58</v>
      </c>
      <c r="D141" s="135">
        <f t="shared" si="42"/>
        <v>1.58</v>
      </c>
      <c r="E141" s="135">
        <f t="shared" si="42"/>
        <v>1.58</v>
      </c>
      <c r="F141" s="135">
        <f t="shared" si="42"/>
        <v>1.58</v>
      </c>
      <c r="G141" s="135">
        <f t="shared" si="42"/>
        <v>1.58</v>
      </c>
      <c r="H141" s="135">
        <f t="shared" si="42"/>
        <v>1.58</v>
      </c>
      <c r="I141" s="135">
        <f t="shared" si="42"/>
        <v>1.58</v>
      </c>
      <c r="J141" s="135">
        <f t="shared" si="42"/>
        <v>1.58</v>
      </c>
      <c r="K141" s="135">
        <f t="shared" si="42"/>
        <v>1.58</v>
      </c>
      <c r="L141" s="135">
        <f t="shared" si="42"/>
        <v>1.58</v>
      </c>
      <c r="M141" s="135">
        <f t="shared" si="42"/>
        <v>1.58</v>
      </c>
      <c r="N141" s="135">
        <f t="shared" si="42"/>
        <v>1.58</v>
      </c>
      <c r="O141" s="135">
        <f t="shared" si="42"/>
        <v>1.58</v>
      </c>
      <c r="P141" s="135">
        <f t="shared" si="42"/>
        <v>1.58</v>
      </c>
      <c r="Q141" s="135">
        <f t="shared" si="42"/>
        <v>1.58</v>
      </c>
      <c r="R141" s="135">
        <f t="shared" si="39"/>
        <v>1.58</v>
      </c>
      <c r="S141" s="135">
        <f t="shared" si="39"/>
        <v>1.58</v>
      </c>
      <c r="T141" s="135">
        <f t="shared" si="39"/>
        <v>1.58</v>
      </c>
      <c r="U141" s="135">
        <f t="shared" si="39"/>
        <v>1.58</v>
      </c>
      <c r="V141" s="135">
        <f t="shared" si="41"/>
        <v>1.58</v>
      </c>
      <c r="W141" s="135">
        <f t="shared" si="41"/>
        <v>1.58</v>
      </c>
      <c r="X141" s="135">
        <f t="shared" si="41"/>
        <v>1.58</v>
      </c>
      <c r="Y141" s="135">
        <f t="shared" si="41"/>
        <v>1.58</v>
      </c>
      <c r="Z141" s="135">
        <f t="shared" si="41"/>
        <v>1.58</v>
      </c>
      <c r="AA141" s="135">
        <f t="shared" si="41"/>
        <v>1.58</v>
      </c>
      <c r="AB141" s="135">
        <f t="shared" si="41"/>
        <v>1.58</v>
      </c>
      <c r="AC141" s="135">
        <f t="shared" si="41"/>
        <v>1.58</v>
      </c>
      <c r="AD141" s="135">
        <f t="shared" si="41"/>
        <v>1.58</v>
      </c>
      <c r="AE141" s="135">
        <f t="shared" si="41"/>
        <v>1.58</v>
      </c>
      <c r="AF141" s="135">
        <f t="shared" si="41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42"/>
        <v>2</v>
      </c>
      <c r="D142" s="135">
        <f t="shared" si="42"/>
        <v>2</v>
      </c>
      <c r="E142" s="135">
        <f t="shared" si="42"/>
        <v>2</v>
      </c>
      <c r="F142" s="135">
        <f t="shared" si="42"/>
        <v>2</v>
      </c>
      <c r="G142" s="135">
        <f t="shared" si="42"/>
        <v>2</v>
      </c>
      <c r="H142" s="135">
        <f t="shared" si="42"/>
        <v>2</v>
      </c>
      <c r="I142" s="135">
        <f t="shared" si="42"/>
        <v>2</v>
      </c>
      <c r="J142" s="135">
        <f t="shared" si="42"/>
        <v>2</v>
      </c>
      <c r="K142" s="135">
        <f t="shared" si="42"/>
        <v>2</v>
      </c>
      <c r="L142" s="135">
        <f t="shared" si="42"/>
        <v>2</v>
      </c>
      <c r="M142" s="135">
        <f t="shared" si="42"/>
        <v>2</v>
      </c>
      <c r="N142" s="135">
        <f t="shared" si="42"/>
        <v>2</v>
      </c>
      <c r="O142" s="135">
        <f t="shared" si="42"/>
        <v>2</v>
      </c>
      <c r="P142" s="135">
        <f t="shared" si="42"/>
        <v>2</v>
      </c>
      <c r="Q142" s="135">
        <f t="shared" si="42"/>
        <v>2</v>
      </c>
      <c r="R142" s="135">
        <f t="shared" si="39"/>
        <v>2</v>
      </c>
      <c r="S142" s="135">
        <f t="shared" si="39"/>
        <v>2</v>
      </c>
      <c r="T142" s="135">
        <f t="shared" si="39"/>
        <v>2</v>
      </c>
      <c r="U142" s="135">
        <f t="shared" si="39"/>
        <v>2</v>
      </c>
      <c r="V142" s="135">
        <f t="shared" si="41"/>
        <v>2</v>
      </c>
      <c r="W142" s="135">
        <f t="shared" si="41"/>
        <v>2</v>
      </c>
      <c r="X142" s="135">
        <f t="shared" si="41"/>
        <v>2</v>
      </c>
      <c r="Y142" s="135">
        <f t="shared" si="41"/>
        <v>2</v>
      </c>
      <c r="Z142" s="135">
        <f t="shared" si="41"/>
        <v>2</v>
      </c>
      <c r="AA142" s="135">
        <f t="shared" si="41"/>
        <v>2</v>
      </c>
      <c r="AB142" s="135">
        <f t="shared" si="41"/>
        <v>2</v>
      </c>
      <c r="AC142" s="135">
        <f t="shared" si="41"/>
        <v>2</v>
      </c>
      <c r="AD142" s="135">
        <f t="shared" si="41"/>
        <v>2</v>
      </c>
      <c r="AE142" s="135">
        <f t="shared" si="41"/>
        <v>2</v>
      </c>
      <c r="AF142" s="135">
        <f t="shared" si="41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42"/>
        <v>0.47</v>
      </c>
      <c r="D143" s="135">
        <f t="shared" si="42"/>
        <v>0.47</v>
      </c>
      <c r="E143" s="135">
        <f t="shared" si="42"/>
        <v>0.47</v>
      </c>
      <c r="F143" s="135">
        <f t="shared" si="42"/>
        <v>0.47</v>
      </c>
      <c r="G143" s="135">
        <f t="shared" si="42"/>
        <v>0.47</v>
      </c>
      <c r="H143" s="135">
        <f t="shared" si="42"/>
        <v>0.47</v>
      </c>
      <c r="I143" s="135">
        <f t="shared" si="42"/>
        <v>0.47</v>
      </c>
      <c r="J143" s="135">
        <f t="shared" si="42"/>
        <v>0.47</v>
      </c>
      <c r="K143" s="135">
        <f t="shared" si="42"/>
        <v>0.47</v>
      </c>
      <c r="L143" s="135">
        <f t="shared" si="42"/>
        <v>0.47</v>
      </c>
      <c r="M143" s="135">
        <f t="shared" si="42"/>
        <v>0.47</v>
      </c>
      <c r="N143" s="135">
        <f t="shared" si="42"/>
        <v>0.47</v>
      </c>
      <c r="O143" s="135">
        <f t="shared" si="42"/>
        <v>0.47</v>
      </c>
      <c r="P143" s="135">
        <f t="shared" si="42"/>
        <v>0.47</v>
      </c>
      <c r="Q143" s="135">
        <f t="shared" si="42"/>
        <v>0.47</v>
      </c>
      <c r="R143" s="135">
        <f t="shared" si="39"/>
        <v>0.47</v>
      </c>
      <c r="S143" s="135">
        <f t="shared" si="39"/>
        <v>0.47</v>
      </c>
      <c r="T143" s="135">
        <f t="shared" si="39"/>
        <v>0.47</v>
      </c>
      <c r="U143" s="135">
        <f t="shared" si="39"/>
        <v>0.47</v>
      </c>
      <c r="V143" s="135">
        <f t="shared" si="41"/>
        <v>0.47</v>
      </c>
      <c r="W143" s="135">
        <f t="shared" si="41"/>
        <v>0.47</v>
      </c>
      <c r="X143" s="135">
        <f t="shared" si="41"/>
        <v>0.47</v>
      </c>
      <c r="Y143" s="135">
        <f t="shared" si="41"/>
        <v>0.47</v>
      </c>
      <c r="Z143" s="135">
        <f t="shared" si="41"/>
        <v>0.47</v>
      </c>
      <c r="AA143" s="135">
        <f t="shared" si="41"/>
        <v>0.47</v>
      </c>
      <c r="AB143" s="135">
        <f t="shared" si="41"/>
        <v>0.47</v>
      </c>
      <c r="AC143" s="135">
        <f t="shared" si="41"/>
        <v>0.47</v>
      </c>
      <c r="AD143" s="135">
        <f t="shared" si="41"/>
        <v>0.47</v>
      </c>
      <c r="AE143" s="135">
        <f t="shared" si="41"/>
        <v>0.47</v>
      </c>
      <c r="AF143" s="135">
        <f t="shared" si="41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42"/>
        <v>0</v>
      </c>
      <c r="D144" s="135">
        <f t="shared" si="42"/>
        <v>0</v>
      </c>
      <c r="E144" s="135">
        <f t="shared" si="42"/>
        <v>0</v>
      </c>
      <c r="F144" s="135">
        <f t="shared" si="42"/>
        <v>0</v>
      </c>
      <c r="G144" s="135">
        <f t="shared" si="42"/>
        <v>0</v>
      </c>
      <c r="H144" s="135">
        <f t="shared" si="42"/>
        <v>0</v>
      </c>
      <c r="I144" s="135">
        <f t="shared" si="42"/>
        <v>0</v>
      </c>
      <c r="J144" s="135">
        <f t="shared" si="42"/>
        <v>0</v>
      </c>
      <c r="K144" s="135">
        <f t="shared" si="42"/>
        <v>0</v>
      </c>
      <c r="L144" s="135">
        <f t="shared" si="42"/>
        <v>0</v>
      </c>
      <c r="M144" s="135">
        <f t="shared" si="42"/>
        <v>0</v>
      </c>
      <c r="N144" s="135">
        <f t="shared" si="42"/>
        <v>0</v>
      </c>
      <c r="O144" s="135">
        <f t="shared" si="42"/>
        <v>0</v>
      </c>
      <c r="P144" s="135">
        <f t="shared" si="42"/>
        <v>0</v>
      </c>
      <c r="Q144" s="135">
        <f t="shared" si="42"/>
        <v>0</v>
      </c>
      <c r="R144" s="135">
        <f t="shared" si="39"/>
        <v>0</v>
      </c>
      <c r="S144" s="135">
        <f t="shared" si="39"/>
        <v>0</v>
      </c>
      <c r="T144" s="135">
        <f t="shared" si="39"/>
        <v>0</v>
      </c>
      <c r="U144" s="135">
        <f t="shared" si="39"/>
        <v>0</v>
      </c>
      <c r="V144" s="135">
        <f t="shared" si="41"/>
        <v>0</v>
      </c>
      <c r="W144" s="135">
        <f t="shared" si="41"/>
        <v>0</v>
      </c>
      <c r="X144" s="135">
        <f t="shared" si="41"/>
        <v>0</v>
      </c>
      <c r="Y144" s="135">
        <f t="shared" si="41"/>
        <v>0</v>
      </c>
      <c r="Z144" s="135">
        <f t="shared" si="41"/>
        <v>0</v>
      </c>
      <c r="AA144" s="135">
        <f t="shared" si="41"/>
        <v>0</v>
      </c>
      <c r="AB144" s="135">
        <f t="shared" si="41"/>
        <v>0</v>
      </c>
      <c r="AC144" s="135">
        <f t="shared" si="41"/>
        <v>0</v>
      </c>
      <c r="AD144" s="135">
        <f t="shared" si="41"/>
        <v>0</v>
      </c>
      <c r="AE144" s="135">
        <f t="shared" si="41"/>
        <v>0</v>
      </c>
      <c r="AF144" s="135">
        <f t="shared" si="41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42"/>
        <v>0</v>
      </c>
      <c r="D145" s="135">
        <f t="shared" si="42"/>
        <v>0</v>
      </c>
      <c r="E145" s="135">
        <f t="shared" si="42"/>
        <v>0</v>
      </c>
      <c r="F145" s="135">
        <f t="shared" si="42"/>
        <v>0</v>
      </c>
      <c r="G145" s="135">
        <f t="shared" si="42"/>
        <v>0</v>
      </c>
      <c r="H145" s="135">
        <f t="shared" si="42"/>
        <v>0</v>
      </c>
      <c r="I145" s="135">
        <f t="shared" si="42"/>
        <v>0</v>
      </c>
      <c r="J145" s="135">
        <f t="shared" si="42"/>
        <v>0</v>
      </c>
      <c r="K145" s="135">
        <f t="shared" si="42"/>
        <v>0</v>
      </c>
      <c r="L145" s="135">
        <f t="shared" si="42"/>
        <v>0</v>
      </c>
      <c r="M145" s="135">
        <f t="shared" si="42"/>
        <v>0</v>
      </c>
      <c r="N145" s="135">
        <f t="shared" si="42"/>
        <v>0</v>
      </c>
      <c r="O145" s="135">
        <f t="shared" si="42"/>
        <v>0</v>
      </c>
      <c r="P145" s="135">
        <f t="shared" si="42"/>
        <v>0</v>
      </c>
      <c r="Q145" s="135">
        <f t="shared" si="42"/>
        <v>0</v>
      </c>
      <c r="R145" s="135">
        <f t="shared" si="39"/>
        <v>0</v>
      </c>
      <c r="S145" s="135">
        <f t="shared" si="39"/>
        <v>0</v>
      </c>
      <c r="T145" s="135">
        <f t="shared" si="39"/>
        <v>0</v>
      </c>
      <c r="U145" s="135">
        <f t="shared" si="39"/>
        <v>0</v>
      </c>
      <c r="V145" s="135">
        <f t="shared" si="41"/>
        <v>0</v>
      </c>
      <c r="W145" s="135">
        <f t="shared" si="41"/>
        <v>0</v>
      </c>
      <c r="X145" s="135">
        <f t="shared" si="41"/>
        <v>0</v>
      </c>
      <c r="Y145" s="135">
        <f t="shared" si="41"/>
        <v>0</v>
      </c>
      <c r="Z145" s="135">
        <f t="shared" si="41"/>
        <v>0</v>
      </c>
      <c r="AA145" s="135">
        <f t="shared" si="41"/>
        <v>0</v>
      </c>
      <c r="AB145" s="135">
        <f t="shared" si="41"/>
        <v>0</v>
      </c>
      <c r="AC145" s="135">
        <f t="shared" si="41"/>
        <v>0</v>
      </c>
      <c r="AD145" s="135">
        <f t="shared" si="41"/>
        <v>0</v>
      </c>
      <c r="AE145" s="135">
        <f t="shared" si="41"/>
        <v>0</v>
      </c>
      <c r="AF145" s="135">
        <f t="shared" si="41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42"/>
        <v>0.8</v>
      </c>
      <c r="D146" s="135">
        <f t="shared" si="42"/>
        <v>0.8</v>
      </c>
      <c r="E146" s="135">
        <f t="shared" si="42"/>
        <v>0.8</v>
      </c>
      <c r="F146" s="135">
        <f t="shared" si="42"/>
        <v>0.8</v>
      </c>
      <c r="G146" s="135">
        <f t="shared" si="42"/>
        <v>0.8</v>
      </c>
      <c r="H146" s="135">
        <f t="shared" si="42"/>
        <v>0.8</v>
      </c>
      <c r="I146" s="135">
        <f t="shared" si="42"/>
        <v>0.8</v>
      </c>
      <c r="J146" s="135">
        <f t="shared" si="42"/>
        <v>0.8</v>
      </c>
      <c r="K146" s="135">
        <f t="shared" si="42"/>
        <v>0.8</v>
      </c>
      <c r="L146" s="135">
        <f t="shared" si="42"/>
        <v>0.8</v>
      </c>
      <c r="M146" s="135">
        <f t="shared" si="42"/>
        <v>0.8</v>
      </c>
      <c r="N146" s="135">
        <f t="shared" si="42"/>
        <v>0.8</v>
      </c>
      <c r="O146" s="135">
        <f t="shared" si="42"/>
        <v>0.8</v>
      </c>
      <c r="P146" s="135">
        <f t="shared" si="42"/>
        <v>0.8</v>
      </c>
      <c r="Q146" s="135">
        <f t="shared" si="42"/>
        <v>0.8</v>
      </c>
      <c r="R146" s="135">
        <f t="shared" si="39"/>
        <v>0.8</v>
      </c>
      <c r="S146" s="135">
        <f t="shared" si="39"/>
        <v>0.8</v>
      </c>
      <c r="T146" s="135">
        <f t="shared" si="39"/>
        <v>0.8</v>
      </c>
      <c r="U146" s="135">
        <f t="shared" si="39"/>
        <v>0.8</v>
      </c>
      <c r="V146" s="135">
        <f t="shared" si="41"/>
        <v>0.8</v>
      </c>
      <c r="W146" s="135">
        <f t="shared" si="41"/>
        <v>0.8</v>
      </c>
      <c r="X146" s="135">
        <f t="shared" ref="X146:AF170" si="43">W146</f>
        <v>0.8</v>
      </c>
      <c r="Y146" s="135">
        <f t="shared" si="43"/>
        <v>0.8</v>
      </c>
      <c r="Z146" s="135">
        <f t="shared" si="43"/>
        <v>0.8</v>
      </c>
      <c r="AA146" s="135">
        <f t="shared" si="43"/>
        <v>0.8</v>
      </c>
      <c r="AB146" s="135">
        <f t="shared" si="43"/>
        <v>0.8</v>
      </c>
      <c r="AC146" s="135">
        <f t="shared" si="43"/>
        <v>0.8</v>
      </c>
      <c r="AD146" s="135">
        <f t="shared" si="43"/>
        <v>0.8</v>
      </c>
      <c r="AE146" s="135">
        <f t="shared" si="43"/>
        <v>0.8</v>
      </c>
      <c r="AF146" s="135">
        <f t="shared" si="43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42"/>
        <v>1.5</v>
      </c>
      <c r="D147" s="135">
        <f t="shared" si="42"/>
        <v>1.5</v>
      </c>
      <c r="E147" s="135">
        <f t="shared" si="42"/>
        <v>1.5</v>
      </c>
      <c r="F147" s="135">
        <f t="shared" si="42"/>
        <v>1.5</v>
      </c>
      <c r="G147" s="135">
        <f t="shared" si="42"/>
        <v>1.5</v>
      </c>
      <c r="H147" s="135">
        <f t="shared" si="42"/>
        <v>1.5</v>
      </c>
      <c r="I147" s="135">
        <f t="shared" si="42"/>
        <v>1.5</v>
      </c>
      <c r="J147" s="135">
        <f t="shared" si="42"/>
        <v>1.5</v>
      </c>
      <c r="K147" s="135">
        <f t="shared" si="42"/>
        <v>1.5</v>
      </c>
      <c r="L147" s="135">
        <f t="shared" si="42"/>
        <v>1.5</v>
      </c>
      <c r="M147" s="135">
        <f t="shared" si="42"/>
        <v>1.5</v>
      </c>
      <c r="N147" s="135">
        <f t="shared" si="42"/>
        <v>1.5</v>
      </c>
      <c r="O147" s="135">
        <f t="shared" si="42"/>
        <v>1.5</v>
      </c>
      <c r="P147" s="135">
        <f t="shared" si="42"/>
        <v>1.5</v>
      </c>
      <c r="Q147" s="135">
        <f t="shared" si="42"/>
        <v>1.5</v>
      </c>
      <c r="R147" s="135">
        <f t="shared" si="39"/>
        <v>1.5</v>
      </c>
      <c r="S147" s="135">
        <f t="shared" si="39"/>
        <v>1.5</v>
      </c>
      <c r="T147" s="135">
        <f t="shared" si="39"/>
        <v>1.5</v>
      </c>
      <c r="U147" s="135">
        <f t="shared" si="39"/>
        <v>1.5</v>
      </c>
      <c r="V147" s="135">
        <f t="shared" si="39"/>
        <v>1.5</v>
      </c>
      <c r="W147" s="135">
        <f t="shared" si="39"/>
        <v>1.5</v>
      </c>
      <c r="X147" s="135">
        <f t="shared" si="43"/>
        <v>1.5</v>
      </c>
      <c r="Y147" s="135">
        <f t="shared" si="43"/>
        <v>1.5</v>
      </c>
      <c r="Z147" s="135">
        <f t="shared" si="43"/>
        <v>1.5</v>
      </c>
      <c r="AA147" s="135">
        <f t="shared" si="43"/>
        <v>1.5</v>
      </c>
      <c r="AB147" s="135">
        <f t="shared" si="43"/>
        <v>1.5</v>
      </c>
      <c r="AC147" s="135">
        <f t="shared" si="43"/>
        <v>1.5</v>
      </c>
      <c r="AD147" s="135">
        <f t="shared" si="43"/>
        <v>1.5</v>
      </c>
      <c r="AE147" s="135">
        <f t="shared" si="43"/>
        <v>1.5</v>
      </c>
      <c r="AF147" s="135">
        <f t="shared" si="43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42"/>
        <v>1</v>
      </c>
      <c r="D148" s="135">
        <f t="shared" si="42"/>
        <v>1</v>
      </c>
      <c r="E148" s="135">
        <f t="shared" si="42"/>
        <v>1</v>
      </c>
      <c r="F148" s="135">
        <f t="shared" si="42"/>
        <v>1</v>
      </c>
      <c r="G148" s="135">
        <f t="shared" si="42"/>
        <v>1</v>
      </c>
      <c r="H148" s="135">
        <f t="shared" si="42"/>
        <v>1</v>
      </c>
      <c r="I148" s="135">
        <f t="shared" si="42"/>
        <v>1</v>
      </c>
      <c r="J148" s="135">
        <f t="shared" si="42"/>
        <v>1</v>
      </c>
      <c r="K148" s="135">
        <f t="shared" si="42"/>
        <v>1</v>
      </c>
      <c r="L148" s="135">
        <f t="shared" si="42"/>
        <v>1</v>
      </c>
      <c r="M148" s="135">
        <f t="shared" si="42"/>
        <v>1</v>
      </c>
      <c r="N148" s="135">
        <f t="shared" si="42"/>
        <v>1</v>
      </c>
      <c r="O148" s="135">
        <f t="shared" si="42"/>
        <v>1</v>
      </c>
      <c r="P148" s="135">
        <f t="shared" si="42"/>
        <v>1</v>
      </c>
      <c r="Q148" s="135">
        <f t="shared" si="42"/>
        <v>1</v>
      </c>
      <c r="R148" s="135">
        <f t="shared" si="39"/>
        <v>1</v>
      </c>
      <c r="S148" s="135">
        <f t="shared" si="39"/>
        <v>1</v>
      </c>
      <c r="T148" s="135">
        <f t="shared" si="39"/>
        <v>1</v>
      </c>
      <c r="U148" s="135">
        <f t="shared" si="39"/>
        <v>1</v>
      </c>
      <c r="V148" s="135">
        <f t="shared" si="39"/>
        <v>1</v>
      </c>
      <c r="W148" s="135">
        <f t="shared" si="39"/>
        <v>1</v>
      </c>
      <c r="X148" s="135">
        <f t="shared" si="43"/>
        <v>1</v>
      </c>
      <c r="Y148" s="135">
        <f t="shared" si="43"/>
        <v>1</v>
      </c>
      <c r="Z148" s="135">
        <f t="shared" si="43"/>
        <v>1</v>
      </c>
      <c r="AA148" s="135">
        <f t="shared" si="43"/>
        <v>1</v>
      </c>
      <c r="AB148" s="135">
        <f t="shared" si="43"/>
        <v>1</v>
      </c>
      <c r="AC148" s="135">
        <f t="shared" si="43"/>
        <v>1</v>
      </c>
      <c r="AD148" s="135">
        <f t="shared" si="43"/>
        <v>1</v>
      </c>
      <c r="AE148" s="135">
        <f t="shared" si="43"/>
        <v>1</v>
      </c>
      <c r="AF148" s="135">
        <f t="shared" si="43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42"/>
        <v>1</v>
      </c>
      <c r="D149" s="135">
        <f t="shared" si="42"/>
        <v>1</v>
      </c>
      <c r="E149" s="135">
        <f t="shared" si="42"/>
        <v>1</v>
      </c>
      <c r="F149" s="135">
        <f t="shared" si="42"/>
        <v>1</v>
      </c>
      <c r="G149" s="135">
        <f t="shared" si="42"/>
        <v>1</v>
      </c>
      <c r="H149" s="135">
        <f t="shared" si="42"/>
        <v>1</v>
      </c>
      <c r="I149" s="135">
        <f t="shared" si="42"/>
        <v>1</v>
      </c>
      <c r="J149" s="135">
        <f t="shared" si="42"/>
        <v>1</v>
      </c>
      <c r="K149" s="135">
        <f t="shared" si="42"/>
        <v>1</v>
      </c>
      <c r="L149" s="135">
        <f t="shared" si="42"/>
        <v>1</v>
      </c>
      <c r="M149" s="135">
        <f t="shared" si="42"/>
        <v>1</v>
      </c>
      <c r="N149" s="135">
        <f t="shared" si="42"/>
        <v>1</v>
      </c>
      <c r="O149" s="135">
        <f t="shared" si="42"/>
        <v>1</v>
      </c>
      <c r="P149" s="135">
        <f t="shared" si="42"/>
        <v>1</v>
      </c>
      <c r="Q149" s="135">
        <f t="shared" si="42"/>
        <v>1</v>
      </c>
      <c r="R149" s="135">
        <f t="shared" si="39"/>
        <v>1</v>
      </c>
      <c r="S149" s="135">
        <f t="shared" si="39"/>
        <v>1</v>
      </c>
      <c r="T149" s="135">
        <f t="shared" si="39"/>
        <v>1</v>
      </c>
      <c r="U149" s="135">
        <f t="shared" si="39"/>
        <v>1</v>
      </c>
      <c r="V149" s="135">
        <f t="shared" si="39"/>
        <v>1</v>
      </c>
      <c r="W149" s="135">
        <f t="shared" si="39"/>
        <v>1</v>
      </c>
      <c r="X149" s="135">
        <f t="shared" si="43"/>
        <v>1</v>
      </c>
      <c r="Y149" s="135">
        <f t="shared" si="43"/>
        <v>1</v>
      </c>
      <c r="Z149" s="135">
        <f t="shared" si="43"/>
        <v>1</v>
      </c>
      <c r="AA149" s="135">
        <f t="shared" si="43"/>
        <v>1</v>
      </c>
      <c r="AB149" s="135">
        <f t="shared" si="43"/>
        <v>1</v>
      </c>
      <c r="AC149" s="135">
        <f t="shared" si="43"/>
        <v>1</v>
      </c>
      <c r="AD149" s="135">
        <f t="shared" si="43"/>
        <v>1</v>
      </c>
      <c r="AE149" s="135">
        <f t="shared" si="43"/>
        <v>1</v>
      </c>
      <c r="AF149" s="135">
        <f t="shared" si="43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42"/>
        <v>0.42</v>
      </c>
      <c r="D150" s="135">
        <f t="shared" si="42"/>
        <v>0.42</v>
      </c>
      <c r="E150" s="135">
        <f t="shared" si="42"/>
        <v>0.42</v>
      </c>
      <c r="F150" s="135">
        <f t="shared" si="42"/>
        <v>0.42</v>
      </c>
      <c r="G150" s="135">
        <f t="shared" si="42"/>
        <v>0.42</v>
      </c>
      <c r="H150" s="135">
        <f t="shared" si="42"/>
        <v>0.42</v>
      </c>
      <c r="I150" s="135">
        <f t="shared" si="42"/>
        <v>0.42</v>
      </c>
      <c r="J150" s="135">
        <f t="shared" si="42"/>
        <v>0.42</v>
      </c>
      <c r="K150" s="135">
        <f t="shared" si="42"/>
        <v>0.42</v>
      </c>
      <c r="L150" s="135">
        <f t="shared" si="42"/>
        <v>0.42</v>
      </c>
      <c r="M150" s="135">
        <f t="shared" si="42"/>
        <v>0.42</v>
      </c>
      <c r="N150" s="135">
        <f t="shared" si="42"/>
        <v>0.42</v>
      </c>
      <c r="O150" s="135">
        <f t="shared" si="42"/>
        <v>0.42</v>
      </c>
      <c r="P150" s="135">
        <f t="shared" si="42"/>
        <v>0.42</v>
      </c>
      <c r="Q150" s="135">
        <f t="shared" si="42"/>
        <v>0.42</v>
      </c>
      <c r="R150" s="135">
        <f t="shared" si="39"/>
        <v>0.42</v>
      </c>
      <c r="S150" s="135">
        <f t="shared" si="39"/>
        <v>0.42</v>
      </c>
      <c r="T150" s="135">
        <f t="shared" si="39"/>
        <v>0.42</v>
      </c>
      <c r="U150" s="135">
        <f t="shared" si="39"/>
        <v>0.42</v>
      </c>
      <c r="V150" s="135">
        <f t="shared" si="39"/>
        <v>0.42</v>
      </c>
      <c r="W150" s="135">
        <f t="shared" si="39"/>
        <v>0.42</v>
      </c>
      <c r="X150" s="135">
        <f t="shared" si="43"/>
        <v>0.42</v>
      </c>
      <c r="Y150" s="135">
        <f t="shared" si="43"/>
        <v>0.42</v>
      </c>
      <c r="Z150" s="135">
        <f t="shared" si="43"/>
        <v>0.42</v>
      </c>
      <c r="AA150" s="135">
        <f t="shared" si="43"/>
        <v>0.42</v>
      </c>
      <c r="AB150" s="135">
        <f t="shared" si="43"/>
        <v>0.42</v>
      </c>
      <c r="AC150" s="135">
        <f t="shared" si="43"/>
        <v>0.42</v>
      </c>
      <c r="AD150" s="135">
        <f t="shared" si="43"/>
        <v>0.42</v>
      </c>
      <c r="AE150" s="135">
        <f t="shared" si="43"/>
        <v>0.42</v>
      </c>
      <c r="AF150" s="135">
        <f t="shared" si="43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42"/>
        <v>0.46</v>
      </c>
      <c r="D151" s="135">
        <f t="shared" si="42"/>
        <v>0.46</v>
      </c>
      <c r="E151" s="135">
        <f t="shared" si="42"/>
        <v>0.46</v>
      </c>
      <c r="F151" s="135">
        <f t="shared" si="42"/>
        <v>0.46</v>
      </c>
      <c r="G151" s="135">
        <f t="shared" si="42"/>
        <v>0.46</v>
      </c>
      <c r="H151" s="135">
        <f t="shared" si="42"/>
        <v>0.46</v>
      </c>
      <c r="I151" s="135">
        <f t="shared" si="42"/>
        <v>0.46</v>
      </c>
      <c r="J151" s="135">
        <f t="shared" si="42"/>
        <v>0.46</v>
      </c>
      <c r="K151" s="135">
        <f t="shared" si="42"/>
        <v>0.46</v>
      </c>
      <c r="L151" s="135">
        <f t="shared" si="42"/>
        <v>0.46</v>
      </c>
      <c r="M151" s="135">
        <f t="shared" si="42"/>
        <v>0.46</v>
      </c>
      <c r="N151" s="135">
        <f t="shared" si="42"/>
        <v>0.46</v>
      </c>
      <c r="O151" s="135">
        <f t="shared" si="42"/>
        <v>0.46</v>
      </c>
      <c r="P151" s="135">
        <f t="shared" si="42"/>
        <v>0.46</v>
      </c>
      <c r="Q151" s="135">
        <f t="shared" si="42"/>
        <v>0.46</v>
      </c>
      <c r="R151" s="135">
        <f t="shared" si="39"/>
        <v>0.46</v>
      </c>
      <c r="S151" s="135">
        <f t="shared" si="39"/>
        <v>0.46</v>
      </c>
      <c r="T151" s="135">
        <f t="shared" si="39"/>
        <v>0.46</v>
      </c>
      <c r="U151" s="135">
        <f t="shared" si="39"/>
        <v>0.46</v>
      </c>
      <c r="V151" s="135">
        <f t="shared" si="39"/>
        <v>0.46</v>
      </c>
      <c r="W151" s="135">
        <f t="shared" si="39"/>
        <v>0.46</v>
      </c>
      <c r="X151" s="135">
        <f t="shared" si="43"/>
        <v>0.46</v>
      </c>
      <c r="Y151" s="135">
        <f t="shared" si="43"/>
        <v>0.46</v>
      </c>
      <c r="Z151" s="135">
        <f t="shared" si="43"/>
        <v>0.46</v>
      </c>
      <c r="AA151" s="135">
        <f t="shared" si="43"/>
        <v>0.46</v>
      </c>
      <c r="AB151" s="135">
        <f t="shared" si="43"/>
        <v>0.46</v>
      </c>
      <c r="AC151" s="135">
        <f t="shared" si="43"/>
        <v>0.46</v>
      </c>
      <c r="AD151" s="135">
        <f t="shared" si="43"/>
        <v>0.46</v>
      </c>
      <c r="AE151" s="135">
        <f t="shared" si="43"/>
        <v>0.46</v>
      </c>
      <c r="AF151" s="135">
        <f t="shared" si="43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42"/>
        <v>0.85</v>
      </c>
      <c r="D152" s="135">
        <f t="shared" si="42"/>
        <v>0.85</v>
      </c>
      <c r="E152" s="135">
        <f t="shared" si="42"/>
        <v>0.85</v>
      </c>
      <c r="F152" s="135">
        <f t="shared" si="42"/>
        <v>0.85</v>
      </c>
      <c r="G152" s="135">
        <f t="shared" si="42"/>
        <v>0.85</v>
      </c>
      <c r="H152" s="135">
        <f t="shared" si="42"/>
        <v>0.85</v>
      </c>
      <c r="I152" s="135">
        <f t="shared" si="42"/>
        <v>0.85</v>
      </c>
      <c r="J152" s="135">
        <f t="shared" si="42"/>
        <v>0.85</v>
      </c>
      <c r="K152" s="135">
        <f t="shared" si="42"/>
        <v>0.85</v>
      </c>
      <c r="L152" s="135">
        <f t="shared" si="42"/>
        <v>0.85</v>
      </c>
      <c r="M152" s="135">
        <f t="shared" si="42"/>
        <v>0.85</v>
      </c>
      <c r="N152" s="135">
        <f t="shared" si="42"/>
        <v>0.85</v>
      </c>
      <c r="O152" s="135">
        <f t="shared" si="42"/>
        <v>0.85</v>
      </c>
      <c r="P152" s="135">
        <f t="shared" si="42"/>
        <v>0.85</v>
      </c>
      <c r="Q152" s="135">
        <f t="shared" si="42"/>
        <v>0.85</v>
      </c>
      <c r="R152" s="135">
        <f t="shared" si="39"/>
        <v>0.85</v>
      </c>
      <c r="S152" s="135">
        <f t="shared" si="39"/>
        <v>0.85</v>
      </c>
      <c r="T152" s="135">
        <f t="shared" si="39"/>
        <v>0.85</v>
      </c>
      <c r="U152" s="135">
        <f t="shared" si="39"/>
        <v>0.85</v>
      </c>
      <c r="V152" s="135">
        <f t="shared" si="39"/>
        <v>0.85</v>
      </c>
      <c r="W152" s="135">
        <f t="shared" si="39"/>
        <v>0.85</v>
      </c>
      <c r="X152" s="135">
        <f t="shared" si="43"/>
        <v>0.85</v>
      </c>
      <c r="Y152" s="135">
        <f t="shared" si="43"/>
        <v>0.85</v>
      </c>
      <c r="Z152" s="135">
        <f t="shared" si="43"/>
        <v>0.85</v>
      </c>
      <c r="AA152" s="135">
        <f t="shared" si="43"/>
        <v>0.85</v>
      </c>
      <c r="AB152" s="135">
        <f t="shared" si="43"/>
        <v>0.85</v>
      </c>
      <c r="AC152" s="135">
        <f t="shared" si="43"/>
        <v>0.85</v>
      </c>
      <c r="AD152" s="135">
        <f t="shared" si="43"/>
        <v>0.85</v>
      </c>
      <c r="AE152" s="135">
        <f t="shared" si="43"/>
        <v>0.85</v>
      </c>
      <c r="AF152" s="135">
        <f t="shared" si="43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42"/>
        <v>0.9</v>
      </c>
      <c r="D153" s="135">
        <f t="shared" si="42"/>
        <v>0.9</v>
      </c>
      <c r="E153" s="135">
        <f t="shared" si="42"/>
        <v>0.9</v>
      </c>
      <c r="F153" s="135">
        <f t="shared" si="42"/>
        <v>0.9</v>
      </c>
      <c r="G153" s="135">
        <f t="shared" si="42"/>
        <v>0.9</v>
      </c>
      <c r="H153" s="135">
        <f t="shared" si="42"/>
        <v>0.9</v>
      </c>
      <c r="I153" s="135">
        <f t="shared" si="42"/>
        <v>0.9</v>
      </c>
      <c r="J153" s="135">
        <f t="shared" si="42"/>
        <v>0.9</v>
      </c>
      <c r="K153" s="135">
        <f t="shared" si="42"/>
        <v>0.9</v>
      </c>
      <c r="L153" s="135">
        <f t="shared" si="42"/>
        <v>0.9</v>
      </c>
      <c r="M153" s="135">
        <f t="shared" si="42"/>
        <v>0.9</v>
      </c>
      <c r="N153" s="135">
        <f t="shared" si="42"/>
        <v>0.9</v>
      </c>
      <c r="O153" s="135">
        <f t="shared" si="42"/>
        <v>0.9</v>
      </c>
      <c r="P153" s="135">
        <f t="shared" si="42"/>
        <v>0.9</v>
      </c>
      <c r="Q153" s="135">
        <f t="shared" si="42"/>
        <v>0.9</v>
      </c>
      <c r="R153" s="135">
        <f t="shared" si="39"/>
        <v>0.9</v>
      </c>
      <c r="S153" s="135">
        <f t="shared" si="39"/>
        <v>0.9</v>
      </c>
      <c r="T153" s="135">
        <f t="shared" si="39"/>
        <v>0.9</v>
      </c>
      <c r="U153" s="135">
        <f t="shared" si="39"/>
        <v>0.9</v>
      </c>
      <c r="V153" s="135">
        <f t="shared" si="39"/>
        <v>0.9</v>
      </c>
      <c r="W153" s="135">
        <f t="shared" si="39"/>
        <v>0.9</v>
      </c>
      <c r="X153" s="135">
        <f t="shared" si="43"/>
        <v>0.9</v>
      </c>
      <c r="Y153" s="135">
        <f t="shared" si="43"/>
        <v>0.9</v>
      </c>
      <c r="Z153" s="135">
        <f t="shared" si="43"/>
        <v>0.9</v>
      </c>
      <c r="AA153" s="135">
        <f t="shared" si="43"/>
        <v>0.9</v>
      </c>
      <c r="AB153" s="135">
        <f t="shared" si="43"/>
        <v>0.9</v>
      </c>
      <c r="AC153" s="135">
        <f t="shared" si="43"/>
        <v>0.9</v>
      </c>
      <c r="AD153" s="135">
        <f t="shared" si="43"/>
        <v>0.9</v>
      </c>
      <c r="AE153" s="135">
        <f t="shared" si="43"/>
        <v>0.9</v>
      </c>
      <c r="AF153" s="135">
        <f t="shared" si="43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42"/>
        <v>0.44</v>
      </c>
      <c r="D154" s="135">
        <f t="shared" si="42"/>
        <v>0.44</v>
      </c>
      <c r="E154" s="135">
        <f t="shared" si="42"/>
        <v>0.44</v>
      </c>
      <c r="F154" s="135">
        <f t="shared" si="42"/>
        <v>0.44</v>
      </c>
      <c r="G154" s="135">
        <f t="shared" si="42"/>
        <v>0.44</v>
      </c>
      <c r="H154" s="135">
        <f t="shared" si="42"/>
        <v>0.44</v>
      </c>
      <c r="I154" s="135">
        <f t="shared" si="42"/>
        <v>0.44</v>
      </c>
      <c r="J154" s="135">
        <f t="shared" si="42"/>
        <v>0.44</v>
      </c>
      <c r="K154" s="135">
        <f t="shared" si="42"/>
        <v>0.44</v>
      </c>
      <c r="L154" s="135">
        <f t="shared" si="42"/>
        <v>0.44</v>
      </c>
      <c r="M154" s="135">
        <f t="shared" si="42"/>
        <v>0.44</v>
      </c>
      <c r="N154" s="135">
        <f t="shared" si="42"/>
        <v>0.44</v>
      </c>
      <c r="O154" s="135">
        <f t="shared" si="42"/>
        <v>0.44</v>
      </c>
      <c r="P154" s="135">
        <f t="shared" si="42"/>
        <v>0.44</v>
      </c>
      <c r="Q154" s="135">
        <f t="shared" si="42"/>
        <v>0.44</v>
      </c>
      <c r="R154" s="135">
        <f t="shared" si="39"/>
        <v>0.44</v>
      </c>
      <c r="S154" s="135">
        <f t="shared" si="39"/>
        <v>0.44</v>
      </c>
      <c r="T154" s="135">
        <f t="shared" si="39"/>
        <v>0.44</v>
      </c>
      <c r="U154" s="135">
        <f t="shared" si="39"/>
        <v>0.44</v>
      </c>
      <c r="V154" s="135">
        <f t="shared" si="39"/>
        <v>0.44</v>
      </c>
      <c r="W154" s="135">
        <f t="shared" si="39"/>
        <v>0.44</v>
      </c>
      <c r="X154" s="135">
        <f t="shared" si="43"/>
        <v>0.44</v>
      </c>
      <c r="Y154" s="135">
        <f t="shared" si="43"/>
        <v>0.44</v>
      </c>
      <c r="Z154" s="135">
        <f t="shared" si="43"/>
        <v>0.44</v>
      </c>
      <c r="AA154" s="135">
        <f t="shared" si="43"/>
        <v>0.44</v>
      </c>
      <c r="AB154" s="135">
        <f t="shared" si="43"/>
        <v>0.44</v>
      </c>
      <c r="AC154" s="135">
        <f t="shared" si="43"/>
        <v>0.44</v>
      </c>
      <c r="AD154" s="135">
        <f t="shared" si="43"/>
        <v>0.44</v>
      </c>
      <c r="AE154" s="135">
        <f t="shared" si="43"/>
        <v>0.44</v>
      </c>
      <c r="AF154" s="135">
        <f t="shared" si="43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44">B155</f>
        <v>0.9</v>
      </c>
      <c r="D155" s="135">
        <f t="shared" si="44"/>
        <v>0.9</v>
      </c>
      <c r="E155" s="135">
        <f t="shared" si="44"/>
        <v>0.9</v>
      </c>
      <c r="F155" s="135">
        <f t="shared" si="44"/>
        <v>0.9</v>
      </c>
      <c r="G155" s="135">
        <f t="shared" si="44"/>
        <v>0.9</v>
      </c>
      <c r="H155" s="135">
        <f t="shared" si="44"/>
        <v>0.9</v>
      </c>
      <c r="I155" s="135">
        <f t="shared" si="44"/>
        <v>0.9</v>
      </c>
      <c r="J155" s="135">
        <f t="shared" si="44"/>
        <v>0.9</v>
      </c>
      <c r="K155" s="135">
        <f t="shared" si="44"/>
        <v>0.9</v>
      </c>
      <c r="L155" s="135">
        <f t="shared" si="44"/>
        <v>0.9</v>
      </c>
      <c r="M155" s="135">
        <f t="shared" si="44"/>
        <v>0.9</v>
      </c>
      <c r="N155" s="135">
        <f t="shared" si="44"/>
        <v>0.9</v>
      </c>
      <c r="O155" s="135">
        <f t="shared" si="44"/>
        <v>0.9</v>
      </c>
      <c r="P155" s="135">
        <f t="shared" si="44"/>
        <v>0.9</v>
      </c>
      <c r="Q155" s="135">
        <f t="shared" si="44"/>
        <v>0.9</v>
      </c>
      <c r="R155" s="135">
        <f t="shared" si="39"/>
        <v>0.9</v>
      </c>
      <c r="S155" s="135">
        <f t="shared" si="39"/>
        <v>0.9</v>
      </c>
      <c r="T155" s="135">
        <f t="shared" si="39"/>
        <v>0.9</v>
      </c>
      <c r="U155" s="135">
        <f t="shared" si="39"/>
        <v>0.9</v>
      </c>
      <c r="V155" s="135">
        <f t="shared" si="39"/>
        <v>0.9</v>
      </c>
      <c r="W155" s="135">
        <f t="shared" si="39"/>
        <v>0.9</v>
      </c>
      <c r="X155" s="135">
        <f t="shared" si="43"/>
        <v>0.9</v>
      </c>
      <c r="Y155" s="135">
        <f t="shared" si="43"/>
        <v>0.9</v>
      </c>
      <c r="Z155" s="135">
        <f t="shared" si="43"/>
        <v>0.9</v>
      </c>
      <c r="AA155" s="135">
        <f t="shared" si="43"/>
        <v>0.9</v>
      </c>
      <c r="AB155" s="135">
        <f t="shared" si="43"/>
        <v>0.9</v>
      </c>
      <c r="AC155" s="135">
        <f t="shared" si="43"/>
        <v>0.9</v>
      </c>
      <c r="AD155" s="135">
        <f t="shared" si="43"/>
        <v>0.9</v>
      </c>
      <c r="AE155" s="135">
        <f t="shared" si="43"/>
        <v>0.9</v>
      </c>
      <c r="AF155" s="135">
        <f t="shared" si="43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44"/>
        <v>2.1</v>
      </c>
      <c r="D156" s="135">
        <f t="shared" si="44"/>
        <v>2.1</v>
      </c>
      <c r="E156" s="135">
        <f t="shared" si="44"/>
        <v>2.1</v>
      </c>
      <c r="F156" s="135">
        <f t="shared" si="44"/>
        <v>2.1</v>
      </c>
      <c r="G156" s="135">
        <f t="shared" si="44"/>
        <v>2.1</v>
      </c>
      <c r="H156" s="135">
        <f t="shared" si="44"/>
        <v>2.1</v>
      </c>
      <c r="I156" s="135">
        <f t="shared" si="44"/>
        <v>2.1</v>
      </c>
      <c r="J156" s="135">
        <f t="shared" si="44"/>
        <v>2.1</v>
      </c>
      <c r="K156" s="135">
        <f t="shared" si="44"/>
        <v>2.1</v>
      </c>
      <c r="L156" s="135">
        <f t="shared" si="44"/>
        <v>2.1</v>
      </c>
      <c r="M156" s="135">
        <f t="shared" si="44"/>
        <v>2.1</v>
      </c>
      <c r="N156" s="135">
        <f t="shared" si="44"/>
        <v>2.1</v>
      </c>
      <c r="O156" s="135">
        <f t="shared" si="44"/>
        <v>2.1</v>
      </c>
      <c r="P156" s="135">
        <f t="shared" si="44"/>
        <v>2.1</v>
      </c>
      <c r="Q156" s="135">
        <f t="shared" si="44"/>
        <v>2.1</v>
      </c>
      <c r="R156" s="135">
        <f t="shared" si="39"/>
        <v>2.1</v>
      </c>
      <c r="S156" s="135">
        <f t="shared" si="39"/>
        <v>2.1</v>
      </c>
      <c r="T156" s="135">
        <f t="shared" si="39"/>
        <v>2.1</v>
      </c>
      <c r="U156" s="135">
        <f t="shared" si="39"/>
        <v>2.1</v>
      </c>
      <c r="V156" s="135">
        <f t="shared" si="39"/>
        <v>2.1</v>
      </c>
      <c r="W156" s="135">
        <f t="shared" si="39"/>
        <v>2.1</v>
      </c>
      <c r="X156" s="135">
        <f t="shared" si="43"/>
        <v>2.1</v>
      </c>
      <c r="Y156" s="135">
        <f t="shared" si="43"/>
        <v>2.1</v>
      </c>
      <c r="Z156" s="135">
        <f t="shared" si="43"/>
        <v>2.1</v>
      </c>
      <c r="AA156" s="135">
        <f t="shared" si="43"/>
        <v>2.1</v>
      </c>
      <c r="AB156" s="135">
        <f t="shared" si="43"/>
        <v>2.1</v>
      </c>
      <c r="AC156" s="135">
        <f t="shared" si="43"/>
        <v>2.1</v>
      </c>
      <c r="AD156" s="135">
        <f t="shared" si="43"/>
        <v>2.1</v>
      </c>
      <c r="AE156" s="135">
        <f t="shared" si="43"/>
        <v>2.1</v>
      </c>
      <c r="AF156" s="135">
        <f t="shared" si="43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44"/>
        <v>0.9</v>
      </c>
      <c r="D157" s="135">
        <f t="shared" si="44"/>
        <v>0.9</v>
      </c>
      <c r="E157" s="135">
        <f t="shared" si="44"/>
        <v>0.9</v>
      </c>
      <c r="F157" s="135">
        <f t="shared" si="44"/>
        <v>0.9</v>
      </c>
      <c r="G157" s="135">
        <f t="shared" si="44"/>
        <v>0.9</v>
      </c>
      <c r="H157" s="135">
        <f t="shared" si="44"/>
        <v>0.9</v>
      </c>
      <c r="I157" s="135">
        <f t="shared" si="44"/>
        <v>0.9</v>
      </c>
      <c r="J157" s="135">
        <f t="shared" si="44"/>
        <v>0.9</v>
      </c>
      <c r="K157" s="135">
        <f t="shared" si="44"/>
        <v>0.9</v>
      </c>
      <c r="L157" s="135">
        <f t="shared" si="44"/>
        <v>0.9</v>
      </c>
      <c r="M157" s="135">
        <f t="shared" si="44"/>
        <v>0.9</v>
      </c>
      <c r="N157" s="135">
        <f t="shared" si="44"/>
        <v>0.9</v>
      </c>
      <c r="O157" s="135">
        <f t="shared" si="44"/>
        <v>0.9</v>
      </c>
      <c r="P157" s="135">
        <f t="shared" si="44"/>
        <v>0.9</v>
      </c>
      <c r="Q157" s="135">
        <f t="shared" si="44"/>
        <v>0.9</v>
      </c>
      <c r="R157" s="135">
        <f t="shared" si="39"/>
        <v>0.9</v>
      </c>
      <c r="S157" s="135">
        <f t="shared" si="39"/>
        <v>0.9</v>
      </c>
      <c r="T157" s="135">
        <f t="shared" si="39"/>
        <v>0.9</v>
      </c>
      <c r="U157" s="135">
        <f t="shared" si="39"/>
        <v>0.9</v>
      </c>
      <c r="V157" s="135">
        <f t="shared" si="39"/>
        <v>0.9</v>
      </c>
      <c r="W157" s="135">
        <f t="shared" si="39"/>
        <v>0.9</v>
      </c>
      <c r="X157" s="135">
        <f t="shared" si="43"/>
        <v>0.9</v>
      </c>
      <c r="Y157" s="135">
        <f t="shared" si="43"/>
        <v>0.9</v>
      </c>
      <c r="Z157" s="135">
        <f t="shared" si="43"/>
        <v>0.9</v>
      </c>
      <c r="AA157" s="135">
        <f t="shared" si="43"/>
        <v>0.9</v>
      </c>
      <c r="AB157" s="135">
        <f t="shared" si="43"/>
        <v>0.9</v>
      </c>
      <c r="AC157" s="135">
        <f t="shared" si="43"/>
        <v>0.9</v>
      </c>
      <c r="AD157" s="135">
        <f t="shared" si="43"/>
        <v>0.9</v>
      </c>
      <c r="AE157" s="135">
        <f t="shared" si="43"/>
        <v>0.9</v>
      </c>
      <c r="AF157" s="135">
        <f t="shared" si="43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44"/>
        <v>0.57999999999999996</v>
      </c>
      <c r="D158" s="135">
        <f t="shared" si="44"/>
        <v>0.57999999999999996</v>
      </c>
      <c r="E158" s="135">
        <f t="shared" si="44"/>
        <v>0.57999999999999996</v>
      </c>
      <c r="F158" s="135">
        <f t="shared" si="44"/>
        <v>0.57999999999999996</v>
      </c>
      <c r="G158" s="135">
        <f t="shared" si="44"/>
        <v>0.57999999999999996</v>
      </c>
      <c r="H158" s="135">
        <f t="shared" si="44"/>
        <v>0.57999999999999996</v>
      </c>
      <c r="I158" s="135">
        <f t="shared" si="44"/>
        <v>0.57999999999999996</v>
      </c>
      <c r="J158" s="135">
        <f t="shared" si="44"/>
        <v>0.57999999999999996</v>
      </c>
      <c r="K158" s="135">
        <f t="shared" si="44"/>
        <v>0.57999999999999996</v>
      </c>
      <c r="L158" s="135">
        <f t="shared" si="44"/>
        <v>0.57999999999999996</v>
      </c>
      <c r="M158" s="135">
        <f t="shared" si="44"/>
        <v>0.57999999999999996</v>
      </c>
      <c r="N158" s="135">
        <f t="shared" si="44"/>
        <v>0.57999999999999996</v>
      </c>
      <c r="O158" s="135">
        <f t="shared" si="44"/>
        <v>0.57999999999999996</v>
      </c>
      <c r="P158" s="135">
        <f t="shared" si="44"/>
        <v>0.57999999999999996</v>
      </c>
      <c r="Q158" s="135">
        <f t="shared" si="44"/>
        <v>0.57999999999999996</v>
      </c>
      <c r="R158" s="135">
        <f t="shared" si="39"/>
        <v>0.57999999999999996</v>
      </c>
      <c r="S158" s="135">
        <f t="shared" si="39"/>
        <v>0.57999999999999996</v>
      </c>
      <c r="T158" s="135">
        <f t="shared" si="39"/>
        <v>0.57999999999999996</v>
      </c>
      <c r="U158" s="135">
        <f t="shared" si="39"/>
        <v>0.57999999999999996</v>
      </c>
      <c r="V158" s="135">
        <f t="shared" si="39"/>
        <v>0.57999999999999996</v>
      </c>
      <c r="W158" s="135">
        <f t="shared" si="39"/>
        <v>0.57999999999999996</v>
      </c>
      <c r="X158" s="135">
        <f t="shared" si="43"/>
        <v>0.57999999999999996</v>
      </c>
      <c r="Y158" s="135">
        <f t="shared" si="43"/>
        <v>0.57999999999999996</v>
      </c>
      <c r="Z158" s="135">
        <f t="shared" si="43"/>
        <v>0.57999999999999996</v>
      </c>
      <c r="AA158" s="135">
        <f t="shared" si="43"/>
        <v>0.57999999999999996</v>
      </c>
      <c r="AB158" s="135">
        <f t="shared" si="43"/>
        <v>0.57999999999999996</v>
      </c>
      <c r="AC158" s="135">
        <f t="shared" si="43"/>
        <v>0.57999999999999996</v>
      </c>
      <c r="AD158" s="135">
        <f t="shared" si="43"/>
        <v>0.57999999999999996</v>
      </c>
      <c r="AE158" s="135">
        <f t="shared" si="43"/>
        <v>0.57999999999999996</v>
      </c>
      <c r="AF158" s="135">
        <f t="shared" si="43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44"/>
        <v>0.8</v>
      </c>
      <c r="D159" s="135">
        <f t="shared" si="44"/>
        <v>0.8</v>
      </c>
      <c r="E159" s="135">
        <f t="shared" si="44"/>
        <v>0.8</v>
      </c>
      <c r="F159" s="135">
        <f t="shared" si="44"/>
        <v>0.8</v>
      </c>
      <c r="G159" s="135">
        <f t="shared" si="44"/>
        <v>0.8</v>
      </c>
      <c r="H159" s="135">
        <f t="shared" si="44"/>
        <v>0.8</v>
      </c>
      <c r="I159" s="135">
        <f t="shared" si="44"/>
        <v>0.8</v>
      </c>
      <c r="J159" s="135">
        <f t="shared" si="44"/>
        <v>0.8</v>
      </c>
      <c r="K159" s="135">
        <f t="shared" si="44"/>
        <v>0.8</v>
      </c>
      <c r="L159" s="135">
        <f t="shared" si="44"/>
        <v>0.8</v>
      </c>
      <c r="M159" s="135">
        <f t="shared" si="44"/>
        <v>0.8</v>
      </c>
      <c r="N159" s="135">
        <f t="shared" si="44"/>
        <v>0.8</v>
      </c>
      <c r="O159" s="135">
        <f t="shared" si="44"/>
        <v>0.8</v>
      </c>
      <c r="P159" s="135">
        <f t="shared" si="44"/>
        <v>0.8</v>
      </c>
      <c r="Q159" s="135">
        <f t="shared" si="44"/>
        <v>0.8</v>
      </c>
      <c r="R159" s="135">
        <f t="shared" si="39"/>
        <v>0.8</v>
      </c>
      <c r="S159" s="135">
        <f t="shared" si="39"/>
        <v>0.8</v>
      </c>
      <c r="T159" s="135">
        <f t="shared" si="39"/>
        <v>0.8</v>
      </c>
      <c r="U159" s="135">
        <f t="shared" si="39"/>
        <v>0.8</v>
      </c>
      <c r="V159" s="135">
        <f t="shared" si="39"/>
        <v>0.8</v>
      </c>
      <c r="W159" s="135">
        <f t="shared" si="39"/>
        <v>0.8</v>
      </c>
      <c r="X159" s="135">
        <f t="shared" si="43"/>
        <v>0.8</v>
      </c>
      <c r="Y159" s="135">
        <f t="shared" si="43"/>
        <v>0.8</v>
      </c>
      <c r="Z159" s="135">
        <f t="shared" si="43"/>
        <v>0.8</v>
      </c>
      <c r="AA159" s="135">
        <f t="shared" si="43"/>
        <v>0.8</v>
      </c>
      <c r="AB159" s="135">
        <f t="shared" si="43"/>
        <v>0.8</v>
      </c>
      <c r="AC159" s="135">
        <f t="shared" si="43"/>
        <v>0.8</v>
      </c>
      <c r="AD159" s="135">
        <f t="shared" si="43"/>
        <v>0.8</v>
      </c>
      <c r="AE159" s="135">
        <f t="shared" si="43"/>
        <v>0.8</v>
      </c>
      <c r="AF159" s="135">
        <f t="shared" si="43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44"/>
        <v>0</v>
      </c>
      <c r="D160" s="135">
        <f t="shared" si="44"/>
        <v>0</v>
      </c>
      <c r="E160" s="135">
        <f t="shared" si="44"/>
        <v>0</v>
      </c>
      <c r="F160" s="135">
        <f t="shared" si="44"/>
        <v>0</v>
      </c>
      <c r="G160" s="135">
        <f t="shared" si="44"/>
        <v>0</v>
      </c>
      <c r="H160" s="135">
        <f t="shared" si="44"/>
        <v>0</v>
      </c>
      <c r="I160" s="135">
        <f t="shared" si="44"/>
        <v>0</v>
      </c>
      <c r="J160" s="135">
        <f t="shared" si="44"/>
        <v>0</v>
      </c>
      <c r="K160" s="135">
        <f t="shared" si="44"/>
        <v>0</v>
      </c>
      <c r="L160" s="135">
        <f t="shared" si="44"/>
        <v>0</v>
      </c>
      <c r="M160" s="135">
        <f t="shared" si="44"/>
        <v>0</v>
      </c>
      <c r="N160" s="135">
        <f t="shared" si="44"/>
        <v>0</v>
      </c>
      <c r="O160" s="135">
        <f t="shared" si="44"/>
        <v>0</v>
      </c>
      <c r="P160" s="135">
        <f t="shared" si="44"/>
        <v>0</v>
      </c>
      <c r="Q160" s="135">
        <f t="shared" si="44"/>
        <v>0</v>
      </c>
      <c r="R160" s="135">
        <f t="shared" si="39"/>
        <v>0</v>
      </c>
      <c r="S160" s="135">
        <f t="shared" si="39"/>
        <v>0</v>
      </c>
      <c r="T160" s="135">
        <f t="shared" si="39"/>
        <v>0</v>
      </c>
      <c r="U160" s="135">
        <f t="shared" si="39"/>
        <v>0</v>
      </c>
      <c r="V160" s="135">
        <f t="shared" si="39"/>
        <v>0</v>
      </c>
      <c r="W160" s="135">
        <f t="shared" si="39"/>
        <v>0</v>
      </c>
      <c r="X160" s="135">
        <f t="shared" si="43"/>
        <v>0</v>
      </c>
      <c r="Y160" s="135">
        <f t="shared" si="43"/>
        <v>0</v>
      </c>
      <c r="Z160" s="135">
        <f t="shared" si="43"/>
        <v>0</v>
      </c>
      <c r="AA160" s="135">
        <f t="shared" si="43"/>
        <v>0</v>
      </c>
      <c r="AB160" s="135">
        <f t="shared" si="43"/>
        <v>0</v>
      </c>
      <c r="AC160" s="135">
        <f t="shared" si="43"/>
        <v>0</v>
      </c>
      <c r="AD160" s="135">
        <f t="shared" si="43"/>
        <v>0</v>
      </c>
      <c r="AE160" s="135">
        <f t="shared" si="43"/>
        <v>0</v>
      </c>
      <c r="AF160" s="135">
        <f t="shared" si="43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44"/>
        <v>0.6</v>
      </c>
      <c r="D161" s="135">
        <f t="shared" si="44"/>
        <v>0.6</v>
      </c>
      <c r="E161" s="135">
        <f t="shared" si="44"/>
        <v>0.6</v>
      </c>
      <c r="F161" s="135">
        <f t="shared" si="44"/>
        <v>0.6</v>
      </c>
      <c r="G161" s="135">
        <f t="shared" si="44"/>
        <v>0.6</v>
      </c>
      <c r="H161" s="135">
        <f t="shared" si="44"/>
        <v>0.6</v>
      </c>
      <c r="I161" s="135">
        <f t="shared" si="44"/>
        <v>0.6</v>
      </c>
      <c r="J161" s="135">
        <f t="shared" si="44"/>
        <v>0.6</v>
      </c>
      <c r="K161" s="135">
        <f t="shared" si="44"/>
        <v>0.6</v>
      </c>
      <c r="L161" s="135">
        <f t="shared" si="44"/>
        <v>0.6</v>
      </c>
      <c r="M161" s="135">
        <f t="shared" si="44"/>
        <v>0.6</v>
      </c>
      <c r="N161" s="135">
        <f t="shared" si="44"/>
        <v>0.6</v>
      </c>
      <c r="O161" s="135">
        <f t="shared" si="44"/>
        <v>0.6</v>
      </c>
      <c r="P161" s="135">
        <f t="shared" si="44"/>
        <v>0.6</v>
      </c>
      <c r="Q161" s="135">
        <f t="shared" si="44"/>
        <v>0.6</v>
      </c>
      <c r="R161" s="135">
        <f t="shared" si="39"/>
        <v>0.6</v>
      </c>
      <c r="S161" s="135">
        <f t="shared" si="39"/>
        <v>0.6</v>
      </c>
      <c r="T161" s="135">
        <f t="shared" si="39"/>
        <v>0.6</v>
      </c>
      <c r="U161" s="135">
        <f t="shared" si="39"/>
        <v>0.6</v>
      </c>
      <c r="V161" s="135">
        <f t="shared" si="39"/>
        <v>0.6</v>
      </c>
      <c r="W161" s="135">
        <f t="shared" si="39"/>
        <v>0.6</v>
      </c>
      <c r="X161" s="135">
        <f t="shared" si="43"/>
        <v>0.6</v>
      </c>
      <c r="Y161" s="135">
        <f t="shared" si="43"/>
        <v>0.6</v>
      </c>
      <c r="Z161" s="135">
        <f t="shared" si="43"/>
        <v>0.6</v>
      </c>
      <c r="AA161" s="135">
        <f t="shared" si="43"/>
        <v>0.6</v>
      </c>
      <c r="AB161" s="135">
        <f t="shared" si="43"/>
        <v>0.6</v>
      </c>
      <c r="AC161" s="135">
        <f t="shared" si="43"/>
        <v>0.6</v>
      </c>
      <c r="AD161" s="135">
        <f t="shared" si="43"/>
        <v>0.6</v>
      </c>
      <c r="AE161" s="135">
        <f t="shared" si="43"/>
        <v>0.6</v>
      </c>
      <c r="AF161" s="135">
        <f t="shared" si="43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44"/>
        <v>0.6</v>
      </c>
      <c r="D162" s="135">
        <f t="shared" si="44"/>
        <v>0.6</v>
      </c>
      <c r="E162" s="135">
        <f t="shared" si="44"/>
        <v>0.6</v>
      </c>
      <c r="F162" s="135">
        <f t="shared" si="44"/>
        <v>0.6</v>
      </c>
      <c r="G162" s="135">
        <f t="shared" si="44"/>
        <v>0.6</v>
      </c>
      <c r="H162" s="135">
        <f t="shared" si="44"/>
        <v>0.6</v>
      </c>
      <c r="I162" s="135">
        <f t="shared" si="44"/>
        <v>0.6</v>
      </c>
      <c r="J162" s="135">
        <f t="shared" si="44"/>
        <v>0.6</v>
      </c>
      <c r="K162" s="135">
        <f t="shared" si="44"/>
        <v>0.6</v>
      </c>
      <c r="L162" s="135">
        <f t="shared" si="44"/>
        <v>0.6</v>
      </c>
      <c r="M162" s="135">
        <f t="shared" si="44"/>
        <v>0.6</v>
      </c>
      <c r="N162" s="135">
        <f t="shared" si="44"/>
        <v>0.6</v>
      </c>
      <c r="O162" s="135">
        <f t="shared" si="44"/>
        <v>0.6</v>
      </c>
      <c r="P162" s="135">
        <f t="shared" si="44"/>
        <v>0.6</v>
      </c>
      <c r="Q162" s="135">
        <f t="shared" si="44"/>
        <v>0.6</v>
      </c>
      <c r="R162" s="135">
        <f t="shared" si="39"/>
        <v>0.6</v>
      </c>
      <c r="S162" s="135">
        <f t="shared" si="39"/>
        <v>0.6</v>
      </c>
      <c r="T162" s="135">
        <f t="shared" si="39"/>
        <v>0.6</v>
      </c>
      <c r="U162" s="135">
        <f t="shared" si="39"/>
        <v>0.6</v>
      </c>
      <c r="V162" s="135">
        <f t="shared" si="39"/>
        <v>0.6</v>
      </c>
      <c r="W162" s="135">
        <f t="shared" si="39"/>
        <v>0.6</v>
      </c>
      <c r="X162" s="135">
        <f t="shared" si="43"/>
        <v>0.6</v>
      </c>
      <c r="Y162" s="135">
        <f t="shared" si="43"/>
        <v>0.6</v>
      </c>
      <c r="Z162" s="135">
        <f t="shared" si="43"/>
        <v>0.6</v>
      </c>
      <c r="AA162" s="135">
        <f t="shared" si="43"/>
        <v>0.6</v>
      </c>
      <c r="AB162" s="135">
        <f t="shared" si="43"/>
        <v>0.6</v>
      </c>
      <c r="AC162" s="135">
        <f t="shared" si="43"/>
        <v>0.6</v>
      </c>
      <c r="AD162" s="135">
        <f t="shared" si="43"/>
        <v>0.6</v>
      </c>
      <c r="AE162" s="135">
        <f t="shared" si="43"/>
        <v>0.6</v>
      </c>
      <c r="AF162" s="135">
        <f t="shared" si="43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44"/>
        <v>0.35</v>
      </c>
      <c r="D163" s="135">
        <f t="shared" si="44"/>
        <v>0.35</v>
      </c>
      <c r="E163" s="135">
        <f t="shared" si="44"/>
        <v>0.35</v>
      </c>
      <c r="F163" s="135">
        <f t="shared" si="44"/>
        <v>0.35</v>
      </c>
      <c r="G163" s="135">
        <f t="shared" si="44"/>
        <v>0.35</v>
      </c>
      <c r="H163" s="135">
        <f t="shared" si="44"/>
        <v>0.35</v>
      </c>
      <c r="I163" s="135">
        <f t="shared" si="44"/>
        <v>0.35</v>
      </c>
      <c r="J163" s="135">
        <f t="shared" si="44"/>
        <v>0.35</v>
      </c>
      <c r="K163" s="135">
        <f t="shared" si="44"/>
        <v>0.35</v>
      </c>
      <c r="L163" s="135">
        <f t="shared" si="44"/>
        <v>0.35</v>
      </c>
      <c r="M163" s="135">
        <f t="shared" si="44"/>
        <v>0.35</v>
      </c>
      <c r="N163" s="135">
        <f t="shared" si="44"/>
        <v>0.35</v>
      </c>
      <c r="O163" s="135">
        <f t="shared" si="44"/>
        <v>0.35</v>
      </c>
      <c r="P163" s="135">
        <f t="shared" si="44"/>
        <v>0.35</v>
      </c>
      <c r="Q163" s="135">
        <f t="shared" si="44"/>
        <v>0.35</v>
      </c>
      <c r="R163" s="135">
        <f t="shared" si="39"/>
        <v>0.35</v>
      </c>
      <c r="S163" s="135">
        <f t="shared" si="39"/>
        <v>0.35</v>
      </c>
      <c r="T163" s="135">
        <f t="shared" si="39"/>
        <v>0.35</v>
      </c>
      <c r="U163" s="135">
        <f t="shared" si="39"/>
        <v>0.35</v>
      </c>
      <c r="V163" s="135">
        <f t="shared" si="39"/>
        <v>0.35</v>
      </c>
      <c r="W163" s="135">
        <f t="shared" si="39"/>
        <v>0.35</v>
      </c>
      <c r="X163" s="135">
        <f t="shared" si="43"/>
        <v>0.35</v>
      </c>
      <c r="Y163" s="135">
        <f t="shared" si="43"/>
        <v>0.35</v>
      </c>
      <c r="Z163" s="135">
        <f t="shared" si="43"/>
        <v>0.35</v>
      </c>
      <c r="AA163" s="135">
        <f t="shared" si="43"/>
        <v>0.35</v>
      </c>
      <c r="AB163" s="135">
        <f t="shared" si="43"/>
        <v>0.35</v>
      </c>
      <c r="AC163" s="135">
        <f t="shared" si="43"/>
        <v>0.35</v>
      </c>
      <c r="AD163" s="135">
        <f t="shared" si="43"/>
        <v>0.35</v>
      </c>
      <c r="AE163" s="135">
        <f t="shared" si="43"/>
        <v>0.35</v>
      </c>
      <c r="AF163" s="135">
        <f t="shared" si="43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44"/>
        <v>0.28999999999999998</v>
      </c>
      <c r="D164" s="135">
        <f t="shared" si="44"/>
        <v>0.28999999999999998</v>
      </c>
      <c r="E164" s="135">
        <f t="shared" si="44"/>
        <v>0.28999999999999998</v>
      </c>
      <c r="F164" s="135">
        <f t="shared" si="44"/>
        <v>0.28999999999999998</v>
      </c>
      <c r="G164" s="135">
        <f t="shared" si="44"/>
        <v>0.28999999999999998</v>
      </c>
      <c r="H164" s="135">
        <f t="shared" si="44"/>
        <v>0.28999999999999998</v>
      </c>
      <c r="I164" s="135">
        <f t="shared" si="44"/>
        <v>0.28999999999999998</v>
      </c>
      <c r="J164" s="135">
        <f t="shared" si="44"/>
        <v>0.28999999999999998</v>
      </c>
      <c r="K164" s="135">
        <f t="shared" si="44"/>
        <v>0.28999999999999998</v>
      </c>
      <c r="L164" s="135">
        <f t="shared" si="44"/>
        <v>0.28999999999999998</v>
      </c>
      <c r="M164" s="135">
        <f t="shared" si="44"/>
        <v>0.28999999999999998</v>
      </c>
      <c r="N164" s="135">
        <f t="shared" si="44"/>
        <v>0.28999999999999998</v>
      </c>
      <c r="O164" s="135">
        <f t="shared" si="44"/>
        <v>0.28999999999999998</v>
      </c>
      <c r="P164" s="135">
        <f t="shared" si="44"/>
        <v>0.28999999999999998</v>
      </c>
      <c r="Q164" s="135">
        <f t="shared" si="44"/>
        <v>0.28999999999999998</v>
      </c>
      <c r="R164" s="135">
        <f t="shared" si="39"/>
        <v>0.28999999999999998</v>
      </c>
      <c r="S164" s="135">
        <f t="shared" si="39"/>
        <v>0.28999999999999998</v>
      </c>
      <c r="T164" s="135">
        <f t="shared" si="39"/>
        <v>0.28999999999999998</v>
      </c>
      <c r="U164" s="135">
        <f t="shared" si="39"/>
        <v>0.28999999999999998</v>
      </c>
      <c r="V164" s="135">
        <f t="shared" si="39"/>
        <v>0.28999999999999998</v>
      </c>
      <c r="W164" s="135">
        <f t="shared" si="39"/>
        <v>0.28999999999999998</v>
      </c>
      <c r="X164" s="135">
        <f t="shared" si="43"/>
        <v>0.28999999999999998</v>
      </c>
      <c r="Y164" s="135">
        <f t="shared" si="43"/>
        <v>0.28999999999999998</v>
      </c>
      <c r="Z164" s="135">
        <f t="shared" si="43"/>
        <v>0.28999999999999998</v>
      </c>
      <c r="AA164" s="135">
        <f t="shared" si="43"/>
        <v>0.28999999999999998</v>
      </c>
      <c r="AB164" s="135">
        <f t="shared" si="43"/>
        <v>0.28999999999999998</v>
      </c>
      <c r="AC164" s="135">
        <f t="shared" si="43"/>
        <v>0.28999999999999998</v>
      </c>
      <c r="AD164" s="135">
        <f t="shared" si="43"/>
        <v>0.28999999999999998</v>
      </c>
      <c r="AE164" s="135">
        <f t="shared" si="43"/>
        <v>0.28999999999999998</v>
      </c>
      <c r="AF164" s="135">
        <f t="shared" si="43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44"/>
        <v>0.06</v>
      </c>
      <c r="D165" s="135">
        <f t="shared" si="44"/>
        <v>0.06</v>
      </c>
      <c r="E165" s="135">
        <f t="shared" si="44"/>
        <v>0.06</v>
      </c>
      <c r="F165" s="135">
        <f t="shared" si="44"/>
        <v>0.06</v>
      </c>
      <c r="G165" s="135">
        <f t="shared" si="44"/>
        <v>0.06</v>
      </c>
      <c r="H165" s="135">
        <f t="shared" si="44"/>
        <v>0.06</v>
      </c>
      <c r="I165" s="135">
        <f t="shared" si="44"/>
        <v>0.06</v>
      </c>
      <c r="J165" s="135">
        <f t="shared" si="44"/>
        <v>0.06</v>
      </c>
      <c r="K165" s="135">
        <f t="shared" si="44"/>
        <v>0.06</v>
      </c>
      <c r="L165" s="135">
        <f t="shared" si="44"/>
        <v>0.06</v>
      </c>
      <c r="M165" s="135">
        <f t="shared" si="44"/>
        <v>0.06</v>
      </c>
      <c r="N165" s="135">
        <f t="shared" si="44"/>
        <v>0.06</v>
      </c>
      <c r="O165" s="135">
        <f t="shared" si="44"/>
        <v>0.06</v>
      </c>
      <c r="P165" s="135">
        <f t="shared" si="44"/>
        <v>0.06</v>
      </c>
      <c r="Q165" s="135">
        <f t="shared" si="44"/>
        <v>0.06</v>
      </c>
      <c r="R165" s="135">
        <f t="shared" si="39"/>
        <v>0.06</v>
      </c>
      <c r="S165" s="135">
        <f t="shared" si="39"/>
        <v>0.06</v>
      </c>
      <c r="T165" s="135">
        <f t="shared" si="39"/>
        <v>0.06</v>
      </c>
      <c r="U165" s="135">
        <f t="shared" si="39"/>
        <v>0.06</v>
      </c>
      <c r="V165" s="135">
        <f t="shared" si="39"/>
        <v>0.06</v>
      </c>
      <c r="W165" s="135">
        <f t="shared" si="39"/>
        <v>0.06</v>
      </c>
      <c r="X165" s="135">
        <f t="shared" si="43"/>
        <v>0.06</v>
      </c>
      <c r="Y165" s="135">
        <f t="shared" si="43"/>
        <v>0.06</v>
      </c>
      <c r="Z165" s="135">
        <f t="shared" si="43"/>
        <v>0.06</v>
      </c>
      <c r="AA165" s="135">
        <f t="shared" si="43"/>
        <v>0.06</v>
      </c>
      <c r="AB165" s="135">
        <f t="shared" si="43"/>
        <v>0.06</v>
      </c>
      <c r="AC165" s="135">
        <f t="shared" si="43"/>
        <v>0.06</v>
      </c>
      <c r="AD165" s="135">
        <f t="shared" si="43"/>
        <v>0.06</v>
      </c>
      <c r="AE165" s="135">
        <f t="shared" si="43"/>
        <v>0.06</v>
      </c>
      <c r="AF165" s="135">
        <f t="shared" si="43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44"/>
        <v>0.11</v>
      </c>
      <c r="D166" s="135">
        <f t="shared" si="44"/>
        <v>0.11</v>
      </c>
      <c r="E166" s="135">
        <f t="shared" si="44"/>
        <v>0.11</v>
      </c>
      <c r="F166" s="135">
        <f t="shared" si="44"/>
        <v>0.11</v>
      </c>
      <c r="G166" s="135">
        <f t="shared" si="44"/>
        <v>0.11</v>
      </c>
      <c r="H166" s="135">
        <f t="shared" si="44"/>
        <v>0.11</v>
      </c>
      <c r="I166" s="135">
        <f t="shared" si="44"/>
        <v>0.11</v>
      </c>
      <c r="J166" s="135">
        <f t="shared" si="44"/>
        <v>0.11</v>
      </c>
      <c r="K166" s="135">
        <f t="shared" si="44"/>
        <v>0.11</v>
      </c>
      <c r="L166" s="135">
        <f t="shared" si="44"/>
        <v>0.11</v>
      </c>
      <c r="M166" s="135">
        <f t="shared" si="44"/>
        <v>0.11</v>
      </c>
      <c r="N166" s="135">
        <f t="shared" si="44"/>
        <v>0.11</v>
      </c>
      <c r="O166" s="135">
        <f t="shared" si="44"/>
        <v>0.11</v>
      </c>
      <c r="P166" s="135">
        <f t="shared" si="44"/>
        <v>0.11</v>
      </c>
      <c r="Q166" s="135">
        <f t="shared" si="44"/>
        <v>0.11</v>
      </c>
      <c r="R166" s="135">
        <f t="shared" si="39"/>
        <v>0.11</v>
      </c>
      <c r="S166" s="135">
        <f t="shared" si="39"/>
        <v>0.11</v>
      </c>
      <c r="T166" s="135">
        <f t="shared" si="39"/>
        <v>0.11</v>
      </c>
      <c r="U166" s="135">
        <f t="shared" si="39"/>
        <v>0.11</v>
      </c>
      <c r="V166" s="135">
        <f t="shared" si="39"/>
        <v>0.11</v>
      </c>
      <c r="W166" s="135">
        <f t="shared" si="39"/>
        <v>0.11</v>
      </c>
      <c r="X166" s="135">
        <f t="shared" si="43"/>
        <v>0.11</v>
      </c>
      <c r="Y166" s="135">
        <f t="shared" si="43"/>
        <v>0.11</v>
      </c>
      <c r="Z166" s="135">
        <f t="shared" si="43"/>
        <v>0.11</v>
      </c>
      <c r="AA166" s="135">
        <f t="shared" si="43"/>
        <v>0.11</v>
      </c>
      <c r="AB166" s="135">
        <f t="shared" si="43"/>
        <v>0.11</v>
      </c>
      <c r="AC166" s="135">
        <f t="shared" si="43"/>
        <v>0.11</v>
      </c>
      <c r="AD166" s="135">
        <f t="shared" si="43"/>
        <v>0.11</v>
      </c>
      <c r="AE166" s="135">
        <f t="shared" si="43"/>
        <v>0.11</v>
      </c>
      <c r="AF166" s="135">
        <f t="shared" si="43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44"/>
        <v>0.1</v>
      </c>
      <c r="D167" s="135">
        <f t="shared" si="44"/>
        <v>0.1</v>
      </c>
      <c r="E167" s="135">
        <f t="shared" si="44"/>
        <v>0.1</v>
      </c>
      <c r="F167" s="135">
        <f t="shared" si="44"/>
        <v>0.1</v>
      </c>
      <c r="G167" s="135">
        <f t="shared" si="44"/>
        <v>0.1</v>
      </c>
      <c r="H167" s="135">
        <f t="shared" si="44"/>
        <v>0.1</v>
      </c>
      <c r="I167" s="135">
        <f t="shared" si="44"/>
        <v>0.1</v>
      </c>
      <c r="J167" s="135">
        <f t="shared" si="44"/>
        <v>0.1</v>
      </c>
      <c r="K167" s="135">
        <f t="shared" si="44"/>
        <v>0.1</v>
      </c>
      <c r="L167" s="135">
        <f t="shared" si="44"/>
        <v>0.1</v>
      </c>
      <c r="M167" s="135">
        <f t="shared" si="44"/>
        <v>0.1</v>
      </c>
      <c r="N167" s="135">
        <f t="shared" si="44"/>
        <v>0.1</v>
      </c>
      <c r="O167" s="135">
        <f t="shared" si="44"/>
        <v>0.1</v>
      </c>
      <c r="P167" s="135">
        <f t="shared" si="44"/>
        <v>0.1</v>
      </c>
      <c r="Q167" s="135">
        <f t="shared" si="44"/>
        <v>0.1</v>
      </c>
      <c r="R167" s="135">
        <f t="shared" si="39"/>
        <v>0.1</v>
      </c>
      <c r="S167" s="135">
        <f t="shared" si="39"/>
        <v>0.1</v>
      </c>
      <c r="T167" s="135">
        <f t="shared" si="39"/>
        <v>0.1</v>
      </c>
      <c r="U167" s="135">
        <f t="shared" si="39"/>
        <v>0.1</v>
      </c>
      <c r="V167" s="135">
        <f t="shared" si="39"/>
        <v>0.1</v>
      </c>
      <c r="W167" s="135">
        <f t="shared" si="39"/>
        <v>0.1</v>
      </c>
      <c r="X167" s="135">
        <f t="shared" si="43"/>
        <v>0.1</v>
      </c>
      <c r="Y167" s="135">
        <f t="shared" si="43"/>
        <v>0.1</v>
      </c>
      <c r="Z167" s="135">
        <f t="shared" si="43"/>
        <v>0.1</v>
      </c>
      <c r="AA167" s="135">
        <f t="shared" si="43"/>
        <v>0.1</v>
      </c>
      <c r="AB167" s="135">
        <f t="shared" si="43"/>
        <v>0.1</v>
      </c>
      <c r="AC167" s="135">
        <f t="shared" si="43"/>
        <v>0.1</v>
      </c>
      <c r="AD167" s="135">
        <f t="shared" si="43"/>
        <v>0.1</v>
      </c>
      <c r="AE167" s="135">
        <f t="shared" si="43"/>
        <v>0.1</v>
      </c>
      <c r="AF167" s="135">
        <f t="shared" si="43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44"/>
        <v>0.09</v>
      </c>
      <c r="D168" s="135">
        <f t="shared" si="44"/>
        <v>0.09</v>
      </c>
      <c r="E168" s="135">
        <f t="shared" si="44"/>
        <v>0.09</v>
      </c>
      <c r="F168" s="135">
        <f t="shared" si="44"/>
        <v>0.09</v>
      </c>
      <c r="G168" s="135">
        <f t="shared" si="44"/>
        <v>0.09</v>
      </c>
      <c r="H168" s="135">
        <f t="shared" si="44"/>
        <v>0.09</v>
      </c>
      <c r="I168" s="135">
        <f t="shared" si="44"/>
        <v>0.09</v>
      </c>
      <c r="J168" s="135">
        <f t="shared" si="44"/>
        <v>0.09</v>
      </c>
      <c r="K168" s="135">
        <f t="shared" si="44"/>
        <v>0.09</v>
      </c>
      <c r="L168" s="135">
        <f t="shared" si="44"/>
        <v>0.09</v>
      </c>
      <c r="M168" s="135">
        <f t="shared" si="44"/>
        <v>0.09</v>
      </c>
      <c r="N168" s="135">
        <f t="shared" si="44"/>
        <v>0.09</v>
      </c>
      <c r="O168" s="135">
        <f t="shared" si="44"/>
        <v>0.09</v>
      </c>
      <c r="P168" s="135">
        <f t="shared" si="44"/>
        <v>0.09</v>
      </c>
      <c r="Q168" s="135">
        <f t="shared" si="44"/>
        <v>0.09</v>
      </c>
      <c r="R168" s="135">
        <f t="shared" si="39"/>
        <v>0.09</v>
      </c>
      <c r="S168" s="135">
        <f t="shared" si="39"/>
        <v>0.09</v>
      </c>
      <c r="T168" s="135">
        <f t="shared" si="39"/>
        <v>0.09</v>
      </c>
      <c r="U168" s="135">
        <f t="shared" si="39"/>
        <v>0.09</v>
      </c>
      <c r="V168" s="135">
        <f t="shared" si="39"/>
        <v>0.09</v>
      </c>
      <c r="W168" s="135">
        <f t="shared" si="39"/>
        <v>0.09</v>
      </c>
      <c r="X168" s="135">
        <f t="shared" si="43"/>
        <v>0.09</v>
      </c>
      <c r="Y168" s="135">
        <f t="shared" si="43"/>
        <v>0.09</v>
      </c>
      <c r="Z168" s="135">
        <f t="shared" si="43"/>
        <v>0.09</v>
      </c>
      <c r="AA168" s="135">
        <f t="shared" si="43"/>
        <v>0.09</v>
      </c>
      <c r="AB168" s="135">
        <f t="shared" si="43"/>
        <v>0.09</v>
      </c>
      <c r="AC168" s="135">
        <f t="shared" si="43"/>
        <v>0.09</v>
      </c>
      <c r="AD168" s="135">
        <f t="shared" si="43"/>
        <v>0.09</v>
      </c>
      <c r="AE168" s="135">
        <f t="shared" si="43"/>
        <v>0.09</v>
      </c>
      <c r="AF168" s="135">
        <f t="shared" si="43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44"/>
        <v>0.04</v>
      </c>
      <c r="D169" s="135">
        <f t="shared" si="44"/>
        <v>0.04</v>
      </c>
      <c r="E169" s="135">
        <f t="shared" si="44"/>
        <v>0.04</v>
      </c>
      <c r="F169" s="135">
        <f t="shared" si="44"/>
        <v>0.04</v>
      </c>
      <c r="G169" s="135">
        <f t="shared" si="44"/>
        <v>0.04</v>
      </c>
      <c r="H169" s="135">
        <f t="shared" si="44"/>
        <v>0.04</v>
      </c>
      <c r="I169" s="135">
        <f t="shared" si="44"/>
        <v>0.04</v>
      </c>
      <c r="J169" s="135">
        <f t="shared" si="44"/>
        <v>0.04</v>
      </c>
      <c r="K169" s="135">
        <f t="shared" si="44"/>
        <v>0.04</v>
      </c>
      <c r="L169" s="135">
        <f t="shared" si="44"/>
        <v>0.04</v>
      </c>
      <c r="M169" s="135">
        <f t="shared" si="44"/>
        <v>0.04</v>
      </c>
      <c r="N169" s="135">
        <f t="shared" si="44"/>
        <v>0.04</v>
      </c>
      <c r="O169" s="135">
        <f t="shared" si="44"/>
        <v>0.04</v>
      </c>
      <c r="P169" s="135">
        <f t="shared" si="44"/>
        <v>0.04</v>
      </c>
      <c r="Q169" s="135">
        <f t="shared" si="44"/>
        <v>0.04</v>
      </c>
      <c r="R169" s="135">
        <f t="shared" si="39"/>
        <v>0.04</v>
      </c>
      <c r="S169" s="135">
        <f t="shared" si="39"/>
        <v>0.04</v>
      </c>
      <c r="T169" s="135">
        <f t="shared" si="39"/>
        <v>0.04</v>
      </c>
      <c r="U169" s="135">
        <f t="shared" si="39"/>
        <v>0.04</v>
      </c>
      <c r="V169" s="135">
        <f t="shared" si="39"/>
        <v>0.04</v>
      </c>
      <c r="W169" s="135">
        <f t="shared" si="39"/>
        <v>0.04</v>
      </c>
      <c r="X169" s="135">
        <f t="shared" si="43"/>
        <v>0.04</v>
      </c>
      <c r="Y169" s="135">
        <f t="shared" si="43"/>
        <v>0.04</v>
      </c>
      <c r="Z169" s="135">
        <f t="shared" si="43"/>
        <v>0.04</v>
      </c>
      <c r="AA169" s="135">
        <f t="shared" si="43"/>
        <v>0.04</v>
      </c>
      <c r="AB169" s="135">
        <f t="shared" si="43"/>
        <v>0.04</v>
      </c>
      <c r="AC169" s="135">
        <f t="shared" si="43"/>
        <v>0.04</v>
      </c>
      <c r="AD169" s="135">
        <f t="shared" si="43"/>
        <v>0.04</v>
      </c>
      <c r="AE169" s="135">
        <f t="shared" si="43"/>
        <v>0.04</v>
      </c>
      <c r="AF169" s="135">
        <f t="shared" si="43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44"/>
        <v>2.3E-2</v>
      </c>
      <c r="E170" s="135">
        <f t="shared" si="44"/>
        <v>2.3E-2</v>
      </c>
      <c r="F170" s="135">
        <f t="shared" si="44"/>
        <v>2.3E-2</v>
      </c>
      <c r="G170" s="135">
        <f t="shared" si="44"/>
        <v>2.3E-2</v>
      </c>
      <c r="H170" s="135">
        <f t="shared" si="44"/>
        <v>2.3E-2</v>
      </c>
      <c r="I170" s="135">
        <f t="shared" si="44"/>
        <v>2.3E-2</v>
      </c>
      <c r="J170" s="135">
        <f t="shared" si="44"/>
        <v>2.3E-2</v>
      </c>
      <c r="K170" s="135">
        <f t="shared" si="44"/>
        <v>2.3E-2</v>
      </c>
      <c r="L170" s="135">
        <f t="shared" si="44"/>
        <v>2.3E-2</v>
      </c>
      <c r="M170" s="135">
        <f t="shared" si="44"/>
        <v>2.3E-2</v>
      </c>
      <c r="N170" s="135">
        <f t="shared" si="44"/>
        <v>2.3E-2</v>
      </c>
      <c r="O170" s="135">
        <f t="shared" si="44"/>
        <v>2.3E-2</v>
      </c>
      <c r="P170" s="135">
        <f t="shared" si="44"/>
        <v>2.3E-2</v>
      </c>
      <c r="Q170" s="135">
        <f t="shared" si="44"/>
        <v>2.3E-2</v>
      </c>
      <c r="R170" s="135">
        <f t="shared" si="39"/>
        <v>2.3E-2</v>
      </c>
      <c r="S170" s="135">
        <f t="shared" si="39"/>
        <v>2.3E-2</v>
      </c>
      <c r="T170" s="135">
        <f t="shared" si="39"/>
        <v>2.3E-2</v>
      </c>
      <c r="U170" s="135">
        <f t="shared" si="39"/>
        <v>2.3E-2</v>
      </c>
      <c r="V170" s="135">
        <f t="shared" si="39"/>
        <v>2.3E-2</v>
      </c>
      <c r="W170" s="135">
        <f t="shared" si="39"/>
        <v>2.3E-2</v>
      </c>
      <c r="X170" s="135">
        <f t="shared" si="43"/>
        <v>2.3E-2</v>
      </c>
      <c r="Y170" s="135">
        <f t="shared" si="43"/>
        <v>2.3E-2</v>
      </c>
      <c r="Z170" s="135">
        <f t="shared" si="43"/>
        <v>2.3E-2</v>
      </c>
      <c r="AA170" s="135">
        <f t="shared" si="43"/>
        <v>2.3E-2</v>
      </c>
      <c r="AB170" s="135">
        <f t="shared" si="43"/>
        <v>2.3E-2</v>
      </c>
      <c r="AC170" s="135">
        <f t="shared" si="43"/>
        <v>2.3E-2</v>
      </c>
      <c r="AD170" s="135">
        <f t="shared" si="43"/>
        <v>2.3E-2</v>
      </c>
      <c r="AE170" s="135">
        <f t="shared" si="43"/>
        <v>2.3E-2</v>
      </c>
      <c r="AF170" s="135">
        <f t="shared" si="43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45">SUM(B89:B170)</f>
        <v>195.60600000000002</v>
      </c>
      <c r="C171" s="140">
        <f t="shared" si="45"/>
        <v>195.60600000000002</v>
      </c>
      <c r="D171" s="140">
        <f t="shared" si="45"/>
        <v>195.60600000000002</v>
      </c>
      <c r="E171" s="140">
        <f t="shared" si="45"/>
        <v>195.60600000000002</v>
      </c>
      <c r="F171" s="140">
        <f t="shared" si="45"/>
        <v>195.60600000000002</v>
      </c>
      <c r="G171" s="140">
        <f t="shared" si="45"/>
        <v>195.60600000000002</v>
      </c>
      <c r="H171" s="140">
        <f t="shared" si="45"/>
        <v>195.60600000000002</v>
      </c>
      <c r="I171" s="140">
        <f t="shared" si="45"/>
        <v>193.00600000000006</v>
      </c>
      <c r="J171" s="140">
        <f t="shared" si="45"/>
        <v>193.00600000000006</v>
      </c>
      <c r="K171" s="140">
        <f t="shared" si="45"/>
        <v>193.00600000000006</v>
      </c>
      <c r="L171" s="140">
        <f t="shared" si="45"/>
        <v>193.00600000000006</v>
      </c>
      <c r="M171" s="140">
        <f t="shared" si="45"/>
        <v>193.00600000000006</v>
      </c>
      <c r="N171" s="140">
        <f t="shared" si="45"/>
        <v>193.00600000000006</v>
      </c>
      <c r="O171" s="140">
        <f t="shared" si="45"/>
        <v>193.00600000000006</v>
      </c>
      <c r="P171" s="140">
        <f t="shared" si="45"/>
        <v>193.00600000000006</v>
      </c>
      <c r="Q171" s="140">
        <f t="shared" si="45"/>
        <v>193.00600000000006</v>
      </c>
      <c r="R171" s="140">
        <f t="shared" si="45"/>
        <v>193.00600000000006</v>
      </c>
      <c r="S171" s="140">
        <f t="shared" si="45"/>
        <v>193.00600000000006</v>
      </c>
      <c r="T171" s="140">
        <f t="shared" si="45"/>
        <v>193.00600000000006</v>
      </c>
      <c r="U171" s="140">
        <f t="shared" si="45"/>
        <v>193.00600000000006</v>
      </c>
      <c r="V171" s="140">
        <f t="shared" si="45"/>
        <v>193.00600000000006</v>
      </c>
      <c r="W171" s="140">
        <f t="shared" si="45"/>
        <v>193.00600000000006</v>
      </c>
      <c r="X171" s="140">
        <f t="shared" si="45"/>
        <v>193.00600000000006</v>
      </c>
      <c r="Y171" s="140">
        <f t="shared" si="45"/>
        <v>193.00600000000006</v>
      </c>
      <c r="Z171" s="140">
        <f t="shared" si="45"/>
        <v>193.00600000000006</v>
      </c>
      <c r="AA171" s="140">
        <f t="shared" si="45"/>
        <v>193.00600000000006</v>
      </c>
      <c r="AB171" s="140">
        <f t="shared" si="45"/>
        <v>193.00600000000006</v>
      </c>
      <c r="AC171" s="140">
        <f t="shared" si="45"/>
        <v>193.00600000000006</v>
      </c>
      <c r="AD171" s="140">
        <f t="shared" si="45"/>
        <v>193.00600000000006</v>
      </c>
      <c r="AE171" s="140">
        <f t="shared" si="45"/>
        <v>193.00600000000006</v>
      </c>
      <c r="AF171" s="140">
        <f t="shared" si="45"/>
        <v>193.00600000000006</v>
      </c>
      <c r="AG171" s="141">
        <f t="shared" si="45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46">B173</f>
        <v>0.3</v>
      </c>
      <c r="D173" s="142">
        <f t="shared" si="46"/>
        <v>0.3</v>
      </c>
      <c r="E173" s="142">
        <f t="shared" si="46"/>
        <v>0.3</v>
      </c>
      <c r="F173" s="142">
        <f t="shared" si="46"/>
        <v>0.3</v>
      </c>
      <c r="G173" s="142">
        <f t="shared" si="46"/>
        <v>0.3</v>
      </c>
      <c r="H173" s="142">
        <f t="shared" si="46"/>
        <v>0.3</v>
      </c>
      <c r="I173" s="142">
        <f t="shared" si="46"/>
        <v>0.3</v>
      </c>
      <c r="J173" s="142">
        <f t="shared" si="46"/>
        <v>0.3</v>
      </c>
      <c r="K173" s="142">
        <f t="shared" si="46"/>
        <v>0.3</v>
      </c>
      <c r="L173" s="142">
        <f t="shared" si="46"/>
        <v>0.3</v>
      </c>
      <c r="M173" s="142">
        <f t="shared" si="46"/>
        <v>0.3</v>
      </c>
      <c r="N173" s="142">
        <f t="shared" si="46"/>
        <v>0.3</v>
      </c>
      <c r="O173" s="142">
        <f t="shared" si="46"/>
        <v>0.3</v>
      </c>
      <c r="P173" s="142">
        <f t="shared" si="46"/>
        <v>0.3</v>
      </c>
      <c r="Q173" s="142">
        <f t="shared" si="46"/>
        <v>0.3</v>
      </c>
      <c r="R173" s="142">
        <f t="shared" si="46"/>
        <v>0.3</v>
      </c>
      <c r="S173" s="142">
        <f t="shared" ref="S173:AF178" si="47">R173</f>
        <v>0.3</v>
      </c>
      <c r="T173" s="142">
        <f t="shared" si="47"/>
        <v>0.3</v>
      </c>
      <c r="U173" s="142">
        <f t="shared" si="47"/>
        <v>0.3</v>
      </c>
      <c r="V173" s="142">
        <f t="shared" si="47"/>
        <v>0.3</v>
      </c>
      <c r="W173" s="142">
        <f t="shared" si="47"/>
        <v>0.3</v>
      </c>
      <c r="X173" s="142">
        <f t="shared" si="47"/>
        <v>0.3</v>
      </c>
      <c r="Y173" s="142">
        <f t="shared" si="47"/>
        <v>0.3</v>
      </c>
      <c r="Z173" s="142">
        <f t="shared" si="47"/>
        <v>0.3</v>
      </c>
      <c r="AA173" s="142">
        <f t="shared" si="47"/>
        <v>0.3</v>
      </c>
      <c r="AB173" s="142">
        <f t="shared" si="47"/>
        <v>0.3</v>
      </c>
      <c r="AC173" s="142">
        <f t="shared" si="47"/>
        <v>0.3</v>
      </c>
      <c r="AD173" s="142">
        <f t="shared" si="47"/>
        <v>0.3</v>
      </c>
      <c r="AE173" s="142">
        <f t="shared" si="47"/>
        <v>0.3</v>
      </c>
      <c r="AF173" s="142">
        <f t="shared" si="47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46"/>
        <v>0.4</v>
      </c>
      <c r="D174" s="135">
        <f t="shared" si="46"/>
        <v>0.4</v>
      </c>
      <c r="E174" s="135">
        <f t="shared" si="46"/>
        <v>0.4</v>
      </c>
      <c r="F174" s="135">
        <f t="shared" si="46"/>
        <v>0.4</v>
      </c>
      <c r="G174" s="135">
        <f t="shared" si="46"/>
        <v>0.4</v>
      </c>
      <c r="H174" s="135">
        <f t="shared" si="46"/>
        <v>0.4</v>
      </c>
      <c r="I174" s="135">
        <f t="shared" si="46"/>
        <v>0.4</v>
      </c>
      <c r="J174" s="135">
        <f t="shared" si="46"/>
        <v>0.4</v>
      </c>
      <c r="K174" s="135">
        <f t="shared" si="46"/>
        <v>0.4</v>
      </c>
      <c r="L174" s="135">
        <f t="shared" si="46"/>
        <v>0.4</v>
      </c>
      <c r="M174" s="135">
        <f t="shared" si="46"/>
        <v>0.4</v>
      </c>
      <c r="N174" s="135">
        <f t="shared" si="46"/>
        <v>0.4</v>
      </c>
      <c r="O174" s="135">
        <f t="shared" si="46"/>
        <v>0.4</v>
      </c>
      <c r="P174" s="135">
        <f t="shared" si="46"/>
        <v>0.4</v>
      </c>
      <c r="Q174" s="135">
        <f t="shared" si="46"/>
        <v>0.4</v>
      </c>
      <c r="R174" s="135">
        <f t="shared" si="46"/>
        <v>0.4</v>
      </c>
      <c r="S174" s="135">
        <f t="shared" si="47"/>
        <v>0.4</v>
      </c>
      <c r="T174" s="135">
        <f t="shared" si="47"/>
        <v>0.4</v>
      </c>
      <c r="U174" s="135">
        <f t="shared" si="47"/>
        <v>0.4</v>
      </c>
      <c r="V174" s="135">
        <f>U174</f>
        <v>0.4</v>
      </c>
      <c r="W174" s="135">
        <f>V174</f>
        <v>0.4</v>
      </c>
      <c r="X174" s="135">
        <f t="shared" si="47"/>
        <v>0.4</v>
      </c>
      <c r="Y174" s="135">
        <f t="shared" si="47"/>
        <v>0.4</v>
      </c>
      <c r="Z174" s="135">
        <f t="shared" si="47"/>
        <v>0.4</v>
      </c>
      <c r="AA174" s="135">
        <f t="shared" si="47"/>
        <v>0.4</v>
      </c>
      <c r="AB174" s="135">
        <f t="shared" si="47"/>
        <v>0.4</v>
      </c>
      <c r="AC174" s="135">
        <f t="shared" si="47"/>
        <v>0.4</v>
      </c>
      <c r="AD174" s="135">
        <f t="shared" si="47"/>
        <v>0.4</v>
      </c>
      <c r="AE174" s="135">
        <f t="shared" si="47"/>
        <v>0.4</v>
      </c>
      <c r="AF174" s="135">
        <f t="shared" si="47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46"/>
        <v>1.5</v>
      </c>
      <c r="D175" s="135">
        <f t="shared" si="46"/>
        <v>1.5</v>
      </c>
      <c r="E175" s="135">
        <f t="shared" si="46"/>
        <v>1.5</v>
      </c>
      <c r="F175" s="135">
        <f t="shared" si="46"/>
        <v>1.5</v>
      </c>
      <c r="G175" s="135">
        <f t="shared" si="46"/>
        <v>1.5</v>
      </c>
      <c r="H175" s="135">
        <f t="shared" si="46"/>
        <v>1.5</v>
      </c>
      <c r="I175" s="135">
        <f t="shared" si="46"/>
        <v>1.5</v>
      </c>
      <c r="J175" s="135">
        <f t="shared" si="46"/>
        <v>1.5</v>
      </c>
      <c r="K175" s="135">
        <f t="shared" si="46"/>
        <v>1.5</v>
      </c>
      <c r="L175" s="135">
        <f t="shared" si="46"/>
        <v>1.5</v>
      </c>
      <c r="M175" s="135">
        <f t="shared" si="46"/>
        <v>1.5</v>
      </c>
      <c r="N175" s="135">
        <f t="shared" si="46"/>
        <v>1.5</v>
      </c>
      <c r="O175" s="135">
        <f t="shared" si="46"/>
        <v>1.5</v>
      </c>
      <c r="P175" s="135">
        <f t="shared" si="46"/>
        <v>1.5</v>
      </c>
      <c r="Q175" s="135">
        <f t="shared" si="46"/>
        <v>1.5</v>
      </c>
      <c r="R175" s="135">
        <f t="shared" si="46"/>
        <v>1.5</v>
      </c>
      <c r="S175" s="135">
        <f t="shared" si="47"/>
        <v>1.5</v>
      </c>
      <c r="T175" s="135">
        <f t="shared" si="47"/>
        <v>1.5</v>
      </c>
      <c r="U175" s="135">
        <f t="shared" si="47"/>
        <v>1.5</v>
      </c>
      <c r="V175" s="135">
        <f t="shared" si="47"/>
        <v>1.5</v>
      </c>
      <c r="W175" s="135">
        <f t="shared" si="47"/>
        <v>1.5</v>
      </c>
      <c r="X175" s="135">
        <f t="shared" si="47"/>
        <v>1.5</v>
      </c>
      <c r="Y175" s="135">
        <f t="shared" si="47"/>
        <v>1.5</v>
      </c>
      <c r="Z175" s="135">
        <f t="shared" si="47"/>
        <v>1.5</v>
      </c>
      <c r="AA175" s="135">
        <f t="shared" si="47"/>
        <v>1.5</v>
      </c>
      <c r="AB175" s="135">
        <f t="shared" si="47"/>
        <v>1.5</v>
      </c>
      <c r="AC175" s="135">
        <f t="shared" si="47"/>
        <v>1.5</v>
      </c>
      <c r="AD175" s="135">
        <f t="shared" si="47"/>
        <v>1.5</v>
      </c>
      <c r="AE175" s="135">
        <f t="shared" si="47"/>
        <v>1.5</v>
      </c>
      <c r="AF175" s="135">
        <f t="shared" si="47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46"/>
        <v>0.3</v>
      </c>
      <c r="D176" s="135">
        <f t="shared" si="46"/>
        <v>0.3</v>
      </c>
      <c r="E176" s="135">
        <f t="shared" si="46"/>
        <v>0.3</v>
      </c>
      <c r="F176" s="135">
        <f t="shared" si="46"/>
        <v>0.3</v>
      </c>
      <c r="G176" s="135">
        <f t="shared" si="46"/>
        <v>0.3</v>
      </c>
      <c r="H176" s="135">
        <f t="shared" si="46"/>
        <v>0.3</v>
      </c>
      <c r="I176" s="135">
        <f t="shared" si="46"/>
        <v>0.3</v>
      </c>
      <c r="J176" s="135">
        <f t="shared" si="46"/>
        <v>0.3</v>
      </c>
      <c r="K176" s="135">
        <f t="shared" si="46"/>
        <v>0.3</v>
      </c>
      <c r="L176" s="135">
        <f t="shared" si="46"/>
        <v>0.3</v>
      </c>
      <c r="M176" s="135">
        <f t="shared" si="46"/>
        <v>0.3</v>
      </c>
      <c r="N176" s="135">
        <f t="shared" si="46"/>
        <v>0.3</v>
      </c>
      <c r="O176" s="135">
        <f t="shared" si="46"/>
        <v>0.3</v>
      </c>
      <c r="P176" s="135">
        <f t="shared" si="46"/>
        <v>0.3</v>
      </c>
      <c r="Q176" s="135">
        <f t="shared" si="46"/>
        <v>0.3</v>
      </c>
      <c r="R176" s="135">
        <f t="shared" si="46"/>
        <v>0.3</v>
      </c>
      <c r="S176" s="135">
        <f t="shared" si="47"/>
        <v>0.3</v>
      </c>
      <c r="T176" s="135">
        <f t="shared" si="47"/>
        <v>0.3</v>
      </c>
      <c r="U176" s="135">
        <f t="shared" si="47"/>
        <v>0.3</v>
      </c>
      <c r="V176" s="135">
        <f t="shared" si="47"/>
        <v>0.3</v>
      </c>
      <c r="W176" s="135">
        <f t="shared" si="47"/>
        <v>0.3</v>
      </c>
      <c r="X176" s="135">
        <f t="shared" si="47"/>
        <v>0.3</v>
      </c>
      <c r="Y176" s="135">
        <f t="shared" si="47"/>
        <v>0.3</v>
      </c>
      <c r="Z176" s="135">
        <f t="shared" si="47"/>
        <v>0.3</v>
      </c>
      <c r="AA176" s="135">
        <f t="shared" si="47"/>
        <v>0.3</v>
      </c>
      <c r="AB176" s="135">
        <f t="shared" si="47"/>
        <v>0.3</v>
      </c>
      <c r="AC176" s="135">
        <f t="shared" si="47"/>
        <v>0.3</v>
      </c>
      <c r="AD176" s="135">
        <f t="shared" si="47"/>
        <v>0.3</v>
      </c>
      <c r="AE176" s="135">
        <f t="shared" si="47"/>
        <v>0.3</v>
      </c>
      <c r="AF176" s="135">
        <f t="shared" si="47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46"/>
        <v>0.4</v>
      </c>
      <c r="D177" s="135">
        <f t="shared" si="46"/>
        <v>0.4</v>
      </c>
      <c r="E177" s="135">
        <f t="shared" si="46"/>
        <v>0.4</v>
      </c>
      <c r="F177" s="135">
        <f t="shared" si="46"/>
        <v>0.4</v>
      </c>
      <c r="G177" s="135">
        <f t="shared" si="46"/>
        <v>0.4</v>
      </c>
      <c r="H177" s="135">
        <f t="shared" si="46"/>
        <v>0.4</v>
      </c>
      <c r="I177" s="135">
        <f t="shared" si="46"/>
        <v>0.4</v>
      </c>
      <c r="J177" s="135">
        <f t="shared" si="46"/>
        <v>0.4</v>
      </c>
      <c r="K177" s="135">
        <f t="shared" si="46"/>
        <v>0.4</v>
      </c>
      <c r="L177" s="135">
        <f t="shared" si="46"/>
        <v>0.4</v>
      </c>
      <c r="M177" s="135">
        <f t="shared" si="46"/>
        <v>0.4</v>
      </c>
      <c r="N177" s="135">
        <f t="shared" si="46"/>
        <v>0.4</v>
      </c>
      <c r="O177" s="135">
        <f t="shared" si="46"/>
        <v>0.4</v>
      </c>
      <c r="P177" s="135">
        <f t="shared" si="46"/>
        <v>0.4</v>
      </c>
      <c r="Q177" s="135">
        <f t="shared" si="46"/>
        <v>0.4</v>
      </c>
      <c r="R177" s="135">
        <f t="shared" si="46"/>
        <v>0.4</v>
      </c>
      <c r="S177" s="135">
        <f t="shared" si="47"/>
        <v>0.4</v>
      </c>
      <c r="T177" s="135">
        <f t="shared" si="47"/>
        <v>0.4</v>
      </c>
      <c r="U177" s="135">
        <f t="shared" si="47"/>
        <v>0.4</v>
      </c>
      <c r="V177" s="135">
        <f t="shared" si="47"/>
        <v>0.4</v>
      </c>
      <c r="W177" s="135">
        <f t="shared" si="47"/>
        <v>0.4</v>
      </c>
      <c r="X177" s="135">
        <f t="shared" si="47"/>
        <v>0.4</v>
      </c>
      <c r="Y177" s="135">
        <f t="shared" si="47"/>
        <v>0.4</v>
      </c>
      <c r="Z177" s="135">
        <f t="shared" si="47"/>
        <v>0.4</v>
      </c>
      <c r="AA177" s="135">
        <f t="shared" si="47"/>
        <v>0.4</v>
      </c>
      <c r="AB177" s="135">
        <f t="shared" si="47"/>
        <v>0.4</v>
      </c>
      <c r="AC177" s="135">
        <f t="shared" si="47"/>
        <v>0.4</v>
      </c>
      <c r="AD177" s="135">
        <f t="shared" si="47"/>
        <v>0.4</v>
      </c>
      <c r="AE177" s="135">
        <f t="shared" si="47"/>
        <v>0.4</v>
      </c>
      <c r="AF177" s="135">
        <f t="shared" si="47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46"/>
        <v>0.64</v>
      </c>
      <c r="D178" s="145">
        <f t="shared" si="46"/>
        <v>0.64</v>
      </c>
      <c r="E178" s="145">
        <f t="shared" si="46"/>
        <v>0.64</v>
      </c>
      <c r="F178" s="145">
        <f t="shared" si="46"/>
        <v>0.64</v>
      </c>
      <c r="G178" s="145">
        <f t="shared" si="46"/>
        <v>0.64</v>
      </c>
      <c r="H178" s="145">
        <f t="shared" si="46"/>
        <v>0.64</v>
      </c>
      <c r="I178" s="145">
        <f t="shared" si="46"/>
        <v>0.64</v>
      </c>
      <c r="J178" s="145">
        <f t="shared" si="46"/>
        <v>0.64</v>
      </c>
      <c r="K178" s="145">
        <f t="shared" si="46"/>
        <v>0.64</v>
      </c>
      <c r="L178" s="145">
        <f t="shared" si="46"/>
        <v>0.64</v>
      </c>
      <c r="M178" s="145">
        <f t="shared" si="46"/>
        <v>0.64</v>
      </c>
      <c r="N178" s="145">
        <f t="shared" si="46"/>
        <v>0.64</v>
      </c>
      <c r="O178" s="145">
        <f t="shared" si="46"/>
        <v>0.64</v>
      </c>
      <c r="P178" s="145">
        <f t="shared" si="46"/>
        <v>0.64</v>
      </c>
      <c r="Q178" s="145">
        <f t="shared" si="46"/>
        <v>0.64</v>
      </c>
      <c r="R178" s="145">
        <f t="shared" si="46"/>
        <v>0.64</v>
      </c>
      <c r="S178" s="145">
        <f t="shared" si="47"/>
        <v>0.64</v>
      </c>
      <c r="T178" s="145">
        <f t="shared" si="47"/>
        <v>0.64</v>
      </c>
      <c r="U178" s="145">
        <f t="shared" si="47"/>
        <v>0.64</v>
      </c>
      <c r="V178" s="145">
        <f t="shared" si="47"/>
        <v>0.64</v>
      </c>
      <c r="W178" s="145">
        <f t="shared" si="47"/>
        <v>0.64</v>
      </c>
      <c r="X178" s="145">
        <f t="shared" si="47"/>
        <v>0.64</v>
      </c>
      <c r="Y178" s="145">
        <f t="shared" si="47"/>
        <v>0.64</v>
      </c>
      <c r="Z178" s="145">
        <f t="shared" si="47"/>
        <v>0.64</v>
      </c>
      <c r="AA178" s="145">
        <f t="shared" si="47"/>
        <v>0.64</v>
      </c>
      <c r="AB178" s="145">
        <f t="shared" si="47"/>
        <v>0.64</v>
      </c>
      <c r="AC178" s="145">
        <f t="shared" si="47"/>
        <v>0.64</v>
      </c>
      <c r="AD178" s="145">
        <f t="shared" si="47"/>
        <v>0.64</v>
      </c>
      <c r="AE178" s="145">
        <f t="shared" si="47"/>
        <v>0.64</v>
      </c>
      <c r="AF178" s="145">
        <f t="shared" si="47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48">SUM(C173:C178)</f>
        <v>3.54</v>
      </c>
      <c r="D179" s="148">
        <f t="shared" si="48"/>
        <v>3.54</v>
      </c>
      <c r="E179" s="148">
        <f t="shared" si="48"/>
        <v>3.54</v>
      </c>
      <c r="F179" s="148">
        <f t="shared" si="48"/>
        <v>3.54</v>
      </c>
      <c r="G179" s="148">
        <f t="shared" si="48"/>
        <v>3.54</v>
      </c>
      <c r="H179" s="148">
        <f t="shared" si="48"/>
        <v>3.54</v>
      </c>
      <c r="I179" s="148">
        <f t="shared" si="48"/>
        <v>3.54</v>
      </c>
      <c r="J179" s="148">
        <f t="shared" si="48"/>
        <v>3.54</v>
      </c>
      <c r="K179" s="148">
        <f t="shared" si="48"/>
        <v>3.54</v>
      </c>
      <c r="L179" s="148">
        <f>SUM(L173:L178)</f>
        <v>3.54</v>
      </c>
      <c r="M179" s="148">
        <f t="shared" ref="M179:R179" si="49">SUM(M173:M178)</f>
        <v>3.54</v>
      </c>
      <c r="N179" s="148">
        <f t="shared" si="49"/>
        <v>3.54</v>
      </c>
      <c r="O179" s="148">
        <f t="shared" si="49"/>
        <v>3.54</v>
      </c>
      <c r="P179" s="148">
        <f t="shared" si="49"/>
        <v>3.54</v>
      </c>
      <c r="Q179" s="148">
        <f t="shared" si="49"/>
        <v>3.54</v>
      </c>
      <c r="R179" s="148">
        <f t="shared" si="49"/>
        <v>3.54</v>
      </c>
      <c r="S179" s="148">
        <f>SUM(S173:S178)</f>
        <v>3.54</v>
      </c>
      <c r="T179" s="148">
        <f t="shared" ref="T179:AG179" si="50">SUM(T173:T178)</f>
        <v>3.54</v>
      </c>
      <c r="U179" s="148">
        <f t="shared" si="50"/>
        <v>3.54</v>
      </c>
      <c r="V179" s="148">
        <f t="shared" si="50"/>
        <v>3.54</v>
      </c>
      <c r="W179" s="148">
        <f t="shared" si="50"/>
        <v>3.54</v>
      </c>
      <c r="X179" s="148">
        <f t="shared" si="50"/>
        <v>3.54</v>
      </c>
      <c r="Y179" s="148">
        <f t="shared" si="50"/>
        <v>3.54</v>
      </c>
      <c r="Z179" s="148">
        <f t="shared" si="50"/>
        <v>3.54</v>
      </c>
      <c r="AA179" s="148">
        <f t="shared" si="50"/>
        <v>3.54</v>
      </c>
      <c r="AB179" s="148">
        <f t="shared" si="50"/>
        <v>3.54</v>
      </c>
      <c r="AC179" s="148">
        <f t="shared" si="50"/>
        <v>3.54</v>
      </c>
      <c r="AD179" s="148">
        <f t="shared" si="50"/>
        <v>3.54</v>
      </c>
      <c r="AE179" s="148">
        <f t="shared" si="50"/>
        <v>3.54</v>
      </c>
      <c r="AF179" s="148">
        <f t="shared" si="50"/>
        <v>3.54</v>
      </c>
      <c r="AG179" s="149">
        <f t="shared" si="50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1269.07</v>
      </c>
      <c r="C188" s="163">
        <f>INDEX(F9:M9,1,MATCH(MAX(F65:M65),F65:M65,0))</f>
        <v>0.33333333333333331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7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7)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7)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51">B65</f>
        <v>1021.9399999999999</v>
      </c>
      <c r="U193" s="172">
        <f t="shared" si="51"/>
        <v>1012.23</v>
      </c>
      <c r="V193" s="172">
        <f t="shared" si="51"/>
        <v>970.74</v>
      </c>
      <c r="W193" s="172">
        <f t="shared" si="51"/>
        <v>961.1400000000001</v>
      </c>
      <c r="X193" s="172">
        <f t="shared" si="51"/>
        <v>1003.84</v>
      </c>
      <c r="Y193" s="172">
        <f t="shared" si="51"/>
        <v>1042.3400000000001</v>
      </c>
      <c r="Z193" s="172">
        <f t="shared" si="51"/>
        <v>1118.8400000000001</v>
      </c>
      <c r="AA193" s="172">
        <f t="shared" si="51"/>
        <v>1148.8400000000001</v>
      </c>
      <c r="AB193" s="172">
        <f t="shared" si="51"/>
        <v>1200.8399999999999</v>
      </c>
      <c r="AC193" s="172">
        <f t="shared" si="51"/>
        <v>1257.44</v>
      </c>
      <c r="AD193" s="172">
        <f t="shared" si="51"/>
        <v>1269.07</v>
      </c>
      <c r="AE193" s="172">
        <f t="shared" si="51"/>
        <v>1263.24</v>
      </c>
      <c r="AF193" s="172">
        <f t="shared" si="51"/>
        <v>1214.9100000000001</v>
      </c>
      <c r="AG193" s="172">
        <f t="shared" si="51"/>
        <v>1241.94</v>
      </c>
      <c r="AH193" s="172">
        <f t="shared" si="51"/>
        <v>1223.2399999999998</v>
      </c>
      <c r="AI193" s="172">
        <f t="shared" si="51"/>
        <v>1253.04</v>
      </c>
      <c r="AJ193" s="172">
        <f t="shared" si="51"/>
        <v>1230.74</v>
      </c>
      <c r="AK193" s="172">
        <f t="shared" si="51"/>
        <v>1223.8400000000001</v>
      </c>
      <c r="AL193" s="172">
        <f t="shared" si="51"/>
        <v>1213.94</v>
      </c>
      <c r="AM193" s="172">
        <f t="shared" si="51"/>
        <v>1223.24</v>
      </c>
      <c r="AN193" s="172">
        <f t="shared" si="51"/>
        <v>1223.3399999999997</v>
      </c>
      <c r="AO193" s="172">
        <f t="shared" si="51"/>
        <v>1245.44</v>
      </c>
      <c r="AP193" s="172">
        <f t="shared" si="51"/>
        <v>1281.1399999999999</v>
      </c>
      <c r="AQ193" s="172">
        <f t="shared" si="51"/>
        <v>1389.0400000000002</v>
      </c>
      <c r="AR193" s="172">
        <f t="shared" si="51"/>
        <v>1384.74</v>
      </c>
      <c r="AS193" s="172">
        <f t="shared" si="51"/>
        <v>1339.54</v>
      </c>
      <c r="AT193" s="172">
        <f t="shared" si="51"/>
        <v>1324.44</v>
      </c>
      <c r="AU193" s="172">
        <f t="shared" si="51"/>
        <v>1277.1400000000001</v>
      </c>
      <c r="AV193" s="172">
        <f t="shared" si="51"/>
        <v>1191.04</v>
      </c>
      <c r="AW193" s="172">
        <f t="shared" si="51"/>
        <v>1103.6399999999999</v>
      </c>
      <c r="AX193" s="172">
        <f t="shared" si="51"/>
        <v>1075.1400000000001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52">B178</f>
        <v>0.64</v>
      </c>
      <c r="C214" s="175">
        <f t="shared" si="52"/>
        <v>0.64</v>
      </c>
      <c r="D214" s="175">
        <f t="shared" si="52"/>
        <v>0.64</v>
      </c>
      <c r="E214" s="175">
        <f t="shared" si="52"/>
        <v>0.64</v>
      </c>
      <c r="F214" s="175">
        <f t="shared" si="52"/>
        <v>0.64</v>
      </c>
      <c r="G214" s="175">
        <f t="shared" si="52"/>
        <v>0.64</v>
      </c>
      <c r="H214" s="175">
        <f t="shared" si="52"/>
        <v>0.64</v>
      </c>
      <c r="I214" s="175">
        <f t="shared" si="52"/>
        <v>0.64</v>
      </c>
      <c r="J214" s="175">
        <f t="shared" si="52"/>
        <v>0.64</v>
      </c>
      <c r="K214" s="175">
        <f t="shared" si="52"/>
        <v>0.64</v>
      </c>
      <c r="L214" s="175">
        <f t="shared" si="52"/>
        <v>0.64</v>
      </c>
      <c r="M214" s="175">
        <f t="shared" si="52"/>
        <v>0.64</v>
      </c>
      <c r="N214" s="175">
        <f t="shared" si="52"/>
        <v>0.64</v>
      </c>
      <c r="O214" s="175">
        <f t="shared" si="52"/>
        <v>0.64</v>
      </c>
      <c r="P214" s="175">
        <f t="shared" si="52"/>
        <v>0.64</v>
      </c>
      <c r="Q214" s="175">
        <f t="shared" si="52"/>
        <v>0.64</v>
      </c>
      <c r="R214" s="175">
        <f t="shared" si="52"/>
        <v>0.64</v>
      </c>
      <c r="S214" s="175">
        <f t="shared" si="52"/>
        <v>0.64</v>
      </c>
      <c r="T214" s="175">
        <f t="shared" si="52"/>
        <v>0.64</v>
      </c>
      <c r="U214" s="175">
        <f t="shared" si="52"/>
        <v>0.64</v>
      </c>
      <c r="V214" s="175">
        <f t="shared" si="52"/>
        <v>0.64</v>
      </c>
      <c r="W214" s="175">
        <f t="shared" si="52"/>
        <v>0.64</v>
      </c>
      <c r="X214" s="175">
        <f t="shared" si="52"/>
        <v>0.64</v>
      </c>
      <c r="Y214" s="175">
        <f t="shared" si="52"/>
        <v>0.64</v>
      </c>
      <c r="Z214" s="175">
        <f t="shared" si="52"/>
        <v>0.64</v>
      </c>
      <c r="AA214" s="175">
        <f t="shared" si="52"/>
        <v>0.64</v>
      </c>
      <c r="AB214" s="175">
        <f t="shared" si="52"/>
        <v>0.64</v>
      </c>
      <c r="AC214" s="175">
        <f t="shared" si="52"/>
        <v>0.64</v>
      </c>
      <c r="AD214" s="175">
        <f t="shared" si="52"/>
        <v>0.64</v>
      </c>
      <c r="AE214" s="175">
        <f t="shared" si="52"/>
        <v>0.64</v>
      </c>
      <c r="AF214" s="175">
        <f t="shared" si="52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53">IF(C182&lt;100,"",C182-520)</f>
        <v/>
      </c>
      <c r="D215" s="119" t="str">
        <f t="shared" si="53"/>
        <v/>
      </c>
      <c r="E215" s="119" t="str">
        <f t="shared" si="53"/>
        <v/>
      </c>
      <c r="F215" s="119" t="str">
        <f t="shared" si="53"/>
        <v/>
      </c>
      <c r="G215" s="119" t="str">
        <f t="shared" si="53"/>
        <v/>
      </c>
      <c r="H215" s="119" t="str">
        <f t="shared" si="53"/>
        <v/>
      </c>
      <c r="I215" s="119" t="str">
        <f t="shared" si="53"/>
        <v/>
      </c>
      <c r="J215" s="119" t="str">
        <f t="shared" si="53"/>
        <v/>
      </c>
      <c r="K215" s="119" t="str">
        <f t="shared" si="53"/>
        <v/>
      </c>
      <c r="L215" s="119" t="str">
        <f t="shared" si="53"/>
        <v/>
      </c>
      <c r="M215" s="119" t="str">
        <f t="shared" si="53"/>
        <v/>
      </c>
      <c r="N215" s="119" t="str">
        <f t="shared" si="53"/>
        <v/>
      </c>
      <c r="O215" s="119" t="str">
        <f t="shared" si="53"/>
        <v/>
      </c>
      <c r="P215" s="119" t="str">
        <f t="shared" si="53"/>
        <v/>
      </c>
      <c r="Q215" s="119" t="str">
        <f t="shared" si="53"/>
        <v/>
      </c>
      <c r="R215" s="119" t="str">
        <f t="shared" si="53"/>
        <v/>
      </c>
      <c r="S215" s="119" t="str">
        <f t="shared" si="53"/>
        <v/>
      </c>
      <c r="T215" s="119" t="str">
        <f t="shared" si="53"/>
        <v/>
      </c>
      <c r="U215" s="119" t="str">
        <f t="shared" si="53"/>
        <v/>
      </c>
      <c r="V215" s="119" t="str">
        <f t="shared" si="53"/>
        <v/>
      </c>
      <c r="W215" s="119" t="str">
        <f t="shared" si="53"/>
        <v/>
      </c>
      <c r="X215" s="119" t="str">
        <f t="shared" si="53"/>
        <v/>
      </c>
      <c r="Y215" s="119" t="str">
        <f t="shared" si="53"/>
        <v/>
      </c>
      <c r="Z215" s="119" t="str">
        <f t="shared" si="53"/>
        <v/>
      </c>
      <c r="AA215" s="119" t="str">
        <f t="shared" si="53"/>
        <v/>
      </c>
      <c r="AB215" s="119" t="str">
        <f t="shared" si="53"/>
        <v/>
      </c>
      <c r="AC215" s="119" t="str">
        <f t="shared" si="53"/>
        <v/>
      </c>
      <c r="AD215" s="119" t="str">
        <f t="shared" si="53"/>
        <v/>
      </c>
      <c r="AE215" s="119" t="str">
        <f t="shared" si="53"/>
        <v/>
      </c>
      <c r="AF215" s="119" t="str">
        <f t="shared" si="53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54">IF(B183&lt;100,"",B183-620)</f>
        <v/>
      </c>
      <c r="C216" s="119" t="str">
        <f t="shared" si="54"/>
        <v/>
      </c>
      <c r="D216" s="119" t="str">
        <f t="shared" si="54"/>
        <v/>
      </c>
      <c r="E216" s="119" t="str">
        <f t="shared" si="54"/>
        <v/>
      </c>
      <c r="F216" s="119" t="str">
        <f t="shared" si="54"/>
        <v/>
      </c>
      <c r="G216" s="119" t="str">
        <f t="shared" si="54"/>
        <v/>
      </c>
      <c r="H216" s="119" t="str">
        <f t="shared" si="54"/>
        <v/>
      </c>
      <c r="I216" s="119" t="str">
        <f t="shared" si="54"/>
        <v/>
      </c>
      <c r="J216" s="119" t="str">
        <f t="shared" si="54"/>
        <v/>
      </c>
      <c r="K216" s="119" t="str">
        <f t="shared" si="54"/>
        <v/>
      </c>
      <c r="L216" s="119" t="str">
        <f t="shared" si="54"/>
        <v/>
      </c>
      <c r="M216" s="119" t="str">
        <f t="shared" si="54"/>
        <v/>
      </c>
      <c r="N216" s="119" t="str">
        <f t="shared" si="54"/>
        <v/>
      </c>
      <c r="O216" s="119" t="str">
        <f t="shared" si="54"/>
        <v/>
      </c>
      <c r="P216" s="119" t="str">
        <f t="shared" si="54"/>
        <v/>
      </c>
      <c r="Q216" s="119" t="str">
        <f t="shared" si="54"/>
        <v/>
      </c>
      <c r="R216" s="119" t="str">
        <f t="shared" si="54"/>
        <v/>
      </c>
      <c r="S216" s="119" t="str">
        <f t="shared" si="54"/>
        <v/>
      </c>
      <c r="T216" s="119" t="str">
        <f t="shared" si="54"/>
        <v/>
      </c>
      <c r="U216" s="119" t="str">
        <f t="shared" si="54"/>
        <v/>
      </c>
      <c r="V216" s="119" t="str">
        <f t="shared" si="54"/>
        <v/>
      </c>
      <c r="W216" s="119" t="str">
        <f t="shared" si="54"/>
        <v/>
      </c>
      <c r="X216" s="119" t="str">
        <f t="shared" si="54"/>
        <v/>
      </c>
      <c r="Y216" s="119" t="str">
        <f t="shared" si="54"/>
        <v/>
      </c>
      <c r="Z216" s="119" t="str">
        <f t="shared" si="54"/>
        <v/>
      </c>
      <c r="AA216" s="119" t="str">
        <f t="shared" si="54"/>
        <v/>
      </c>
      <c r="AB216" s="119" t="str">
        <f t="shared" si="54"/>
        <v/>
      </c>
      <c r="AC216" s="119" t="str">
        <f t="shared" si="54"/>
        <v/>
      </c>
      <c r="AD216" s="119" t="str">
        <f t="shared" si="54"/>
        <v/>
      </c>
      <c r="AE216" s="119" t="str">
        <f t="shared" si="54"/>
        <v/>
      </c>
      <c r="AF216" s="119" t="str">
        <f t="shared" si="54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55">IF(B184&lt;100,"",B184-330)</f>
        <v/>
      </c>
      <c r="C217" s="119" t="str">
        <f t="shared" si="55"/>
        <v/>
      </c>
      <c r="D217" s="119" t="str">
        <f t="shared" si="55"/>
        <v/>
      </c>
      <c r="E217" s="119" t="str">
        <f t="shared" si="55"/>
        <v/>
      </c>
      <c r="F217" s="119" t="str">
        <f t="shared" si="55"/>
        <v/>
      </c>
      <c r="G217" s="119" t="str">
        <f t="shared" si="55"/>
        <v/>
      </c>
      <c r="H217" s="119" t="str">
        <f t="shared" si="55"/>
        <v/>
      </c>
      <c r="I217" s="119" t="str">
        <f t="shared" si="55"/>
        <v/>
      </c>
      <c r="J217" s="119" t="str">
        <f t="shared" si="55"/>
        <v/>
      </c>
      <c r="K217" s="119" t="str">
        <f t="shared" si="55"/>
        <v/>
      </c>
      <c r="L217" s="119" t="str">
        <f t="shared" si="55"/>
        <v/>
      </c>
      <c r="M217" s="119" t="str">
        <f t="shared" si="55"/>
        <v/>
      </c>
      <c r="N217" s="119" t="str">
        <f t="shared" si="55"/>
        <v/>
      </c>
      <c r="O217" s="119" t="str">
        <f t="shared" si="55"/>
        <v/>
      </c>
      <c r="P217" s="119" t="str">
        <f t="shared" si="55"/>
        <v/>
      </c>
      <c r="Q217" s="119" t="str">
        <f t="shared" si="55"/>
        <v/>
      </c>
      <c r="R217" s="119" t="str">
        <f t="shared" si="55"/>
        <v/>
      </c>
      <c r="S217" s="119" t="str">
        <f t="shared" si="55"/>
        <v/>
      </c>
      <c r="T217" s="119" t="str">
        <f t="shared" si="55"/>
        <v/>
      </c>
      <c r="U217" s="119" t="str">
        <f t="shared" si="55"/>
        <v/>
      </c>
      <c r="V217" s="119" t="str">
        <f t="shared" si="55"/>
        <v/>
      </c>
      <c r="W217" s="119" t="str">
        <f t="shared" si="55"/>
        <v/>
      </c>
      <c r="X217" s="119" t="str">
        <f t="shared" si="55"/>
        <v/>
      </c>
      <c r="Y217" s="119" t="str">
        <f t="shared" si="55"/>
        <v/>
      </c>
      <c r="Z217" s="119" t="str">
        <f t="shared" si="55"/>
        <v/>
      </c>
      <c r="AA217" s="119" t="str">
        <f t="shared" si="55"/>
        <v/>
      </c>
      <c r="AB217" s="119" t="str">
        <f t="shared" si="55"/>
        <v/>
      </c>
      <c r="AC217" s="119" t="str">
        <f t="shared" si="55"/>
        <v/>
      </c>
      <c r="AD217" s="119" t="str">
        <f t="shared" si="55"/>
        <v/>
      </c>
      <c r="AE217" s="119" t="str">
        <f t="shared" si="55"/>
        <v/>
      </c>
      <c r="AF217" s="119" t="str">
        <f t="shared" si="55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56">IF(C185&lt;100,"",C185-1500)</f>
        <v/>
      </c>
      <c r="D218" s="119" t="str">
        <f t="shared" si="56"/>
        <v/>
      </c>
      <c r="E218" s="119" t="str">
        <f t="shared" si="56"/>
        <v/>
      </c>
      <c r="F218" s="119" t="str">
        <f t="shared" si="56"/>
        <v/>
      </c>
      <c r="G218" s="119" t="str">
        <f t="shared" si="56"/>
        <v/>
      </c>
      <c r="H218" s="119" t="str">
        <f t="shared" si="56"/>
        <v/>
      </c>
      <c r="I218" s="119" t="str">
        <f t="shared" si="56"/>
        <v/>
      </c>
      <c r="J218" s="119" t="str">
        <f t="shared" si="56"/>
        <v/>
      </c>
      <c r="K218" s="119" t="str">
        <f t="shared" si="56"/>
        <v/>
      </c>
      <c r="L218" s="119" t="str">
        <f t="shared" si="56"/>
        <v/>
      </c>
      <c r="M218" s="119" t="str">
        <f t="shared" si="56"/>
        <v/>
      </c>
      <c r="N218" s="119" t="str">
        <f t="shared" si="56"/>
        <v/>
      </c>
      <c r="O218" s="119" t="str">
        <f t="shared" si="56"/>
        <v/>
      </c>
      <c r="P218" s="119" t="str">
        <f t="shared" si="56"/>
        <v/>
      </c>
      <c r="Q218" s="119" t="str">
        <f t="shared" si="56"/>
        <v/>
      </c>
      <c r="R218" s="119" t="str">
        <f t="shared" si="56"/>
        <v/>
      </c>
      <c r="S218" s="119" t="str">
        <f t="shared" si="56"/>
        <v/>
      </c>
      <c r="T218" s="119" t="str">
        <f t="shared" si="56"/>
        <v/>
      </c>
      <c r="U218" s="119" t="str">
        <f t="shared" si="56"/>
        <v/>
      </c>
      <c r="V218" s="119" t="str">
        <f t="shared" si="56"/>
        <v/>
      </c>
      <c r="W218" s="119" t="str">
        <f t="shared" si="56"/>
        <v/>
      </c>
      <c r="X218" s="119" t="str">
        <f t="shared" si="56"/>
        <v/>
      </c>
      <c r="Y218" s="119" t="str">
        <f t="shared" si="56"/>
        <v/>
      </c>
      <c r="Z218" s="119" t="str">
        <f t="shared" si="56"/>
        <v/>
      </c>
      <c r="AA218" s="119" t="str">
        <f t="shared" si="56"/>
        <v/>
      </c>
      <c r="AB218" s="119" t="str">
        <f t="shared" si="56"/>
        <v/>
      </c>
      <c r="AC218" s="119" t="str">
        <f t="shared" si="56"/>
        <v/>
      </c>
      <c r="AD218" s="119" t="str">
        <f t="shared" si="56"/>
        <v/>
      </c>
      <c r="AE218" s="119" t="str">
        <f t="shared" si="56"/>
        <v/>
      </c>
      <c r="AF218" s="119" t="str">
        <f t="shared" si="56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931" priority="202">
      <formula>S$9&gt;=20/24</formula>
    </cfRule>
    <cfRule type="expression" dxfId="3930" priority="203">
      <formula>AND(S$9&gt;=14/24,S$9&lt;20/24)</formula>
    </cfRule>
    <cfRule type="expression" dxfId="3929" priority="204">
      <formula>AND(S$9&gt;=8/24,S$9&lt;14/24)</formula>
    </cfRule>
    <cfRule type="expression" dxfId="3928" priority="205">
      <formula>S$9&lt;8/24</formula>
    </cfRule>
  </conditionalFormatting>
  <conditionalFormatting sqref="B8:AF10 AA70:AF70 C70:Q70 L32:Z33 L31:Q31 C47:AF47 C71:AF71 C48:K52 C173:AF179 L51:Q52 L49:T50 V35:W35 S34:W34 X34:Z35 AA72:AF79 AA48:AF51 U11:Z12 L34:O34 L44:AF46 C59:AF69 O35:O36 L29:Q29 P34:Q36 Q72 Q73:Z79 C72:P79 O53:Q58 R11:Z11">
    <cfRule type="expression" dxfId="3927" priority="198">
      <formula>B$9&gt;=20/24</formula>
    </cfRule>
    <cfRule type="expression" dxfId="3926" priority="199">
      <formula>AND(B$9&gt;=14/24,B$9&lt;20/24)</formula>
    </cfRule>
    <cfRule type="expression" dxfId="3925" priority="200">
      <formula>AND(B$9&gt;=8/24,B$9&lt;14/24)</formula>
    </cfRule>
    <cfRule type="expression" dxfId="3924" priority="201">
      <formula>B$9&lt;8/24</formula>
    </cfRule>
  </conditionalFormatting>
  <conditionalFormatting sqref="B171:AF171">
    <cfRule type="expression" dxfId="3923" priority="194">
      <formula>B$9&gt;=20/24</formula>
    </cfRule>
    <cfRule type="expression" dxfId="3922" priority="195">
      <formula>AND(B$9&gt;=14/24,B$9&lt;20/24)</formula>
    </cfRule>
    <cfRule type="expression" dxfId="3921" priority="196">
      <formula>AND(B$9&gt;=8/24,B$9&lt;14/24)</formula>
    </cfRule>
    <cfRule type="expression" dxfId="3920" priority="197">
      <formula>B$9&lt;8/24</formula>
    </cfRule>
  </conditionalFormatting>
  <conditionalFormatting sqref="AL4:AL6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919" priority="189">
      <formula>L$9&gt;=20/24</formula>
    </cfRule>
    <cfRule type="expression" dxfId="3918" priority="190">
      <formula>AND(L$9&gt;=14/24,L$9&lt;20/24)</formula>
    </cfRule>
    <cfRule type="expression" dxfId="3917" priority="191">
      <formula>AND(L$9&gt;=8/24,L$9&lt;14/24)</formula>
    </cfRule>
    <cfRule type="expression" dxfId="3916" priority="192">
      <formula>L$9&lt;8/24</formula>
    </cfRule>
  </conditionalFormatting>
  <conditionalFormatting sqref="L35:N35">
    <cfRule type="expression" dxfId="3915" priority="185">
      <formula>L$9&gt;=20/24</formula>
    </cfRule>
    <cfRule type="expression" dxfId="3914" priority="186">
      <formula>AND(L$9&gt;=14/24,L$9&lt;20/24)</formula>
    </cfRule>
    <cfRule type="expression" dxfId="3913" priority="187">
      <formula>AND(L$9&gt;=8/24,L$9&lt;14/24)</formula>
    </cfRule>
    <cfRule type="expression" dxfId="3912" priority="188">
      <formula>L$9&lt;8/24</formula>
    </cfRule>
  </conditionalFormatting>
  <conditionalFormatting sqref="U13:Z13">
    <cfRule type="expression" dxfId="3911" priority="181">
      <formula>U$9&gt;=20/24</formula>
    </cfRule>
    <cfRule type="expression" dxfId="3910" priority="182">
      <formula>AND(U$9&gt;=14/24,U$9&lt;20/24)</formula>
    </cfRule>
    <cfRule type="expression" dxfId="3909" priority="183">
      <formula>AND(U$9&gt;=8/24,U$9&lt;14/24)</formula>
    </cfRule>
    <cfRule type="expression" dxfId="3908" priority="184">
      <formula>U$9&lt;8/24</formula>
    </cfRule>
  </conditionalFormatting>
  <conditionalFormatting sqref="R31:Z31">
    <cfRule type="expression" dxfId="3907" priority="177">
      <formula>R$9&gt;=20/24</formula>
    </cfRule>
    <cfRule type="expression" dxfId="3906" priority="178">
      <formula>AND(R$9&gt;=14/24,R$9&lt;20/24)</formula>
    </cfRule>
    <cfRule type="expression" dxfId="3905" priority="179">
      <formula>AND(R$9&gt;=8/24,R$9&lt;14/24)</formula>
    </cfRule>
    <cfRule type="expression" dxfId="3904" priority="180">
      <formula>R$9&lt;8/24</formula>
    </cfRule>
  </conditionalFormatting>
  <conditionalFormatting sqref="R48:Z48">
    <cfRule type="expression" dxfId="3903" priority="173">
      <formula>R$9&gt;=20/24</formula>
    </cfRule>
    <cfRule type="expression" dxfId="3902" priority="174">
      <formula>AND(R$9&gt;=14/24,R$9&lt;20/24)</formula>
    </cfRule>
    <cfRule type="expression" dxfId="3901" priority="175">
      <formula>AND(R$9&gt;=8/24,R$9&lt;14/24)</formula>
    </cfRule>
    <cfRule type="expression" dxfId="3900" priority="176">
      <formula>R$9&lt;8/24</formula>
    </cfRule>
  </conditionalFormatting>
  <conditionalFormatting sqref="R70:Z70">
    <cfRule type="expression" dxfId="3899" priority="169">
      <formula>R$9&gt;=20/24</formula>
    </cfRule>
    <cfRule type="expression" dxfId="3898" priority="170">
      <formula>AND(R$9&gt;=14/24,R$9&lt;20/24)</formula>
    </cfRule>
    <cfRule type="expression" dxfId="3897" priority="171">
      <formula>AND(R$9&gt;=8/24,R$9&lt;14/24)</formula>
    </cfRule>
    <cfRule type="expression" dxfId="3896" priority="172">
      <formula>R$9&lt;8/24</formula>
    </cfRule>
  </conditionalFormatting>
  <conditionalFormatting sqref="R72:Z72">
    <cfRule type="expression" dxfId="3895" priority="165">
      <formula>R$9&gt;=20/24</formula>
    </cfRule>
    <cfRule type="expression" dxfId="3894" priority="166">
      <formula>AND(R$9&gt;=14/24,R$9&lt;20/24)</formula>
    </cfRule>
    <cfRule type="expression" dxfId="3893" priority="167">
      <formula>AND(R$9&gt;=8/24,R$9&lt;14/24)</formula>
    </cfRule>
    <cfRule type="expression" dxfId="3892" priority="168">
      <formula>R$9&lt;8/24</formula>
    </cfRule>
  </conditionalFormatting>
  <conditionalFormatting sqref="R22:Z26">
    <cfRule type="expression" dxfId="3891" priority="161">
      <formula>R$9&gt;=20/24</formula>
    </cfRule>
    <cfRule type="expression" dxfId="3890" priority="162">
      <formula>AND(R$9&gt;=14/24,R$9&lt;20/24)</formula>
    </cfRule>
    <cfRule type="expression" dxfId="3889" priority="163">
      <formula>AND(R$9&gt;=8/24,R$9&lt;14/24)</formula>
    </cfRule>
    <cfRule type="expression" dxfId="3888" priority="164">
      <formula>R$9&lt;8/24</formula>
    </cfRule>
  </conditionalFormatting>
  <conditionalFormatting sqref="L41:Q41">
    <cfRule type="expression" dxfId="3887" priority="153">
      <formula>L$9&gt;=20/24</formula>
    </cfRule>
    <cfRule type="expression" dxfId="3886" priority="154">
      <formula>AND(L$9&gt;=14/24,L$9&lt;20/24)</formula>
    </cfRule>
    <cfRule type="expression" dxfId="3885" priority="155">
      <formula>AND(L$9&gt;=8/24,L$9&lt;14/24)</formula>
    </cfRule>
    <cfRule type="expression" dxfId="3884" priority="156">
      <formula>L$9&lt;8/24</formula>
    </cfRule>
  </conditionalFormatting>
  <conditionalFormatting sqref="R29:AD29">
    <cfRule type="expression" dxfId="3883" priority="145">
      <formula>R$9&gt;=20/24</formula>
    </cfRule>
    <cfRule type="expression" dxfId="3882" priority="146">
      <formula>AND(R$9&gt;=14/24,R$9&lt;20/24)</formula>
    </cfRule>
    <cfRule type="expression" dxfId="3881" priority="147">
      <formula>AND(R$9&gt;=8/24,R$9&lt;14/24)</formula>
    </cfRule>
    <cfRule type="expression" dxfId="3880" priority="148">
      <formula>R$9&lt;8/24</formula>
    </cfRule>
  </conditionalFormatting>
  <conditionalFormatting sqref="R12:T19 U14:Z19 S13:Z14 S16:Z16 S18:Z18 AA16:AF19 R21:AF27">
    <cfRule type="expression" dxfId="3879" priority="141">
      <formula>R$9&gt;=20/24</formula>
    </cfRule>
    <cfRule type="expression" dxfId="3878" priority="142">
      <formula>AND(R$9&gt;=14/24,R$9&lt;20/24)</formula>
    </cfRule>
    <cfRule type="expression" dxfId="3877" priority="143">
      <formula>AND(R$9&gt;=8/24,R$9&lt;14/24)</formula>
    </cfRule>
    <cfRule type="expression" dxfId="3876" priority="144">
      <formula>R$9&lt;8/24</formula>
    </cfRule>
  </conditionalFormatting>
  <conditionalFormatting sqref="R34:R39 S35:U39 V36:Z39 S37:Z39">
    <cfRule type="expression" dxfId="3875" priority="137">
      <formula>R$9&gt;=20/24</formula>
    </cfRule>
    <cfRule type="expression" dxfId="3874" priority="138">
      <formula>AND(R$9&gt;=14/24,R$9&lt;20/24)</formula>
    </cfRule>
    <cfRule type="expression" dxfId="3873" priority="139">
      <formula>AND(R$9&gt;=8/24,R$9&lt;14/24)</formula>
    </cfRule>
    <cfRule type="expression" dxfId="3872" priority="140">
      <formula>R$9&lt;8/24</formula>
    </cfRule>
  </conditionalFormatting>
  <conditionalFormatting sqref="R40:Z40">
    <cfRule type="expression" dxfId="3871" priority="133">
      <formula>R$9&gt;=20/24</formula>
    </cfRule>
    <cfRule type="expression" dxfId="3870" priority="134">
      <formula>AND(R$9&gt;=14/24,R$9&lt;20/24)</formula>
    </cfRule>
    <cfRule type="expression" dxfId="3869" priority="135">
      <formula>AND(R$9&gt;=8/24,R$9&lt;14/24)</formula>
    </cfRule>
    <cfRule type="expression" dxfId="3868" priority="136">
      <formula>R$9&lt;8/24</formula>
    </cfRule>
  </conditionalFormatting>
  <conditionalFormatting sqref="R41:Z41">
    <cfRule type="expression" dxfId="3867" priority="129">
      <formula>R$9&gt;=20/24</formula>
    </cfRule>
    <cfRule type="expression" dxfId="3866" priority="130">
      <formula>AND(R$9&gt;=14/24,R$9&lt;20/24)</formula>
    </cfRule>
    <cfRule type="expression" dxfId="3865" priority="131">
      <formula>AND(R$9&gt;=8/24,R$9&lt;14/24)</formula>
    </cfRule>
    <cfRule type="expression" dxfId="3864" priority="132">
      <formula>R$9&lt;8/24</formula>
    </cfRule>
  </conditionalFormatting>
  <conditionalFormatting sqref="R51:Z58 AA52:AF58">
    <cfRule type="expression" dxfId="3863" priority="125">
      <formula>R$9&gt;=20/24</formula>
    </cfRule>
    <cfRule type="expression" dxfId="3862" priority="126">
      <formula>AND(R$9&gt;=14/24,R$9&lt;20/24)</formula>
    </cfRule>
    <cfRule type="expression" dxfId="3861" priority="127">
      <formula>AND(R$9&gt;=8/24,R$9&lt;14/24)</formula>
    </cfRule>
    <cfRule type="expression" dxfId="3860" priority="128">
      <formula>R$9&lt;8/24</formula>
    </cfRule>
  </conditionalFormatting>
  <conditionalFormatting sqref="AA83:AF86">
    <cfRule type="expression" dxfId="3859" priority="121">
      <formula>AA$9&gt;=20/24</formula>
    </cfRule>
    <cfRule type="expression" dxfId="3858" priority="122">
      <formula>AND(AA$9&gt;=14/24,AA$9&lt;20/24)</formula>
    </cfRule>
    <cfRule type="expression" dxfId="3857" priority="123">
      <formula>AND(AA$9&gt;=8/24,AA$9&lt;14/24)</formula>
    </cfRule>
    <cfRule type="expression" dxfId="3856" priority="124">
      <formula>AA$9&lt;8/24</formula>
    </cfRule>
  </conditionalFormatting>
  <conditionalFormatting sqref="D53:N53">
    <cfRule type="expression" dxfId="3855" priority="117">
      <formula>D$9&gt;=20/24</formula>
    </cfRule>
    <cfRule type="expression" dxfId="3854" priority="118">
      <formula>AND(D$9&gt;=14/24,D$9&lt;20/24)</formula>
    </cfRule>
    <cfRule type="expression" dxfId="3853" priority="119">
      <formula>AND(D$9&gt;=8/24,D$9&lt;14/24)</formula>
    </cfRule>
    <cfRule type="expression" dxfId="3852" priority="120">
      <formula>D$9&lt;8/24</formula>
    </cfRule>
  </conditionalFormatting>
  <conditionalFormatting sqref="C83:K86">
    <cfRule type="expression" dxfId="3851" priority="113">
      <formula>C$9&gt;=20/24</formula>
    </cfRule>
    <cfRule type="expression" dxfId="3850" priority="114">
      <formula>AND(C$9&gt;=14/24,C$9&lt;20/24)</formula>
    </cfRule>
    <cfRule type="expression" dxfId="3849" priority="115">
      <formula>AND(C$9&gt;=8/24,C$9&lt;14/24)</formula>
    </cfRule>
    <cfRule type="expression" dxfId="3848" priority="116">
      <formula>C$9&lt;8/24</formula>
    </cfRule>
  </conditionalFormatting>
  <conditionalFormatting sqref="L83:Q86">
    <cfRule type="expression" dxfId="3847" priority="109">
      <formula>L$9&gt;=20/24</formula>
    </cfRule>
    <cfRule type="expression" dxfId="3846" priority="110">
      <formula>AND(L$9&gt;=14/24,L$9&lt;20/24)</formula>
    </cfRule>
    <cfRule type="expression" dxfId="3845" priority="111">
      <formula>AND(L$9&gt;=8/24,L$9&lt;14/24)</formula>
    </cfRule>
    <cfRule type="expression" dxfId="3844" priority="112">
      <formula>L$9&lt;8/24</formula>
    </cfRule>
  </conditionalFormatting>
  <conditionalFormatting sqref="R83:Z86">
    <cfRule type="expression" dxfId="3843" priority="105">
      <formula>R$9&gt;=20/24</formula>
    </cfRule>
    <cfRule type="expression" dxfId="3842" priority="106">
      <formula>AND(R$9&gt;=14/24,R$9&lt;20/24)</formula>
    </cfRule>
    <cfRule type="expression" dxfId="3841" priority="107">
      <formula>AND(R$9&gt;=8/24,R$9&lt;14/24)</formula>
    </cfRule>
    <cfRule type="expression" dxfId="3840" priority="108">
      <formula>R$9&lt;8/24</formula>
    </cfRule>
  </conditionalFormatting>
  <conditionalFormatting sqref="AG42 C42:AF43 C47:AF47 F11:K13 N34:O34 C34:M35 I44:AF46 O35:O36 N35 L41:Q41 C28:AF33 R37:AF41 P34:AF36 R11:AF19 R21:AF27">
    <cfRule type="expression" dxfId="3839" priority="104">
      <formula>C11&gt;$AG11</formula>
    </cfRule>
  </conditionalFormatting>
  <conditionalFormatting sqref="T192:AX192">
    <cfRule type="expression" dxfId="3838" priority="100">
      <formula>T$9&gt;=20/24</formula>
    </cfRule>
    <cfRule type="expression" dxfId="3837" priority="101">
      <formula>AND(T$9&gt;=14/24,T$9&lt;20/24)</formula>
    </cfRule>
    <cfRule type="expression" dxfId="3836" priority="102">
      <formula>AND(T$9&gt;=8/24,T$9&lt;14/24)</formula>
    </cfRule>
    <cfRule type="expression" dxfId="3835" priority="103">
      <formula>T$9&lt;8/24</formula>
    </cfRule>
  </conditionalFormatting>
  <conditionalFormatting sqref="A11:A86 A88:A180">
    <cfRule type="expression" dxfId="3834" priority="99">
      <formula>$AH11=0</formula>
    </cfRule>
  </conditionalFormatting>
  <conditionalFormatting sqref="AA87:AF87">
    <cfRule type="expression" dxfId="3833" priority="95">
      <formula>AA$9&gt;=20/24</formula>
    </cfRule>
    <cfRule type="expression" dxfId="3832" priority="96">
      <formula>AND(AA$9&gt;=14/24,AA$9&lt;20/24)</formula>
    </cfRule>
    <cfRule type="expression" dxfId="3831" priority="97">
      <formula>AND(AA$9&gt;=8/24,AA$9&lt;14/24)</formula>
    </cfRule>
    <cfRule type="expression" dxfId="3830" priority="98">
      <formula>AA$9&lt;8/24</formula>
    </cfRule>
  </conditionalFormatting>
  <conditionalFormatting sqref="C87:K87">
    <cfRule type="expression" dxfId="3829" priority="91">
      <formula>C$9&gt;=20/24</formula>
    </cfRule>
    <cfRule type="expression" dxfId="3828" priority="92">
      <formula>AND(C$9&gt;=14/24,C$9&lt;20/24)</formula>
    </cfRule>
    <cfRule type="expression" dxfId="3827" priority="93">
      <formula>AND(C$9&gt;=8/24,C$9&lt;14/24)</formula>
    </cfRule>
    <cfRule type="expression" dxfId="3826" priority="94">
      <formula>C$9&lt;8/24</formula>
    </cfRule>
  </conditionalFormatting>
  <conditionalFormatting sqref="L87:Q87">
    <cfRule type="expression" dxfId="3825" priority="87">
      <formula>L$9&gt;=20/24</formula>
    </cfRule>
    <cfRule type="expression" dxfId="3824" priority="88">
      <formula>AND(L$9&gt;=14/24,L$9&lt;20/24)</formula>
    </cfRule>
    <cfRule type="expression" dxfId="3823" priority="89">
      <formula>AND(L$9&gt;=8/24,L$9&lt;14/24)</formula>
    </cfRule>
    <cfRule type="expression" dxfId="3822" priority="90">
      <formula>L$9&lt;8/24</formula>
    </cfRule>
  </conditionalFormatting>
  <conditionalFormatting sqref="R87:Z87">
    <cfRule type="expression" dxfId="3821" priority="83">
      <formula>R$9&gt;=20/24</formula>
    </cfRule>
    <cfRule type="expression" dxfId="3820" priority="84">
      <formula>AND(R$9&gt;=14/24,R$9&lt;20/24)</formula>
    </cfRule>
    <cfRule type="expression" dxfId="3819" priority="85">
      <formula>AND(R$9&gt;=8/24,R$9&lt;14/24)</formula>
    </cfRule>
    <cfRule type="expression" dxfId="3818" priority="86">
      <formula>R$9&lt;8/24</formula>
    </cfRule>
  </conditionalFormatting>
  <conditionalFormatting sqref="A87">
    <cfRule type="expression" dxfId="3817" priority="82">
      <formula>$AH87=0</formula>
    </cfRule>
  </conditionalFormatting>
  <conditionalFormatting sqref="C28:AF28">
    <cfRule type="expression" dxfId="3816" priority="78">
      <formula>C$9&gt;=20/24</formula>
    </cfRule>
    <cfRule type="expression" dxfId="3815" priority="79">
      <formula>AND(C$9&gt;=14/24,C$9&lt;20/24)</formula>
    </cfRule>
    <cfRule type="expression" dxfId="3814" priority="80">
      <formula>AND(C$9&gt;=8/24,C$9&lt;14/24)</formula>
    </cfRule>
    <cfRule type="expression" dxfId="3813" priority="81">
      <formula>C$9&lt;8/24</formula>
    </cfRule>
  </conditionalFormatting>
  <conditionalFormatting sqref="R28:AF28">
    <cfRule type="expression" dxfId="3812" priority="74">
      <formula>R$9&gt;=20/24</formula>
    </cfRule>
    <cfRule type="expression" dxfId="3811" priority="75">
      <formula>AND(R$9&gt;=14/24,R$9&lt;20/24)</formula>
    </cfRule>
    <cfRule type="expression" dxfId="3810" priority="76">
      <formula>AND(R$9&gt;=8/24,R$9&lt;14/24)</formula>
    </cfRule>
    <cfRule type="expression" dxfId="3809" priority="77">
      <formula>R$9&lt;8/24</formula>
    </cfRule>
  </conditionalFormatting>
  <conditionalFormatting sqref="B59:B79 B44:B51 C44:H46">
    <cfRule type="expression" dxfId="3808" priority="45">
      <formula>B$9&gt;=20/24</formula>
    </cfRule>
    <cfRule type="expression" dxfId="3807" priority="46">
      <formula>AND(B$9&gt;=14/24,B$9&lt;20/24)</formula>
    </cfRule>
    <cfRule type="expression" dxfId="3806" priority="47">
      <formula>AND(B$9&gt;=8/24,B$9&lt;14/24)</formula>
    </cfRule>
    <cfRule type="expression" dxfId="3805" priority="48">
      <formula>B$9&lt;8/24</formula>
    </cfRule>
  </conditionalFormatting>
  <conditionalFormatting sqref="B16:K19 B21:K27 B20:AF20">
    <cfRule type="expression" dxfId="3804" priority="41">
      <formula>B$9&gt;=20/24</formula>
    </cfRule>
    <cfRule type="expression" dxfId="3803" priority="42">
      <formula>AND(B$9&gt;=14/24,B$9&lt;20/24)</formula>
    </cfRule>
    <cfRule type="expression" dxfId="3802" priority="43">
      <formula>AND(B$9&gt;=8/24,B$9&lt;14/24)</formula>
    </cfRule>
    <cfRule type="expression" dxfId="3801" priority="44">
      <formula>B$9&lt;8/24</formula>
    </cfRule>
  </conditionalFormatting>
  <conditionalFormatting sqref="B52:B58 C53:C58 D54:N58">
    <cfRule type="expression" dxfId="3800" priority="37">
      <formula>B$9&gt;=20/24</formula>
    </cfRule>
    <cfRule type="expression" dxfId="3799" priority="38">
      <formula>AND(B$9&gt;=14/24,B$9&lt;20/24)</formula>
    </cfRule>
    <cfRule type="expression" dxfId="3798" priority="39">
      <formula>AND(B$9&gt;=8/24,B$9&lt;14/24)</formula>
    </cfRule>
    <cfRule type="expression" dxfId="3797" priority="40">
      <formula>B$9&lt;8/24</formula>
    </cfRule>
  </conditionalFormatting>
  <conditionalFormatting sqref="B83:B86">
    <cfRule type="expression" dxfId="3796" priority="33">
      <formula>B$9&gt;=20/24</formula>
    </cfRule>
    <cfRule type="expression" dxfId="3795" priority="34">
      <formula>AND(B$9&gt;=14/24,B$9&lt;20/24)</formula>
    </cfRule>
    <cfRule type="expression" dxfId="3794" priority="35">
      <formula>AND(B$9&gt;=8/24,B$9&lt;14/24)</formula>
    </cfRule>
    <cfRule type="expression" dxfId="3793" priority="36">
      <formula>B$9&lt;8/24</formula>
    </cfRule>
  </conditionalFormatting>
  <conditionalFormatting sqref="B11:B47 C11:E13 C44:H46 C14:K19 C36:K41 C21:K27 C20:AF20">
    <cfRule type="expression" dxfId="3792" priority="32">
      <formula>B11&gt;$AG11</formula>
    </cfRule>
  </conditionalFormatting>
  <conditionalFormatting sqref="B87">
    <cfRule type="expression" dxfId="3791" priority="28">
      <formula>B$9&gt;=20/24</formula>
    </cfRule>
    <cfRule type="expression" dxfId="3790" priority="29">
      <formula>AND(B$9&gt;=14/24,B$9&lt;20/24)</formula>
    </cfRule>
    <cfRule type="expression" dxfId="3789" priority="30">
      <formula>AND(B$9&gt;=8/24,B$9&lt;14/24)</formula>
    </cfRule>
    <cfRule type="expression" dxfId="3788" priority="31">
      <formula>B$9&lt;8/24</formula>
    </cfRule>
  </conditionalFormatting>
  <conditionalFormatting sqref="B28">
    <cfRule type="expression" dxfId="3787" priority="24">
      <formula>B$9&gt;=20/24</formula>
    </cfRule>
    <cfRule type="expression" dxfId="3786" priority="25">
      <formula>AND(B$9&gt;=14/24,B$9&lt;20/24)</formula>
    </cfRule>
    <cfRule type="expression" dxfId="3785" priority="26">
      <formula>AND(B$9&gt;=8/24,B$9&lt;14/24)</formula>
    </cfRule>
    <cfRule type="expression" dxfId="3784" priority="27">
      <formula>B$9&lt;8/24</formula>
    </cfRule>
  </conditionalFormatting>
  <conditionalFormatting sqref="L11:Q13 L15:Q19 L21:Q27">
    <cfRule type="expression" dxfId="3783" priority="20">
      <formula>L$9&gt;=20/24</formula>
    </cfRule>
    <cfRule type="expression" dxfId="3782" priority="21">
      <formula>AND(L$9&gt;=14/24,L$9&lt;20/24)</formula>
    </cfRule>
    <cfRule type="expression" dxfId="3781" priority="22">
      <formula>AND(L$9&gt;=8/24,L$9&lt;14/24)</formula>
    </cfRule>
    <cfRule type="expression" dxfId="3780" priority="23">
      <formula>L$9&lt;8/24</formula>
    </cfRule>
  </conditionalFormatting>
  <conditionalFormatting sqref="L11:Q13 L15:Q19 L21:Q27">
    <cfRule type="expression" dxfId="3779" priority="19">
      <formula>L11&gt;$AG11</formula>
    </cfRule>
  </conditionalFormatting>
  <conditionalFormatting sqref="L36:N39 O37:Q39">
    <cfRule type="expression" dxfId="3778" priority="15">
      <formula>L$9&gt;=20/24</formula>
    </cfRule>
    <cfRule type="expression" dxfId="3777" priority="16">
      <formula>AND(L$9&gt;=14/24,L$9&lt;20/24)</formula>
    </cfRule>
    <cfRule type="expression" dxfId="3776" priority="17">
      <formula>AND(L$9&gt;=8/24,L$9&lt;14/24)</formula>
    </cfRule>
    <cfRule type="expression" dxfId="3775" priority="18">
      <formula>L$9&lt;8/24</formula>
    </cfRule>
  </conditionalFormatting>
  <conditionalFormatting sqref="L40:Q40">
    <cfRule type="expression" dxfId="3774" priority="11">
      <formula>L$9&gt;=20/24</formula>
    </cfRule>
    <cfRule type="expression" dxfId="3773" priority="12">
      <formula>AND(L$9&gt;=14/24,L$9&lt;20/24)</formula>
    </cfRule>
    <cfRule type="expression" dxfId="3772" priority="13">
      <formula>AND(L$9&gt;=8/24,L$9&lt;14/24)</formula>
    </cfRule>
    <cfRule type="expression" dxfId="3771" priority="14">
      <formula>L$9&lt;8/24</formula>
    </cfRule>
  </conditionalFormatting>
  <conditionalFormatting sqref="L36:N40 O37:Q40">
    <cfRule type="expression" dxfId="3770" priority="6">
      <formula>L36&gt;$AG36</formula>
    </cfRule>
  </conditionalFormatting>
  <conditionalFormatting sqref="L14:Q14">
    <cfRule type="expression" dxfId="3769" priority="2">
      <formula>L$9&gt;=20/24</formula>
    </cfRule>
    <cfRule type="expression" dxfId="3768" priority="3">
      <formula>AND(L$9&gt;=14/24,L$9&lt;20/24)</formula>
    </cfRule>
    <cfRule type="expression" dxfId="3767" priority="4">
      <formula>AND(L$9&gt;=8/24,L$9&lt;14/24)</formula>
    </cfRule>
    <cfRule type="expression" dxfId="3766" priority="5">
      <formula>L$9&lt;8/24</formula>
    </cfRule>
  </conditionalFormatting>
  <conditionalFormatting sqref="L14:Q14">
    <cfRule type="expression" dxfId="3765" priority="1">
      <formula>L14&gt;$AG14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31" sqref="A31:XFD31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8</v>
      </c>
      <c r="D4" s="226">
        <f ca="1">IFERROR(DATE(2021,4,13)+C4,"")</f>
        <v>44307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737.8</v>
      </c>
      <c r="C5" s="32">
        <f t="shared" ref="C5:AF5" si="0">C59</f>
        <v>714.26</v>
      </c>
      <c r="D5" s="32">
        <f t="shared" si="0"/>
        <v>712</v>
      </c>
      <c r="E5" s="32">
        <f t="shared" si="0"/>
        <v>701</v>
      </c>
      <c r="F5" s="32">
        <f t="shared" si="0"/>
        <v>756.8</v>
      </c>
      <c r="G5" s="32">
        <f t="shared" si="0"/>
        <v>720.3</v>
      </c>
      <c r="H5" s="32">
        <f t="shared" si="0"/>
        <v>735.3</v>
      </c>
      <c r="I5" s="32">
        <f t="shared" si="0"/>
        <v>717.8</v>
      </c>
      <c r="J5" s="32">
        <f t="shared" si="0"/>
        <v>812</v>
      </c>
      <c r="K5" s="32">
        <f t="shared" si="0"/>
        <v>720</v>
      </c>
      <c r="L5" s="32">
        <f t="shared" si="0"/>
        <v>725.6</v>
      </c>
      <c r="M5" s="32">
        <f t="shared" si="0"/>
        <v>737</v>
      </c>
      <c r="N5" s="32">
        <f t="shared" si="0"/>
        <v>760</v>
      </c>
      <c r="O5" s="32">
        <f t="shared" si="0"/>
        <v>734</v>
      </c>
      <c r="P5" s="32">
        <f t="shared" si="0"/>
        <v>723</v>
      </c>
      <c r="Q5" s="32">
        <f t="shared" si="0"/>
        <v>659</v>
      </c>
      <c r="R5" s="32">
        <f t="shared" si="0"/>
        <v>734.4</v>
      </c>
      <c r="S5" s="32">
        <f t="shared" si="0"/>
        <v>749.8</v>
      </c>
      <c r="T5" s="32">
        <f t="shared" si="0"/>
        <v>738.6</v>
      </c>
      <c r="U5" s="32">
        <f t="shared" si="0"/>
        <v>699</v>
      </c>
      <c r="V5" s="32">
        <f t="shared" si="0"/>
        <v>731.51</v>
      </c>
      <c r="W5" s="32">
        <f t="shared" si="0"/>
        <v>719.04</v>
      </c>
      <c r="X5" s="32">
        <f t="shared" si="0"/>
        <v>734.9</v>
      </c>
      <c r="Y5" s="32">
        <f t="shared" si="0"/>
        <v>694.22</v>
      </c>
      <c r="Z5" s="32">
        <f t="shared" si="0"/>
        <v>720.73</v>
      </c>
      <c r="AA5" s="32">
        <f t="shared" si="0"/>
        <v>723.2</v>
      </c>
      <c r="AB5" s="32">
        <f t="shared" si="0"/>
        <v>706</v>
      </c>
      <c r="AC5" s="32">
        <f t="shared" si="0"/>
        <v>597.6</v>
      </c>
      <c r="AD5" s="32">
        <f t="shared" si="0"/>
        <v>558</v>
      </c>
      <c r="AE5" s="32">
        <f t="shared" si="0"/>
        <v>537</v>
      </c>
      <c r="AF5" s="32">
        <f t="shared" si="0"/>
        <v>543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1313MW at 7:00hr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Load=962</v>
      </c>
      <c r="B7" s="35">
        <f t="shared" ref="B7:AF7" si="1">B65</f>
        <v>1063.74</v>
      </c>
      <c r="C7" s="35">
        <f t="shared" si="1"/>
        <v>1050.5</v>
      </c>
      <c r="D7" s="35">
        <f t="shared" si="1"/>
        <v>1002.04</v>
      </c>
      <c r="E7" s="35">
        <f t="shared" si="1"/>
        <v>990.54</v>
      </c>
      <c r="F7" s="35">
        <f t="shared" si="1"/>
        <v>1046.74</v>
      </c>
      <c r="G7" s="35">
        <f t="shared" si="1"/>
        <v>1067.3399999999999</v>
      </c>
      <c r="H7" s="35">
        <f t="shared" si="1"/>
        <v>1125.3399999999999</v>
      </c>
      <c r="I7" s="35">
        <f t="shared" si="1"/>
        <v>1195.8399999999999</v>
      </c>
      <c r="J7" s="35">
        <f t="shared" si="1"/>
        <v>1313.2400000000002</v>
      </c>
      <c r="K7" s="35">
        <f t="shared" si="1"/>
        <v>1244.1399999999999</v>
      </c>
      <c r="L7" s="35">
        <f>L65</f>
        <v>1248.8400000000001</v>
      </c>
      <c r="M7" s="35">
        <f t="shared" si="1"/>
        <v>1247.04</v>
      </c>
      <c r="N7" s="35">
        <f t="shared" si="1"/>
        <v>1243.24</v>
      </c>
      <c r="O7" s="35">
        <f t="shared" si="1"/>
        <v>1221.24</v>
      </c>
      <c r="P7" s="35">
        <f t="shared" si="1"/>
        <v>1204.74</v>
      </c>
      <c r="Q7" s="35">
        <f t="shared" si="1"/>
        <v>1221.1399999999999</v>
      </c>
      <c r="R7" s="35">
        <f t="shared" si="1"/>
        <v>1188.1400000000001</v>
      </c>
      <c r="S7" s="35">
        <f t="shared" si="1"/>
        <v>1203.94</v>
      </c>
      <c r="T7" s="35">
        <f t="shared" si="1"/>
        <v>1224.1400000000001</v>
      </c>
      <c r="U7" s="35">
        <f t="shared" si="1"/>
        <v>1182.1400000000001</v>
      </c>
      <c r="V7" s="35">
        <f t="shared" si="1"/>
        <v>1209.25</v>
      </c>
      <c r="W7" s="35">
        <f t="shared" si="1"/>
        <v>1215.58</v>
      </c>
      <c r="X7" s="35">
        <f t="shared" si="1"/>
        <v>1259.3400000000001</v>
      </c>
      <c r="Y7" s="35">
        <f t="shared" si="1"/>
        <v>1356.06</v>
      </c>
      <c r="Z7" s="35">
        <f t="shared" si="1"/>
        <v>1331.37</v>
      </c>
      <c r="AA7" s="35">
        <f t="shared" si="1"/>
        <v>1307.54</v>
      </c>
      <c r="AB7" s="35">
        <f t="shared" si="1"/>
        <v>1236.54</v>
      </c>
      <c r="AC7" s="35">
        <f t="shared" si="1"/>
        <v>1242.54</v>
      </c>
      <c r="AD7" s="35">
        <f t="shared" si="1"/>
        <v>1113.1399999999999</v>
      </c>
      <c r="AE7" s="35">
        <f t="shared" si="1"/>
        <v>1022.24</v>
      </c>
      <c r="AF7" s="35">
        <f t="shared" si="1"/>
        <v>962.44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19.8</v>
      </c>
      <c r="C11" s="47">
        <v>19.8</v>
      </c>
      <c r="D11" s="47">
        <v>19.8</v>
      </c>
      <c r="E11" s="47">
        <v>19.8</v>
      </c>
      <c r="F11" s="47">
        <v>19.8</v>
      </c>
      <c r="G11" s="47">
        <v>19.8</v>
      </c>
      <c r="H11" s="47">
        <v>19.8</v>
      </c>
      <c r="I11" s="47">
        <v>19.8</v>
      </c>
      <c r="J11" s="47">
        <v>19.8</v>
      </c>
      <c r="K11" s="47">
        <v>19.8</v>
      </c>
      <c r="L11" s="48">
        <v>19.8</v>
      </c>
      <c r="M11" s="48">
        <v>19.8</v>
      </c>
      <c r="N11" s="48">
        <v>19.8</v>
      </c>
      <c r="O11" s="48">
        <v>19.8</v>
      </c>
      <c r="P11" s="48">
        <v>19.8</v>
      </c>
      <c r="Q11" s="48">
        <v>19.8</v>
      </c>
      <c r="R11" s="48">
        <v>19.8</v>
      </c>
      <c r="S11" s="48">
        <v>19.8</v>
      </c>
      <c r="T11" s="48">
        <v>19.8</v>
      </c>
      <c r="U11" s="48">
        <v>19.8</v>
      </c>
      <c r="V11" s="48">
        <v>19.8</v>
      </c>
      <c r="W11" s="48">
        <v>19.8</v>
      </c>
      <c r="X11" s="48">
        <v>19.8</v>
      </c>
      <c r="Y11" s="49">
        <v>19.8</v>
      </c>
      <c r="Z11" s="49">
        <v>19.8</v>
      </c>
      <c r="AA11" s="49">
        <v>19.8</v>
      </c>
      <c r="AB11" s="49">
        <v>19.8</v>
      </c>
      <c r="AC11" s="49">
        <v>19.8</v>
      </c>
      <c r="AD11" s="49">
        <v>19.8</v>
      </c>
      <c r="AE11" s="49">
        <v>19.8</v>
      </c>
      <c r="AF11" s="49">
        <v>19.8</v>
      </c>
      <c r="AG11" s="50">
        <v>60</v>
      </c>
      <c r="AH11" s="51">
        <f>MAX(B11:AF11)</f>
        <v>19.8</v>
      </c>
      <c r="AI11" s="52">
        <f>MIN(B11:AF11)</f>
        <v>19.8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29</v>
      </c>
      <c r="C12" s="55">
        <v>29</v>
      </c>
      <c r="D12" s="55">
        <v>29.5</v>
      </c>
      <c r="E12" s="55">
        <v>30</v>
      </c>
      <c r="F12" s="55">
        <v>30.2</v>
      </c>
      <c r="G12" s="55">
        <v>30.5</v>
      </c>
      <c r="H12" s="55">
        <v>30.6</v>
      </c>
      <c r="I12" s="55">
        <v>30.2</v>
      </c>
      <c r="J12" s="55">
        <v>30</v>
      </c>
      <c r="K12" s="55">
        <v>30.2</v>
      </c>
      <c r="L12" s="48">
        <v>30.7</v>
      </c>
      <c r="M12" s="48">
        <v>30.7</v>
      </c>
      <c r="N12" s="48">
        <v>31.7</v>
      </c>
      <c r="O12" s="48">
        <v>31.7</v>
      </c>
      <c r="P12" s="48">
        <v>31.7</v>
      </c>
      <c r="Q12" s="48">
        <v>31.7</v>
      </c>
      <c r="R12" s="48">
        <v>31.7</v>
      </c>
      <c r="S12" s="48">
        <v>31.7</v>
      </c>
      <c r="T12" s="48">
        <v>31.7</v>
      </c>
      <c r="U12" s="48">
        <v>31.7</v>
      </c>
      <c r="V12" s="48">
        <v>31.7</v>
      </c>
      <c r="W12" s="48">
        <v>31.7</v>
      </c>
      <c r="X12" s="48">
        <v>31.7</v>
      </c>
      <c r="Y12" s="48">
        <v>30.7</v>
      </c>
      <c r="Z12" s="48">
        <v>30.7</v>
      </c>
      <c r="AA12" s="48">
        <v>30.3</v>
      </c>
      <c r="AB12" s="55">
        <v>30.6</v>
      </c>
      <c r="AC12" s="55">
        <v>30.8</v>
      </c>
      <c r="AD12" s="55">
        <v>33.5</v>
      </c>
      <c r="AE12" s="55">
        <v>33.299999999999997</v>
      </c>
      <c r="AF12" s="55">
        <v>33.299999999999997</v>
      </c>
      <c r="AG12" s="56">
        <v>50</v>
      </c>
      <c r="AH12" s="51">
        <f t="shared" ref="AH12:AH77" si="2">MAX(B12:AF12)</f>
        <v>33.5</v>
      </c>
      <c r="AI12" s="52">
        <f t="shared" ref="AI12:AI77" si="3">MIN(B12:AF12)</f>
        <v>29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</v>
      </c>
      <c r="C13" s="55">
        <v>16</v>
      </c>
      <c r="D13" s="55">
        <v>16</v>
      </c>
      <c r="E13" s="55">
        <v>16</v>
      </c>
      <c r="F13" s="55">
        <v>16</v>
      </c>
      <c r="G13" s="55">
        <v>16</v>
      </c>
      <c r="H13" s="55">
        <v>16</v>
      </c>
      <c r="I13" s="55">
        <v>16</v>
      </c>
      <c r="J13" s="55">
        <v>16</v>
      </c>
      <c r="K13" s="55">
        <v>16</v>
      </c>
      <c r="L13" s="48">
        <v>16</v>
      </c>
      <c r="M13" s="48">
        <v>16</v>
      </c>
      <c r="N13" s="48">
        <v>16</v>
      </c>
      <c r="O13" s="48">
        <v>16</v>
      </c>
      <c r="P13" s="48">
        <v>16</v>
      </c>
      <c r="Q13" s="48">
        <v>16</v>
      </c>
      <c r="R13" s="48">
        <v>16</v>
      </c>
      <c r="S13" s="48">
        <v>16</v>
      </c>
      <c r="T13" s="48">
        <v>16</v>
      </c>
      <c r="U13" s="48">
        <v>16</v>
      </c>
      <c r="V13" s="48">
        <v>16</v>
      </c>
      <c r="W13" s="48">
        <v>16</v>
      </c>
      <c r="X13" s="48">
        <v>16</v>
      </c>
      <c r="Y13" s="48">
        <v>16</v>
      </c>
      <c r="Z13" s="48">
        <v>16</v>
      </c>
      <c r="AA13" s="48">
        <v>16</v>
      </c>
      <c r="AB13" s="48">
        <v>16</v>
      </c>
      <c r="AC13" s="48">
        <v>16</v>
      </c>
      <c r="AD13" s="48">
        <v>16</v>
      </c>
      <c r="AE13" s="48">
        <v>16</v>
      </c>
      <c r="AF13" s="48">
        <v>16</v>
      </c>
      <c r="AG13" s="58">
        <v>45</v>
      </c>
      <c r="AH13" s="51">
        <f t="shared" si="2"/>
        <v>16</v>
      </c>
      <c r="AI13" s="52">
        <f t="shared" si="3"/>
        <v>16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10</v>
      </c>
      <c r="C14" s="55">
        <v>10</v>
      </c>
      <c r="D14" s="55">
        <v>10</v>
      </c>
      <c r="E14" s="55">
        <v>10</v>
      </c>
      <c r="F14" s="55">
        <v>10</v>
      </c>
      <c r="G14" s="55">
        <v>10</v>
      </c>
      <c r="H14" s="55">
        <v>10</v>
      </c>
      <c r="I14" s="55">
        <v>10</v>
      </c>
      <c r="J14" s="55">
        <v>10</v>
      </c>
      <c r="K14" s="55">
        <v>10</v>
      </c>
      <c r="L14" s="48">
        <v>10</v>
      </c>
      <c r="M14" s="48">
        <v>10</v>
      </c>
      <c r="N14" s="48">
        <v>10</v>
      </c>
      <c r="O14" s="48">
        <v>10</v>
      </c>
      <c r="P14" s="48">
        <v>10</v>
      </c>
      <c r="Q14" s="48">
        <v>10</v>
      </c>
      <c r="R14" s="48">
        <v>10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12</v>
      </c>
      <c r="Z14" s="48">
        <v>12</v>
      </c>
      <c r="AA14" s="48">
        <v>12</v>
      </c>
      <c r="AB14" s="48">
        <v>12</v>
      </c>
      <c r="AC14" s="48">
        <v>12</v>
      </c>
      <c r="AD14" s="48">
        <v>12</v>
      </c>
      <c r="AE14" s="48">
        <v>12</v>
      </c>
      <c r="AF14" s="48">
        <v>12</v>
      </c>
      <c r="AG14" s="58">
        <v>25</v>
      </c>
      <c r="AH14" s="51">
        <f t="shared" si="2"/>
        <v>12</v>
      </c>
      <c r="AI14" s="52">
        <f t="shared" si="3"/>
        <v>10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10.199999999999999</v>
      </c>
      <c r="C15" s="55">
        <v>10.3</v>
      </c>
      <c r="D15" s="55">
        <v>9.8000000000000007</v>
      </c>
      <c r="E15" s="55">
        <v>9.8000000000000007</v>
      </c>
      <c r="F15" s="55">
        <v>9.8000000000000007</v>
      </c>
      <c r="G15" s="55">
        <v>9.6</v>
      </c>
      <c r="H15" s="55">
        <v>9.6999999999999993</v>
      </c>
      <c r="I15" s="55">
        <v>9.6</v>
      </c>
      <c r="J15" s="55">
        <v>9.4</v>
      </c>
      <c r="K15" s="55">
        <v>9.5</v>
      </c>
      <c r="L15" s="48">
        <v>10.1</v>
      </c>
      <c r="M15" s="48">
        <v>10.1</v>
      </c>
      <c r="N15" s="48">
        <v>10.1</v>
      </c>
      <c r="O15" s="48">
        <v>10.1</v>
      </c>
      <c r="P15" s="48">
        <v>10.1</v>
      </c>
      <c r="Q15" s="48">
        <v>10.1</v>
      </c>
      <c r="R15" s="48">
        <v>10.1</v>
      </c>
      <c r="S15" s="48">
        <v>10.1</v>
      </c>
      <c r="T15" s="48">
        <v>10.1</v>
      </c>
      <c r="U15" s="48">
        <v>10.1</v>
      </c>
      <c r="V15" s="48">
        <v>10.1</v>
      </c>
      <c r="W15" s="48">
        <v>10.1</v>
      </c>
      <c r="X15" s="48">
        <v>10.1</v>
      </c>
      <c r="Y15" s="48">
        <v>11.7</v>
      </c>
      <c r="Z15" s="48">
        <v>11.7</v>
      </c>
      <c r="AA15" s="48">
        <v>11.7</v>
      </c>
      <c r="AB15" s="55">
        <v>11.6</v>
      </c>
      <c r="AC15" s="55">
        <v>9.9</v>
      </c>
      <c r="AD15" s="55">
        <v>9.9</v>
      </c>
      <c r="AE15" s="55">
        <v>11.5</v>
      </c>
      <c r="AF15" s="55">
        <v>11.4</v>
      </c>
      <c r="AG15" s="58">
        <v>25</v>
      </c>
      <c r="AH15" s="51">
        <f t="shared" si="2"/>
        <v>11.7</v>
      </c>
      <c r="AI15" s="52">
        <f t="shared" si="3"/>
        <v>9.4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6.2</v>
      </c>
      <c r="C16" s="48">
        <v>6.2</v>
      </c>
      <c r="D16" s="48">
        <v>6.2</v>
      </c>
      <c r="E16" s="48">
        <v>6.2</v>
      </c>
      <c r="F16" s="48">
        <v>6.2</v>
      </c>
      <c r="G16" s="48">
        <v>6.2</v>
      </c>
      <c r="H16" s="48">
        <v>6.2</v>
      </c>
      <c r="I16" s="48">
        <v>6.2</v>
      </c>
      <c r="J16" s="48">
        <v>6.2</v>
      </c>
      <c r="K16" s="48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</v>
      </c>
      <c r="Z16" s="48">
        <v>6</v>
      </c>
      <c r="AA16" s="48">
        <v>6</v>
      </c>
      <c r="AB16" s="48">
        <v>6</v>
      </c>
      <c r="AC16" s="48">
        <v>6</v>
      </c>
      <c r="AD16" s="48">
        <v>6</v>
      </c>
      <c r="AE16" s="48">
        <v>6</v>
      </c>
      <c r="AF16" s="48">
        <v>6</v>
      </c>
      <c r="AG16" s="58">
        <v>23.5</v>
      </c>
      <c r="AH16" s="51">
        <f t="shared" si="2"/>
        <v>6.2</v>
      </c>
      <c r="AI16" s="52">
        <f t="shared" si="3"/>
        <v>6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13.2</v>
      </c>
      <c r="C17" s="48">
        <v>13.1</v>
      </c>
      <c r="D17" s="48">
        <v>13.2</v>
      </c>
      <c r="E17" s="48">
        <v>13</v>
      </c>
      <c r="F17" s="48">
        <v>13</v>
      </c>
      <c r="G17" s="48">
        <v>12.7</v>
      </c>
      <c r="H17" s="48">
        <v>12.6</v>
      </c>
      <c r="I17" s="48">
        <v>12.6</v>
      </c>
      <c r="J17" s="48">
        <v>12.5</v>
      </c>
      <c r="K17" s="48">
        <v>12.9</v>
      </c>
      <c r="L17" s="48">
        <v>12</v>
      </c>
      <c r="M17" s="48">
        <v>12</v>
      </c>
      <c r="N17" s="48">
        <v>12</v>
      </c>
      <c r="O17" s="48">
        <v>12</v>
      </c>
      <c r="P17" s="48">
        <v>12</v>
      </c>
      <c r="Q17" s="48">
        <v>12.6</v>
      </c>
      <c r="R17" s="48">
        <v>11.2</v>
      </c>
      <c r="S17" s="48">
        <v>11.2</v>
      </c>
      <c r="T17" s="48">
        <v>11.2</v>
      </c>
      <c r="U17" s="48">
        <v>11.2</v>
      </c>
      <c r="V17" s="48">
        <v>11.2</v>
      </c>
      <c r="W17" s="48">
        <v>11.2</v>
      </c>
      <c r="X17" s="48">
        <v>11.2</v>
      </c>
      <c r="Y17" s="48">
        <v>20.3</v>
      </c>
      <c r="Z17" s="48">
        <v>20.3</v>
      </c>
      <c r="AA17" s="48">
        <v>19.8</v>
      </c>
      <c r="AB17" s="48">
        <v>19.8</v>
      </c>
      <c r="AC17" s="48">
        <v>18.600000000000001</v>
      </c>
      <c r="AD17" s="48">
        <v>18.600000000000001</v>
      </c>
      <c r="AE17" s="48">
        <v>14</v>
      </c>
      <c r="AF17" s="48">
        <v>14</v>
      </c>
      <c r="AG17" s="58">
        <v>22.1</v>
      </c>
      <c r="AH17" s="51">
        <f t="shared" si="2"/>
        <v>20.3</v>
      </c>
      <c r="AI17" s="52">
        <f t="shared" si="3"/>
        <v>11.2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4.5</v>
      </c>
      <c r="C18" s="48">
        <v>4.5</v>
      </c>
      <c r="D18" s="48">
        <v>4.5</v>
      </c>
      <c r="E18" s="48">
        <v>4.5</v>
      </c>
      <c r="F18" s="48">
        <v>4.5</v>
      </c>
      <c r="G18" s="48">
        <v>4.5</v>
      </c>
      <c r="H18" s="48">
        <v>4.5</v>
      </c>
      <c r="I18" s="48">
        <v>4.5</v>
      </c>
      <c r="J18" s="48">
        <v>4.5</v>
      </c>
      <c r="K18" s="48">
        <v>4.5</v>
      </c>
      <c r="L18" s="48">
        <v>4.5</v>
      </c>
      <c r="M18" s="48">
        <v>4.5</v>
      </c>
      <c r="N18" s="48">
        <v>4.5</v>
      </c>
      <c r="O18" s="48">
        <v>4.5</v>
      </c>
      <c r="P18" s="48">
        <v>4.5</v>
      </c>
      <c r="Q18" s="48">
        <v>4.5</v>
      </c>
      <c r="R18" s="48">
        <v>4.5</v>
      </c>
      <c r="S18" s="48">
        <v>4.5</v>
      </c>
      <c r="T18" s="48">
        <v>4.5</v>
      </c>
      <c r="U18" s="48">
        <v>4.5</v>
      </c>
      <c r="V18" s="48">
        <v>4.5</v>
      </c>
      <c r="W18" s="48">
        <v>4.5</v>
      </c>
      <c r="X18" s="48">
        <v>4.5</v>
      </c>
      <c r="Y18" s="48">
        <v>4.5</v>
      </c>
      <c r="Z18" s="48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48">
        <v>11.3</v>
      </c>
      <c r="C19" s="48">
        <v>11.2</v>
      </c>
      <c r="D19" s="48">
        <v>11.4</v>
      </c>
      <c r="E19" s="48">
        <v>10.6</v>
      </c>
      <c r="F19" s="48">
        <v>10.7</v>
      </c>
      <c r="G19" s="48">
        <v>10.6</v>
      </c>
      <c r="H19" s="48">
        <v>10</v>
      </c>
      <c r="I19" s="48">
        <v>10.199999999999999</v>
      </c>
      <c r="J19" s="48">
        <v>10.199999999999999</v>
      </c>
      <c r="K19" s="48">
        <v>10.199999999999999</v>
      </c>
      <c r="L19" s="48">
        <v>10.1</v>
      </c>
      <c r="M19" s="48">
        <v>10.1</v>
      </c>
      <c r="N19" s="48">
        <v>10.1</v>
      </c>
      <c r="O19" s="48">
        <v>10.1</v>
      </c>
      <c r="P19" s="48">
        <v>10.1</v>
      </c>
      <c r="Q19" s="48">
        <v>9.5</v>
      </c>
      <c r="R19" s="48">
        <v>9.4</v>
      </c>
      <c r="S19" s="48">
        <v>9.4</v>
      </c>
      <c r="T19" s="48">
        <v>9.4</v>
      </c>
      <c r="U19" s="48">
        <v>9.4</v>
      </c>
      <c r="V19" s="48">
        <v>9.4</v>
      </c>
      <c r="W19" s="48">
        <v>9.4</v>
      </c>
      <c r="X19" s="48">
        <v>9.4</v>
      </c>
      <c r="Y19" s="48">
        <v>10.6</v>
      </c>
      <c r="Z19" s="48">
        <v>10.6</v>
      </c>
      <c r="AA19" s="48">
        <v>11</v>
      </c>
      <c r="AB19" s="48">
        <v>11.7</v>
      </c>
      <c r="AC19" s="48">
        <v>11.8</v>
      </c>
      <c r="AD19" s="48">
        <v>11.8</v>
      </c>
      <c r="AE19" s="48">
        <v>11</v>
      </c>
      <c r="AF19" s="48">
        <v>11</v>
      </c>
      <c r="AG19" s="58">
        <v>22</v>
      </c>
      <c r="AH19" s="51">
        <f t="shared" si="2"/>
        <v>11.8</v>
      </c>
      <c r="AI19" s="52">
        <f t="shared" si="3"/>
        <v>9.4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58">
        <v>22</v>
      </c>
      <c r="AH20" s="51">
        <f t="shared" si="2"/>
        <v>0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2</v>
      </c>
      <c r="C21" s="48">
        <v>2</v>
      </c>
      <c r="D21" s="48">
        <v>2</v>
      </c>
      <c r="E21" s="48">
        <v>2</v>
      </c>
      <c r="F21" s="48">
        <v>2</v>
      </c>
      <c r="G21" s="48">
        <v>2</v>
      </c>
      <c r="H21" s="48">
        <v>2</v>
      </c>
      <c r="I21" s="48">
        <v>2</v>
      </c>
      <c r="J21" s="48">
        <v>2</v>
      </c>
      <c r="K21" s="48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48">
        <v>5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48">
        <v>5</v>
      </c>
      <c r="M22" s="48">
        <v>5</v>
      </c>
      <c r="N22" s="48">
        <v>5</v>
      </c>
      <c r="O22" s="48">
        <v>5</v>
      </c>
      <c r="P22" s="48">
        <v>5</v>
      </c>
      <c r="Q22" s="48">
        <v>5</v>
      </c>
      <c r="R22" s="48">
        <v>5</v>
      </c>
      <c r="S22" s="48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48">
        <v>3.5</v>
      </c>
      <c r="M23" s="48">
        <v>3.5</v>
      </c>
      <c r="N23" s="48">
        <v>3.5</v>
      </c>
      <c r="O23" s="48">
        <v>3.5</v>
      </c>
      <c r="P23" s="48">
        <v>3.5</v>
      </c>
      <c r="Q23" s="48">
        <v>3.5</v>
      </c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5</v>
      </c>
      <c r="C24" s="48">
        <v>5</v>
      </c>
      <c r="D24" s="48">
        <v>5</v>
      </c>
      <c r="E24" s="48">
        <v>5</v>
      </c>
      <c r="F24" s="48">
        <v>5</v>
      </c>
      <c r="G24" s="48">
        <v>5</v>
      </c>
      <c r="H24" s="48">
        <v>5</v>
      </c>
      <c r="I24" s="48">
        <v>5</v>
      </c>
      <c r="J24" s="48">
        <v>5</v>
      </c>
      <c r="K24" s="48">
        <v>5</v>
      </c>
      <c r="L24" s="48">
        <v>5</v>
      </c>
      <c r="M24" s="48">
        <v>5</v>
      </c>
      <c r="N24" s="48">
        <v>5</v>
      </c>
      <c r="O24" s="48">
        <v>5</v>
      </c>
      <c r="P24" s="48">
        <v>5</v>
      </c>
      <c r="Q24" s="48">
        <v>5</v>
      </c>
      <c r="R24" s="48">
        <v>5</v>
      </c>
      <c r="S24" s="48">
        <v>5</v>
      </c>
      <c r="T24" s="48">
        <v>5</v>
      </c>
      <c r="U24" s="48">
        <v>5</v>
      </c>
      <c r="V24" s="48">
        <v>5</v>
      </c>
      <c r="W24" s="48">
        <v>5</v>
      </c>
      <c r="X24" s="48">
        <v>5</v>
      </c>
      <c r="Y24" s="48">
        <v>5</v>
      </c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48">
        <v>3</v>
      </c>
      <c r="M26" s="48">
        <v>3</v>
      </c>
      <c r="N26" s="48">
        <v>3</v>
      </c>
      <c r="O26" s="48">
        <v>3</v>
      </c>
      <c r="P26" s="48">
        <v>3</v>
      </c>
      <c r="Q26" s="48">
        <v>3</v>
      </c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48">
        <v>3</v>
      </c>
      <c r="C27" s="48">
        <v>3</v>
      </c>
      <c r="D27" s="48">
        <v>3</v>
      </c>
      <c r="E27" s="48">
        <v>3</v>
      </c>
      <c r="F27" s="48">
        <v>3</v>
      </c>
      <c r="G27" s="48">
        <v>3</v>
      </c>
      <c r="H27" s="48">
        <v>3</v>
      </c>
      <c r="I27" s="48">
        <v>3</v>
      </c>
      <c r="J27" s="48">
        <v>3</v>
      </c>
      <c r="K27" s="48">
        <v>3</v>
      </c>
      <c r="L27" s="48">
        <v>3</v>
      </c>
      <c r="M27" s="48">
        <v>3</v>
      </c>
      <c r="N27" s="48">
        <v>3</v>
      </c>
      <c r="O27" s="48">
        <v>3</v>
      </c>
      <c r="P27" s="48">
        <v>3</v>
      </c>
      <c r="Q27" s="48">
        <v>3</v>
      </c>
      <c r="R27" s="48">
        <v>3</v>
      </c>
      <c r="S27" s="48">
        <v>3</v>
      </c>
      <c r="T27" s="48">
        <v>3</v>
      </c>
      <c r="U27" s="48">
        <v>3</v>
      </c>
      <c r="V27" s="48">
        <v>3</v>
      </c>
      <c r="W27" s="48">
        <v>3</v>
      </c>
      <c r="X27" s="48">
        <v>3</v>
      </c>
      <c r="Y27" s="48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75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75</v>
      </c>
      <c r="AB28" s="55">
        <v>75</v>
      </c>
      <c r="AC28" s="55">
        <v>75</v>
      </c>
      <c r="AD28" s="55">
        <v>75</v>
      </c>
      <c r="AE28" s="55">
        <v>75</v>
      </c>
      <c r="AF28" s="55">
        <v>75</v>
      </c>
      <c r="AG28" s="58">
        <v>85</v>
      </c>
      <c r="AH28" s="51">
        <f t="shared" si="2"/>
        <v>85</v>
      </c>
      <c r="AI28" s="52">
        <f t="shared" si="3"/>
        <v>75</v>
      </c>
      <c r="AK28" s="53"/>
    </row>
    <row r="29" spans="1:88" ht="15.75" thickBot="1" x14ac:dyDescent="0.3">
      <c r="A29" s="65" t="s">
        <v>36</v>
      </c>
      <c r="B29" s="55">
        <v>20.6</v>
      </c>
      <c r="C29" s="55">
        <v>21.2</v>
      </c>
      <c r="D29" s="55">
        <v>22.8</v>
      </c>
      <c r="E29" s="55">
        <v>23.7</v>
      </c>
      <c r="F29" s="55">
        <v>23.9</v>
      </c>
      <c r="G29" s="55">
        <v>22.5</v>
      </c>
      <c r="H29" s="55">
        <v>22.5</v>
      </c>
      <c r="I29" s="55">
        <v>23.6</v>
      </c>
      <c r="J29" s="55">
        <v>21.9</v>
      </c>
      <c r="K29" s="55">
        <v>19.3</v>
      </c>
      <c r="L29" s="66">
        <v>19.100000000000001</v>
      </c>
      <c r="M29" s="66">
        <v>19.100000000000001</v>
      </c>
      <c r="N29" s="66">
        <v>19.100000000000001</v>
      </c>
      <c r="O29" s="66">
        <v>20</v>
      </c>
      <c r="P29" s="66">
        <v>23</v>
      </c>
      <c r="Q29" s="66">
        <v>20.100000000000001</v>
      </c>
      <c r="R29" s="66">
        <v>21.7</v>
      </c>
      <c r="S29" s="66">
        <v>21.7</v>
      </c>
      <c r="T29" s="66">
        <v>21.7</v>
      </c>
      <c r="U29" s="66">
        <v>19.600000000000001</v>
      </c>
      <c r="V29" s="66">
        <v>19</v>
      </c>
      <c r="W29" s="66">
        <v>19</v>
      </c>
      <c r="X29" s="66">
        <v>17.899999999999999</v>
      </c>
      <c r="Y29" s="66">
        <v>17.899999999999999</v>
      </c>
      <c r="Z29" s="66">
        <v>17.899999999999999</v>
      </c>
      <c r="AA29" s="66">
        <v>16.5</v>
      </c>
      <c r="AB29" s="66">
        <v>16.899999999999999</v>
      </c>
      <c r="AC29" s="66">
        <v>17.3</v>
      </c>
      <c r="AD29" s="66">
        <v>18.5</v>
      </c>
      <c r="AE29" s="55">
        <v>18.899999999999999</v>
      </c>
      <c r="AF29" s="55">
        <v>18.8</v>
      </c>
      <c r="AG29" s="58">
        <v>240</v>
      </c>
      <c r="AH29" s="51">
        <f t="shared" si="2"/>
        <v>23.9</v>
      </c>
      <c r="AI29" s="52">
        <f t="shared" si="3"/>
        <v>16.5</v>
      </c>
      <c r="AK29" s="53"/>
    </row>
    <row r="30" spans="1:88" ht="15.75" thickBot="1" x14ac:dyDescent="0.3">
      <c r="A30" s="67" t="s">
        <v>37</v>
      </c>
      <c r="B30" s="68">
        <f t="shared" ref="B30" si="4">SUM(B11:B28)</f>
        <v>216.7</v>
      </c>
      <c r="C30" s="68">
        <f t="shared" ref="C30:AF30" si="5">SUM(C11:C28)</f>
        <v>226.6</v>
      </c>
      <c r="D30" s="68">
        <f t="shared" si="5"/>
        <v>226.9</v>
      </c>
      <c r="E30" s="68">
        <f t="shared" si="5"/>
        <v>226.39999999999998</v>
      </c>
      <c r="F30" s="68">
        <f t="shared" si="5"/>
        <v>226.7</v>
      </c>
      <c r="G30" s="68">
        <f t="shared" si="5"/>
        <v>226.39999999999998</v>
      </c>
      <c r="H30" s="68">
        <f t="shared" si="5"/>
        <v>225.9</v>
      </c>
      <c r="I30" s="68">
        <f t="shared" si="5"/>
        <v>225.6</v>
      </c>
      <c r="J30" s="68">
        <f t="shared" si="5"/>
        <v>225.10000000000002</v>
      </c>
      <c r="K30" s="68">
        <f t="shared" si="5"/>
        <v>225.8</v>
      </c>
      <c r="L30" s="68">
        <f t="shared" si="5"/>
        <v>225.89999999999998</v>
      </c>
      <c r="M30" s="68">
        <f t="shared" si="5"/>
        <v>225.89999999999998</v>
      </c>
      <c r="N30" s="68">
        <f t="shared" si="5"/>
        <v>226.89999999999998</v>
      </c>
      <c r="O30" s="68">
        <f t="shared" si="5"/>
        <v>226.89999999999998</v>
      </c>
      <c r="P30" s="68">
        <f t="shared" si="5"/>
        <v>226.89999999999998</v>
      </c>
      <c r="Q30" s="68">
        <f t="shared" si="5"/>
        <v>226.89999999999998</v>
      </c>
      <c r="R30" s="68">
        <f t="shared" si="5"/>
        <v>225.4</v>
      </c>
      <c r="S30" s="68">
        <f t="shared" si="5"/>
        <v>225.4</v>
      </c>
      <c r="T30" s="68">
        <f t="shared" si="5"/>
        <v>225.4</v>
      </c>
      <c r="U30" s="68">
        <f t="shared" si="5"/>
        <v>225.4</v>
      </c>
      <c r="V30" s="68">
        <f>SUM(V11:V28)</f>
        <v>225.4</v>
      </c>
      <c r="W30" s="68">
        <f t="shared" si="5"/>
        <v>225.4</v>
      </c>
      <c r="X30" s="68">
        <f t="shared" si="5"/>
        <v>225.4</v>
      </c>
      <c r="Y30" s="68">
        <v>238.1</v>
      </c>
      <c r="Z30" s="68">
        <v>238.1</v>
      </c>
      <c r="AA30" s="68">
        <f t="shared" si="5"/>
        <v>227.6</v>
      </c>
      <c r="AB30" s="68">
        <f t="shared" si="5"/>
        <v>228.5</v>
      </c>
      <c r="AC30" s="68">
        <f t="shared" si="5"/>
        <v>225.9</v>
      </c>
      <c r="AD30" s="68">
        <f t="shared" si="5"/>
        <v>228.60000000000002</v>
      </c>
      <c r="AE30" s="68">
        <f t="shared" si="5"/>
        <v>224.6</v>
      </c>
      <c r="AF30" s="68">
        <f t="shared" si="5"/>
        <v>224.5</v>
      </c>
      <c r="AG30" s="58">
        <f>SUM(AG11:AG29)</f>
        <v>729.2</v>
      </c>
      <c r="AH30" s="51">
        <f t="shared" si="2"/>
        <v>238.1</v>
      </c>
      <c r="AI30" s="52">
        <f t="shared" si="3"/>
        <v>216.7</v>
      </c>
      <c r="AK30" s="53"/>
    </row>
    <row r="31" spans="1:88" x14ac:dyDescent="0.25">
      <c r="A31" s="54" t="s">
        <v>38</v>
      </c>
      <c r="B31" s="47">
        <v>30</v>
      </c>
      <c r="C31" s="55">
        <v>30</v>
      </c>
      <c r="D31" s="55">
        <v>0</v>
      </c>
      <c r="E31" s="55">
        <v>0</v>
      </c>
      <c r="F31" s="55">
        <v>0</v>
      </c>
      <c r="G31" s="55">
        <v>0</v>
      </c>
      <c r="H31" s="55">
        <v>30</v>
      </c>
      <c r="I31" s="55">
        <v>60</v>
      </c>
      <c r="J31" s="55">
        <v>81</v>
      </c>
      <c r="K31" s="55">
        <v>96.6</v>
      </c>
      <c r="L31" s="48">
        <v>97</v>
      </c>
      <c r="M31" s="48">
        <v>75</v>
      </c>
      <c r="N31" s="48">
        <v>60</v>
      </c>
      <c r="O31" s="48">
        <v>65</v>
      </c>
      <c r="P31" s="48">
        <v>70</v>
      </c>
      <c r="Q31" s="48">
        <v>73</v>
      </c>
      <c r="R31" s="48">
        <v>54.1</v>
      </c>
      <c r="S31" s="48">
        <v>40.6</v>
      </c>
      <c r="T31" s="48">
        <v>40.5</v>
      </c>
      <c r="U31" s="48">
        <v>48.7</v>
      </c>
      <c r="V31" s="48">
        <v>48.7</v>
      </c>
      <c r="W31" s="48">
        <v>61.4</v>
      </c>
      <c r="X31" s="48">
        <v>70.400000000000006</v>
      </c>
      <c r="Y31" s="48">
        <v>145.6</v>
      </c>
      <c r="Z31" s="48">
        <v>112.5</v>
      </c>
      <c r="AA31" s="47">
        <v>90.8</v>
      </c>
      <c r="AB31" s="47">
        <v>41.5</v>
      </c>
      <c r="AC31" s="47">
        <v>48.5</v>
      </c>
      <c r="AD31" s="47">
        <v>45.5</v>
      </c>
      <c r="AE31" s="47">
        <v>35.5</v>
      </c>
      <c r="AF31" s="47">
        <v>0</v>
      </c>
      <c r="AG31" s="56">
        <v>144</v>
      </c>
      <c r="AH31" s="51">
        <f t="shared" si="2"/>
        <v>145.6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35</v>
      </c>
      <c r="H32" s="55">
        <v>35</v>
      </c>
      <c r="I32" s="55">
        <v>45</v>
      </c>
      <c r="J32" s="55">
        <v>50</v>
      </c>
      <c r="K32" s="55">
        <v>50</v>
      </c>
      <c r="L32" s="69">
        <v>49.6</v>
      </c>
      <c r="M32" s="69">
        <v>49</v>
      </c>
      <c r="N32" s="69">
        <v>45</v>
      </c>
      <c r="O32" s="69">
        <v>45</v>
      </c>
      <c r="P32" s="69">
        <v>30</v>
      </c>
      <c r="Q32" s="69">
        <v>25.1</v>
      </c>
      <c r="R32" s="69">
        <v>24.7</v>
      </c>
      <c r="S32" s="69">
        <v>23.9</v>
      </c>
      <c r="T32" s="69">
        <v>31.2</v>
      </c>
      <c r="U32" s="69">
        <v>31</v>
      </c>
      <c r="V32" s="69">
        <v>29.5</v>
      </c>
      <c r="W32" s="69">
        <v>44.4</v>
      </c>
      <c r="X32" s="69">
        <v>44.1</v>
      </c>
      <c r="Y32" s="69">
        <v>70.099999999999994</v>
      </c>
      <c r="Z32" s="69">
        <v>69.400000000000006</v>
      </c>
      <c r="AA32" s="55">
        <v>49.2</v>
      </c>
      <c r="AB32" s="55">
        <v>49.1</v>
      </c>
      <c r="AC32" s="55">
        <v>50.1</v>
      </c>
      <c r="AD32" s="55">
        <v>25</v>
      </c>
      <c r="AE32" s="55">
        <v>0</v>
      </c>
      <c r="AF32" s="55">
        <v>0</v>
      </c>
      <c r="AG32" s="58">
        <v>70</v>
      </c>
      <c r="AH32" s="51">
        <f t="shared" si="2"/>
        <v>70.099999999999994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16</v>
      </c>
      <c r="C33" s="55">
        <v>16.5</v>
      </c>
      <c r="D33" s="55">
        <v>0</v>
      </c>
      <c r="E33" s="55">
        <v>0</v>
      </c>
      <c r="F33" s="55">
        <v>0</v>
      </c>
      <c r="G33" s="55">
        <v>22.5</v>
      </c>
      <c r="H33" s="55">
        <v>36</v>
      </c>
      <c r="I33" s="55">
        <v>45</v>
      </c>
      <c r="J33" s="55">
        <v>42</v>
      </c>
      <c r="K33" s="55">
        <v>48.6</v>
      </c>
      <c r="L33" s="69">
        <v>47.6</v>
      </c>
      <c r="M33" s="69">
        <v>47</v>
      </c>
      <c r="N33" s="69">
        <v>38</v>
      </c>
      <c r="O33" s="69">
        <v>37</v>
      </c>
      <c r="P33" s="69">
        <v>36.5</v>
      </c>
      <c r="Q33" s="69">
        <v>38</v>
      </c>
      <c r="R33" s="69">
        <v>35.799999999999997</v>
      </c>
      <c r="S33" s="69">
        <v>41</v>
      </c>
      <c r="T33" s="69">
        <v>33.700000000000003</v>
      </c>
      <c r="U33" s="69">
        <v>34.6</v>
      </c>
      <c r="V33" s="69">
        <v>34.4</v>
      </c>
      <c r="W33" s="69">
        <v>34.299999999999997</v>
      </c>
      <c r="X33" s="69">
        <v>34.299999999999997</v>
      </c>
      <c r="Y33" s="69">
        <v>68.3</v>
      </c>
      <c r="Z33" s="69">
        <v>68.599999999999994</v>
      </c>
      <c r="AA33" s="55">
        <v>62</v>
      </c>
      <c r="AB33" s="55">
        <v>41.3</v>
      </c>
      <c r="AC33" s="55">
        <v>41.4</v>
      </c>
      <c r="AD33" s="55">
        <v>42</v>
      </c>
      <c r="AE33" s="55">
        <v>21.2</v>
      </c>
      <c r="AF33" s="55">
        <v>21.1</v>
      </c>
      <c r="AG33" s="58">
        <v>69</v>
      </c>
      <c r="AH33" s="51">
        <f t="shared" si="2"/>
        <v>68.599999999999994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27.9</v>
      </c>
      <c r="C34" s="55">
        <v>27.8</v>
      </c>
      <c r="D34" s="55">
        <v>27.8</v>
      </c>
      <c r="E34" s="55">
        <v>27.8</v>
      </c>
      <c r="F34" s="55">
        <v>27.8</v>
      </c>
      <c r="G34" s="55">
        <v>27.7</v>
      </c>
      <c r="H34" s="55">
        <v>27.8</v>
      </c>
      <c r="I34" s="55">
        <v>27.7</v>
      </c>
      <c r="J34" s="55">
        <v>27.8</v>
      </c>
      <c r="K34" s="55">
        <v>27.7</v>
      </c>
      <c r="L34" s="69">
        <v>27.8</v>
      </c>
      <c r="M34" s="69">
        <v>27.8</v>
      </c>
      <c r="N34" s="69">
        <v>28</v>
      </c>
      <c r="O34" s="69">
        <v>28</v>
      </c>
      <c r="P34" s="69">
        <v>28</v>
      </c>
      <c r="Q34" s="69">
        <v>27.8</v>
      </c>
      <c r="R34" s="69">
        <v>27.8</v>
      </c>
      <c r="S34" s="69">
        <v>27.8</v>
      </c>
      <c r="T34" s="69">
        <v>27.8</v>
      </c>
      <c r="U34" s="69">
        <v>27.8</v>
      </c>
      <c r="V34" s="69">
        <v>27.7</v>
      </c>
      <c r="W34" s="69">
        <v>27.7</v>
      </c>
      <c r="X34" s="69">
        <v>27.7</v>
      </c>
      <c r="Y34" s="69">
        <v>27.7</v>
      </c>
      <c r="Z34" s="69">
        <v>27.7</v>
      </c>
      <c r="AA34" s="55">
        <v>27.7</v>
      </c>
      <c r="AB34" s="55">
        <v>27.7</v>
      </c>
      <c r="AC34" s="55">
        <v>27.8</v>
      </c>
      <c r="AD34" s="55">
        <v>27.8</v>
      </c>
      <c r="AE34" s="55">
        <v>27.7</v>
      </c>
      <c r="AF34" s="55">
        <v>27.6</v>
      </c>
      <c r="AG34" s="58">
        <v>60</v>
      </c>
      <c r="AH34" s="51">
        <f t="shared" si="2"/>
        <v>28</v>
      </c>
      <c r="AI34" s="52">
        <f t="shared" si="3"/>
        <v>27.6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48">
        <v>0</v>
      </c>
      <c r="M35" s="48">
        <v>10</v>
      </c>
      <c r="N35" s="48">
        <v>10</v>
      </c>
      <c r="O35" s="48">
        <v>10</v>
      </c>
      <c r="P35" s="48">
        <v>15</v>
      </c>
      <c r="Q35" s="48">
        <v>15</v>
      </c>
      <c r="R35" s="48">
        <v>9.6</v>
      </c>
      <c r="S35" s="48">
        <v>9.6</v>
      </c>
      <c r="T35" s="48">
        <v>9.6</v>
      </c>
      <c r="U35" s="48">
        <v>15</v>
      </c>
      <c r="V35" s="69">
        <v>10</v>
      </c>
      <c r="W35" s="69">
        <v>10</v>
      </c>
      <c r="X35" s="69">
        <v>10</v>
      </c>
      <c r="Y35" s="69">
        <v>20</v>
      </c>
      <c r="Z35" s="69">
        <v>20</v>
      </c>
      <c r="AA35" s="55">
        <v>30</v>
      </c>
      <c r="AB35" s="55">
        <v>24</v>
      </c>
      <c r="AC35" s="55">
        <v>24</v>
      </c>
      <c r="AD35" s="55">
        <v>10</v>
      </c>
      <c r="AE35" s="55">
        <v>0</v>
      </c>
      <c r="AF35" s="55">
        <v>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55">
        <v>11.8</v>
      </c>
      <c r="C36" s="70">
        <v>11.8</v>
      </c>
      <c r="D36" s="70">
        <v>11.8</v>
      </c>
      <c r="E36" s="70">
        <v>11.8</v>
      </c>
      <c r="F36" s="70">
        <v>11.9</v>
      </c>
      <c r="G36" s="70">
        <v>11.9</v>
      </c>
      <c r="H36" s="70">
        <v>11.8</v>
      </c>
      <c r="I36" s="70">
        <v>11.2</v>
      </c>
      <c r="J36" s="70">
        <v>11.8</v>
      </c>
      <c r="K36" s="70">
        <v>11.9</v>
      </c>
      <c r="L36" s="48">
        <v>11.8</v>
      </c>
      <c r="M36" s="48">
        <v>11.8</v>
      </c>
      <c r="N36" s="48">
        <v>11.8</v>
      </c>
      <c r="O36" s="48">
        <v>11.8</v>
      </c>
      <c r="P36" s="48">
        <v>11.8</v>
      </c>
      <c r="Q36" s="48">
        <v>12.8</v>
      </c>
      <c r="R36" s="48">
        <v>12.8</v>
      </c>
      <c r="S36" s="48">
        <v>12.8</v>
      </c>
      <c r="T36" s="48">
        <v>12.8</v>
      </c>
      <c r="U36" s="48">
        <v>12.8</v>
      </c>
      <c r="V36" s="48">
        <v>12.7</v>
      </c>
      <c r="W36" s="48">
        <v>12.7</v>
      </c>
      <c r="X36" s="48">
        <v>12.7</v>
      </c>
      <c r="Y36" s="48">
        <v>12.7</v>
      </c>
      <c r="Z36" s="48">
        <v>12.7</v>
      </c>
      <c r="AA36" s="55">
        <v>12.7</v>
      </c>
      <c r="AB36" s="55">
        <v>12.7</v>
      </c>
      <c r="AC36" s="55">
        <v>12.7</v>
      </c>
      <c r="AD36" s="55">
        <v>12.7</v>
      </c>
      <c r="AE36" s="55">
        <v>12.7</v>
      </c>
      <c r="AF36" s="55">
        <v>12.7</v>
      </c>
      <c r="AG36" s="58">
        <v>24</v>
      </c>
      <c r="AH36" s="51">
        <f t="shared" si="2"/>
        <v>12.8</v>
      </c>
      <c r="AI36" s="52">
        <f t="shared" si="3"/>
        <v>11.2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55">
        <v>10</v>
      </c>
      <c r="M38" s="55">
        <v>10</v>
      </c>
      <c r="N38" s="55">
        <v>10</v>
      </c>
      <c r="O38" s="55">
        <v>10</v>
      </c>
      <c r="P38" s="55">
        <v>10</v>
      </c>
      <c r="Q38" s="55">
        <v>10</v>
      </c>
      <c r="R38" s="55">
        <v>10</v>
      </c>
      <c r="S38" s="55">
        <v>10</v>
      </c>
      <c r="T38" s="55">
        <v>10</v>
      </c>
      <c r="U38" s="55">
        <v>10</v>
      </c>
      <c r="V38" s="55">
        <v>10</v>
      </c>
      <c r="W38" s="55">
        <v>10</v>
      </c>
      <c r="X38" s="55">
        <v>10</v>
      </c>
      <c r="Y38" s="48">
        <v>10</v>
      </c>
      <c r="Z38" s="48">
        <v>10</v>
      </c>
      <c r="AA38" s="55">
        <v>10</v>
      </c>
      <c r="AB38" s="55">
        <v>10</v>
      </c>
      <c r="AC38" s="55">
        <v>10</v>
      </c>
      <c r="AD38" s="55">
        <v>10</v>
      </c>
      <c r="AE38" s="55">
        <v>10</v>
      </c>
      <c r="AF38" s="55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55">
        <v>5</v>
      </c>
      <c r="C39" s="70">
        <v>5</v>
      </c>
      <c r="D39" s="70">
        <v>5</v>
      </c>
      <c r="E39" s="70">
        <v>5</v>
      </c>
      <c r="F39" s="70">
        <v>5</v>
      </c>
      <c r="G39" s="70">
        <v>5</v>
      </c>
      <c r="H39" s="70">
        <v>5</v>
      </c>
      <c r="I39" s="70">
        <v>5</v>
      </c>
      <c r="J39" s="70">
        <v>5</v>
      </c>
      <c r="K39" s="70">
        <v>5</v>
      </c>
      <c r="L39" s="70">
        <v>5</v>
      </c>
      <c r="M39" s="70">
        <v>5</v>
      </c>
      <c r="N39" s="70">
        <v>5</v>
      </c>
      <c r="O39" s="70">
        <v>5</v>
      </c>
      <c r="P39" s="70">
        <v>5</v>
      </c>
      <c r="Q39" s="70">
        <v>5</v>
      </c>
      <c r="R39" s="70">
        <v>5</v>
      </c>
      <c r="S39" s="70">
        <v>5</v>
      </c>
      <c r="T39" s="70">
        <v>5</v>
      </c>
      <c r="U39" s="70">
        <v>5</v>
      </c>
      <c r="V39" s="70">
        <v>5</v>
      </c>
      <c r="W39" s="70">
        <v>5</v>
      </c>
      <c r="X39" s="70">
        <v>5</v>
      </c>
      <c r="Y39" s="48">
        <v>5</v>
      </c>
      <c r="Z39" s="48">
        <v>5</v>
      </c>
      <c r="AA39" s="55">
        <v>5</v>
      </c>
      <c r="AB39" s="55">
        <v>5</v>
      </c>
      <c r="AC39" s="55">
        <v>5</v>
      </c>
      <c r="AD39" s="55">
        <v>5</v>
      </c>
      <c r="AE39" s="55">
        <v>5</v>
      </c>
      <c r="AF39" s="55">
        <v>5</v>
      </c>
      <c r="AG39" s="58">
        <v>14</v>
      </c>
      <c r="AH39" s="51">
        <f t="shared" si="2"/>
        <v>5</v>
      </c>
      <c r="AI39" s="52">
        <f t="shared" si="3"/>
        <v>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55">
        <v>3</v>
      </c>
      <c r="M40" s="55">
        <v>3</v>
      </c>
      <c r="N40" s="55">
        <v>3</v>
      </c>
      <c r="O40" s="55">
        <v>3</v>
      </c>
      <c r="P40" s="55">
        <v>3</v>
      </c>
      <c r="Q40" s="55">
        <v>3</v>
      </c>
      <c r="R40" s="55">
        <v>3</v>
      </c>
      <c r="S40" s="55">
        <v>3</v>
      </c>
      <c r="T40" s="55">
        <v>3</v>
      </c>
      <c r="U40" s="55">
        <v>3</v>
      </c>
      <c r="V40" s="55">
        <v>3</v>
      </c>
      <c r="W40" s="55">
        <v>3</v>
      </c>
      <c r="X40" s="55">
        <v>3</v>
      </c>
      <c r="Y40" s="48">
        <v>3</v>
      </c>
      <c r="Z40" s="48">
        <v>3</v>
      </c>
      <c r="AA40" s="55">
        <v>3</v>
      </c>
      <c r="AB40" s="55">
        <v>3</v>
      </c>
      <c r="AC40" s="55">
        <v>3</v>
      </c>
      <c r="AD40" s="55">
        <v>3</v>
      </c>
      <c r="AE40" s="55">
        <v>3</v>
      </c>
      <c r="AF40" s="55">
        <v>3</v>
      </c>
      <c r="AG40" s="58">
        <v>10.050000000000001</v>
      </c>
      <c r="AH40" s="51">
        <f t="shared" si="2"/>
        <v>3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55">
        <v>2</v>
      </c>
      <c r="M41" s="55">
        <v>2</v>
      </c>
      <c r="N41" s="55">
        <v>2</v>
      </c>
      <c r="O41" s="55">
        <v>2</v>
      </c>
      <c r="P41" s="55">
        <v>2</v>
      </c>
      <c r="Q41" s="55">
        <v>2</v>
      </c>
      <c r="R41" s="55">
        <v>2</v>
      </c>
      <c r="S41" s="55">
        <v>2</v>
      </c>
      <c r="T41" s="55">
        <v>2</v>
      </c>
      <c r="U41" s="55">
        <v>2</v>
      </c>
      <c r="V41" s="55">
        <v>2</v>
      </c>
      <c r="W41" s="55">
        <v>2</v>
      </c>
      <c r="X41" s="55">
        <v>2</v>
      </c>
      <c r="Y41" s="48">
        <v>2</v>
      </c>
      <c r="Z41" s="48">
        <v>2</v>
      </c>
      <c r="AA41" s="55">
        <v>2</v>
      </c>
      <c r="AB41" s="55">
        <v>2</v>
      </c>
      <c r="AC41" s="55">
        <v>2</v>
      </c>
      <c r="AD41" s="55">
        <v>2</v>
      </c>
      <c r="AE41" s="55">
        <v>2</v>
      </c>
      <c r="AF41" s="55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 t="shared" ref="B42" si="6">B179</f>
        <v>3.54</v>
      </c>
      <c r="C42" s="72">
        <f t="shared" ref="C42:AF42" si="7">C179</f>
        <v>3.54</v>
      </c>
      <c r="D42" s="72">
        <f t="shared" si="7"/>
        <v>3.54</v>
      </c>
      <c r="E42" s="72">
        <f t="shared" si="7"/>
        <v>3.54</v>
      </c>
      <c r="F42" s="72">
        <f t="shared" si="7"/>
        <v>3.54</v>
      </c>
      <c r="G42" s="72">
        <f t="shared" si="7"/>
        <v>3.54</v>
      </c>
      <c r="H42" s="72">
        <f t="shared" si="7"/>
        <v>3.54</v>
      </c>
      <c r="I42" s="72">
        <f t="shared" si="7"/>
        <v>3.54</v>
      </c>
      <c r="J42" s="72">
        <f t="shared" si="7"/>
        <v>3.54</v>
      </c>
      <c r="K42" s="72">
        <f t="shared" si="7"/>
        <v>3.54</v>
      </c>
      <c r="L42" s="72">
        <f t="shared" si="7"/>
        <v>3.54</v>
      </c>
      <c r="M42" s="72">
        <f t="shared" si="7"/>
        <v>3.54</v>
      </c>
      <c r="N42" s="72">
        <f t="shared" si="7"/>
        <v>3.54</v>
      </c>
      <c r="O42" s="72">
        <f t="shared" si="7"/>
        <v>3.54</v>
      </c>
      <c r="P42" s="72">
        <f t="shared" si="7"/>
        <v>3.54</v>
      </c>
      <c r="Q42" s="72">
        <f t="shared" si="7"/>
        <v>3.54</v>
      </c>
      <c r="R42" s="72">
        <f t="shared" si="7"/>
        <v>3.54</v>
      </c>
      <c r="S42" s="72">
        <f t="shared" si="7"/>
        <v>3.54</v>
      </c>
      <c r="T42" s="72">
        <f t="shared" si="7"/>
        <v>3.54</v>
      </c>
      <c r="U42" s="72">
        <f t="shared" si="7"/>
        <v>3.54</v>
      </c>
      <c r="V42" s="72">
        <f t="shared" si="7"/>
        <v>3.54</v>
      </c>
      <c r="W42" s="72">
        <f t="shared" si="7"/>
        <v>3.54</v>
      </c>
      <c r="X42" s="72">
        <f t="shared" si="7"/>
        <v>3.54</v>
      </c>
      <c r="Y42" s="72">
        <v>3.54</v>
      </c>
      <c r="Z42" s="72">
        <v>3.54</v>
      </c>
      <c r="AA42" s="72">
        <f t="shared" si="7"/>
        <v>3.54</v>
      </c>
      <c r="AB42" s="72">
        <f t="shared" si="7"/>
        <v>3.54</v>
      </c>
      <c r="AC42" s="72">
        <f t="shared" si="7"/>
        <v>3.54</v>
      </c>
      <c r="AD42" s="72">
        <f t="shared" si="7"/>
        <v>3.54</v>
      </c>
      <c r="AE42" s="72">
        <f t="shared" si="7"/>
        <v>3.54</v>
      </c>
      <c r="AF42" s="72">
        <f t="shared" si="7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" si="8">SUM(B31:B42)</f>
        <v>109.24000000000001</v>
      </c>
      <c r="C43" s="68">
        <f t="shared" ref="C43:AF43" si="9">SUM(C31:C42)</f>
        <v>109.64</v>
      </c>
      <c r="D43" s="68">
        <f t="shared" si="9"/>
        <v>63.14</v>
      </c>
      <c r="E43" s="68">
        <f t="shared" si="9"/>
        <v>63.14</v>
      </c>
      <c r="F43" s="68">
        <f t="shared" si="9"/>
        <v>63.24</v>
      </c>
      <c r="G43" s="68">
        <f t="shared" si="9"/>
        <v>120.64000000000001</v>
      </c>
      <c r="H43" s="68">
        <f t="shared" si="9"/>
        <v>164.14000000000001</v>
      </c>
      <c r="I43" s="68">
        <f t="shared" si="9"/>
        <v>212.43999999999997</v>
      </c>
      <c r="J43" s="68">
        <f t="shared" si="9"/>
        <v>236.14000000000001</v>
      </c>
      <c r="K43" s="68">
        <f t="shared" si="9"/>
        <v>258.33999999999997</v>
      </c>
      <c r="L43" s="68">
        <f t="shared" si="9"/>
        <v>257.34000000000003</v>
      </c>
      <c r="M43" s="68">
        <f t="shared" si="9"/>
        <v>244.14000000000001</v>
      </c>
      <c r="N43" s="68">
        <f t="shared" si="9"/>
        <v>216.34</v>
      </c>
      <c r="O43" s="68">
        <f t="shared" si="9"/>
        <v>220.34</v>
      </c>
      <c r="P43" s="68">
        <f t="shared" si="9"/>
        <v>214.84</v>
      </c>
      <c r="Q43" s="68">
        <f t="shared" si="9"/>
        <v>215.24</v>
      </c>
      <c r="R43" s="68">
        <f t="shared" si="9"/>
        <v>188.34</v>
      </c>
      <c r="S43" s="68">
        <f t="shared" si="9"/>
        <v>179.24</v>
      </c>
      <c r="T43" s="68">
        <f t="shared" si="9"/>
        <v>179.14000000000001</v>
      </c>
      <c r="U43" s="68">
        <f t="shared" si="9"/>
        <v>193.44000000000003</v>
      </c>
      <c r="V43" s="68">
        <f t="shared" si="9"/>
        <v>186.53999999999996</v>
      </c>
      <c r="W43" s="68">
        <f t="shared" si="9"/>
        <v>214.03999999999996</v>
      </c>
      <c r="X43" s="68">
        <f t="shared" si="9"/>
        <v>222.73999999999998</v>
      </c>
      <c r="Y43" s="68">
        <v>367.94</v>
      </c>
      <c r="Z43" s="68">
        <v>334.44</v>
      </c>
      <c r="AA43" s="68">
        <f t="shared" si="9"/>
        <v>295.94</v>
      </c>
      <c r="AB43" s="68">
        <f t="shared" si="9"/>
        <v>219.83999999999995</v>
      </c>
      <c r="AC43" s="68">
        <f t="shared" si="9"/>
        <v>228.04</v>
      </c>
      <c r="AD43" s="68">
        <f t="shared" si="9"/>
        <v>186.54</v>
      </c>
      <c r="AE43" s="68">
        <f t="shared" si="9"/>
        <v>120.64000000000001</v>
      </c>
      <c r="AF43" s="68">
        <f t="shared" si="9"/>
        <v>84.940000000000012</v>
      </c>
      <c r="AG43" s="73">
        <f>SUM(AG31:AG42)</f>
        <v>464.91</v>
      </c>
      <c r="AH43" s="51">
        <f t="shared" si="2"/>
        <v>367.94</v>
      </c>
      <c r="AI43" s="52">
        <f t="shared" si="3"/>
        <v>63.14</v>
      </c>
      <c r="AK43" s="53"/>
    </row>
    <row r="44" spans="1:41" x14ac:dyDescent="0.25">
      <c r="A44" s="54" t="s">
        <v>51</v>
      </c>
      <c r="B44" s="48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48">
        <v>0</v>
      </c>
      <c r="Q44" s="48">
        <v>0</v>
      </c>
      <c r="R44" s="48">
        <v>0</v>
      </c>
      <c r="S44" s="48">
        <v>29</v>
      </c>
      <c r="T44" s="48">
        <v>49</v>
      </c>
      <c r="U44" s="48">
        <v>40.299999999999997</v>
      </c>
      <c r="V44" s="48">
        <v>39.6</v>
      </c>
      <c r="W44" s="48">
        <v>33.700000000000003</v>
      </c>
      <c r="X44" s="48">
        <v>50.4</v>
      </c>
      <c r="Y44" s="48">
        <v>34.1</v>
      </c>
      <c r="Z44" s="48">
        <v>23.8</v>
      </c>
      <c r="AA44" s="48">
        <v>29.9</v>
      </c>
      <c r="AB44" s="48">
        <v>30.4</v>
      </c>
      <c r="AC44" s="48">
        <v>30.1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50.4</v>
      </c>
      <c r="AI44" s="52">
        <f t="shared" si="3"/>
        <v>0</v>
      </c>
      <c r="AK44" s="53"/>
    </row>
    <row r="45" spans="1:41" x14ac:dyDescent="0.25">
      <c r="A45" s="57" t="s">
        <v>52</v>
      </c>
      <c r="B45" s="69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69">
        <v>0</v>
      </c>
      <c r="Q45" s="69">
        <v>0</v>
      </c>
      <c r="R45" s="48">
        <v>0</v>
      </c>
      <c r="S45" s="48">
        <v>15</v>
      </c>
      <c r="T45" s="48">
        <v>26</v>
      </c>
      <c r="U45" s="69">
        <v>17.600000000000001</v>
      </c>
      <c r="V45" s="69">
        <v>19.2</v>
      </c>
      <c r="W45" s="69">
        <v>17.100000000000001</v>
      </c>
      <c r="X45" s="69">
        <v>19</v>
      </c>
      <c r="Y45" s="69">
        <v>15.9</v>
      </c>
      <c r="Z45" s="69">
        <v>10.5</v>
      </c>
      <c r="AA45" s="69">
        <v>15.3</v>
      </c>
      <c r="AB45" s="69">
        <v>16</v>
      </c>
      <c r="AC45" s="69">
        <v>15.3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26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6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6">
        <v>0</v>
      </c>
      <c r="Q46" s="76">
        <v>0</v>
      </c>
      <c r="R46" s="48">
        <v>0</v>
      </c>
      <c r="S46" s="48">
        <v>5.5</v>
      </c>
      <c r="T46" s="48">
        <v>6</v>
      </c>
      <c r="U46" s="76">
        <v>6.4</v>
      </c>
      <c r="V46" s="76">
        <v>7</v>
      </c>
      <c r="W46" s="76">
        <v>6.3</v>
      </c>
      <c r="X46" s="76">
        <v>6.9</v>
      </c>
      <c r="Y46" s="76">
        <v>5.8</v>
      </c>
      <c r="Z46" s="76">
        <v>3.8</v>
      </c>
      <c r="AA46" s="76">
        <v>5.6</v>
      </c>
      <c r="AB46" s="76">
        <v>5.8</v>
      </c>
      <c r="AC46" s="76">
        <v>5.6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7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" si="10">SUM(B44:B46)</f>
        <v>0</v>
      </c>
      <c r="C47" s="68">
        <f t="shared" ref="C47:AF47" si="11">SUM(C44:C46)</f>
        <v>0</v>
      </c>
      <c r="D47" s="68">
        <f t="shared" si="11"/>
        <v>0</v>
      </c>
      <c r="E47" s="68">
        <f t="shared" si="11"/>
        <v>0</v>
      </c>
      <c r="F47" s="68">
        <f t="shared" si="11"/>
        <v>0</v>
      </c>
      <c r="G47" s="68">
        <f t="shared" si="11"/>
        <v>0</v>
      </c>
      <c r="H47" s="68">
        <f t="shared" si="11"/>
        <v>0</v>
      </c>
      <c r="I47" s="68">
        <f t="shared" si="11"/>
        <v>0</v>
      </c>
      <c r="J47" s="68">
        <f t="shared" si="11"/>
        <v>0</v>
      </c>
      <c r="K47" s="68">
        <f t="shared" si="11"/>
        <v>0</v>
      </c>
      <c r="L47" s="68">
        <f t="shared" si="11"/>
        <v>0</v>
      </c>
      <c r="M47" s="68">
        <f t="shared" si="11"/>
        <v>0</v>
      </c>
      <c r="N47" s="68">
        <f t="shared" si="11"/>
        <v>0</v>
      </c>
      <c r="O47" s="68">
        <f t="shared" si="11"/>
        <v>0</v>
      </c>
      <c r="P47" s="68">
        <f t="shared" si="11"/>
        <v>0</v>
      </c>
      <c r="Q47" s="68">
        <f t="shared" si="11"/>
        <v>0</v>
      </c>
      <c r="R47" s="68">
        <f t="shared" si="11"/>
        <v>0</v>
      </c>
      <c r="S47" s="68">
        <f t="shared" si="11"/>
        <v>49.5</v>
      </c>
      <c r="T47" s="68">
        <f t="shared" si="11"/>
        <v>81</v>
      </c>
      <c r="U47" s="68">
        <f t="shared" si="11"/>
        <v>64.3</v>
      </c>
      <c r="V47" s="68">
        <f t="shared" si="11"/>
        <v>65.8</v>
      </c>
      <c r="W47" s="68">
        <f t="shared" si="11"/>
        <v>57.1</v>
      </c>
      <c r="X47" s="68">
        <f t="shared" si="11"/>
        <v>76.300000000000011</v>
      </c>
      <c r="Y47" s="68">
        <v>55.8</v>
      </c>
      <c r="Z47" s="68">
        <v>38.099999999999994</v>
      </c>
      <c r="AA47" s="68">
        <f t="shared" si="11"/>
        <v>50.800000000000004</v>
      </c>
      <c r="AB47" s="68">
        <f t="shared" si="11"/>
        <v>52.199999999999996</v>
      </c>
      <c r="AC47" s="68">
        <f t="shared" si="11"/>
        <v>51.000000000000007</v>
      </c>
      <c r="AD47" s="68">
        <f t="shared" si="11"/>
        <v>0</v>
      </c>
      <c r="AE47" s="68">
        <f t="shared" si="11"/>
        <v>0</v>
      </c>
      <c r="AF47" s="68">
        <f t="shared" si="11"/>
        <v>0</v>
      </c>
      <c r="AG47" s="73">
        <f>SUM(AG44:AG46)</f>
        <v>106</v>
      </c>
      <c r="AH47" s="51">
        <f t="shared" si="2"/>
        <v>81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75</v>
      </c>
      <c r="C48" s="48">
        <v>79.459999999999994</v>
      </c>
      <c r="D48" s="48">
        <v>76</v>
      </c>
      <c r="E48" s="48">
        <v>72</v>
      </c>
      <c r="F48" s="48">
        <v>73</v>
      </c>
      <c r="G48" s="48">
        <v>70</v>
      </c>
      <c r="H48" s="48">
        <v>66</v>
      </c>
      <c r="I48" s="48">
        <v>73</v>
      </c>
      <c r="J48" s="48">
        <v>66</v>
      </c>
      <c r="K48" s="48">
        <v>68</v>
      </c>
      <c r="L48" s="48">
        <v>68.2</v>
      </c>
      <c r="M48" s="48">
        <v>67</v>
      </c>
      <c r="N48" s="48">
        <v>66</v>
      </c>
      <c r="O48" s="48">
        <v>68</v>
      </c>
      <c r="P48" s="48">
        <v>70</v>
      </c>
      <c r="Q48" s="48">
        <v>78</v>
      </c>
      <c r="R48" s="48">
        <v>71.7</v>
      </c>
      <c r="S48" s="48">
        <v>74</v>
      </c>
      <c r="T48" s="48">
        <v>75.599999999999994</v>
      </c>
      <c r="U48" s="48">
        <v>64</v>
      </c>
      <c r="V48" s="48">
        <v>70.709999999999994</v>
      </c>
      <c r="W48" s="48">
        <v>70.14</v>
      </c>
      <c r="X48" s="48">
        <v>67</v>
      </c>
      <c r="Y48" s="48">
        <v>65.02</v>
      </c>
      <c r="Z48" s="48">
        <v>72.53</v>
      </c>
      <c r="AA48" s="48">
        <v>73.5</v>
      </c>
      <c r="AB48" s="48">
        <v>76</v>
      </c>
      <c r="AC48" s="48">
        <v>72.599999999999994</v>
      </c>
      <c r="AD48" s="48">
        <v>69</v>
      </c>
      <c r="AE48" s="48">
        <v>74</v>
      </c>
      <c r="AF48" s="48">
        <v>55</v>
      </c>
      <c r="AG48" s="56"/>
      <c r="AH48" s="51">
        <f t="shared" si="2"/>
        <v>79.459999999999994</v>
      </c>
      <c r="AI48" s="52">
        <f t="shared" si="3"/>
        <v>55</v>
      </c>
      <c r="AK48" s="53"/>
    </row>
    <row r="49" spans="1:37" x14ac:dyDescent="0.25">
      <c r="A49" s="57" t="s">
        <v>56</v>
      </c>
      <c r="B49" s="69">
        <v>176</v>
      </c>
      <c r="C49" s="69">
        <v>178</v>
      </c>
      <c r="D49" s="69">
        <v>180</v>
      </c>
      <c r="E49" s="69">
        <v>182</v>
      </c>
      <c r="F49" s="69">
        <v>185</v>
      </c>
      <c r="G49" s="69">
        <v>178</v>
      </c>
      <c r="H49" s="69">
        <v>189</v>
      </c>
      <c r="I49" s="69">
        <v>198</v>
      </c>
      <c r="J49" s="69">
        <v>266</v>
      </c>
      <c r="K49" s="69">
        <v>173</v>
      </c>
      <c r="L49" s="48">
        <v>173</v>
      </c>
      <c r="M49" s="48">
        <v>175</v>
      </c>
      <c r="N49" s="48">
        <f>112+64</f>
        <v>176</v>
      </c>
      <c r="O49" s="48">
        <v>165</v>
      </c>
      <c r="P49" s="48">
        <v>160</v>
      </c>
      <c r="Q49" s="48">
        <v>160</v>
      </c>
      <c r="R49" s="48">
        <f>104+51.8</f>
        <v>155.80000000000001</v>
      </c>
      <c r="S49" s="48">
        <f>104+51.8</f>
        <v>155.80000000000001</v>
      </c>
      <c r="T49" s="48">
        <f>105+56</f>
        <v>161</v>
      </c>
      <c r="U49" s="78">
        <f>95.2+52</f>
        <v>147.19999999999999</v>
      </c>
      <c r="V49" s="78">
        <f>102+56</f>
        <v>158</v>
      </c>
      <c r="W49" s="78">
        <f>103+55</f>
        <v>158</v>
      </c>
      <c r="X49" s="78">
        <f>109+52</f>
        <v>161</v>
      </c>
      <c r="Y49" s="78">
        <v>156</v>
      </c>
      <c r="Z49" s="78">
        <v>169</v>
      </c>
      <c r="AA49" s="69">
        <v>164</v>
      </c>
      <c r="AB49" s="69">
        <v>156</v>
      </c>
      <c r="AC49" s="69">
        <v>151</v>
      </c>
      <c r="AD49" s="69">
        <v>175</v>
      </c>
      <c r="AE49" s="69">
        <v>169</v>
      </c>
      <c r="AF49" s="69">
        <v>177</v>
      </c>
      <c r="AG49" s="58"/>
      <c r="AH49" s="51">
        <f t="shared" si="2"/>
        <v>266</v>
      </c>
      <c r="AI49" s="52">
        <f t="shared" si="3"/>
        <v>147.19999999999999</v>
      </c>
      <c r="AK49" s="53"/>
    </row>
    <row r="50" spans="1:37" x14ac:dyDescent="0.25">
      <c r="A50" s="57" t="s">
        <v>57</v>
      </c>
      <c r="B50" s="69">
        <v>330</v>
      </c>
      <c r="C50" s="69">
        <v>312</v>
      </c>
      <c r="D50" s="69">
        <v>326</v>
      </c>
      <c r="E50" s="69">
        <v>310</v>
      </c>
      <c r="F50" s="69">
        <v>360</v>
      </c>
      <c r="G50" s="48">
        <v>334</v>
      </c>
      <c r="H50" s="48">
        <v>340</v>
      </c>
      <c r="I50" s="48">
        <v>306</v>
      </c>
      <c r="J50" s="48">
        <v>346</v>
      </c>
      <c r="K50" s="48">
        <v>340</v>
      </c>
      <c r="L50" s="69">
        <v>330</v>
      </c>
      <c r="M50" s="69">
        <v>340</v>
      </c>
      <c r="N50" s="69">
        <v>360</v>
      </c>
      <c r="O50" s="69">
        <v>355</v>
      </c>
      <c r="P50" s="69">
        <v>350</v>
      </c>
      <c r="Q50" s="69">
        <v>355</v>
      </c>
      <c r="R50" s="69">
        <v>368</v>
      </c>
      <c r="S50" s="69">
        <v>380</v>
      </c>
      <c r="T50" s="69">
        <v>362</v>
      </c>
      <c r="U50" s="79">
        <v>350</v>
      </c>
      <c r="V50" s="79">
        <v>368</v>
      </c>
      <c r="W50" s="79">
        <v>360</v>
      </c>
      <c r="X50" s="79">
        <v>354</v>
      </c>
      <c r="Y50" s="79">
        <v>334</v>
      </c>
      <c r="Z50" s="79">
        <v>392</v>
      </c>
      <c r="AA50" s="69">
        <v>380</v>
      </c>
      <c r="AB50" s="69">
        <v>370</v>
      </c>
      <c r="AC50" s="69">
        <v>350</v>
      </c>
      <c r="AD50" s="69">
        <v>290</v>
      </c>
      <c r="AE50" s="69">
        <v>270</v>
      </c>
      <c r="AF50" s="69">
        <v>287</v>
      </c>
      <c r="AG50" s="80"/>
      <c r="AH50" s="51">
        <f t="shared" si="2"/>
        <v>392</v>
      </c>
      <c r="AI50" s="52">
        <f t="shared" si="3"/>
        <v>270</v>
      </c>
      <c r="AK50" s="53"/>
    </row>
    <row r="51" spans="1:37" x14ac:dyDescent="0.25">
      <c r="A51" s="57" t="s">
        <v>58</v>
      </c>
      <c r="B51" s="81">
        <v>38</v>
      </c>
      <c r="C51" s="81">
        <v>38</v>
      </c>
      <c r="D51" s="81">
        <v>26</v>
      </c>
      <c r="E51" s="81">
        <v>32</v>
      </c>
      <c r="F51" s="81">
        <v>35</v>
      </c>
      <c r="G51" s="81">
        <v>35</v>
      </c>
      <c r="H51" s="81">
        <v>35</v>
      </c>
      <c r="I51" s="81">
        <v>35</v>
      </c>
      <c r="J51" s="81">
        <v>35</v>
      </c>
      <c r="K51" s="81">
        <v>36</v>
      </c>
      <c r="L51" s="69">
        <v>50</v>
      </c>
      <c r="M51" s="69">
        <v>50</v>
      </c>
      <c r="N51" s="69">
        <v>50</v>
      </c>
      <c r="O51" s="69">
        <v>46</v>
      </c>
      <c r="P51" s="69">
        <v>45</v>
      </c>
      <c r="Q51" s="69">
        <v>50</v>
      </c>
      <c r="R51" s="69">
        <v>43</v>
      </c>
      <c r="S51" s="69">
        <v>43</v>
      </c>
      <c r="T51" s="69">
        <v>43</v>
      </c>
      <c r="U51" s="69">
        <v>44</v>
      </c>
      <c r="V51" s="69">
        <v>44</v>
      </c>
      <c r="W51" s="69">
        <v>44</v>
      </c>
      <c r="X51" s="69">
        <v>44</v>
      </c>
      <c r="Y51" s="69">
        <v>35</v>
      </c>
      <c r="Z51" s="69">
        <v>0</v>
      </c>
      <c r="AA51" s="81">
        <v>0</v>
      </c>
      <c r="AB51" s="81">
        <v>0</v>
      </c>
      <c r="AC51" s="81">
        <v>0</v>
      </c>
      <c r="AD51" s="81">
        <v>0</v>
      </c>
      <c r="AE51" s="81">
        <v>0</v>
      </c>
      <c r="AF51" s="81">
        <v>0</v>
      </c>
      <c r="AG51" s="80"/>
      <c r="AH51" s="51">
        <f t="shared" si="2"/>
        <v>50</v>
      </c>
      <c r="AI51" s="52">
        <f t="shared" si="3"/>
        <v>0</v>
      </c>
      <c r="AK51" s="53"/>
    </row>
    <row r="52" spans="1:37" x14ac:dyDescent="0.25">
      <c r="A52" s="57" t="s">
        <v>59</v>
      </c>
      <c r="B52" s="48">
        <v>85.3</v>
      </c>
      <c r="C52" s="81">
        <v>83.8</v>
      </c>
      <c r="D52" s="81">
        <v>81</v>
      </c>
      <c r="E52" s="81">
        <v>82</v>
      </c>
      <c r="F52" s="81">
        <v>80.8</v>
      </c>
      <c r="G52" s="81">
        <v>80.3</v>
      </c>
      <c r="H52" s="81">
        <v>82.3</v>
      </c>
      <c r="I52" s="81">
        <v>82.8</v>
      </c>
      <c r="J52" s="81">
        <v>76</v>
      </c>
      <c r="K52" s="81">
        <v>80</v>
      </c>
      <c r="L52" s="48">
        <v>81.400000000000006</v>
      </c>
      <c r="M52" s="48">
        <v>82</v>
      </c>
      <c r="N52" s="48">
        <v>85</v>
      </c>
      <c r="O52" s="48">
        <v>84</v>
      </c>
      <c r="P52" s="48">
        <v>82</v>
      </c>
      <c r="Q52" s="48">
        <v>0</v>
      </c>
      <c r="R52" s="48">
        <v>79.900000000000006</v>
      </c>
      <c r="S52" s="48">
        <v>81</v>
      </c>
      <c r="T52" s="48">
        <v>81</v>
      </c>
      <c r="U52" s="48">
        <v>77.8</v>
      </c>
      <c r="V52" s="48">
        <v>74.8</v>
      </c>
      <c r="W52" s="48">
        <v>70.900000000000006</v>
      </c>
      <c r="X52" s="48">
        <v>76.900000000000006</v>
      </c>
      <c r="Y52" s="48">
        <v>72.2</v>
      </c>
      <c r="Z52" s="48">
        <v>55.2</v>
      </c>
      <c r="AA52" s="48">
        <v>73.7</v>
      </c>
      <c r="AB52" s="48">
        <v>72</v>
      </c>
      <c r="AC52" s="48">
        <v>0</v>
      </c>
      <c r="AD52" s="48">
        <v>0</v>
      </c>
      <c r="AE52" s="48">
        <v>0</v>
      </c>
      <c r="AF52" s="48">
        <v>0</v>
      </c>
      <c r="AG52" s="80"/>
      <c r="AH52" s="51">
        <f t="shared" si="2"/>
        <v>85.3</v>
      </c>
      <c r="AI52" s="52">
        <f t="shared" si="3"/>
        <v>0</v>
      </c>
      <c r="AK52" s="53"/>
    </row>
    <row r="53" spans="1:37" x14ac:dyDescent="0.25">
      <c r="A53" s="57" t="s">
        <v>60</v>
      </c>
      <c r="B53" s="82">
        <v>8</v>
      </c>
      <c r="C53" s="69">
        <v>8</v>
      </c>
      <c r="D53" s="69">
        <v>8</v>
      </c>
      <c r="E53" s="69">
        <v>8</v>
      </c>
      <c r="F53" s="69">
        <v>8</v>
      </c>
      <c r="G53" s="69">
        <v>8</v>
      </c>
      <c r="H53" s="69">
        <v>8</v>
      </c>
      <c r="I53" s="69">
        <v>8</v>
      </c>
      <c r="J53" s="69">
        <v>8</v>
      </c>
      <c r="K53" s="69">
        <v>8</v>
      </c>
      <c r="L53" s="69">
        <v>8</v>
      </c>
      <c r="M53" s="69">
        <v>8</v>
      </c>
      <c r="N53" s="69">
        <v>8</v>
      </c>
      <c r="O53" s="69">
        <v>8</v>
      </c>
      <c r="P53" s="69">
        <v>8</v>
      </c>
      <c r="Q53" s="69">
        <v>8</v>
      </c>
      <c r="R53" s="69">
        <v>8</v>
      </c>
      <c r="S53" s="69">
        <v>8</v>
      </c>
      <c r="T53" s="69">
        <v>8</v>
      </c>
      <c r="U53" s="69">
        <v>8</v>
      </c>
      <c r="V53" s="69">
        <v>8</v>
      </c>
      <c r="W53" s="69">
        <v>8</v>
      </c>
      <c r="X53" s="82">
        <v>8</v>
      </c>
      <c r="Y53" s="82">
        <v>8</v>
      </c>
      <c r="Z53" s="82">
        <v>8</v>
      </c>
      <c r="AA53" s="82">
        <v>8</v>
      </c>
      <c r="AB53" s="82">
        <v>8</v>
      </c>
      <c r="AC53" s="82">
        <v>8</v>
      </c>
      <c r="AD53" s="82">
        <v>8</v>
      </c>
      <c r="AE53" s="82">
        <v>8</v>
      </c>
      <c r="AF53" s="82">
        <v>8</v>
      </c>
      <c r="AG53" s="80"/>
      <c r="AH53" s="51">
        <f t="shared" si="2"/>
        <v>8</v>
      </c>
      <c r="AI53" s="52">
        <f t="shared" si="3"/>
        <v>8</v>
      </c>
      <c r="AK53" s="53"/>
    </row>
    <row r="54" spans="1:37" x14ac:dyDescent="0.25">
      <c r="A54" s="57" t="s">
        <v>61</v>
      </c>
      <c r="B54" s="82">
        <v>4.5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69">
        <v>0</v>
      </c>
      <c r="O54" s="69">
        <v>0</v>
      </c>
      <c r="P54" s="69">
        <v>0</v>
      </c>
      <c r="Q54" s="69">
        <v>0</v>
      </c>
      <c r="R54" s="69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82">
        <v>4.5</v>
      </c>
      <c r="Y54" s="82">
        <v>4.5</v>
      </c>
      <c r="Z54" s="82">
        <v>4.5</v>
      </c>
      <c r="AA54" s="82">
        <v>4.5</v>
      </c>
      <c r="AB54" s="82">
        <v>4.5</v>
      </c>
      <c r="AC54" s="82">
        <v>4.5</v>
      </c>
      <c r="AD54" s="82">
        <v>4.5</v>
      </c>
      <c r="AE54" s="82">
        <v>4.5</v>
      </c>
      <c r="AF54" s="82">
        <v>4.5</v>
      </c>
      <c r="AG54" s="80"/>
      <c r="AH54" s="51">
        <f t="shared" si="2"/>
        <v>4.5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7</v>
      </c>
      <c r="C55" s="81">
        <v>7</v>
      </c>
      <c r="D55" s="81">
        <v>7</v>
      </c>
      <c r="E55" s="81">
        <v>7</v>
      </c>
      <c r="F55" s="81">
        <v>7</v>
      </c>
      <c r="G55" s="81">
        <v>7</v>
      </c>
      <c r="H55" s="81">
        <v>7</v>
      </c>
      <c r="I55" s="81">
        <v>7</v>
      </c>
      <c r="J55" s="81">
        <v>7</v>
      </c>
      <c r="K55" s="81">
        <v>7</v>
      </c>
      <c r="L55" s="81">
        <v>7</v>
      </c>
      <c r="M55" s="81">
        <v>7</v>
      </c>
      <c r="N55" s="81">
        <v>7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5</v>
      </c>
      <c r="Y55" s="81">
        <v>5</v>
      </c>
      <c r="Z55" s="81">
        <v>5</v>
      </c>
      <c r="AA55" s="81">
        <v>5</v>
      </c>
      <c r="AB55" s="81">
        <v>5</v>
      </c>
      <c r="AC55" s="81">
        <v>5</v>
      </c>
      <c r="AD55" s="81">
        <v>5</v>
      </c>
      <c r="AE55" s="81">
        <v>5</v>
      </c>
      <c r="AF55" s="81">
        <v>5</v>
      </c>
      <c r="AG55" s="80"/>
      <c r="AH55" s="51">
        <f t="shared" si="2"/>
        <v>7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6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6.5</v>
      </c>
      <c r="Y56" s="81">
        <v>6.5</v>
      </c>
      <c r="Z56" s="81">
        <v>6.5</v>
      </c>
      <c r="AA56" s="81">
        <v>6.5</v>
      </c>
      <c r="AB56" s="81">
        <v>6.5</v>
      </c>
      <c r="AC56" s="81">
        <v>6.5</v>
      </c>
      <c r="AD56" s="81">
        <v>6.5</v>
      </c>
      <c r="AE56" s="81">
        <v>6.5</v>
      </c>
      <c r="AF56" s="81">
        <v>6.5</v>
      </c>
      <c r="AG56" s="80"/>
      <c r="AH56" s="51">
        <f t="shared" si="2"/>
        <v>6.5</v>
      </c>
      <c r="AI56" s="52">
        <f t="shared" si="3"/>
        <v>0</v>
      </c>
      <c r="AK56" s="53"/>
    </row>
    <row r="57" spans="1:37" x14ac:dyDescent="0.25">
      <c r="A57" s="83" t="s">
        <v>64</v>
      </c>
      <c r="B57" s="84">
        <v>8</v>
      </c>
      <c r="C57" s="69">
        <v>8</v>
      </c>
      <c r="D57" s="69">
        <v>8</v>
      </c>
      <c r="E57" s="69">
        <v>8</v>
      </c>
      <c r="F57" s="69">
        <v>8</v>
      </c>
      <c r="G57" s="69">
        <v>8</v>
      </c>
      <c r="H57" s="69">
        <v>8</v>
      </c>
      <c r="I57" s="69">
        <v>8</v>
      </c>
      <c r="J57" s="69">
        <v>8</v>
      </c>
      <c r="K57" s="69">
        <v>8</v>
      </c>
      <c r="L57" s="69">
        <v>8</v>
      </c>
      <c r="M57" s="69">
        <v>8</v>
      </c>
      <c r="N57" s="69">
        <v>8</v>
      </c>
      <c r="O57" s="69">
        <v>8</v>
      </c>
      <c r="P57" s="69">
        <v>8</v>
      </c>
      <c r="Q57" s="69">
        <v>8</v>
      </c>
      <c r="R57" s="69">
        <v>8</v>
      </c>
      <c r="S57" s="69">
        <v>8</v>
      </c>
      <c r="T57" s="69">
        <v>8</v>
      </c>
      <c r="U57" s="69">
        <v>8</v>
      </c>
      <c r="V57" s="69">
        <v>8</v>
      </c>
      <c r="W57" s="69">
        <v>8</v>
      </c>
      <c r="X57" s="84">
        <v>8</v>
      </c>
      <c r="Y57" s="84">
        <v>8</v>
      </c>
      <c r="Z57" s="84">
        <v>8</v>
      </c>
      <c r="AA57" s="84">
        <v>8</v>
      </c>
      <c r="AB57" s="84">
        <v>8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8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4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" si="12">SUM(B48:B58)</f>
        <v>737.8</v>
      </c>
      <c r="C59" s="68">
        <f t="shared" ref="C59:AF59" si="13">SUM(C48:C58)</f>
        <v>714.26</v>
      </c>
      <c r="D59" s="68">
        <f t="shared" si="13"/>
        <v>712</v>
      </c>
      <c r="E59" s="68">
        <f t="shared" si="13"/>
        <v>701</v>
      </c>
      <c r="F59" s="68">
        <f t="shared" si="13"/>
        <v>756.8</v>
      </c>
      <c r="G59" s="68">
        <f t="shared" si="13"/>
        <v>720.3</v>
      </c>
      <c r="H59" s="68">
        <f t="shared" si="13"/>
        <v>735.3</v>
      </c>
      <c r="I59" s="68">
        <f t="shared" si="13"/>
        <v>717.8</v>
      </c>
      <c r="J59" s="68">
        <f t="shared" si="13"/>
        <v>812</v>
      </c>
      <c r="K59" s="68">
        <f t="shared" si="13"/>
        <v>720</v>
      </c>
      <c r="L59" s="68">
        <f t="shared" si="13"/>
        <v>725.6</v>
      </c>
      <c r="M59" s="68">
        <f t="shared" si="13"/>
        <v>737</v>
      </c>
      <c r="N59" s="68">
        <f t="shared" si="13"/>
        <v>760</v>
      </c>
      <c r="O59" s="68">
        <f t="shared" si="13"/>
        <v>734</v>
      </c>
      <c r="P59" s="68">
        <f t="shared" si="13"/>
        <v>723</v>
      </c>
      <c r="Q59" s="68">
        <f t="shared" si="13"/>
        <v>659</v>
      </c>
      <c r="R59" s="68">
        <f t="shared" si="13"/>
        <v>734.4</v>
      </c>
      <c r="S59" s="68">
        <f t="shared" si="13"/>
        <v>749.8</v>
      </c>
      <c r="T59" s="68">
        <f t="shared" si="13"/>
        <v>738.6</v>
      </c>
      <c r="U59" s="68">
        <f t="shared" si="13"/>
        <v>699</v>
      </c>
      <c r="V59" s="68">
        <f t="shared" si="13"/>
        <v>731.51</v>
      </c>
      <c r="W59" s="68">
        <f t="shared" si="13"/>
        <v>719.04</v>
      </c>
      <c r="X59" s="68">
        <f t="shared" si="13"/>
        <v>734.9</v>
      </c>
      <c r="Y59" s="68">
        <f t="shared" si="13"/>
        <v>694.22</v>
      </c>
      <c r="Z59" s="68">
        <f t="shared" si="13"/>
        <v>720.73</v>
      </c>
      <c r="AA59" s="68">
        <f t="shared" si="13"/>
        <v>723.2</v>
      </c>
      <c r="AB59" s="68">
        <f t="shared" si="13"/>
        <v>706</v>
      </c>
      <c r="AC59" s="68">
        <f t="shared" si="13"/>
        <v>597.6</v>
      </c>
      <c r="AD59" s="68">
        <f t="shared" si="13"/>
        <v>558</v>
      </c>
      <c r="AE59" s="68">
        <f t="shared" si="13"/>
        <v>537</v>
      </c>
      <c r="AF59" s="68">
        <f t="shared" si="13"/>
        <v>543</v>
      </c>
      <c r="AG59" s="73">
        <f>SUM(AG48:AG58)</f>
        <v>0</v>
      </c>
      <c r="AH59" s="51">
        <f t="shared" si="2"/>
        <v>812</v>
      </c>
      <c r="AI59" s="52">
        <f t="shared" si="3"/>
        <v>537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4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 t="shared" ref="B63" si="14">SUM(B60:B62)</f>
        <v>0</v>
      </c>
      <c r="C63" s="68">
        <f t="shared" ref="C63:AF63" si="15">SUM(C60:C62)</f>
        <v>0</v>
      </c>
      <c r="D63" s="68">
        <f t="shared" si="15"/>
        <v>0</v>
      </c>
      <c r="E63" s="68">
        <f t="shared" si="15"/>
        <v>0</v>
      </c>
      <c r="F63" s="68">
        <f t="shared" si="15"/>
        <v>0</v>
      </c>
      <c r="G63" s="68">
        <f t="shared" si="15"/>
        <v>0</v>
      </c>
      <c r="H63" s="68">
        <f t="shared" si="15"/>
        <v>0</v>
      </c>
      <c r="I63" s="68">
        <f t="shared" si="15"/>
        <v>0</v>
      </c>
      <c r="J63" s="68">
        <f t="shared" si="15"/>
        <v>0</v>
      </c>
      <c r="K63" s="68">
        <f t="shared" si="15"/>
        <v>0</v>
      </c>
      <c r="L63" s="68">
        <f t="shared" si="15"/>
        <v>0</v>
      </c>
      <c r="M63" s="68">
        <f t="shared" si="15"/>
        <v>0</v>
      </c>
      <c r="N63" s="68">
        <f t="shared" si="15"/>
        <v>0</v>
      </c>
      <c r="O63" s="68">
        <f t="shared" si="15"/>
        <v>0</v>
      </c>
      <c r="P63" s="68">
        <f t="shared" si="15"/>
        <v>0</v>
      </c>
      <c r="Q63" s="68">
        <f t="shared" si="15"/>
        <v>0</v>
      </c>
      <c r="R63" s="68">
        <f t="shared" si="15"/>
        <v>0</v>
      </c>
      <c r="S63" s="68">
        <f t="shared" si="15"/>
        <v>0</v>
      </c>
      <c r="T63" s="68">
        <f t="shared" si="15"/>
        <v>0</v>
      </c>
      <c r="U63" s="68">
        <f t="shared" si="15"/>
        <v>0</v>
      </c>
      <c r="V63" s="68">
        <f t="shared" si="15"/>
        <v>0</v>
      </c>
      <c r="W63" s="68">
        <f t="shared" si="15"/>
        <v>0</v>
      </c>
      <c r="X63" s="68">
        <f t="shared" si="15"/>
        <v>0</v>
      </c>
      <c r="Y63" s="68">
        <f t="shared" si="15"/>
        <v>0</v>
      </c>
      <c r="Z63" s="68">
        <f t="shared" si="15"/>
        <v>0</v>
      </c>
      <c r="AA63" s="68">
        <f t="shared" si="15"/>
        <v>0</v>
      </c>
      <c r="AB63" s="68">
        <f t="shared" si="15"/>
        <v>0</v>
      </c>
      <c r="AC63" s="68">
        <f t="shared" si="15"/>
        <v>0</v>
      </c>
      <c r="AD63" s="68">
        <f t="shared" si="15"/>
        <v>0</v>
      </c>
      <c r="AE63" s="68">
        <f t="shared" si="15"/>
        <v>0</v>
      </c>
      <c r="AF63" s="68">
        <f t="shared" si="15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>
        <v>40</v>
      </c>
      <c r="J64" s="88">
        <v>40</v>
      </c>
      <c r="K64" s="88">
        <v>40</v>
      </c>
      <c r="L64" s="88">
        <v>40</v>
      </c>
      <c r="M64" s="88">
        <v>40</v>
      </c>
      <c r="N64" s="88">
        <v>40</v>
      </c>
      <c r="O64" s="88">
        <v>40</v>
      </c>
      <c r="P64" s="88">
        <v>40</v>
      </c>
      <c r="Q64" s="88">
        <v>120</v>
      </c>
      <c r="R64" s="88">
        <v>40</v>
      </c>
      <c r="S64" s="88"/>
      <c r="T64" s="88"/>
      <c r="U64" s="88"/>
      <c r="V64" s="88"/>
      <c r="W64" s="88"/>
      <c r="X64" s="88"/>
      <c r="Y64" s="88"/>
      <c r="Z64" s="88"/>
      <c r="AA64" s="88">
        <v>10</v>
      </c>
      <c r="AB64" s="88">
        <v>30</v>
      </c>
      <c r="AC64" s="88">
        <v>140</v>
      </c>
      <c r="AD64" s="88">
        <v>140</v>
      </c>
      <c r="AE64" s="88">
        <v>140</v>
      </c>
      <c r="AF64" s="88">
        <v>110</v>
      </c>
      <c r="AG64" s="73"/>
      <c r="AH64" s="51">
        <f t="shared" si="2"/>
        <v>140</v>
      </c>
      <c r="AI64" s="52">
        <f t="shared" si="3"/>
        <v>10</v>
      </c>
    </row>
    <row r="65" spans="1:35" ht="15.75" thickBot="1" x14ac:dyDescent="0.3">
      <c r="A65" s="89" t="s">
        <v>72</v>
      </c>
      <c r="B65" s="90">
        <f t="shared" ref="B65" si="16">B63+B59+B47+B43+B30+B64</f>
        <v>1063.74</v>
      </c>
      <c r="C65" s="90">
        <f t="shared" ref="C65:AF65" si="17">C63+C59+C47+C43+C30+C64</f>
        <v>1050.5</v>
      </c>
      <c r="D65" s="90">
        <f t="shared" si="17"/>
        <v>1002.04</v>
      </c>
      <c r="E65" s="90">
        <f t="shared" si="17"/>
        <v>990.54</v>
      </c>
      <c r="F65" s="90">
        <f t="shared" si="17"/>
        <v>1046.74</v>
      </c>
      <c r="G65" s="90">
        <f t="shared" si="17"/>
        <v>1067.3399999999999</v>
      </c>
      <c r="H65" s="90">
        <f t="shared" si="17"/>
        <v>1125.3399999999999</v>
      </c>
      <c r="I65" s="90">
        <f t="shared" si="17"/>
        <v>1195.8399999999999</v>
      </c>
      <c r="J65" s="90">
        <f t="shared" si="17"/>
        <v>1313.2400000000002</v>
      </c>
      <c r="K65" s="90">
        <f t="shared" si="17"/>
        <v>1244.1399999999999</v>
      </c>
      <c r="L65" s="90">
        <f t="shared" si="17"/>
        <v>1248.8400000000001</v>
      </c>
      <c r="M65" s="90">
        <f t="shared" si="17"/>
        <v>1247.04</v>
      </c>
      <c r="N65" s="90">
        <f t="shared" si="17"/>
        <v>1243.24</v>
      </c>
      <c r="O65" s="90">
        <f t="shared" si="17"/>
        <v>1221.24</v>
      </c>
      <c r="P65" s="90">
        <f t="shared" si="17"/>
        <v>1204.74</v>
      </c>
      <c r="Q65" s="90">
        <f t="shared" si="17"/>
        <v>1221.1399999999999</v>
      </c>
      <c r="R65" s="90">
        <f t="shared" si="17"/>
        <v>1188.1400000000001</v>
      </c>
      <c r="S65" s="90">
        <f t="shared" si="17"/>
        <v>1203.94</v>
      </c>
      <c r="T65" s="90">
        <f t="shared" si="17"/>
        <v>1224.1400000000001</v>
      </c>
      <c r="U65" s="90">
        <f t="shared" si="17"/>
        <v>1182.1400000000001</v>
      </c>
      <c r="V65" s="90">
        <f t="shared" si="17"/>
        <v>1209.25</v>
      </c>
      <c r="W65" s="90">
        <f t="shared" si="17"/>
        <v>1215.58</v>
      </c>
      <c r="X65" s="90">
        <f t="shared" si="17"/>
        <v>1259.3400000000001</v>
      </c>
      <c r="Y65" s="90">
        <f t="shared" si="17"/>
        <v>1356.06</v>
      </c>
      <c r="Z65" s="90">
        <f t="shared" si="17"/>
        <v>1331.37</v>
      </c>
      <c r="AA65" s="90">
        <f t="shared" si="17"/>
        <v>1307.54</v>
      </c>
      <c r="AB65" s="90">
        <f t="shared" si="17"/>
        <v>1236.54</v>
      </c>
      <c r="AC65" s="90">
        <f t="shared" si="17"/>
        <v>1242.54</v>
      </c>
      <c r="AD65" s="90">
        <f t="shared" si="17"/>
        <v>1113.1399999999999</v>
      </c>
      <c r="AE65" s="90">
        <f t="shared" si="17"/>
        <v>1022.24</v>
      </c>
      <c r="AF65" s="90">
        <f t="shared" si="17"/>
        <v>962.44</v>
      </c>
      <c r="AG65" s="73">
        <f>AG63+AG59+AG47+AG43+AG30+AG64</f>
        <v>1355.5100000000002</v>
      </c>
      <c r="AH65" s="51">
        <f t="shared" si="2"/>
        <v>1356.06</v>
      </c>
      <c r="AI65" s="52">
        <f t="shared" si="3"/>
        <v>962.44</v>
      </c>
    </row>
    <row r="66" spans="1:35" x14ac:dyDescent="0.25">
      <c r="A66" s="54" t="s">
        <v>73</v>
      </c>
      <c r="B66" s="81">
        <f t="shared" ref="B66" si="18">IF(B51&lt;0,B51*-1,0)</f>
        <v>0</v>
      </c>
      <c r="C66" s="81">
        <f t="shared" ref="C66:Q66" si="19">IF(C51&lt;0,C51*-1,0)</f>
        <v>0</v>
      </c>
      <c r="D66" s="81">
        <f t="shared" si="19"/>
        <v>0</v>
      </c>
      <c r="E66" s="81">
        <f t="shared" si="19"/>
        <v>0</v>
      </c>
      <c r="F66" s="81">
        <f t="shared" si="19"/>
        <v>0</v>
      </c>
      <c r="G66" s="81">
        <f t="shared" si="19"/>
        <v>0</v>
      </c>
      <c r="H66" s="81">
        <f t="shared" si="19"/>
        <v>0</v>
      </c>
      <c r="I66" s="81">
        <f t="shared" si="19"/>
        <v>0</v>
      </c>
      <c r="J66" s="81">
        <f t="shared" si="19"/>
        <v>0</v>
      </c>
      <c r="K66" s="81">
        <f t="shared" si="19"/>
        <v>0</v>
      </c>
      <c r="L66" s="81">
        <f t="shared" si="19"/>
        <v>0</v>
      </c>
      <c r="M66" s="81">
        <f t="shared" si="19"/>
        <v>0</v>
      </c>
      <c r="N66" s="81">
        <f t="shared" si="19"/>
        <v>0</v>
      </c>
      <c r="O66" s="81">
        <f t="shared" si="19"/>
        <v>0</v>
      </c>
      <c r="P66" s="81">
        <f t="shared" si="19"/>
        <v>0</v>
      </c>
      <c r="Q66" s="81">
        <f t="shared" si="19"/>
        <v>0</v>
      </c>
      <c r="R66" s="81">
        <f>IF(R51&lt;0,R51*-1,0)</f>
        <v>0</v>
      </c>
      <c r="S66" s="81">
        <f t="shared" ref="S66:AF66" si="20">IF(S51&lt;0,S51*-1,0)</f>
        <v>0</v>
      </c>
      <c r="T66" s="81">
        <f t="shared" si="20"/>
        <v>0</v>
      </c>
      <c r="U66" s="81">
        <f t="shared" si="20"/>
        <v>0</v>
      </c>
      <c r="V66" s="81">
        <f t="shared" si="20"/>
        <v>0</v>
      </c>
      <c r="W66" s="81">
        <f t="shared" si="20"/>
        <v>0</v>
      </c>
      <c r="X66" s="81">
        <f t="shared" si="20"/>
        <v>0</v>
      </c>
      <c r="Y66" s="81">
        <f t="shared" si="20"/>
        <v>0</v>
      </c>
      <c r="Z66" s="81">
        <f t="shared" si="20"/>
        <v>0</v>
      </c>
      <c r="AA66" s="81">
        <f t="shared" si="20"/>
        <v>0</v>
      </c>
      <c r="AB66" s="81">
        <f t="shared" si="20"/>
        <v>0</v>
      </c>
      <c r="AC66" s="81">
        <f t="shared" si="20"/>
        <v>0</v>
      </c>
      <c r="AD66" s="81">
        <f t="shared" si="20"/>
        <v>0</v>
      </c>
      <c r="AE66" s="81">
        <f t="shared" si="20"/>
        <v>0</v>
      </c>
      <c r="AF66" s="81">
        <f t="shared" si="20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" si="21">IF(B49&lt;0,B49*-1,0)</f>
        <v>0</v>
      </c>
      <c r="C67" s="81">
        <f t="shared" ref="C67:Q67" si="22">IF(C49&lt;0,C49*-1,0)</f>
        <v>0</v>
      </c>
      <c r="D67" s="81">
        <f t="shared" si="22"/>
        <v>0</v>
      </c>
      <c r="E67" s="81">
        <f t="shared" si="22"/>
        <v>0</v>
      </c>
      <c r="F67" s="81">
        <f t="shared" si="22"/>
        <v>0</v>
      </c>
      <c r="G67" s="81">
        <f t="shared" si="22"/>
        <v>0</v>
      </c>
      <c r="H67" s="81">
        <f t="shared" si="22"/>
        <v>0</v>
      </c>
      <c r="I67" s="81">
        <f t="shared" si="22"/>
        <v>0</v>
      </c>
      <c r="J67" s="81">
        <f t="shared" si="22"/>
        <v>0</v>
      </c>
      <c r="K67" s="81">
        <f t="shared" si="22"/>
        <v>0</v>
      </c>
      <c r="L67" s="81">
        <f t="shared" si="22"/>
        <v>0</v>
      </c>
      <c r="M67" s="81">
        <f t="shared" si="22"/>
        <v>0</v>
      </c>
      <c r="N67" s="81">
        <f t="shared" si="22"/>
        <v>0</v>
      </c>
      <c r="O67" s="81">
        <f t="shared" si="22"/>
        <v>0</v>
      </c>
      <c r="P67" s="81">
        <f t="shared" si="22"/>
        <v>0</v>
      </c>
      <c r="Q67" s="81">
        <f t="shared" si="22"/>
        <v>0</v>
      </c>
      <c r="R67" s="81">
        <f>IF(R49&lt;0,R49*-1,0)</f>
        <v>0</v>
      </c>
      <c r="S67" s="81">
        <f t="shared" ref="S67:AF67" si="23">IF(S49&lt;0,S49*-1,0)</f>
        <v>0</v>
      </c>
      <c r="T67" s="81">
        <f t="shared" si="23"/>
        <v>0</v>
      </c>
      <c r="U67" s="81">
        <f t="shared" si="23"/>
        <v>0</v>
      </c>
      <c r="V67" s="81">
        <f t="shared" si="23"/>
        <v>0</v>
      </c>
      <c r="W67" s="81">
        <f t="shared" si="23"/>
        <v>0</v>
      </c>
      <c r="X67" s="81">
        <f t="shared" si="23"/>
        <v>0</v>
      </c>
      <c r="Y67" s="81">
        <f t="shared" si="23"/>
        <v>0</v>
      </c>
      <c r="Z67" s="81">
        <f t="shared" si="23"/>
        <v>0</v>
      </c>
      <c r="AA67" s="81">
        <f t="shared" si="23"/>
        <v>0</v>
      </c>
      <c r="AB67" s="81">
        <f t="shared" si="23"/>
        <v>0</v>
      </c>
      <c r="AC67" s="81">
        <f t="shared" si="23"/>
        <v>0</v>
      </c>
      <c r="AD67" s="81">
        <f t="shared" si="23"/>
        <v>0</v>
      </c>
      <c r="AE67" s="81">
        <f t="shared" si="23"/>
        <v>0</v>
      </c>
      <c r="AF67" s="81">
        <f t="shared" si="23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" si="24">IF(B52&lt;0,B52*-1,0)</f>
        <v>0</v>
      </c>
      <c r="C68" s="81">
        <f t="shared" ref="C68:Q68" si="25">IF(C52&lt;0,C52*-1,0)</f>
        <v>0</v>
      </c>
      <c r="D68" s="81">
        <f t="shared" si="25"/>
        <v>0</v>
      </c>
      <c r="E68" s="81">
        <f t="shared" si="25"/>
        <v>0</v>
      </c>
      <c r="F68" s="81">
        <f t="shared" si="25"/>
        <v>0</v>
      </c>
      <c r="G68" s="81">
        <f t="shared" si="25"/>
        <v>0</v>
      </c>
      <c r="H68" s="81">
        <f t="shared" si="25"/>
        <v>0</v>
      </c>
      <c r="I68" s="81">
        <f t="shared" si="25"/>
        <v>0</v>
      </c>
      <c r="J68" s="81">
        <f t="shared" si="25"/>
        <v>0</v>
      </c>
      <c r="K68" s="81">
        <f t="shared" si="25"/>
        <v>0</v>
      </c>
      <c r="L68" s="81">
        <f t="shared" si="25"/>
        <v>0</v>
      </c>
      <c r="M68" s="81">
        <f t="shared" si="25"/>
        <v>0</v>
      </c>
      <c r="N68" s="81">
        <f t="shared" si="25"/>
        <v>0</v>
      </c>
      <c r="O68" s="81">
        <f t="shared" si="25"/>
        <v>0</v>
      </c>
      <c r="P68" s="81">
        <f t="shared" si="25"/>
        <v>0</v>
      </c>
      <c r="Q68" s="81">
        <f t="shared" si="25"/>
        <v>0</v>
      </c>
      <c r="R68" s="81">
        <f>IF(R52&lt;0,R52*-1,0)</f>
        <v>0</v>
      </c>
      <c r="S68" s="81">
        <f t="shared" ref="S68:AF68" si="26">IF(S52&lt;0,S52*-1,0)</f>
        <v>0</v>
      </c>
      <c r="T68" s="81">
        <f t="shared" si="26"/>
        <v>0</v>
      </c>
      <c r="U68" s="81">
        <f t="shared" si="26"/>
        <v>0</v>
      </c>
      <c r="V68" s="81">
        <f t="shared" si="26"/>
        <v>0</v>
      </c>
      <c r="W68" s="81">
        <f t="shared" si="26"/>
        <v>0</v>
      </c>
      <c r="X68" s="81">
        <f t="shared" si="26"/>
        <v>0</v>
      </c>
      <c r="Y68" s="81">
        <f t="shared" si="26"/>
        <v>0</v>
      </c>
      <c r="Z68" s="81">
        <f t="shared" si="26"/>
        <v>0</v>
      </c>
      <c r="AA68" s="81">
        <f t="shared" si="26"/>
        <v>0</v>
      </c>
      <c r="AB68" s="81">
        <f t="shared" si="26"/>
        <v>0</v>
      </c>
      <c r="AC68" s="81">
        <f t="shared" si="26"/>
        <v>0</v>
      </c>
      <c r="AD68" s="81">
        <f t="shared" si="26"/>
        <v>0</v>
      </c>
      <c r="AE68" s="81">
        <f t="shared" si="26"/>
        <v>0</v>
      </c>
      <c r="AF68" s="81">
        <f t="shared" si="2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 t="shared" ref="B69" si="27">IF(B50&lt;0,B50*-1,0)</f>
        <v>0</v>
      </c>
      <c r="C69" s="81">
        <f t="shared" ref="C69:AF69" si="28">IF(C50&lt;0,C50*-1,0)</f>
        <v>0</v>
      </c>
      <c r="D69" s="81">
        <f t="shared" si="28"/>
        <v>0</v>
      </c>
      <c r="E69" s="81">
        <f t="shared" si="28"/>
        <v>0</v>
      </c>
      <c r="F69" s="81">
        <f t="shared" si="28"/>
        <v>0</v>
      </c>
      <c r="G69" s="81">
        <f t="shared" si="28"/>
        <v>0</v>
      </c>
      <c r="H69" s="81">
        <f t="shared" si="28"/>
        <v>0</v>
      </c>
      <c r="I69" s="81">
        <f t="shared" si="28"/>
        <v>0</v>
      </c>
      <c r="J69" s="81">
        <f t="shared" si="28"/>
        <v>0</v>
      </c>
      <c r="K69" s="81">
        <f t="shared" si="28"/>
        <v>0</v>
      </c>
      <c r="L69" s="81">
        <f t="shared" si="28"/>
        <v>0</v>
      </c>
      <c r="M69" s="81">
        <f t="shared" si="28"/>
        <v>0</v>
      </c>
      <c r="N69" s="81">
        <f t="shared" si="28"/>
        <v>0</v>
      </c>
      <c r="O69" s="81">
        <f t="shared" si="28"/>
        <v>0</v>
      </c>
      <c r="P69" s="81">
        <f t="shared" si="28"/>
        <v>0</v>
      </c>
      <c r="Q69" s="81">
        <f t="shared" si="28"/>
        <v>0</v>
      </c>
      <c r="R69" s="81">
        <f t="shared" si="28"/>
        <v>0</v>
      </c>
      <c r="S69" s="81">
        <f t="shared" si="28"/>
        <v>0</v>
      </c>
      <c r="T69" s="81">
        <f t="shared" si="28"/>
        <v>0</v>
      </c>
      <c r="U69" s="81">
        <f t="shared" si="28"/>
        <v>0</v>
      </c>
      <c r="V69" s="81">
        <f t="shared" si="28"/>
        <v>0</v>
      </c>
      <c r="W69" s="81">
        <f t="shared" si="28"/>
        <v>0</v>
      </c>
      <c r="X69" s="81">
        <f t="shared" si="28"/>
        <v>0</v>
      </c>
      <c r="Y69" s="81">
        <f t="shared" si="28"/>
        <v>0</v>
      </c>
      <c r="Z69" s="81">
        <f t="shared" si="28"/>
        <v>0</v>
      </c>
      <c r="AA69" s="81">
        <f t="shared" si="28"/>
        <v>0</v>
      </c>
      <c r="AB69" s="81">
        <f t="shared" si="28"/>
        <v>0</v>
      </c>
      <c r="AC69" s="81">
        <f t="shared" si="28"/>
        <v>0</v>
      </c>
      <c r="AD69" s="81">
        <f t="shared" si="28"/>
        <v>0</v>
      </c>
      <c r="AE69" s="81">
        <f t="shared" si="28"/>
        <v>0</v>
      </c>
      <c r="AF69" s="81">
        <f t="shared" si="28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 t="shared" ref="B71" si="29">SUM(B66:B70)</f>
        <v>0</v>
      </c>
      <c r="C71" s="68">
        <f t="shared" ref="C71:AF71" si="30">SUM(C66:C70)</f>
        <v>0</v>
      </c>
      <c r="D71" s="68">
        <f t="shared" si="30"/>
        <v>0</v>
      </c>
      <c r="E71" s="68">
        <f t="shared" si="30"/>
        <v>0</v>
      </c>
      <c r="F71" s="68">
        <f t="shared" si="30"/>
        <v>0</v>
      </c>
      <c r="G71" s="68">
        <f t="shared" si="30"/>
        <v>0</v>
      </c>
      <c r="H71" s="68">
        <f t="shared" si="30"/>
        <v>0</v>
      </c>
      <c r="I71" s="68">
        <f t="shared" si="30"/>
        <v>0</v>
      </c>
      <c r="J71" s="68">
        <f t="shared" si="30"/>
        <v>0</v>
      </c>
      <c r="K71" s="68">
        <f t="shared" si="30"/>
        <v>0</v>
      </c>
      <c r="L71" s="68">
        <f t="shared" si="30"/>
        <v>0</v>
      </c>
      <c r="M71" s="68">
        <f t="shared" si="30"/>
        <v>0</v>
      </c>
      <c r="N71" s="68">
        <f t="shared" si="30"/>
        <v>0</v>
      </c>
      <c r="O71" s="68">
        <f t="shared" si="30"/>
        <v>0</v>
      </c>
      <c r="P71" s="68">
        <f t="shared" si="30"/>
        <v>0</v>
      </c>
      <c r="Q71" s="68">
        <f t="shared" si="30"/>
        <v>0</v>
      </c>
      <c r="R71" s="68">
        <f t="shared" si="30"/>
        <v>0</v>
      </c>
      <c r="S71" s="68">
        <f t="shared" si="30"/>
        <v>0</v>
      </c>
      <c r="T71" s="68">
        <f t="shared" si="30"/>
        <v>0</v>
      </c>
      <c r="U71" s="68">
        <f t="shared" si="30"/>
        <v>0</v>
      </c>
      <c r="V71" s="68">
        <f t="shared" si="30"/>
        <v>0</v>
      </c>
      <c r="W71" s="68">
        <f t="shared" si="30"/>
        <v>0</v>
      </c>
      <c r="X71" s="68">
        <f t="shared" si="30"/>
        <v>0</v>
      </c>
      <c r="Y71" s="68">
        <f t="shared" si="30"/>
        <v>0</v>
      </c>
      <c r="Z71" s="68">
        <f t="shared" si="30"/>
        <v>0</v>
      </c>
      <c r="AA71" s="68">
        <f t="shared" si="30"/>
        <v>0</v>
      </c>
      <c r="AB71" s="68">
        <f t="shared" si="30"/>
        <v>0</v>
      </c>
      <c r="AC71" s="68">
        <f t="shared" si="30"/>
        <v>0</v>
      </c>
      <c r="AD71" s="68">
        <f t="shared" si="30"/>
        <v>0</v>
      </c>
      <c r="AE71" s="68">
        <f t="shared" si="30"/>
        <v>0</v>
      </c>
      <c r="AF71" s="68">
        <f t="shared" si="30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5">
        <v>49.8</v>
      </c>
      <c r="C72" s="93">
        <v>49.9</v>
      </c>
      <c r="D72" s="93">
        <v>49.9</v>
      </c>
      <c r="E72" s="93">
        <v>50.015000000000001</v>
      </c>
      <c r="F72" s="93">
        <v>50.024000000000001</v>
      </c>
      <c r="G72" s="93">
        <v>50.000999999999998</v>
      </c>
      <c r="H72" s="93">
        <v>50.008000000000003</v>
      </c>
      <c r="I72" s="93">
        <v>50.012999999999998</v>
      </c>
      <c r="J72" s="93">
        <v>50.024000000000001</v>
      </c>
      <c r="K72" s="93">
        <v>49.994</v>
      </c>
      <c r="L72" s="93">
        <v>50.024999999999999</v>
      </c>
      <c r="M72" s="93">
        <v>50.06</v>
      </c>
      <c r="N72" s="93">
        <v>50.06</v>
      </c>
      <c r="O72" s="93">
        <v>50</v>
      </c>
      <c r="P72" s="93">
        <v>49.96</v>
      </c>
      <c r="Q72" s="94">
        <v>49.898000000000003</v>
      </c>
      <c r="R72" s="93">
        <v>49.923000000000002</v>
      </c>
      <c r="S72" s="93">
        <v>49.923000000000002</v>
      </c>
      <c r="T72" s="93">
        <v>49.923000000000002</v>
      </c>
      <c r="U72" s="93">
        <v>49.820999999999998</v>
      </c>
      <c r="V72" s="93">
        <v>50.036000000000001</v>
      </c>
      <c r="W72" s="93">
        <v>49.930999999999997</v>
      </c>
      <c r="X72" s="93">
        <v>50.039000000000001</v>
      </c>
      <c r="Y72" s="93">
        <v>50.039000000000001</v>
      </c>
      <c r="Z72" s="93">
        <v>50.109000000000002</v>
      </c>
      <c r="AA72" s="93">
        <v>50.051000000000002</v>
      </c>
      <c r="AB72" s="93">
        <v>50.09</v>
      </c>
      <c r="AC72" s="93">
        <v>50.06</v>
      </c>
      <c r="AD72" s="93">
        <v>50.045000000000002</v>
      </c>
      <c r="AE72" s="93">
        <v>50.045000000000002</v>
      </c>
      <c r="AF72" s="93">
        <v>50.045000000000002</v>
      </c>
      <c r="AG72" s="96"/>
      <c r="AH72" s="51">
        <f t="shared" si="2"/>
        <v>50.109000000000002</v>
      </c>
      <c r="AI72" s="52">
        <f t="shared" si="3"/>
        <v>49.8</v>
      </c>
    </row>
    <row r="73" spans="1:35" x14ac:dyDescent="0.25">
      <c r="A73" s="97" t="s">
        <v>80</v>
      </c>
      <c r="B73" s="99">
        <v>122.7</v>
      </c>
      <c r="C73" s="69">
        <v>126.6</v>
      </c>
      <c r="D73" s="69">
        <v>123.6</v>
      </c>
      <c r="E73" s="69">
        <v>123.6</v>
      </c>
      <c r="F73" s="69">
        <v>119</v>
      </c>
      <c r="G73" s="69">
        <v>123.7</v>
      </c>
      <c r="H73" s="69">
        <v>123.7</v>
      </c>
      <c r="I73" s="69">
        <v>125.6</v>
      </c>
      <c r="J73" s="69">
        <v>124.8</v>
      </c>
      <c r="K73" s="69">
        <v>124.3</v>
      </c>
      <c r="L73" s="69">
        <v>124.7</v>
      </c>
      <c r="M73" s="69">
        <v>124</v>
      </c>
      <c r="N73" s="69">
        <v>124</v>
      </c>
      <c r="O73" s="69">
        <v>124</v>
      </c>
      <c r="P73" s="69">
        <v>124.5</v>
      </c>
      <c r="Q73" s="98">
        <v>123.5</v>
      </c>
      <c r="R73" s="98">
        <v>123.3</v>
      </c>
      <c r="S73" s="98">
        <v>123.3</v>
      </c>
      <c r="T73" s="98">
        <v>123.3</v>
      </c>
      <c r="U73" s="98">
        <v>127.1</v>
      </c>
      <c r="V73" s="98">
        <v>125.1</v>
      </c>
      <c r="W73" s="98">
        <v>126.2</v>
      </c>
      <c r="X73" s="98">
        <v>125.4</v>
      </c>
      <c r="Y73" s="98">
        <v>125.4</v>
      </c>
      <c r="Z73" s="98">
        <v>125.5</v>
      </c>
      <c r="AA73" s="69">
        <v>125</v>
      </c>
      <c r="AB73" s="69">
        <v>126.6</v>
      </c>
      <c r="AC73" s="69">
        <v>126.8</v>
      </c>
      <c r="AD73" s="69">
        <v>125</v>
      </c>
      <c r="AE73" s="69">
        <v>125</v>
      </c>
      <c r="AF73" s="69">
        <v>125</v>
      </c>
      <c r="AG73" s="100"/>
      <c r="AH73" s="51">
        <f t="shared" si="2"/>
        <v>127.1</v>
      </c>
      <c r="AI73" s="52">
        <f t="shared" si="3"/>
        <v>119</v>
      </c>
    </row>
    <row r="74" spans="1:35" x14ac:dyDescent="0.25">
      <c r="A74" s="97" t="s">
        <v>81</v>
      </c>
      <c r="B74" s="99">
        <v>126.5</v>
      </c>
      <c r="C74" s="69">
        <v>129.1</v>
      </c>
      <c r="D74" s="69">
        <v>127</v>
      </c>
      <c r="E74" s="69">
        <v>127</v>
      </c>
      <c r="F74" s="69">
        <v>126</v>
      </c>
      <c r="G74" s="69">
        <v>127.1</v>
      </c>
      <c r="H74" s="69">
        <v>127.3</v>
      </c>
      <c r="I74" s="69">
        <v>127.7</v>
      </c>
      <c r="J74" s="69">
        <v>126.7</v>
      </c>
      <c r="K74" s="69">
        <v>126.1</v>
      </c>
      <c r="L74" s="69">
        <v>126.6</v>
      </c>
      <c r="M74" s="69">
        <v>126.5</v>
      </c>
      <c r="N74" s="69">
        <v>126.5</v>
      </c>
      <c r="O74" s="69">
        <v>126.5</v>
      </c>
      <c r="P74" s="69">
        <v>126.7</v>
      </c>
      <c r="Q74" s="98">
        <v>126.5</v>
      </c>
      <c r="R74" s="98">
        <v>126.2</v>
      </c>
      <c r="S74" s="98">
        <v>126.2</v>
      </c>
      <c r="T74" s="98">
        <v>126.2</v>
      </c>
      <c r="U74" s="98">
        <v>129.80000000000001</v>
      </c>
      <c r="V74" s="98">
        <v>128</v>
      </c>
      <c r="W74" s="98">
        <v>128.9</v>
      </c>
      <c r="X74" s="98">
        <v>127.9</v>
      </c>
      <c r="Y74" s="98">
        <v>127.9</v>
      </c>
      <c r="Z74" s="98">
        <v>128.4</v>
      </c>
      <c r="AA74" s="69">
        <v>128</v>
      </c>
      <c r="AB74" s="69">
        <v>129.69999999999999</v>
      </c>
      <c r="AC74" s="69">
        <v>129.69999999999999</v>
      </c>
      <c r="AD74" s="69">
        <v>128</v>
      </c>
      <c r="AE74" s="69">
        <v>128</v>
      </c>
      <c r="AF74" s="69">
        <v>128</v>
      </c>
      <c r="AG74" s="100"/>
      <c r="AH74" s="51">
        <f t="shared" si="2"/>
        <v>129.80000000000001</v>
      </c>
      <c r="AI74" s="52">
        <f t="shared" si="3"/>
        <v>126</v>
      </c>
    </row>
    <row r="75" spans="1:35" x14ac:dyDescent="0.25">
      <c r="A75" s="97" t="s">
        <v>82</v>
      </c>
      <c r="B75" s="99">
        <v>128.30000000000001</v>
      </c>
      <c r="C75" s="69">
        <v>128.5</v>
      </c>
      <c r="D75" s="69">
        <v>128.30000000000001</v>
      </c>
      <c r="E75" s="69">
        <v>130</v>
      </c>
      <c r="F75" s="69">
        <v>130</v>
      </c>
      <c r="G75" s="69">
        <v>128.6</v>
      </c>
      <c r="H75" s="69">
        <v>128.1</v>
      </c>
      <c r="I75" s="69">
        <v>127.1</v>
      </c>
      <c r="J75" s="69">
        <v>128.6</v>
      </c>
      <c r="K75" s="69">
        <v>125.8</v>
      </c>
      <c r="L75" s="69">
        <v>127.1</v>
      </c>
      <c r="M75" s="69">
        <v>125.6</v>
      </c>
      <c r="N75" s="69">
        <v>125.6</v>
      </c>
      <c r="O75" s="69">
        <v>125.6</v>
      </c>
      <c r="P75" s="69">
        <v>127</v>
      </c>
      <c r="Q75" s="69">
        <v>125.9</v>
      </c>
      <c r="R75" s="69">
        <v>123.4</v>
      </c>
      <c r="S75" s="69">
        <v>123.4</v>
      </c>
      <c r="T75" s="69">
        <v>123.4</v>
      </c>
      <c r="U75" s="98">
        <v>128.1</v>
      </c>
      <c r="V75" s="98">
        <v>128</v>
      </c>
      <c r="W75" s="98">
        <v>127.5</v>
      </c>
      <c r="X75" s="98">
        <v>124.8</v>
      </c>
      <c r="Y75" s="98">
        <v>124.8</v>
      </c>
      <c r="Z75" s="98">
        <v>123.7</v>
      </c>
      <c r="AA75" s="69">
        <v>124</v>
      </c>
      <c r="AB75" s="69">
        <v>124</v>
      </c>
      <c r="AC75" s="69">
        <v>124.6</v>
      </c>
      <c r="AD75" s="69">
        <v>130</v>
      </c>
      <c r="AE75" s="69">
        <v>130</v>
      </c>
      <c r="AF75" s="69">
        <v>130</v>
      </c>
      <c r="AG75" s="100"/>
      <c r="AH75" s="51">
        <f t="shared" si="2"/>
        <v>130</v>
      </c>
      <c r="AI75" s="52">
        <f t="shared" si="3"/>
        <v>123.4</v>
      </c>
    </row>
    <row r="76" spans="1:35" x14ac:dyDescent="0.25">
      <c r="A76" s="101" t="s">
        <v>83</v>
      </c>
      <c r="B76" s="99">
        <v>131.1</v>
      </c>
      <c r="C76" s="69">
        <v>131.4</v>
      </c>
      <c r="D76" s="69">
        <v>131.4</v>
      </c>
      <c r="E76" s="69">
        <v>132.9</v>
      </c>
      <c r="F76" s="69">
        <v>130.80000000000001</v>
      </c>
      <c r="G76" s="69">
        <v>130.6</v>
      </c>
      <c r="H76" s="69">
        <v>130</v>
      </c>
      <c r="I76" s="69">
        <v>129</v>
      </c>
      <c r="J76" s="69">
        <v>129.69999999999999</v>
      </c>
      <c r="K76" s="69">
        <v>127.1</v>
      </c>
      <c r="L76" s="69">
        <v>127.4</v>
      </c>
      <c r="M76" s="69">
        <v>127</v>
      </c>
      <c r="N76" s="69">
        <v>127</v>
      </c>
      <c r="O76" s="69">
        <v>127</v>
      </c>
      <c r="P76" s="69">
        <v>127</v>
      </c>
      <c r="Q76" s="69">
        <v>127.1</v>
      </c>
      <c r="R76" s="69">
        <v>123.9</v>
      </c>
      <c r="S76" s="69">
        <v>123.9</v>
      </c>
      <c r="T76" s="69">
        <v>123.9</v>
      </c>
      <c r="U76" s="98">
        <v>129.1</v>
      </c>
      <c r="V76" s="98">
        <v>129</v>
      </c>
      <c r="W76" s="98">
        <v>127.1</v>
      </c>
      <c r="X76" s="98">
        <v>122.9</v>
      </c>
      <c r="Y76" s="98">
        <v>122.9</v>
      </c>
      <c r="Z76" s="98">
        <v>122.9</v>
      </c>
      <c r="AA76" s="69">
        <v>125</v>
      </c>
      <c r="AB76" s="69">
        <v>125.6</v>
      </c>
      <c r="AC76" s="69">
        <v>126.5</v>
      </c>
      <c r="AD76" s="69">
        <v>130</v>
      </c>
      <c r="AE76" s="69">
        <v>130</v>
      </c>
      <c r="AF76" s="69">
        <v>130</v>
      </c>
      <c r="AG76" s="100"/>
      <c r="AH76" s="51">
        <f t="shared" si="2"/>
        <v>132.9</v>
      </c>
      <c r="AI76" s="52">
        <f t="shared" si="3"/>
        <v>122.9</v>
      </c>
    </row>
    <row r="77" spans="1:35" x14ac:dyDescent="0.25">
      <c r="A77" s="101" t="s">
        <v>84</v>
      </c>
      <c r="B77" s="103">
        <v>126.2</v>
      </c>
      <c r="C77" s="102">
        <v>131.1</v>
      </c>
      <c r="D77" s="102">
        <v>125.8</v>
      </c>
      <c r="E77" s="102">
        <v>125.1</v>
      </c>
      <c r="F77" s="102">
        <v>117.6</v>
      </c>
      <c r="G77" s="102">
        <v>126.9</v>
      </c>
      <c r="H77" s="102">
        <v>131.9</v>
      </c>
      <c r="I77" s="102">
        <v>128.5</v>
      </c>
      <c r="J77" s="102">
        <v>132.1</v>
      </c>
      <c r="K77" s="102">
        <v>132.80000000000001</v>
      </c>
      <c r="L77" s="102">
        <v>133.19999999999999</v>
      </c>
      <c r="M77" s="102">
        <v>131</v>
      </c>
      <c r="N77" s="102">
        <v>131</v>
      </c>
      <c r="O77" s="102">
        <v>131</v>
      </c>
      <c r="P77" s="102">
        <v>133</v>
      </c>
      <c r="Q77" s="102">
        <v>127.2</v>
      </c>
      <c r="R77" s="102">
        <v>126.5</v>
      </c>
      <c r="S77" s="102">
        <v>126.5</v>
      </c>
      <c r="T77" s="102">
        <v>126.5</v>
      </c>
      <c r="U77" s="98">
        <v>132.80000000000001</v>
      </c>
      <c r="V77" s="98">
        <v>129</v>
      </c>
      <c r="W77" s="98">
        <v>134.9</v>
      </c>
      <c r="X77" s="98">
        <v>133.5</v>
      </c>
      <c r="Y77" s="98">
        <v>133.5</v>
      </c>
      <c r="Z77" s="98">
        <v>133.5</v>
      </c>
      <c r="AA77" s="102">
        <v>130</v>
      </c>
      <c r="AB77" s="102">
        <v>131.6</v>
      </c>
      <c r="AC77" s="102">
        <v>130.19999999999999</v>
      </c>
      <c r="AD77" s="102">
        <v>130</v>
      </c>
      <c r="AE77" s="102">
        <v>130</v>
      </c>
      <c r="AF77" s="102">
        <v>130</v>
      </c>
      <c r="AG77" s="104"/>
      <c r="AH77" s="51">
        <f t="shared" si="2"/>
        <v>134.9</v>
      </c>
      <c r="AI77" s="52">
        <f t="shared" si="3"/>
        <v>117.6</v>
      </c>
    </row>
    <row r="78" spans="1:35" x14ac:dyDescent="0.25">
      <c r="A78" s="97" t="s">
        <v>85</v>
      </c>
      <c r="B78" s="99">
        <v>127.4</v>
      </c>
      <c r="C78" s="69">
        <v>135.4</v>
      </c>
      <c r="D78" s="69">
        <v>132.4</v>
      </c>
      <c r="E78" s="69">
        <v>134.5</v>
      </c>
      <c r="F78" s="69">
        <v>132.80000000000001</v>
      </c>
      <c r="G78" s="69">
        <v>133.6</v>
      </c>
      <c r="H78" s="69">
        <v>134.1</v>
      </c>
      <c r="I78" s="69">
        <v>132.9</v>
      </c>
      <c r="J78" s="69">
        <v>135</v>
      </c>
      <c r="K78" s="69">
        <v>132.19999999999999</v>
      </c>
      <c r="L78" s="69">
        <v>130.1</v>
      </c>
      <c r="M78" s="69">
        <v>134.5</v>
      </c>
      <c r="N78" s="69">
        <v>134.5</v>
      </c>
      <c r="O78" s="69">
        <v>134.5</v>
      </c>
      <c r="P78" s="69">
        <v>134</v>
      </c>
      <c r="Q78" s="69">
        <v>131.30000000000001</v>
      </c>
      <c r="R78" s="69">
        <v>130</v>
      </c>
      <c r="S78" s="69">
        <v>130</v>
      </c>
      <c r="T78" s="69">
        <v>130</v>
      </c>
      <c r="U78" s="98">
        <v>131</v>
      </c>
      <c r="V78" s="98">
        <v>130.69999999999999</v>
      </c>
      <c r="W78" s="98">
        <v>130.4</v>
      </c>
      <c r="X78" s="98">
        <v>131.30000000000001</v>
      </c>
      <c r="Y78" s="98">
        <v>131.30000000000001</v>
      </c>
      <c r="Z78" s="98">
        <v>131.30000000000001</v>
      </c>
      <c r="AA78" s="69">
        <v>130</v>
      </c>
      <c r="AB78" s="69">
        <v>130</v>
      </c>
      <c r="AC78" s="69">
        <v>130</v>
      </c>
      <c r="AD78" s="69">
        <v>132</v>
      </c>
      <c r="AE78" s="69">
        <v>132</v>
      </c>
      <c r="AF78" s="69">
        <v>132</v>
      </c>
      <c r="AG78" s="100"/>
      <c r="AH78" s="51">
        <f>MAX(B78:AF78)</f>
        <v>135.4</v>
      </c>
      <c r="AI78" s="52">
        <f>MIN(B78:AF78)</f>
        <v>127.4</v>
      </c>
    </row>
    <row r="79" spans="1:35" ht="15.75" thickBot="1" x14ac:dyDescent="0.3">
      <c r="A79" s="97" t="s">
        <v>86</v>
      </c>
      <c r="B79" s="106">
        <v>64.7</v>
      </c>
      <c r="C79" s="105">
        <v>66</v>
      </c>
      <c r="D79" s="105">
        <v>65.400000000000006</v>
      </c>
      <c r="E79" s="105">
        <v>65.2</v>
      </c>
      <c r="F79" s="105">
        <v>64.8</v>
      </c>
      <c r="G79" s="105">
        <v>65.2</v>
      </c>
      <c r="H79" s="105">
        <v>65.2</v>
      </c>
      <c r="I79" s="105">
        <v>65.2</v>
      </c>
      <c r="J79" s="105">
        <v>64.5</v>
      </c>
      <c r="K79" s="105">
        <v>64</v>
      </c>
      <c r="L79" s="105">
        <v>64.099999999999994</v>
      </c>
      <c r="M79" s="105">
        <v>64.400000000000006</v>
      </c>
      <c r="N79" s="105">
        <v>64.400000000000006</v>
      </c>
      <c r="O79" s="105">
        <v>64.400000000000006</v>
      </c>
      <c r="P79" s="105">
        <v>64.5</v>
      </c>
      <c r="Q79" s="105">
        <v>64.3</v>
      </c>
      <c r="R79" s="105">
        <v>64.3</v>
      </c>
      <c r="S79" s="105">
        <v>64.3</v>
      </c>
      <c r="T79" s="105">
        <v>64.3</v>
      </c>
      <c r="U79" s="105">
        <v>65.8</v>
      </c>
      <c r="V79" s="105">
        <v>65.5</v>
      </c>
      <c r="W79" s="105">
        <v>65.900000000000006</v>
      </c>
      <c r="X79" s="105">
        <v>65.3</v>
      </c>
      <c r="Y79" s="105">
        <v>65.3</v>
      </c>
      <c r="Z79" s="105">
        <v>65.3</v>
      </c>
      <c r="AA79" s="105">
        <v>65.599999999999994</v>
      </c>
      <c r="AB79" s="105">
        <v>66.3</v>
      </c>
      <c r="AC79" s="105">
        <v>66.3</v>
      </c>
      <c r="AD79" s="105">
        <v>65.7</v>
      </c>
      <c r="AE79" s="105">
        <v>65.7</v>
      </c>
      <c r="AF79" s="105">
        <v>65.7</v>
      </c>
      <c r="AG79" s="107"/>
      <c r="AH79" s="51">
        <f>MAX(B79:AF79)</f>
        <v>66.3</v>
      </c>
      <c r="AI79" s="52">
        <f>MIN(B79:AF79)</f>
        <v>64</v>
      </c>
    </row>
    <row r="80" spans="1:35" x14ac:dyDescent="0.25">
      <c r="A80" s="108" t="s">
        <v>87</v>
      </c>
      <c r="B80" s="109">
        <f t="shared" ref="B80" si="31">SUMIF(B48:B57,"&gt;0")</f>
        <v>737.8</v>
      </c>
      <c r="C80" s="109">
        <f t="shared" ref="C80:AF80" si="32">SUMIF(C48:C57,"&gt;0")</f>
        <v>714.26</v>
      </c>
      <c r="D80" s="109">
        <f t="shared" si="32"/>
        <v>712</v>
      </c>
      <c r="E80" s="109">
        <f t="shared" si="32"/>
        <v>701</v>
      </c>
      <c r="F80" s="109">
        <f t="shared" si="32"/>
        <v>756.8</v>
      </c>
      <c r="G80" s="109">
        <f t="shared" si="32"/>
        <v>720.3</v>
      </c>
      <c r="H80" s="109">
        <f t="shared" si="32"/>
        <v>735.3</v>
      </c>
      <c r="I80" s="109">
        <f t="shared" si="32"/>
        <v>717.8</v>
      </c>
      <c r="J80" s="109">
        <f t="shared" si="32"/>
        <v>812</v>
      </c>
      <c r="K80" s="109">
        <f t="shared" si="32"/>
        <v>720</v>
      </c>
      <c r="L80" s="109">
        <f t="shared" si="32"/>
        <v>725.6</v>
      </c>
      <c r="M80" s="109">
        <f t="shared" si="32"/>
        <v>737</v>
      </c>
      <c r="N80" s="109">
        <f t="shared" si="32"/>
        <v>760</v>
      </c>
      <c r="O80" s="109">
        <f t="shared" si="32"/>
        <v>734</v>
      </c>
      <c r="P80" s="109">
        <f t="shared" si="32"/>
        <v>723</v>
      </c>
      <c r="Q80" s="109">
        <f t="shared" si="32"/>
        <v>659</v>
      </c>
      <c r="R80" s="109">
        <f t="shared" si="32"/>
        <v>734.4</v>
      </c>
      <c r="S80" s="109">
        <f t="shared" si="32"/>
        <v>749.8</v>
      </c>
      <c r="T80" s="109">
        <f t="shared" si="32"/>
        <v>738.6</v>
      </c>
      <c r="U80" s="109">
        <f t="shared" si="32"/>
        <v>699</v>
      </c>
      <c r="V80" s="109">
        <f t="shared" si="32"/>
        <v>731.51</v>
      </c>
      <c r="W80" s="109">
        <f t="shared" si="32"/>
        <v>719.04</v>
      </c>
      <c r="X80" s="109">
        <f t="shared" si="32"/>
        <v>734.9</v>
      </c>
      <c r="Y80" s="109">
        <f t="shared" si="32"/>
        <v>694.22</v>
      </c>
      <c r="Z80" s="109">
        <f t="shared" si="32"/>
        <v>720.73</v>
      </c>
      <c r="AA80" s="109">
        <f t="shared" si="32"/>
        <v>723.2</v>
      </c>
      <c r="AB80" s="109">
        <f t="shared" si="32"/>
        <v>706</v>
      </c>
      <c r="AC80" s="109">
        <f t="shared" si="32"/>
        <v>597.6</v>
      </c>
      <c r="AD80" s="109">
        <f t="shared" si="32"/>
        <v>558</v>
      </c>
      <c r="AE80" s="109">
        <f t="shared" si="32"/>
        <v>537</v>
      </c>
      <c r="AF80" s="109">
        <f t="shared" si="32"/>
        <v>543</v>
      </c>
      <c r="AG80" s="110"/>
      <c r="AH80" s="51">
        <f>MAX(B80:AF80)</f>
        <v>812</v>
      </c>
      <c r="AI80" s="52">
        <f>MIN(B80:AF80)</f>
        <v>537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 t="shared" ref="B82" si="33">B11+B13+B17+B34+B36+B38+B40+B94+B108+B110+B121+B127+B130+B139+B143+B144+B147+B154+B159+B162+B163+B164+B172+B177+B83+B84+B85+B86+B99</f>
        <v>160.12</v>
      </c>
      <c r="C82" s="114">
        <f t="shared" ref="C82:AF82" si="34">C11+C13+C17+C34+C36+C38+C40+C94+C108+C110+C121+C127+C130+C139+C143+C144+C147+C154+C159+C162+C163+C164+C172+C177+C83+C84+C85+C86+C99</f>
        <v>153.02000000000001</v>
      </c>
      <c r="D82" s="114">
        <f t="shared" si="34"/>
        <v>150.91999999999999</v>
      </c>
      <c r="E82" s="114">
        <f t="shared" si="34"/>
        <v>161.21999999999997</v>
      </c>
      <c r="F82" s="114">
        <f t="shared" si="34"/>
        <v>185.62</v>
      </c>
      <c r="G82" s="114">
        <f t="shared" si="34"/>
        <v>209.72</v>
      </c>
      <c r="H82" s="114">
        <f t="shared" si="34"/>
        <v>236.12</v>
      </c>
      <c r="I82" s="114">
        <f t="shared" si="34"/>
        <v>262.21999999999997</v>
      </c>
      <c r="J82" s="114">
        <f t="shared" si="34"/>
        <v>357.91999999999996</v>
      </c>
      <c r="K82" s="114">
        <f t="shared" si="34"/>
        <v>299.91999999999996</v>
      </c>
      <c r="L82" s="114">
        <f t="shared" si="34"/>
        <v>307.02</v>
      </c>
      <c r="M82" s="114">
        <f t="shared" si="34"/>
        <v>333.81999999999994</v>
      </c>
      <c r="N82" s="114">
        <f t="shared" si="34"/>
        <v>308.02</v>
      </c>
      <c r="O82" s="114">
        <f t="shared" si="34"/>
        <v>288.02</v>
      </c>
      <c r="P82" s="114">
        <f t="shared" si="34"/>
        <v>271.02</v>
      </c>
      <c r="Q82" s="114">
        <f t="shared" si="34"/>
        <v>270.81999999999994</v>
      </c>
      <c r="R82" s="114">
        <f t="shared" si="34"/>
        <v>274.62</v>
      </c>
      <c r="S82" s="114">
        <f t="shared" si="34"/>
        <v>274.62</v>
      </c>
      <c r="T82" s="114">
        <f t="shared" si="34"/>
        <v>271.02</v>
      </c>
      <c r="U82" s="114">
        <f t="shared" si="34"/>
        <v>278.02</v>
      </c>
      <c r="V82" s="114">
        <f t="shared" si="34"/>
        <v>267.91999999999996</v>
      </c>
      <c r="W82" s="114">
        <f t="shared" si="34"/>
        <v>288.02</v>
      </c>
      <c r="X82" s="114">
        <f t="shared" si="34"/>
        <v>305.92</v>
      </c>
      <c r="Y82" s="114">
        <f t="shared" si="34"/>
        <v>336.81999999999994</v>
      </c>
      <c r="Z82" s="114">
        <f t="shared" si="34"/>
        <v>319.82</v>
      </c>
      <c r="AA82" s="114">
        <f t="shared" si="34"/>
        <v>303.21999999999991</v>
      </c>
      <c r="AB82" s="114">
        <f t="shared" si="34"/>
        <v>278.61999999999995</v>
      </c>
      <c r="AC82" s="114">
        <f t="shared" si="34"/>
        <v>262.32</v>
      </c>
      <c r="AD82" s="114">
        <f t="shared" si="34"/>
        <v>181.72000000000003</v>
      </c>
      <c r="AE82" s="114">
        <f t="shared" si="34"/>
        <v>167.62</v>
      </c>
      <c r="AF82" s="114">
        <f t="shared" si="34"/>
        <v>152.22</v>
      </c>
      <c r="AG82" s="115"/>
      <c r="AH82" s="51">
        <f>MAX(B82:AF82)</f>
        <v>357.91999999999996</v>
      </c>
      <c r="AI82" s="52">
        <f>MIN(B82:AF82)</f>
        <v>150.91999999999999</v>
      </c>
    </row>
    <row r="83" spans="1:37" x14ac:dyDescent="0.25">
      <c r="A83" s="116" t="s">
        <v>89</v>
      </c>
      <c r="B83" s="118">
        <v>-48.5</v>
      </c>
      <c r="C83" s="117">
        <v>-46.3</v>
      </c>
      <c r="D83" s="117">
        <v>-57.7</v>
      </c>
      <c r="E83" s="117">
        <v>-42.6</v>
      </c>
      <c r="F83" s="117">
        <v>-46.6</v>
      </c>
      <c r="G83" s="117">
        <v>-33.700000000000003</v>
      </c>
      <c r="H83" s="117">
        <v>-16</v>
      </c>
      <c r="I83" s="117">
        <v>0</v>
      </c>
      <c r="J83" s="117">
        <v>7.6</v>
      </c>
      <c r="K83" s="117">
        <v>17</v>
      </c>
      <c r="L83" s="117">
        <v>24.6</v>
      </c>
      <c r="M83" s="117">
        <v>50</v>
      </c>
      <c r="N83" s="117">
        <v>15</v>
      </c>
      <c r="O83" s="117">
        <v>12</v>
      </c>
      <c r="P83" s="117">
        <v>10</v>
      </c>
      <c r="Q83" s="117">
        <v>6.9</v>
      </c>
      <c r="R83" s="117">
        <v>-4</v>
      </c>
      <c r="S83" s="117">
        <v>-4</v>
      </c>
      <c r="T83" s="117">
        <v>-16.3</v>
      </c>
      <c r="U83" s="117">
        <v>-10</v>
      </c>
      <c r="V83" s="117">
        <v>-18.7</v>
      </c>
      <c r="W83" s="117">
        <v>-2.7</v>
      </c>
      <c r="X83" s="117">
        <v>0</v>
      </c>
      <c r="Y83" s="117">
        <v>48.3</v>
      </c>
      <c r="Z83" s="117">
        <v>14</v>
      </c>
      <c r="AA83" s="49">
        <v>17.5</v>
      </c>
      <c r="AB83" s="49">
        <v>2.5</v>
      </c>
      <c r="AC83" s="49">
        <v>4.8</v>
      </c>
      <c r="AD83" s="49">
        <v>-18.3</v>
      </c>
      <c r="AE83" s="49">
        <v>-20</v>
      </c>
      <c r="AF83" s="118">
        <v>-26</v>
      </c>
      <c r="AG83" s="119">
        <v>75</v>
      </c>
      <c r="AH83" s="51">
        <f>IF(ABS(MAX(B83:AF83))&gt;ABS(MIN(B83:AF83)),MAX(B83:AF83),MIN(B83:AF83))</f>
        <v>-57.7</v>
      </c>
      <c r="AI83" s="120">
        <f>INDEX($B$9:$AF$9,1,MATCH(AH83,B83:AF83,0))</f>
        <v>0.125</v>
      </c>
    </row>
    <row r="84" spans="1:37" x14ac:dyDescent="0.25">
      <c r="A84" s="121" t="s">
        <v>90</v>
      </c>
      <c r="B84" s="122">
        <v>3</v>
      </c>
      <c r="C84" s="82">
        <v>0.5</v>
      </c>
      <c r="D84" s="82">
        <v>1.5</v>
      </c>
      <c r="E84" s="82">
        <v>4.5999999999999996</v>
      </c>
      <c r="F84" s="82">
        <v>14.3</v>
      </c>
      <c r="G84" s="82">
        <v>21.3</v>
      </c>
      <c r="H84" s="82">
        <v>29.6</v>
      </c>
      <c r="I84" s="82">
        <v>43.2</v>
      </c>
      <c r="J84" s="82">
        <v>50.2</v>
      </c>
      <c r="K84" s="82">
        <v>54.6</v>
      </c>
      <c r="L84" s="82">
        <v>54</v>
      </c>
      <c r="M84" s="82">
        <v>60</v>
      </c>
      <c r="N84" s="82">
        <v>70</v>
      </c>
      <c r="O84" s="82">
        <v>60</v>
      </c>
      <c r="P84" s="82">
        <v>55</v>
      </c>
      <c r="Q84" s="82">
        <v>50</v>
      </c>
      <c r="R84" s="82">
        <v>55</v>
      </c>
      <c r="S84" s="82">
        <v>55</v>
      </c>
      <c r="T84" s="82">
        <v>65</v>
      </c>
      <c r="U84" s="82">
        <v>56</v>
      </c>
      <c r="V84" s="82">
        <v>60</v>
      </c>
      <c r="W84" s="82">
        <v>57</v>
      </c>
      <c r="X84" s="82">
        <v>65</v>
      </c>
      <c r="Y84" s="82">
        <v>50</v>
      </c>
      <c r="Z84" s="82">
        <v>56</v>
      </c>
      <c r="AA84" s="69">
        <v>51.2</v>
      </c>
      <c r="AB84" s="69">
        <v>39.6</v>
      </c>
      <c r="AC84" s="69">
        <v>30</v>
      </c>
      <c r="AD84" s="69">
        <v>0</v>
      </c>
      <c r="AE84" s="69">
        <v>-4</v>
      </c>
      <c r="AF84" s="122">
        <v>-8.9</v>
      </c>
      <c r="AG84" s="119">
        <v>240</v>
      </c>
      <c r="AH84" s="51">
        <f>IF(ABS(MAX(B84:AF84))&gt;ABS(MIN(B84:AF84)),MAX(B84:AF84),MIN(B84:AF84))</f>
        <v>70</v>
      </c>
      <c r="AI84" s="120">
        <f>INDEX($B$9:$AF$9,1,MATCH(AH84,B84:AF84,0))</f>
        <v>0.41666666666666702</v>
      </c>
    </row>
    <row r="85" spans="1:37" x14ac:dyDescent="0.25">
      <c r="A85" s="121" t="s">
        <v>91</v>
      </c>
      <c r="B85" s="122">
        <v>-7.2</v>
      </c>
      <c r="C85" s="82">
        <v>-3.6</v>
      </c>
      <c r="D85" s="82">
        <v>-5.5</v>
      </c>
      <c r="E85" s="82">
        <v>-8.1999999999999993</v>
      </c>
      <c r="F85" s="82">
        <v>-4.5999999999999996</v>
      </c>
      <c r="G85" s="82">
        <v>0</v>
      </c>
      <c r="H85" s="82">
        <v>-2.5</v>
      </c>
      <c r="I85" s="82">
        <v>9.3000000000000007</v>
      </c>
      <c r="J85" s="82">
        <v>88</v>
      </c>
      <c r="K85" s="82">
        <v>8.6</v>
      </c>
      <c r="L85" s="82">
        <v>9</v>
      </c>
      <c r="M85" s="82">
        <v>7</v>
      </c>
      <c r="N85" s="82">
        <v>7</v>
      </c>
      <c r="O85" s="82">
        <v>7</v>
      </c>
      <c r="P85" s="82">
        <v>7</v>
      </c>
      <c r="Q85" s="82">
        <v>16.5</v>
      </c>
      <c r="R85" s="82">
        <v>28.8</v>
      </c>
      <c r="S85" s="82">
        <v>28.8</v>
      </c>
      <c r="T85" s="82">
        <v>29</v>
      </c>
      <c r="U85" s="82">
        <v>29.1</v>
      </c>
      <c r="V85" s="82">
        <v>28.4</v>
      </c>
      <c r="W85" s="82">
        <v>23.9</v>
      </c>
      <c r="X85" s="82">
        <v>37.299999999999997</v>
      </c>
      <c r="Y85" s="82">
        <v>28.7</v>
      </c>
      <c r="Z85" s="82">
        <v>28.2</v>
      </c>
      <c r="AA85" s="69">
        <v>23.5</v>
      </c>
      <c r="AB85" s="69">
        <v>23.2</v>
      </c>
      <c r="AC85" s="69">
        <v>30.2</v>
      </c>
      <c r="AD85" s="69">
        <v>6.9</v>
      </c>
      <c r="AE85" s="69">
        <v>6</v>
      </c>
      <c r="AF85" s="122">
        <v>3.2</v>
      </c>
      <c r="AG85" s="119">
        <v>60</v>
      </c>
      <c r="AH85" s="51">
        <f>IF(ABS(MAX(B85:AF85))&gt;ABS(MIN(B85:AF85)),MAX(B85:AF85),MIN(B85:AF85))</f>
        <v>88</v>
      </c>
      <c r="AI85" s="120">
        <f>INDEX($B$9:$AF$9,1,MATCH(AH85,B85:AF85,0))</f>
        <v>0.29166666666666669</v>
      </c>
    </row>
    <row r="86" spans="1:37" x14ac:dyDescent="0.25">
      <c r="A86" s="123" t="s">
        <v>92</v>
      </c>
      <c r="B86" s="125">
        <v>80.099999999999994</v>
      </c>
      <c r="C86" s="84">
        <v>69.900000000000006</v>
      </c>
      <c r="D86" s="84">
        <v>80</v>
      </c>
      <c r="E86" s="84">
        <v>75</v>
      </c>
      <c r="F86" s="84">
        <v>90</v>
      </c>
      <c r="G86" s="84">
        <v>90</v>
      </c>
      <c r="H86" s="84">
        <v>93</v>
      </c>
      <c r="I86" s="84">
        <v>81</v>
      </c>
      <c r="J86" s="84">
        <v>82.8</v>
      </c>
      <c r="K86" s="84">
        <v>90</v>
      </c>
      <c r="L86" s="84">
        <v>90.6</v>
      </c>
      <c r="M86" s="84">
        <v>88</v>
      </c>
      <c r="N86" s="84">
        <v>87</v>
      </c>
      <c r="O86" s="84">
        <v>80</v>
      </c>
      <c r="P86" s="84">
        <v>70</v>
      </c>
      <c r="Q86" s="84">
        <v>67</v>
      </c>
      <c r="R86" s="84">
        <v>65.8</v>
      </c>
      <c r="S86" s="84">
        <v>65.8</v>
      </c>
      <c r="T86" s="84">
        <v>64.3</v>
      </c>
      <c r="U86" s="84">
        <v>73.900000000000006</v>
      </c>
      <c r="V86" s="84">
        <v>69.400000000000006</v>
      </c>
      <c r="W86" s="84">
        <v>81</v>
      </c>
      <c r="X86" s="84">
        <v>74.8</v>
      </c>
      <c r="Y86" s="84">
        <v>71.900000000000006</v>
      </c>
      <c r="Z86" s="84">
        <v>83.7</v>
      </c>
      <c r="AA86" s="124">
        <v>73.599999999999994</v>
      </c>
      <c r="AB86" s="124">
        <v>75.900000000000006</v>
      </c>
      <c r="AC86" s="124">
        <v>61</v>
      </c>
      <c r="AD86" s="124">
        <v>56.8</v>
      </c>
      <c r="AE86" s="124">
        <v>54</v>
      </c>
      <c r="AF86" s="125">
        <v>52.4</v>
      </c>
      <c r="AG86" s="126">
        <v>120</v>
      </c>
      <c r="AH86" s="51">
        <f>IF(ABS(MAX(B86:AF86))&gt;ABS(MIN(B86:AF86)),MAX(B86:AF86),MIN(B86:AF86))</f>
        <v>93</v>
      </c>
      <c r="AI86" s="120">
        <f>INDEX($B$9:$AF$9,1,MATCH(AH86,B86:AF86,0))</f>
        <v>0.25</v>
      </c>
    </row>
    <row r="87" spans="1:37" ht="15.75" thickBot="1" x14ac:dyDescent="0.3">
      <c r="A87" s="123" t="s">
        <v>93</v>
      </c>
      <c r="B87" s="125">
        <v>105.7</v>
      </c>
      <c r="C87" s="84">
        <v>102.9</v>
      </c>
      <c r="D87" s="84">
        <v>109</v>
      </c>
      <c r="E87" s="84">
        <v>100.7</v>
      </c>
      <c r="F87" s="84">
        <v>118</v>
      </c>
      <c r="G87" s="84">
        <v>110</v>
      </c>
      <c r="H87" s="84">
        <v>112</v>
      </c>
      <c r="I87" s="84">
        <v>95</v>
      </c>
      <c r="J87" s="84">
        <v>96</v>
      </c>
      <c r="K87" s="84">
        <v>93.2</v>
      </c>
      <c r="L87" s="84">
        <v>89.6</v>
      </c>
      <c r="M87" s="84">
        <v>98</v>
      </c>
      <c r="N87" s="84">
        <v>102</v>
      </c>
      <c r="O87" s="84">
        <v>102</v>
      </c>
      <c r="P87" s="84">
        <v>100</v>
      </c>
      <c r="Q87" s="84">
        <v>99.1</v>
      </c>
      <c r="R87" s="84">
        <v>101.5</v>
      </c>
      <c r="S87" s="84">
        <v>101.5</v>
      </c>
      <c r="T87" s="84">
        <v>110.1</v>
      </c>
      <c r="U87" s="84">
        <v>99</v>
      </c>
      <c r="V87" s="84">
        <v>110.2</v>
      </c>
      <c r="W87" s="84">
        <v>100</v>
      </c>
      <c r="X87" s="84">
        <v>96.5</v>
      </c>
      <c r="Y87" s="84"/>
      <c r="Z87" s="84">
        <v>97.9</v>
      </c>
      <c r="AA87" s="124">
        <v>96</v>
      </c>
      <c r="AB87" s="124">
        <v>86</v>
      </c>
      <c r="AC87" s="124">
        <v>86.8</v>
      </c>
      <c r="AD87" s="124">
        <v>90.2</v>
      </c>
      <c r="AE87" s="124">
        <v>90.2</v>
      </c>
      <c r="AF87" s="125">
        <v>90.1</v>
      </c>
      <c r="AG87" s="126"/>
      <c r="AH87" s="51">
        <f>IF(ABS(MAX(B87:AF87))&gt;ABS(MIN(B87:AF87)),MAX(B87:AF87),MIN(B87:AF87))</f>
        <v>118</v>
      </c>
      <c r="AI87" s="120">
        <f>INDEX($B$9:$AF$9,1,MATCH(AH87,B87:AF87,0))</f>
        <v>0.20833333333333301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35">B89</f>
        <v>9.9</v>
      </c>
      <c r="D89" s="132">
        <f t="shared" si="35"/>
        <v>9.9</v>
      </c>
      <c r="E89" s="132">
        <f t="shared" si="35"/>
        <v>9.9</v>
      </c>
      <c r="F89" s="132">
        <f t="shared" si="35"/>
        <v>9.9</v>
      </c>
      <c r="G89" s="132">
        <f t="shared" si="35"/>
        <v>9.9</v>
      </c>
      <c r="H89" s="132">
        <f t="shared" si="35"/>
        <v>9.9</v>
      </c>
      <c r="I89" s="132">
        <f t="shared" si="35"/>
        <v>9.9</v>
      </c>
      <c r="J89" s="132">
        <f t="shared" si="35"/>
        <v>9.9</v>
      </c>
      <c r="K89" s="132">
        <f t="shared" si="35"/>
        <v>9.9</v>
      </c>
      <c r="L89" s="132">
        <f t="shared" si="35"/>
        <v>9.9</v>
      </c>
      <c r="M89" s="132">
        <f t="shared" si="35"/>
        <v>9.9</v>
      </c>
      <c r="N89" s="132">
        <f t="shared" si="35"/>
        <v>9.9</v>
      </c>
      <c r="O89" s="132">
        <f t="shared" si="35"/>
        <v>9.9</v>
      </c>
      <c r="P89" s="132">
        <f t="shared" si="35"/>
        <v>9.9</v>
      </c>
      <c r="Q89" s="132">
        <f t="shared" si="35"/>
        <v>9.9</v>
      </c>
      <c r="R89" s="132">
        <f t="shared" si="35"/>
        <v>9.9</v>
      </c>
      <c r="S89" s="132">
        <f t="shared" ref="S89:AF104" si="36">R89</f>
        <v>9.9</v>
      </c>
      <c r="T89" s="132">
        <f t="shared" si="36"/>
        <v>9.9</v>
      </c>
      <c r="U89" s="132">
        <f t="shared" si="36"/>
        <v>9.9</v>
      </c>
      <c r="V89" s="132">
        <f t="shared" si="36"/>
        <v>9.9</v>
      </c>
      <c r="W89" s="132">
        <f t="shared" si="36"/>
        <v>9.9</v>
      </c>
      <c r="X89" s="132">
        <f t="shared" si="36"/>
        <v>9.9</v>
      </c>
      <c r="Y89" s="132">
        <f t="shared" si="36"/>
        <v>9.9</v>
      </c>
      <c r="Z89" s="132">
        <f t="shared" si="36"/>
        <v>9.9</v>
      </c>
      <c r="AA89" s="132">
        <f t="shared" si="36"/>
        <v>9.9</v>
      </c>
      <c r="AB89" s="132">
        <f t="shared" si="36"/>
        <v>9.9</v>
      </c>
      <c r="AC89" s="132">
        <f t="shared" si="36"/>
        <v>9.9</v>
      </c>
      <c r="AD89" s="132">
        <f t="shared" si="36"/>
        <v>9.9</v>
      </c>
      <c r="AE89" s="132">
        <f t="shared" si="36"/>
        <v>9.9</v>
      </c>
      <c r="AF89" s="132">
        <f t="shared" si="36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35"/>
        <v>9.6</v>
      </c>
      <c r="D90" s="135">
        <f t="shared" si="35"/>
        <v>9.6</v>
      </c>
      <c r="E90" s="135">
        <f t="shared" si="35"/>
        <v>9.6</v>
      </c>
      <c r="F90" s="135">
        <f t="shared" si="35"/>
        <v>9.6</v>
      </c>
      <c r="G90" s="135">
        <f t="shared" si="35"/>
        <v>9.6</v>
      </c>
      <c r="H90" s="135">
        <f t="shared" si="35"/>
        <v>9.6</v>
      </c>
      <c r="I90" s="135">
        <f t="shared" si="35"/>
        <v>9.6</v>
      </c>
      <c r="J90" s="135">
        <f t="shared" si="35"/>
        <v>9.6</v>
      </c>
      <c r="K90" s="135">
        <f t="shared" si="35"/>
        <v>9.6</v>
      </c>
      <c r="L90" s="135">
        <f t="shared" si="35"/>
        <v>9.6</v>
      </c>
      <c r="M90" s="135">
        <f t="shared" si="35"/>
        <v>9.6</v>
      </c>
      <c r="N90" s="135">
        <f t="shared" si="35"/>
        <v>9.6</v>
      </c>
      <c r="O90" s="135">
        <f t="shared" si="35"/>
        <v>9.6</v>
      </c>
      <c r="P90" s="135">
        <f t="shared" si="35"/>
        <v>9.6</v>
      </c>
      <c r="Q90" s="135">
        <f t="shared" si="35"/>
        <v>9.6</v>
      </c>
      <c r="R90" s="135">
        <f t="shared" si="35"/>
        <v>9.6</v>
      </c>
      <c r="S90" s="135">
        <f t="shared" si="36"/>
        <v>9.6</v>
      </c>
      <c r="T90" s="135">
        <f t="shared" si="36"/>
        <v>9.6</v>
      </c>
      <c r="U90" s="135">
        <f t="shared" si="36"/>
        <v>9.6</v>
      </c>
      <c r="V90" s="135">
        <f t="shared" si="36"/>
        <v>9.6</v>
      </c>
      <c r="W90" s="135">
        <f t="shared" si="36"/>
        <v>9.6</v>
      </c>
      <c r="X90" s="135">
        <f t="shared" si="36"/>
        <v>9.6</v>
      </c>
      <c r="Y90" s="135">
        <f t="shared" si="36"/>
        <v>9.6</v>
      </c>
      <c r="Z90" s="135">
        <f t="shared" si="36"/>
        <v>9.6</v>
      </c>
      <c r="AA90" s="135">
        <f t="shared" si="36"/>
        <v>9.6</v>
      </c>
      <c r="AB90" s="135">
        <f t="shared" si="36"/>
        <v>9.6</v>
      </c>
      <c r="AC90" s="135">
        <f t="shared" si="36"/>
        <v>9.6</v>
      </c>
      <c r="AD90" s="135">
        <f t="shared" si="36"/>
        <v>9.6</v>
      </c>
      <c r="AE90" s="135">
        <f t="shared" si="36"/>
        <v>9.6</v>
      </c>
      <c r="AF90" s="135">
        <f t="shared" si="36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35"/>
        <v>9.98</v>
      </c>
      <c r="D91" s="135">
        <f t="shared" si="35"/>
        <v>9.98</v>
      </c>
      <c r="E91" s="135">
        <f t="shared" si="35"/>
        <v>9.98</v>
      </c>
      <c r="F91" s="135">
        <f t="shared" si="35"/>
        <v>9.98</v>
      </c>
      <c r="G91" s="135">
        <f t="shared" si="35"/>
        <v>9.98</v>
      </c>
      <c r="H91" s="135">
        <f t="shared" si="35"/>
        <v>9.98</v>
      </c>
      <c r="I91" s="135">
        <f t="shared" si="35"/>
        <v>9.98</v>
      </c>
      <c r="J91" s="135">
        <f t="shared" si="35"/>
        <v>9.98</v>
      </c>
      <c r="K91" s="135">
        <f t="shared" si="35"/>
        <v>9.98</v>
      </c>
      <c r="L91" s="135">
        <f t="shared" si="35"/>
        <v>9.98</v>
      </c>
      <c r="M91" s="135">
        <f t="shared" si="35"/>
        <v>9.98</v>
      </c>
      <c r="N91" s="135">
        <f t="shared" si="35"/>
        <v>9.98</v>
      </c>
      <c r="O91" s="135">
        <f t="shared" si="35"/>
        <v>9.98</v>
      </c>
      <c r="P91" s="135">
        <f t="shared" si="35"/>
        <v>9.98</v>
      </c>
      <c r="Q91" s="135">
        <f t="shared" si="35"/>
        <v>9.98</v>
      </c>
      <c r="R91" s="135">
        <f t="shared" si="35"/>
        <v>9.98</v>
      </c>
      <c r="S91" s="135">
        <f t="shared" si="36"/>
        <v>9.98</v>
      </c>
      <c r="T91" s="135">
        <f t="shared" si="36"/>
        <v>9.98</v>
      </c>
      <c r="U91" s="135">
        <f t="shared" si="36"/>
        <v>9.98</v>
      </c>
      <c r="V91" s="135">
        <f t="shared" si="36"/>
        <v>9.98</v>
      </c>
      <c r="W91" s="135">
        <f t="shared" si="36"/>
        <v>9.98</v>
      </c>
      <c r="X91" s="135">
        <f t="shared" si="36"/>
        <v>9.98</v>
      </c>
      <c r="Y91" s="135">
        <f t="shared" si="36"/>
        <v>9.98</v>
      </c>
      <c r="Z91" s="135">
        <f t="shared" si="36"/>
        <v>9.98</v>
      </c>
      <c r="AA91" s="135">
        <f t="shared" si="36"/>
        <v>9.98</v>
      </c>
      <c r="AB91" s="135">
        <f t="shared" si="36"/>
        <v>9.98</v>
      </c>
      <c r="AC91" s="135">
        <f t="shared" si="36"/>
        <v>9.98</v>
      </c>
      <c r="AD91" s="135">
        <f t="shared" si="36"/>
        <v>9.98</v>
      </c>
      <c r="AE91" s="135">
        <f t="shared" si="36"/>
        <v>9.98</v>
      </c>
      <c r="AF91" s="135">
        <f t="shared" si="36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35"/>
        <v>9.1</v>
      </c>
      <c r="D92" s="135">
        <f t="shared" si="35"/>
        <v>9.1</v>
      </c>
      <c r="E92" s="135">
        <f t="shared" si="35"/>
        <v>9.1</v>
      </c>
      <c r="F92" s="135">
        <f t="shared" si="35"/>
        <v>9.1</v>
      </c>
      <c r="G92" s="135">
        <f t="shared" si="35"/>
        <v>9.1</v>
      </c>
      <c r="H92" s="135">
        <f t="shared" si="35"/>
        <v>9.1</v>
      </c>
      <c r="I92" s="135">
        <f t="shared" si="35"/>
        <v>9.1</v>
      </c>
      <c r="J92" s="135">
        <f t="shared" si="35"/>
        <v>9.1</v>
      </c>
      <c r="K92" s="135">
        <f t="shared" si="35"/>
        <v>9.1</v>
      </c>
      <c r="L92" s="135">
        <f t="shared" si="35"/>
        <v>9.1</v>
      </c>
      <c r="M92" s="135">
        <f t="shared" si="35"/>
        <v>9.1</v>
      </c>
      <c r="N92" s="135">
        <f t="shared" si="35"/>
        <v>9.1</v>
      </c>
      <c r="O92" s="135">
        <f t="shared" si="35"/>
        <v>9.1</v>
      </c>
      <c r="P92" s="135">
        <f t="shared" si="35"/>
        <v>9.1</v>
      </c>
      <c r="Q92" s="135">
        <f t="shared" si="35"/>
        <v>9.1</v>
      </c>
      <c r="R92" s="135">
        <f t="shared" si="35"/>
        <v>9.1</v>
      </c>
      <c r="S92" s="135">
        <f t="shared" si="36"/>
        <v>9.1</v>
      </c>
      <c r="T92" s="135">
        <f t="shared" si="36"/>
        <v>9.1</v>
      </c>
      <c r="U92" s="135">
        <f t="shared" si="36"/>
        <v>9.1</v>
      </c>
      <c r="V92" s="135">
        <f t="shared" si="36"/>
        <v>9.1</v>
      </c>
      <c r="W92" s="135">
        <f t="shared" si="36"/>
        <v>9.1</v>
      </c>
      <c r="X92" s="135">
        <f t="shared" si="36"/>
        <v>9.1</v>
      </c>
      <c r="Y92" s="135">
        <f t="shared" si="36"/>
        <v>9.1</v>
      </c>
      <c r="Z92" s="135">
        <f t="shared" si="36"/>
        <v>9.1</v>
      </c>
      <c r="AA92" s="135">
        <f t="shared" si="36"/>
        <v>9.1</v>
      </c>
      <c r="AB92" s="135">
        <f t="shared" si="36"/>
        <v>9.1</v>
      </c>
      <c r="AC92" s="135">
        <f t="shared" si="36"/>
        <v>9.1</v>
      </c>
      <c r="AD92" s="135">
        <f t="shared" si="36"/>
        <v>9.1</v>
      </c>
      <c r="AE92" s="135">
        <f t="shared" si="36"/>
        <v>9.1</v>
      </c>
      <c r="AF92" s="135">
        <f t="shared" si="36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35"/>
        <v>9.18</v>
      </c>
      <c r="D93" s="135">
        <f t="shared" si="35"/>
        <v>9.18</v>
      </c>
      <c r="E93" s="135">
        <f t="shared" si="35"/>
        <v>9.18</v>
      </c>
      <c r="F93" s="135">
        <f t="shared" si="35"/>
        <v>9.18</v>
      </c>
      <c r="G93" s="135">
        <f t="shared" si="35"/>
        <v>9.18</v>
      </c>
      <c r="H93" s="135">
        <f t="shared" si="35"/>
        <v>9.18</v>
      </c>
      <c r="I93" s="135">
        <f t="shared" si="35"/>
        <v>9.18</v>
      </c>
      <c r="J93" s="135">
        <f t="shared" si="35"/>
        <v>9.18</v>
      </c>
      <c r="K93" s="135">
        <f t="shared" si="35"/>
        <v>9.18</v>
      </c>
      <c r="L93" s="135">
        <f t="shared" si="35"/>
        <v>9.18</v>
      </c>
      <c r="M93" s="135">
        <f t="shared" si="35"/>
        <v>9.18</v>
      </c>
      <c r="N93" s="135">
        <f t="shared" si="35"/>
        <v>9.18</v>
      </c>
      <c r="O93" s="135">
        <f t="shared" si="35"/>
        <v>9.18</v>
      </c>
      <c r="P93" s="135">
        <f t="shared" si="35"/>
        <v>9.18</v>
      </c>
      <c r="Q93" s="135">
        <f t="shared" si="35"/>
        <v>9.18</v>
      </c>
      <c r="R93" s="135">
        <f t="shared" si="35"/>
        <v>9.18</v>
      </c>
      <c r="S93" s="135">
        <f t="shared" si="36"/>
        <v>9.18</v>
      </c>
      <c r="T93" s="135">
        <f t="shared" si="36"/>
        <v>9.18</v>
      </c>
      <c r="U93" s="135">
        <f t="shared" si="36"/>
        <v>9.18</v>
      </c>
      <c r="V93" s="135">
        <f t="shared" si="36"/>
        <v>9.18</v>
      </c>
      <c r="W93" s="135">
        <f t="shared" si="36"/>
        <v>9.18</v>
      </c>
      <c r="X93" s="135">
        <f t="shared" si="36"/>
        <v>9.18</v>
      </c>
      <c r="Y93" s="135">
        <f t="shared" si="36"/>
        <v>9.18</v>
      </c>
      <c r="Z93" s="135">
        <f t="shared" si="36"/>
        <v>9.18</v>
      </c>
      <c r="AA93" s="135">
        <f t="shared" si="36"/>
        <v>9.18</v>
      </c>
      <c r="AB93" s="135">
        <f t="shared" si="36"/>
        <v>9.18</v>
      </c>
      <c r="AC93" s="135">
        <f t="shared" si="36"/>
        <v>9.18</v>
      </c>
      <c r="AD93" s="135">
        <f t="shared" si="36"/>
        <v>9.18</v>
      </c>
      <c r="AE93" s="135">
        <f t="shared" si="36"/>
        <v>9.18</v>
      </c>
      <c r="AF93" s="135">
        <f t="shared" si="36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35"/>
        <v>7</v>
      </c>
      <c r="D94" s="135">
        <f t="shared" si="35"/>
        <v>7</v>
      </c>
      <c r="E94" s="135">
        <f t="shared" si="35"/>
        <v>7</v>
      </c>
      <c r="F94" s="135">
        <f t="shared" si="35"/>
        <v>7</v>
      </c>
      <c r="G94" s="135">
        <f t="shared" si="35"/>
        <v>7</v>
      </c>
      <c r="H94" s="135">
        <f t="shared" si="35"/>
        <v>7</v>
      </c>
      <c r="I94" s="135">
        <f t="shared" si="35"/>
        <v>7</v>
      </c>
      <c r="J94" s="135">
        <f t="shared" si="35"/>
        <v>7</v>
      </c>
      <c r="K94" s="135">
        <f t="shared" si="35"/>
        <v>7</v>
      </c>
      <c r="L94" s="135">
        <f t="shared" si="35"/>
        <v>7</v>
      </c>
      <c r="M94" s="135">
        <f t="shared" si="35"/>
        <v>7</v>
      </c>
      <c r="N94" s="135">
        <f t="shared" si="35"/>
        <v>7</v>
      </c>
      <c r="O94" s="135">
        <f t="shared" si="35"/>
        <v>7</v>
      </c>
      <c r="P94" s="135">
        <f t="shared" si="35"/>
        <v>7</v>
      </c>
      <c r="Q94" s="135">
        <f t="shared" si="35"/>
        <v>7</v>
      </c>
      <c r="R94" s="135">
        <f t="shared" si="35"/>
        <v>7</v>
      </c>
      <c r="S94" s="135">
        <f t="shared" si="36"/>
        <v>7</v>
      </c>
      <c r="T94" s="135">
        <f t="shared" si="36"/>
        <v>7</v>
      </c>
      <c r="U94" s="135">
        <f t="shared" si="36"/>
        <v>7</v>
      </c>
      <c r="V94" s="135">
        <f t="shared" si="36"/>
        <v>7</v>
      </c>
      <c r="W94" s="135">
        <f t="shared" si="36"/>
        <v>7</v>
      </c>
      <c r="X94" s="135">
        <f t="shared" si="36"/>
        <v>7</v>
      </c>
      <c r="Y94" s="135">
        <f t="shared" si="36"/>
        <v>7</v>
      </c>
      <c r="Z94" s="135">
        <f t="shared" si="36"/>
        <v>7</v>
      </c>
      <c r="AA94" s="135">
        <f t="shared" si="36"/>
        <v>7</v>
      </c>
      <c r="AB94" s="135">
        <f t="shared" si="36"/>
        <v>7</v>
      </c>
      <c r="AC94" s="135">
        <f t="shared" si="36"/>
        <v>7</v>
      </c>
      <c r="AD94" s="135">
        <f t="shared" si="36"/>
        <v>7</v>
      </c>
      <c r="AE94" s="135">
        <f t="shared" si="36"/>
        <v>7</v>
      </c>
      <c r="AF94" s="135">
        <f t="shared" si="36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35"/>
        <v>2.25</v>
      </c>
      <c r="D95" s="135">
        <f t="shared" si="35"/>
        <v>2.25</v>
      </c>
      <c r="E95" s="135">
        <f t="shared" si="35"/>
        <v>2.25</v>
      </c>
      <c r="F95" s="135">
        <f t="shared" si="35"/>
        <v>2.25</v>
      </c>
      <c r="G95" s="135">
        <f t="shared" si="35"/>
        <v>2.25</v>
      </c>
      <c r="H95" s="135">
        <f t="shared" si="35"/>
        <v>2.25</v>
      </c>
      <c r="I95" s="135">
        <f t="shared" si="35"/>
        <v>2.25</v>
      </c>
      <c r="J95" s="135">
        <f t="shared" si="35"/>
        <v>2.25</v>
      </c>
      <c r="K95" s="135">
        <f t="shared" si="35"/>
        <v>2.25</v>
      </c>
      <c r="L95" s="135">
        <f t="shared" si="35"/>
        <v>2.25</v>
      </c>
      <c r="M95" s="135">
        <f t="shared" si="35"/>
        <v>2.25</v>
      </c>
      <c r="N95" s="135">
        <f t="shared" si="35"/>
        <v>2.25</v>
      </c>
      <c r="O95" s="135">
        <f t="shared" si="35"/>
        <v>2.25</v>
      </c>
      <c r="P95" s="135">
        <f t="shared" si="35"/>
        <v>2.25</v>
      </c>
      <c r="Q95" s="135">
        <f t="shared" si="35"/>
        <v>2.25</v>
      </c>
      <c r="R95" s="135">
        <f t="shared" si="35"/>
        <v>2.25</v>
      </c>
      <c r="S95" s="135">
        <f t="shared" si="36"/>
        <v>2.25</v>
      </c>
      <c r="T95" s="135">
        <f t="shared" si="36"/>
        <v>2.25</v>
      </c>
      <c r="U95" s="135">
        <f t="shared" si="36"/>
        <v>2.25</v>
      </c>
      <c r="V95" s="135">
        <f t="shared" si="36"/>
        <v>2.25</v>
      </c>
      <c r="W95" s="135">
        <f t="shared" si="36"/>
        <v>2.25</v>
      </c>
      <c r="X95" s="135">
        <f t="shared" si="36"/>
        <v>2.25</v>
      </c>
      <c r="Y95" s="135">
        <f t="shared" si="36"/>
        <v>2.25</v>
      </c>
      <c r="Z95" s="135">
        <f t="shared" si="36"/>
        <v>2.25</v>
      </c>
      <c r="AA95" s="135">
        <f t="shared" si="36"/>
        <v>2.25</v>
      </c>
      <c r="AB95" s="135">
        <f t="shared" si="36"/>
        <v>2.25</v>
      </c>
      <c r="AC95" s="135">
        <f t="shared" si="36"/>
        <v>2.25</v>
      </c>
      <c r="AD95" s="135">
        <f t="shared" si="36"/>
        <v>2.25</v>
      </c>
      <c r="AE95" s="135">
        <f t="shared" si="36"/>
        <v>2.25</v>
      </c>
      <c r="AF95" s="135">
        <f t="shared" si="36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35"/>
        <v>1.64</v>
      </c>
      <c r="D96" s="135">
        <f t="shared" si="35"/>
        <v>1.64</v>
      </c>
      <c r="E96" s="135">
        <f t="shared" si="35"/>
        <v>1.64</v>
      </c>
      <c r="F96" s="135">
        <f t="shared" si="35"/>
        <v>1.64</v>
      </c>
      <c r="G96" s="135">
        <f t="shared" si="35"/>
        <v>1.64</v>
      </c>
      <c r="H96" s="135">
        <f t="shared" si="35"/>
        <v>1.64</v>
      </c>
      <c r="I96" s="135">
        <f t="shared" si="35"/>
        <v>1.64</v>
      </c>
      <c r="J96" s="135">
        <f t="shared" si="35"/>
        <v>1.64</v>
      </c>
      <c r="K96" s="135">
        <f t="shared" si="35"/>
        <v>1.64</v>
      </c>
      <c r="L96" s="135">
        <f t="shared" si="35"/>
        <v>1.64</v>
      </c>
      <c r="M96" s="135">
        <f t="shared" si="35"/>
        <v>1.64</v>
      </c>
      <c r="N96" s="135">
        <f t="shared" si="35"/>
        <v>1.64</v>
      </c>
      <c r="O96" s="135">
        <f t="shared" si="35"/>
        <v>1.64</v>
      </c>
      <c r="P96" s="135">
        <f t="shared" si="35"/>
        <v>1.64</v>
      </c>
      <c r="Q96" s="135">
        <f t="shared" si="35"/>
        <v>1.64</v>
      </c>
      <c r="R96" s="135">
        <f t="shared" si="35"/>
        <v>1.64</v>
      </c>
      <c r="S96" s="135">
        <f t="shared" si="36"/>
        <v>1.64</v>
      </c>
      <c r="T96" s="135">
        <f t="shared" si="36"/>
        <v>1.64</v>
      </c>
      <c r="U96" s="135">
        <f t="shared" si="36"/>
        <v>1.64</v>
      </c>
      <c r="V96" s="135">
        <f t="shared" si="36"/>
        <v>1.64</v>
      </c>
      <c r="W96" s="135">
        <f t="shared" si="36"/>
        <v>1.64</v>
      </c>
      <c r="X96" s="135">
        <f t="shared" si="36"/>
        <v>1.64</v>
      </c>
      <c r="Y96" s="135">
        <f t="shared" si="36"/>
        <v>1.64</v>
      </c>
      <c r="Z96" s="135">
        <f t="shared" si="36"/>
        <v>1.64</v>
      </c>
      <c r="AA96" s="135">
        <f t="shared" si="36"/>
        <v>1.64</v>
      </c>
      <c r="AB96" s="135">
        <f t="shared" si="36"/>
        <v>1.64</v>
      </c>
      <c r="AC96" s="135">
        <f t="shared" si="36"/>
        <v>1.64</v>
      </c>
      <c r="AD96" s="135">
        <f t="shared" si="36"/>
        <v>1.64</v>
      </c>
      <c r="AE96" s="135">
        <f t="shared" si="36"/>
        <v>1.64</v>
      </c>
      <c r="AF96" s="135">
        <f t="shared" si="36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35"/>
        <v>1.62</v>
      </c>
      <c r="D97" s="135">
        <f t="shared" si="35"/>
        <v>1.62</v>
      </c>
      <c r="E97" s="135">
        <f t="shared" si="35"/>
        <v>1.62</v>
      </c>
      <c r="F97" s="135">
        <f t="shared" si="35"/>
        <v>1.62</v>
      </c>
      <c r="G97" s="135">
        <f t="shared" si="35"/>
        <v>1.62</v>
      </c>
      <c r="H97" s="135">
        <f t="shared" si="35"/>
        <v>1.62</v>
      </c>
      <c r="I97" s="135">
        <f t="shared" si="35"/>
        <v>1.62</v>
      </c>
      <c r="J97" s="135">
        <f t="shared" si="35"/>
        <v>1.62</v>
      </c>
      <c r="K97" s="135">
        <f t="shared" si="35"/>
        <v>1.62</v>
      </c>
      <c r="L97" s="135">
        <f t="shared" si="35"/>
        <v>1.62</v>
      </c>
      <c r="M97" s="135">
        <f t="shared" si="35"/>
        <v>1.62</v>
      </c>
      <c r="N97" s="135">
        <f t="shared" si="35"/>
        <v>1.62</v>
      </c>
      <c r="O97" s="135">
        <f t="shared" si="35"/>
        <v>1.62</v>
      </c>
      <c r="P97" s="135">
        <f t="shared" si="35"/>
        <v>1.62</v>
      </c>
      <c r="Q97" s="135">
        <f t="shared" si="35"/>
        <v>1.62</v>
      </c>
      <c r="R97" s="135">
        <f t="shared" si="35"/>
        <v>1.62</v>
      </c>
      <c r="S97" s="135">
        <f t="shared" si="36"/>
        <v>1.62</v>
      </c>
      <c r="T97" s="135">
        <f t="shared" si="36"/>
        <v>1.62</v>
      </c>
      <c r="U97" s="135">
        <f t="shared" si="36"/>
        <v>1.62</v>
      </c>
      <c r="V97" s="135">
        <f t="shared" si="36"/>
        <v>1.62</v>
      </c>
      <c r="W97" s="135">
        <f t="shared" si="36"/>
        <v>1.62</v>
      </c>
      <c r="X97" s="135">
        <f t="shared" si="36"/>
        <v>1.62</v>
      </c>
      <c r="Y97" s="135">
        <f t="shared" si="36"/>
        <v>1.62</v>
      </c>
      <c r="Z97" s="135">
        <f t="shared" si="36"/>
        <v>1.62</v>
      </c>
      <c r="AA97" s="135">
        <f t="shared" si="36"/>
        <v>1.62</v>
      </c>
      <c r="AB97" s="135">
        <f t="shared" si="36"/>
        <v>1.62</v>
      </c>
      <c r="AC97" s="135">
        <f t="shared" si="36"/>
        <v>1.62</v>
      </c>
      <c r="AD97" s="135">
        <f t="shared" si="36"/>
        <v>1.62</v>
      </c>
      <c r="AE97" s="135">
        <f t="shared" si="36"/>
        <v>1.62</v>
      </c>
      <c r="AF97" s="135">
        <f t="shared" si="36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35"/>
        <v>8.36</v>
      </c>
      <c r="D98" s="135">
        <f t="shared" si="35"/>
        <v>8.36</v>
      </c>
      <c r="E98" s="135">
        <f t="shared" si="35"/>
        <v>8.36</v>
      </c>
      <c r="F98" s="135">
        <f t="shared" si="35"/>
        <v>8.36</v>
      </c>
      <c r="G98" s="135">
        <f t="shared" si="35"/>
        <v>8.36</v>
      </c>
      <c r="H98" s="135">
        <f t="shared" si="35"/>
        <v>8.36</v>
      </c>
      <c r="I98" s="135">
        <f t="shared" si="35"/>
        <v>8.36</v>
      </c>
      <c r="J98" s="135">
        <f t="shared" si="35"/>
        <v>8.36</v>
      </c>
      <c r="K98" s="135">
        <f t="shared" si="35"/>
        <v>8.36</v>
      </c>
      <c r="L98" s="135">
        <f t="shared" si="35"/>
        <v>8.36</v>
      </c>
      <c r="M98" s="135">
        <f t="shared" si="35"/>
        <v>8.36</v>
      </c>
      <c r="N98" s="135">
        <f t="shared" si="35"/>
        <v>8.36</v>
      </c>
      <c r="O98" s="135">
        <f t="shared" si="35"/>
        <v>8.36</v>
      </c>
      <c r="P98" s="135">
        <f t="shared" si="35"/>
        <v>8.36</v>
      </c>
      <c r="Q98" s="135">
        <f t="shared" si="35"/>
        <v>8.36</v>
      </c>
      <c r="R98" s="135">
        <f t="shared" si="35"/>
        <v>8.36</v>
      </c>
      <c r="S98" s="135">
        <f t="shared" si="36"/>
        <v>8.36</v>
      </c>
      <c r="T98" s="135">
        <f t="shared" si="36"/>
        <v>8.36</v>
      </c>
      <c r="U98" s="135">
        <f t="shared" si="36"/>
        <v>8.36</v>
      </c>
      <c r="V98" s="135">
        <f t="shared" si="36"/>
        <v>8.36</v>
      </c>
      <c r="W98" s="135">
        <f t="shared" si="36"/>
        <v>8.36</v>
      </c>
      <c r="X98" s="135">
        <f t="shared" si="36"/>
        <v>8.36</v>
      </c>
      <c r="Y98" s="135">
        <f t="shared" si="36"/>
        <v>8.36</v>
      </c>
      <c r="Z98" s="135">
        <f t="shared" si="36"/>
        <v>8.36</v>
      </c>
      <c r="AA98" s="135">
        <f t="shared" si="36"/>
        <v>8.36</v>
      </c>
      <c r="AB98" s="135">
        <f t="shared" si="36"/>
        <v>8.36</v>
      </c>
      <c r="AC98" s="135">
        <f t="shared" si="36"/>
        <v>8.36</v>
      </c>
      <c r="AD98" s="135">
        <f t="shared" si="36"/>
        <v>8.36</v>
      </c>
      <c r="AE98" s="135">
        <f t="shared" si="36"/>
        <v>8.36</v>
      </c>
      <c r="AF98" s="135">
        <f t="shared" si="36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35"/>
        <v>8</v>
      </c>
      <c r="D99" s="135">
        <f t="shared" si="35"/>
        <v>8</v>
      </c>
      <c r="E99" s="135">
        <f t="shared" si="35"/>
        <v>8</v>
      </c>
      <c r="F99" s="135">
        <f t="shared" si="35"/>
        <v>8</v>
      </c>
      <c r="G99" s="135">
        <f t="shared" si="35"/>
        <v>8</v>
      </c>
      <c r="H99" s="135">
        <f t="shared" si="35"/>
        <v>8</v>
      </c>
      <c r="I99" s="135">
        <v>5.4</v>
      </c>
      <c r="J99" s="135">
        <f t="shared" si="35"/>
        <v>5.4</v>
      </c>
      <c r="K99" s="135">
        <f t="shared" si="35"/>
        <v>5.4</v>
      </c>
      <c r="L99" s="135">
        <f t="shared" si="35"/>
        <v>5.4</v>
      </c>
      <c r="M99" s="135">
        <f t="shared" si="35"/>
        <v>5.4</v>
      </c>
      <c r="N99" s="135">
        <f t="shared" si="35"/>
        <v>5.4</v>
      </c>
      <c r="O99" s="135">
        <f t="shared" si="35"/>
        <v>5.4</v>
      </c>
      <c r="P99" s="135">
        <f t="shared" si="35"/>
        <v>5.4</v>
      </c>
      <c r="Q99" s="135">
        <f t="shared" si="35"/>
        <v>5.4</v>
      </c>
      <c r="R99" s="135">
        <f t="shared" si="35"/>
        <v>5.4</v>
      </c>
      <c r="S99" s="135">
        <f t="shared" si="36"/>
        <v>5.4</v>
      </c>
      <c r="T99" s="135">
        <f t="shared" si="36"/>
        <v>5.4</v>
      </c>
      <c r="U99" s="135">
        <f t="shared" si="36"/>
        <v>5.4</v>
      </c>
      <c r="V99" s="135">
        <f t="shared" si="36"/>
        <v>5.4</v>
      </c>
      <c r="W99" s="135">
        <f t="shared" si="36"/>
        <v>5.4</v>
      </c>
      <c r="X99" s="135">
        <f t="shared" si="36"/>
        <v>5.4</v>
      </c>
      <c r="Y99" s="135">
        <f t="shared" si="36"/>
        <v>5.4</v>
      </c>
      <c r="Z99" s="135">
        <f t="shared" si="36"/>
        <v>5.4</v>
      </c>
      <c r="AA99" s="135">
        <f t="shared" si="36"/>
        <v>5.4</v>
      </c>
      <c r="AB99" s="135">
        <f t="shared" si="36"/>
        <v>5.4</v>
      </c>
      <c r="AC99" s="135">
        <f t="shared" si="36"/>
        <v>5.4</v>
      </c>
      <c r="AD99" s="135">
        <f t="shared" si="36"/>
        <v>5.4</v>
      </c>
      <c r="AE99" s="135">
        <f t="shared" si="36"/>
        <v>5.4</v>
      </c>
      <c r="AF99" s="135">
        <f t="shared" si="36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35"/>
        <v>6.57</v>
      </c>
      <c r="D100" s="135">
        <f t="shared" si="35"/>
        <v>6.57</v>
      </c>
      <c r="E100" s="135">
        <f t="shared" si="35"/>
        <v>6.57</v>
      </c>
      <c r="F100" s="135">
        <f t="shared" si="35"/>
        <v>6.57</v>
      </c>
      <c r="G100" s="135">
        <f t="shared" si="35"/>
        <v>6.57</v>
      </c>
      <c r="H100" s="135">
        <f t="shared" si="35"/>
        <v>6.57</v>
      </c>
      <c r="I100" s="135">
        <f t="shared" si="35"/>
        <v>6.57</v>
      </c>
      <c r="J100" s="135">
        <f t="shared" si="35"/>
        <v>6.57</v>
      </c>
      <c r="K100" s="135">
        <f t="shared" si="35"/>
        <v>6.57</v>
      </c>
      <c r="L100" s="135">
        <f t="shared" si="35"/>
        <v>6.57</v>
      </c>
      <c r="M100" s="135">
        <f t="shared" si="35"/>
        <v>6.57</v>
      </c>
      <c r="N100" s="135">
        <f t="shared" si="35"/>
        <v>6.57</v>
      </c>
      <c r="O100" s="135">
        <f t="shared" si="35"/>
        <v>6.57</v>
      </c>
      <c r="P100" s="135">
        <f t="shared" si="35"/>
        <v>6.57</v>
      </c>
      <c r="Q100" s="135">
        <f t="shared" si="35"/>
        <v>6.57</v>
      </c>
      <c r="R100" s="135">
        <f t="shared" si="35"/>
        <v>6.57</v>
      </c>
      <c r="S100" s="135">
        <f t="shared" si="36"/>
        <v>6.57</v>
      </c>
      <c r="T100" s="135">
        <f t="shared" si="36"/>
        <v>6.57</v>
      </c>
      <c r="U100" s="135">
        <f t="shared" si="36"/>
        <v>6.57</v>
      </c>
      <c r="V100" s="135">
        <f t="shared" si="36"/>
        <v>6.57</v>
      </c>
      <c r="W100" s="135">
        <f t="shared" si="36"/>
        <v>6.57</v>
      </c>
      <c r="X100" s="135">
        <f t="shared" si="36"/>
        <v>6.57</v>
      </c>
      <c r="Y100" s="135">
        <f t="shared" si="36"/>
        <v>6.57</v>
      </c>
      <c r="Z100" s="135">
        <f t="shared" si="36"/>
        <v>6.57</v>
      </c>
      <c r="AA100" s="135">
        <f t="shared" si="36"/>
        <v>6.57</v>
      </c>
      <c r="AB100" s="135">
        <f t="shared" si="36"/>
        <v>6.57</v>
      </c>
      <c r="AC100" s="135">
        <f t="shared" si="36"/>
        <v>6.57</v>
      </c>
      <c r="AD100" s="135">
        <f t="shared" si="36"/>
        <v>6.57</v>
      </c>
      <c r="AE100" s="135">
        <f t="shared" si="36"/>
        <v>6.57</v>
      </c>
      <c r="AF100" s="135">
        <f t="shared" si="36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35"/>
        <v>3.43</v>
      </c>
      <c r="D101" s="135">
        <f t="shared" si="35"/>
        <v>3.43</v>
      </c>
      <c r="E101" s="135">
        <f t="shared" si="35"/>
        <v>3.43</v>
      </c>
      <c r="F101" s="135">
        <f t="shared" si="35"/>
        <v>3.43</v>
      </c>
      <c r="G101" s="135">
        <f t="shared" si="35"/>
        <v>3.43</v>
      </c>
      <c r="H101" s="135">
        <f t="shared" si="35"/>
        <v>3.43</v>
      </c>
      <c r="I101" s="135">
        <f t="shared" si="35"/>
        <v>3.43</v>
      </c>
      <c r="J101" s="135">
        <f t="shared" si="35"/>
        <v>3.43</v>
      </c>
      <c r="K101" s="135">
        <f t="shared" si="35"/>
        <v>3.43</v>
      </c>
      <c r="L101" s="135">
        <f t="shared" si="35"/>
        <v>3.43</v>
      </c>
      <c r="M101" s="135">
        <f t="shared" si="35"/>
        <v>3.43</v>
      </c>
      <c r="N101" s="135">
        <f t="shared" si="35"/>
        <v>3.43</v>
      </c>
      <c r="O101" s="135">
        <f t="shared" si="35"/>
        <v>3.43</v>
      </c>
      <c r="P101" s="135">
        <f t="shared" si="35"/>
        <v>3.43</v>
      </c>
      <c r="Q101" s="135">
        <f t="shared" si="35"/>
        <v>3.43</v>
      </c>
      <c r="R101" s="135">
        <f t="shared" si="35"/>
        <v>3.43</v>
      </c>
      <c r="S101" s="135">
        <f t="shared" si="36"/>
        <v>3.43</v>
      </c>
      <c r="T101" s="135">
        <f t="shared" si="36"/>
        <v>3.43</v>
      </c>
      <c r="U101" s="135">
        <f t="shared" si="36"/>
        <v>3.43</v>
      </c>
      <c r="V101" s="135">
        <f t="shared" si="36"/>
        <v>3.43</v>
      </c>
      <c r="W101" s="135">
        <f t="shared" si="36"/>
        <v>3.43</v>
      </c>
      <c r="X101" s="135">
        <f t="shared" si="36"/>
        <v>3.43</v>
      </c>
      <c r="Y101" s="135">
        <f t="shared" si="36"/>
        <v>3.43</v>
      </c>
      <c r="Z101" s="135">
        <f t="shared" si="36"/>
        <v>3.43</v>
      </c>
      <c r="AA101" s="135">
        <f t="shared" si="36"/>
        <v>3.43</v>
      </c>
      <c r="AB101" s="135">
        <f t="shared" si="36"/>
        <v>3.43</v>
      </c>
      <c r="AC101" s="135">
        <f t="shared" si="36"/>
        <v>3.43</v>
      </c>
      <c r="AD101" s="135">
        <f t="shared" si="36"/>
        <v>3.43</v>
      </c>
      <c r="AE101" s="135">
        <f t="shared" si="36"/>
        <v>3.43</v>
      </c>
      <c r="AF101" s="135">
        <f t="shared" si="36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35"/>
        <v>8</v>
      </c>
      <c r="D102" s="135">
        <f t="shared" si="35"/>
        <v>8</v>
      </c>
      <c r="E102" s="135">
        <f t="shared" si="35"/>
        <v>8</v>
      </c>
      <c r="F102" s="135">
        <f t="shared" si="35"/>
        <v>8</v>
      </c>
      <c r="G102" s="135">
        <f t="shared" si="35"/>
        <v>8</v>
      </c>
      <c r="H102" s="135">
        <f t="shared" si="35"/>
        <v>8</v>
      </c>
      <c r="I102" s="135">
        <f t="shared" si="35"/>
        <v>8</v>
      </c>
      <c r="J102" s="135">
        <f t="shared" si="35"/>
        <v>8</v>
      </c>
      <c r="K102" s="135">
        <f t="shared" si="35"/>
        <v>8</v>
      </c>
      <c r="L102" s="135">
        <f t="shared" si="35"/>
        <v>8</v>
      </c>
      <c r="M102" s="135">
        <f t="shared" si="35"/>
        <v>8</v>
      </c>
      <c r="N102" s="135">
        <f t="shared" si="35"/>
        <v>8</v>
      </c>
      <c r="O102" s="135">
        <f t="shared" si="35"/>
        <v>8</v>
      </c>
      <c r="P102" s="135">
        <f t="shared" si="35"/>
        <v>8</v>
      </c>
      <c r="Q102" s="135">
        <f t="shared" si="35"/>
        <v>8</v>
      </c>
      <c r="R102" s="135">
        <f t="shared" si="35"/>
        <v>8</v>
      </c>
      <c r="S102" s="135">
        <f t="shared" si="36"/>
        <v>8</v>
      </c>
      <c r="T102" s="135">
        <f t="shared" si="36"/>
        <v>8</v>
      </c>
      <c r="U102" s="135">
        <f t="shared" si="36"/>
        <v>8</v>
      </c>
      <c r="V102" s="135">
        <f t="shared" si="36"/>
        <v>8</v>
      </c>
      <c r="W102" s="135">
        <f t="shared" si="36"/>
        <v>8</v>
      </c>
      <c r="X102" s="135">
        <f t="shared" si="36"/>
        <v>8</v>
      </c>
      <c r="Y102" s="135">
        <f t="shared" si="36"/>
        <v>8</v>
      </c>
      <c r="Z102" s="135">
        <f t="shared" si="36"/>
        <v>8</v>
      </c>
      <c r="AA102" s="135">
        <f t="shared" si="36"/>
        <v>8</v>
      </c>
      <c r="AB102" s="135">
        <f t="shared" si="36"/>
        <v>8</v>
      </c>
      <c r="AC102" s="135">
        <f t="shared" si="36"/>
        <v>8</v>
      </c>
      <c r="AD102" s="135">
        <f t="shared" si="36"/>
        <v>8</v>
      </c>
      <c r="AE102" s="135">
        <f t="shared" si="36"/>
        <v>8</v>
      </c>
      <c r="AF102" s="135">
        <f t="shared" si="36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35"/>
        <v>2.96</v>
      </c>
      <c r="D103" s="135">
        <f t="shared" si="35"/>
        <v>2.96</v>
      </c>
      <c r="E103" s="135">
        <f t="shared" si="35"/>
        <v>2.96</v>
      </c>
      <c r="F103" s="135">
        <f t="shared" si="35"/>
        <v>2.96</v>
      </c>
      <c r="G103" s="135">
        <f t="shared" si="35"/>
        <v>2.96</v>
      </c>
      <c r="H103" s="135">
        <f t="shared" si="35"/>
        <v>2.96</v>
      </c>
      <c r="I103" s="135">
        <f t="shared" si="35"/>
        <v>2.96</v>
      </c>
      <c r="J103" s="135">
        <f t="shared" si="35"/>
        <v>2.96</v>
      </c>
      <c r="K103" s="135">
        <f t="shared" si="35"/>
        <v>2.96</v>
      </c>
      <c r="L103" s="135">
        <f t="shared" si="35"/>
        <v>2.96</v>
      </c>
      <c r="M103" s="135">
        <f t="shared" si="35"/>
        <v>2.96</v>
      </c>
      <c r="N103" s="135">
        <f t="shared" si="35"/>
        <v>2.96</v>
      </c>
      <c r="O103" s="135">
        <f t="shared" si="35"/>
        <v>2.96</v>
      </c>
      <c r="P103" s="135">
        <f t="shared" si="35"/>
        <v>2.96</v>
      </c>
      <c r="Q103" s="135">
        <f t="shared" si="35"/>
        <v>2.96</v>
      </c>
      <c r="R103" s="135">
        <f t="shared" si="35"/>
        <v>2.96</v>
      </c>
      <c r="S103" s="135">
        <f t="shared" si="36"/>
        <v>2.96</v>
      </c>
      <c r="T103" s="135">
        <f t="shared" si="36"/>
        <v>2.96</v>
      </c>
      <c r="U103" s="135">
        <f t="shared" si="36"/>
        <v>2.96</v>
      </c>
      <c r="V103" s="135">
        <f t="shared" si="36"/>
        <v>2.96</v>
      </c>
      <c r="W103" s="135">
        <f t="shared" si="36"/>
        <v>2.96</v>
      </c>
      <c r="X103" s="135">
        <f t="shared" si="36"/>
        <v>2.96</v>
      </c>
      <c r="Y103" s="135">
        <f t="shared" si="36"/>
        <v>2.96</v>
      </c>
      <c r="Z103" s="135">
        <f t="shared" si="36"/>
        <v>2.96</v>
      </c>
      <c r="AA103" s="135">
        <f t="shared" si="36"/>
        <v>2.96</v>
      </c>
      <c r="AB103" s="135">
        <f t="shared" si="36"/>
        <v>2.96</v>
      </c>
      <c r="AC103" s="135">
        <f t="shared" si="36"/>
        <v>2.96</v>
      </c>
      <c r="AD103" s="135">
        <f t="shared" si="36"/>
        <v>2.96</v>
      </c>
      <c r="AE103" s="135">
        <f t="shared" si="36"/>
        <v>2.96</v>
      </c>
      <c r="AF103" s="135">
        <f t="shared" si="36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35"/>
        <v>7</v>
      </c>
      <c r="E104" s="135">
        <f t="shared" si="35"/>
        <v>7</v>
      </c>
      <c r="F104" s="135">
        <f t="shared" si="35"/>
        <v>7</v>
      </c>
      <c r="G104" s="135">
        <f t="shared" si="35"/>
        <v>7</v>
      </c>
      <c r="H104" s="135">
        <f t="shared" si="35"/>
        <v>7</v>
      </c>
      <c r="I104" s="135">
        <f t="shared" si="35"/>
        <v>7</v>
      </c>
      <c r="J104" s="135">
        <f t="shared" si="35"/>
        <v>7</v>
      </c>
      <c r="K104" s="135">
        <f t="shared" si="35"/>
        <v>7</v>
      </c>
      <c r="L104" s="135">
        <f t="shared" si="35"/>
        <v>7</v>
      </c>
      <c r="M104" s="135">
        <f t="shared" si="35"/>
        <v>7</v>
      </c>
      <c r="N104" s="135">
        <f t="shared" si="35"/>
        <v>7</v>
      </c>
      <c r="O104" s="135">
        <f t="shared" si="35"/>
        <v>7</v>
      </c>
      <c r="P104" s="135">
        <f t="shared" si="35"/>
        <v>7</v>
      </c>
      <c r="Q104" s="135">
        <f t="shared" si="35"/>
        <v>7</v>
      </c>
      <c r="R104" s="135">
        <f t="shared" si="35"/>
        <v>7</v>
      </c>
      <c r="S104" s="135">
        <f t="shared" si="36"/>
        <v>7</v>
      </c>
      <c r="T104" s="135">
        <f t="shared" si="36"/>
        <v>7</v>
      </c>
      <c r="U104" s="135">
        <f t="shared" si="36"/>
        <v>7</v>
      </c>
      <c r="V104" s="135">
        <f t="shared" si="36"/>
        <v>7</v>
      </c>
      <c r="W104" s="135">
        <f t="shared" si="36"/>
        <v>7</v>
      </c>
      <c r="X104" s="135">
        <f t="shared" si="36"/>
        <v>7</v>
      </c>
      <c r="Y104" s="135">
        <f t="shared" si="36"/>
        <v>7</v>
      </c>
      <c r="Z104" s="135">
        <f t="shared" si="36"/>
        <v>7</v>
      </c>
      <c r="AA104" s="135">
        <f t="shared" si="36"/>
        <v>7</v>
      </c>
      <c r="AB104" s="135">
        <f t="shared" si="36"/>
        <v>7</v>
      </c>
      <c r="AC104" s="135">
        <f t="shared" si="36"/>
        <v>7</v>
      </c>
      <c r="AD104" s="135">
        <f t="shared" si="36"/>
        <v>7</v>
      </c>
      <c r="AE104" s="135">
        <f t="shared" si="36"/>
        <v>7</v>
      </c>
      <c r="AF104" s="135">
        <f t="shared" si="36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37">B105</f>
        <v>3.47</v>
      </c>
      <c r="D105" s="135">
        <f t="shared" si="37"/>
        <v>3.47</v>
      </c>
      <c r="E105" s="135">
        <f t="shared" si="37"/>
        <v>3.47</v>
      </c>
      <c r="F105" s="135">
        <f t="shared" si="37"/>
        <v>3.47</v>
      </c>
      <c r="G105" s="135">
        <f t="shared" si="37"/>
        <v>3.47</v>
      </c>
      <c r="H105" s="135">
        <f t="shared" si="37"/>
        <v>3.47</v>
      </c>
      <c r="I105" s="135">
        <f t="shared" si="37"/>
        <v>3.47</v>
      </c>
      <c r="J105" s="135">
        <f t="shared" si="37"/>
        <v>3.47</v>
      </c>
      <c r="K105" s="135">
        <f t="shared" si="37"/>
        <v>3.47</v>
      </c>
      <c r="L105" s="135">
        <f t="shared" si="37"/>
        <v>3.47</v>
      </c>
      <c r="M105" s="135">
        <f t="shared" si="37"/>
        <v>3.47</v>
      </c>
      <c r="N105" s="135">
        <f t="shared" si="37"/>
        <v>3.47</v>
      </c>
      <c r="O105" s="135">
        <f t="shared" si="37"/>
        <v>3.47</v>
      </c>
      <c r="P105" s="135">
        <f t="shared" si="37"/>
        <v>3.47</v>
      </c>
      <c r="Q105" s="135">
        <f t="shared" si="37"/>
        <v>3.47</v>
      </c>
      <c r="R105" s="135">
        <f t="shared" si="37"/>
        <v>3.47</v>
      </c>
      <c r="S105" s="135">
        <f t="shared" ref="S105:AF123" si="38">R105</f>
        <v>3.47</v>
      </c>
      <c r="T105" s="135">
        <f t="shared" si="38"/>
        <v>3.47</v>
      </c>
      <c r="U105" s="135">
        <f t="shared" si="38"/>
        <v>3.47</v>
      </c>
      <c r="V105" s="135">
        <f t="shared" si="38"/>
        <v>3.47</v>
      </c>
      <c r="W105" s="135">
        <f t="shared" si="38"/>
        <v>3.47</v>
      </c>
      <c r="X105" s="135">
        <f t="shared" si="38"/>
        <v>3.47</v>
      </c>
      <c r="Y105" s="135">
        <f t="shared" si="38"/>
        <v>3.47</v>
      </c>
      <c r="Z105" s="135">
        <f t="shared" si="38"/>
        <v>3.47</v>
      </c>
      <c r="AA105" s="135">
        <f t="shared" si="38"/>
        <v>3.47</v>
      </c>
      <c r="AB105" s="135">
        <f t="shared" si="38"/>
        <v>3.47</v>
      </c>
      <c r="AC105" s="135">
        <f t="shared" si="38"/>
        <v>3.47</v>
      </c>
      <c r="AD105" s="135">
        <f t="shared" si="38"/>
        <v>3.47</v>
      </c>
      <c r="AE105" s="135">
        <f t="shared" si="38"/>
        <v>3.47</v>
      </c>
      <c r="AF105" s="135">
        <f t="shared" si="38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37"/>
        <v>2.1</v>
      </c>
      <c r="D106" s="135">
        <f t="shared" si="37"/>
        <v>2.1</v>
      </c>
      <c r="E106" s="135">
        <f t="shared" si="37"/>
        <v>2.1</v>
      </c>
      <c r="F106" s="135">
        <f t="shared" si="37"/>
        <v>2.1</v>
      </c>
      <c r="G106" s="135">
        <f t="shared" si="37"/>
        <v>2.1</v>
      </c>
      <c r="H106" s="135">
        <f t="shared" si="37"/>
        <v>2.1</v>
      </c>
      <c r="I106" s="135">
        <f t="shared" si="37"/>
        <v>2.1</v>
      </c>
      <c r="J106" s="135">
        <f t="shared" si="37"/>
        <v>2.1</v>
      </c>
      <c r="K106" s="135">
        <f t="shared" si="37"/>
        <v>2.1</v>
      </c>
      <c r="L106" s="135">
        <f t="shared" si="37"/>
        <v>2.1</v>
      </c>
      <c r="M106" s="135">
        <f t="shared" si="37"/>
        <v>2.1</v>
      </c>
      <c r="N106" s="135">
        <f t="shared" si="37"/>
        <v>2.1</v>
      </c>
      <c r="O106" s="135">
        <f t="shared" si="37"/>
        <v>2.1</v>
      </c>
      <c r="P106" s="135">
        <f t="shared" si="37"/>
        <v>2.1</v>
      </c>
      <c r="Q106" s="135">
        <f t="shared" si="37"/>
        <v>2.1</v>
      </c>
      <c r="R106" s="135">
        <f t="shared" si="37"/>
        <v>2.1</v>
      </c>
      <c r="S106" s="135">
        <f t="shared" si="38"/>
        <v>2.1</v>
      </c>
      <c r="T106" s="135">
        <f t="shared" si="38"/>
        <v>2.1</v>
      </c>
      <c r="U106" s="135">
        <f t="shared" si="38"/>
        <v>2.1</v>
      </c>
      <c r="V106" s="135">
        <f t="shared" si="38"/>
        <v>2.1</v>
      </c>
      <c r="W106" s="135">
        <f t="shared" si="38"/>
        <v>2.1</v>
      </c>
      <c r="X106" s="135">
        <f t="shared" si="38"/>
        <v>2.1</v>
      </c>
      <c r="Y106" s="135">
        <f t="shared" si="38"/>
        <v>2.1</v>
      </c>
      <c r="Z106" s="135">
        <f t="shared" si="38"/>
        <v>2.1</v>
      </c>
      <c r="AA106" s="135">
        <f t="shared" si="38"/>
        <v>2.1</v>
      </c>
      <c r="AB106" s="135">
        <f t="shared" si="38"/>
        <v>2.1</v>
      </c>
      <c r="AC106" s="135">
        <f t="shared" si="38"/>
        <v>2.1</v>
      </c>
      <c r="AD106" s="135">
        <f t="shared" si="38"/>
        <v>2.1</v>
      </c>
      <c r="AE106" s="135">
        <f t="shared" si="38"/>
        <v>2.1</v>
      </c>
      <c r="AF106" s="135">
        <f t="shared" si="38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37"/>
        <v>9.3000000000000007</v>
      </c>
      <c r="D107" s="135">
        <f t="shared" si="37"/>
        <v>9.3000000000000007</v>
      </c>
      <c r="E107" s="135">
        <f t="shared" si="37"/>
        <v>9.3000000000000007</v>
      </c>
      <c r="F107" s="135">
        <f t="shared" si="37"/>
        <v>9.3000000000000007</v>
      </c>
      <c r="G107" s="135">
        <f t="shared" si="37"/>
        <v>9.3000000000000007</v>
      </c>
      <c r="H107" s="135">
        <f t="shared" si="37"/>
        <v>9.3000000000000007</v>
      </c>
      <c r="I107" s="135">
        <f t="shared" si="37"/>
        <v>9.3000000000000007</v>
      </c>
      <c r="J107" s="135">
        <f t="shared" si="37"/>
        <v>9.3000000000000007</v>
      </c>
      <c r="K107" s="135">
        <f t="shared" si="37"/>
        <v>9.3000000000000007</v>
      </c>
      <c r="L107" s="135">
        <f t="shared" si="37"/>
        <v>9.3000000000000007</v>
      </c>
      <c r="M107" s="135">
        <f t="shared" si="37"/>
        <v>9.3000000000000007</v>
      </c>
      <c r="N107" s="135">
        <f t="shared" si="37"/>
        <v>9.3000000000000007</v>
      </c>
      <c r="O107" s="135">
        <f t="shared" si="37"/>
        <v>9.3000000000000007</v>
      </c>
      <c r="P107" s="135">
        <f t="shared" si="37"/>
        <v>9.3000000000000007</v>
      </c>
      <c r="Q107" s="135">
        <f t="shared" si="37"/>
        <v>9.3000000000000007</v>
      </c>
      <c r="R107" s="135">
        <f t="shared" si="37"/>
        <v>9.3000000000000007</v>
      </c>
      <c r="S107" s="135">
        <f t="shared" si="38"/>
        <v>9.3000000000000007</v>
      </c>
      <c r="T107" s="135">
        <f t="shared" si="38"/>
        <v>9.3000000000000007</v>
      </c>
      <c r="U107" s="135">
        <f t="shared" si="38"/>
        <v>9.3000000000000007</v>
      </c>
      <c r="V107" s="135">
        <f t="shared" si="38"/>
        <v>9.3000000000000007</v>
      </c>
      <c r="W107" s="135">
        <f t="shared" si="38"/>
        <v>9.3000000000000007</v>
      </c>
      <c r="X107" s="135">
        <f t="shared" si="38"/>
        <v>9.3000000000000007</v>
      </c>
      <c r="Y107" s="135">
        <f t="shared" si="38"/>
        <v>9.3000000000000007</v>
      </c>
      <c r="Z107" s="135">
        <f t="shared" si="38"/>
        <v>9.3000000000000007</v>
      </c>
      <c r="AA107" s="135">
        <f t="shared" si="38"/>
        <v>9.3000000000000007</v>
      </c>
      <c r="AB107" s="135">
        <f t="shared" si="38"/>
        <v>9.3000000000000007</v>
      </c>
      <c r="AC107" s="135">
        <f t="shared" si="38"/>
        <v>9.3000000000000007</v>
      </c>
      <c r="AD107" s="135">
        <f t="shared" si="38"/>
        <v>9.3000000000000007</v>
      </c>
      <c r="AE107" s="135">
        <f t="shared" si="38"/>
        <v>9.3000000000000007</v>
      </c>
      <c r="AF107" s="135">
        <f t="shared" si="38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37"/>
        <v>0</v>
      </c>
      <c r="D108" s="135">
        <f t="shared" si="37"/>
        <v>0</v>
      </c>
      <c r="E108" s="135">
        <f t="shared" si="37"/>
        <v>0</v>
      </c>
      <c r="F108" s="135">
        <f t="shared" si="37"/>
        <v>0</v>
      </c>
      <c r="G108" s="135">
        <f t="shared" si="37"/>
        <v>0</v>
      </c>
      <c r="H108" s="135">
        <f t="shared" si="37"/>
        <v>0</v>
      </c>
      <c r="I108" s="135">
        <f t="shared" si="37"/>
        <v>0</v>
      </c>
      <c r="J108" s="135">
        <f t="shared" si="37"/>
        <v>0</v>
      </c>
      <c r="K108" s="135">
        <f t="shared" si="37"/>
        <v>0</v>
      </c>
      <c r="L108" s="135">
        <f t="shared" si="37"/>
        <v>0</v>
      </c>
      <c r="M108" s="135">
        <f t="shared" si="37"/>
        <v>0</v>
      </c>
      <c r="N108" s="135">
        <f t="shared" si="37"/>
        <v>0</v>
      </c>
      <c r="O108" s="135">
        <f t="shared" si="37"/>
        <v>0</v>
      </c>
      <c r="P108" s="135">
        <f t="shared" si="37"/>
        <v>0</v>
      </c>
      <c r="Q108" s="135">
        <f t="shared" si="37"/>
        <v>0</v>
      </c>
      <c r="R108" s="135">
        <f t="shared" si="37"/>
        <v>0</v>
      </c>
      <c r="S108" s="135">
        <f t="shared" si="38"/>
        <v>0</v>
      </c>
      <c r="T108" s="135">
        <f t="shared" si="38"/>
        <v>0</v>
      </c>
      <c r="U108" s="135">
        <f t="shared" si="38"/>
        <v>0</v>
      </c>
      <c r="V108" s="135">
        <f t="shared" si="38"/>
        <v>0</v>
      </c>
      <c r="W108" s="135">
        <f t="shared" si="38"/>
        <v>0</v>
      </c>
      <c r="X108" s="135">
        <f t="shared" si="38"/>
        <v>0</v>
      </c>
      <c r="Y108" s="135">
        <f t="shared" si="38"/>
        <v>0</v>
      </c>
      <c r="Z108" s="135">
        <f t="shared" si="38"/>
        <v>0</v>
      </c>
      <c r="AA108" s="135">
        <f t="shared" si="38"/>
        <v>0</v>
      </c>
      <c r="AB108" s="135">
        <f t="shared" si="38"/>
        <v>0</v>
      </c>
      <c r="AC108" s="135">
        <f t="shared" si="38"/>
        <v>0</v>
      </c>
      <c r="AD108" s="135">
        <f t="shared" si="38"/>
        <v>0</v>
      </c>
      <c r="AE108" s="135">
        <f t="shared" si="38"/>
        <v>0</v>
      </c>
      <c r="AF108" s="135">
        <f t="shared" si="38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37"/>
        <v>0</v>
      </c>
      <c r="D109" s="135">
        <f t="shared" si="37"/>
        <v>0</v>
      </c>
      <c r="E109" s="135">
        <f t="shared" si="37"/>
        <v>0</v>
      </c>
      <c r="F109" s="135">
        <f t="shared" si="37"/>
        <v>0</v>
      </c>
      <c r="G109" s="135">
        <f t="shared" si="37"/>
        <v>0</v>
      </c>
      <c r="H109" s="135">
        <f t="shared" si="37"/>
        <v>0</v>
      </c>
      <c r="I109" s="135">
        <f t="shared" si="37"/>
        <v>0</v>
      </c>
      <c r="J109" s="135">
        <f t="shared" si="37"/>
        <v>0</v>
      </c>
      <c r="K109" s="135">
        <f t="shared" si="37"/>
        <v>0</v>
      </c>
      <c r="L109" s="135">
        <f t="shared" si="37"/>
        <v>0</v>
      </c>
      <c r="M109" s="135">
        <f t="shared" si="37"/>
        <v>0</v>
      </c>
      <c r="N109" s="135">
        <f t="shared" si="37"/>
        <v>0</v>
      </c>
      <c r="O109" s="135">
        <f t="shared" si="37"/>
        <v>0</v>
      </c>
      <c r="P109" s="135">
        <f t="shared" si="37"/>
        <v>0</v>
      </c>
      <c r="Q109" s="135">
        <f t="shared" si="37"/>
        <v>0</v>
      </c>
      <c r="R109" s="135">
        <f t="shared" si="37"/>
        <v>0</v>
      </c>
      <c r="S109" s="135">
        <f t="shared" si="38"/>
        <v>0</v>
      </c>
      <c r="T109" s="135">
        <f t="shared" si="38"/>
        <v>0</v>
      </c>
      <c r="U109" s="135">
        <f t="shared" si="38"/>
        <v>0</v>
      </c>
      <c r="V109" s="135">
        <f t="shared" si="38"/>
        <v>0</v>
      </c>
      <c r="W109" s="135">
        <f t="shared" si="38"/>
        <v>0</v>
      </c>
      <c r="X109" s="135">
        <f t="shared" si="38"/>
        <v>0</v>
      </c>
      <c r="Y109" s="135">
        <f t="shared" si="38"/>
        <v>0</v>
      </c>
      <c r="Z109" s="135">
        <f t="shared" si="38"/>
        <v>0</v>
      </c>
      <c r="AA109" s="135">
        <f t="shared" si="38"/>
        <v>0</v>
      </c>
      <c r="AB109" s="135">
        <f t="shared" si="38"/>
        <v>0</v>
      </c>
      <c r="AC109" s="135">
        <f t="shared" si="38"/>
        <v>0</v>
      </c>
      <c r="AD109" s="135">
        <f t="shared" si="38"/>
        <v>0</v>
      </c>
      <c r="AE109" s="135">
        <f t="shared" si="38"/>
        <v>0</v>
      </c>
      <c r="AF109" s="135">
        <f t="shared" si="38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37"/>
        <v>5</v>
      </c>
      <c r="D110" s="135">
        <f t="shared" si="37"/>
        <v>5</v>
      </c>
      <c r="E110" s="135">
        <f t="shared" si="37"/>
        <v>5</v>
      </c>
      <c r="F110" s="135">
        <f t="shared" si="37"/>
        <v>5</v>
      </c>
      <c r="G110" s="135">
        <f t="shared" si="37"/>
        <v>5</v>
      </c>
      <c r="H110" s="135">
        <f t="shared" si="37"/>
        <v>5</v>
      </c>
      <c r="I110" s="135">
        <f t="shared" si="37"/>
        <v>5</v>
      </c>
      <c r="J110" s="135">
        <f t="shared" si="37"/>
        <v>5</v>
      </c>
      <c r="K110" s="135">
        <f t="shared" si="37"/>
        <v>5</v>
      </c>
      <c r="L110" s="135">
        <f t="shared" si="37"/>
        <v>5</v>
      </c>
      <c r="M110" s="135">
        <f t="shared" si="37"/>
        <v>5</v>
      </c>
      <c r="N110" s="135">
        <f t="shared" si="37"/>
        <v>5</v>
      </c>
      <c r="O110" s="135">
        <f t="shared" si="37"/>
        <v>5</v>
      </c>
      <c r="P110" s="135">
        <f t="shared" si="37"/>
        <v>5</v>
      </c>
      <c r="Q110" s="135">
        <f t="shared" si="37"/>
        <v>5</v>
      </c>
      <c r="R110" s="135">
        <f t="shared" si="37"/>
        <v>5</v>
      </c>
      <c r="S110" s="135">
        <f t="shared" si="38"/>
        <v>5</v>
      </c>
      <c r="T110" s="135">
        <f t="shared" si="38"/>
        <v>5</v>
      </c>
      <c r="U110" s="135">
        <f t="shared" si="38"/>
        <v>5</v>
      </c>
      <c r="V110" s="135">
        <f t="shared" si="38"/>
        <v>5</v>
      </c>
      <c r="W110" s="135">
        <f t="shared" si="38"/>
        <v>5</v>
      </c>
      <c r="X110" s="135">
        <f t="shared" si="38"/>
        <v>5</v>
      </c>
      <c r="Y110" s="135">
        <f t="shared" si="38"/>
        <v>5</v>
      </c>
      <c r="Z110" s="135">
        <f t="shared" si="38"/>
        <v>5</v>
      </c>
      <c r="AA110" s="135">
        <f t="shared" si="38"/>
        <v>5</v>
      </c>
      <c r="AB110" s="135">
        <f t="shared" si="38"/>
        <v>5</v>
      </c>
      <c r="AC110" s="135">
        <f t="shared" si="38"/>
        <v>5</v>
      </c>
      <c r="AD110" s="135">
        <f t="shared" si="38"/>
        <v>5</v>
      </c>
      <c r="AE110" s="135">
        <f t="shared" si="38"/>
        <v>5</v>
      </c>
      <c r="AF110" s="135">
        <f t="shared" si="38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37"/>
        <v>1</v>
      </c>
      <c r="D111" s="135">
        <f t="shared" si="37"/>
        <v>1</v>
      </c>
      <c r="E111" s="135">
        <f t="shared" si="37"/>
        <v>1</v>
      </c>
      <c r="F111" s="135">
        <f t="shared" si="37"/>
        <v>1</v>
      </c>
      <c r="G111" s="135">
        <f t="shared" si="37"/>
        <v>1</v>
      </c>
      <c r="H111" s="135">
        <f t="shared" si="37"/>
        <v>1</v>
      </c>
      <c r="I111" s="135">
        <f t="shared" si="37"/>
        <v>1</v>
      </c>
      <c r="J111" s="135">
        <f t="shared" si="37"/>
        <v>1</v>
      </c>
      <c r="K111" s="135">
        <f t="shared" si="37"/>
        <v>1</v>
      </c>
      <c r="L111" s="135">
        <f t="shared" si="37"/>
        <v>1</v>
      </c>
      <c r="M111" s="135">
        <f t="shared" si="37"/>
        <v>1</v>
      </c>
      <c r="N111" s="135">
        <f t="shared" si="37"/>
        <v>1</v>
      </c>
      <c r="O111" s="135">
        <f t="shared" si="37"/>
        <v>1</v>
      </c>
      <c r="P111" s="135">
        <f t="shared" si="37"/>
        <v>1</v>
      </c>
      <c r="Q111" s="135">
        <f t="shared" si="37"/>
        <v>1</v>
      </c>
      <c r="R111" s="135">
        <f t="shared" si="37"/>
        <v>1</v>
      </c>
      <c r="S111" s="135">
        <f t="shared" si="38"/>
        <v>1</v>
      </c>
      <c r="T111" s="135">
        <f t="shared" si="38"/>
        <v>1</v>
      </c>
      <c r="U111" s="135">
        <f t="shared" si="38"/>
        <v>1</v>
      </c>
      <c r="V111" s="135">
        <f t="shared" si="38"/>
        <v>1</v>
      </c>
      <c r="W111" s="135">
        <f t="shared" si="38"/>
        <v>1</v>
      </c>
      <c r="X111" s="135">
        <f t="shared" si="38"/>
        <v>1</v>
      </c>
      <c r="Y111" s="135">
        <f t="shared" si="38"/>
        <v>1</v>
      </c>
      <c r="Z111" s="135">
        <f t="shared" si="38"/>
        <v>1</v>
      </c>
      <c r="AA111" s="135">
        <f t="shared" si="38"/>
        <v>1</v>
      </c>
      <c r="AB111" s="135">
        <f t="shared" si="38"/>
        <v>1</v>
      </c>
      <c r="AC111" s="135">
        <f t="shared" si="38"/>
        <v>1</v>
      </c>
      <c r="AD111" s="135">
        <f t="shared" si="38"/>
        <v>1</v>
      </c>
      <c r="AE111" s="135">
        <f t="shared" si="38"/>
        <v>1</v>
      </c>
      <c r="AF111" s="135">
        <f t="shared" si="38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37"/>
        <v>1.58</v>
      </c>
      <c r="D112" s="135">
        <f t="shared" si="37"/>
        <v>1.58</v>
      </c>
      <c r="E112" s="135">
        <f t="shared" si="37"/>
        <v>1.58</v>
      </c>
      <c r="F112" s="135">
        <f t="shared" si="37"/>
        <v>1.58</v>
      </c>
      <c r="G112" s="135">
        <f t="shared" si="37"/>
        <v>1.58</v>
      </c>
      <c r="H112" s="135">
        <f t="shared" si="37"/>
        <v>1.58</v>
      </c>
      <c r="I112" s="135">
        <f t="shared" si="37"/>
        <v>1.58</v>
      </c>
      <c r="J112" s="135">
        <f t="shared" si="37"/>
        <v>1.58</v>
      </c>
      <c r="K112" s="135">
        <f t="shared" si="37"/>
        <v>1.58</v>
      </c>
      <c r="L112" s="135">
        <f t="shared" si="37"/>
        <v>1.58</v>
      </c>
      <c r="M112" s="135">
        <f t="shared" si="37"/>
        <v>1.58</v>
      </c>
      <c r="N112" s="135">
        <f t="shared" si="37"/>
        <v>1.58</v>
      </c>
      <c r="O112" s="135">
        <f t="shared" si="37"/>
        <v>1.58</v>
      </c>
      <c r="P112" s="135">
        <f t="shared" si="37"/>
        <v>1.58</v>
      </c>
      <c r="Q112" s="135">
        <f t="shared" si="37"/>
        <v>1.58</v>
      </c>
      <c r="R112" s="135">
        <f t="shared" si="37"/>
        <v>1.58</v>
      </c>
      <c r="S112" s="135">
        <f t="shared" si="38"/>
        <v>1.58</v>
      </c>
      <c r="T112" s="135">
        <f t="shared" si="38"/>
        <v>1.58</v>
      </c>
      <c r="U112" s="135">
        <f t="shared" si="38"/>
        <v>1.58</v>
      </c>
      <c r="V112" s="135">
        <f t="shared" si="38"/>
        <v>1.58</v>
      </c>
      <c r="W112" s="135">
        <f t="shared" si="38"/>
        <v>1.58</v>
      </c>
      <c r="X112" s="135">
        <f t="shared" si="38"/>
        <v>1.58</v>
      </c>
      <c r="Y112" s="135">
        <f t="shared" si="38"/>
        <v>1.58</v>
      </c>
      <c r="Z112" s="135">
        <f t="shared" si="38"/>
        <v>1.58</v>
      </c>
      <c r="AA112" s="135">
        <f t="shared" si="38"/>
        <v>1.58</v>
      </c>
      <c r="AB112" s="135">
        <f t="shared" si="38"/>
        <v>1.58</v>
      </c>
      <c r="AC112" s="135">
        <f t="shared" si="38"/>
        <v>1.58</v>
      </c>
      <c r="AD112" s="135">
        <f t="shared" si="38"/>
        <v>1.58</v>
      </c>
      <c r="AE112" s="135">
        <f t="shared" si="38"/>
        <v>1.58</v>
      </c>
      <c r="AF112" s="135">
        <f t="shared" si="38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37"/>
        <v>1.46</v>
      </c>
      <c r="D113" s="135">
        <f t="shared" si="37"/>
        <v>1.46</v>
      </c>
      <c r="E113" s="135">
        <f t="shared" si="37"/>
        <v>1.46</v>
      </c>
      <c r="F113" s="135">
        <f t="shared" si="37"/>
        <v>1.46</v>
      </c>
      <c r="G113" s="135">
        <f t="shared" si="37"/>
        <v>1.46</v>
      </c>
      <c r="H113" s="135">
        <f t="shared" si="37"/>
        <v>1.46</v>
      </c>
      <c r="I113" s="135">
        <f t="shared" si="37"/>
        <v>1.46</v>
      </c>
      <c r="J113" s="135">
        <f t="shared" si="37"/>
        <v>1.46</v>
      </c>
      <c r="K113" s="135">
        <f t="shared" si="37"/>
        <v>1.46</v>
      </c>
      <c r="L113" s="135">
        <f t="shared" si="37"/>
        <v>1.46</v>
      </c>
      <c r="M113" s="135">
        <f t="shared" si="37"/>
        <v>1.46</v>
      </c>
      <c r="N113" s="135">
        <f t="shared" si="37"/>
        <v>1.46</v>
      </c>
      <c r="O113" s="135">
        <f t="shared" si="37"/>
        <v>1.46</v>
      </c>
      <c r="P113" s="135">
        <f t="shared" si="37"/>
        <v>1.46</v>
      </c>
      <c r="Q113" s="135">
        <f t="shared" si="37"/>
        <v>1.46</v>
      </c>
      <c r="R113" s="135">
        <f t="shared" si="37"/>
        <v>1.46</v>
      </c>
      <c r="S113" s="135">
        <f t="shared" si="38"/>
        <v>1.46</v>
      </c>
      <c r="T113" s="135">
        <f t="shared" si="38"/>
        <v>1.46</v>
      </c>
      <c r="U113" s="135">
        <f t="shared" si="38"/>
        <v>1.46</v>
      </c>
      <c r="V113" s="135">
        <f t="shared" si="38"/>
        <v>1.46</v>
      </c>
      <c r="W113" s="135">
        <f t="shared" si="38"/>
        <v>1.46</v>
      </c>
      <c r="X113" s="135">
        <f t="shared" si="38"/>
        <v>1.46</v>
      </c>
      <c r="Y113" s="135">
        <f t="shared" si="38"/>
        <v>1.46</v>
      </c>
      <c r="Z113" s="135">
        <f t="shared" si="38"/>
        <v>1.46</v>
      </c>
      <c r="AA113" s="135">
        <f t="shared" si="38"/>
        <v>1.46</v>
      </c>
      <c r="AB113" s="135">
        <f t="shared" si="38"/>
        <v>1.46</v>
      </c>
      <c r="AC113" s="135">
        <f t="shared" si="38"/>
        <v>1.46</v>
      </c>
      <c r="AD113" s="135">
        <f t="shared" si="38"/>
        <v>1.46</v>
      </c>
      <c r="AE113" s="135">
        <f t="shared" si="38"/>
        <v>1.46</v>
      </c>
      <c r="AF113" s="135">
        <f t="shared" si="38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37"/>
        <v>1.48</v>
      </c>
      <c r="D114" s="135">
        <f t="shared" si="37"/>
        <v>1.48</v>
      </c>
      <c r="E114" s="135">
        <f t="shared" si="37"/>
        <v>1.48</v>
      </c>
      <c r="F114" s="135">
        <f t="shared" si="37"/>
        <v>1.48</v>
      </c>
      <c r="G114" s="135">
        <f t="shared" si="37"/>
        <v>1.48</v>
      </c>
      <c r="H114" s="135">
        <f t="shared" si="37"/>
        <v>1.48</v>
      </c>
      <c r="I114" s="135">
        <f t="shared" si="37"/>
        <v>1.48</v>
      </c>
      <c r="J114" s="135">
        <f t="shared" si="37"/>
        <v>1.48</v>
      </c>
      <c r="K114" s="135">
        <f t="shared" si="37"/>
        <v>1.48</v>
      </c>
      <c r="L114" s="135">
        <f t="shared" si="37"/>
        <v>1.48</v>
      </c>
      <c r="M114" s="135">
        <f t="shared" si="37"/>
        <v>1.48</v>
      </c>
      <c r="N114" s="135">
        <f t="shared" si="37"/>
        <v>1.48</v>
      </c>
      <c r="O114" s="135">
        <f t="shared" si="37"/>
        <v>1.48</v>
      </c>
      <c r="P114" s="135">
        <f t="shared" si="37"/>
        <v>1.48</v>
      </c>
      <c r="Q114" s="135">
        <f t="shared" si="37"/>
        <v>1.48</v>
      </c>
      <c r="R114" s="135">
        <f t="shared" si="37"/>
        <v>1.48</v>
      </c>
      <c r="S114" s="135">
        <f t="shared" si="38"/>
        <v>1.48</v>
      </c>
      <c r="T114" s="135">
        <f t="shared" si="38"/>
        <v>1.48</v>
      </c>
      <c r="U114" s="135">
        <f t="shared" si="38"/>
        <v>1.48</v>
      </c>
      <c r="V114" s="135">
        <f t="shared" si="38"/>
        <v>1.48</v>
      </c>
      <c r="W114" s="135">
        <f t="shared" si="38"/>
        <v>1.48</v>
      </c>
      <c r="X114" s="135">
        <f t="shared" si="38"/>
        <v>1.48</v>
      </c>
      <c r="Y114" s="135">
        <f t="shared" si="38"/>
        <v>1.48</v>
      </c>
      <c r="Z114" s="135">
        <f t="shared" si="38"/>
        <v>1.48</v>
      </c>
      <c r="AA114" s="135">
        <f t="shared" si="38"/>
        <v>1.48</v>
      </c>
      <c r="AB114" s="135">
        <f t="shared" si="38"/>
        <v>1.48</v>
      </c>
      <c r="AC114" s="135">
        <f t="shared" si="38"/>
        <v>1.48</v>
      </c>
      <c r="AD114" s="135">
        <f t="shared" si="38"/>
        <v>1.48</v>
      </c>
      <c r="AE114" s="135">
        <f t="shared" si="38"/>
        <v>1.48</v>
      </c>
      <c r="AF114" s="135">
        <f t="shared" si="38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37"/>
        <v>2.2000000000000002</v>
      </c>
      <c r="D115" s="135">
        <f t="shared" si="37"/>
        <v>2.2000000000000002</v>
      </c>
      <c r="E115" s="135">
        <f t="shared" si="37"/>
        <v>2.2000000000000002</v>
      </c>
      <c r="F115" s="135">
        <f t="shared" si="37"/>
        <v>2.2000000000000002</v>
      </c>
      <c r="G115" s="135">
        <f t="shared" si="37"/>
        <v>2.2000000000000002</v>
      </c>
      <c r="H115" s="135">
        <f t="shared" si="37"/>
        <v>2.2000000000000002</v>
      </c>
      <c r="I115" s="135">
        <f t="shared" si="37"/>
        <v>2.2000000000000002</v>
      </c>
      <c r="J115" s="135">
        <f t="shared" si="37"/>
        <v>2.2000000000000002</v>
      </c>
      <c r="K115" s="135">
        <f t="shared" si="37"/>
        <v>2.2000000000000002</v>
      </c>
      <c r="L115" s="135">
        <f t="shared" si="37"/>
        <v>2.2000000000000002</v>
      </c>
      <c r="M115" s="135">
        <f t="shared" si="37"/>
        <v>2.2000000000000002</v>
      </c>
      <c r="N115" s="135">
        <f t="shared" si="37"/>
        <v>2.2000000000000002</v>
      </c>
      <c r="O115" s="135">
        <f t="shared" si="37"/>
        <v>2.2000000000000002</v>
      </c>
      <c r="P115" s="135">
        <f t="shared" si="37"/>
        <v>2.2000000000000002</v>
      </c>
      <c r="Q115" s="135">
        <f t="shared" si="37"/>
        <v>2.2000000000000002</v>
      </c>
      <c r="R115" s="135">
        <f t="shared" si="37"/>
        <v>2.2000000000000002</v>
      </c>
      <c r="S115" s="135">
        <f t="shared" si="38"/>
        <v>2.2000000000000002</v>
      </c>
      <c r="T115" s="135">
        <f t="shared" si="38"/>
        <v>2.2000000000000002</v>
      </c>
      <c r="U115" s="135">
        <f t="shared" si="38"/>
        <v>2.2000000000000002</v>
      </c>
      <c r="V115" s="135">
        <f t="shared" si="38"/>
        <v>2.2000000000000002</v>
      </c>
      <c r="W115" s="135">
        <f t="shared" si="38"/>
        <v>2.2000000000000002</v>
      </c>
      <c r="X115" s="135">
        <f t="shared" si="38"/>
        <v>2.2000000000000002</v>
      </c>
      <c r="Y115" s="135">
        <f t="shared" si="38"/>
        <v>2.2000000000000002</v>
      </c>
      <c r="Z115" s="135">
        <f t="shared" si="38"/>
        <v>2.2000000000000002</v>
      </c>
      <c r="AA115" s="135">
        <f t="shared" si="38"/>
        <v>2.2000000000000002</v>
      </c>
      <c r="AB115" s="135">
        <f t="shared" si="38"/>
        <v>2.2000000000000002</v>
      </c>
      <c r="AC115" s="135">
        <f t="shared" si="38"/>
        <v>2.2000000000000002</v>
      </c>
      <c r="AD115" s="135">
        <f t="shared" si="38"/>
        <v>2.2000000000000002</v>
      </c>
      <c r="AE115" s="135">
        <f t="shared" si="38"/>
        <v>2.2000000000000002</v>
      </c>
      <c r="AF115" s="135">
        <f t="shared" si="38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37"/>
        <v>2</v>
      </c>
      <c r="D116" s="135">
        <f t="shared" si="37"/>
        <v>2</v>
      </c>
      <c r="E116" s="135">
        <f t="shared" si="37"/>
        <v>2</v>
      </c>
      <c r="F116" s="135">
        <f t="shared" si="37"/>
        <v>2</v>
      </c>
      <c r="G116" s="135">
        <f t="shared" si="37"/>
        <v>2</v>
      </c>
      <c r="H116" s="135">
        <f t="shared" si="37"/>
        <v>2</v>
      </c>
      <c r="I116" s="135">
        <f t="shared" si="37"/>
        <v>2</v>
      </c>
      <c r="J116" s="135">
        <f t="shared" si="37"/>
        <v>2</v>
      </c>
      <c r="K116" s="135">
        <f t="shared" si="37"/>
        <v>2</v>
      </c>
      <c r="L116" s="135">
        <f t="shared" si="37"/>
        <v>2</v>
      </c>
      <c r="M116" s="135">
        <f t="shared" si="37"/>
        <v>2</v>
      </c>
      <c r="N116" s="135">
        <f t="shared" si="37"/>
        <v>2</v>
      </c>
      <c r="O116" s="135">
        <f t="shared" si="37"/>
        <v>2</v>
      </c>
      <c r="P116" s="135">
        <f t="shared" si="37"/>
        <v>2</v>
      </c>
      <c r="Q116" s="135">
        <f t="shared" si="37"/>
        <v>2</v>
      </c>
      <c r="R116" s="135">
        <f t="shared" si="37"/>
        <v>2</v>
      </c>
      <c r="S116" s="135">
        <f t="shared" si="38"/>
        <v>2</v>
      </c>
      <c r="T116" s="135">
        <f t="shared" si="38"/>
        <v>2</v>
      </c>
      <c r="U116" s="135">
        <f t="shared" si="38"/>
        <v>2</v>
      </c>
      <c r="V116" s="135">
        <f t="shared" si="38"/>
        <v>2</v>
      </c>
      <c r="W116" s="135">
        <f t="shared" si="38"/>
        <v>2</v>
      </c>
      <c r="X116" s="135">
        <f t="shared" si="38"/>
        <v>2</v>
      </c>
      <c r="Y116" s="135">
        <f t="shared" si="38"/>
        <v>2</v>
      </c>
      <c r="Z116" s="135">
        <f t="shared" si="38"/>
        <v>2</v>
      </c>
      <c r="AA116" s="135">
        <f t="shared" si="38"/>
        <v>2</v>
      </c>
      <c r="AB116" s="135">
        <f t="shared" si="38"/>
        <v>2</v>
      </c>
      <c r="AC116" s="135">
        <f t="shared" si="38"/>
        <v>2</v>
      </c>
      <c r="AD116" s="135">
        <f t="shared" si="38"/>
        <v>2</v>
      </c>
      <c r="AE116" s="135">
        <f t="shared" si="38"/>
        <v>2</v>
      </c>
      <c r="AF116" s="135">
        <f t="shared" si="38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37"/>
        <v>1.25</v>
      </c>
      <c r="D117" s="135">
        <f t="shared" si="37"/>
        <v>1.25</v>
      </c>
      <c r="E117" s="135">
        <f t="shared" si="37"/>
        <v>1.25</v>
      </c>
      <c r="F117" s="135">
        <f t="shared" si="37"/>
        <v>1.25</v>
      </c>
      <c r="G117" s="135">
        <f t="shared" si="37"/>
        <v>1.25</v>
      </c>
      <c r="H117" s="135">
        <f t="shared" si="37"/>
        <v>1.25</v>
      </c>
      <c r="I117" s="135">
        <f t="shared" si="37"/>
        <v>1.25</v>
      </c>
      <c r="J117" s="135">
        <f t="shared" si="37"/>
        <v>1.25</v>
      </c>
      <c r="K117" s="135">
        <f t="shared" si="37"/>
        <v>1.25</v>
      </c>
      <c r="L117" s="135">
        <f t="shared" si="37"/>
        <v>1.25</v>
      </c>
      <c r="M117" s="135">
        <f t="shared" si="37"/>
        <v>1.25</v>
      </c>
      <c r="N117" s="135">
        <f t="shared" si="37"/>
        <v>1.25</v>
      </c>
      <c r="O117" s="135">
        <f t="shared" si="37"/>
        <v>1.25</v>
      </c>
      <c r="P117" s="135">
        <f t="shared" si="37"/>
        <v>1.25</v>
      </c>
      <c r="Q117" s="135">
        <f t="shared" si="37"/>
        <v>1.25</v>
      </c>
      <c r="R117" s="135">
        <f t="shared" si="37"/>
        <v>1.25</v>
      </c>
      <c r="S117" s="135">
        <f t="shared" si="38"/>
        <v>1.25</v>
      </c>
      <c r="T117" s="135">
        <f t="shared" si="38"/>
        <v>1.25</v>
      </c>
      <c r="U117" s="135">
        <f t="shared" si="38"/>
        <v>1.25</v>
      </c>
      <c r="V117" s="135">
        <f t="shared" si="38"/>
        <v>1.25</v>
      </c>
      <c r="W117" s="135">
        <f t="shared" si="38"/>
        <v>1.25</v>
      </c>
      <c r="X117" s="135">
        <f t="shared" si="38"/>
        <v>1.25</v>
      </c>
      <c r="Y117" s="135">
        <f t="shared" si="38"/>
        <v>1.25</v>
      </c>
      <c r="Z117" s="135">
        <f t="shared" si="38"/>
        <v>1.25</v>
      </c>
      <c r="AA117" s="135">
        <f t="shared" si="38"/>
        <v>1.25</v>
      </c>
      <c r="AB117" s="135">
        <f t="shared" si="38"/>
        <v>1.25</v>
      </c>
      <c r="AC117" s="135">
        <f t="shared" si="38"/>
        <v>1.25</v>
      </c>
      <c r="AD117" s="135">
        <f t="shared" si="38"/>
        <v>1.25</v>
      </c>
      <c r="AE117" s="135">
        <f t="shared" si="38"/>
        <v>1.25</v>
      </c>
      <c r="AF117" s="135">
        <f t="shared" si="38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37"/>
        <v>1.1499999999999999</v>
      </c>
      <c r="D118" s="135">
        <f t="shared" si="37"/>
        <v>1.1499999999999999</v>
      </c>
      <c r="E118" s="135">
        <f t="shared" si="37"/>
        <v>1.1499999999999999</v>
      </c>
      <c r="F118" s="135">
        <f t="shared" si="37"/>
        <v>1.1499999999999999</v>
      </c>
      <c r="G118" s="135">
        <f t="shared" si="37"/>
        <v>1.1499999999999999</v>
      </c>
      <c r="H118" s="135">
        <f t="shared" si="37"/>
        <v>1.1499999999999999</v>
      </c>
      <c r="I118" s="135">
        <f t="shared" si="37"/>
        <v>1.1499999999999999</v>
      </c>
      <c r="J118" s="135">
        <f t="shared" si="37"/>
        <v>1.1499999999999999</v>
      </c>
      <c r="K118" s="135">
        <f t="shared" si="37"/>
        <v>1.1499999999999999</v>
      </c>
      <c r="L118" s="135">
        <f t="shared" si="37"/>
        <v>1.1499999999999999</v>
      </c>
      <c r="M118" s="135">
        <f t="shared" si="37"/>
        <v>1.1499999999999999</v>
      </c>
      <c r="N118" s="135">
        <f t="shared" si="37"/>
        <v>1.1499999999999999</v>
      </c>
      <c r="O118" s="135">
        <f t="shared" si="37"/>
        <v>1.1499999999999999</v>
      </c>
      <c r="P118" s="135">
        <f t="shared" si="37"/>
        <v>1.1499999999999999</v>
      </c>
      <c r="Q118" s="135">
        <f t="shared" si="37"/>
        <v>1.1499999999999999</v>
      </c>
      <c r="R118" s="135">
        <f t="shared" si="37"/>
        <v>1.1499999999999999</v>
      </c>
      <c r="S118" s="135">
        <f t="shared" si="38"/>
        <v>1.1499999999999999</v>
      </c>
      <c r="T118" s="135">
        <f t="shared" si="38"/>
        <v>1.1499999999999999</v>
      </c>
      <c r="U118" s="135">
        <f t="shared" si="38"/>
        <v>1.1499999999999999</v>
      </c>
      <c r="V118" s="135">
        <f t="shared" si="38"/>
        <v>1.1499999999999999</v>
      </c>
      <c r="W118" s="135">
        <f t="shared" si="38"/>
        <v>1.1499999999999999</v>
      </c>
      <c r="X118" s="135">
        <f t="shared" si="38"/>
        <v>1.1499999999999999</v>
      </c>
      <c r="Y118" s="135">
        <f t="shared" si="38"/>
        <v>1.1499999999999999</v>
      </c>
      <c r="Z118" s="135">
        <f t="shared" si="38"/>
        <v>1.1499999999999999</v>
      </c>
      <c r="AA118" s="135">
        <f t="shared" si="38"/>
        <v>1.1499999999999999</v>
      </c>
      <c r="AB118" s="135">
        <f t="shared" si="38"/>
        <v>1.1499999999999999</v>
      </c>
      <c r="AC118" s="135">
        <f t="shared" si="38"/>
        <v>1.1499999999999999</v>
      </c>
      <c r="AD118" s="135">
        <f t="shared" si="38"/>
        <v>1.1499999999999999</v>
      </c>
      <c r="AE118" s="135">
        <f t="shared" si="38"/>
        <v>1.1499999999999999</v>
      </c>
      <c r="AF118" s="135">
        <f t="shared" si="38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37"/>
        <v>2.133</v>
      </c>
      <c r="D119" s="135">
        <f t="shared" si="37"/>
        <v>2.133</v>
      </c>
      <c r="E119" s="135">
        <f t="shared" si="37"/>
        <v>2.133</v>
      </c>
      <c r="F119" s="135">
        <f t="shared" si="37"/>
        <v>2.133</v>
      </c>
      <c r="G119" s="135">
        <f t="shared" si="37"/>
        <v>2.133</v>
      </c>
      <c r="H119" s="135">
        <f t="shared" si="37"/>
        <v>2.133</v>
      </c>
      <c r="I119" s="135">
        <f t="shared" si="37"/>
        <v>2.133</v>
      </c>
      <c r="J119" s="135">
        <f t="shared" si="37"/>
        <v>2.133</v>
      </c>
      <c r="K119" s="135">
        <f t="shared" si="37"/>
        <v>2.133</v>
      </c>
      <c r="L119" s="135">
        <f t="shared" si="37"/>
        <v>2.133</v>
      </c>
      <c r="M119" s="135">
        <f t="shared" si="37"/>
        <v>2.133</v>
      </c>
      <c r="N119" s="135">
        <f t="shared" si="37"/>
        <v>2.133</v>
      </c>
      <c r="O119" s="135">
        <f t="shared" si="37"/>
        <v>2.133</v>
      </c>
      <c r="P119" s="135">
        <f t="shared" si="37"/>
        <v>2.133</v>
      </c>
      <c r="Q119" s="135">
        <f t="shared" si="37"/>
        <v>2.133</v>
      </c>
      <c r="R119" s="135">
        <f t="shared" si="37"/>
        <v>2.133</v>
      </c>
      <c r="S119" s="135">
        <f t="shared" si="38"/>
        <v>2.133</v>
      </c>
      <c r="T119" s="135">
        <f t="shared" si="38"/>
        <v>2.133</v>
      </c>
      <c r="U119" s="135">
        <f t="shared" si="38"/>
        <v>2.133</v>
      </c>
      <c r="V119" s="135">
        <f t="shared" si="38"/>
        <v>2.133</v>
      </c>
      <c r="W119" s="135">
        <f t="shared" si="38"/>
        <v>2.133</v>
      </c>
      <c r="X119" s="135">
        <f t="shared" si="38"/>
        <v>2.133</v>
      </c>
      <c r="Y119" s="135">
        <f t="shared" si="38"/>
        <v>2.133</v>
      </c>
      <c r="Z119" s="135">
        <f t="shared" si="38"/>
        <v>2.133</v>
      </c>
      <c r="AA119" s="135">
        <f t="shared" si="38"/>
        <v>2.133</v>
      </c>
      <c r="AB119" s="135">
        <f t="shared" si="38"/>
        <v>2.133</v>
      </c>
      <c r="AC119" s="135">
        <f t="shared" si="38"/>
        <v>2.133</v>
      </c>
      <c r="AD119" s="135">
        <f t="shared" si="38"/>
        <v>2.133</v>
      </c>
      <c r="AE119" s="135">
        <f t="shared" si="38"/>
        <v>2.133</v>
      </c>
      <c r="AF119" s="135">
        <f t="shared" si="38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37"/>
        <v>2.09</v>
      </c>
      <c r="D120" s="135">
        <f t="shared" si="37"/>
        <v>2.09</v>
      </c>
      <c r="E120" s="135">
        <f t="shared" si="37"/>
        <v>2.09</v>
      </c>
      <c r="F120" s="135">
        <f t="shared" si="37"/>
        <v>2.09</v>
      </c>
      <c r="G120" s="135">
        <f t="shared" si="37"/>
        <v>2.09</v>
      </c>
      <c r="H120" s="135">
        <f t="shared" si="37"/>
        <v>2.09</v>
      </c>
      <c r="I120" s="135">
        <f t="shared" si="37"/>
        <v>2.09</v>
      </c>
      <c r="J120" s="135">
        <f t="shared" si="37"/>
        <v>2.09</v>
      </c>
      <c r="K120" s="135">
        <f t="shared" si="37"/>
        <v>2.09</v>
      </c>
      <c r="L120" s="135">
        <f t="shared" si="37"/>
        <v>2.09</v>
      </c>
      <c r="M120" s="135">
        <f t="shared" si="37"/>
        <v>2.09</v>
      </c>
      <c r="N120" s="135">
        <f t="shared" si="37"/>
        <v>2.09</v>
      </c>
      <c r="O120" s="135">
        <f t="shared" si="37"/>
        <v>2.09</v>
      </c>
      <c r="P120" s="135">
        <f t="shared" si="37"/>
        <v>2.09</v>
      </c>
      <c r="Q120" s="135">
        <f t="shared" si="37"/>
        <v>2.09</v>
      </c>
      <c r="R120" s="135">
        <f t="shared" ref="R120:W170" si="39">Q120</f>
        <v>2.09</v>
      </c>
      <c r="S120" s="135">
        <f t="shared" si="38"/>
        <v>2.09</v>
      </c>
      <c r="T120" s="135">
        <f t="shared" si="38"/>
        <v>2.09</v>
      </c>
      <c r="U120" s="135">
        <f t="shared" si="38"/>
        <v>2.09</v>
      </c>
      <c r="V120" s="135">
        <f t="shared" si="38"/>
        <v>2.09</v>
      </c>
      <c r="W120" s="135">
        <f t="shared" si="38"/>
        <v>2.09</v>
      </c>
      <c r="X120" s="135">
        <f t="shared" si="38"/>
        <v>2.09</v>
      </c>
      <c r="Y120" s="135">
        <f t="shared" si="38"/>
        <v>2.09</v>
      </c>
      <c r="Z120" s="135">
        <f t="shared" si="38"/>
        <v>2.09</v>
      </c>
      <c r="AA120" s="135">
        <f t="shared" si="38"/>
        <v>2.09</v>
      </c>
      <c r="AB120" s="135">
        <f t="shared" si="38"/>
        <v>2.09</v>
      </c>
      <c r="AC120" s="135">
        <f t="shared" si="38"/>
        <v>2.09</v>
      </c>
      <c r="AD120" s="135">
        <f t="shared" si="38"/>
        <v>2.09</v>
      </c>
      <c r="AE120" s="135">
        <f t="shared" si="38"/>
        <v>2.09</v>
      </c>
      <c r="AF120" s="135">
        <f t="shared" si="38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40">B121</f>
        <v>1.1399999999999999</v>
      </c>
      <c r="D121" s="135">
        <f t="shared" si="40"/>
        <v>1.1399999999999999</v>
      </c>
      <c r="E121" s="135">
        <f t="shared" si="40"/>
        <v>1.1399999999999999</v>
      </c>
      <c r="F121" s="135">
        <f t="shared" si="40"/>
        <v>1.1399999999999999</v>
      </c>
      <c r="G121" s="135">
        <f t="shared" si="40"/>
        <v>1.1399999999999999</v>
      </c>
      <c r="H121" s="135">
        <f t="shared" si="40"/>
        <v>1.1399999999999999</v>
      </c>
      <c r="I121" s="135">
        <f t="shared" si="40"/>
        <v>1.1399999999999999</v>
      </c>
      <c r="J121" s="135">
        <f t="shared" si="40"/>
        <v>1.1399999999999999</v>
      </c>
      <c r="K121" s="135">
        <f t="shared" si="40"/>
        <v>1.1399999999999999</v>
      </c>
      <c r="L121" s="135">
        <f t="shared" si="40"/>
        <v>1.1399999999999999</v>
      </c>
      <c r="M121" s="135">
        <f t="shared" si="40"/>
        <v>1.1399999999999999</v>
      </c>
      <c r="N121" s="135">
        <f t="shared" si="40"/>
        <v>1.1399999999999999</v>
      </c>
      <c r="O121" s="135">
        <f t="shared" si="40"/>
        <v>1.1399999999999999</v>
      </c>
      <c r="P121" s="135">
        <f t="shared" si="40"/>
        <v>1.1399999999999999</v>
      </c>
      <c r="Q121" s="135">
        <f t="shared" si="40"/>
        <v>1.1399999999999999</v>
      </c>
      <c r="R121" s="135">
        <f t="shared" si="39"/>
        <v>1.1399999999999999</v>
      </c>
      <c r="S121" s="135">
        <f t="shared" si="38"/>
        <v>1.1399999999999999</v>
      </c>
      <c r="T121" s="135">
        <f t="shared" si="38"/>
        <v>1.1399999999999999</v>
      </c>
      <c r="U121" s="135">
        <f t="shared" si="38"/>
        <v>1.1399999999999999</v>
      </c>
      <c r="V121" s="135">
        <f t="shared" si="38"/>
        <v>1.1399999999999999</v>
      </c>
      <c r="W121" s="135">
        <f t="shared" si="38"/>
        <v>1.1399999999999999</v>
      </c>
      <c r="X121" s="135">
        <f t="shared" si="38"/>
        <v>1.1399999999999999</v>
      </c>
      <c r="Y121" s="135">
        <f t="shared" si="38"/>
        <v>1.1399999999999999</v>
      </c>
      <c r="Z121" s="135">
        <f t="shared" si="38"/>
        <v>1.1399999999999999</v>
      </c>
      <c r="AA121" s="135">
        <f t="shared" si="38"/>
        <v>1.1399999999999999</v>
      </c>
      <c r="AB121" s="135">
        <f t="shared" si="38"/>
        <v>1.1399999999999999</v>
      </c>
      <c r="AC121" s="135">
        <f t="shared" si="38"/>
        <v>1.1399999999999999</v>
      </c>
      <c r="AD121" s="135">
        <f t="shared" si="38"/>
        <v>1.1399999999999999</v>
      </c>
      <c r="AE121" s="135">
        <f t="shared" si="38"/>
        <v>1.1399999999999999</v>
      </c>
      <c r="AF121" s="135">
        <f t="shared" si="38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40"/>
        <v>0.82</v>
      </c>
      <c r="D122" s="135">
        <f t="shared" si="40"/>
        <v>0.82</v>
      </c>
      <c r="E122" s="135">
        <f t="shared" si="40"/>
        <v>0.82</v>
      </c>
      <c r="F122" s="135">
        <f t="shared" si="40"/>
        <v>0.82</v>
      </c>
      <c r="G122" s="135">
        <f t="shared" si="40"/>
        <v>0.82</v>
      </c>
      <c r="H122" s="135">
        <f t="shared" si="40"/>
        <v>0.82</v>
      </c>
      <c r="I122" s="135">
        <f t="shared" si="40"/>
        <v>0.82</v>
      </c>
      <c r="J122" s="135">
        <f t="shared" si="40"/>
        <v>0.82</v>
      </c>
      <c r="K122" s="135">
        <f t="shared" si="40"/>
        <v>0.82</v>
      </c>
      <c r="L122" s="135">
        <f t="shared" si="40"/>
        <v>0.82</v>
      </c>
      <c r="M122" s="135">
        <f t="shared" si="40"/>
        <v>0.82</v>
      </c>
      <c r="N122" s="135">
        <f t="shared" si="40"/>
        <v>0.82</v>
      </c>
      <c r="O122" s="135">
        <f t="shared" si="40"/>
        <v>0.82</v>
      </c>
      <c r="P122" s="135">
        <f t="shared" si="40"/>
        <v>0.82</v>
      </c>
      <c r="Q122" s="135">
        <f t="shared" si="40"/>
        <v>0.82</v>
      </c>
      <c r="R122" s="135">
        <f t="shared" si="39"/>
        <v>0.82</v>
      </c>
      <c r="S122" s="135">
        <f t="shared" si="38"/>
        <v>0.82</v>
      </c>
      <c r="T122" s="135">
        <f t="shared" si="38"/>
        <v>0.82</v>
      </c>
      <c r="U122" s="135">
        <f t="shared" si="38"/>
        <v>0.82</v>
      </c>
      <c r="V122" s="135">
        <f t="shared" si="38"/>
        <v>0.82</v>
      </c>
      <c r="W122" s="135">
        <f t="shared" si="38"/>
        <v>0.82</v>
      </c>
      <c r="X122" s="135">
        <f t="shared" si="38"/>
        <v>0.82</v>
      </c>
      <c r="Y122" s="135">
        <f t="shared" si="38"/>
        <v>0.82</v>
      </c>
      <c r="Z122" s="135">
        <f t="shared" si="38"/>
        <v>0.82</v>
      </c>
      <c r="AA122" s="135">
        <f t="shared" si="38"/>
        <v>0.82</v>
      </c>
      <c r="AB122" s="135">
        <f t="shared" si="38"/>
        <v>0.82</v>
      </c>
      <c r="AC122" s="135">
        <f t="shared" si="38"/>
        <v>0.82</v>
      </c>
      <c r="AD122" s="135">
        <f t="shared" si="38"/>
        <v>0.82</v>
      </c>
      <c r="AE122" s="135">
        <f t="shared" si="38"/>
        <v>0.82</v>
      </c>
      <c r="AF122" s="135">
        <f t="shared" si="38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40"/>
        <v>2</v>
      </c>
      <c r="D123" s="135">
        <f t="shared" si="40"/>
        <v>2</v>
      </c>
      <c r="E123" s="135">
        <f t="shared" si="40"/>
        <v>2</v>
      </c>
      <c r="F123" s="135">
        <f t="shared" si="40"/>
        <v>2</v>
      </c>
      <c r="G123" s="135">
        <f t="shared" si="40"/>
        <v>2</v>
      </c>
      <c r="H123" s="135">
        <f t="shared" si="40"/>
        <v>2</v>
      </c>
      <c r="I123" s="135">
        <f t="shared" si="40"/>
        <v>2</v>
      </c>
      <c r="J123" s="135">
        <f t="shared" si="40"/>
        <v>2</v>
      </c>
      <c r="K123" s="135">
        <f t="shared" si="40"/>
        <v>2</v>
      </c>
      <c r="L123" s="135">
        <f t="shared" si="40"/>
        <v>2</v>
      </c>
      <c r="M123" s="135">
        <f t="shared" si="40"/>
        <v>2</v>
      </c>
      <c r="N123" s="135">
        <f t="shared" si="40"/>
        <v>2</v>
      </c>
      <c r="O123" s="135">
        <f t="shared" si="40"/>
        <v>2</v>
      </c>
      <c r="P123" s="135">
        <f t="shared" si="40"/>
        <v>2</v>
      </c>
      <c r="Q123" s="135">
        <f t="shared" si="40"/>
        <v>2</v>
      </c>
      <c r="R123" s="135">
        <f t="shared" si="39"/>
        <v>2</v>
      </c>
      <c r="S123" s="135">
        <f t="shared" si="38"/>
        <v>2</v>
      </c>
      <c r="T123" s="135">
        <f t="shared" si="38"/>
        <v>2</v>
      </c>
      <c r="U123" s="135">
        <f t="shared" si="38"/>
        <v>2</v>
      </c>
      <c r="V123" s="135">
        <f t="shared" ref="V123:AF146" si="41">U123</f>
        <v>2</v>
      </c>
      <c r="W123" s="135">
        <f t="shared" si="41"/>
        <v>2</v>
      </c>
      <c r="X123" s="135">
        <f t="shared" si="41"/>
        <v>2</v>
      </c>
      <c r="Y123" s="135">
        <f t="shared" si="41"/>
        <v>2</v>
      </c>
      <c r="Z123" s="135">
        <f t="shared" si="41"/>
        <v>2</v>
      </c>
      <c r="AA123" s="135">
        <f t="shared" si="41"/>
        <v>2</v>
      </c>
      <c r="AB123" s="135">
        <f t="shared" si="41"/>
        <v>2</v>
      </c>
      <c r="AC123" s="135">
        <f t="shared" si="41"/>
        <v>2</v>
      </c>
      <c r="AD123" s="135">
        <f t="shared" si="41"/>
        <v>2</v>
      </c>
      <c r="AE123" s="135">
        <f t="shared" si="41"/>
        <v>2</v>
      </c>
      <c r="AF123" s="135">
        <f t="shared" si="41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40"/>
        <v>5.61</v>
      </c>
      <c r="D124" s="135">
        <f t="shared" si="40"/>
        <v>5.61</v>
      </c>
      <c r="E124" s="135">
        <f t="shared" si="40"/>
        <v>5.61</v>
      </c>
      <c r="F124" s="135">
        <f t="shared" si="40"/>
        <v>5.61</v>
      </c>
      <c r="G124" s="135">
        <f t="shared" si="40"/>
        <v>5.61</v>
      </c>
      <c r="H124" s="135">
        <f t="shared" si="40"/>
        <v>5.61</v>
      </c>
      <c r="I124" s="135">
        <f t="shared" si="40"/>
        <v>5.61</v>
      </c>
      <c r="J124" s="135">
        <f t="shared" si="40"/>
        <v>5.61</v>
      </c>
      <c r="K124" s="135">
        <f t="shared" si="40"/>
        <v>5.61</v>
      </c>
      <c r="L124" s="135">
        <f t="shared" si="40"/>
        <v>5.61</v>
      </c>
      <c r="M124" s="135">
        <f t="shared" si="40"/>
        <v>5.61</v>
      </c>
      <c r="N124" s="135">
        <f t="shared" si="40"/>
        <v>5.61</v>
      </c>
      <c r="O124" s="135">
        <f t="shared" si="40"/>
        <v>5.61</v>
      </c>
      <c r="P124" s="135">
        <f t="shared" si="40"/>
        <v>5.61</v>
      </c>
      <c r="Q124" s="135">
        <f t="shared" si="40"/>
        <v>5.61</v>
      </c>
      <c r="R124" s="135">
        <f t="shared" si="39"/>
        <v>5.61</v>
      </c>
      <c r="S124" s="135">
        <f t="shared" si="39"/>
        <v>5.61</v>
      </c>
      <c r="T124" s="135">
        <f t="shared" si="39"/>
        <v>5.61</v>
      </c>
      <c r="U124" s="135">
        <f t="shared" si="39"/>
        <v>5.61</v>
      </c>
      <c r="V124" s="135">
        <f t="shared" si="41"/>
        <v>5.61</v>
      </c>
      <c r="W124" s="135">
        <f t="shared" si="41"/>
        <v>5.61</v>
      </c>
      <c r="X124" s="135">
        <f t="shared" si="41"/>
        <v>5.61</v>
      </c>
      <c r="Y124" s="135">
        <f t="shared" si="41"/>
        <v>5.61</v>
      </c>
      <c r="Z124" s="135">
        <f t="shared" si="41"/>
        <v>5.61</v>
      </c>
      <c r="AA124" s="135">
        <f t="shared" si="41"/>
        <v>5.61</v>
      </c>
      <c r="AB124" s="135">
        <f t="shared" si="41"/>
        <v>5.61</v>
      </c>
      <c r="AC124" s="135">
        <f t="shared" si="41"/>
        <v>5.61</v>
      </c>
      <c r="AD124" s="135">
        <f t="shared" si="41"/>
        <v>5.61</v>
      </c>
      <c r="AE124" s="135">
        <f t="shared" si="41"/>
        <v>5.61</v>
      </c>
      <c r="AF124" s="135">
        <f t="shared" si="41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40"/>
        <v>1.25</v>
      </c>
      <c r="D125" s="135">
        <f t="shared" si="40"/>
        <v>1.25</v>
      </c>
      <c r="E125" s="135">
        <f t="shared" si="40"/>
        <v>1.25</v>
      </c>
      <c r="F125" s="135">
        <f t="shared" si="40"/>
        <v>1.25</v>
      </c>
      <c r="G125" s="135">
        <f t="shared" si="40"/>
        <v>1.25</v>
      </c>
      <c r="H125" s="135">
        <f t="shared" si="40"/>
        <v>1.25</v>
      </c>
      <c r="I125" s="135">
        <f t="shared" si="40"/>
        <v>1.25</v>
      </c>
      <c r="J125" s="135">
        <f t="shared" si="40"/>
        <v>1.25</v>
      </c>
      <c r="K125" s="135">
        <f t="shared" si="40"/>
        <v>1.25</v>
      </c>
      <c r="L125" s="135">
        <f t="shared" si="40"/>
        <v>1.25</v>
      </c>
      <c r="M125" s="135">
        <f t="shared" si="40"/>
        <v>1.25</v>
      </c>
      <c r="N125" s="135">
        <f t="shared" si="40"/>
        <v>1.25</v>
      </c>
      <c r="O125" s="135">
        <f t="shared" si="40"/>
        <v>1.25</v>
      </c>
      <c r="P125" s="135">
        <f t="shared" si="40"/>
        <v>1.25</v>
      </c>
      <c r="Q125" s="135">
        <f t="shared" si="40"/>
        <v>1.25</v>
      </c>
      <c r="R125" s="135">
        <f t="shared" si="39"/>
        <v>1.25</v>
      </c>
      <c r="S125" s="135">
        <f t="shared" si="39"/>
        <v>1.25</v>
      </c>
      <c r="T125" s="135">
        <f t="shared" si="39"/>
        <v>1.25</v>
      </c>
      <c r="U125" s="135">
        <f t="shared" si="39"/>
        <v>1.25</v>
      </c>
      <c r="V125" s="135">
        <f t="shared" si="41"/>
        <v>1.25</v>
      </c>
      <c r="W125" s="135">
        <f t="shared" si="41"/>
        <v>1.25</v>
      </c>
      <c r="X125" s="135">
        <f t="shared" si="41"/>
        <v>1.25</v>
      </c>
      <c r="Y125" s="135">
        <f t="shared" si="41"/>
        <v>1.25</v>
      </c>
      <c r="Z125" s="135">
        <f t="shared" si="41"/>
        <v>1.25</v>
      </c>
      <c r="AA125" s="135">
        <f t="shared" si="41"/>
        <v>1.25</v>
      </c>
      <c r="AB125" s="135">
        <f t="shared" si="41"/>
        <v>1.25</v>
      </c>
      <c r="AC125" s="135">
        <f t="shared" si="41"/>
        <v>1.25</v>
      </c>
      <c r="AD125" s="135">
        <f t="shared" si="41"/>
        <v>1.25</v>
      </c>
      <c r="AE125" s="135">
        <f t="shared" si="41"/>
        <v>1.25</v>
      </c>
      <c r="AF125" s="135">
        <f t="shared" si="41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40"/>
        <v>1.25</v>
      </c>
      <c r="D126" s="135">
        <f t="shared" si="40"/>
        <v>1.25</v>
      </c>
      <c r="E126" s="135">
        <f t="shared" si="40"/>
        <v>1.25</v>
      </c>
      <c r="F126" s="135">
        <f t="shared" si="40"/>
        <v>1.25</v>
      </c>
      <c r="G126" s="135">
        <f t="shared" si="40"/>
        <v>1.25</v>
      </c>
      <c r="H126" s="135">
        <f t="shared" si="40"/>
        <v>1.25</v>
      </c>
      <c r="I126" s="135">
        <f t="shared" si="40"/>
        <v>1.25</v>
      </c>
      <c r="J126" s="135">
        <f t="shared" si="40"/>
        <v>1.25</v>
      </c>
      <c r="K126" s="135">
        <f t="shared" si="40"/>
        <v>1.25</v>
      </c>
      <c r="L126" s="135">
        <f t="shared" si="40"/>
        <v>1.25</v>
      </c>
      <c r="M126" s="135">
        <f t="shared" si="40"/>
        <v>1.25</v>
      </c>
      <c r="N126" s="135">
        <f t="shared" si="40"/>
        <v>1.25</v>
      </c>
      <c r="O126" s="135">
        <f t="shared" si="40"/>
        <v>1.25</v>
      </c>
      <c r="P126" s="135">
        <f t="shared" si="40"/>
        <v>1.25</v>
      </c>
      <c r="Q126" s="135">
        <f t="shared" si="40"/>
        <v>1.25</v>
      </c>
      <c r="R126" s="135">
        <f t="shared" si="39"/>
        <v>1.25</v>
      </c>
      <c r="S126" s="135">
        <f t="shared" si="39"/>
        <v>1.25</v>
      </c>
      <c r="T126" s="135">
        <f t="shared" si="39"/>
        <v>1.25</v>
      </c>
      <c r="U126" s="135">
        <f t="shared" si="39"/>
        <v>1.25</v>
      </c>
      <c r="V126" s="135">
        <f t="shared" si="41"/>
        <v>1.25</v>
      </c>
      <c r="W126" s="135">
        <f t="shared" si="41"/>
        <v>1.25</v>
      </c>
      <c r="X126" s="135">
        <f t="shared" si="41"/>
        <v>1.25</v>
      </c>
      <c r="Y126" s="135">
        <f t="shared" si="41"/>
        <v>1.25</v>
      </c>
      <c r="Z126" s="135">
        <f t="shared" si="41"/>
        <v>1.25</v>
      </c>
      <c r="AA126" s="135">
        <f t="shared" si="41"/>
        <v>1.25</v>
      </c>
      <c r="AB126" s="135">
        <f t="shared" si="41"/>
        <v>1.25</v>
      </c>
      <c r="AC126" s="135">
        <f t="shared" si="41"/>
        <v>1.25</v>
      </c>
      <c r="AD126" s="135">
        <f t="shared" si="41"/>
        <v>1.25</v>
      </c>
      <c r="AE126" s="135">
        <f t="shared" si="41"/>
        <v>1.25</v>
      </c>
      <c r="AF126" s="135">
        <f t="shared" si="41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40"/>
        <v>1.46</v>
      </c>
      <c r="D127" s="135">
        <f t="shared" si="40"/>
        <v>1.46</v>
      </c>
      <c r="E127" s="135">
        <f t="shared" si="40"/>
        <v>1.46</v>
      </c>
      <c r="F127" s="135">
        <f t="shared" si="40"/>
        <v>1.46</v>
      </c>
      <c r="G127" s="135">
        <f t="shared" si="40"/>
        <v>1.46</v>
      </c>
      <c r="H127" s="135">
        <f t="shared" si="40"/>
        <v>1.46</v>
      </c>
      <c r="I127" s="135">
        <f t="shared" si="40"/>
        <v>1.46</v>
      </c>
      <c r="J127" s="135">
        <f t="shared" si="40"/>
        <v>1.46</v>
      </c>
      <c r="K127" s="135">
        <f t="shared" si="40"/>
        <v>1.46</v>
      </c>
      <c r="L127" s="135">
        <f t="shared" si="40"/>
        <v>1.46</v>
      </c>
      <c r="M127" s="135">
        <f t="shared" si="40"/>
        <v>1.46</v>
      </c>
      <c r="N127" s="135">
        <f t="shared" si="40"/>
        <v>1.46</v>
      </c>
      <c r="O127" s="135">
        <f t="shared" si="40"/>
        <v>1.46</v>
      </c>
      <c r="P127" s="135">
        <f t="shared" si="40"/>
        <v>1.46</v>
      </c>
      <c r="Q127" s="135">
        <f t="shared" si="40"/>
        <v>1.46</v>
      </c>
      <c r="R127" s="135">
        <f t="shared" si="39"/>
        <v>1.46</v>
      </c>
      <c r="S127" s="135">
        <f t="shared" si="39"/>
        <v>1.46</v>
      </c>
      <c r="T127" s="135">
        <f t="shared" si="39"/>
        <v>1.46</v>
      </c>
      <c r="U127" s="135">
        <f t="shared" si="39"/>
        <v>1.46</v>
      </c>
      <c r="V127" s="135">
        <f t="shared" si="41"/>
        <v>1.46</v>
      </c>
      <c r="W127" s="135">
        <f t="shared" si="41"/>
        <v>1.46</v>
      </c>
      <c r="X127" s="135">
        <f t="shared" si="41"/>
        <v>1.46</v>
      </c>
      <c r="Y127" s="135">
        <f t="shared" si="41"/>
        <v>1.46</v>
      </c>
      <c r="Z127" s="135">
        <f t="shared" si="41"/>
        <v>1.46</v>
      </c>
      <c r="AA127" s="135">
        <f t="shared" si="41"/>
        <v>1.46</v>
      </c>
      <c r="AB127" s="135">
        <f t="shared" si="41"/>
        <v>1.46</v>
      </c>
      <c r="AC127" s="135">
        <f t="shared" si="41"/>
        <v>1.46</v>
      </c>
      <c r="AD127" s="135">
        <f t="shared" si="41"/>
        <v>1.46</v>
      </c>
      <c r="AE127" s="135">
        <f t="shared" si="41"/>
        <v>1.46</v>
      </c>
      <c r="AF127" s="135">
        <f t="shared" si="41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40"/>
        <v>3</v>
      </c>
      <c r="D128" s="135">
        <f t="shared" si="40"/>
        <v>3</v>
      </c>
      <c r="E128" s="135">
        <f t="shared" si="40"/>
        <v>3</v>
      </c>
      <c r="F128" s="135">
        <f t="shared" si="40"/>
        <v>3</v>
      </c>
      <c r="G128" s="135">
        <f t="shared" si="40"/>
        <v>3</v>
      </c>
      <c r="H128" s="135">
        <f t="shared" si="40"/>
        <v>3</v>
      </c>
      <c r="I128" s="135">
        <f t="shared" si="40"/>
        <v>3</v>
      </c>
      <c r="J128" s="135">
        <f t="shared" si="40"/>
        <v>3</v>
      </c>
      <c r="K128" s="135">
        <f t="shared" si="40"/>
        <v>3</v>
      </c>
      <c r="L128" s="135">
        <f t="shared" si="40"/>
        <v>3</v>
      </c>
      <c r="M128" s="135">
        <f t="shared" si="40"/>
        <v>3</v>
      </c>
      <c r="N128" s="135">
        <f t="shared" si="40"/>
        <v>3</v>
      </c>
      <c r="O128" s="135">
        <f t="shared" si="40"/>
        <v>3</v>
      </c>
      <c r="P128" s="135">
        <f t="shared" si="40"/>
        <v>3</v>
      </c>
      <c r="Q128" s="135">
        <f t="shared" si="40"/>
        <v>3</v>
      </c>
      <c r="R128" s="135">
        <f t="shared" si="39"/>
        <v>3</v>
      </c>
      <c r="S128" s="135">
        <f t="shared" si="39"/>
        <v>3</v>
      </c>
      <c r="T128" s="135">
        <f t="shared" si="39"/>
        <v>3</v>
      </c>
      <c r="U128" s="135">
        <f t="shared" si="39"/>
        <v>3</v>
      </c>
      <c r="V128" s="135">
        <f t="shared" si="41"/>
        <v>3</v>
      </c>
      <c r="W128" s="135">
        <f t="shared" si="41"/>
        <v>3</v>
      </c>
      <c r="X128" s="135">
        <f t="shared" si="41"/>
        <v>3</v>
      </c>
      <c r="Y128" s="135">
        <f t="shared" si="41"/>
        <v>3</v>
      </c>
      <c r="Z128" s="135">
        <f t="shared" si="41"/>
        <v>3</v>
      </c>
      <c r="AA128" s="135">
        <f t="shared" si="41"/>
        <v>3</v>
      </c>
      <c r="AB128" s="135">
        <f t="shared" si="41"/>
        <v>3</v>
      </c>
      <c r="AC128" s="135">
        <f t="shared" si="41"/>
        <v>3</v>
      </c>
      <c r="AD128" s="135">
        <f t="shared" si="41"/>
        <v>3</v>
      </c>
      <c r="AE128" s="135">
        <f t="shared" si="41"/>
        <v>3</v>
      </c>
      <c r="AF128" s="135">
        <f t="shared" si="41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40"/>
        <v>3.3</v>
      </c>
      <c r="D129" s="135">
        <f t="shared" si="40"/>
        <v>3.3</v>
      </c>
      <c r="E129" s="135">
        <f t="shared" si="40"/>
        <v>3.3</v>
      </c>
      <c r="F129" s="135">
        <f t="shared" si="40"/>
        <v>3.3</v>
      </c>
      <c r="G129" s="135">
        <f t="shared" si="40"/>
        <v>3.3</v>
      </c>
      <c r="H129" s="135">
        <f t="shared" si="40"/>
        <v>3.3</v>
      </c>
      <c r="I129" s="135">
        <f t="shared" si="40"/>
        <v>3.3</v>
      </c>
      <c r="J129" s="135">
        <f t="shared" si="40"/>
        <v>3.3</v>
      </c>
      <c r="K129" s="135">
        <f t="shared" si="40"/>
        <v>3.3</v>
      </c>
      <c r="L129" s="135">
        <f t="shared" si="40"/>
        <v>3.3</v>
      </c>
      <c r="M129" s="135">
        <f t="shared" si="40"/>
        <v>3.3</v>
      </c>
      <c r="N129" s="135">
        <f t="shared" si="40"/>
        <v>3.3</v>
      </c>
      <c r="O129" s="135">
        <f t="shared" si="40"/>
        <v>3.3</v>
      </c>
      <c r="P129" s="135">
        <f t="shared" si="40"/>
        <v>3.3</v>
      </c>
      <c r="Q129" s="135">
        <f t="shared" si="40"/>
        <v>3.3</v>
      </c>
      <c r="R129" s="135">
        <f t="shared" si="39"/>
        <v>3.3</v>
      </c>
      <c r="S129" s="135">
        <f t="shared" si="39"/>
        <v>3.3</v>
      </c>
      <c r="T129" s="135">
        <f t="shared" si="39"/>
        <v>3.3</v>
      </c>
      <c r="U129" s="135">
        <f t="shared" si="39"/>
        <v>3.3</v>
      </c>
      <c r="V129" s="135">
        <f t="shared" si="41"/>
        <v>3.3</v>
      </c>
      <c r="W129" s="135">
        <f t="shared" si="41"/>
        <v>3.3</v>
      </c>
      <c r="X129" s="135">
        <f t="shared" si="41"/>
        <v>3.3</v>
      </c>
      <c r="Y129" s="135">
        <f t="shared" si="41"/>
        <v>3.3</v>
      </c>
      <c r="Z129" s="135">
        <f t="shared" si="41"/>
        <v>3.3</v>
      </c>
      <c r="AA129" s="135">
        <f t="shared" si="41"/>
        <v>3.3</v>
      </c>
      <c r="AB129" s="135">
        <f t="shared" si="41"/>
        <v>3.3</v>
      </c>
      <c r="AC129" s="135">
        <f t="shared" si="41"/>
        <v>3.3</v>
      </c>
      <c r="AD129" s="135">
        <f t="shared" si="41"/>
        <v>3.3</v>
      </c>
      <c r="AE129" s="135">
        <f t="shared" si="41"/>
        <v>3.3</v>
      </c>
      <c r="AF129" s="135">
        <f t="shared" si="41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40"/>
        <v>1.76</v>
      </c>
      <c r="D130" s="135">
        <f t="shared" si="40"/>
        <v>1.76</v>
      </c>
      <c r="E130" s="135">
        <f t="shared" si="40"/>
        <v>1.76</v>
      </c>
      <c r="F130" s="135">
        <f t="shared" si="40"/>
        <v>1.76</v>
      </c>
      <c r="G130" s="135">
        <f t="shared" si="40"/>
        <v>1.76</v>
      </c>
      <c r="H130" s="135">
        <f t="shared" si="40"/>
        <v>1.76</v>
      </c>
      <c r="I130" s="135">
        <f t="shared" si="40"/>
        <v>1.76</v>
      </c>
      <c r="J130" s="135">
        <f t="shared" si="40"/>
        <v>1.76</v>
      </c>
      <c r="K130" s="135">
        <f t="shared" si="40"/>
        <v>1.76</v>
      </c>
      <c r="L130" s="135">
        <f t="shared" si="40"/>
        <v>1.76</v>
      </c>
      <c r="M130" s="135">
        <f t="shared" si="40"/>
        <v>1.76</v>
      </c>
      <c r="N130" s="135">
        <f t="shared" si="40"/>
        <v>1.76</v>
      </c>
      <c r="O130" s="135">
        <f t="shared" si="40"/>
        <v>1.76</v>
      </c>
      <c r="P130" s="135">
        <f t="shared" si="40"/>
        <v>1.76</v>
      </c>
      <c r="Q130" s="135">
        <f t="shared" si="40"/>
        <v>1.76</v>
      </c>
      <c r="R130" s="135">
        <f t="shared" si="39"/>
        <v>1.76</v>
      </c>
      <c r="S130" s="135">
        <f t="shared" si="39"/>
        <v>1.76</v>
      </c>
      <c r="T130" s="135">
        <f t="shared" si="39"/>
        <v>1.76</v>
      </c>
      <c r="U130" s="135">
        <f t="shared" si="39"/>
        <v>1.76</v>
      </c>
      <c r="V130" s="135">
        <f t="shared" si="41"/>
        <v>1.76</v>
      </c>
      <c r="W130" s="135">
        <f t="shared" si="41"/>
        <v>1.76</v>
      </c>
      <c r="X130" s="135">
        <f t="shared" si="41"/>
        <v>1.76</v>
      </c>
      <c r="Y130" s="135">
        <f t="shared" si="41"/>
        <v>1.76</v>
      </c>
      <c r="Z130" s="135">
        <f t="shared" si="41"/>
        <v>1.76</v>
      </c>
      <c r="AA130" s="135">
        <f t="shared" si="41"/>
        <v>1.76</v>
      </c>
      <c r="AB130" s="135">
        <f t="shared" si="41"/>
        <v>1.76</v>
      </c>
      <c r="AC130" s="135">
        <f t="shared" si="41"/>
        <v>1.76</v>
      </c>
      <c r="AD130" s="135">
        <f t="shared" si="41"/>
        <v>1.76</v>
      </c>
      <c r="AE130" s="135">
        <f t="shared" si="41"/>
        <v>1.76</v>
      </c>
      <c r="AF130" s="135">
        <f t="shared" si="41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40"/>
        <v>0</v>
      </c>
      <c r="D131" s="135">
        <f t="shared" si="40"/>
        <v>0</v>
      </c>
      <c r="E131" s="135">
        <f t="shared" si="40"/>
        <v>0</v>
      </c>
      <c r="F131" s="135">
        <f t="shared" si="40"/>
        <v>0</v>
      </c>
      <c r="G131" s="135">
        <f t="shared" si="40"/>
        <v>0</v>
      </c>
      <c r="H131" s="135">
        <f t="shared" si="40"/>
        <v>0</v>
      </c>
      <c r="I131" s="135">
        <f t="shared" si="40"/>
        <v>0</v>
      </c>
      <c r="J131" s="135">
        <f t="shared" si="40"/>
        <v>0</v>
      </c>
      <c r="K131" s="135">
        <f t="shared" si="40"/>
        <v>0</v>
      </c>
      <c r="L131" s="135">
        <f t="shared" si="40"/>
        <v>0</v>
      </c>
      <c r="M131" s="135">
        <f t="shared" si="40"/>
        <v>0</v>
      </c>
      <c r="N131" s="135">
        <f t="shared" si="40"/>
        <v>0</v>
      </c>
      <c r="O131" s="135">
        <f t="shared" si="40"/>
        <v>0</v>
      </c>
      <c r="P131" s="135">
        <f t="shared" si="40"/>
        <v>0</v>
      </c>
      <c r="Q131" s="135">
        <f t="shared" si="40"/>
        <v>0</v>
      </c>
      <c r="R131" s="135">
        <f t="shared" si="39"/>
        <v>0</v>
      </c>
      <c r="S131" s="135">
        <f t="shared" si="39"/>
        <v>0</v>
      </c>
      <c r="T131" s="135">
        <f t="shared" si="39"/>
        <v>0</v>
      </c>
      <c r="U131" s="135">
        <f t="shared" si="39"/>
        <v>0</v>
      </c>
      <c r="V131" s="135">
        <f t="shared" si="41"/>
        <v>0</v>
      </c>
      <c r="W131" s="135">
        <f t="shared" si="41"/>
        <v>0</v>
      </c>
      <c r="X131" s="135">
        <f t="shared" si="41"/>
        <v>0</v>
      </c>
      <c r="Y131" s="135">
        <f t="shared" si="41"/>
        <v>0</v>
      </c>
      <c r="Z131" s="135">
        <f t="shared" si="41"/>
        <v>0</v>
      </c>
      <c r="AA131" s="135">
        <f t="shared" si="41"/>
        <v>0</v>
      </c>
      <c r="AB131" s="135">
        <f t="shared" si="41"/>
        <v>0</v>
      </c>
      <c r="AC131" s="135">
        <f t="shared" si="41"/>
        <v>0</v>
      </c>
      <c r="AD131" s="135">
        <f t="shared" si="41"/>
        <v>0</v>
      </c>
      <c r="AE131" s="135">
        <f t="shared" si="41"/>
        <v>0</v>
      </c>
      <c r="AF131" s="135">
        <f t="shared" si="41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40"/>
        <v>0.1</v>
      </c>
      <c r="D132" s="135">
        <f t="shared" si="40"/>
        <v>0.1</v>
      </c>
      <c r="E132" s="135">
        <f t="shared" si="40"/>
        <v>0.1</v>
      </c>
      <c r="F132" s="135">
        <f t="shared" si="40"/>
        <v>0.1</v>
      </c>
      <c r="G132" s="135">
        <f t="shared" si="40"/>
        <v>0.1</v>
      </c>
      <c r="H132" s="135">
        <f t="shared" si="40"/>
        <v>0.1</v>
      </c>
      <c r="I132" s="135">
        <f t="shared" si="40"/>
        <v>0.1</v>
      </c>
      <c r="J132" s="135">
        <f t="shared" si="40"/>
        <v>0.1</v>
      </c>
      <c r="K132" s="135">
        <f t="shared" si="40"/>
        <v>0.1</v>
      </c>
      <c r="L132" s="135">
        <f t="shared" si="40"/>
        <v>0.1</v>
      </c>
      <c r="M132" s="135">
        <f t="shared" si="40"/>
        <v>0.1</v>
      </c>
      <c r="N132" s="135">
        <f t="shared" si="40"/>
        <v>0.1</v>
      </c>
      <c r="O132" s="135">
        <f t="shared" si="40"/>
        <v>0.1</v>
      </c>
      <c r="P132" s="135">
        <f t="shared" si="40"/>
        <v>0.1</v>
      </c>
      <c r="Q132" s="135">
        <f t="shared" si="40"/>
        <v>0.1</v>
      </c>
      <c r="R132" s="135">
        <f t="shared" si="39"/>
        <v>0.1</v>
      </c>
      <c r="S132" s="135">
        <f t="shared" si="39"/>
        <v>0.1</v>
      </c>
      <c r="T132" s="135">
        <f t="shared" si="39"/>
        <v>0.1</v>
      </c>
      <c r="U132" s="135">
        <f t="shared" si="39"/>
        <v>0.1</v>
      </c>
      <c r="V132" s="135">
        <f t="shared" si="41"/>
        <v>0.1</v>
      </c>
      <c r="W132" s="135">
        <f t="shared" si="41"/>
        <v>0.1</v>
      </c>
      <c r="X132" s="135">
        <f t="shared" si="41"/>
        <v>0.1</v>
      </c>
      <c r="Y132" s="135">
        <f t="shared" si="41"/>
        <v>0.1</v>
      </c>
      <c r="Z132" s="135">
        <f t="shared" si="41"/>
        <v>0.1</v>
      </c>
      <c r="AA132" s="135">
        <f t="shared" si="41"/>
        <v>0.1</v>
      </c>
      <c r="AB132" s="135">
        <f t="shared" si="41"/>
        <v>0.1</v>
      </c>
      <c r="AC132" s="135">
        <f t="shared" si="41"/>
        <v>0.1</v>
      </c>
      <c r="AD132" s="135">
        <f t="shared" si="41"/>
        <v>0.1</v>
      </c>
      <c r="AE132" s="135">
        <f t="shared" si="41"/>
        <v>0.1</v>
      </c>
      <c r="AF132" s="135">
        <f t="shared" si="41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40"/>
        <v>2.0499999999999998</v>
      </c>
      <c r="D133" s="135">
        <f t="shared" si="40"/>
        <v>2.0499999999999998</v>
      </c>
      <c r="E133" s="135">
        <f t="shared" si="40"/>
        <v>2.0499999999999998</v>
      </c>
      <c r="F133" s="135">
        <f t="shared" si="40"/>
        <v>2.0499999999999998</v>
      </c>
      <c r="G133" s="135">
        <f t="shared" si="40"/>
        <v>2.0499999999999998</v>
      </c>
      <c r="H133" s="135">
        <f t="shared" si="40"/>
        <v>2.0499999999999998</v>
      </c>
      <c r="I133" s="135">
        <f t="shared" si="40"/>
        <v>2.0499999999999998</v>
      </c>
      <c r="J133" s="135">
        <f t="shared" si="40"/>
        <v>2.0499999999999998</v>
      </c>
      <c r="K133" s="135">
        <f t="shared" si="40"/>
        <v>2.0499999999999998</v>
      </c>
      <c r="L133" s="135">
        <f t="shared" si="40"/>
        <v>2.0499999999999998</v>
      </c>
      <c r="M133" s="135">
        <f t="shared" si="40"/>
        <v>2.0499999999999998</v>
      </c>
      <c r="N133" s="135">
        <f t="shared" si="40"/>
        <v>2.0499999999999998</v>
      </c>
      <c r="O133" s="135">
        <f t="shared" si="40"/>
        <v>2.0499999999999998</v>
      </c>
      <c r="P133" s="135">
        <f t="shared" si="40"/>
        <v>2.0499999999999998</v>
      </c>
      <c r="Q133" s="135">
        <f t="shared" si="40"/>
        <v>2.0499999999999998</v>
      </c>
      <c r="R133" s="135">
        <f t="shared" si="39"/>
        <v>2.0499999999999998</v>
      </c>
      <c r="S133" s="135">
        <f t="shared" si="39"/>
        <v>2.0499999999999998</v>
      </c>
      <c r="T133" s="135">
        <f t="shared" si="39"/>
        <v>2.0499999999999998</v>
      </c>
      <c r="U133" s="135">
        <f t="shared" si="39"/>
        <v>2.0499999999999998</v>
      </c>
      <c r="V133" s="135">
        <f t="shared" si="41"/>
        <v>2.0499999999999998</v>
      </c>
      <c r="W133" s="135">
        <f t="shared" si="41"/>
        <v>2.0499999999999998</v>
      </c>
      <c r="X133" s="135">
        <f t="shared" si="41"/>
        <v>2.0499999999999998</v>
      </c>
      <c r="Y133" s="135">
        <f t="shared" si="41"/>
        <v>2.0499999999999998</v>
      </c>
      <c r="Z133" s="135">
        <f t="shared" si="41"/>
        <v>2.0499999999999998</v>
      </c>
      <c r="AA133" s="135">
        <f t="shared" si="41"/>
        <v>2.0499999999999998</v>
      </c>
      <c r="AB133" s="135">
        <f t="shared" si="41"/>
        <v>2.0499999999999998</v>
      </c>
      <c r="AC133" s="135">
        <f t="shared" si="41"/>
        <v>2.0499999999999998</v>
      </c>
      <c r="AD133" s="135">
        <f t="shared" si="41"/>
        <v>2.0499999999999998</v>
      </c>
      <c r="AE133" s="135">
        <f t="shared" si="41"/>
        <v>2.0499999999999998</v>
      </c>
      <c r="AF133" s="135">
        <f t="shared" si="41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40"/>
        <v>2.15</v>
      </c>
      <c r="D134" s="135">
        <f t="shared" si="40"/>
        <v>2.15</v>
      </c>
      <c r="E134" s="135">
        <f t="shared" si="40"/>
        <v>2.15</v>
      </c>
      <c r="F134" s="135">
        <f t="shared" si="40"/>
        <v>2.15</v>
      </c>
      <c r="G134" s="135">
        <f t="shared" si="40"/>
        <v>2.15</v>
      </c>
      <c r="H134" s="135">
        <f t="shared" si="40"/>
        <v>2.15</v>
      </c>
      <c r="I134" s="135">
        <f t="shared" si="40"/>
        <v>2.15</v>
      </c>
      <c r="J134" s="135">
        <f t="shared" si="40"/>
        <v>2.15</v>
      </c>
      <c r="K134" s="135">
        <f t="shared" si="40"/>
        <v>2.15</v>
      </c>
      <c r="L134" s="135">
        <f t="shared" si="40"/>
        <v>2.15</v>
      </c>
      <c r="M134" s="135">
        <f t="shared" si="40"/>
        <v>2.15</v>
      </c>
      <c r="N134" s="135">
        <f t="shared" si="40"/>
        <v>2.15</v>
      </c>
      <c r="O134" s="135">
        <f t="shared" si="40"/>
        <v>2.15</v>
      </c>
      <c r="P134" s="135">
        <f t="shared" si="40"/>
        <v>2.15</v>
      </c>
      <c r="Q134" s="135">
        <f t="shared" si="40"/>
        <v>2.15</v>
      </c>
      <c r="R134" s="135">
        <f t="shared" si="39"/>
        <v>2.15</v>
      </c>
      <c r="S134" s="135">
        <f t="shared" si="39"/>
        <v>2.15</v>
      </c>
      <c r="T134" s="135">
        <f t="shared" si="39"/>
        <v>2.15</v>
      </c>
      <c r="U134" s="135">
        <f t="shared" si="39"/>
        <v>2.15</v>
      </c>
      <c r="V134" s="135">
        <f t="shared" si="41"/>
        <v>2.15</v>
      </c>
      <c r="W134" s="135">
        <f t="shared" si="41"/>
        <v>2.15</v>
      </c>
      <c r="X134" s="135">
        <f t="shared" si="41"/>
        <v>2.15</v>
      </c>
      <c r="Y134" s="135">
        <f t="shared" si="41"/>
        <v>2.15</v>
      </c>
      <c r="Z134" s="135">
        <f t="shared" si="41"/>
        <v>2.15</v>
      </c>
      <c r="AA134" s="135">
        <f t="shared" si="41"/>
        <v>2.15</v>
      </c>
      <c r="AB134" s="135">
        <f t="shared" si="41"/>
        <v>2.15</v>
      </c>
      <c r="AC134" s="135">
        <f t="shared" si="41"/>
        <v>2.15</v>
      </c>
      <c r="AD134" s="135">
        <f t="shared" si="41"/>
        <v>2.15</v>
      </c>
      <c r="AE134" s="135">
        <f t="shared" si="41"/>
        <v>2.15</v>
      </c>
      <c r="AF134" s="135">
        <f t="shared" si="41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40"/>
        <v>2.7</v>
      </c>
      <c r="D135" s="135">
        <f t="shared" si="40"/>
        <v>2.7</v>
      </c>
      <c r="E135" s="135">
        <f t="shared" si="40"/>
        <v>2.7</v>
      </c>
      <c r="F135" s="135">
        <f t="shared" si="40"/>
        <v>2.7</v>
      </c>
      <c r="G135" s="135">
        <f t="shared" si="40"/>
        <v>2.7</v>
      </c>
      <c r="H135" s="135">
        <f t="shared" si="40"/>
        <v>2.7</v>
      </c>
      <c r="I135" s="135">
        <f t="shared" si="40"/>
        <v>2.7</v>
      </c>
      <c r="J135" s="135">
        <f t="shared" si="40"/>
        <v>2.7</v>
      </c>
      <c r="K135" s="135">
        <f t="shared" si="40"/>
        <v>2.7</v>
      </c>
      <c r="L135" s="135">
        <f t="shared" si="40"/>
        <v>2.7</v>
      </c>
      <c r="M135" s="135">
        <f t="shared" si="40"/>
        <v>2.7</v>
      </c>
      <c r="N135" s="135">
        <f t="shared" si="40"/>
        <v>2.7</v>
      </c>
      <c r="O135" s="135">
        <f t="shared" si="40"/>
        <v>2.7</v>
      </c>
      <c r="P135" s="135">
        <f t="shared" si="40"/>
        <v>2.7</v>
      </c>
      <c r="Q135" s="135">
        <f t="shared" si="40"/>
        <v>2.7</v>
      </c>
      <c r="R135" s="135">
        <f t="shared" si="39"/>
        <v>2.7</v>
      </c>
      <c r="S135" s="135">
        <f t="shared" si="39"/>
        <v>2.7</v>
      </c>
      <c r="T135" s="135">
        <f t="shared" si="39"/>
        <v>2.7</v>
      </c>
      <c r="U135" s="135">
        <f t="shared" si="39"/>
        <v>2.7</v>
      </c>
      <c r="V135" s="135">
        <f t="shared" si="41"/>
        <v>2.7</v>
      </c>
      <c r="W135" s="135">
        <f t="shared" si="41"/>
        <v>2.7</v>
      </c>
      <c r="X135" s="135">
        <f t="shared" si="41"/>
        <v>2.7</v>
      </c>
      <c r="Y135" s="135">
        <f t="shared" si="41"/>
        <v>2.7</v>
      </c>
      <c r="Z135" s="135">
        <f t="shared" si="41"/>
        <v>2.7</v>
      </c>
      <c r="AA135" s="135">
        <f t="shared" si="41"/>
        <v>2.7</v>
      </c>
      <c r="AB135" s="135">
        <f t="shared" si="41"/>
        <v>2.7</v>
      </c>
      <c r="AC135" s="135">
        <f t="shared" si="41"/>
        <v>2.7</v>
      </c>
      <c r="AD135" s="135">
        <f t="shared" si="41"/>
        <v>2.7</v>
      </c>
      <c r="AE135" s="135">
        <f t="shared" si="41"/>
        <v>2.7</v>
      </c>
      <c r="AF135" s="135">
        <f t="shared" si="41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40"/>
        <v>0.9</v>
      </c>
      <c r="D136" s="135">
        <f t="shared" si="40"/>
        <v>0.9</v>
      </c>
      <c r="E136" s="135">
        <f t="shared" si="40"/>
        <v>0.9</v>
      </c>
      <c r="F136" s="135">
        <f t="shared" si="40"/>
        <v>0.9</v>
      </c>
      <c r="G136" s="135">
        <f t="shared" si="40"/>
        <v>0.9</v>
      </c>
      <c r="H136" s="135">
        <f t="shared" si="40"/>
        <v>0.9</v>
      </c>
      <c r="I136" s="135">
        <f t="shared" si="40"/>
        <v>0.9</v>
      </c>
      <c r="J136" s="135">
        <f t="shared" si="40"/>
        <v>0.9</v>
      </c>
      <c r="K136" s="135">
        <f t="shared" si="40"/>
        <v>0.9</v>
      </c>
      <c r="L136" s="135">
        <f t="shared" si="40"/>
        <v>0.9</v>
      </c>
      <c r="M136" s="135">
        <f t="shared" si="40"/>
        <v>0.9</v>
      </c>
      <c r="N136" s="135">
        <f t="shared" si="40"/>
        <v>0.9</v>
      </c>
      <c r="O136" s="135">
        <f t="shared" si="40"/>
        <v>0.9</v>
      </c>
      <c r="P136" s="135">
        <f t="shared" si="40"/>
        <v>0.9</v>
      </c>
      <c r="Q136" s="135">
        <f t="shared" si="40"/>
        <v>0.9</v>
      </c>
      <c r="R136" s="135">
        <f t="shared" si="39"/>
        <v>0.9</v>
      </c>
      <c r="S136" s="135">
        <f t="shared" si="39"/>
        <v>0.9</v>
      </c>
      <c r="T136" s="135">
        <f t="shared" si="39"/>
        <v>0.9</v>
      </c>
      <c r="U136" s="135">
        <f t="shared" si="39"/>
        <v>0.9</v>
      </c>
      <c r="V136" s="135">
        <f t="shared" si="41"/>
        <v>0.9</v>
      </c>
      <c r="W136" s="135">
        <f t="shared" si="41"/>
        <v>0.9</v>
      </c>
      <c r="X136" s="135">
        <f t="shared" si="41"/>
        <v>0.9</v>
      </c>
      <c r="Y136" s="135">
        <f t="shared" si="41"/>
        <v>0.9</v>
      </c>
      <c r="Z136" s="135">
        <f t="shared" si="41"/>
        <v>0.9</v>
      </c>
      <c r="AA136" s="135">
        <f t="shared" si="41"/>
        <v>0.9</v>
      </c>
      <c r="AB136" s="135">
        <f t="shared" si="41"/>
        <v>0.9</v>
      </c>
      <c r="AC136" s="135">
        <f t="shared" si="41"/>
        <v>0.9</v>
      </c>
      <c r="AD136" s="135">
        <f t="shared" si="41"/>
        <v>0.9</v>
      </c>
      <c r="AE136" s="135">
        <f t="shared" si="41"/>
        <v>0.9</v>
      </c>
      <c r="AF136" s="135">
        <f t="shared" si="41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40"/>
        <v>1.08</v>
      </c>
      <c r="D137" s="135">
        <f t="shared" si="40"/>
        <v>1.08</v>
      </c>
      <c r="E137" s="135">
        <f t="shared" si="40"/>
        <v>1.08</v>
      </c>
      <c r="F137" s="135">
        <f t="shared" si="40"/>
        <v>1.08</v>
      </c>
      <c r="G137" s="135">
        <f t="shared" si="40"/>
        <v>1.08</v>
      </c>
      <c r="H137" s="135">
        <f t="shared" si="40"/>
        <v>1.08</v>
      </c>
      <c r="I137" s="135">
        <f t="shared" si="40"/>
        <v>1.08</v>
      </c>
      <c r="J137" s="135">
        <f t="shared" si="40"/>
        <v>1.08</v>
      </c>
      <c r="K137" s="135">
        <f t="shared" si="40"/>
        <v>1.08</v>
      </c>
      <c r="L137" s="135">
        <f t="shared" si="40"/>
        <v>1.08</v>
      </c>
      <c r="M137" s="135">
        <f t="shared" si="40"/>
        <v>1.08</v>
      </c>
      <c r="N137" s="135">
        <f t="shared" si="40"/>
        <v>1.08</v>
      </c>
      <c r="O137" s="135">
        <f t="shared" si="40"/>
        <v>1.08</v>
      </c>
      <c r="P137" s="135">
        <f t="shared" si="40"/>
        <v>1.08</v>
      </c>
      <c r="Q137" s="135">
        <f t="shared" si="40"/>
        <v>1.08</v>
      </c>
      <c r="R137" s="135">
        <f t="shared" si="39"/>
        <v>1.08</v>
      </c>
      <c r="S137" s="135">
        <f t="shared" si="39"/>
        <v>1.08</v>
      </c>
      <c r="T137" s="135">
        <f t="shared" si="39"/>
        <v>1.08</v>
      </c>
      <c r="U137" s="135">
        <f t="shared" si="39"/>
        <v>1.08</v>
      </c>
      <c r="V137" s="135">
        <f t="shared" si="41"/>
        <v>1.08</v>
      </c>
      <c r="W137" s="135">
        <f t="shared" si="41"/>
        <v>1.08</v>
      </c>
      <c r="X137" s="135">
        <f t="shared" si="41"/>
        <v>1.08</v>
      </c>
      <c r="Y137" s="135">
        <f t="shared" si="41"/>
        <v>1.08</v>
      </c>
      <c r="Z137" s="135">
        <f t="shared" si="41"/>
        <v>1.08</v>
      </c>
      <c r="AA137" s="135">
        <f t="shared" si="41"/>
        <v>1.08</v>
      </c>
      <c r="AB137" s="135">
        <f t="shared" si="41"/>
        <v>1.08</v>
      </c>
      <c r="AC137" s="135">
        <f t="shared" si="41"/>
        <v>1.08</v>
      </c>
      <c r="AD137" s="135">
        <f t="shared" si="41"/>
        <v>1.08</v>
      </c>
      <c r="AE137" s="135">
        <f t="shared" si="41"/>
        <v>1.08</v>
      </c>
      <c r="AF137" s="135">
        <f t="shared" si="41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42">B138</f>
        <v>2.37</v>
      </c>
      <c r="D138" s="135">
        <f t="shared" si="42"/>
        <v>2.37</v>
      </c>
      <c r="E138" s="135">
        <f t="shared" si="42"/>
        <v>2.37</v>
      </c>
      <c r="F138" s="135">
        <f t="shared" si="42"/>
        <v>2.37</v>
      </c>
      <c r="G138" s="135">
        <f t="shared" si="42"/>
        <v>2.37</v>
      </c>
      <c r="H138" s="135">
        <f t="shared" si="42"/>
        <v>2.37</v>
      </c>
      <c r="I138" s="135">
        <f t="shared" si="42"/>
        <v>2.37</v>
      </c>
      <c r="J138" s="135">
        <f t="shared" si="42"/>
        <v>2.37</v>
      </c>
      <c r="K138" s="135">
        <f t="shared" si="42"/>
        <v>2.37</v>
      </c>
      <c r="L138" s="135">
        <f t="shared" si="42"/>
        <v>2.37</v>
      </c>
      <c r="M138" s="135">
        <f t="shared" si="42"/>
        <v>2.37</v>
      </c>
      <c r="N138" s="135">
        <f t="shared" si="42"/>
        <v>2.37</v>
      </c>
      <c r="O138" s="135">
        <f t="shared" si="42"/>
        <v>2.37</v>
      </c>
      <c r="P138" s="135">
        <f t="shared" si="42"/>
        <v>2.37</v>
      </c>
      <c r="Q138" s="135">
        <f t="shared" si="42"/>
        <v>2.37</v>
      </c>
      <c r="R138" s="135">
        <f t="shared" si="39"/>
        <v>2.37</v>
      </c>
      <c r="S138" s="135">
        <f t="shared" si="39"/>
        <v>2.37</v>
      </c>
      <c r="T138" s="135">
        <f t="shared" si="39"/>
        <v>2.37</v>
      </c>
      <c r="U138" s="135">
        <f t="shared" si="39"/>
        <v>2.37</v>
      </c>
      <c r="V138" s="135">
        <f t="shared" si="41"/>
        <v>2.37</v>
      </c>
      <c r="W138" s="135">
        <f t="shared" si="41"/>
        <v>2.37</v>
      </c>
      <c r="X138" s="135">
        <f t="shared" si="41"/>
        <v>2.37</v>
      </c>
      <c r="Y138" s="135">
        <f t="shared" si="41"/>
        <v>2.37</v>
      </c>
      <c r="Z138" s="135">
        <f t="shared" si="41"/>
        <v>2.37</v>
      </c>
      <c r="AA138" s="135">
        <f t="shared" si="41"/>
        <v>2.37</v>
      </c>
      <c r="AB138" s="135">
        <f t="shared" si="41"/>
        <v>2.37</v>
      </c>
      <c r="AC138" s="135">
        <f t="shared" si="41"/>
        <v>2.37</v>
      </c>
      <c r="AD138" s="135">
        <f t="shared" si="41"/>
        <v>2.37</v>
      </c>
      <c r="AE138" s="135">
        <f t="shared" si="41"/>
        <v>2.37</v>
      </c>
      <c r="AF138" s="135">
        <f t="shared" si="41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42"/>
        <v>1.81</v>
      </c>
      <c r="D139" s="135">
        <f t="shared" si="42"/>
        <v>1.81</v>
      </c>
      <c r="E139" s="135">
        <f t="shared" si="42"/>
        <v>1.81</v>
      </c>
      <c r="F139" s="135">
        <f t="shared" si="42"/>
        <v>1.81</v>
      </c>
      <c r="G139" s="135">
        <f t="shared" si="42"/>
        <v>1.81</v>
      </c>
      <c r="H139" s="135">
        <f t="shared" si="42"/>
        <v>1.81</v>
      </c>
      <c r="I139" s="135">
        <f t="shared" si="42"/>
        <v>1.81</v>
      </c>
      <c r="J139" s="135">
        <f t="shared" si="42"/>
        <v>1.81</v>
      </c>
      <c r="K139" s="135">
        <f t="shared" si="42"/>
        <v>1.81</v>
      </c>
      <c r="L139" s="135">
        <f t="shared" si="42"/>
        <v>1.81</v>
      </c>
      <c r="M139" s="135">
        <f t="shared" si="42"/>
        <v>1.81</v>
      </c>
      <c r="N139" s="135">
        <f t="shared" si="42"/>
        <v>1.81</v>
      </c>
      <c r="O139" s="135">
        <f t="shared" si="42"/>
        <v>1.81</v>
      </c>
      <c r="P139" s="135">
        <f t="shared" si="42"/>
        <v>1.81</v>
      </c>
      <c r="Q139" s="135">
        <f t="shared" si="42"/>
        <v>1.81</v>
      </c>
      <c r="R139" s="135">
        <f t="shared" si="39"/>
        <v>1.81</v>
      </c>
      <c r="S139" s="135">
        <f t="shared" si="39"/>
        <v>1.81</v>
      </c>
      <c r="T139" s="135">
        <f t="shared" si="39"/>
        <v>1.81</v>
      </c>
      <c r="U139" s="135">
        <f t="shared" si="39"/>
        <v>1.81</v>
      </c>
      <c r="V139" s="135">
        <f t="shared" si="41"/>
        <v>1.81</v>
      </c>
      <c r="W139" s="135">
        <f t="shared" si="41"/>
        <v>1.81</v>
      </c>
      <c r="X139" s="135">
        <f t="shared" si="41"/>
        <v>1.81</v>
      </c>
      <c r="Y139" s="135">
        <f t="shared" si="41"/>
        <v>1.81</v>
      </c>
      <c r="Z139" s="135">
        <f t="shared" si="41"/>
        <v>1.81</v>
      </c>
      <c r="AA139" s="135">
        <f t="shared" si="41"/>
        <v>1.81</v>
      </c>
      <c r="AB139" s="135">
        <f t="shared" si="41"/>
        <v>1.81</v>
      </c>
      <c r="AC139" s="135">
        <f t="shared" si="41"/>
        <v>1.81</v>
      </c>
      <c r="AD139" s="135">
        <f t="shared" si="41"/>
        <v>1.81</v>
      </c>
      <c r="AE139" s="135">
        <f t="shared" si="41"/>
        <v>1.81</v>
      </c>
      <c r="AF139" s="135">
        <f t="shared" si="41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42"/>
        <v>1.0900000000000001</v>
      </c>
      <c r="D140" s="135">
        <f t="shared" si="42"/>
        <v>1.0900000000000001</v>
      </c>
      <c r="E140" s="135">
        <f t="shared" si="42"/>
        <v>1.0900000000000001</v>
      </c>
      <c r="F140" s="135">
        <f t="shared" si="42"/>
        <v>1.0900000000000001</v>
      </c>
      <c r="G140" s="135">
        <f t="shared" si="42"/>
        <v>1.0900000000000001</v>
      </c>
      <c r="H140" s="135">
        <f t="shared" si="42"/>
        <v>1.0900000000000001</v>
      </c>
      <c r="I140" s="135">
        <f t="shared" si="42"/>
        <v>1.0900000000000001</v>
      </c>
      <c r="J140" s="135">
        <f t="shared" si="42"/>
        <v>1.0900000000000001</v>
      </c>
      <c r="K140" s="135">
        <f t="shared" si="42"/>
        <v>1.0900000000000001</v>
      </c>
      <c r="L140" s="135">
        <f t="shared" si="42"/>
        <v>1.0900000000000001</v>
      </c>
      <c r="M140" s="135">
        <f t="shared" si="42"/>
        <v>1.0900000000000001</v>
      </c>
      <c r="N140" s="135">
        <f t="shared" si="42"/>
        <v>1.0900000000000001</v>
      </c>
      <c r="O140" s="135">
        <f t="shared" si="42"/>
        <v>1.0900000000000001</v>
      </c>
      <c r="P140" s="135">
        <f t="shared" si="42"/>
        <v>1.0900000000000001</v>
      </c>
      <c r="Q140" s="135">
        <f t="shared" si="42"/>
        <v>1.0900000000000001</v>
      </c>
      <c r="R140" s="135">
        <f t="shared" si="39"/>
        <v>1.0900000000000001</v>
      </c>
      <c r="S140" s="135">
        <f t="shared" si="39"/>
        <v>1.0900000000000001</v>
      </c>
      <c r="T140" s="135">
        <f t="shared" si="39"/>
        <v>1.0900000000000001</v>
      </c>
      <c r="U140" s="135">
        <f t="shared" si="39"/>
        <v>1.0900000000000001</v>
      </c>
      <c r="V140" s="135">
        <f t="shared" si="41"/>
        <v>1.0900000000000001</v>
      </c>
      <c r="W140" s="135">
        <f t="shared" si="41"/>
        <v>1.0900000000000001</v>
      </c>
      <c r="X140" s="135">
        <f t="shared" si="41"/>
        <v>1.0900000000000001</v>
      </c>
      <c r="Y140" s="135">
        <f t="shared" si="41"/>
        <v>1.0900000000000001</v>
      </c>
      <c r="Z140" s="135">
        <f t="shared" si="41"/>
        <v>1.0900000000000001</v>
      </c>
      <c r="AA140" s="135">
        <f t="shared" si="41"/>
        <v>1.0900000000000001</v>
      </c>
      <c r="AB140" s="135">
        <f t="shared" si="41"/>
        <v>1.0900000000000001</v>
      </c>
      <c r="AC140" s="135">
        <f t="shared" si="41"/>
        <v>1.0900000000000001</v>
      </c>
      <c r="AD140" s="135">
        <f t="shared" si="41"/>
        <v>1.0900000000000001</v>
      </c>
      <c r="AE140" s="135">
        <f t="shared" si="41"/>
        <v>1.0900000000000001</v>
      </c>
      <c r="AF140" s="135">
        <f t="shared" si="41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42"/>
        <v>1.58</v>
      </c>
      <c r="D141" s="135">
        <f t="shared" si="42"/>
        <v>1.58</v>
      </c>
      <c r="E141" s="135">
        <f t="shared" si="42"/>
        <v>1.58</v>
      </c>
      <c r="F141" s="135">
        <f t="shared" si="42"/>
        <v>1.58</v>
      </c>
      <c r="G141" s="135">
        <f t="shared" si="42"/>
        <v>1.58</v>
      </c>
      <c r="H141" s="135">
        <f t="shared" si="42"/>
        <v>1.58</v>
      </c>
      <c r="I141" s="135">
        <f t="shared" si="42"/>
        <v>1.58</v>
      </c>
      <c r="J141" s="135">
        <f t="shared" si="42"/>
        <v>1.58</v>
      </c>
      <c r="K141" s="135">
        <f t="shared" si="42"/>
        <v>1.58</v>
      </c>
      <c r="L141" s="135">
        <f t="shared" si="42"/>
        <v>1.58</v>
      </c>
      <c r="M141" s="135">
        <f t="shared" si="42"/>
        <v>1.58</v>
      </c>
      <c r="N141" s="135">
        <f t="shared" si="42"/>
        <v>1.58</v>
      </c>
      <c r="O141" s="135">
        <f t="shared" si="42"/>
        <v>1.58</v>
      </c>
      <c r="P141" s="135">
        <f t="shared" si="42"/>
        <v>1.58</v>
      </c>
      <c r="Q141" s="135">
        <f t="shared" si="42"/>
        <v>1.58</v>
      </c>
      <c r="R141" s="135">
        <f t="shared" si="39"/>
        <v>1.58</v>
      </c>
      <c r="S141" s="135">
        <f t="shared" si="39"/>
        <v>1.58</v>
      </c>
      <c r="T141" s="135">
        <f t="shared" si="39"/>
        <v>1.58</v>
      </c>
      <c r="U141" s="135">
        <f t="shared" si="39"/>
        <v>1.58</v>
      </c>
      <c r="V141" s="135">
        <f t="shared" si="41"/>
        <v>1.58</v>
      </c>
      <c r="W141" s="135">
        <f t="shared" si="41"/>
        <v>1.58</v>
      </c>
      <c r="X141" s="135">
        <f t="shared" si="41"/>
        <v>1.58</v>
      </c>
      <c r="Y141" s="135">
        <f t="shared" si="41"/>
        <v>1.58</v>
      </c>
      <c r="Z141" s="135">
        <f t="shared" si="41"/>
        <v>1.58</v>
      </c>
      <c r="AA141" s="135">
        <f t="shared" si="41"/>
        <v>1.58</v>
      </c>
      <c r="AB141" s="135">
        <f t="shared" si="41"/>
        <v>1.58</v>
      </c>
      <c r="AC141" s="135">
        <f t="shared" si="41"/>
        <v>1.58</v>
      </c>
      <c r="AD141" s="135">
        <f t="shared" si="41"/>
        <v>1.58</v>
      </c>
      <c r="AE141" s="135">
        <f t="shared" si="41"/>
        <v>1.58</v>
      </c>
      <c r="AF141" s="135">
        <f t="shared" si="41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42"/>
        <v>2</v>
      </c>
      <c r="D142" s="135">
        <f t="shared" si="42"/>
        <v>2</v>
      </c>
      <c r="E142" s="135">
        <f t="shared" si="42"/>
        <v>2</v>
      </c>
      <c r="F142" s="135">
        <f t="shared" si="42"/>
        <v>2</v>
      </c>
      <c r="G142" s="135">
        <f t="shared" si="42"/>
        <v>2</v>
      </c>
      <c r="H142" s="135">
        <f t="shared" si="42"/>
        <v>2</v>
      </c>
      <c r="I142" s="135">
        <f t="shared" si="42"/>
        <v>2</v>
      </c>
      <c r="J142" s="135">
        <f t="shared" si="42"/>
        <v>2</v>
      </c>
      <c r="K142" s="135">
        <f t="shared" si="42"/>
        <v>2</v>
      </c>
      <c r="L142" s="135">
        <f t="shared" si="42"/>
        <v>2</v>
      </c>
      <c r="M142" s="135">
        <f t="shared" si="42"/>
        <v>2</v>
      </c>
      <c r="N142" s="135">
        <f t="shared" si="42"/>
        <v>2</v>
      </c>
      <c r="O142" s="135">
        <f t="shared" si="42"/>
        <v>2</v>
      </c>
      <c r="P142" s="135">
        <f t="shared" si="42"/>
        <v>2</v>
      </c>
      <c r="Q142" s="135">
        <f t="shared" si="42"/>
        <v>2</v>
      </c>
      <c r="R142" s="135">
        <f t="shared" si="39"/>
        <v>2</v>
      </c>
      <c r="S142" s="135">
        <f t="shared" si="39"/>
        <v>2</v>
      </c>
      <c r="T142" s="135">
        <f t="shared" si="39"/>
        <v>2</v>
      </c>
      <c r="U142" s="135">
        <f t="shared" si="39"/>
        <v>2</v>
      </c>
      <c r="V142" s="135">
        <f t="shared" si="41"/>
        <v>2</v>
      </c>
      <c r="W142" s="135">
        <f t="shared" si="41"/>
        <v>2</v>
      </c>
      <c r="X142" s="135">
        <f t="shared" si="41"/>
        <v>2</v>
      </c>
      <c r="Y142" s="135">
        <f t="shared" si="41"/>
        <v>2</v>
      </c>
      <c r="Z142" s="135">
        <f t="shared" si="41"/>
        <v>2</v>
      </c>
      <c r="AA142" s="135">
        <f t="shared" si="41"/>
        <v>2</v>
      </c>
      <c r="AB142" s="135">
        <f t="shared" si="41"/>
        <v>2</v>
      </c>
      <c r="AC142" s="135">
        <f t="shared" si="41"/>
        <v>2</v>
      </c>
      <c r="AD142" s="135">
        <f t="shared" si="41"/>
        <v>2</v>
      </c>
      <c r="AE142" s="135">
        <f t="shared" si="41"/>
        <v>2</v>
      </c>
      <c r="AF142" s="135">
        <f t="shared" si="41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42"/>
        <v>0.47</v>
      </c>
      <c r="D143" s="135">
        <f t="shared" si="42"/>
        <v>0.47</v>
      </c>
      <c r="E143" s="135">
        <f t="shared" si="42"/>
        <v>0.47</v>
      </c>
      <c r="F143" s="135">
        <f t="shared" si="42"/>
        <v>0.47</v>
      </c>
      <c r="G143" s="135">
        <f t="shared" si="42"/>
        <v>0.47</v>
      </c>
      <c r="H143" s="135">
        <f t="shared" si="42"/>
        <v>0.47</v>
      </c>
      <c r="I143" s="135">
        <f t="shared" si="42"/>
        <v>0.47</v>
      </c>
      <c r="J143" s="135">
        <f t="shared" si="42"/>
        <v>0.47</v>
      </c>
      <c r="K143" s="135">
        <f t="shared" si="42"/>
        <v>0.47</v>
      </c>
      <c r="L143" s="135">
        <f t="shared" si="42"/>
        <v>0.47</v>
      </c>
      <c r="M143" s="135">
        <f t="shared" si="42"/>
        <v>0.47</v>
      </c>
      <c r="N143" s="135">
        <f t="shared" si="42"/>
        <v>0.47</v>
      </c>
      <c r="O143" s="135">
        <f t="shared" si="42"/>
        <v>0.47</v>
      </c>
      <c r="P143" s="135">
        <f t="shared" si="42"/>
        <v>0.47</v>
      </c>
      <c r="Q143" s="135">
        <f t="shared" si="42"/>
        <v>0.47</v>
      </c>
      <c r="R143" s="135">
        <f t="shared" si="39"/>
        <v>0.47</v>
      </c>
      <c r="S143" s="135">
        <f t="shared" si="39"/>
        <v>0.47</v>
      </c>
      <c r="T143" s="135">
        <f t="shared" si="39"/>
        <v>0.47</v>
      </c>
      <c r="U143" s="135">
        <f t="shared" si="39"/>
        <v>0.47</v>
      </c>
      <c r="V143" s="135">
        <f t="shared" si="41"/>
        <v>0.47</v>
      </c>
      <c r="W143" s="135">
        <f t="shared" si="41"/>
        <v>0.47</v>
      </c>
      <c r="X143" s="135">
        <f t="shared" si="41"/>
        <v>0.47</v>
      </c>
      <c r="Y143" s="135">
        <f t="shared" si="41"/>
        <v>0.47</v>
      </c>
      <c r="Z143" s="135">
        <f t="shared" si="41"/>
        <v>0.47</v>
      </c>
      <c r="AA143" s="135">
        <f t="shared" si="41"/>
        <v>0.47</v>
      </c>
      <c r="AB143" s="135">
        <f t="shared" si="41"/>
        <v>0.47</v>
      </c>
      <c r="AC143" s="135">
        <f t="shared" si="41"/>
        <v>0.47</v>
      </c>
      <c r="AD143" s="135">
        <f t="shared" si="41"/>
        <v>0.47</v>
      </c>
      <c r="AE143" s="135">
        <f t="shared" si="41"/>
        <v>0.47</v>
      </c>
      <c r="AF143" s="135">
        <f t="shared" si="41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42"/>
        <v>0</v>
      </c>
      <c r="D144" s="135">
        <f t="shared" si="42"/>
        <v>0</v>
      </c>
      <c r="E144" s="135">
        <f t="shared" si="42"/>
        <v>0</v>
      </c>
      <c r="F144" s="135">
        <f t="shared" si="42"/>
        <v>0</v>
      </c>
      <c r="G144" s="135">
        <f t="shared" si="42"/>
        <v>0</v>
      </c>
      <c r="H144" s="135">
        <f t="shared" si="42"/>
        <v>0</v>
      </c>
      <c r="I144" s="135">
        <f t="shared" si="42"/>
        <v>0</v>
      </c>
      <c r="J144" s="135">
        <f t="shared" si="42"/>
        <v>0</v>
      </c>
      <c r="K144" s="135">
        <f t="shared" si="42"/>
        <v>0</v>
      </c>
      <c r="L144" s="135">
        <f t="shared" si="42"/>
        <v>0</v>
      </c>
      <c r="M144" s="135">
        <f t="shared" si="42"/>
        <v>0</v>
      </c>
      <c r="N144" s="135">
        <f t="shared" si="42"/>
        <v>0</v>
      </c>
      <c r="O144" s="135">
        <f t="shared" si="42"/>
        <v>0</v>
      </c>
      <c r="P144" s="135">
        <f t="shared" si="42"/>
        <v>0</v>
      </c>
      <c r="Q144" s="135">
        <f t="shared" si="42"/>
        <v>0</v>
      </c>
      <c r="R144" s="135">
        <f t="shared" si="39"/>
        <v>0</v>
      </c>
      <c r="S144" s="135">
        <f t="shared" si="39"/>
        <v>0</v>
      </c>
      <c r="T144" s="135">
        <f t="shared" si="39"/>
        <v>0</v>
      </c>
      <c r="U144" s="135">
        <f t="shared" si="39"/>
        <v>0</v>
      </c>
      <c r="V144" s="135">
        <f t="shared" si="41"/>
        <v>0</v>
      </c>
      <c r="W144" s="135">
        <f t="shared" si="41"/>
        <v>0</v>
      </c>
      <c r="X144" s="135">
        <f t="shared" si="41"/>
        <v>0</v>
      </c>
      <c r="Y144" s="135">
        <f t="shared" si="41"/>
        <v>0</v>
      </c>
      <c r="Z144" s="135">
        <f t="shared" si="41"/>
        <v>0</v>
      </c>
      <c r="AA144" s="135">
        <f t="shared" si="41"/>
        <v>0</v>
      </c>
      <c r="AB144" s="135">
        <f t="shared" si="41"/>
        <v>0</v>
      </c>
      <c r="AC144" s="135">
        <f t="shared" si="41"/>
        <v>0</v>
      </c>
      <c r="AD144" s="135">
        <f t="shared" si="41"/>
        <v>0</v>
      </c>
      <c r="AE144" s="135">
        <f t="shared" si="41"/>
        <v>0</v>
      </c>
      <c r="AF144" s="135">
        <f t="shared" si="41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42"/>
        <v>0</v>
      </c>
      <c r="D145" s="135">
        <f t="shared" si="42"/>
        <v>0</v>
      </c>
      <c r="E145" s="135">
        <f t="shared" si="42"/>
        <v>0</v>
      </c>
      <c r="F145" s="135">
        <f t="shared" si="42"/>
        <v>0</v>
      </c>
      <c r="G145" s="135">
        <f t="shared" si="42"/>
        <v>0</v>
      </c>
      <c r="H145" s="135">
        <f t="shared" si="42"/>
        <v>0</v>
      </c>
      <c r="I145" s="135">
        <f t="shared" si="42"/>
        <v>0</v>
      </c>
      <c r="J145" s="135">
        <f t="shared" si="42"/>
        <v>0</v>
      </c>
      <c r="K145" s="135">
        <f t="shared" si="42"/>
        <v>0</v>
      </c>
      <c r="L145" s="135">
        <f t="shared" si="42"/>
        <v>0</v>
      </c>
      <c r="M145" s="135">
        <f t="shared" si="42"/>
        <v>0</v>
      </c>
      <c r="N145" s="135">
        <f t="shared" si="42"/>
        <v>0</v>
      </c>
      <c r="O145" s="135">
        <f t="shared" si="42"/>
        <v>0</v>
      </c>
      <c r="P145" s="135">
        <f t="shared" si="42"/>
        <v>0</v>
      </c>
      <c r="Q145" s="135">
        <f t="shared" si="42"/>
        <v>0</v>
      </c>
      <c r="R145" s="135">
        <f t="shared" si="39"/>
        <v>0</v>
      </c>
      <c r="S145" s="135">
        <f t="shared" si="39"/>
        <v>0</v>
      </c>
      <c r="T145" s="135">
        <f t="shared" si="39"/>
        <v>0</v>
      </c>
      <c r="U145" s="135">
        <f t="shared" si="39"/>
        <v>0</v>
      </c>
      <c r="V145" s="135">
        <f t="shared" si="41"/>
        <v>0</v>
      </c>
      <c r="W145" s="135">
        <f t="shared" si="41"/>
        <v>0</v>
      </c>
      <c r="X145" s="135">
        <f t="shared" si="41"/>
        <v>0</v>
      </c>
      <c r="Y145" s="135">
        <f t="shared" si="41"/>
        <v>0</v>
      </c>
      <c r="Z145" s="135">
        <f t="shared" si="41"/>
        <v>0</v>
      </c>
      <c r="AA145" s="135">
        <f t="shared" si="41"/>
        <v>0</v>
      </c>
      <c r="AB145" s="135">
        <f t="shared" si="41"/>
        <v>0</v>
      </c>
      <c r="AC145" s="135">
        <f t="shared" si="41"/>
        <v>0</v>
      </c>
      <c r="AD145" s="135">
        <f t="shared" si="41"/>
        <v>0</v>
      </c>
      <c r="AE145" s="135">
        <f t="shared" si="41"/>
        <v>0</v>
      </c>
      <c r="AF145" s="135">
        <f t="shared" si="41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42"/>
        <v>0.8</v>
      </c>
      <c r="D146" s="135">
        <f t="shared" si="42"/>
        <v>0.8</v>
      </c>
      <c r="E146" s="135">
        <f t="shared" si="42"/>
        <v>0.8</v>
      </c>
      <c r="F146" s="135">
        <f t="shared" si="42"/>
        <v>0.8</v>
      </c>
      <c r="G146" s="135">
        <f t="shared" si="42"/>
        <v>0.8</v>
      </c>
      <c r="H146" s="135">
        <f t="shared" si="42"/>
        <v>0.8</v>
      </c>
      <c r="I146" s="135">
        <f t="shared" si="42"/>
        <v>0.8</v>
      </c>
      <c r="J146" s="135">
        <f t="shared" si="42"/>
        <v>0.8</v>
      </c>
      <c r="K146" s="135">
        <f t="shared" si="42"/>
        <v>0.8</v>
      </c>
      <c r="L146" s="135">
        <f t="shared" si="42"/>
        <v>0.8</v>
      </c>
      <c r="M146" s="135">
        <f t="shared" si="42"/>
        <v>0.8</v>
      </c>
      <c r="N146" s="135">
        <f t="shared" si="42"/>
        <v>0.8</v>
      </c>
      <c r="O146" s="135">
        <f t="shared" si="42"/>
        <v>0.8</v>
      </c>
      <c r="P146" s="135">
        <f t="shared" si="42"/>
        <v>0.8</v>
      </c>
      <c r="Q146" s="135">
        <f t="shared" si="42"/>
        <v>0.8</v>
      </c>
      <c r="R146" s="135">
        <f t="shared" si="39"/>
        <v>0.8</v>
      </c>
      <c r="S146" s="135">
        <f t="shared" si="39"/>
        <v>0.8</v>
      </c>
      <c r="T146" s="135">
        <f t="shared" si="39"/>
        <v>0.8</v>
      </c>
      <c r="U146" s="135">
        <f t="shared" si="39"/>
        <v>0.8</v>
      </c>
      <c r="V146" s="135">
        <f t="shared" si="41"/>
        <v>0.8</v>
      </c>
      <c r="W146" s="135">
        <f t="shared" si="41"/>
        <v>0.8</v>
      </c>
      <c r="X146" s="135">
        <f t="shared" ref="X146:AF170" si="43">W146</f>
        <v>0.8</v>
      </c>
      <c r="Y146" s="135">
        <f t="shared" si="43"/>
        <v>0.8</v>
      </c>
      <c r="Z146" s="135">
        <f t="shared" si="43"/>
        <v>0.8</v>
      </c>
      <c r="AA146" s="135">
        <f t="shared" si="43"/>
        <v>0.8</v>
      </c>
      <c r="AB146" s="135">
        <f t="shared" si="43"/>
        <v>0.8</v>
      </c>
      <c r="AC146" s="135">
        <f t="shared" si="43"/>
        <v>0.8</v>
      </c>
      <c r="AD146" s="135">
        <f t="shared" si="43"/>
        <v>0.8</v>
      </c>
      <c r="AE146" s="135">
        <f t="shared" si="43"/>
        <v>0.8</v>
      </c>
      <c r="AF146" s="135">
        <f t="shared" si="43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42"/>
        <v>1.5</v>
      </c>
      <c r="D147" s="135">
        <f t="shared" si="42"/>
        <v>1.5</v>
      </c>
      <c r="E147" s="135">
        <f t="shared" si="42"/>
        <v>1.5</v>
      </c>
      <c r="F147" s="135">
        <f t="shared" si="42"/>
        <v>1.5</v>
      </c>
      <c r="G147" s="135">
        <f t="shared" si="42"/>
        <v>1.5</v>
      </c>
      <c r="H147" s="135">
        <f t="shared" si="42"/>
        <v>1.5</v>
      </c>
      <c r="I147" s="135">
        <f t="shared" si="42"/>
        <v>1.5</v>
      </c>
      <c r="J147" s="135">
        <f t="shared" si="42"/>
        <v>1.5</v>
      </c>
      <c r="K147" s="135">
        <f t="shared" si="42"/>
        <v>1.5</v>
      </c>
      <c r="L147" s="135">
        <f t="shared" si="42"/>
        <v>1.5</v>
      </c>
      <c r="M147" s="135">
        <f t="shared" si="42"/>
        <v>1.5</v>
      </c>
      <c r="N147" s="135">
        <f t="shared" si="42"/>
        <v>1.5</v>
      </c>
      <c r="O147" s="135">
        <f t="shared" si="42"/>
        <v>1.5</v>
      </c>
      <c r="P147" s="135">
        <f t="shared" si="42"/>
        <v>1.5</v>
      </c>
      <c r="Q147" s="135">
        <f t="shared" si="42"/>
        <v>1.5</v>
      </c>
      <c r="R147" s="135">
        <f t="shared" si="39"/>
        <v>1.5</v>
      </c>
      <c r="S147" s="135">
        <f t="shared" si="39"/>
        <v>1.5</v>
      </c>
      <c r="T147" s="135">
        <f t="shared" si="39"/>
        <v>1.5</v>
      </c>
      <c r="U147" s="135">
        <f t="shared" si="39"/>
        <v>1.5</v>
      </c>
      <c r="V147" s="135">
        <f t="shared" si="39"/>
        <v>1.5</v>
      </c>
      <c r="W147" s="135">
        <f t="shared" si="39"/>
        <v>1.5</v>
      </c>
      <c r="X147" s="135">
        <f t="shared" si="43"/>
        <v>1.5</v>
      </c>
      <c r="Y147" s="135">
        <f t="shared" si="43"/>
        <v>1.5</v>
      </c>
      <c r="Z147" s="135">
        <f t="shared" si="43"/>
        <v>1.5</v>
      </c>
      <c r="AA147" s="135">
        <f t="shared" si="43"/>
        <v>1.5</v>
      </c>
      <c r="AB147" s="135">
        <f t="shared" si="43"/>
        <v>1.5</v>
      </c>
      <c r="AC147" s="135">
        <f t="shared" si="43"/>
        <v>1.5</v>
      </c>
      <c r="AD147" s="135">
        <f t="shared" si="43"/>
        <v>1.5</v>
      </c>
      <c r="AE147" s="135">
        <f t="shared" si="43"/>
        <v>1.5</v>
      </c>
      <c r="AF147" s="135">
        <f t="shared" si="43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42"/>
        <v>1</v>
      </c>
      <c r="D148" s="135">
        <f t="shared" si="42"/>
        <v>1</v>
      </c>
      <c r="E148" s="135">
        <f t="shared" si="42"/>
        <v>1</v>
      </c>
      <c r="F148" s="135">
        <f t="shared" si="42"/>
        <v>1</v>
      </c>
      <c r="G148" s="135">
        <f t="shared" si="42"/>
        <v>1</v>
      </c>
      <c r="H148" s="135">
        <f t="shared" si="42"/>
        <v>1</v>
      </c>
      <c r="I148" s="135">
        <f t="shared" si="42"/>
        <v>1</v>
      </c>
      <c r="J148" s="135">
        <f t="shared" si="42"/>
        <v>1</v>
      </c>
      <c r="K148" s="135">
        <f t="shared" si="42"/>
        <v>1</v>
      </c>
      <c r="L148" s="135">
        <f t="shared" si="42"/>
        <v>1</v>
      </c>
      <c r="M148" s="135">
        <f t="shared" si="42"/>
        <v>1</v>
      </c>
      <c r="N148" s="135">
        <f t="shared" si="42"/>
        <v>1</v>
      </c>
      <c r="O148" s="135">
        <f t="shared" si="42"/>
        <v>1</v>
      </c>
      <c r="P148" s="135">
        <f t="shared" si="42"/>
        <v>1</v>
      </c>
      <c r="Q148" s="135">
        <f t="shared" si="42"/>
        <v>1</v>
      </c>
      <c r="R148" s="135">
        <f t="shared" si="39"/>
        <v>1</v>
      </c>
      <c r="S148" s="135">
        <f t="shared" si="39"/>
        <v>1</v>
      </c>
      <c r="T148" s="135">
        <f t="shared" si="39"/>
        <v>1</v>
      </c>
      <c r="U148" s="135">
        <f t="shared" si="39"/>
        <v>1</v>
      </c>
      <c r="V148" s="135">
        <f t="shared" si="39"/>
        <v>1</v>
      </c>
      <c r="W148" s="135">
        <f t="shared" si="39"/>
        <v>1</v>
      </c>
      <c r="X148" s="135">
        <f t="shared" si="43"/>
        <v>1</v>
      </c>
      <c r="Y148" s="135">
        <f t="shared" si="43"/>
        <v>1</v>
      </c>
      <c r="Z148" s="135">
        <f t="shared" si="43"/>
        <v>1</v>
      </c>
      <c r="AA148" s="135">
        <f t="shared" si="43"/>
        <v>1</v>
      </c>
      <c r="AB148" s="135">
        <f t="shared" si="43"/>
        <v>1</v>
      </c>
      <c r="AC148" s="135">
        <f t="shared" si="43"/>
        <v>1</v>
      </c>
      <c r="AD148" s="135">
        <f t="shared" si="43"/>
        <v>1</v>
      </c>
      <c r="AE148" s="135">
        <f t="shared" si="43"/>
        <v>1</v>
      </c>
      <c r="AF148" s="135">
        <f t="shared" si="43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42"/>
        <v>1</v>
      </c>
      <c r="D149" s="135">
        <f t="shared" si="42"/>
        <v>1</v>
      </c>
      <c r="E149" s="135">
        <f t="shared" si="42"/>
        <v>1</v>
      </c>
      <c r="F149" s="135">
        <f t="shared" si="42"/>
        <v>1</v>
      </c>
      <c r="G149" s="135">
        <f t="shared" si="42"/>
        <v>1</v>
      </c>
      <c r="H149" s="135">
        <f t="shared" si="42"/>
        <v>1</v>
      </c>
      <c r="I149" s="135">
        <f t="shared" si="42"/>
        <v>1</v>
      </c>
      <c r="J149" s="135">
        <f t="shared" si="42"/>
        <v>1</v>
      </c>
      <c r="K149" s="135">
        <f t="shared" si="42"/>
        <v>1</v>
      </c>
      <c r="L149" s="135">
        <f t="shared" si="42"/>
        <v>1</v>
      </c>
      <c r="M149" s="135">
        <f t="shared" si="42"/>
        <v>1</v>
      </c>
      <c r="N149" s="135">
        <f t="shared" si="42"/>
        <v>1</v>
      </c>
      <c r="O149" s="135">
        <f t="shared" si="42"/>
        <v>1</v>
      </c>
      <c r="P149" s="135">
        <f t="shared" si="42"/>
        <v>1</v>
      </c>
      <c r="Q149" s="135">
        <f t="shared" si="42"/>
        <v>1</v>
      </c>
      <c r="R149" s="135">
        <f t="shared" si="39"/>
        <v>1</v>
      </c>
      <c r="S149" s="135">
        <f t="shared" si="39"/>
        <v>1</v>
      </c>
      <c r="T149" s="135">
        <f t="shared" si="39"/>
        <v>1</v>
      </c>
      <c r="U149" s="135">
        <f t="shared" si="39"/>
        <v>1</v>
      </c>
      <c r="V149" s="135">
        <f t="shared" si="39"/>
        <v>1</v>
      </c>
      <c r="W149" s="135">
        <f t="shared" si="39"/>
        <v>1</v>
      </c>
      <c r="X149" s="135">
        <f t="shared" si="43"/>
        <v>1</v>
      </c>
      <c r="Y149" s="135">
        <f t="shared" si="43"/>
        <v>1</v>
      </c>
      <c r="Z149" s="135">
        <f t="shared" si="43"/>
        <v>1</v>
      </c>
      <c r="AA149" s="135">
        <f t="shared" si="43"/>
        <v>1</v>
      </c>
      <c r="AB149" s="135">
        <f t="shared" si="43"/>
        <v>1</v>
      </c>
      <c r="AC149" s="135">
        <f t="shared" si="43"/>
        <v>1</v>
      </c>
      <c r="AD149" s="135">
        <f t="shared" si="43"/>
        <v>1</v>
      </c>
      <c r="AE149" s="135">
        <f t="shared" si="43"/>
        <v>1</v>
      </c>
      <c r="AF149" s="135">
        <f t="shared" si="43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42"/>
        <v>0.42</v>
      </c>
      <c r="D150" s="135">
        <f t="shared" si="42"/>
        <v>0.42</v>
      </c>
      <c r="E150" s="135">
        <f t="shared" si="42"/>
        <v>0.42</v>
      </c>
      <c r="F150" s="135">
        <f t="shared" si="42"/>
        <v>0.42</v>
      </c>
      <c r="G150" s="135">
        <f t="shared" si="42"/>
        <v>0.42</v>
      </c>
      <c r="H150" s="135">
        <f t="shared" si="42"/>
        <v>0.42</v>
      </c>
      <c r="I150" s="135">
        <f t="shared" si="42"/>
        <v>0.42</v>
      </c>
      <c r="J150" s="135">
        <f t="shared" si="42"/>
        <v>0.42</v>
      </c>
      <c r="K150" s="135">
        <f t="shared" si="42"/>
        <v>0.42</v>
      </c>
      <c r="L150" s="135">
        <f t="shared" si="42"/>
        <v>0.42</v>
      </c>
      <c r="M150" s="135">
        <f t="shared" si="42"/>
        <v>0.42</v>
      </c>
      <c r="N150" s="135">
        <f t="shared" si="42"/>
        <v>0.42</v>
      </c>
      <c r="O150" s="135">
        <f t="shared" si="42"/>
        <v>0.42</v>
      </c>
      <c r="P150" s="135">
        <f t="shared" si="42"/>
        <v>0.42</v>
      </c>
      <c r="Q150" s="135">
        <f t="shared" si="42"/>
        <v>0.42</v>
      </c>
      <c r="R150" s="135">
        <f t="shared" si="39"/>
        <v>0.42</v>
      </c>
      <c r="S150" s="135">
        <f t="shared" si="39"/>
        <v>0.42</v>
      </c>
      <c r="T150" s="135">
        <f t="shared" si="39"/>
        <v>0.42</v>
      </c>
      <c r="U150" s="135">
        <f t="shared" si="39"/>
        <v>0.42</v>
      </c>
      <c r="V150" s="135">
        <f t="shared" si="39"/>
        <v>0.42</v>
      </c>
      <c r="W150" s="135">
        <f t="shared" si="39"/>
        <v>0.42</v>
      </c>
      <c r="X150" s="135">
        <f t="shared" si="43"/>
        <v>0.42</v>
      </c>
      <c r="Y150" s="135">
        <f t="shared" si="43"/>
        <v>0.42</v>
      </c>
      <c r="Z150" s="135">
        <f t="shared" si="43"/>
        <v>0.42</v>
      </c>
      <c r="AA150" s="135">
        <f t="shared" si="43"/>
        <v>0.42</v>
      </c>
      <c r="AB150" s="135">
        <f t="shared" si="43"/>
        <v>0.42</v>
      </c>
      <c r="AC150" s="135">
        <f t="shared" si="43"/>
        <v>0.42</v>
      </c>
      <c r="AD150" s="135">
        <f t="shared" si="43"/>
        <v>0.42</v>
      </c>
      <c r="AE150" s="135">
        <f t="shared" si="43"/>
        <v>0.42</v>
      </c>
      <c r="AF150" s="135">
        <f t="shared" si="43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42"/>
        <v>0.46</v>
      </c>
      <c r="D151" s="135">
        <f t="shared" si="42"/>
        <v>0.46</v>
      </c>
      <c r="E151" s="135">
        <f t="shared" si="42"/>
        <v>0.46</v>
      </c>
      <c r="F151" s="135">
        <f t="shared" si="42"/>
        <v>0.46</v>
      </c>
      <c r="G151" s="135">
        <f t="shared" si="42"/>
        <v>0.46</v>
      </c>
      <c r="H151" s="135">
        <f t="shared" si="42"/>
        <v>0.46</v>
      </c>
      <c r="I151" s="135">
        <f t="shared" si="42"/>
        <v>0.46</v>
      </c>
      <c r="J151" s="135">
        <f t="shared" si="42"/>
        <v>0.46</v>
      </c>
      <c r="K151" s="135">
        <f t="shared" si="42"/>
        <v>0.46</v>
      </c>
      <c r="L151" s="135">
        <f t="shared" si="42"/>
        <v>0.46</v>
      </c>
      <c r="M151" s="135">
        <f t="shared" si="42"/>
        <v>0.46</v>
      </c>
      <c r="N151" s="135">
        <f t="shared" si="42"/>
        <v>0.46</v>
      </c>
      <c r="O151" s="135">
        <f t="shared" si="42"/>
        <v>0.46</v>
      </c>
      <c r="P151" s="135">
        <f t="shared" si="42"/>
        <v>0.46</v>
      </c>
      <c r="Q151" s="135">
        <f t="shared" si="42"/>
        <v>0.46</v>
      </c>
      <c r="R151" s="135">
        <f t="shared" si="39"/>
        <v>0.46</v>
      </c>
      <c r="S151" s="135">
        <f t="shared" si="39"/>
        <v>0.46</v>
      </c>
      <c r="T151" s="135">
        <f t="shared" si="39"/>
        <v>0.46</v>
      </c>
      <c r="U151" s="135">
        <f t="shared" si="39"/>
        <v>0.46</v>
      </c>
      <c r="V151" s="135">
        <f t="shared" si="39"/>
        <v>0.46</v>
      </c>
      <c r="W151" s="135">
        <f t="shared" si="39"/>
        <v>0.46</v>
      </c>
      <c r="X151" s="135">
        <f t="shared" si="43"/>
        <v>0.46</v>
      </c>
      <c r="Y151" s="135">
        <f t="shared" si="43"/>
        <v>0.46</v>
      </c>
      <c r="Z151" s="135">
        <f t="shared" si="43"/>
        <v>0.46</v>
      </c>
      <c r="AA151" s="135">
        <f t="shared" si="43"/>
        <v>0.46</v>
      </c>
      <c r="AB151" s="135">
        <f t="shared" si="43"/>
        <v>0.46</v>
      </c>
      <c r="AC151" s="135">
        <f t="shared" si="43"/>
        <v>0.46</v>
      </c>
      <c r="AD151" s="135">
        <f t="shared" si="43"/>
        <v>0.46</v>
      </c>
      <c r="AE151" s="135">
        <f t="shared" si="43"/>
        <v>0.46</v>
      </c>
      <c r="AF151" s="135">
        <f t="shared" si="43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42"/>
        <v>0.85</v>
      </c>
      <c r="D152" s="135">
        <f t="shared" si="42"/>
        <v>0.85</v>
      </c>
      <c r="E152" s="135">
        <f t="shared" si="42"/>
        <v>0.85</v>
      </c>
      <c r="F152" s="135">
        <f t="shared" si="42"/>
        <v>0.85</v>
      </c>
      <c r="G152" s="135">
        <f t="shared" si="42"/>
        <v>0.85</v>
      </c>
      <c r="H152" s="135">
        <f t="shared" si="42"/>
        <v>0.85</v>
      </c>
      <c r="I152" s="135">
        <f t="shared" si="42"/>
        <v>0.85</v>
      </c>
      <c r="J152" s="135">
        <f t="shared" si="42"/>
        <v>0.85</v>
      </c>
      <c r="K152" s="135">
        <f t="shared" si="42"/>
        <v>0.85</v>
      </c>
      <c r="L152" s="135">
        <f t="shared" si="42"/>
        <v>0.85</v>
      </c>
      <c r="M152" s="135">
        <f t="shared" si="42"/>
        <v>0.85</v>
      </c>
      <c r="N152" s="135">
        <f t="shared" si="42"/>
        <v>0.85</v>
      </c>
      <c r="O152" s="135">
        <f t="shared" si="42"/>
        <v>0.85</v>
      </c>
      <c r="P152" s="135">
        <f t="shared" si="42"/>
        <v>0.85</v>
      </c>
      <c r="Q152" s="135">
        <f t="shared" si="42"/>
        <v>0.85</v>
      </c>
      <c r="R152" s="135">
        <f t="shared" si="39"/>
        <v>0.85</v>
      </c>
      <c r="S152" s="135">
        <f t="shared" si="39"/>
        <v>0.85</v>
      </c>
      <c r="T152" s="135">
        <f t="shared" si="39"/>
        <v>0.85</v>
      </c>
      <c r="U152" s="135">
        <f t="shared" si="39"/>
        <v>0.85</v>
      </c>
      <c r="V152" s="135">
        <f t="shared" si="39"/>
        <v>0.85</v>
      </c>
      <c r="W152" s="135">
        <f t="shared" si="39"/>
        <v>0.85</v>
      </c>
      <c r="X152" s="135">
        <f t="shared" si="43"/>
        <v>0.85</v>
      </c>
      <c r="Y152" s="135">
        <f t="shared" si="43"/>
        <v>0.85</v>
      </c>
      <c r="Z152" s="135">
        <f t="shared" si="43"/>
        <v>0.85</v>
      </c>
      <c r="AA152" s="135">
        <f t="shared" si="43"/>
        <v>0.85</v>
      </c>
      <c r="AB152" s="135">
        <f t="shared" si="43"/>
        <v>0.85</v>
      </c>
      <c r="AC152" s="135">
        <f t="shared" si="43"/>
        <v>0.85</v>
      </c>
      <c r="AD152" s="135">
        <f t="shared" si="43"/>
        <v>0.85</v>
      </c>
      <c r="AE152" s="135">
        <f t="shared" si="43"/>
        <v>0.85</v>
      </c>
      <c r="AF152" s="135">
        <f t="shared" si="43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42"/>
        <v>0.9</v>
      </c>
      <c r="D153" s="135">
        <f t="shared" si="42"/>
        <v>0.9</v>
      </c>
      <c r="E153" s="135">
        <f t="shared" si="42"/>
        <v>0.9</v>
      </c>
      <c r="F153" s="135">
        <f t="shared" si="42"/>
        <v>0.9</v>
      </c>
      <c r="G153" s="135">
        <f t="shared" si="42"/>
        <v>0.9</v>
      </c>
      <c r="H153" s="135">
        <f t="shared" si="42"/>
        <v>0.9</v>
      </c>
      <c r="I153" s="135">
        <f t="shared" si="42"/>
        <v>0.9</v>
      </c>
      <c r="J153" s="135">
        <f t="shared" si="42"/>
        <v>0.9</v>
      </c>
      <c r="K153" s="135">
        <f t="shared" si="42"/>
        <v>0.9</v>
      </c>
      <c r="L153" s="135">
        <f t="shared" si="42"/>
        <v>0.9</v>
      </c>
      <c r="M153" s="135">
        <f t="shared" si="42"/>
        <v>0.9</v>
      </c>
      <c r="N153" s="135">
        <f t="shared" si="42"/>
        <v>0.9</v>
      </c>
      <c r="O153" s="135">
        <f t="shared" si="42"/>
        <v>0.9</v>
      </c>
      <c r="P153" s="135">
        <f t="shared" si="42"/>
        <v>0.9</v>
      </c>
      <c r="Q153" s="135">
        <f t="shared" si="42"/>
        <v>0.9</v>
      </c>
      <c r="R153" s="135">
        <f t="shared" si="39"/>
        <v>0.9</v>
      </c>
      <c r="S153" s="135">
        <f t="shared" si="39"/>
        <v>0.9</v>
      </c>
      <c r="T153" s="135">
        <f t="shared" si="39"/>
        <v>0.9</v>
      </c>
      <c r="U153" s="135">
        <f t="shared" si="39"/>
        <v>0.9</v>
      </c>
      <c r="V153" s="135">
        <f t="shared" si="39"/>
        <v>0.9</v>
      </c>
      <c r="W153" s="135">
        <f t="shared" si="39"/>
        <v>0.9</v>
      </c>
      <c r="X153" s="135">
        <f t="shared" si="43"/>
        <v>0.9</v>
      </c>
      <c r="Y153" s="135">
        <f t="shared" si="43"/>
        <v>0.9</v>
      </c>
      <c r="Z153" s="135">
        <f t="shared" si="43"/>
        <v>0.9</v>
      </c>
      <c r="AA153" s="135">
        <f t="shared" si="43"/>
        <v>0.9</v>
      </c>
      <c r="AB153" s="135">
        <f t="shared" si="43"/>
        <v>0.9</v>
      </c>
      <c r="AC153" s="135">
        <f t="shared" si="43"/>
        <v>0.9</v>
      </c>
      <c r="AD153" s="135">
        <f t="shared" si="43"/>
        <v>0.9</v>
      </c>
      <c r="AE153" s="135">
        <f t="shared" si="43"/>
        <v>0.9</v>
      </c>
      <c r="AF153" s="135">
        <f t="shared" si="43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42"/>
        <v>0.44</v>
      </c>
      <c r="D154" s="135">
        <f t="shared" si="42"/>
        <v>0.44</v>
      </c>
      <c r="E154" s="135">
        <f t="shared" si="42"/>
        <v>0.44</v>
      </c>
      <c r="F154" s="135">
        <f t="shared" si="42"/>
        <v>0.44</v>
      </c>
      <c r="G154" s="135">
        <f t="shared" si="42"/>
        <v>0.44</v>
      </c>
      <c r="H154" s="135">
        <f t="shared" si="42"/>
        <v>0.44</v>
      </c>
      <c r="I154" s="135">
        <f t="shared" si="42"/>
        <v>0.44</v>
      </c>
      <c r="J154" s="135">
        <f t="shared" si="42"/>
        <v>0.44</v>
      </c>
      <c r="K154" s="135">
        <f t="shared" si="42"/>
        <v>0.44</v>
      </c>
      <c r="L154" s="135">
        <f t="shared" si="42"/>
        <v>0.44</v>
      </c>
      <c r="M154" s="135">
        <f t="shared" si="42"/>
        <v>0.44</v>
      </c>
      <c r="N154" s="135">
        <f t="shared" si="42"/>
        <v>0.44</v>
      </c>
      <c r="O154" s="135">
        <f t="shared" si="42"/>
        <v>0.44</v>
      </c>
      <c r="P154" s="135">
        <f t="shared" si="42"/>
        <v>0.44</v>
      </c>
      <c r="Q154" s="135">
        <f t="shared" si="42"/>
        <v>0.44</v>
      </c>
      <c r="R154" s="135">
        <f t="shared" si="39"/>
        <v>0.44</v>
      </c>
      <c r="S154" s="135">
        <f t="shared" si="39"/>
        <v>0.44</v>
      </c>
      <c r="T154" s="135">
        <f t="shared" si="39"/>
        <v>0.44</v>
      </c>
      <c r="U154" s="135">
        <f t="shared" si="39"/>
        <v>0.44</v>
      </c>
      <c r="V154" s="135">
        <f t="shared" si="39"/>
        <v>0.44</v>
      </c>
      <c r="W154" s="135">
        <f t="shared" si="39"/>
        <v>0.44</v>
      </c>
      <c r="X154" s="135">
        <f t="shared" si="43"/>
        <v>0.44</v>
      </c>
      <c r="Y154" s="135">
        <f t="shared" si="43"/>
        <v>0.44</v>
      </c>
      <c r="Z154" s="135">
        <f t="shared" si="43"/>
        <v>0.44</v>
      </c>
      <c r="AA154" s="135">
        <f t="shared" si="43"/>
        <v>0.44</v>
      </c>
      <c r="AB154" s="135">
        <f t="shared" si="43"/>
        <v>0.44</v>
      </c>
      <c r="AC154" s="135">
        <f t="shared" si="43"/>
        <v>0.44</v>
      </c>
      <c r="AD154" s="135">
        <f t="shared" si="43"/>
        <v>0.44</v>
      </c>
      <c r="AE154" s="135">
        <f t="shared" si="43"/>
        <v>0.44</v>
      </c>
      <c r="AF154" s="135">
        <f t="shared" si="43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44">B155</f>
        <v>0.9</v>
      </c>
      <c r="D155" s="135">
        <f t="shared" si="44"/>
        <v>0.9</v>
      </c>
      <c r="E155" s="135">
        <f t="shared" si="44"/>
        <v>0.9</v>
      </c>
      <c r="F155" s="135">
        <f t="shared" si="44"/>
        <v>0.9</v>
      </c>
      <c r="G155" s="135">
        <f t="shared" si="44"/>
        <v>0.9</v>
      </c>
      <c r="H155" s="135">
        <f t="shared" si="44"/>
        <v>0.9</v>
      </c>
      <c r="I155" s="135">
        <f t="shared" si="44"/>
        <v>0.9</v>
      </c>
      <c r="J155" s="135">
        <f t="shared" si="44"/>
        <v>0.9</v>
      </c>
      <c r="K155" s="135">
        <f t="shared" si="44"/>
        <v>0.9</v>
      </c>
      <c r="L155" s="135">
        <f t="shared" si="44"/>
        <v>0.9</v>
      </c>
      <c r="M155" s="135">
        <f t="shared" si="44"/>
        <v>0.9</v>
      </c>
      <c r="N155" s="135">
        <f t="shared" si="44"/>
        <v>0.9</v>
      </c>
      <c r="O155" s="135">
        <f t="shared" si="44"/>
        <v>0.9</v>
      </c>
      <c r="P155" s="135">
        <f t="shared" si="44"/>
        <v>0.9</v>
      </c>
      <c r="Q155" s="135">
        <f t="shared" si="44"/>
        <v>0.9</v>
      </c>
      <c r="R155" s="135">
        <f t="shared" si="39"/>
        <v>0.9</v>
      </c>
      <c r="S155" s="135">
        <f t="shared" si="39"/>
        <v>0.9</v>
      </c>
      <c r="T155" s="135">
        <f t="shared" si="39"/>
        <v>0.9</v>
      </c>
      <c r="U155" s="135">
        <f t="shared" si="39"/>
        <v>0.9</v>
      </c>
      <c r="V155" s="135">
        <f t="shared" si="39"/>
        <v>0.9</v>
      </c>
      <c r="W155" s="135">
        <f t="shared" si="39"/>
        <v>0.9</v>
      </c>
      <c r="X155" s="135">
        <f t="shared" si="43"/>
        <v>0.9</v>
      </c>
      <c r="Y155" s="135">
        <f t="shared" si="43"/>
        <v>0.9</v>
      </c>
      <c r="Z155" s="135">
        <f t="shared" si="43"/>
        <v>0.9</v>
      </c>
      <c r="AA155" s="135">
        <f t="shared" si="43"/>
        <v>0.9</v>
      </c>
      <c r="AB155" s="135">
        <f t="shared" si="43"/>
        <v>0.9</v>
      </c>
      <c r="AC155" s="135">
        <f t="shared" si="43"/>
        <v>0.9</v>
      </c>
      <c r="AD155" s="135">
        <f t="shared" si="43"/>
        <v>0.9</v>
      </c>
      <c r="AE155" s="135">
        <f t="shared" si="43"/>
        <v>0.9</v>
      </c>
      <c r="AF155" s="135">
        <f t="shared" si="43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44"/>
        <v>2.1</v>
      </c>
      <c r="D156" s="135">
        <f t="shared" si="44"/>
        <v>2.1</v>
      </c>
      <c r="E156" s="135">
        <f t="shared" si="44"/>
        <v>2.1</v>
      </c>
      <c r="F156" s="135">
        <f t="shared" si="44"/>
        <v>2.1</v>
      </c>
      <c r="G156" s="135">
        <f t="shared" si="44"/>
        <v>2.1</v>
      </c>
      <c r="H156" s="135">
        <f t="shared" si="44"/>
        <v>2.1</v>
      </c>
      <c r="I156" s="135">
        <f t="shared" si="44"/>
        <v>2.1</v>
      </c>
      <c r="J156" s="135">
        <f t="shared" si="44"/>
        <v>2.1</v>
      </c>
      <c r="K156" s="135">
        <f t="shared" si="44"/>
        <v>2.1</v>
      </c>
      <c r="L156" s="135">
        <f t="shared" si="44"/>
        <v>2.1</v>
      </c>
      <c r="M156" s="135">
        <f t="shared" si="44"/>
        <v>2.1</v>
      </c>
      <c r="N156" s="135">
        <f t="shared" si="44"/>
        <v>2.1</v>
      </c>
      <c r="O156" s="135">
        <f t="shared" si="44"/>
        <v>2.1</v>
      </c>
      <c r="P156" s="135">
        <f t="shared" si="44"/>
        <v>2.1</v>
      </c>
      <c r="Q156" s="135">
        <f t="shared" si="44"/>
        <v>2.1</v>
      </c>
      <c r="R156" s="135">
        <f t="shared" si="39"/>
        <v>2.1</v>
      </c>
      <c r="S156" s="135">
        <f t="shared" si="39"/>
        <v>2.1</v>
      </c>
      <c r="T156" s="135">
        <f t="shared" si="39"/>
        <v>2.1</v>
      </c>
      <c r="U156" s="135">
        <f t="shared" si="39"/>
        <v>2.1</v>
      </c>
      <c r="V156" s="135">
        <f t="shared" si="39"/>
        <v>2.1</v>
      </c>
      <c r="W156" s="135">
        <f t="shared" si="39"/>
        <v>2.1</v>
      </c>
      <c r="X156" s="135">
        <f t="shared" si="43"/>
        <v>2.1</v>
      </c>
      <c r="Y156" s="135">
        <f t="shared" si="43"/>
        <v>2.1</v>
      </c>
      <c r="Z156" s="135">
        <f t="shared" si="43"/>
        <v>2.1</v>
      </c>
      <c r="AA156" s="135">
        <f t="shared" si="43"/>
        <v>2.1</v>
      </c>
      <c r="AB156" s="135">
        <f t="shared" si="43"/>
        <v>2.1</v>
      </c>
      <c r="AC156" s="135">
        <f t="shared" si="43"/>
        <v>2.1</v>
      </c>
      <c r="AD156" s="135">
        <f t="shared" si="43"/>
        <v>2.1</v>
      </c>
      <c r="AE156" s="135">
        <f t="shared" si="43"/>
        <v>2.1</v>
      </c>
      <c r="AF156" s="135">
        <f t="shared" si="43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44"/>
        <v>0.9</v>
      </c>
      <c r="D157" s="135">
        <f t="shared" si="44"/>
        <v>0.9</v>
      </c>
      <c r="E157" s="135">
        <f t="shared" si="44"/>
        <v>0.9</v>
      </c>
      <c r="F157" s="135">
        <f t="shared" si="44"/>
        <v>0.9</v>
      </c>
      <c r="G157" s="135">
        <f t="shared" si="44"/>
        <v>0.9</v>
      </c>
      <c r="H157" s="135">
        <f t="shared" si="44"/>
        <v>0.9</v>
      </c>
      <c r="I157" s="135">
        <f t="shared" si="44"/>
        <v>0.9</v>
      </c>
      <c r="J157" s="135">
        <f t="shared" si="44"/>
        <v>0.9</v>
      </c>
      <c r="K157" s="135">
        <f t="shared" si="44"/>
        <v>0.9</v>
      </c>
      <c r="L157" s="135">
        <f t="shared" si="44"/>
        <v>0.9</v>
      </c>
      <c r="M157" s="135">
        <f t="shared" si="44"/>
        <v>0.9</v>
      </c>
      <c r="N157" s="135">
        <f t="shared" si="44"/>
        <v>0.9</v>
      </c>
      <c r="O157" s="135">
        <f t="shared" si="44"/>
        <v>0.9</v>
      </c>
      <c r="P157" s="135">
        <f t="shared" si="44"/>
        <v>0.9</v>
      </c>
      <c r="Q157" s="135">
        <f t="shared" si="44"/>
        <v>0.9</v>
      </c>
      <c r="R157" s="135">
        <f t="shared" si="39"/>
        <v>0.9</v>
      </c>
      <c r="S157" s="135">
        <f t="shared" si="39"/>
        <v>0.9</v>
      </c>
      <c r="T157" s="135">
        <f t="shared" si="39"/>
        <v>0.9</v>
      </c>
      <c r="U157" s="135">
        <f t="shared" si="39"/>
        <v>0.9</v>
      </c>
      <c r="V157" s="135">
        <f t="shared" si="39"/>
        <v>0.9</v>
      </c>
      <c r="W157" s="135">
        <f t="shared" si="39"/>
        <v>0.9</v>
      </c>
      <c r="X157" s="135">
        <f t="shared" si="43"/>
        <v>0.9</v>
      </c>
      <c r="Y157" s="135">
        <f t="shared" si="43"/>
        <v>0.9</v>
      </c>
      <c r="Z157" s="135">
        <f t="shared" si="43"/>
        <v>0.9</v>
      </c>
      <c r="AA157" s="135">
        <f t="shared" si="43"/>
        <v>0.9</v>
      </c>
      <c r="AB157" s="135">
        <f t="shared" si="43"/>
        <v>0.9</v>
      </c>
      <c r="AC157" s="135">
        <f t="shared" si="43"/>
        <v>0.9</v>
      </c>
      <c r="AD157" s="135">
        <f t="shared" si="43"/>
        <v>0.9</v>
      </c>
      <c r="AE157" s="135">
        <f t="shared" si="43"/>
        <v>0.9</v>
      </c>
      <c r="AF157" s="135">
        <f t="shared" si="43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44"/>
        <v>0.57999999999999996</v>
      </c>
      <c r="D158" s="135">
        <f t="shared" si="44"/>
        <v>0.57999999999999996</v>
      </c>
      <c r="E158" s="135">
        <f t="shared" si="44"/>
        <v>0.57999999999999996</v>
      </c>
      <c r="F158" s="135">
        <f t="shared" si="44"/>
        <v>0.57999999999999996</v>
      </c>
      <c r="G158" s="135">
        <f t="shared" si="44"/>
        <v>0.57999999999999996</v>
      </c>
      <c r="H158" s="135">
        <f t="shared" si="44"/>
        <v>0.57999999999999996</v>
      </c>
      <c r="I158" s="135">
        <f t="shared" si="44"/>
        <v>0.57999999999999996</v>
      </c>
      <c r="J158" s="135">
        <f t="shared" si="44"/>
        <v>0.57999999999999996</v>
      </c>
      <c r="K158" s="135">
        <f t="shared" si="44"/>
        <v>0.57999999999999996</v>
      </c>
      <c r="L158" s="135">
        <f t="shared" si="44"/>
        <v>0.57999999999999996</v>
      </c>
      <c r="M158" s="135">
        <f t="shared" si="44"/>
        <v>0.57999999999999996</v>
      </c>
      <c r="N158" s="135">
        <f t="shared" si="44"/>
        <v>0.57999999999999996</v>
      </c>
      <c r="O158" s="135">
        <f t="shared" si="44"/>
        <v>0.57999999999999996</v>
      </c>
      <c r="P158" s="135">
        <f t="shared" si="44"/>
        <v>0.57999999999999996</v>
      </c>
      <c r="Q158" s="135">
        <f t="shared" si="44"/>
        <v>0.57999999999999996</v>
      </c>
      <c r="R158" s="135">
        <f t="shared" si="39"/>
        <v>0.57999999999999996</v>
      </c>
      <c r="S158" s="135">
        <f t="shared" si="39"/>
        <v>0.57999999999999996</v>
      </c>
      <c r="T158" s="135">
        <f t="shared" si="39"/>
        <v>0.57999999999999996</v>
      </c>
      <c r="U158" s="135">
        <f t="shared" si="39"/>
        <v>0.57999999999999996</v>
      </c>
      <c r="V158" s="135">
        <f t="shared" si="39"/>
        <v>0.57999999999999996</v>
      </c>
      <c r="W158" s="135">
        <f t="shared" si="39"/>
        <v>0.57999999999999996</v>
      </c>
      <c r="X158" s="135">
        <f t="shared" si="43"/>
        <v>0.57999999999999996</v>
      </c>
      <c r="Y158" s="135">
        <f t="shared" si="43"/>
        <v>0.57999999999999996</v>
      </c>
      <c r="Z158" s="135">
        <f t="shared" si="43"/>
        <v>0.57999999999999996</v>
      </c>
      <c r="AA158" s="135">
        <f t="shared" si="43"/>
        <v>0.57999999999999996</v>
      </c>
      <c r="AB158" s="135">
        <f t="shared" si="43"/>
        <v>0.57999999999999996</v>
      </c>
      <c r="AC158" s="135">
        <f t="shared" si="43"/>
        <v>0.57999999999999996</v>
      </c>
      <c r="AD158" s="135">
        <f t="shared" si="43"/>
        <v>0.57999999999999996</v>
      </c>
      <c r="AE158" s="135">
        <f t="shared" si="43"/>
        <v>0.57999999999999996</v>
      </c>
      <c r="AF158" s="135">
        <f t="shared" si="43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44"/>
        <v>0.8</v>
      </c>
      <c r="D159" s="135">
        <f t="shared" si="44"/>
        <v>0.8</v>
      </c>
      <c r="E159" s="135">
        <f t="shared" si="44"/>
        <v>0.8</v>
      </c>
      <c r="F159" s="135">
        <f t="shared" si="44"/>
        <v>0.8</v>
      </c>
      <c r="G159" s="135">
        <f t="shared" si="44"/>
        <v>0.8</v>
      </c>
      <c r="H159" s="135">
        <f t="shared" si="44"/>
        <v>0.8</v>
      </c>
      <c r="I159" s="135">
        <f t="shared" si="44"/>
        <v>0.8</v>
      </c>
      <c r="J159" s="135">
        <f t="shared" si="44"/>
        <v>0.8</v>
      </c>
      <c r="K159" s="135">
        <f t="shared" si="44"/>
        <v>0.8</v>
      </c>
      <c r="L159" s="135">
        <f t="shared" si="44"/>
        <v>0.8</v>
      </c>
      <c r="M159" s="135">
        <f t="shared" si="44"/>
        <v>0.8</v>
      </c>
      <c r="N159" s="135">
        <f t="shared" si="44"/>
        <v>0.8</v>
      </c>
      <c r="O159" s="135">
        <f t="shared" si="44"/>
        <v>0.8</v>
      </c>
      <c r="P159" s="135">
        <f t="shared" si="44"/>
        <v>0.8</v>
      </c>
      <c r="Q159" s="135">
        <f t="shared" si="44"/>
        <v>0.8</v>
      </c>
      <c r="R159" s="135">
        <f t="shared" si="39"/>
        <v>0.8</v>
      </c>
      <c r="S159" s="135">
        <f t="shared" si="39"/>
        <v>0.8</v>
      </c>
      <c r="T159" s="135">
        <f t="shared" si="39"/>
        <v>0.8</v>
      </c>
      <c r="U159" s="135">
        <f t="shared" si="39"/>
        <v>0.8</v>
      </c>
      <c r="V159" s="135">
        <f t="shared" si="39"/>
        <v>0.8</v>
      </c>
      <c r="W159" s="135">
        <f t="shared" si="39"/>
        <v>0.8</v>
      </c>
      <c r="X159" s="135">
        <f t="shared" si="43"/>
        <v>0.8</v>
      </c>
      <c r="Y159" s="135">
        <f t="shared" si="43"/>
        <v>0.8</v>
      </c>
      <c r="Z159" s="135">
        <f t="shared" si="43"/>
        <v>0.8</v>
      </c>
      <c r="AA159" s="135">
        <f t="shared" si="43"/>
        <v>0.8</v>
      </c>
      <c r="AB159" s="135">
        <f t="shared" si="43"/>
        <v>0.8</v>
      </c>
      <c r="AC159" s="135">
        <f t="shared" si="43"/>
        <v>0.8</v>
      </c>
      <c r="AD159" s="135">
        <f t="shared" si="43"/>
        <v>0.8</v>
      </c>
      <c r="AE159" s="135">
        <f t="shared" si="43"/>
        <v>0.8</v>
      </c>
      <c r="AF159" s="135">
        <f t="shared" si="43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44"/>
        <v>0</v>
      </c>
      <c r="D160" s="135">
        <f t="shared" si="44"/>
        <v>0</v>
      </c>
      <c r="E160" s="135">
        <f t="shared" si="44"/>
        <v>0</v>
      </c>
      <c r="F160" s="135">
        <f t="shared" si="44"/>
        <v>0</v>
      </c>
      <c r="G160" s="135">
        <f t="shared" si="44"/>
        <v>0</v>
      </c>
      <c r="H160" s="135">
        <f t="shared" si="44"/>
        <v>0</v>
      </c>
      <c r="I160" s="135">
        <f t="shared" si="44"/>
        <v>0</v>
      </c>
      <c r="J160" s="135">
        <f t="shared" si="44"/>
        <v>0</v>
      </c>
      <c r="K160" s="135">
        <f t="shared" si="44"/>
        <v>0</v>
      </c>
      <c r="L160" s="135">
        <f t="shared" si="44"/>
        <v>0</v>
      </c>
      <c r="M160" s="135">
        <f t="shared" si="44"/>
        <v>0</v>
      </c>
      <c r="N160" s="135">
        <f t="shared" si="44"/>
        <v>0</v>
      </c>
      <c r="O160" s="135">
        <f t="shared" si="44"/>
        <v>0</v>
      </c>
      <c r="P160" s="135">
        <f t="shared" si="44"/>
        <v>0</v>
      </c>
      <c r="Q160" s="135">
        <f t="shared" si="44"/>
        <v>0</v>
      </c>
      <c r="R160" s="135">
        <f t="shared" si="39"/>
        <v>0</v>
      </c>
      <c r="S160" s="135">
        <f t="shared" si="39"/>
        <v>0</v>
      </c>
      <c r="T160" s="135">
        <f t="shared" si="39"/>
        <v>0</v>
      </c>
      <c r="U160" s="135">
        <f t="shared" si="39"/>
        <v>0</v>
      </c>
      <c r="V160" s="135">
        <f t="shared" si="39"/>
        <v>0</v>
      </c>
      <c r="W160" s="135">
        <f t="shared" si="39"/>
        <v>0</v>
      </c>
      <c r="X160" s="135">
        <f t="shared" si="43"/>
        <v>0</v>
      </c>
      <c r="Y160" s="135">
        <f t="shared" si="43"/>
        <v>0</v>
      </c>
      <c r="Z160" s="135">
        <f t="shared" si="43"/>
        <v>0</v>
      </c>
      <c r="AA160" s="135">
        <f t="shared" si="43"/>
        <v>0</v>
      </c>
      <c r="AB160" s="135">
        <f t="shared" si="43"/>
        <v>0</v>
      </c>
      <c r="AC160" s="135">
        <f t="shared" si="43"/>
        <v>0</v>
      </c>
      <c r="AD160" s="135">
        <f t="shared" si="43"/>
        <v>0</v>
      </c>
      <c r="AE160" s="135">
        <f t="shared" si="43"/>
        <v>0</v>
      </c>
      <c r="AF160" s="135">
        <f t="shared" si="43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44"/>
        <v>0.6</v>
      </c>
      <c r="D161" s="135">
        <f t="shared" si="44"/>
        <v>0.6</v>
      </c>
      <c r="E161" s="135">
        <f t="shared" si="44"/>
        <v>0.6</v>
      </c>
      <c r="F161" s="135">
        <f t="shared" si="44"/>
        <v>0.6</v>
      </c>
      <c r="G161" s="135">
        <f t="shared" si="44"/>
        <v>0.6</v>
      </c>
      <c r="H161" s="135">
        <f t="shared" si="44"/>
        <v>0.6</v>
      </c>
      <c r="I161" s="135">
        <f t="shared" si="44"/>
        <v>0.6</v>
      </c>
      <c r="J161" s="135">
        <f t="shared" si="44"/>
        <v>0.6</v>
      </c>
      <c r="K161" s="135">
        <f t="shared" si="44"/>
        <v>0.6</v>
      </c>
      <c r="L161" s="135">
        <f t="shared" si="44"/>
        <v>0.6</v>
      </c>
      <c r="M161" s="135">
        <f t="shared" si="44"/>
        <v>0.6</v>
      </c>
      <c r="N161" s="135">
        <f t="shared" si="44"/>
        <v>0.6</v>
      </c>
      <c r="O161" s="135">
        <f t="shared" si="44"/>
        <v>0.6</v>
      </c>
      <c r="P161" s="135">
        <f t="shared" si="44"/>
        <v>0.6</v>
      </c>
      <c r="Q161" s="135">
        <f t="shared" si="44"/>
        <v>0.6</v>
      </c>
      <c r="R161" s="135">
        <f t="shared" si="39"/>
        <v>0.6</v>
      </c>
      <c r="S161" s="135">
        <f t="shared" si="39"/>
        <v>0.6</v>
      </c>
      <c r="T161" s="135">
        <f t="shared" si="39"/>
        <v>0.6</v>
      </c>
      <c r="U161" s="135">
        <f t="shared" si="39"/>
        <v>0.6</v>
      </c>
      <c r="V161" s="135">
        <f t="shared" si="39"/>
        <v>0.6</v>
      </c>
      <c r="W161" s="135">
        <f t="shared" si="39"/>
        <v>0.6</v>
      </c>
      <c r="X161" s="135">
        <f t="shared" si="43"/>
        <v>0.6</v>
      </c>
      <c r="Y161" s="135">
        <f t="shared" si="43"/>
        <v>0.6</v>
      </c>
      <c r="Z161" s="135">
        <f t="shared" si="43"/>
        <v>0.6</v>
      </c>
      <c r="AA161" s="135">
        <f t="shared" si="43"/>
        <v>0.6</v>
      </c>
      <c r="AB161" s="135">
        <f t="shared" si="43"/>
        <v>0.6</v>
      </c>
      <c r="AC161" s="135">
        <f t="shared" si="43"/>
        <v>0.6</v>
      </c>
      <c r="AD161" s="135">
        <f t="shared" si="43"/>
        <v>0.6</v>
      </c>
      <c r="AE161" s="135">
        <f t="shared" si="43"/>
        <v>0.6</v>
      </c>
      <c r="AF161" s="135">
        <f t="shared" si="43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44"/>
        <v>0.6</v>
      </c>
      <c r="D162" s="135">
        <f t="shared" si="44"/>
        <v>0.6</v>
      </c>
      <c r="E162" s="135">
        <f t="shared" si="44"/>
        <v>0.6</v>
      </c>
      <c r="F162" s="135">
        <f t="shared" si="44"/>
        <v>0.6</v>
      </c>
      <c r="G162" s="135">
        <f t="shared" si="44"/>
        <v>0.6</v>
      </c>
      <c r="H162" s="135">
        <f t="shared" si="44"/>
        <v>0.6</v>
      </c>
      <c r="I162" s="135">
        <f t="shared" si="44"/>
        <v>0.6</v>
      </c>
      <c r="J162" s="135">
        <f t="shared" si="44"/>
        <v>0.6</v>
      </c>
      <c r="K162" s="135">
        <f t="shared" si="44"/>
        <v>0.6</v>
      </c>
      <c r="L162" s="135">
        <f t="shared" si="44"/>
        <v>0.6</v>
      </c>
      <c r="M162" s="135">
        <f t="shared" si="44"/>
        <v>0.6</v>
      </c>
      <c r="N162" s="135">
        <f t="shared" si="44"/>
        <v>0.6</v>
      </c>
      <c r="O162" s="135">
        <f t="shared" si="44"/>
        <v>0.6</v>
      </c>
      <c r="P162" s="135">
        <f t="shared" si="44"/>
        <v>0.6</v>
      </c>
      <c r="Q162" s="135">
        <f t="shared" si="44"/>
        <v>0.6</v>
      </c>
      <c r="R162" s="135">
        <f t="shared" si="39"/>
        <v>0.6</v>
      </c>
      <c r="S162" s="135">
        <f t="shared" si="39"/>
        <v>0.6</v>
      </c>
      <c r="T162" s="135">
        <f t="shared" si="39"/>
        <v>0.6</v>
      </c>
      <c r="U162" s="135">
        <f t="shared" si="39"/>
        <v>0.6</v>
      </c>
      <c r="V162" s="135">
        <f t="shared" si="39"/>
        <v>0.6</v>
      </c>
      <c r="W162" s="135">
        <f t="shared" si="39"/>
        <v>0.6</v>
      </c>
      <c r="X162" s="135">
        <f t="shared" si="43"/>
        <v>0.6</v>
      </c>
      <c r="Y162" s="135">
        <f t="shared" si="43"/>
        <v>0.6</v>
      </c>
      <c r="Z162" s="135">
        <f t="shared" si="43"/>
        <v>0.6</v>
      </c>
      <c r="AA162" s="135">
        <f t="shared" si="43"/>
        <v>0.6</v>
      </c>
      <c r="AB162" s="135">
        <f t="shared" si="43"/>
        <v>0.6</v>
      </c>
      <c r="AC162" s="135">
        <f t="shared" si="43"/>
        <v>0.6</v>
      </c>
      <c r="AD162" s="135">
        <f t="shared" si="43"/>
        <v>0.6</v>
      </c>
      <c r="AE162" s="135">
        <f t="shared" si="43"/>
        <v>0.6</v>
      </c>
      <c r="AF162" s="135">
        <f t="shared" si="43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44"/>
        <v>0.35</v>
      </c>
      <c r="D163" s="135">
        <f t="shared" si="44"/>
        <v>0.35</v>
      </c>
      <c r="E163" s="135">
        <f t="shared" si="44"/>
        <v>0.35</v>
      </c>
      <c r="F163" s="135">
        <f t="shared" si="44"/>
        <v>0.35</v>
      </c>
      <c r="G163" s="135">
        <f t="shared" si="44"/>
        <v>0.35</v>
      </c>
      <c r="H163" s="135">
        <f t="shared" si="44"/>
        <v>0.35</v>
      </c>
      <c r="I163" s="135">
        <f t="shared" si="44"/>
        <v>0.35</v>
      </c>
      <c r="J163" s="135">
        <f t="shared" si="44"/>
        <v>0.35</v>
      </c>
      <c r="K163" s="135">
        <f t="shared" si="44"/>
        <v>0.35</v>
      </c>
      <c r="L163" s="135">
        <f t="shared" si="44"/>
        <v>0.35</v>
      </c>
      <c r="M163" s="135">
        <f t="shared" si="44"/>
        <v>0.35</v>
      </c>
      <c r="N163" s="135">
        <f t="shared" si="44"/>
        <v>0.35</v>
      </c>
      <c r="O163" s="135">
        <f t="shared" si="44"/>
        <v>0.35</v>
      </c>
      <c r="P163" s="135">
        <f t="shared" si="44"/>
        <v>0.35</v>
      </c>
      <c r="Q163" s="135">
        <f t="shared" si="44"/>
        <v>0.35</v>
      </c>
      <c r="R163" s="135">
        <f t="shared" si="39"/>
        <v>0.35</v>
      </c>
      <c r="S163" s="135">
        <f t="shared" si="39"/>
        <v>0.35</v>
      </c>
      <c r="T163" s="135">
        <f t="shared" si="39"/>
        <v>0.35</v>
      </c>
      <c r="U163" s="135">
        <f t="shared" si="39"/>
        <v>0.35</v>
      </c>
      <c r="V163" s="135">
        <f t="shared" si="39"/>
        <v>0.35</v>
      </c>
      <c r="W163" s="135">
        <f t="shared" si="39"/>
        <v>0.35</v>
      </c>
      <c r="X163" s="135">
        <f t="shared" si="43"/>
        <v>0.35</v>
      </c>
      <c r="Y163" s="135">
        <f t="shared" si="43"/>
        <v>0.35</v>
      </c>
      <c r="Z163" s="135">
        <f t="shared" si="43"/>
        <v>0.35</v>
      </c>
      <c r="AA163" s="135">
        <f t="shared" si="43"/>
        <v>0.35</v>
      </c>
      <c r="AB163" s="135">
        <f t="shared" si="43"/>
        <v>0.35</v>
      </c>
      <c r="AC163" s="135">
        <f t="shared" si="43"/>
        <v>0.35</v>
      </c>
      <c r="AD163" s="135">
        <f t="shared" si="43"/>
        <v>0.35</v>
      </c>
      <c r="AE163" s="135">
        <f t="shared" si="43"/>
        <v>0.35</v>
      </c>
      <c r="AF163" s="135">
        <f t="shared" si="43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44"/>
        <v>0.28999999999999998</v>
      </c>
      <c r="D164" s="135">
        <f t="shared" si="44"/>
        <v>0.28999999999999998</v>
      </c>
      <c r="E164" s="135">
        <f t="shared" si="44"/>
        <v>0.28999999999999998</v>
      </c>
      <c r="F164" s="135">
        <f t="shared" si="44"/>
        <v>0.28999999999999998</v>
      </c>
      <c r="G164" s="135">
        <f t="shared" si="44"/>
        <v>0.28999999999999998</v>
      </c>
      <c r="H164" s="135">
        <f t="shared" si="44"/>
        <v>0.28999999999999998</v>
      </c>
      <c r="I164" s="135">
        <f t="shared" si="44"/>
        <v>0.28999999999999998</v>
      </c>
      <c r="J164" s="135">
        <f t="shared" si="44"/>
        <v>0.28999999999999998</v>
      </c>
      <c r="K164" s="135">
        <f t="shared" si="44"/>
        <v>0.28999999999999998</v>
      </c>
      <c r="L164" s="135">
        <f t="shared" si="44"/>
        <v>0.28999999999999998</v>
      </c>
      <c r="M164" s="135">
        <f t="shared" si="44"/>
        <v>0.28999999999999998</v>
      </c>
      <c r="N164" s="135">
        <f t="shared" si="44"/>
        <v>0.28999999999999998</v>
      </c>
      <c r="O164" s="135">
        <f t="shared" si="44"/>
        <v>0.28999999999999998</v>
      </c>
      <c r="P164" s="135">
        <f t="shared" si="44"/>
        <v>0.28999999999999998</v>
      </c>
      <c r="Q164" s="135">
        <f t="shared" si="44"/>
        <v>0.28999999999999998</v>
      </c>
      <c r="R164" s="135">
        <f t="shared" si="39"/>
        <v>0.28999999999999998</v>
      </c>
      <c r="S164" s="135">
        <f t="shared" si="39"/>
        <v>0.28999999999999998</v>
      </c>
      <c r="T164" s="135">
        <f t="shared" si="39"/>
        <v>0.28999999999999998</v>
      </c>
      <c r="U164" s="135">
        <f t="shared" si="39"/>
        <v>0.28999999999999998</v>
      </c>
      <c r="V164" s="135">
        <f t="shared" si="39"/>
        <v>0.28999999999999998</v>
      </c>
      <c r="W164" s="135">
        <f t="shared" si="39"/>
        <v>0.28999999999999998</v>
      </c>
      <c r="X164" s="135">
        <f t="shared" si="43"/>
        <v>0.28999999999999998</v>
      </c>
      <c r="Y164" s="135">
        <f t="shared" si="43"/>
        <v>0.28999999999999998</v>
      </c>
      <c r="Z164" s="135">
        <f t="shared" si="43"/>
        <v>0.28999999999999998</v>
      </c>
      <c r="AA164" s="135">
        <f t="shared" si="43"/>
        <v>0.28999999999999998</v>
      </c>
      <c r="AB164" s="135">
        <f t="shared" si="43"/>
        <v>0.28999999999999998</v>
      </c>
      <c r="AC164" s="135">
        <f t="shared" si="43"/>
        <v>0.28999999999999998</v>
      </c>
      <c r="AD164" s="135">
        <f t="shared" si="43"/>
        <v>0.28999999999999998</v>
      </c>
      <c r="AE164" s="135">
        <f t="shared" si="43"/>
        <v>0.28999999999999998</v>
      </c>
      <c r="AF164" s="135">
        <f t="shared" si="43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44"/>
        <v>0.06</v>
      </c>
      <c r="D165" s="135">
        <f t="shared" si="44"/>
        <v>0.06</v>
      </c>
      <c r="E165" s="135">
        <f t="shared" si="44"/>
        <v>0.06</v>
      </c>
      <c r="F165" s="135">
        <f t="shared" si="44"/>
        <v>0.06</v>
      </c>
      <c r="G165" s="135">
        <f t="shared" si="44"/>
        <v>0.06</v>
      </c>
      <c r="H165" s="135">
        <f t="shared" si="44"/>
        <v>0.06</v>
      </c>
      <c r="I165" s="135">
        <f t="shared" si="44"/>
        <v>0.06</v>
      </c>
      <c r="J165" s="135">
        <f t="shared" si="44"/>
        <v>0.06</v>
      </c>
      <c r="K165" s="135">
        <f t="shared" si="44"/>
        <v>0.06</v>
      </c>
      <c r="L165" s="135">
        <f t="shared" si="44"/>
        <v>0.06</v>
      </c>
      <c r="M165" s="135">
        <f t="shared" si="44"/>
        <v>0.06</v>
      </c>
      <c r="N165" s="135">
        <f t="shared" si="44"/>
        <v>0.06</v>
      </c>
      <c r="O165" s="135">
        <f t="shared" si="44"/>
        <v>0.06</v>
      </c>
      <c r="P165" s="135">
        <f t="shared" si="44"/>
        <v>0.06</v>
      </c>
      <c r="Q165" s="135">
        <f t="shared" si="44"/>
        <v>0.06</v>
      </c>
      <c r="R165" s="135">
        <f t="shared" si="39"/>
        <v>0.06</v>
      </c>
      <c r="S165" s="135">
        <f t="shared" si="39"/>
        <v>0.06</v>
      </c>
      <c r="T165" s="135">
        <f t="shared" si="39"/>
        <v>0.06</v>
      </c>
      <c r="U165" s="135">
        <f t="shared" si="39"/>
        <v>0.06</v>
      </c>
      <c r="V165" s="135">
        <f t="shared" si="39"/>
        <v>0.06</v>
      </c>
      <c r="W165" s="135">
        <f t="shared" si="39"/>
        <v>0.06</v>
      </c>
      <c r="X165" s="135">
        <f t="shared" si="43"/>
        <v>0.06</v>
      </c>
      <c r="Y165" s="135">
        <f t="shared" si="43"/>
        <v>0.06</v>
      </c>
      <c r="Z165" s="135">
        <f t="shared" si="43"/>
        <v>0.06</v>
      </c>
      <c r="AA165" s="135">
        <f t="shared" si="43"/>
        <v>0.06</v>
      </c>
      <c r="AB165" s="135">
        <f t="shared" si="43"/>
        <v>0.06</v>
      </c>
      <c r="AC165" s="135">
        <f t="shared" si="43"/>
        <v>0.06</v>
      </c>
      <c r="AD165" s="135">
        <f t="shared" si="43"/>
        <v>0.06</v>
      </c>
      <c r="AE165" s="135">
        <f t="shared" si="43"/>
        <v>0.06</v>
      </c>
      <c r="AF165" s="135">
        <f t="shared" si="43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44"/>
        <v>0.11</v>
      </c>
      <c r="D166" s="135">
        <f t="shared" si="44"/>
        <v>0.11</v>
      </c>
      <c r="E166" s="135">
        <f t="shared" si="44"/>
        <v>0.11</v>
      </c>
      <c r="F166" s="135">
        <f t="shared" si="44"/>
        <v>0.11</v>
      </c>
      <c r="G166" s="135">
        <f t="shared" si="44"/>
        <v>0.11</v>
      </c>
      <c r="H166" s="135">
        <f t="shared" si="44"/>
        <v>0.11</v>
      </c>
      <c r="I166" s="135">
        <f t="shared" si="44"/>
        <v>0.11</v>
      </c>
      <c r="J166" s="135">
        <f t="shared" si="44"/>
        <v>0.11</v>
      </c>
      <c r="K166" s="135">
        <f t="shared" si="44"/>
        <v>0.11</v>
      </c>
      <c r="L166" s="135">
        <f t="shared" si="44"/>
        <v>0.11</v>
      </c>
      <c r="M166" s="135">
        <f t="shared" si="44"/>
        <v>0.11</v>
      </c>
      <c r="N166" s="135">
        <f t="shared" si="44"/>
        <v>0.11</v>
      </c>
      <c r="O166" s="135">
        <f t="shared" si="44"/>
        <v>0.11</v>
      </c>
      <c r="P166" s="135">
        <f t="shared" si="44"/>
        <v>0.11</v>
      </c>
      <c r="Q166" s="135">
        <f t="shared" si="44"/>
        <v>0.11</v>
      </c>
      <c r="R166" s="135">
        <f t="shared" si="39"/>
        <v>0.11</v>
      </c>
      <c r="S166" s="135">
        <f t="shared" si="39"/>
        <v>0.11</v>
      </c>
      <c r="T166" s="135">
        <f t="shared" si="39"/>
        <v>0.11</v>
      </c>
      <c r="U166" s="135">
        <f t="shared" si="39"/>
        <v>0.11</v>
      </c>
      <c r="V166" s="135">
        <f t="shared" si="39"/>
        <v>0.11</v>
      </c>
      <c r="W166" s="135">
        <f t="shared" si="39"/>
        <v>0.11</v>
      </c>
      <c r="X166" s="135">
        <f t="shared" si="43"/>
        <v>0.11</v>
      </c>
      <c r="Y166" s="135">
        <f t="shared" si="43"/>
        <v>0.11</v>
      </c>
      <c r="Z166" s="135">
        <f t="shared" si="43"/>
        <v>0.11</v>
      </c>
      <c r="AA166" s="135">
        <f t="shared" si="43"/>
        <v>0.11</v>
      </c>
      <c r="AB166" s="135">
        <f t="shared" si="43"/>
        <v>0.11</v>
      </c>
      <c r="AC166" s="135">
        <f t="shared" si="43"/>
        <v>0.11</v>
      </c>
      <c r="AD166" s="135">
        <f t="shared" si="43"/>
        <v>0.11</v>
      </c>
      <c r="AE166" s="135">
        <f t="shared" si="43"/>
        <v>0.11</v>
      </c>
      <c r="AF166" s="135">
        <f t="shared" si="43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44"/>
        <v>0.1</v>
      </c>
      <c r="D167" s="135">
        <f t="shared" si="44"/>
        <v>0.1</v>
      </c>
      <c r="E167" s="135">
        <f t="shared" si="44"/>
        <v>0.1</v>
      </c>
      <c r="F167" s="135">
        <f t="shared" si="44"/>
        <v>0.1</v>
      </c>
      <c r="G167" s="135">
        <f t="shared" si="44"/>
        <v>0.1</v>
      </c>
      <c r="H167" s="135">
        <f t="shared" si="44"/>
        <v>0.1</v>
      </c>
      <c r="I167" s="135">
        <f t="shared" si="44"/>
        <v>0.1</v>
      </c>
      <c r="J167" s="135">
        <f t="shared" si="44"/>
        <v>0.1</v>
      </c>
      <c r="K167" s="135">
        <f t="shared" si="44"/>
        <v>0.1</v>
      </c>
      <c r="L167" s="135">
        <f t="shared" si="44"/>
        <v>0.1</v>
      </c>
      <c r="M167" s="135">
        <f t="shared" si="44"/>
        <v>0.1</v>
      </c>
      <c r="N167" s="135">
        <f t="shared" si="44"/>
        <v>0.1</v>
      </c>
      <c r="O167" s="135">
        <f t="shared" si="44"/>
        <v>0.1</v>
      </c>
      <c r="P167" s="135">
        <f t="shared" si="44"/>
        <v>0.1</v>
      </c>
      <c r="Q167" s="135">
        <f t="shared" si="44"/>
        <v>0.1</v>
      </c>
      <c r="R167" s="135">
        <f t="shared" si="39"/>
        <v>0.1</v>
      </c>
      <c r="S167" s="135">
        <f t="shared" si="39"/>
        <v>0.1</v>
      </c>
      <c r="T167" s="135">
        <f t="shared" si="39"/>
        <v>0.1</v>
      </c>
      <c r="U167" s="135">
        <f t="shared" si="39"/>
        <v>0.1</v>
      </c>
      <c r="V167" s="135">
        <f t="shared" si="39"/>
        <v>0.1</v>
      </c>
      <c r="W167" s="135">
        <f t="shared" si="39"/>
        <v>0.1</v>
      </c>
      <c r="X167" s="135">
        <f t="shared" si="43"/>
        <v>0.1</v>
      </c>
      <c r="Y167" s="135">
        <f t="shared" si="43"/>
        <v>0.1</v>
      </c>
      <c r="Z167" s="135">
        <f t="shared" si="43"/>
        <v>0.1</v>
      </c>
      <c r="AA167" s="135">
        <f t="shared" si="43"/>
        <v>0.1</v>
      </c>
      <c r="AB167" s="135">
        <f t="shared" si="43"/>
        <v>0.1</v>
      </c>
      <c r="AC167" s="135">
        <f t="shared" si="43"/>
        <v>0.1</v>
      </c>
      <c r="AD167" s="135">
        <f t="shared" si="43"/>
        <v>0.1</v>
      </c>
      <c r="AE167" s="135">
        <f t="shared" si="43"/>
        <v>0.1</v>
      </c>
      <c r="AF167" s="135">
        <f t="shared" si="43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44"/>
        <v>0.09</v>
      </c>
      <c r="D168" s="135">
        <f t="shared" si="44"/>
        <v>0.09</v>
      </c>
      <c r="E168" s="135">
        <f t="shared" si="44"/>
        <v>0.09</v>
      </c>
      <c r="F168" s="135">
        <f t="shared" si="44"/>
        <v>0.09</v>
      </c>
      <c r="G168" s="135">
        <f t="shared" si="44"/>
        <v>0.09</v>
      </c>
      <c r="H168" s="135">
        <f t="shared" si="44"/>
        <v>0.09</v>
      </c>
      <c r="I168" s="135">
        <f t="shared" si="44"/>
        <v>0.09</v>
      </c>
      <c r="J168" s="135">
        <f t="shared" si="44"/>
        <v>0.09</v>
      </c>
      <c r="K168" s="135">
        <f t="shared" si="44"/>
        <v>0.09</v>
      </c>
      <c r="L168" s="135">
        <f t="shared" si="44"/>
        <v>0.09</v>
      </c>
      <c r="M168" s="135">
        <f t="shared" si="44"/>
        <v>0.09</v>
      </c>
      <c r="N168" s="135">
        <f t="shared" si="44"/>
        <v>0.09</v>
      </c>
      <c r="O168" s="135">
        <f t="shared" si="44"/>
        <v>0.09</v>
      </c>
      <c r="P168" s="135">
        <f t="shared" si="44"/>
        <v>0.09</v>
      </c>
      <c r="Q168" s="135">
        <f t="shared" si="44"/>
        <v>0.09</v>
      </c>
      <c r="R168" s="135">
        <f t="shared" si="39"/>
        <v>0.09</v>
      </c>
      <c r="S168" s="135">
        <f t="shared" si="39"/>
        <v>0.09</v>
      </c>
      <c r="T168" s="135">
        <f t="shared" si="39"/>
        <v>0.09</v>
      </c>
      <c r="U168" s="135">
        <f t="shared" si="39"/>
        <v>0.09</v>
      </c>
      <c r="V168" s="135">
        <f t="shared" si="39"/>
        <v>0.09</v>
      </c>
      <c r="W168" s="135">
        <f t="shared" si="39"/>
        <v>0.09</v>
      </c>
      <c r="X168" s="135">
        <f t="shared" si="43"/>
        <v>0.09</v>
      </c>
      <c r="Y168" s="135">
        <f t="shared" si="43"/>
        <v>0.09</v>
      </c>
      <c r="Z168" s="135">
        <f t="shared" si="43"/>
        <v>0.09</v>
      </c>
      <c r="AA168" s="135">
        <f t="shared" si="43"/>
        <v>0.09</v>
      </c>
      <c r="AB168" s="135">
        <f t="shared" si="43"/>
        <v>0.09</v>
      </c>
      <c r="AC168" s="135">
        <f t="shared" si="43"/>
        <v>0.09</v>
      </c>
      <c r="AD168" s="135">
        <f t="shared" si="43"/>
        <v>0.09</v>
      </c>
      <c r="AE168" s="135">
        <f t="shared" si="43"/>
        <v>0.09</v>
      </c>
      <c r="AF168" s="135">
        <f t="shared" si="43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44"/>
        <v>0.04</v>
      </c>
      <c r="D169" s="135">
        <f t="shared" si="44"/>
        <v>0.04</v>
      </c>
      <c r="E169" s="135">
        <f t="shared" si="44"/>
        <v>0.04</v>
      </c>
      <c r="F169" s="135">
        <f t="shared" si="44"/>
        <v>0.04</v>
      </c>
      <c r="G169" s="135">
        <f t="shared" si="44"/>
        <v>0.04</v>
      </c>
      <c r="H169" s="135">
        <f t="shared" si="44"/>
        <v>0.04</v>
      </c>
      <c r="I169" s="135">
        <f t="shared" si="44"/>
        <v>0.04</v>
      </c>
      <c r="J169" s="135">
        <f t="shared" si="44"/>
        <v>0.04</v>
      </c>
      <c r="K169" s="135">
        <f t="shared" si="44"/>
        <v>0.04</v>
      </c>
      <c r="L169" s="135">
        <f t="shared" si="44"/>
        <v>0.04</v>
      </c>
      <c r="M169" s="135">
        <f t="shared" si="44"/>
        <v>0.04</v>
      </c>
      <c r="N169" s="135">
        <f t="shared" si="44"/>
        <v>0.04</v>
      </c>
      <c r="O169" s="135">
        <f t="shared" si="44"/>
        <v>0.04</v>
      </c>
      <c r="P169" s="135">
        <f t="shared" si="44"/>
        <v>0.04</v>
      </c>
      <c r="Q169" s="135">
        <f t="shared" si="44"/>
        <v>0.04</v>
      </c>
      <c r="R169" s="135">
        <f t="shared" si="39"/>
        <v>0.04</v>
      </c>
      <c r="S169" s="135">
        <f t="shared" si="39"/>
        <v>0.04</v>
      </c>
      <c r="T169" s="135">
        <f t="shared" si="39"/>
        <v>0.04</v>
      </c>
      <c r="U169" s="135">
        <f t="shared" si="39"/>
        <v>0.04</v>
      </c>
      <c r="V169" s="135">
        <f t="shared" si="39"/>
        <v>0.04</v>
      </c>
      <c r="W169" s="135">
        <f t="shared" si="39"/>
        <v>0.04</v>
      </c>
      <c r="X169" s="135">
        <f t="shared" si="43"/>
        <v>0.04</v>
      </c>
      <c r="Y169" s="135">
        <f t="shared" si="43"/>
        <v>0.04</v>
      </c>
      <c r="Z169" s="135">
        <f t="shared" si="43"/>
        <v>0.04</v>
      </c>
      <c r="AA169" s="135">
        <f t="shared" si="43"/>
        <v>0.04</v>
      </c>
      <c r="AB169" s="135">
        <f t="shared" si="43"/>
        <v>0.04</v>
      </c>
      <c r="AC169" s="135">
        <f t="shared" si="43"/>
        <v>0.04</v>
      </c>
      <c r="AD169" s="135">
        <f t="shared" si="43"/>
        <v>0.04</v>
      </c>
      <c r="AE169" s="135">
        <f t="shared" si="43"/>
        <v>0.04</v>
      </c>
      <c r="AF169" s="135">
        <f t="shared" si="43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44"/>
        <v>2.3E-2</v>
      </c>
      <c r="E170" s="135">
        <f t="shared" si="44"/>
        <v>2.3E-2</v>
      </c>
      <c r="F170" s="135">
        <f t="shared" si="44"/>
        <v>2.3E-2</v>
      </c>
      <c r="G170" s="135">
        <f t="shared" si="44"/>
        <v>2.3E-2</v>
      </c>
      <c r="H170" s="135">
        <f t="shared" si="44"/>
        <v>2.3E-2</v>
      </c>
      <c r="I170" s="135">
        <f t="shared" si="44"/>
        <v>2.3E-2</v>
      </c>
      <c r="J170" s="135">
        <f t="shared" si="44"/>
        <v>2.3E-2</v>
      </c>
      <c r="K170" s="135">
        <f t="shared" si="44"/>
        <v>2.3E-2</v>
      </c>
      <c r="L170" s="135">
        <f t="shared" si="44"/>
        <v>2.3E-2</v>
      </c>
      <c r="M170" s="135">
        <f t="shared" si="44"/>
        <v>2.3E-2</v>
      </c>
      <c r="N170" s="135">
        <f t="shared" si="44"/>
        <v>2.3E-2</v>
      </c>
      <c r="O170" s="135">
        <f t="shared" si="44"/>
        <v>2.3E-2</v>
      </c>
      <c r="P170" s="135">
        <f t="shared" si="44"/>
        <v>2.3E-2</v>
      </c>
      <c r="Q170" s="135">
        <f t="shared" si="44"/>
        <v>2.3E-2</v>
      </c>
      <c r="R170" s="135">
        <f t="shared" si="39"/>
        <v>2.3E-2</v>
      </c>
      <c r="S170" s="135">
        <f t="shared" si="39"/>
        <v>2.3E-2</v>
      </c>
      <c r="T170" s="135">
        <f t="shared" si="39"/>
        <v>2.3E-2</v>
      </c>
      <c r="U170" s="135">
        <f t="shared" si="39"/>
        <v>2.3E-2</v>
      </c>
      <c r="V170" s="135">
        <f t="shared" si="39"/>
        <v>2.3E-2</v>
      </c>
      <c r="W170" s="135">
        <f t="shared" si="39"/>
        <v>2.3E-2</v>
      </c>
      <c r="X170" s="135">
        <f t="shared" si="43"/>
        <v>2.3E-2</v>
      </c>
      <c r="Y170" s="135">
        <f t="shared" si="43"/>
        <v>2.3E-2</v>
      </c>
      <c r="Z170" s="135">
        <f t="shared" si="43"/>
        <v>2.3E-2</v>
      </c>
      <c r="AA170" s="135">
        <f t="shared" si="43"/>
        <v>2.3E-2</v>
      </c>
      <c r="AB170" s="135">
        <f t="shared" si="43"/>
        <v>2.3E-2</v>
      </c>
      <c r="AC170" s="135">
        <f t="shared" si="43"/>
        <v>2.3E-2</v>
      </c>
      <c r="AD170" s="135">
        <f t="shared" si="43"/>
        <v>2.3E-2</v>
      </c>
      <c r="AE170" s="135">
        <f t="shared" si="43"/>
        <v>2.3E-2</v>
      </c>
      <c r="AF170" s="135">
        <f t="shared" si="43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45">SUM(B89:B170)</f>
        <v>195.60600000000002</v>
      </c>
      <c r="C171" s="140">
        <f t="shared" si="45"/>
        <v>195.60600000000002</v>
      </c>
      <c r="D171" s="140">
        <f t="shared" si="45"/>
        <v>195.60600000000002</v>
      </c>
      <c r="E171" s="140">
        <f t="shared" si="45"/>
        <v>195.60600000000002</v>
      </c>
      <c r="F171" s="140">
        <f t="shared" si="45"/>
        <v>195.60600000000002</v>
      </c>
      <c r="G171" s="140">
        <f t="shared" si="45"/>
        <v>195.60600000000002</v>
      </c>
      <c r="H171" s="140">
        <f t="shared" si="45"/>
        <v>195.60600000000002</v>
      </c>
      <c r="I171" s="140">
        <f t="shared" si="45"/>
        <v>193.00600000000006</v>
      </c>
      <c r="J171" s="140">
        <f t="shared" si="45"/>
        <v>193.00600000000006</v>
      </c>
      <c r="K171" s="140">
        <f t="shared" si="45"/>
        <v>193.00600000000006</v>
      </c>
      <c r="L171" s="140">
        <f t="shared" si="45"/>
        <v>193.00600000000006</v>
      </c>
      <c r="M171" s="140">
        <f t="shared" si="45"/>
        <v>193.00600000000006</v>
      </c>
      <c r="N171" s="140">
        <f t="shared" si="45"/>
        <v>193.00600000000006</v>
      </c>
      <c r="O171" s="140">
        <f t="shared" si="45"/>
        <v>193.00600000000006</v>
      </c>
      <c r="P171" s="140">
        <f t="shared" si="45"/>
        <v>193.00600000000006</v>
      </c>
      <c r="Q171" s="140">
        <f t="shared" si="45"/>
        <v>193.00600000000006</v>
      </c>
      <c r="R171" s="140">
        <f t="shared" si="45"/>
        <v>193.00600000000006</v>
      </c>
      <c r="S171" s="140">
        <f t="shared" si="45"/>
        <v>193.00600000000006</v>
      </c>
      <c r="T171" s="140">
        <f t="shared" si="45"/>
        <v>193.00600000000006</v>
      </c>
      <c r="U171" s="140">
        <f t="shared" si="45"/>
        <v>193.00600000000006</v>
      </c>
      <c r="V171" s="140">
        <f t="shared" si="45"/>
        <v>193.00600000000006</v>
      </c>
      <c r="W171" s="140">
        <f t="shared" si="45"/>
        <v>193.00600000000006</v>
      </c>
      <c r="X171" s="140">
        <f t="shared" si="45"/>
        <v>193.00600000000006</v>
      </c>
      <c r="Y171" s="140">
        <f t="shared" si="45"/>
        <v>193.00600000000006</v>
      </c>
      <c r="Z171" s="140">
        <f t="shared" si="45"/>
        <v>193.00600000000006</v>
      </c>
      <c r="AA171" s="140">
        <f t="shared" si="45"/>
        <v>193.00600000000006</v>
      </c>
      <c r="AB171" s="140">
        <f t="shared" si="45"/>
        <v>193.00600000000006</v>
      </c>
      <c r="AC171" s="140">
        <f t="shared" si="45"/>
        <v>193.00600000000006</v>
      </c>
      <c r="AD171" s="140">
        <f t="shared" si="45"/>
        <v>193.00600000000006</v>
      </c>
      <c r="AE171" s="140">
        <f t="shared" si="45"/>
        <v>193.00600000000006</v>
      </c>
      <c r="AF171" s="140">
        <f t="shared" si="45"/>
        <v>193.00600000000006</v>
      </c>
      <c r="AG171" s="141">
        <f t="shared" si="45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46">B173</f>
        <v>0.3</v>
      </c>
      <c r="D173" s="142">
        <f t="shared" si="46"/>
        <v>0.3</v>
      </c>
      <c r="E173" s="142">
        <f t="shared" si="46"/>
        <v>0.3</v>
      </c>
      <c r="F173" s="142">
        <f t="shared" si="46"/>
        <v>0.3</v>
      </c>
      <c r="G173" s="142">
        <f t="shared" si="46"/>
        <v>0.3</v>
      </c>
      <c r="H173" s="142">
        <f t="shared" si="46"/>
        <v>0.3</v>
      </c>
      <c r="I173" s="142">
        <f t="shared" si="46"/>
        <v>0.3</v>
      </c>
      <c r="J173" s="142">
        <f t="shared" si="46"/>
        <v>0.3</v>
      </c>
      <c r="K173" s="142">
        <f t="shared" si="46"/>
        <v>0.3</v>
      </c>
      <c r="L173" s="142">
        <f t="shared" si="46"/>
        <v>0.3</v>
      </c>
      <c r="M173" s="142">
        <f t="shared" si="46"/>
        <v>0.3</v>
      </c>
      <c r="N173" s="142">
        <f t="shared" si="46"/>
        <v>0.3</v>
      </c>
      <c r="O173" s="142">
        <f t="shared" si="46"/>
        <v>0.3</v>
      </c>
      <c r="P173" s="142">
        <f t="shared" si="46"/>
        <v>0.3</v>
      </c>
      <c r="Q173" s="142">
        <f t="shared" si="46"/>
        <v>0.3</v>
      </c>
      <c r="R173" s="142">
        <f t="shared" si="46"/>
        <v>0.3</v>
      </c>
      <c r="S173" s="142">
        <f t="shared" ref="S173:AF178" si="47">R173</f>
        <v>0.3</v>
      </c>
      <c r="T173" s="142">
        <f t="shared" si="47"/>
        <v>0.3</v>
      </c>
      <c r="U173" s="142">
        <f t="shared" si="47"/>
        <v>0.3</v>
      </c>
      <c r="V173" s="142">
        <f t="shared" si="47"/>
        <v>0.3</v>
      </c>
      <c r="W173" s="142">
        <f t="shared" si="47"/>
        <v>0.3</v>
      </c>
      <c r="X173" s="142">
        <f t="shared" si="47"/>
        <v>0.3</v>
      </c>
      <c r="Y173" s="142">
        <f t="shared" si="47"/>
        <v>0.3</v>
      </c>
      <c r="Z173" s="142">
        <f t="shared" si="47"/>
        <v>0.3</v>
      </c>
      <c r="AA173" s="142">
        <f t="shared" si="47"/>
        <v>0.3</v>
      </c>
      <c r="AB173" s="142">
        <f t="shared" si="47"/>
        <v>0.3</v>
      </c>
      <c r="AC173" s="142">
        <f t="shared" si="47"/>
        <v>0.3</v>
      </c>
      <c r="AD173" s="142">
        <f t="shared" si="47"/>
        <v>0.3</v>
      </c>
      <c r="AE173" s="142">
        <f t="shared" si="47"/>
        <v>0.3</v>
      </c>
      <c r="AF173" s="142">
        <f t="shared" si="47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46"/>
        <v>0.4</v>
      </c>
      <c r="D174" s="135">
        <f t="shared" si="46"/>
        <v>0.4</v>
      </c>
      <c r="E174" s="135">
        <f t="shared" si="46"/>
        <v>0.4</v>
      </c>
      <c r="F174" s="135">
        <f t="shared" si="46"/>
        <v>0.4</v>
      </c>
      <c r="G174" s="135">
        <f t="shared" si="46"/>
        <v>0.4</v>
      </c>
      <c r="H174" s="135">
        <f t="shared" si="46"/>
        <v>0.4</v>
      </c>
      <c r="I174" s="135">
        <f t="shared" si="46"/>
        <v>0.4</v>
      </c>
      <c r="J174" s="135">
        <f t="shared" si="46"/>
        <v>0.4</v>
      </c>
      <c r="K174" s="135">
        <f t="shared" si="46"/>
        <v>0.4</v>
      </c>
      <c r="L174" s="135">
        <f t="shared" si="46"/>
        <v>0.4</v>
      </c>
      <c r="M174" s="135">
        <f t="shared" si="46"/>
        <v>0.4</v>
      </c>
      <c r="N174" s="135">
        <f t="shared" si="46"/>
        <v>0.4</v>
      </c>
      <c r="O174" s="135">
        <f t="shared" si="46"/>
        <v>0.4</v>
      </c>
      <c r="P174" s="135">
        <f t="shared" si="46"/>
        <v>0.4</v>
      </c>
      <c r="Q174" s="135">
        <f t="shared" si="46"/>
        <v>0.4</v>
      </c>
      <c r="R174" s="135">
        <f t="shared" si="46"/>
        <v>0.4</v>
      </c>
      <c r="S174" s="135">
        <f t="shared" si="47"/>
        <v>0.4</v>
      </c>
      <c r="T174" s="135">
        <f t="shared" si="47"/>
        <v>0.4</v>
      </c>
      <c r="U174" s="135">
        <f t="shared" si="47"/>
        <v>0.4</v>
      </c>
      <c r="V174" s="135">
        <f>U174</f>
        <v>0.4</v>
      </c>
      <c r="W174" s="135">
        <f>V174</f>
        <v>0.4</v>
      </c>
      <c r="X174" s="135">
        <f t="shared" si="47"/>
        <v>0.4</v>
      </c>
      <c r="Y174" s="135">
        <f t="shared" si="47"/>
        <v>0.4</v>
      </c>
      <c r="Z174" s="135">
        <f t="shared" si="47"/>
        <v>0.4</v>
      </c>
      <c r="AA174" s="135">
        <f t="shared" si="47"/>
        <v>0.4</v>
      </c>
      <c r="AB174" s="135">
        <f t="shared" si="47"/>
        <v>0.4</v>
      </c>
      <c r="AC174" s="135">
        <f t="shared" si="47"/>
        <v>0.4</v>
      </c>
      <c r="AD174" s="135">
        <f t="shared" si="47"/>
        <v>0.4</v>
      </c>
      <c r="AE174" s="135">
        <f t="shared" si="47"/>
        <v>0.4</v>
      </c>
      <c r="AF174" s="135">
        <f t="shared" si="47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46"/>
        <v>1.5</v>
      </c>
      <c r="D175" s="135">
        <f t="shared" si="46"/>
        <v>1.5</v>
      </c>
      <c r="E175" s="135">
        <f t="shared" si="46"/>
        <v>1.5</v>
      </c>
      <c r="F175" s="135">
        <f t="shared" si="46"/>
        <v>1.5</v>
      </c>
      <c r="G175" s="135">
        <f t="shared" si="46"/>
        <v>1.5</v>
      </c>
      <c r="H175" s="135">
        <f t="shared" si="46"/>
        <v>1.5</v>
      </c>
      <c r="I175" s="135">
        <f t="shared" si="46"/>
        <v>1.5</v>
      </c>
      <c r="J175" s="135">
        <f t="shared" si="46"/>
        <v>1.5</v>
      </c>
      <c r="K175" s="135">
        <f t="shared" si="46"/>
        <v>1.5</v>
      </c>
      <c r="L175" s="135">
        <f t="shared" si="46"/>
        <v>1.5</v>
      </c>
      <c r="M175" s="135">
        <f t="shared" si="46"/>
        <v>1.5</v>
      </c>
      <c r="N175" s="135">
        <f t="shared" si="46"/>
        <v>1.5</v>
      </c>
      <c r="O175" s="135">
        <f t="shared" si="46"/>
        <v>1.5</v>
      </c>
      <c r="P175" s="135">
        <f t="shared" si="46"/>
        <v>1.5</v>
      </c>
      <c r="Q175" s="135">
        <f t="shared" si="46"/>
        <v>1.5</v>
      </c>
      <c r="R175" s="135">
        <f t="shared" si="46"/>
        <v>1.5</v>
      </c>
      <c r="S175" s="135">
        <f t="shared" si="47"/>
        <v>1.5</v>
      </c>
      <c r="T175" s="135">
        <f t="shared" si="47"/>
        <v>1.5</v>
      </c>
      <c r="U175" s="135">
        <f t="shared" si="47"/>
        <v>1.5</v>
      </c>
      <c r="V175" s="135">
        <f t="shared" si="47"/>
        <v>1.5</v>
      </c>
      <c r="W175" s="135">
        <f t="shared" si="47"/>
        <v>1.5</v>
      </c>
      <c r="X175" s="135">
        <f t="shared" si="47"/>
        <v>1.5</v>
      </c>
      <c r="Y175" s="135">
        <f t="shared" si="47"/>
        <v>1.5</v>
      </c>
      <c r="Z175" s="135">
        <f t="shared" si="47"/>
        <v>1.5</v>
      </c>
      <c r="AA175" s="135">
        <f t="shared" si="47"/>
        <v>1.5</v>
      </c>
      <c r="AB175" s="135">
        <f t="shared" si="47"/>
        <v>1.5</v>
      </c>
      <c r="AC175" s="135">
        <f t="shared" si="47"/>
        <v>1.5</v>
      </c>
      <c r="AD175" s="135">
        <f t="shared" si="47"/>
        <v>1.5</v>
      </c>
      <c r="AE175" s="135">
        <f t="shared" si="47"/>
        <v>1.5</v>
      </c>
      <c r="AF175" s="135">
        <f t="shared" si="47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46"/>
        <v>0.3</v>
      </c>
      <c r="D176" s="135">
        <f t="shared" si="46"/>
        <v>0.3</v>
      </c>
      <c r="E176" s="135">
        <f t="shared" si="46"/>
        <v>0.3</v>
      </c>
      <c r="F176" s="135">
        <f t="shared" si="46"/>
        <v>0.3</v>
      </c>
      <c r="G176" s="135">
        <f t="shared" si="46"/>
        <v>0.3</v>
      </c>
      <c r="H176" s="135">
        <f t="shared" si="46"/>
        <v>0.3</v>
      </c>
      <c r="I176" s="135">
        <f t="shared" si="46"/>
        <v>0.3</v>
      </c>
      <c r="J176" s="135">
        <f t="shared" si="46"/>
        <v>0.3</v>
      </c>
      <c r="K176" s="135">
        <f t="shared" si="46"/>
        <v>0.3</v>
      </c>
      <c r="L176" s="135">
        <f t="shared" si="46"/>
        <v>0.3</v>
      </c>
      <c r="M176" s="135">
        <f t="shared" si="46"/>
        <v>0.3</v>
      </c>
      <c r="N176" s="135">
        <f t="shared" si="46"/>
        <v>0.3</v>
      </c>
      <c r="O176" s="135">
        <f t="shared" si="46"/>
        <v>0.3</v>
      </c>
      <c r="P176" s="135">
        <f t="shared" si="46"/>
        <v>0.3</v>
      </c>
      <c r="Q176" s="135">
        <f t="shared" si="46"/>
        <v>0.3</v>
      </c>
      <c r="R176" s="135">
        <f t="shared" si="46"/>
        <v>0.3</v>
      </c>
      <c r="S176" s="135">
        <f t="shared" si="47"/>
        <v>0.3</v>
      </c>
      <c r="T176" s="135">
        <f t="shared" si="47"/>
        <v>0.3</v>
      </c>
      <c r="U176" s="135">
        <f t="shared" si="47"/>
        <v>0.3</v>
      </c>
      <c r="V176" s="135">
        <f t="shared" si="47"/>
        <v>0.3</v>
      </c>
      <c r="W176" s="135">
        <f t="shared" si="47"/>
        <v>0.3</v>
      </c>
      <c r="X176" s="135">
        <f t="shared" si="47"/>
        <v>0.3</v>
      </c>
      <c r="Y176" s="135">
        <f t="shared" si="47"/>
        <v>0.3</v>
      </c>
      <c r="Z176" s="135">
        <f t="shared" si="47"/>
        <v>0.3</v>
      </c>
      <c r="AA176" s="135">
        <f t="shared" si="47"/>
        <v>0.3</v>
      </c>
      <c r="AB176" s="135">
        <f t="shared" si="47"/>
        <v>0.3</v>
      </c>
      <c r="AC176" s="135">
        <f t="shared" si="47"/>
        <v>0.3</v>
      </c>
      <c r="AD176" s="135">
        <f t="shared" si="47"/>
        <v>0.3</v>
      </c>
      <c r="AE176" s="135">
        <f t="shared" si="47"/>
        <v>0.3</v>
      </c>
      <c r="AF176" s="135">
        <f t="shared" si="47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46"/>
        <v>0.4</v>
      </c>
      <c r="D177" s="135">
        <f t="shared" si="46"/>
        <v>0.4</v>
      </c>
      <c r="E177" s="135">
        <f t="shared" si="46"/>
        <v>0.4</v>
      </c>
      <c r="F177" s="135">
        <f t="shared" si="46"/>
        <v>0.4</v>
      </c>
      <c r="G177" s="135">
        <f t="shared" si="46"/>
        <v>0.4</v>
      </c>
      <c r="H177" s="135">
        <f t="shared" si="46"/>
        <v>0.4</v>
      </c>
      <c r="I177" s="135">
        <f t="shared" si="46"/>
        <v>0.4</v>
      </c>
      <c r="J177" s="135">
        <f t="shared" si="46"/>
        <v>0.4</v>
      </c>
      <c r="K177" s="135">
        <f t="shared" si="46"/>
        <v>0.4</v>
      </c>
      <c r="L177" s="135">
        <f t="shared" si="46"/>
        <v>0.4</v>
      </c>
      <c r="M177" s="135">
        <f t="shared" si="46"/>
        <v>0.4</v>
      </c>
      <c r="N177" s="135">
        <f t="shared" si="46"/>
        <v>0.4</v>
      </c>
      <c r="O177" s="135">
        <f t="shared" si="46"/>
        <v>0.4</v>
      </c>
      <c r="P177" s="135">
        <f t="shared" si="46"/>
        <v>0.4</v>
      </c>
      <c r="Q177" s="135">
        <f t="shared" si="46"/>
        <v>0.4</v>
      </c>
      <c r="R177" s="135">
        <f t="shared" si="46"/>
        <v>0.4</v>
      </c>
      <c r="S177" s="135">
        <f t="shared" si="47"/>
        <v>0.4</v>
      </c>
      <c r="T177" s="135">
        <f t="shared" si="47"/>
        <v>0.4</v>
      </c>
      <c r="U177" s="135">
        <f t="shared" si="47"/>
        <v>0.4</v>
      </c>
      <c r="V177" s="135">
        <f t="shared" si="47"/>
        <v>0.4</v>
      </c>
      <c r="W177" s="135">
        <f t="shared" si="47"/>
        <v>0.4</v>
      </c>
      <c r="X177" s="135">
        <f t="shared" si="47"/>
        <v>0.4</v>
      </c>
      <c r="Y177" s="135">
        <f t="shared" si="47"/>
        <v>0.4</v>
      </c>
      <c r="Z177" s="135">
        <f t="shared" si="47"/>
        <v>0.4</v>
      </c>
      <c r="AA177" s="135">
        <f t="shared" si="47"/>
        <v>0.4</v>
      </c>
      <c r="AB177" s="135">
        <f t="shared" si="47"/>
        <v>0.4</v>
      </c>
      <c r="AC177" s="135">
        <f t="shared" si="47"/>
        <v>0.4</v>
      </c>
      <c r="AD177" s="135">
        <f t="shared" si="47"/>
        <v>0.4</v>
      </c>
      <c r="AE177" s="135">
        <f t="shared" si="47"/>
        <v>0.4</v>
      </c>
      <c r="AF177" s="135">
        <f t="shared" si="47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46"/>
        <v>0.64</v>
      </c>
      <c r="D178" s="145">
        <f t="shared" si="46"/>
        <v>0.64</v>
      </c>
      <c r="E178" s="145">
        <f t="shared" si="46"/>
        <v>0.64</v>
      </c>
      <c r="F178" s="145">
        <f t="shared" si="46"/>
        <v>0.64</v>
      </c>
      <c r="G178" s="145">
        <f t="shared" si="46"/>
        <v>0.64</v>
      </c>
      <c r="H178" s="145">
        <f t="shared" si="46"/>
        <v>0.64</v>
      </c>
      <c r="I178" s="145">
        <f t="shared" si="46"/>
        <v>0.64</v>
      </c>
      <c r="J178" s="145">
        <f t="shared" si="46"/>
        <v>0.64</v>
      </c>
      <c r="K178" s="145">
        <f t="shared" si="46"/>
        <v>0.64</v>
      </c>
      <c r="L178" s="145">
        <f t="shared" si="46"/>
        <v>0.64</v>
      </c>
      <c r="M178" s="145">
        <f t="shared" si="46"/>
        <v>0.64</v>
      </c>
      <c r="N178" s="145">
        <f t="shared" si="46"/>
        <v>0.64</v>
      </c>
      <c r="O178" s="145">
        <f t="shared" si="46"/>
        <v>0.64</v>
      </c>
      <c r="P178" s="145">
        <f t="shared" si="46"/>
        <v>0.64</v>
      </c>
      <c r="Q178" s="145">
        <f t="shared" si="46"/>
        <v>0.64</v>
      </c>
      <c r="R178" s="145">
        <f t="shared" si="46"/>
        <v>0.64</v>
      </c>
      <c r="S178" s="145">
        <f t="shared" si="47"/>
        <v>0.64</v>
      </c>
      <c r="T178" s="145">
        <f t="shared" si="47"/>
        <v>0.64</v>
      </c>
      <c r="U178" s="145">
        <f t="shared" si="47"/>
        <v>0.64</v>
      </c>
      <c r="V178" s="145">
        <f t="shared" si="47"/>
        <v>0.64</v>
      </c>
      <c r="W178" s="145">
        <f t="shared" si="47"/>
        <v>0.64</v>
      </c>
      <c r="X178" s="145">
        <f t="shared" si="47"/>
        <v>0.64</v>
      </c>
      <c r="Y178" s="145">
        <f t="shared" si="47"/>
        <v>0.64</v>
      </c>
      <c r="Z178" s="145">
        <f t="shared" si="47"/>
        <v>0.64</v>
      </c>
      <c r="AA178" s="145">
        <f t="shared" si="47"/>
        <v>0.64</v>
      </c>
      <c r="AB178" s="145">
        <f t="shared" si="47"/>
        <v>0.64</v>
      </c>
      <c r="AC178" s="145">
        <f t="shared" si="47"/>
        <v>0.64</v>
      </c>
      <c r="AD178" s="145">
        <f t="shared" si="47"/>
        <v>0.64</v>
      </c>
      <c r="AE178" s="145">
        <f t="shared" si="47"/>
        <v>0.64</v>
      </c>
      <c r="AF178" s="145">
        <f t="shared" si="47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48">SUM(C173:C178)</f>
        <v>3.54</v>
      </c>
      <c r="D179" s="148">
        <f t="shared" si="48"/>
        <v>3.54</v>
      </c>
      <c r="E179" s="148">
        <f t="shared" si="48"/>
        <v>3.54</v>
      </c>
      <c r="F179" s="148">
        <f t="shared" si="48"/>
        <v>3.54</v>
      </c>
      <c r="G179" s="148">
        <f t="shared" si="48"/>
        <v>3.54</v>
      </c>
      <c r="H179" s="148">
        <f t="shared" si="48"/>
        <v>3.54</v>
      </c>
      <c r="I179" s="148">
        <f t="shared" si="48"/>
        <v>3.54</v>
      </c>
      <c r="J179" s="148">
        <f t="shared" si="48"/>
        <v>3.54</v>
      </c>
      <c r="K179" s="148">
        <f t="shared" si="48"/>
        <v>3.54</v>
      </c>
      <c r="L179" s="148">
        <f>SUM(L173:L178)</f>
        <v>3.54</v>
      </c>
      <c r="M179" s="148">
        <f t="shared" ref="M179:R179" si="49">SUM(M173:M178)</f>
        <v>3.54</v>
      </c>
      <c r="N179" s="148">
        <f t="shared" si="49"/>
        <v>3.54</v>
      </c>
      <c r="O179" s="148">
        <f t="shared" si="49"/>
        <v>3.54</v>
      </c>
      <c r="P179" s="148">
        <f t="shared" si="49"/>
        <v>3.54</v>
      </c>
      <c r="Q179" s="148">
        <f t="shared" si="49"/>
        <v>3.54</v>
      </c>
      <c r="R179" s="148">
        <f t="shared" si="49"/>
        <v>3.54</v>
      </c>
      <c r="S179" s="148">
        <f>SUM(S173:S178)</f>
        <v>3.54</v>
      </c>
      <c r="T179" s="148">
        <f t="shared" ref="T179:AG179" si="50">SUM(T173:T178)</f>
        <v>3.54</v>
      </c>
      <c r="U179" s="148">
        <f t="shared" si="50"/>
        <v>3.54</v>
      </c>
      <c r="V179" s="148">
        <f t="shared" si="50"/>
        <v>3.54</v>
      </c>
      <c r="W179" s="148">
        <f t="shared" si="50"/>
        <v>3.54</v>
      </c>
      <c r="X179" s="148">
        <f t="shared" si="50"/>
        <v>3.54</v>
      </c>
      <c r="Y179" s="148">
        <f t="shared" si="50"/>
        <v>3.54</v>
      </c>
      <c r="Z179" s="148">
        <f t="shared" si="50"/>
        <v>3.54</v>
      </c>
      <c r="AA179" s="148">
        <f t="shared" si="50"/>
        <v>3.54</v>
      </c>
      <c r="AB179" s="148">
        <f t="shared" si="50"/>
        <v>3.54</v>
      </c>
      <c r="AC179" s="148">
        <f t="shared" si="50"/>
        <v>3.54</v>
      </c>
      <c r="AD179" s="148">
        <f t="shared" si="50"/>
        <v>3.54</v>
      </c>
      <c r="AE179" s="148">
        <f t="shared" si="50"/>
        <v>3.54</v>
      </c>
      <c r="AF179" s="148">
        <f t="shared" si="50"/>
        <v>3.54</v>
      </c>
      <c r="AG179" s="149">
        <f t="shared" si="50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1313.2400000000002</v>
      </c>
      <c r="C188" s="163">
        <f>INDEX(F9:M9,1,MATCH(MAX(F65:M65),F65:M65,0))</f>
        <v>0.29166666666666669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8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8)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8)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51">B65</f>
        <v>1063.74</v>
      </c>
      <c r="U193" s="172">
        <f t="shared" si="51"/>
        <v>1050.5</v>
      </c>
      <c r="V193" s="172">
        <f t="shared" si="51"/>
        <v>1002.04</v>
      </c>
      <c r="W193" s="172">
        <f t="shared" si="51"/>
        <v>990.54</v>
      </c>
      <c r="X193" s="172">
        <f t="shared" si="51"/>
        <v>1046.74</v>
      </c>
      <c r="Y193" s="172">
        <f t="shared" si="51"/>
        <v>1067.3399999999999</v>
      </c>
      <c r="Z193" s="172">
        <f t="shared" si="51"/>
        <v>1125.3399999999999</v>
      </c>
      <c r="AA193" s="172">
        <f t="shared" si="51"/>
        <v>1195.8399999999999</v>
      </c>
      <c r="AB193" s="172">
        <f t="shared" si="51"/>
        <v>1313.2400000000002</v>
      </c>
      <c r="AC193" s="172">
        <f t="shared" si="51"/>
        <v>1244.1399999999999</v>
      </c>
      <c r="AD193" s="172">
        <f t="shared" si="51"/>
        <v>1248.8400000000001</v>
      </c>
      <c r="AE193" s="172">
        <f t="shared" si="51"/>
        <v>1247.04</v>
      </c>
      <c r="AF193" s="172">
        <f t="shared" si="51"/>
        <v>1243.24</v>
      </c>
      <c r="AG193" s="172">
        <f t="shared" si="51"/>
        <v>1221.24</v>
      </c>
      <c r="AH193" s="172">
        <f t="shared" si="51"/>
        <v>1204.74</v>
      </c>
      <c r="AI193" s="172">
        <f t="shared" si="51"/>
        <v>1221.1399999999999</v>
      </c>
      <c r="AJ193" s="172">
        <f t="shared" si="51"/>
        <v>1188.1400000000001</v>
      </c>
      <c r="AK193" s="172">
        <f t="shared" si="51"/>
        <v>1203.94</v>
      </c>
      <c r="AL193" s="172">
        <f t="shared" si="51"/>
        <v>1224.1400000000001</v>
      </c>
      <c r="AM193" s="172">
        <f t="shared" si="51"/>
        <v>1182.1400000000001</v>
      </c>
      <c r="AN193" s="172">
        <f t="shared" si="51"/>
        <v>1209.25</v>
      </c>
      <c r="AO193" s="172">
        <f t="shared" si="51"/>
        <v>1215.58</v>
      </c>
      <c r="AP193" s="172">
        <f t="shared" si="51"/>
        <v>1259.3400000000001</v>
      </c>
      <c r="AQ193" s="172">
        <f t="shared" si="51"/>
        <v>1356.06</v>
      </c>
      <c r="AR193" s="172">
        <f t="shared" si="51"/>
        <v>1331.37</v>
      </c>
      <c r="AS193" s="172">
        <f t="shared" si="51"/>
        <v>1307.54</v>
      </c>
      <c r="AT193" s="172">
        <f t="shared" si="51"/>
        <v>1236.54</v>
      </c>
      <c r="AU193" s="172">
        <f t="shared" si="51"/>
        <v>1242.54</v>
      </c>
      <c r="AV193" s="172">
        <f t="shared" si="51"/>
        <v>1113.1399999999999</v>
      </c>
      <c r="AW193" s="172">
        <f t="shared" si="51"/>
        <v>1022.24</v>
      </c>
      <c r="AX193" s="172">
        <f t="shared" si="51"/>
        <v>962.44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52">B178</f>
        <v>0.64</v>
      </c>
      <c r="C214" s="175">
        <f t="shared" si="52"/>
        <v>0.64</v>
      </c>
      <c r="D214" s="175">
        <f t="shared" si="52"/>
        <v>0.64</v>
      </c>
      <c r="E214" s="175">
        <f t="shared" si="52"/>
        <v>0.64</v>
      </c>
      <c r="F214" s="175">
        <f t="shared" si="52"/>
        <v>0.64</v>
      </c>
      <c r="G214" s="175">
        <f t="shared" si="52"/>
        <v>0.64</v>
      </c>
      <c r="H214" s="175">
        <f t="shared" si="52"/>
        <v>0.64</v>
      </c>
      <c r="I214" s="175">
        <f t="shared" si="52"/>
        <v>0.64</v>
      </c>
      <c r="J214" s="175">
        <f t="shared" si="52"/>
        <v>0.64</v>
      </c>
      <c r="K214" s="175">
        <f t="shared" si="52"/>
        <v>0.64</v>
      </c>
      <c r="L214" s="175">
        <f t="shared" si="52"/>
        <v>0.64</v>
      </c>
      <c r="M214" s="175">
        <f t="shared" si="52"/>
        <v>0.64</v>
      </c>
      <c r="N214" s="175">
        <f t="shared" si="52"/>
        <v>0.64</v>
      </c>
      <c r="O214" s="175">
        <f t="shared" si="52"/>
        <v>0.64</v>
      </c>
      <c r="P214" s="175">
        <f t="shared" si="52"/>
        <v>0.64</v>
      </c>
      <c r="Q214" s="175">
        <f t="shared" si="52"/>
        <v>0.64</v>
      </c>
      <c r="R214" s="175">
        <f t="shared" si="52"/>
        <v>0.64</v>
      </c>
      <c r="S214" s="175">
        <f t="shared" si="52"/>
        <v>0.64</v>
      </c>
      <c r="T214" s="175">
        <f t="shared" si="52"/>
        <v>0.64</v>
      </c>
      <c r="U214" s="175">
        <f t="shared" si="52"/>
        <v>0.64</v>
      </c>
      <c r="V214" s="175">
        <f t="shared" si="52"/>
        <v>0.64</v>
      </c>
      <c r="W214" s="175">
        <f t="shared" si="52"/>
        <v>0.64</v>
      </c>
      <c r="X214" s="175">
        <f t="shared" si="52"/>
        <v>0.64</v>
      </c>
      <c r="Y214" s="175">
        <f t="shared" si="52"/>
        <v>0.64</v>
      </c>
      <c r="Z214" s="175">
        <f t="shared" si="52"/>
        <v>0.64</v>
      </c>
      <c r="AA214" s="175">
        <f t="shared" si="52"/>
        <v>0.64</v>
      </c>
      <c r="AB214" s="175">
        <f t="shared" si="52"/>
        <v>0.64</v>
      </c>
      <c r="AC214" s="175">
        <f t="shared" si="52"/>
        <v>0.64</v>
      </c>
      <c r="AD214" s="175">
        <f t="shared" si="52"/>
        <v>0.64</v>
      </c>
      <c r="AE214" s="175">
        <f t="shared" si="52"/>
        <v>0.64</v>
      </c>
      <c r="AF214" s="175">
        <f t="shared" si="52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53">IF(C182&lt;100,"",C182-520)</f>
        <v/>
      </c>
      <c r="D215" s="119" t="str">
        <f t="shared" si="53"/>
        <v/>
      </c>
      <c r="E215" s="119" t="str">
        <f t="shared" si="53"/>
        <v/>
      </c>
      <c r="F215" s="119" t="str">
        <f t="shared" si="53"/>
        <v/>
      </c>
      <c r="G215" s="119" t="str">
        <f t="shared" si="53"/>
        <v/>
      </c>
      <c r="H215" s="119" t="str">
        <f t="shared" si="53"/>
        <v/>
      </c>
      <c r="I215" s="119" t="str">
        <f t="shared" si="53"/>
        <v/>
      </c>
      <c r="J215" s="119" t="str">
        <f t="shared" si="53"/>
        <v/>
      </c>
      <c r="K215" s="119" t="str">
        <f t="shared" si="53"/>
        <v/>
      </c>
      <c r="L215" s="119" t="str">
        <f t="shared" si="53"/>
        <v/>
      </c>
      <c r="M215" s="119" t="str">
        <f t="shared" si="53"/>
        <v/>
      </c>
      <c r="N215" s="119" t="str">
        <f t="shared" si="53"/>
        <v/>
      </c>
      <c r="O215" s="119" t="str">
        <f t="shared" si="53"/>
        <v/>
      </c>
      <c r="P215" s="119" t="str">
        <f t="shared" si="53"/>
        <v/>
      </c>
      <c r="Q215" s="119" t="str">
        <f t="shared" si="53"/>
        <v/>
      </c>
      <c r="R215" s="119" t="str">
        <f t="shared" si="53"/>
        <v/>
      </c>
      <c r="S215" s="119" t="str">
        <f t="shared" si="53"/>
        <v/>
      </c>
      <c r="T215" s="119" t="str">
        <f t="shared" si="53"/>
        <v/>
      </c>
      <c r="U215" s="119" t="str">
        <f t="shared" si="53"/>
        <v/>
      </c>
      <c r="V215" s="119" t="str">
        <f t="shared" si="53"/>
        <v/>
      </c>
      <c r="W215" s="119" t="str">
        <f t="shared" si="53"/>
        <v/>
      </c>
      <c r="X215" s="119" t="str">
        <f t="shared" si="53"/>
        <v/>
      </c>
      <c r="Y215" s="119" t="str">
        <f t="shared" si="53"/>
        <v/>
      </c>
      <c r="Z215" s="119" t="str">
        <f t="shared" si="53"/>
        <v/>
      </c>
      <c r="AA215" s="119" t="str">
        <f t="shared" si="53"/>
        <v/>
      </c>
      <c r="AB215" s="119" t="str">
        <f t="shared" si="53"/>
        <v/>
      </c>
      <c r="AC215" s="119" t="str">
        <f t="shared" si="53"/>
        <v/>
      </c>
      <c r="AD215" s="119" t="str">
        <f t="shared" si="53"/>
        <v/>
      </c>
      <c r="AE215" s="119" t="str">
        <f t="shared" si="53"/>
        <v/>
      </c>
      <c r="AF215" s="119" t="str">
        <f t="shared" si="53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54">IF(B183&lt;100,"",B183-620)</f>
        <v/>
      </c>
      <c r="C216" s="119" t="str">
        <f t="shared" si="54"/>
        <v/>
      </c>
      <c r="D216" s="119" t="str">
        <f t="shared" si="54"/>
        <v/>
      </c>
      <c r="E216" s="119" t="str">
        <f t="shared" si="54"/>
        <v/>
      </c>
      <c r="F216" s="119" t="str">
        <f t="shared" si="54"/>
        <v/>
      </c>
      <c r="G216" s="119" t="str">
        <f t="shared" si="54"/>
        <v/>
      </c>
      <c r="H216" s="119" t="str">
        <f t="shared" si="54"/>
        <v/>
      </c>
      <c r="I216" s="119" t="str">
        <f t="shared" si="54"/>
        <v/>
      </c>
      <c r="J216" s="119" t="str">
        <f t="shared" si="54"/>
        <v/>
      </c>
      <c r="K216" s="119" t="str">
        <f t="shared" si="54"/>
        <v/>
      </c>
      <c r="L216" s="119" t="str">
        <f t="shared" si="54"/>
        <v/>
      </c>
      <c r="M216" s="119" t="str">
        <f t="shared" si="54"/>
        <v/>
      </c>
      <c r="N216" s="119" t="str">
        <f t="shared" si="54"/>
        <v/>
      </c>
      <c r="O216" s="119" t="str">
        <f t="shared" si="54"/>
        <v/>
      </c>
      <c r="P216" s="119" t="str">
        <f t="shared" si="54"/>
        <v/>
      </c>
      <c r="Q216" s="119" t="str">
        <f t="shared" si="54"/>
        <v/>
      </c>
      <c r="R216" s="119" t="str">
        <f t="shared" si="54"/>
        <v/>
      </c>
      <c r="S216" s="119" t="str">
        <f t="shared" si="54"/>
        <v/>
      </c>
      <c r="T216" s="119" t="str">
        <f t="shared" si="54"/>
        <v/>
      </c>
      <c r="U216" s="119" t="str">
        <f t="shared" si="54"/>
        <v/>
      </c>
      <c r="V216" s="119" t="str">
        <f t="shared" si="54"/>
        <v/>
      </c>
      <c r="W216" s="119" t="str">
        <f t="shared" si="54"/>
        <v/>
      </c>
      <c r="X216" s="119" t="str">
        <f t="shared" si="54"/>
        <v/>
      </c>
      <c r="Y216" s="119" t="str">
        <f t="shared" si="54"/>
        <v/>
      </c>
      <c r="Z216" s="119" t="str">
        <f t="shared" si="54"/>
        <v/>
      </c>
      <c r="AA216" s="119" t="str">
        <f t="shared" si="54"/>
        <v/>
      </c>
      <c r="AB216" s="119" t="str">
        <f t="shared" si="54"/>
        <v/>
      </c>
      <c r="AC216" s="119" t="str">
        <f t="shared" si="54"/>
        <v/>
      </c>
      <c r="AD216" s="119" t="str">
        <f t="shared" si="54"/>
        <v/>
      </c>
      <c r="AE216" s="119" t="str">
        <f t="shared" si="54"/>
        <v/>
      </c>
      <c r="AF216" s="119" t="str">
        <f t="shared" si="54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55">IF(B184&lt;100,"",B184-330)</f>
        <v/>
      </c>
      <c r="C217" s="119" t="str">
        <f t="shared" si="55"/>
        <v/>
      </c>
      <c r="D217" s="119" t="str">
        <f t="shared" si="55"/>
        <v/>
      </c>
      <c r="E217" s="119" t="str">
        <f t="shared" si="55"/>
        <v/>
      </c>
      <c r="F217" s="119" t="str">
        <f t="shared" si="55"/>
        <v/>
      </c>
      <c r="G217" s="119" t="str">
        <f t="shared" si="55"/>
        <v/>
      </c>
      <c r="H217" s="119" t="str">
        <f t="shared" si="55"/>
        <v/>
      </c>
      <c r="I217" s="119" t="str">
        <f t="shared" si="55"/>
        <v/>
      </c>
      <c r="J217" s="119" t="str">
        <f t="shared" si="55"/>
        <v/>
      </c>
      <c r="K217" s="119" t="str">
        <f t="shared" si="55"/>
        <v/>
      </c>
      <c r="L217" s="119" t="str">
        <f t="shared" si="55"/>
        <v/>
      </c>
      <c r="M217" s="119" t="str">
        <f t="shared" si="55"/>
        <v/>
      </c>
      <c r="N217" s="119" t="str">
        <f t="shared" si="55"/>
        <v/>
      </c>
      <c r="O217" s="119" t="str">
        <f t="shared" si="55"/>
        <v/>
      </c>
      <c r="P217" s="119" t="str">
        <f t="shared" si="55"/>
        <v/>
      </c>
      <c r="Q217" s="119" t="str">
        <f t="shared" si="55"/>
        <v/>
      </c>
      <c r="R217" s="119" t="str">
        <f t="shared" si="55"/>
        <v/>
      </c>
      <c r="S217" s="119" t="str">
        <f t="shared" si="55"/>
        <v/>
      </c>
      <c r="T217" s="119" t="str">
        <f t="shared" si="55"/>
        <v/>
      </c>
      <c r="U217" s="119" t="str">
        <f t="shared" si="55"/>
        <v/>
      </c>
      <c r="V217" s="119" t="str">
        <f t="shared" si="55"/>
        <v/>
      </c>
      <c r="W217" s="119" t="str">
        <f t="shared" si="55"/>
        <v/>
      </c>
      <c r="X217" s="119" t="str">
        <f t="shared" si="55"/>
        <v/>
      </c>
      <c r="Y217" s="119" t="str">
        <f t="shared" si="55"/>
        <v/>
      </c>
      <c r="Z217" s="119" t="str">
        <f t="shared" si="55"/>
        <v/>
      </c>
      <c r="AA217" s="119" t="str">
        <f t="shared" si="55"/>
        <v/>
      </c>
      <c r="AB217" s="119" t="str">
        <f t="shared" si="55"/>
        <v/>
      </c>
      <c r="AC217" s="119" t="str">
        <f t="shared" si="55"/>
        <v/>
      </c>
      <c r="AD217" s="119" t="str">
        <f t="shared" si="55"/>
        <v/>
      </c>
      <c r="AE217" s="119" t="str">
        <f t="shared" si="55"/>
        <v/>
      </c>
      <c r="AF217" s="119" t="str">
        <f t="shared" si="55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56">IF(C185&lt;100,"",C185-1500)</f>
        <v/>
      </c>
      <c r="D218" s="119" t="str">
        <f t="shared" si="56"/>
        <v/>
      </c>
      <c r="E218" s="119" t="str">
        <f t="shared" si="56"/>
        <v/>
      </c>
      <c r="F218" s="119" t="str">
        <f t="shared" si="56"/>
        <v/>
      </c>
      <c r="G218" s="119" t="str">
        <f t="shared" si="56"/>
        <v/>
      </c>
      <c r="H218" s="119" t="str">
        <f t="shared" si="56"/>
        <v/>
      </c>
      <c r="I218" s="119" t="str">
        <f t="shared" si="56"/>
        <v/>
      </c>
      <c r="J218" s="119" t="str">
        <f t="shared" si="56"/>
        <v/>
      </c>
      <c r="K218" s="119" t="str">
        <f t="shared" si="56"/>
        <v/>
      </c>
      <c r="L218" s="119" t="str">
        <f t="shared" si="56"/>
        <v/>
      </c>
      <c r="M218" s="119" t="str">
        <f t="shared" si="56"/>
        <v/>
      </c>
      <c r="N218" s="119" t="str">
        <f t="shared" si="56"/>
        <v/>
      </c>
      <c r="O218" s="119" t="str">
        <f t="shared" si="56"/>
        <v/>
      </c>
      <c r="P218" s="119" t="str">
        <f t="shared" si="56"/>
        <v/>
      </c>
      <c r="Q218" s="119" t="str">
        <f t="shared" si="56"/>
        <v/>
      </c>
      <c r="R218" s="119" t="str">
        <f t="shared" si="56"/>
        <v/>
      </c>
      <c r="S218" s="119" t="str">
        <f t="shared" si="56"/>
        <v/>
      </c>
      <c r="T218" s="119" t="str">
        <f t="shared" si="56"/>
        <v/>
      </c>
      <c r="U218" s="119" t="str">
        <f t="shared" si="56"/>
        <v/>
      </c>
      <c r="V218" s="119" t="str">
        <f t="shared" si="56"/>
        <v/>
      </c>
      <c r="W218" s="119" t="str">
        <f t="shared" si="56"/>
        <v/>
      </c>
      <c r="X218" s="119" t="str">
        <f t="shared" si="56"/>
        <v/>
      </c>
      <c r="Y218" s="119" t="str">
        <f t="shared" si="56"/>
        <v/>
      </c>
      <c r="Z218" s="119" t="str">
        <f t="shared" si="56"/>
        <v/>
      </c>
      <c r="AA218" s="119" t="str">
        <f t="shared" si="56"/>
        <v/>
      </c>
      <c r="AB218" s="119" t="str">
        <f t="shared" si="56"/>
        <v/>
      </c>
      <c r="AC218" s="119" t="str">
        <f t="shared" si="56"/>
        <v/>
      </c>
      <c r="AD218" s="119" t="str">
        <f t="shared" si="56"/>
        <v/>
      </c>
      <c r="AE218" s="119" t="str">
        <f t="shared" si="56"/>
        <v/>
      </c>
      <c r="AF218" s="119" t="str">
        <f t="shared" si="56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764" priority="158">
      <formula>S$9&gt;=20/24</formula>
    </cfRule>
    <cfRule type="expression" dxfId="3763" priority="159">
      <formula>AND(S$9&gt;=14/24,S$9&lt;20/24)</formula>
    </cfRule>
    <cfRule type="expression" dxfId="3762" priority="160">
      <formula>AND(S$9&gt;=8/24,S$9&lt;14/24)</formula>
    </cfRule>
    <cfRule type="expression" dxfId="3761" priority="161">
      <formula>S$9&lt;8/24</formula>
    </cfRule>
  </conditionalFormatting>
  <conditionalFormatting sqref="B8:AF10 AA70:AF70 C70:Q70 L32:Z33 L31:Q31 C47:AF47 C71:AF71 C48:K52 C173:AF179 M36 L51:Q52 V35:W35 AA48:AF51 L29:Q29 N35:Q36 L34:Q34 M37:Q39 C59:AF69 N72:Q72 C72:M79 S34:W34 L49:T50 R36:U39 O55:W55 X34:Z35 V37:X39 N73:Z79 Y11:AA12 AB11:AF11 L44:AF46 AA72:AF79">
    <cfRule type="expression" dxfId="3760" priority="154">
      <formula>B$9&gt;=20/24</formula>
    </cfRule>
    <cfRule type="expression" dxfId="3759" priority="155">
      <formula>AND(B$9&gt;=14/24,B$9&lt;20/24)</formula>
    </cfRule>
    <cfRule type="expression" dxfId="3758" priority="156">
      <formula>AND(B$9&gt;=8/24,B$9&lt;14/24)</formula>
    </cfRule>
    <cfRule type="expression" dxfId="3757" priority="157">
      <formula>B$9&lt;8/24</formula>
    </cfRule>
  </conditionalFormatting>
  <conditionalFormatting sqref="B171:AF171">
    <cfRule type="expression" dxfId="3756" priority="150">
      <formula>B$9&gt;=20/24</formula>
    </cfRule>
    <cfRule type="expression" dxfId="3755" priority="151">
      <formula>AND(B$9&gt;=14/24,B$9&lt;20/24)</formula>
    </cfRule>
    <cfRule type="expression" dxfId="3754" priority="152">
      <formula>AND(B$9&gt;=8/24,B$9&lt;14/24)</formula>
    </cfRule>
    <cfRule type="expression" dxfId="3753" priority="153">
      <formula>B$9&lt;8/24</formula>
    </cfRule>
  </conditionalFormatting>
  <conditionalFormatting sqref="AL4:AL6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752" priority="145">
      <formula>L$9&gt;=20/24</formula>
    </cfRule>
    <cfRule type="expression" dxfId="3751" priority="146">
      <formula>AND(L$9&gt;=14/24,L$9&lt;20/24)</formula>
    </cfRule>
    <cfRule type="expression" dxfId="3750" priority="147">
      <formula>AND(L$9&gt;=8/24,L$9&lt;14/24)</formula>
    </cfRule>
    <cfRule type="expression" dxfId="3749" priority="148">
      <formula>L$9&lt;8/24</formula>
    </cfRule>
  </conditionalFormatting>
  <conditionalFormatting sqref="L35:M35">
    <cfRule type="expression" dxfId="3748" priority="141">
      <formula>L$9&gt;=20/24</formula>
    </cfRule>
    <cfRule type="expression" dxfId="3747" priority="142">
      <formula>AND(L$9&gt;=14/24,L$9&lt;20/24)</formula>
    </cfRule>
    <cfRule type="expression" dxfId="3746" priority="143">
      <formula>AND(L$9&gt;=8/24,L$9&lt;14/24)</formula>
    </cfRule>
    <cfRule type="expression" dxfId="3745" priority="144">
      <formula>L$9&lt;8/24</formula>
    </cfRule>
  </conditionalFormatting>
  <conditionalFormatting sqref="Y13:AF13">
    <cfRule type="expression" dxfId="3744" priority="137">
      <formula>Y$9&gt;=20/24</formula>
    </cfRule>
    <cfRule type="expression" dxfId="3743" priority="138">
      <formula>AND(Y$9&gt;=14/24,Y$9&lt;20/24)</formula>
    </cfRule>
    <cfRule type="expression" dxfId="3742" priority="139">
      <formula>AND(Y$9&gt;=8/24,Y$9&lt;14/24)</formula>
    </cfRule>
    <cfRule type="expression" dxfId="3741" priority="140">
      <formula>Y$9&lt;8/24</formula>
    </cfRule>
  </conditionalFormatting>
  <conditionalFormatting sqref="R31:Z31">
    <cfRule type="expression" dxfId="3740" priority="133">
      <formula>R$9&gt;=20/24</formula>
    </cfRule>
    <cfRule type="expression" dxfId="3739" priority="134">
      <formula>AND(R$9&gt;=14/24,R$9&lt;20/24)</formula>
    </cfRule>
    <cfRule type="expression" dxfId="3738" priority="135">
      <formula>AND(R$9&gt;=8/24,R$9&lt;14/24)</formula>
    </cfRule>
    <cfRule type="expression" dxfId="3737" priority="136">
      <formula>R$9&lt;8/24</formula>
    </cfRule>
  </conditionalFormatting>
  <conditionalFormatting sqref="R48:Z48">
    <cfRule type="expression" dxfId="3736" priority="129">
      <formula>R$9&gt;=20/24</formula>
    </cfRule>
    <cfRule type="expression" dxfId="3735" priority="130">
      <formula>AND(R$9&gt;=14/24,R$9&lt;20/24)</formula>
    </cfRule>
    <cfRule type="expression" dxfId="3734" priority="131">
      <formula>AND(R$9&gt;=8/24,R$9&lt;14/24)</formula>
    </cfRule>
    <cfRule type="expression" dxfId="3733" priority="132">
      <formula>R$9&lt;8/24</formula>
    </cfRule>
  </conditionalFormatting>
  <conditionalFormatting sqref="R70:Z70">
    <cfRule type="expression" dxfId="3732" priority="125">
      <formula>R$9&gt;=20/24</formula>
    </cfRule>
    <cfRule type="expression" dxfId="3731" priority="126">
      <formula>AND(R$9&gt;=14/24,R$9&lt;20/24)</formula>
    </cfRule>
    <cfRule type="expression" dxfId="3730" priority="127">
      <formula>AND(R$9&gt;=8/24,R$9&lt;14/24)</formula>
    </cfRule>
    <cfRule type="expression" dxfId="3729" priority="128">
      <formula>R$9&lt;8/24</formula>
    </cfRule>
  </conditionalFormatting>
  <conditionalFormatting sqref="R72:Z72">
    <cfRule type="expression" dxfId="3728" priority="121">
      <formula>R$9&gt;=20/24</formula>
    </cfRule>
    <cfRule type="expression" dxfId="3727" priority="122">
      <formula>AND(R$9&gt;=14/24,R$9&lt;20/24)</formula>
    </cfRule>
    <cfRule type="expression" dxfId="3726" priority="123">
      <formula>AND(R$9&gt;=8/24,R$9&lt;14/24)</formula>
    </cfRule>
    <cfRule type="expression" dxfId="3725" priority="124">
      <formula>R$9&lt;8/24</formula>
    </cfRule>
  </conditionalFormatting>
  <conditionalFormatting sqref="L11:X19">
    <cfRule type="expression" dxfId="3724" priority="117">
      <formula>L$9&gt;=20/24</formula>
    </cfRule>
    <cfRule type="expression" dxfId="3723" priority="118">
      <formula>AND(L$9&gt;=14/24,L$9&lt;20/24)</formula>
    </cfRule>
    <cfRule type="expression" dxfId="3722" priority="119">
      <formula>AND(L$9&gt;=8/24,L$9&lt;14/24)</formula>
    </cfRule>
    <cfRule type="expression" dxfId="3721" priority="120">
      <formula>L$9&lt;8/24</formula>
    </cfRule>
  </conditionalFormatting>
  <conditionalFormatting sqref="L40:X40">
    <cfRule type="expression" dxfId="3720" priority="113">
      <formula>L$9&gt;=20/24</formula>
    </cfRule>
    <cfRule type="expression" dxfId="3719" priority="114">
      <formula>AND(L$9&gt;=14/24,L$9&lt;20/24)</formula>
    </cfRule>
    <cfRule type="expression" dxfId="3718" priority="115">
      <formula>AND(L$9&gt;=8/24,L$9&lt;14/24)</formula>
    </cfRule>
    <cfRule type="expression" dxfId="3717" priority="116">
      <formula>L$9&lt;8/24</formula>
    </cfRule>
  </conditionalFormatting>
  <conditionalFormatting sqref="L41:X41">
    <cfRule type="expression" dxfId="3716" priority="109">
      <formula>L$9&gt;=20/24</formula>
    </cfRule>
    <cfRule type="expression" dxfId="3715" priority="110">
      <formula>AND(L$9&gt;=14/24,L$9&lt;20/24)</formula>
    </cfRule>
    <cfRule type="expression" dxfId="3714" priority="111">
      <formula>AND(L$9&gt;=8/24,L$9&lt;14/24)</formula>
    </cfRule>
    <cfRule type="expression" dxfId="3713" priority="112">
      <formula>L$9&lt;8/24</formula>
    </cfRule>
  </conditionalFormatting>
  <conditionalFormatting sqref="L36:P39 Q37:X39">
    <cfRule type="expression" dxfId="3712" priority="105">
      <formula>L$9&gt;=20/24</formula>
    </cfRule>
    <cfRule type="expression" dxfId="3711" priority="106">
      <formula>AND(L$9&gt;=14/24,L$9&lt;20/24)</formula>
    </cfRule>
    <cfRule type="expression" dxfId="3710" priority="107">
      <formula>AND(L$9&gt;=8/24,L$9&lt;14/24)</formula>
    </cfRule>
    <cfRule type="expression" dxfId="3709" priority="108">
      <formula>L$9&lt;8/24</formula>
    </cfRule>
  </conditionalFormatting>
  <conditionalFormatting sqref="R29:AD29">
    <cfRule type="expression" dxfId="3708" priority="101">
      <formula>R$9&gt;=20/24</formula>
    </cfRule>
    <cfRule type="expression" dxfId="3707" priority="102">
      <formula>AND(R$9&gt;=14/24,R$9&lt;20/24)</formula>
    </cfRule>
    <cfRule type="expression" dxfId="3706" priority="103">
      <formula>AND(R$9&gt;=8/24,R$9&lt;14/24)</formula>
    </cfRule>
    <cfRule type="expression" dxfId="3705" priority="104">
      <formula>R$9&lt;8/24</formula>
    </cfRule>
  </conditionalFormatting>
  <conditionalFormatting sqref="Y14:AA27 AA16:AF27 AB14:AF14">
    <cfRule type="expression" dxfId="3704" priority="97">
      <formula>Y$9&gt;=20/24</formula>
    </cfRule>
    <cfRule type="expression" dxfId="3703" priority="98">
      <formula>AND(Y$9&gt;=14/24,Y$9&lt;20/24)</formula>
    </cfRule>
    <cfRule type="expression" dxfId="3702" priority="99">
      <formula>AND(Y$9&gt;=8/24,Y$9&lt;14/24)</formula>
    </cfRule>
    <cfRule type="expression" dxfId="3701" priority="100">
      <formula>Y$9&lt;8/24</formula>
    </cfRule>
  </conditionalFormatting>
  <conditionalFormatting sqref="S35:U39 R34:T39 U36:Z39">
    <cfRule type="expression" dxfId="3700" priority="93">
      <formula>R$9&gt;=20/24</formula>
    </cfRule>
    <cfRule type="expression" dxfId="3699" priority="94">
      <formula>AND(R$9&gt;=14/24,R$9&lt;20/24)</formula>
    </cfRule>
    <cfRule type="expression" dxfId="3698" priority="95">
      <formula>AND(R$9&gt;=8/24,R$9&lt;14/24)</formula>
    </cfRule>
    <cfRule type="expression" dxfId="3697" priority="96">
      <formula>R$9&lt;8/24</formula>
    </cfRule>
  </conditionalFormatting>
  <conditionalFormatting sqref="R40:Z40">
    <cfRule type="expression" dxfId="3696" priority="89">
      <formula>R$9&gt;=20/24</formula>
    </cfRule>
    <cfRule type="expression" dxfId="3695" priority="90">
      <formula>AND(R$9&gt;=14/24,R$9&lt;20/24)</formula>
    </cfRule>
    <cfRule type="expression" dxfId="3694" priority="91">
      <formula>AND(R$9&gt;=8/24,R$9&lt;14/24)</formula>
    </cfRule>
    <cfRule type="expression" dxfId="3693" priority="92">
      <formula>R$9&lt;8/24</formula>
    </cfRule>
  </conditionalFormatting>
  <conditionalFormatting sqref="R41:Z41">
    <cfRule type="expression" dxfId="3692" priority="85">
      <formula>R$9&gt;=20/24</formula>
    </cfRule>
    <cfRule type="expression" dxfId="3691" priority="86">
      <formula>AND(R$9&gt;=14/24,R$9&lt;20/24)</formula>
    </cfRule>
    <cfRule type="expression" dxfId="3690" priority="87">
      <formula>AND(R$9&gt;=8/24,R$9&lt;14/24)</formula>
    </cfRule>
    <cfRule type="expression" dxfId="3689" priority="88">
      <formula>R$9&lt;8/24</formula>
    </cfRule>
  </conditionalFormatting>
  <conditionalFormatting sqref="AA52:AF58 R51:Z52 X53:AF58">
    <cfRule type="expression" dxfId="3688" priority="81">
      <formula>R$9&gt;=20/24</formula>
    </cfRule>
    <cfRule type="expression" dxfId="3687" priority="82">
      <formula>AND(R$9&gt;=14/24,R$9&lt;20/24)</formula>
    </cfRule>
    <cfRule type="expression" dxfId="3686" priority="83">
      <formula>AND(R$9&gt;=8/24,R$9&lt;14/24)</formula>
    </cfRule>
    <cfRule type="expression" dxfId="3685" priority="84">
      <formula>R$9&lt;8/24</formula>
    </cfRule>
  </conditionalFormatting>
  <conditionalFormatting sqref="AA83:AF86">
    <cfRule type="expression" dxfId="3684" priority="77">
      <formula>AA$9&gt;=20/24</formula>
    </cfRule>
    <cfRule type="expression" dxfId="3683" priority="78">
      <formula>AND(AA$9&gt;=14/24,AA$9&lt;20/24)</formula>
    </cfRule>
    <cfRule type="expression" dxfId="3682" priority="79">
      <formula>AND(AA$9&gt;=8/24,AA$9&lt;14/24)</formula>
    </cfRule>
    <cfRule type="expression" dxfId="3681" priority="80">
      <formula>AA$9&lt;8/24</formula>
    </cfRule>
  </conditionalFormatting>
  <conditionalFormatting sqref="C53:N58 O53:W54 O56:W58">
    <cfRule type="expression" dxfId="3680" priority="73">
      <formula>C$9&gt;=20/24</formula>
    </cfRule>
    <cfRule type="expression" dxfId="3679" priority="74">
      <formula>AND(C$9&gt;=14/24,C$9&lt;20/24)</formula>
    </cfRule>
    <cfRule type="expression" dxfId="3678" priority="75">
      <formula>AND(C$9&gt;=8/24,C$9&lt;14/24)</formula>
    </cfRule>
    <cfRule type="expression" dxfId="3677" priority="76">
      <formula>C$9&lt;8/24</formula>
    </cfRule>
  </conditionalFormatting>
  <conditionalFormatting sqref="C83:K86">
    <cfRule type="expression" dxfId="3676" priority="69">
      <formula>C$9&gt;=20/24</formula>
    </cfRule>
    <cfRule type="expression" dxfId="3675" priority="70">
      <formula>AND(C$9&gt;=14/24,C$9&lt;20/24)</formula>
    </cfRule>
    <cfRule type="expression" dxfId="3674" priority="71">
      <formula>AND(C$9&gt;=8/24,C$9&lt;14/24)</formula>
    </cfRule>
    <cfRule type="expression" dxfId="3673" priority="72">
      <formula>C$9&lt;8/24</formula>
    </cfRule>
  </conditionalFormatting>
  <conditionalFormatting sqref="L83:Q86">
    <cfRule type="expression" dxfId="3672" priority="65">
      <formula>L$9&gt;=20/24</formula>
    </cfRule>
    <cfRule type="expression" dxfId="3671" priority="66">
      <formula>AND(L$9&gt;=14/24,L$9&lt;20/24)</formula>
    </cfRule>
    <cfRule type="expression" dxfId="3670" priority="67">
      <formula>AND(L$9&gt;=8/24,L$9&lt;14/24)</formula>
    </cfRule>
    <cfRule type="expression" dxfId="3669" priority="68">
      <formula>L$9&lt;8/24</formula>
    </cfRule>
  </conditionalFormatting>
  <conditionalFormatting sqref="R83:Z86">
    <cfRule type="expression" dxfId="3668" priority="61">
      <formula>R$9&gt;=20/24</formula>
    </cfRule>
    <cfRule type="expression" dxfId="3667" priority="62">
      <formula>AND(R$9&gt;=14/24,R$9&lt;20/24)</formula>
    </cfRule>
    <cfRule type="expression" dxfId="3666" priority="63">
      <formula>AND(R$9&gt;=8/24,R$9&lt;14/24)</formula>
    </cfRule>
    <cfRule type="expression" dxfId="3665" priority="64">
      <formula>R$9&lt;8/24</formula>
    </cfRule>
  </conditionalFormatting>
  <conditionalFormatting sqref="AG42 L11:X19 Y11:AF27 C28:AF47">
    <cfRule type="expression" dxfId="3664" priority="60">
      <formula>C11&gt;$AG11</formula>
    </cfRule>
  </conditionalFormatting>
  <conditionalFormatting sqref="T192:AX192">
    <cfRule type="expression" dxfId="3663" priority="56">
      <formula>T$9&gt;=20/24</formula>
    </cfRule>
    <cfRule type="expression" dxfId="3662" priority="57">
      <formula>AND(T$9&gt;=14/24,T$9&lt;20/24)</formula>
    </cfRule>
    <cfRule type="expression" dxfId="3661" priority="58">
      <formula>AND(T$9&gt;=8/24,T$9&lt;14/24)</formula>
    </cfRule>
    <cfRule type="expression" dxfId="3660" priority="59">
      <formula>T$9&lt;8/24</formula>
    </cfRule>
  </conditionalFormatting>
  <conditionalFormatting sqref="A11:A86 A88:A180">
    <cfRule type="expression" dxfId="3659" priority="55">
      <formula>$AH11=0</formula>
    </cfRule>
  </conditionalFormatting>
  <conditionalFormatting sqref="AA87:AF87">
    <cfRule type="expression" dxfId="3658" priority="51">
      <formula>AA$9&gt;=20/24</formula>
    </cfRule>
    <cfRule type="expression" dxfId="3657" priority="52">
      <formula>AND(AA$9&gt;=14/24,AA$9&lt;20/24)</formula>
    </cfRule>
    <cfRule type="expression" dxfId="3656" priority="53">
      <formula>AND(AA$9&gt;=8/24,AA$9&lt;14/24)</formula>
    </cfRule>
    <cfRule type="expression" dxfId="3655" priority="54">
      <formula>AA$9&lt;8/24</formula>
    </cfRule>
  </conditionalFormatting>
  <conditionalFormatting sqref="C87:K87">
    <cfRule type="expression" dxfId="3654" priority="47">
      <formula>C$9&gt;=20/24</formula>
    </cfRule>
    <cfRule type="expression" dxfId="3653" priority="48">
      <formula>AND(C$9&gt;=14/24,C$9&lt;20/24)</formula>
    </cfRule>
    <cfRule type="expression" dxfId="3652" priority="49">
      <formula>AND(C$9&gt;=8/24,C$9&lt;14/24)</formula>
    </cfRule>
    <cfRule type="expression" dxfId="3651" priority="50">
      <formula>C$9&lt;8/24</formula>
    </cfRule>
  </conditionalFormatting>
  <conditionalFormatting sqref="L87:Q87">
    <cfRule type="expression" dxfId="3650" priority="43">
      <formula>L$9&gt;=20/24</formula>
    </cfRule>
    <cfRule type="expression" dxfId="3649" priority="44">
      <formula>AND(L$9&gt;=14/24,L$9&lt;20/24)</formula>
    </cfRule>
    <cfRule type="expression" dxfId="3648" priority="45">
      <formula>AND(L$9&gt;=8/24,L$9&lt;14/24)</formula>
    </cfRule>
    <cfRule type="expression" dxfId="3647" priority="46">
      <formula>L$9&lt;8/24</formula>
    </cfRule>
  </conditionalFormatting>
  <conditionalFormatting sqref="R87:Z87">
    <cfRule type="expression" dxfId="3646" priority="39">
      <formula>R$9&gt;=20/24</formula>
    </cfRule>
    <cfRule type="expression" dxfId="3645" priority="40">
      <formula>AND(R$9&gt;=14/24,R$9&lt;20/24)</formula>
    </cfRule>
    <cfRule type="expression" dxfId="3644" priority="41">
      <formula>AND(R$9&gt;=8/24,R$9&lt;14/24)</formula>
    </cfRule>
    <cfRule type="expression" dxfId="3643" priority="42">
      <formula>R$9&lt;8/24</formula>
    </cfRule>
  </conditionalFormatting>
  <conditionalFormatting sqref="A87">
    <cfRule type="expression" dxfId="3642" priority="38">
      <formula>$AH87=0</formula>
    </cfRule>
  </conditionalFormatting>
  <conditionalFormatting sqref="C28:AF28">
    <cfRule type="expression" dxfId="3641" priority="34">
      <formula>C$9&gt;=20/24</formula>
    </cfRule>
    <cfRule type="expression" dxfId="3640" priority="35">
      <formula>AND(C$9&gt;=14/24,C$9&lt;20/24)</formula>
    </cfRule>
    <cfRule type="expression" dxfId="3639" priority="36">
      <formula>AND(C$9&gt;=8/24,C$9&lt;14/24)</formula>
    </cfRule>
    <cfRule type="expression" dxfId="3638" priority="37">
      <formula>C$9&lt;8/24</formula>
    </cfRule>
  </conditionalFormatting>
  <conditionalFormatting sqref="R28:AF28">
    <cfRule type="expression" dxfId="3637" priority="30">
      <formula>R$9&gt;=20/24</formula>
    </cfRule>
    <cfRule type="expression" dxfId="3636" priority="31">
      <formula>AND(R$9&gt;=14/24,R$9&lt;20/24)</formula>
    </cfRule>
    <cfRule type="expression" dxfId="3635" priority="32">
      <formula>AND(R$9&gt;=8/24,R$9&lt;14/24)</formula>
    </cfRule>
    <cfRule type="expression" dxfId="3634" priority="33">
      <formula>R$9&lt;8/24</formula>
    </cfRule>
  </conditionalFormatting>
  <conditionalFormatting sqref="B44:B51 B59:B79">
    <cfRule type="expression" dxfId="3633" priority="26">
      <formula>B$9&gt;=20/24</formula>
    </cfRule>
    <cfRule type="expression" dxfId="3632" priority="27">
      <formula>AND(B$9&gt;=14/24,B$9&lt;20/24)</formula>
    </cfRule>
    <cfRule type="expression" dxfId="3631" priority="28">
      <formula>AND(B$9&gt;=8/24,B$9&lt;14/24)</formula>
    </cfRule>
    <cfRule type="expression" dxfId="3630" priority="29">
      <formula>B$9&lt;8/24</formula>
    </cfRule>
  </conditionalFormatting>
  <conditionalFormatting sqref="B16:K19 B20:X27">
    <cfRule type="expression" dxfId="3629" priority="22">
      <formula>B$9&gt;=20/24</formula>
    </cfRule>
    <cfRule type="expression" dxfId="3628" priority="23">
      <formula>AND(B$9&gt;=14/24,B$9&lt;20/24)</formula>
    </cfRule>
    <cfRule type="expression" dxfId="3627" priority="24">
      <formula>AND(B$9&gt;=8/24,B$9&lt;14/24)</formula>
    </cfRule>
    <cfRule type="expression" dxfId="3626" priority="25">
      <formula>B$9&lt;8/24</formula>
    </cfRule>
  </conditionalFormatting>
  <conditionalFormatting sqref="B52:B58">
    <cfRule type="expression" dxfId="3625" priority="18">
      <formula>B$9&gt;=20/24</formula>
    </cfRule>
    <cfRule type="expression" dxfId="3624" priority="19">
      <formula>AND(B$9&gt;=14/24,B$9&lt;20/24)</formula>
    </cfRule>
    <cfRule type="expression" dxfId="3623" priority="20">
      <formula>AND(B$9&gt;=8/24,B$9&lt;14/24)</formula>
    </cfRule>
    <cfRule type="expression" dxfId="3622" priority="21">
      <formula>B$9&lt;8/24</formula>
    </cfRule>
  </conditionalFormatting>
  <conditionalFormatting sqref="B83:B86">
    <cfRule type="expression" dxfId="3621" priority="14">
      <formula>B$9&gt;=20/24</formula>
    </cfRule>
    <cfRule type="expression" dxfId="3620" priority="15">
      <formula>AND(B$9&gt;=14/24,B$9&lt;20/24)</formula>
    </cfRule>
    <cfRule type="expression" dxfId="3619" priority="16">
      <formula>AND(B$9&gt;=8/24,B$9&lt;14/24)</formula>
    </cfRule>
    <cfRule type="expression" dxfId="3618" priority="17">
      <formula>B$9&lt;8/24</formula>
    </cfRule>
  </conditionalFormatting>
  <conditionalFormatting sqref="C15:K19 B15:B47 B11:K14 C20:X27">
    <cfRule type="expression" dxfId="3617" priority="13">
      <formula>B11&gt;$AG11</formula>
    </cfRule>
  </conditionalFormatting>
  <conditionalFormatting sqref="B87">
    <cfRule type="expression" dxfId="3616" priority="9">
      <formula>B$9&gt;=20/24</formula>
    </cfRule>
    <cfRule type="expression" dxfId="3615" priority="10">
      <formula>AND(B$9&gt;=14/24,B$9&lt;20/24)</formula>
    </cfRule>
    <cfRule type="expression" dxfId="3614" priority="11">
      <formula>AND(B$9&gt;=8/24,B$9&lt;14/24)</formula>
    </cfRule>
    <cfRule type="expression" dxfId="3613" priority="12">
      <formula>B$9&lt;8/24</formula>
    </cfRule>
  </conditionalFormatting>
  <conditionalFormatting sqref="B28">
    <cfRule type="expression" dxfId="3612" priority="5">
      <formula>B$9&gt;=20/24</formula>
    </cfRule>
    <cfRule type="expression" dxfId="3611" priority="6">
      <formula>AND(B$9&gt;=14/24,B$9&lt;20/24)</formula>
    </cfRule>
    <cfRule type="expression" dxfId="3610" priority="7">
      <formula>AND(B$9&gt;=8/24,B$9&lt;14/24)</formula>
    </cfRule>
    <cfRule type="expression" dxfId="3609" priority="8">
      <formula>B$9&lt;8/24</formula>
    </cfRule>
  </conditionalFormatting>
  <conditionalFormatting sqref="B28">
    <cfRule type="expression" dxfId="3608" priority="1">
      <formula>B$9&gt;=20/24</formula>
    </cfRule>
    <cfRule type="expression" dxfId="3607" priority="2">
      <formula>AND(B$9&gt;=14/24,B$9&lt;20/24)</formula>
    </cfRule>
    <cfRule type="expression" dxfId="3606" priority="3">
      <formula>AND(B$9&gt;=8/24,B$9&lt;14/24)</formula>
    </cfRule>
    <cfRule type="expression" dxfId="3605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D11" activePane="bottomRight" state="frozen"/>
      <selection activeCell="AF88" sqref="AF88"/>
      <selection pane="topRight" activeCell="AF88" sqref="AF88"/>
      <selection pane="bottomLeft" activeCell="AF88" sqref="AF88"/>
      <selection pane="bottomRight" activeCell="O2" sqref="O1:O104857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9</v>
      </c>
      <c r="D4" s="226">
        <f ca="1">IFERROR(DATE(2021,4,13)+C4,"")</f>
        <v>44308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528.5</v>
      </c>
      <c r="C5" s="32">
        <f t="shared" ref="C5:AF5" si="0">C59</f>
        <v>507</v>
      </c>
      <c r="D5" s="32">
        <f t="shared" si="0"/>
        <v>382.5</v>
      </c>
      <c r="E5" s="32">
        <f t="shared" si="0"/>
        <v>373.7</v>
      </c>
      <c r="F5" s="32">
        <f t="shared" si="0"/>
        <v>507</v>
      </c>
      <c r="G5" s="32">
        <f t="shared" si="0"/>
        <v>378.2</v>
      </c>
      <c r="H5" s="32">
        <f t="shared" si="0"/>
        <v>407</v>
      </c>
      <c r="I5" s="32">
        <f t="shared" si="0"/>
        <v>418.8</v>
      </c>
      <c r="J5" s="32">
        <f t="shared" si="0"/>
        <v>411.7</v>
      </c>
      <c r="K5" s="32">
        <f t="shared" si="0"/>
        <v>487.90000000000003</v>
      </c>
      <c r="L5" s="32">
        <f t="shared" si="0"/>
        <v>494.96</v>
      </c>
      <c r="M5" s="32">
        <f t="shared" si="0"/>
        <v>375.8</v>
      </c>
      <c r="N5" s="32">
        <f t="shared" si="0"/>
        <v>402.14000000000004</v>
      </c>
      <c r="O5" s="32">
        <f t="shared" si="0"/>
        <v>402.14000000000004</v>
      </c>
      <c r="P5" s="32">
        <f t="shared" si="0"/>
        <v>442.14000000000004</v>
      </c>
      <c r="Q5" s="32">
        <f t="shared" si="0"/>
        <v>455.90000000000003</v>
      </c>
      <c r="R5" s="32">
        <f t="shared" si="0"/>
        <v>545.6</v>
      </c>
      <c r="S5" s="32">
        <f t="shared" si="0"/>
        <v>537</v>
      </c>
      <c r="T5" s="32">
        <f t="shared" si="0"/>
        <v>570.80000000000007</v>
      </c>
      <c r="U5" s="32">
        <f t="shared" si="0"/>
        <v>553.19999999999993</v>
      </c>
      <c r="V5" s="32">
        <f t="shared" si="0"/>
        <v>588.5</v>
      </c>
      <c r="W5" s="32">
        <f t="shared" si="0"/>
        <v>609.20000000000005</v>
      </c>
      <c r="X5" s="32">
        <f t="shared" si="0"/>
        <v>630.6</v>
      </c>
      <c r="Y5" s="32">
        <f t="shared" si="0"/>
        <v>700.9</v>
      </c>
      <c r="Z5" s="32">
        <f t="shared" si="0"/>
        <v>606.29999999999995</v>
      </c>
      <c r="AA5" s="32">
        <f t="shared" si="0"/>
        <v>645</v>
      </c>
      <c r="AB5" s="32">
        <f t="shared" si="0"/>
        <v>680.45</v>
      </c>
      <c r="AC5" s="32">
        <f t="shared" si="0"/>
        <v>672</v>
      </c>
      <c r="AD5" s="32">
        <f t="shared" si="0"/>
        <v>600.1</v>
      </c>
      <c r="AE5" s="32">
        <f t="shared" si="0"/>
        <v>617.80000000000007</v>
      </c>
      <c r="AF5" s="32">
        <f t="shared" si="0"/>
        <v>609.05000000000007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1128MW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Load=909</v>
      </c>
      <c r="B7" s="35">
        <f t="shared" ref="B7:AF7" si="1">B65</f>
        <v>962.54</v>
      </c>
      <c r="C7" s="35">
        <f t="shared" si="1"/>
        <v>940.94</v>
      </c>
      <c r="D7" s="35">
        <f t="shared" si="1"/>
        <v>920.94</v>
      </c>
      <c r="E7" s="35">
        <f t="shared" si="1"/>
        <v>909.14</v>
      </c>
      <c r="F7" s="35">
        <f t="shared" si="1"/>
        <v>1005.4399999999999</v>
      </c>
      <c r="G7" s="35">
        <f t="shared" si="1"/>
        <v>946.34</v>
      </c>
      <c r="H7" s="35">
        <f t="shared" si="1"/>
        <v>973.84</v>
      </c>
      <c r="I7" s="35">
        <f t="shared" si="1"/>
        <v>985.04</v>
      </c>
      <c r="J7" s="35">
        <f t="shared" si="1"/>
        <v>1004.04</v>
      </c>
      <c r="K7" s="35">
        <f t="shared" si="1"/>
        <v>1087.74</v>
      </c>
      <c r="L7" s="35">
        <f>L65</f>
        <v>1122.5</v>
      </c>
      <c r="M7" s="35">
        <f t="shared" si="1"/>
        <v>1128.24</v>
      </c>
      <c r="N7" s="35">
        <f t="shared" si="1"/>
        <v>1176.18</v>
      </c>
      <c r="O7" s="35">
        <f t="shared" si="1"/>
        <v>1176.18</v>
      </c>
      <c r="P7" s="35">
        <f t="shared" si="1"/>
        <v>1216.18</v>
      </c>
      <c r="Q7" s="35">
        <f t="shared" si="1"/>
        <v>1229.94</v>
      </c>
      <c r="R7" s="35">
        <f t="shared" si="1"/>
        <v>1188.8400000000001</v>
      </c>
      <c r="S7" s="35">
        <f t="shared" si="1"/>
        <v>1185.54</v>
      </c>
      <c r="T7" s="35">
        <f t="shared" si="1"/>
        <v>1184.8400000000001</v>
      </c>
      <c r="U7" s="35">
        <f t="shared" si="1"/>
        <v>1191.54</v>
      </c>
      <c r="V7" s="35">
        <f t="shared" si="1"/>
        <v>1179.8399999999999</v>
      </c>
      <c r="W7" s="35">
        <f t="shared" si="1"/>
        <v>1161.8400000000001</v>
      </c>
      <c r="X7" s="35">
        <f t="shared" si="1"/>
        <v>1199.3400000000001</v>
      </c>
      <c r="Y7" s="35">
        <f t="shared" si="1"/>
        <v>1304.74</v>
      </c>
      <c r="Z7" s="35">
        <f t="shared" si="1"/>
        <v>1334.3</v>
      </c>
      <c r="AA7" s="35">
        <f t="shared" si="1"/>
        <v>1225.04</v>
      </c>
      <c r="AB7" s="35">
        <f t="shared" si="1"/>
        <v>1226.6030000000001</v>
      </c>
      <c r="AC7" s="35">
        <f t="shared" si="1"/>
        <v>1161.4399999999998</v>
      </c>
      <c r="AD7" s="35">
        <f t="shared" si="1"/>
        <v>1014.34</v>
      </c>
      <c r="AE7" s="35">
        <f t="shared" si="1"/>
        <v>948.84000000000015</v>
      </c>
      <c r="AF7" s="35">
        <f t="shared" si="1"/>
        <v>922.49000000000012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19.8</v>
      </c>
      <c r="C11" s="47">
        <v>19.8</v>
      </c>
      <c r="D11" s="47">
        <v>19.8</v>
      </c>
      <c r="E11" s="47">
        <v>19.8</v>
      </c>
      <c r="F11" s="47">
        <v>19.8</v>
      </c>
      <c r="G11" s="47">
        <v>19.8</v>
      </c>
      <c r="H11" s="47">
        <v>19.8</v>
      </c>
      <c r="I11" s="47">
        <v>19.8</v>
      </c>
      <c r="J11" s="47">
        <v>19.8</v>
      </c>
      <c r="K11" s="47">
        <v>19.8</v>
      </c>
      <c r="L11" s="48">
        <v>19.8</v>
      </c>
      <c r="M11" s="48">
        <v>29</v>
      </c>
      <c r="N11" s="48">
        <v>29</v>
      </c>
      <c r="O11" s="48">
        <v>29</v>
      </c>
      <c r="P11" s="48">
        <v>29</v>
      </c>
      <c r="Q11" s="48">
        <v>29</v>
      </c>
      <c r="R11" s="48">
        <v>29</v>
      </c>
      <c r="S11" s="48">
        <v>33</v>
      </c>
      <c r="T11" s="49">
        <v>33</v>
      </c>
      <c r="U11" s="49">
        <v>33</v>
      </c>
      <c r="V11" s="49">
        <v>33</v>
      </c>
      <c r="W11" s="49">
        <v>33</v>
      </c>
      <c r="X11" s="49">
        <v>33</v>
      </c>
      <c r="Y11" s="49">
        <v>33</v>
      </c>
      <c r="Z11" s="49">
        <v>33</v>
      </c>
      <c r="AA11" s="49">
        <v>33</v>
      </c>
      <c r="AB11" s="49">
        <v>33</v>
      </c>
      <c r="AC11" s="49">
        <v>33</v>
      </c>
      <c r="AD11" s="49">
        <v>30</v>
      </c>
      <c r="AE11" s="49">
        <v>30</v>
      </c>
      <c r="AF11" s="49">
        <v>30</v>
      </c>
      <c r="AG11" s="50">
        <v>60</v>
      </c>
      <c r="AH11" s="51">
        <f>MAX(B11:AF11)</f>
        <v>33</v>
      </c>
      <c r="AI11" s="52">
        <f>MIN(B11:AF11)</f>
        <v>19.8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32.799999999999997</v>
      </c>
      <c r="C12" s="55">
        <v>33.700000000000003</v>
      </c>
      <c r="D12" s="55">
        <v>33.1</v>
      </c>
      <c r="E12" s="55">
        <v>30.4</v>
      </c>
      <c r="F12" s="55">
        <v>0</v>
      </c>
      <c r="G12" s="55">
        <v>29.9</v>
      </c>
      <c r="H12" s="55">
        <v>29.8</v>
      </c>
      <c r="I12" s="55">
        <v>29.7</v>
      </c>
      <c r="J12" s="55">
        <v>29.6</v>
      </c>
      <c r="K12" s="55">
        <v>30.3</v>
      </c>
      <c r="L12" s="48">
        <v>29.9</v>
      </c>
      <c r="M12" s="48">
        <v>29.8</v>
      </c>
      <c r="N12" s="48">
        <v>29.3</v>
      </c>
      <c r="O12" s="48">
        <v>29.3</v>
      </c>
      <c r="P12" s="48">
        <v>29.3</v>
      </c>
      <c r="Q12" s="48">
        <v>29.3</v>
      </c>
      <c r="R12" s="48">
        <v>29.3</v>
      </c>
      <c r="S12" s="48">
        <v>33</v>
      </c>
      <c r="T12" s="48">
        <v>32.799999999999997</v>
      </c>
      <c r="U12" s="48">
        <v>32.700000000000003</v>
      </c>
      <c r="V12" s="48">
        <v>32.9</v>
      </c>
      <c r="W12" s="48">
        <v>32.700000000000003</v>
      </c>
      <c r="X12" s="48">
        <v>31.7</v>
      </c>
      <c r="Y12" s="48">
        <v>32.4</v>
      </c>
      <c r="Z12" s="48">
        <v>29.3</v>
      </c>
      <c r="AA12" s="48">
        <v>29.3</v>
      </c>
      <c r="AB12" s="48">
        <v>25.6</v>
      </c>
      <c r="AC12" s="48">
        <v>25.6</v>
      </c>
      <c r="AD12" s="48">
        <v>25.8</v>
      </c>
      <c r="AE12" s="48">
        <v>25.6</v>
      </c>
      <c r="AF12" s="48">
        <v>31.2</v>
      </c>
      <c r="AG12" s="56">
        <v>50</v>
      </c>
      <c r="AH12" s="51">
        <f t="shared" ref="AH12:AH77" si="2">MAX(B12:AF12)</f>
        <v>33.700000000000003</v>
      </c>
      <c r="AI12" s="52">
        <f t="shared" ref="AI12:AI77" si="3">MIN(B12:AF12)</f>
        <v>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</v>
      </c>
      <c r="C13" s="55">
        <v>16</v>
      </c>
      <c r="D13" s="55">
        <v>16</v>
      </c>
      <c r="E13" s="55">
        <v>16</v>
      </c>
      <c r="F13" s="55">
        <v>16</v>
      </c>
      <c r="G13" s="55">
        <v>16</v>
      </c>
      <c r="H13" s="55">
        <v>16</v>
      </c>
      <c r="I13" s="55">
        <v>16</v>
      </c>
      <c r="J13" s="55">
        <v>16</v>
      </c>
      <c r="K13" s="55">
        <v>16</v>
      </c>
      <c r="L13" s="48">
        <v>16</v>
      </c>
      <c r="M13" s="48">
        <v>16</v>
      </c>
      <c r="N13" s="48">
        <v>16</v>
      </c>
      <c r="O13" s="48">
        <v>16</v>
      </c>
      <c r="P13" s="48">
        <v>16</v>
      </c>
      <c r="Q13" s="48">
        <v>16</v>
      </c>
      <c r="R13" s="48">
        <v>16</v>
      </c>
      <c r="S13" s="48">
        <v>16</v>
      </c>
      <c r="T13" s="48">
        <v>16</v>
      </c>
      <c r="U13" s="48">
        <v>16</v>
      </c>
      <c r="V13" s="48">
        <v>16</v>
      </c>
      <c r="W13" s="48">
        <v>16</v>
      </c>
      <c r="X13" s="48">
        <v>16</v>
      </c>
      <c r="Y13" s="48">
        <v>16</v>
      </c>
      <c r="Z13" s="48">
        <v>16</v>
      </c>
      <c r="AA13" s="48">
        <v>16</v>
      </c>
      <c r="AB13" s="48">
        <v>16</v>
      </c>
      <c r="AC13" s="48">
        <v>16</v>
      </c>
      <c r="AD13" s="48">
        <v>16</v>
      </c>
      <c r="AE13" s="48">
        <v>16</v>
      </c>
      <c r="AF13" s="48">
        <v>16</v>
      </c>
      <c r="AG13" s="58">
        <v>45</v>
      </c>
      <c r="AH13" s="51">
        <f t="shared" si="2"/>
        <v>16</v>
      </c>
      <c r="AI13" s="52">
        <f t="shared" si="3"/>
        <v>16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12</v>
      </c>
      <c r="C14" s="55">
        <v>12</v>
      </c>
      <c r="D14" s="55">
        <v>12</v>
      </c>
      <c r="E14" s="55">
        <v>12</v>
      </c>
      <c r="F14" s="55">
        <v>12</v>
      </c>
      <c r="G14" s="55">
        <v>12</v>
      </c>
      <c r="H14" s="55">
        <v>12</v>
      </c>
      <c r="I14" s="55">
        <v>12</v>
      </c>
      <c r="J14" s="55">
        <v>12</v>
      </c>
      <c r="K14" s="55">
        <v>12</v>
      </c>
      <c r="L14" s="48">
        <v>12</v>
      </c>
      <c r="M14" s="48">
        <v>12</v>
      </c>
      <c r="N14" s="48">
        <v>12</v>
      </c>
      <c r="O14" s="48">
        <v>12</v>
      </c>
      <c r="P14" s="48">
        <v>12</v>
      </c>
      <c r="Q14" s="48">
        <v>12</v>
      </c>
      <c r="R14" s="48">
        <v>12</v>
      </c>
      <c r="S14" s="48">
        <v>12</v>
      </c>
      <c r="T14" s="48">
        <v>12</v>
      </c>
      <c r="U14" s="48">
        <v>12</v>
      </c>
      <c r="V14" s="48">
        <v>12</v>
      </c>
      <c r="W14" s="48">
        <v>12</v>
      </c>
      <c r="X14" s="48">
        <v>12</v>
      </c>
      <c r="Y14" s="48">
        <v>12</v>
      </c>
      <c r="Z14" s="48">
        <v>10</v>
      </c>
      <c r="AA14" s="48">
        <v>10</v>
      </c>
      <c r="AB14" s="48">
        <v>10</v>
      </c>
      <c r="AC14" s="48">
        <v>10</v>
      </c>
      <c r="AD14" s="48">
        <v>10</v>
      </c>
      <c r="AE14" s="48">
        <v>10</v>
      </c>
      <c r="AF14" s="48">
        <v>10</v>
      </c>
      <c r="AG14" s="58">
        <v>25</v>
      </c>
      <c r="AH14" s="51">
        <f t="shared" si="2"/>
        <v>12</v>
      </c>
      <c r="AI14" s="52">
        <f t="shared" si="3"/>
        <v>10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10.6</v>
      </c>
      <c r="C15" s="55">
        <v>9.3000000000000007</v>
      </c>
      <c r="D15" s="55">
        <v>9.5</v>
      </c>
      <c r="E15" s="55">
        <v>9.1999999999999993</v>
      </c>
      <c r="F15" s="55">
        <v>2.2999999999999998</v>
      </c>
      <c r="G15" s="55">
        <v>11.8</v>
      </c>
      <c r="H15" s="55">
        <v>12.2</v>
      </c>
      <c r="I15" s="55">
        <v>8.4</v>
      </c>
      <c r="J15" s="55">
        <v>9.5</v>
      </c>
      <c r="K15" s="55">
        <v>9.6999999999999993</v>
      </c>
      <c r="L15" s="48">
        <v>10</v>
      </c>
      <c r="M15" s="48">
        <v>10</v>
      </c>
      <c r="N15" s="48">
        <v>10</v>
      </c>
      <c r="O15" s="48">
        <v>10</v>
      </c>
      <c r="P15" s="48">
        <v>10</v>
      </c>
      <c r="Q15" s="48">
        <v>10</v>
      </c>
      <c r="R15" s="48">
        <v>10</v>
      </c>
      <c r="S15" s="48">
        <v>9.8000000000000007</v>
      </c>
      <c r="T15" s="48">
        <v>10.5</v>
      </c>
      <c r="U15" s="48">
        <v>7.2</v>
      </c>
      <c r="V15" s="48">
        <v>7.3</v>
      </c>
      <c r="W15" s="48">
        <v>10.4</v>
      </c>
      <c r="X15" s="48">
        <v>11.2</v>
      </c>
      <c r="Y15" s="48">
        <v>13.5</v>
      </c>
      <c r="Z15" s="48">
        <v>13.5</v>
      </c>
      <c r="AA15" s="48">
        <v>13.5</v>
      </c>
      <c r="AB15" s="48">
        <v>13.5</v>
      </c>
      <c r="AC15" s="48">
        <v>13.5</v>
      </c>
      <c r="AD15" s="48">
        <v>12.9</v>
      </c>
      <c r="AE15" s="48">
        <v>12.9</v>
      </c>
      <c r="AF15" s="48">
        <v>12.2</v>
      </c>
      <c r="AG15" s="58">
        <v>25</v>
      </c>
      <c r="AH15" s="51">
        <f t="shared" si="2"/>
        <v>13.5</v>
      </c>
      <c r="AI15" s="52">
        <f t="shared" si="3"/>
        <v>2.2999999999999998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</v>
      </c>
      <c r="C16" s="55">
        <v>6</v>
      </c>
      <c r="D16" s="55">
        <v>6</v>
      </c>
      <c r="E16" s="55">
        <v>6</v>
      </c>
      <c r="F16" s="55">
        <v>6</v>
      </c>
      <c r="G16" s="55">
        <v>6</v>
      </c>
      <c r="H16" s="55">
        <v>6</v>
      </c>
      <c r="I16" s="55">
        <v>6</v>
      </c>
      <c r="J16" s="55">
        <v>6</v>
      </c>
      <c r="K16" s="55">
        <v>6</v>
      </c>
      <c r="L16" s="48">
        <v>6</v>
      </c>
      <c r="M16" s="48">
        <v>6</v>
      </c>
      <c r="N16" s="48">
        <v>6</v>
      </c>
      <c r="O16" s="48">
        <v>6</v>
      </c>
      <c r="P16" s="48">
        <v>6</v>
      </c>
      <c r="Q16" s="48">
        <v>6</v>
      </c>
      <c r="R16" s="48">
        <v>6</v>
      </c>
      <c r="S16" s="48">
        <v>6</v>
      </c>
      <c r="T16" s="48">
        <v>6</v>
      </c>
      <c r="U16" s="48">
        <v>6</v>
      </c>
      <c r="V16" s="48">
        <v>6</v>
      </c>
      <c r="W16" s="48">
        <v>6</v>
      </c>
      <c r="X16" s="48">
        <v>6</v>
      </c>
      <c r="Y16" s="48">
        <v>6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13.8</v>
      </c>
      <c r="C17" s="55">
        <v>13.8</v>
      </c>
      <c r="D17" s="55">
        <v>13.8</v>
      </c>
      <c r="E17" s="55">
        <v>13.8</v>
      </c>
      <c r="F17" s="55">
        <v>13.8</v>
      </c>
      <c r="G17" s="55">
        <v>13.6</v>
      </c>
      <c r="H17" s="55">
        <v>13.2</v>
      </c>
      <c r="I17" s="55">
        <v>13.3</v>
      </c>
      <c r="J17" s="55">
        <v>13.6</v>
      </c>
      <c r="K17" s="55">
        <v>14</v>
      </c>
      <c r="L17" s="48">
        <v>13.9</v>
      </c>
      <c r="M17" s="48">
        <v>11.8</v>
      </c>
      <c r="N17" s="48">
        <v>11.8</v>
      </c>
      <c r="O17" s="48">
        <v>11.8</v>
      </c>
      <c r="P17" s="48">
        <v>11.8</v>
      </c>
      <c r="Q17" s="48">
        <v>11.8</v>
      </c>
      <c r="R17" s="48">
        <v>11.8</v>
      </c>
      <c r="S17" s="48">
        <v>11.8</v>
      </c>
      <c r="T17" s="48">
        <v>11.5</v>
      </c>
      <c r="U17" s="48">
        <v>15.8</v>
      </c>
      <c r="V17" s="48">
        <v>16.3</v>
      </c>
      <c r="W17" s="48">
        <v>16</v>
      </c>
      <c r="X17" s="48">
        <v>15.7</v>
      </c>
      <c r="Y17" s="48">
        <v>15.8</v>
      </c>
      <c r="Z17" s="48">
        <v>15.8</v>
      </c>
      <c r="AA17" s="48">
        <v>15.8</v>
      </c>
      <c r="AB17" s="48">
        <v>15.8</v>
      </c>
      <c r="AC17" s="48">
        <v>15.8</v>
      </c>
      <c r="AD17" s="48">
        <v>12</v>
      </c>
      <c r="AE17" s="48">
        <v>13.5</v>
      </c>
      <c r="AF17" s="48">
        <v>13.9</v>
      </c>
      <c r="AG17" s="58">
        <v>22.1</v>
      </c>
      <c r="AH17" s="51">
        <f t="shared" si="2"/>
        <v>16.3</v>
      </c>
      <c r="AI17" s="52">
        <f t="shared" si="3"/>
        <v>11.5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4.5</v>
      </c>
      <c r="C18" s="55">
        <v>4.5</v>
      </c>
      <c r="D18" s="55">
        <v>4.5</v>
      </c>
      <c r="E18" s="55">
        <v>4.5</v>
      </c>
      <c r="F18" s="55">
        <v>4.5</v>
      </c>
      <c r="G18" s="55">
        <v>4.5</v>
      </c>
      <c r="H18" s="55">
        <v>4.5</v>
      </c>
      <c r="I18" s="55">
        <v>4.5</v>
      </c>
      <c r="J18" s="55">
        <v>4.5</v>
      </c>
      <c r="K18" s="55">
        <v>4.5</v>
      </c>
      <c r="L18" s="48">
        <v>4.5</v>
      </c>
      <c r="M18" s="48">
        <v>4.5</v>
      </c>
      <c r="N18" s="48">
        <v>4.5</v>
      </c>
      <c r="O18" s="48">
        <v>4.5</v>
      </c>
      <c r="P18" s="48">
        <v>4.5</v>
      </c>
      <c r="Q18" s="48">
        <v>4.5</v>
      </c>
      <c r="R18" s="48">
        <v>4.5</v>
      </c>
      <c r="S18" s="48">
        <v>4.5</v>
      </c>
      <c r="T18" s="48">
        <v>4.5</v>
      </c>
      <c r="U18" s="48">
        <v>4.5</v>
      </c>
      <c r="V18" s="48">
        <v>4.5</v>
      </c>
      <c r="W18" s="48">
        <v>4.5</v>
      </c>
      <c r="X18" s="48">
        <v>4.5</v>
      </c>
      <c r="Y18" s="48">
        <v>4.5</v>
      </c>
      <c r="Z18" s="48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11</v>
      </c>
      <c r="C19" s="55">
        <v>10.7</v>
      </c>
      <c r="D19" s="55">
        <v>10.4</v>
      </c>
      <c r="E19" s="55">
        <v>10.5</v>
      </c>
      <c r="F19" s="55">
        <v>11</v>
      </c>
      <c r="G19" s="55">
        <v>11</v>
      </c>
      <c r="H19" s="55">
        <v>11</v>
      </c>
      <c r="I19" s="55">
        <v>11</v>
      </c>
      <c r="J19" s="55">
        <v>11</v>
      </c>
      <c r="K19" s="55">
        <v>11</v>
      </c>
      <c r="L19" s="48">
        <v>11</v>
      </c>
      <c r="M19" s="48">
        <v>11.3</v>
      </c>
      <c r="N19" s="48">
        <v>11.3</v>
      </c>
      <c r="O19" s="48">
        <v>11.3</v>
      </c>
      <c r="P19" s="48">
        <v>11.3</v>
      </c>
      <c r="Q19" s="48">
        <v>11.3</v>
      </c>
      <c r="R19" s="48">
        <v>11.3</v>
      </c>
      <c r="S19" s="48">
        <v>11.5</v>
      </c>
      <c r="T19" s="48">
        <v>11.7</v>
      </c>
      <c r="U19" s="48">
        <v>11.5</v>
      </c>
      <c r="V19" s="48">
        <v>11.5</v>
      </c>
      <c r="W19" s="48">
        <v>11.5</v>
      </c>
      <c r="X19" s="48">
        <v>11.5</v>
      </c>
      <c r="Y19" s="48">
        <v>11.5</v>
      </c>
      <c r="Z19" s="48">
        <v>11.5</v>
      </c>
      <c r="AA19" s="48">
        <v>11.5</v>
      </c>
      <c r="AB19" s="48">
        <v>11.5</v>
      </c>
      <c r="AC19" s="48">
        <v>11.5</v>
      </c>
      <c r="AD19" s="48">
        <v>11.6</v>
      </c>
      <c r="AE19" s="48">
        <v>11.6</v>
      </c>
      <c r="AF19" s="48">
        <v>11.5</v>
      </c>
      <c r="AG19" s="58">
        <v>22</v>
      </c>
      <c r="AH19" s="51">
        <f t="shared" si="2"/>
        <v>11.7</v>
      </c>
      <c r="AI19" s="52">
        <f t="shared" si="3"/>
        <v>10.4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Z20" s="55">
        <v>0</v>
      </c>
      <c r="AA20" s="55">
        <v>0</v>
      </c>
      <c r="AB20" s="55">
        <v>0</v>
      </c>
      <c r="AC20" s="55">
        <v>0</v>
      </c>
      <c r="AD20" s="55">
        <v>0</v>
      </c>
      <c r="AE20" s="55">
        <v>0</v>
      </c>
      <c r="AF20" s="55">
        <v>0</v>
      </c>
      <c r="AG20" s="58">
        <v>22</v>
      </c>
      <c r="AH20" s="51">
        <f t="shared" si="2"/>
        <v>0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55">
        <v>5</v>
      </c>
      <c r="AA22" s="55">
        <v>5</v>
      </c>
      <c r="AB22" s="55">
        <v>5</v>
      </c>
      <c r="AC22" s="55">
        <v>5</v>
      </c>
      <c r="AD22" s="55">
        <v>5</v>
      </c>
      <c r="AE22" s="55">
        <v>5</v>
      </c>
      <c r="AF22" s="55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55">
        <v>3.5</v>
      </c>
      <c r="AA23" s="55">
        <v>3.5</v>
      </c>
      <c r="AB23" s="55">
        <v>3.5</v>
      </c>
      <c r="AC23" s="55">
        <v>3.5</v>
      </c>
      <c r="AD23" s="55">
        <v>3.5</v>
      </c>
      <c r="AE23" s="55">
        <v>3.5</v>
      </c>
      <c r="AF23" s="55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55">
        <v>5</v>
      </c>
      <c r="Z24" s="55">
        <v>5</v>
      </c>
      <c r="AA24" s="55">
        <v>5</v>
      </c>
      <c r="AB24" s="55">
        <v>5</v>
      </c>
      <c r="AC24" s="55">
        <v>5</v>
      </c>
      <c r="AD24" s="55">
        <v>5</v>
      </c>
      <c r="AE24" s="55">
        <v>5</v>
      </c>
      <c r="AF24" s="55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55">
        <v>3</v>
      </c>
      <c r="AB26" s="55">
        <v>3</v>
      </c>
      <c r="AC26" s="55">
        <v>3</v>
      </c>
      <c r="AD26" s="55">
        <v>3</v>
      </c>
      <c r="AE26" s="55">
        <v>3</v>
      </c>
      <c r="AF26" s="55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</v>
      </c>
      <c r="C27" s="55">
        <v>3</v>
      </c>
      <c r="D27" s="55">
        <v>3</v>
      </c>
      <c r="E27" s="55">
        <v>3</v>
      </c>
      <c r="F27" s="55">
        <v>3</v>
      </c>
      <c r="G27" s="55">
        <v>3</v>
      </c>
      <c r="H27" s="55">
        <v>3</v>
      </c>
      <c r="I27" s="55">
        <v>3</v>
      </c>
      <c r="J27" s="55">
        <v>3</v>
      </c>
      <c r="K27" s="55">
        <v>3</v>
      </c>
      <c r="L27" s="48">
        <v>3</v>
      </c>
      <c r="M27" s="48">
        <v>3</v>
      </c>
      <c r="N27" s="48">
        <v>3</v>
      </c>
      <c r="O27" s="48">
        <v>3</v>
      </c>
      <c r="P27" s="48">
        <v>3</v>
      </c>
      <c r="Q27" s="48">
        <v>3</v>
      </c>
      <c r="R27" s="48">
        <v>3</v>
      </c>
      <c r="S27" s="48">
        <v>3</v>
      </c>
      <c r="T27" s="48">
        <v>3</v>
      </c>
      <c r="U27" s="48">
        <v>3</v>
      </c>
      <c r="V27" s="48">
        <v>3</v>
      </c>
      <c r="W27" s="48">
        <v>3</v>
      </c>
      <c r="X27" s="48">
        <v>3</v>
      </c>
      <c r="Y27" s="48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75</v>
      </c>
      <c r="C28" s="55">
        <v>75</v>
      </c>
      <c r="D28" s="55">
        <v>75</v>
      </c>
      <c r="E28" s="55">
        <v>75</v>
      </c>
      <c r="F28" s="55">
        <v>75</v>
      </c>
      <c r="G28" s="55">
        <v>75</v>
      </c>
      <c r="H28" s="55">
        <v>75</v>
      </c>
      <c r="I28" s="55">
        <v>75</v>
      </c>
      <c r="J28" s="55">
        <v>75</v>
      </c>
      <c r="K28" s="55">
        <v>75</v>
      </c>
      <c r="L28" s="55">
        <v>75</v>
      </c>
      <c r="M28" s="55">
        <v>75</v>
      </c>
      <c r="N28" s="55">
        <v>75</v>
      </c>
      <c r="O28" s="55">
        <v>75</v>
      </c>
      <c r="P28" s="55">
        <v>75</v>
      </c>
      <c r="Q28" s="55">
        <v>75</v>
      </c>
      <c r="R28" s="55">
        <v>75</v>
      </c>
      <c r="S28" s="55">
        <v>75</v>
      </c>
      <c r="T28" s="55">
        <v>75</v>
      </c>
      <c r="U28" s="55">
        <v>75</v>
      </c>
      <c r="V28" s="55">
        <v>75</v>
      </c>
      <c r="W28" s="55">
        <v>75</v>
      </c>
      <c r="X28" s="55">
        <v>75</v>
      </c>
      <c r="Y28" s="55">
        <v>75</v>
      </c>
      <c r="Z28" s="55">
        <v>75</v>
      </c>
      <c r="AA28" s="55">
        <v>75</v>
      </c>
      <c r="AB28" s="55">
        <v>75</v>
      </c>
      <c r="AC28" s="55">
        <v>75</v>
      </c>
      <c r="AD28" s="55">
        <v>75</v>
      </c>
      <c r="AE28" s="55">
        <v>75</v>
      </c>
      <c r="AF28" s="55">
        <v>75</v>
      </c>
      <c r="AG28" s="58">
        <v>85</v>
      </c>
      <c r="AH28" s="51">
        <f t="shared" si="2"/>
        <v>75</v>
      </c>
      <c r="AI28" s="52">
        <f t="shared" si="3"/>
        <v>75</v>
      </c>
      <c r="AK28" s="53"/>
    </row>
    <row r="29" spans="1:88" ht="15.75" thickBot="1" x14ac:dyDescent="0.3">
      <c r="A29" s="65" t="s">
        <v>36</v>
      </c>
      <c r="B29" s="55">
        <v>18.899999999999999</v>
      </c>
      <c r="C29" s="55">
        <v>19.600000000000001</v>
      </c>
      <c r="D29" s="55">
        <v>21.3</v>
      </c>
      <c r="E29" s="55">
        <v>20.7</v>
      </c>
      <c r="F29" s="55">
        <v>19.600000000000001</v>
      </c>
      <c r="G29" s="55">
        <v>19.600000000000001</v>
      </c>
      <c r="H29" s="55">
        <v>19</v>
      </c>
      <c r="I29" s="55">
        <v>19.2</v>
      </c>
      <c r="J29" s="55">
        <v>17.7</v>
      </c>
      <c r="K29" s="55">
        <v>17.3</v>
      </c>
      <c r="L29" s="66">
        <v>16.600000000000001</v>
      </c>
      <c r="M29" s="66">
        <v>16.3</v>
      </c>
      <c r="N29" s="66">
        <v>16.5</v>
      </c>
      <c r="O29" s="66">
        <v>16.5</v>
      </c>
      <c r="P29" s="66">
        <v>16.5</v>
      </c>
      <c r="Q29" s="66">
        <v>16.5</v>
      </c>
      <c r="R29" s="66">
        <v>16.5</v>
      </c>
      <c r="S29" s="66">
        <v>30.2</v>
      </c>
      <c r="T29" s="66">
        <v>27.1</v>
      </c>
      <c r="U29" s="66">
        <v>27.3</v>
      </c>
      <c r="V29" s="66">
        <v>22.2</v>
      </c>
      <c r="W29" s="66">
        <v>25.8</v>
      </c>
      <c r="X29" s="66">
        <v>28.4</v>
      </c>
      <c r="Y29" s="66">
        <v>24.5</v>
      </c>
      <c r="Z29" s="66">
        <v>24.3</v>
      </c>
      <c r="AA29" s="66">
        <v>26.8</v>
      </c>
      <c r="AB29" s="66">
        <v>28.4</v>
      </c>
      <c r="AC29" s="66">
        <v>28.9</v>
      </c>
      <c r="AD29" s="66">
        <v>33</v>
      </c>
      <c r="AE29" s="55">
        <v>33.299999999999997</v>
      </c>
      <c r="AF29" s="55">
        <v>33</v>
      </c>
      <c r="AG29" s="58">
        <v>240</v>
      </c>
      <c r="AH29" s="51">
        <f t="shared" si="2"/>
        <v>33.299999999999997</v>
      </c>
      <c r="AI29" s="52">
        <f t="shared" si="3"/>
        <v>16.3</v>
      </c>
      <c r="AK29" s="53"/>
    </row>
    <row r="30" spans="1:88" ht="15.75" thickBot="1" x14ac:dyDescent="0.3">
      <c r="A30" s="67" t="s">
        <v>37</v>
      </c>
      <c r="B30" s="68">
        <f>SUM(B11:B28)</f>
        <v>223</v>
      </c>
      <c r="C30" s="68">
        <f t="shared" ref="C30:AF30" si="4">SUM(C11:C28)</f>
        <v>222.3</v>
      </c>
      <c r="D30" s="68">
        <f t="shared" si="4"/>
        <v>221.60000000000002</v>
      </c>
      <c r="E30" s="68">
        <f t="shared" si="4"/>
        <v>218.7</v>
      </c>
      <c r="F30" s="68">
        <f t="shared" si="4"/>
        <v>181.89999999999998</v>
      </c>
      <c r="G30" s="68">
        <f t="shared" si="4"/>
        <v>221.1</v>
      </c>
      <c r="H30" s="68">
        <f t="shared" si="4"/>
        <v>221</v>
      </c>
      <c r="I30" s="68">
        <f t="shared" si="4"/>
        <v>217.2</v>
      </c>
      <c r="J30" s="68">
        <f t="shared" si="4"/>
        <v>218.5</v>
      </c>
      <c r="K30" s="68">
        <f t="shared" si="4"/>
        <v>219.8</v>
      </c>
      <c r="L30" s="68">
        <f t="shared" si="4"/>
        <v>219.60000000000002</v>
      </c>
      <c r="M30" s="68">
        <f t="shared" si="4"/>
        <v>226.9</v>
      </c>
      <c r="N30" s="68">
        <f t="shared" si="4"/>
        <v>226.4</v>
      </c>
      <c r="O30" s="68">
        <f t="shared" si="4"/>
        <v>226.4</v>
      </c>
      <c r="P30" s="68">
        <f t="shared" si="4"/>
        <v>226.4</v>
      </c>
      <c r="Q30" s="68">
        <f t="shared" si="4"/>
        <v>226.4</v>
      </c>
      <c r="R30" s="68">
        <f t="shared" si="4"/>
        <v>226.4</v>
      </c>
      <c r="S30" s="68">
        <f t="shared" si="4"/>
        <v>234.1</v>
      </c>
      <c r="T30" s="68">
        <f t="shared" si="4"/>
        <v>234.5</v>
      </c>
      <c r="U30" s="68">
        <f t="shared" si="4"/>
        <v>235.2</v>
      </c>
      <c r="V30" s="68">
        <f>SUM(V11:V28)</f>
        <v>236</v>
      </c>
      <c r="W30" s="68">
        <f t="shared" si="4"/>
        <v>238.60000000000002</v>
      </c>
      <c r="X30" s="68">
        <f t="shared" si="4"/>
        <v>238.10000000000002</v>
      </c>
      <c r="Y30" s="68">
        <f t="shared" si="4"/>
        <v>241.20000000000002</v>
      </c>
      <c r="Z30" s="68">
        <f t="shared" si="4"/>
        <v>236.3</v>
      </c>
      <c r="AA30" s="68">
        <f t="shared" si="4"/>
        <v>236.3</v>
      </c>
      <c r="AB30" s="68">
        <f t="shared" si="4"/>
        <v>232.6</v>
      </c>
      <c r="AC30" s="68">
        <f t="shared" si="4"/>
        <v>232.6</v>
      </c>
      <c r="AD30" s="68">
        <f t="shared" si="4"/>
        <v>225.5</v>
      </c>
      <c r="AE30" s="68">
        <f t="shared" si="4"/>
        <v>226.8</v>
      </c>
      <c r="AF30" s="68">
        <f t="shared" si="4"/>
        <v>232</v>
      </c>
      <c r="AG30" s="58">
        <f>SUM(AG11:AG29)</f>
        <v>729.2</v>
      </c>
      <c r="AH30" s="51">
        <f t="shared" si="2"/>
        <v>241.20000000000002</v>
      </c>
      <c r="AI30" s="52">
        <f t="shared" si="3"/>
        <v>181.89999999999998</v>
      </c>
      <c r="AK30" s="53"/>
    </row>
    <row r="31" spans="1:88" x14ac:dyDescent="0.25">
      <c r="A31" s="54" t="s">
        <v>38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30.9</v>
      </c>
      <c r="H31" s="55">
        <v>30.7</v>
      </c>
      <c r="I31" s="55">
        <v>49.8</v>
      </c>
      <c r="J31" s="55">
        <v>30.6</v>
      </c>
      <c r="K31" s="55">
        <v>48</v>
      </c>
      <c r="L31" s="48">
        <v>60.2</v>
      </c>
      <c r="M31" s="48">
        <v>70.8</v>
      </c>
      <c r="N31" s="48">
        <v>70.8</v>
      </c>
      <c r="O31" s="48">
        <v>70.8</v>
      </c>
      <c r="P31" s="48">
        <v>70.8</v>
      </c>
      <c r="Q31" s="48">
        <v>70.8</v>
      </c>
      <c r="R31" s="48">
        <v>90</v>
      </c>
      <c r="S31" s="48">
        <v>97.3</v>
      </c>
      <c r="T31" s="48">
        <v>90.9</v>
      </c>
      <c r="U31" s="48">
        <v>87</v>
      </c>
      <c r="V31" s="48">
        <v>60.7</v>
      </c>
      <c r="W31" s="48">
        <v>61.3</v>
      </c>
      <c r="X31" s="48">
        <v>68.400000000000006</v>
      </c>
      <c r="Y31" s="48">
        <v>101.7</v>
      </c>
      <c r="Z31" s="48">
        <v>131.6</v>
      </c>
      <c r="AA31" s="47">
        <v>106</v>
      </c>
      <c r="AB31" s="47">
        <v>80.599999999999994</v>
      </c>
      <c r="AC31" s="47">
        <v>61</v>
      </c>
      <c r="AD31" s="47">
        <v>48</v>
      </c>
      <c r="AE31" s="47">
        <v>0</v>
      </c>
      <c r="AF31" s="47">
        <v>0</v>
      </c>
      <c r="AG31" s="56">
        <v>144</v>
      </c>
      <c r="AH31" s="51">
        <f t="shared" si="2"/>
        <v>131.6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24</v>
      </c>
      <c r="J32" s="55">
        <v>24.5</v>
      </c>
      <c r="K32" s="55">
        <v>35</v>
      </c>
      <c r="L32" s="69">
        <v>45.6</v>
      </c>
      <c r="M32" s="69">
        <v>51.8</v>
      </c>
      <c r="N32" s="69">
        <v>50</v>
      </c>
      <c r="O32" s="69">
        <v>50</v>
      </c>
      <c r="P32" s="69">
        <v>50</v>
      </c>
      <c r="Q32" s="69">
        <v>50</v>
      </c>
      <c r="R32" s="69">
        <v>50</v>
      </c>
      <c r="S32" s="69">
        <v>45.5</v>
      </c>
      <c r="T32" s="69">
        <v>31.7</v>
      </c>
      <c r="U32" s="69">
        <v>23.1</v>
      </c>
      <c r="V32" s="69">
        <v>21.3</v>
      </c>
      <c r="W32" s="69">
        <v>21.3</v>
      </c>
      <c r="X32" s="69">
        <v>21.2</v>
      </c>
      <c r="Y32" s="69">
        <v>41.1</v>
      </c>
      <c r="Z32" s="69">
        <v>64.7</v>
      </c>
      <c r="AA32" s="55">
        <v>54.6</v>
      </c>
      <c r="AB32" s="55">
        <v>50.012999999999998</v>
      </c>
      <c r="AC32" s="55">
        <v>44.6</v>
      </c>
      <c r="AD32" s="55">
        <v>30.1</v>
      </c>
      <c r="AE32" s="55">
        <v>22.8</v>
      </c>
      <c r="AF32" s="55">
        <v>0</v>
      </c>
      <c r="AG32" s="58">
        <v>70</v>
      </c>
      <c r="AH32" s="51">
        <f t="shared" si="2"/>
        <v>64.7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17.5</v>
      </c>
      <c r="C33" s="55">
        <v>17.600000000000001</v>
      </c>
      <c r="D33" s="55"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17.7</v>
      </c>
      <c r="K33" s="55">
        <v>22.7</v>
      </c>
      <c r="L33" s="69">
        <v>22.6</v>
      </c>
      <c r="M33" s="69">
        <v>23.4</v>
      </c>
      <c r="N33" s="69">
        <v>47.1</v>
      </c>
      <c r="O33" s="69">
        <v>47.1</v>
      </c>
      <c r="P33" s="69">
        <v>47.1</v>
      </c>
      <c r="Q33" s="69">
        <v>47.1</v>
      </c>
      <c r="R33" s="69">
        <v>47.1</v>
      </c>
      <c r="S33" s="69">
        <v>46.7</v>
      </c>
      <c r="T33" s="69">
        <v>46.6</v>
      </c>
      <c r="U33" s="69">
        <v>46.9</v>
      </c>
      <c r="V33" s="69">
        <v>46.6</v>
      </c>
      <c r="W33" s="69">
        <v>46.7</v>
      </c>
      <c r="X33" s="69">
        <v>46.7</v>
      </c>
      <c r="Y33" s="69">
        <v>50.1</v>
      </c>
      <c r="Z33" s="69">
        <v>65.900000000000006</v>
      </c>
      <c r="AA33" s="55">
        <v>59.8</v>
      </c>
      <c r="AB33" s="55">
        <v>59.7</v>
      </c>
      <c r="AC33" s="55">
        <v>32.9</v>
      </c>
      <c r="AD33" s="55">
        <v>34.1</v>
      </c>
      <c r="AE33" s="55">
        <v>0</v>
      </c>
      <c r="AF33" s="55">
        <v>0</v>
      </c>
      <c r="AG33" s="58">
        <v>69</v>
      </c>
      <c r="AH33" s="51">
        <f t="shared" si="2"/>
        <v>65.900000000000006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27.3</v>
      </c>
      <c r="C34" s="55">
        <v>27.8</v>
      </c>
      <c r="D34" s="55">
        <v>27.9</v>
      </c>
      <c r="E34" s="55">
        <v>27.8</v>
      </c>
      <c r="F34" s="55">
        <v>27.7</v>
      </c>
      <c r="G34" s="55">
        <v>27.8</v>
      </c>
      <c r="H34" s="55">
        <v>27.8</v>
      </c>
      <c r="I34" s="55">
        <v>27.7</v>
      </c>
      <c r="J34" s="55">
        <v>27.6</v>
      </c>
      <c r="K34" s="55">
        <v>27.6</v>
      </c>
      <c r="L34" s="69">
        <v>27.7</v>
      </c>
      <c r="M34" s="69">
        <v>27.6</v>
      </c>
      <c r="N34" s="69">
        <v>27.8</v>
      </c>
      <c r="O34" s="69">
        <v>27.8</v>
      </c>
      <c r="P34" s="69">
        <v>27.8</v>
      </c>
      <c r="Q34" s="69">
        <v>27.8</v>
      </c>
      <c r="R34" s="69">
        <v>27.8</v>
      </c>
      <c r="S34" s="69">
        <v>27.7</v>
      </c>
      <c r="T34" s="69">
        <v>27.5</v>
      </c>
      <c r="U34" s="69">
        <v>27.6</v>
      </c>
      <c r="V34" s="69">
        <v>27.7</v>
      </c>
      <c r="W34" s="69">
        <v>27.6</v>
      </c>
      <c r="X34" s="69">
        <v>27.6</v>
      </c>
      <c r="Y34" s="69">
        <v>27.6</v>
      </c>
      <c r="Z34" s="69">
        <v>27.5</v>
      </c>
      <c r="AA34" s="55">
        <v>27.7</v>
      </c>
      <c r="AB34" s="55">
        <v>27.6</v>
      </c>
      <c r="AC34" s="55">
        <v>27.7</v>
      </c>
      <c r="AD34" s="55">
        <v>27.8</v>
      </c>
      <c r="AE34" s="55">
        <v>27.8</v>
      </c>
      <c r="AF34" s="55">
        <v>27.8</v>
      </c>
      <c r="AG34" s="58">
        <v>60</v>
      </c>
      <c r="AH34" s="51">
        <f t="shared" si="2"/>
        <v>27.9</v>
      </c>
      <c r="AI34" s="52">
        <f t="shared" si="3"/>
        <v>27.3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10</v>
      </c>
      <c r="J35" s="55">
        <v>10</v>
      </c>
      <c r="K35" s="55">
        <v>10</v>
      </c>
      <c r="L35" s="48">
        <v>15</v>
      </c>
      <c r="M35" s="48">
        <v>15</v>
      </c>
      <c r="N35" s="48">
        <v>15</v>
      </c>
      <c r="O35" s="48">
        <v>15</v>
      </c>
      <c r="P35" s="48">
        <v>15</v>
      </c>
      <c r="Q35" s="48">
        <v>15</v>
      </c>
      <c r="R35" s="48">
        <v>15</v>
      </c>
      <c r="S35" s="48">
        <v>10</v>
      </c>
      <c r="T35" s="48">
        <v>10</v>
      </c>
      <c r="U35" s="48">
        <v>10</v>
      </c>
      <c r="V35" s="69">
        <v>10</v>
      </c>
      <c r="W35" s="69">
        <v>15</v>
      </c>
      <c r="X35" s="69">
        <v>20</v>
      </c>
      <c r="Y35" s="69">
        <v>20</v>
      </c>
      <c r="Z35" s="69">
        <v>29.6</v>
      </c>
      <c r="AA35" s="55">
        <v>25</v>
      </c>
      <c r="AB35" s="55">
        <v>25</v>
      </c>
      <c r="AC35" s="55">
        <v>20</v>
      </c>
      <c r="AD35" s="55">
        <v>10</v>
      </c>
      <c r="AE35" s="55">
        <v>10</v>
      </c>
      <c r="AF35" s="55">
        <v>10</v>
      </c>
      <c r="AG35" s="58">
        <v>30</v>
      </c>
      <c r="AH35" s="51">
        <f t="shared" si="2"/>
        <v>29.6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12.7</v>
      </c>
      <c r="C36" s="70">
        <v>12.7</v>
      </c>
      <c r="D36" s="70">
        <v>14.4</v>
      </c>
      <c r="E36" s="70">
        <v>14.4</v>
      </c>
      <c r="F36" s="70">
        <v>14.3</v>
      </c>
      <c r="G36" s="70">
        <v>13.8</v>
      </c>
      <c r="H36" s="70">
        <v>12.8</v>
      </c>
      <c r="I36" s="70">
        <v>13</v>
      </c>
      <c r="J36" s="70">
        <v>13.9</v>
      </c>
      <c r="K36" s="70">
        <v>12.2</v>
      </c>
      <c r="L36" s="48">
        <v>12.3</v>
      </c>
      <c r="M36" s="48">
        <v>12.4</v>
      </c>
      <c r="N36" s="48">
        <v>12.4</v>
      </c>
      <c r="O36" s="48">
        <v>12.4</v>
      </c>
      <c r="P36" s="48">
        <v>12.4</v>
      </c>
      <c r="Q36" s="48">
        <v>12.4</v>
      </c>
      <c r="R36" s="48">
        <v>12.4</v>
      </c>
      <c r="S36" s="48">
        <v>12.7</v>
      </c>
      <c r="T36" s="48">
        <v>12</v>
      </c>
      <c r="U36" s="48">
        <v>13.8</v>
      </c>
      <c r="V36" s="48">
        <v>13.7</v>
      </c>
      <c r="W36" s="48">
        <v>13.7</v>
      </c>
      <c r="X36" s="48">
        <v>13.7</v>
      </c>
      <c r="Y36" s="48">
        <v>13.7</v>
      </c>
      <c r="Z36" s="48">
        <v>13.7</v>
      </c>
      <c r="AA36" s="48">
        <v>13.7</v>
      </c>
      <c r="AB36" s="48">
        <v>13.7</v>
      </c>
      <c r="AC36" s="48">
        <v>13.7</v>
      </c>
      <c r="AD36" s="55">
        <v>13.7</v>
      </c>
      <c r="AE36" s="55">
        <v>13.6</v>
      </c>
      <c r="AF36" s="55">
        <v>13.6</v>
      </c>
      <c r="AG36" s="58">
        <v>24</v>
      </c>
      <c r="AH36" s="51">
        <f t="shared" si="2"/>
        <v>14.4</v>
      </c>
      <c r="AI36" s="52">
        <f t="shared" si="3"/>
        <v>12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11</v>
      </c>
      <c r="E38" s="55">
        <v>11</v>
      </c>
      <c r="F38" s="55">
        <v>11</v>
      </c>
      <c r="G38" s="55">
        <v>11</v>
      </c>
      <c r="H38" s="55">
        <v>11</v>
      </c>
      <c r="I38" s="55">
        <v>11</v>
      </c>
      <c r="J38" s="55">
        <v>11</v>
      </c>
      <c r="K38" s="55">
        <v>11</v>
      </c>
      <c r="L38" s="48">
        <v>11</v>
      </c>
      <c r="M38" s="48">
        <v>11</v>
      </c>
      <c r="N38" s="48">
        <v>11</v>
      </c>
      <c r="O38" s="48">
        <v>11</v>
      </c>
      <c r="P38" s="48">
        <v>11</v>
      </c>
      <c r="Q38" s="48">
        <v>11</v>
      </c>
      <c r="R38" s="48">
        <v>11</v>
      </c>
      <c r="S38" s="48">
        <v>11</v>
      </c>
      <c r="T38" s="48">
        <v>11</v>
      </c>
      <c r="U38" s="48">
        <v>11</v>
      </c>
      <c r="V38" s="48">
        <v>11</v>
      </c>
      <c r="W38" s="48">
        <v>11</v>
      </c>
      <c r="X38" s="48">
        <v>11</v>
      </c>
      <c r="Y38" s="48">
        <v>11</v>
      </c>
      <c r="Z38" s="48">
        <v>10</v>
      </c>
      <c r="AA38" s="48">
        <v>10</v>
      </c>
      <c r="AB38" s="48">
        <v>10</v>
      </c>
      <c r="AC38" s="48">
        <v>10</v>
      </c>
      <c r="AD38" s="55">
        <v>10</v>
      </c>
      <c r="AE38" s="55">
        <v>10</v>
      </c>
      <c r="AF38" s="55">
        <v>10</v>
      </c>
      <c r="AG38" s="58">
        <v>14.1</v>
      </c>
      <c r="AH38" s="51">
        <f t="shared" si="2"/>
        <v>11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</v>
      </c>
      <c r="C39" s="70">
        <v>5</v>
      </c>
      <c r="D39" s="70">
        <v>5</v>
      </c>
      <c r="E39" s="70">
        <v>5</v>
      </c>
      <c r="F39" s="70">
        <v>5</v>
      </c>
      <c r="G39" s="70">
        <v>5</v>
      </c>
      <c r="H39" s="70">
        <v>5</v>
      </c>
      <c r="I39" s="70">
        <v>5</v>
      </c>
      <c r="J39" s="70">
        <v>5</v>
      </c>
      <c r="K39" s="70">
        <v>5</v>
      </c>
      <c r="L39" s="48">
        <v>5</v>
      </c>
      <c r="M39" s="48">
        <v>5</v>
      </c>
      <c r="N39" s="48">
        <v>5</v>
      </c>
      <c r="O39" s="48">
        <v>5</v>
      </c>
      <c r="P39" s="48">
        <v>5</v>
      </c>
      <c r="Q39" s="48">
        <v>5</v>
      </c>
      <c r="R39" s="48">
        <v>5</v>
      </c>
      <c r="S39" s="48">
        <v>5</v>
      </c>
      <c r="T39" s="48">
        <v>5</v>
      </c>
      <c r="U39" s="48">
        <v>5</v>
      </c>
      <c r="V39" s="48">
        <v>5</v>
      </c>
      <c r="W39" s="48">
        <v>5</v>
      </c>
      <c r="X39" s="48">
        <v>5</v>
      </c>
      <c r="Y39" s="48">
        <v>5</v>
      </c>
      <c r="Z39" s="48">
        <v>5.5</v>
      </c>
      <c r="AA39" s="48">
        <v>5.5</v>
      </c>
      <c r="AB39" s="48">
        <v>5.5</v>
      </c>
      <c r="AC39" s="48">
        <v>5.5</v>
      </c>
      <c r="AD39" s="55">
        <v>5.5</v>
      </c>
      <c r="AE39" s="55">
        <v>5.5</v>
      </c>
      <c r="AF39" s="55">
        <v>5.5</v>
      </c>
      <c r="AG39" s="58">
        <v>14</v>
      </c>
      <c r="AH39" s="51">
        <f t="shared" si="2"/>
        <v>5.5</v>
      </c>
      <c r="AI39" s="52">
        <f t="shared" si="3"/>
        <v>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48">
        <v>3</v>
      </c>
      <c r="M40" s="48">
        <v>3</v>
      </c>
      <c r="N40" s="48">
        <v>3</v>
      </c>
      <c r="O40" s="48">
        <v>3</v>
      </c>
      <c r="P40" s="48">
        <v>3</v>
      </c>
      <c r="Q40" s="48">
        <v>3</v>
      </c>
      <c r="R40" s="48">
        <v>3</v>
      </c>
      <c r="S40" s="48">
        <v>3</v>
      </c>
      <c r="T40" s="48">
        <v>3</v>
      </c>
      <c r="U40" s="48">
        <v>3</v>
      </c>
      <c r="V40" s="48">
        <v>3</v>
      </c>
      <c r="W40" s="48">
        <v>3</v>
      </c>
      <c r="X40" s="48">
        <v>3</v>
      </c>
      <c r="Y40" s="48">
        <v>3</v>
      </c>
      <c r="Z40" s="48">
        <v>3</v>
      </c>
      <c r="AA40" s="48">
        <v>3</v>
      </c>
      <c r="AB40" s="48">
        <v>3</v>
      </c>
      <c r="AC40" s="48">
        <v>3</v>
      </c>
      <c r="AD40" s="55">
        <v>3</v>
      </c>
      <c r="AE40" s="55">
        <v>3</v>
      </c>
      <c r="AF40" s="55">
        <v>3</v>
      </c>
      <c r="AG40" s="58">
        <v>10.050000000000001</v>
      </c>
      <c r="AH40" s="51">
        <f t="shared" si="2"/>
        <v>3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48">
        <v>2</v>
      </c>
      <c r="M41" s="48">
        <v>2</v>
      </c>
      <c r="N41" s="48">
        <v>2</v>
      </c>
      <c r="O41" s="48">
        <v>2</v>
      </c>
      <c r="P41" s="48">
        <v>2</v>
      </c>
      <c r="Q41" s="48">
        <v>2</v>
      </c>
      <c r="R41" s="48">
        <v>2</v>
      </c>
      <c r="S41" s="48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3</v>
      </c>
      <c r="AA41" s="48">
        <v>3</v>
      </c>
      <c r="AB41" s="48">
        <v>3</v>
      </c>
      <c r="AC41" s="48">
        <v>3</v>
      </c>
      <c r="AD41" s="55">
        <v>3</v>
      </c>
      <c r="AE41" s="55">
        <v>3</v>
      </c>
      <c r="AF41" s="55">
        <v>3</v>
      </c>
      <c r="AG41" s="58">
        <v>6.2</v>
      </c>
      <c r="AH41" s="51">
        <f t="shared" si="2"/>
        <v>3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v>3.5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81.040000000000006</v>
      </c>
      <c r="C43" s="68">
        <f t="shared" si="6"/>
        <v>81.640000000000015</v>
      </c>
      <c r="D43" s="68">
        <f t="shared" si="6"/>
        <v>66.84</v>
      </c>
      <c r="E43" s="68">
        <f t="shared" si="6"/>
        <v>66.740000000000009</v>
      </c>
      <c r="F43" s="68">
        <f t="shared" si="6"/>
        <v>66.540000000000006</v>
      </c>
      <c r="G43" s="68">
        <f t="shared" si="6"/>
        <v>97.04</v>
      </c>
      <c r="H43" s="68">
        <f t="shared" si="6"/>
        <v>95.84</v>
      </c>
      <c r="I43" s="68">
        <f t="shared" si="6"/>
        <v>149.04</v>
      </c>
      <c r="J43" s="68">
        <f t="shared" si="6"/>
        <v>148.84</v>
      </c>
      <c r="K43" s="68">
        <f t="shared" si="6"/>
        <v>180.04</v>
      </c>
      <c r="L43" s="68">
        <f t="shared" si="6"/>
        <v>207.94</v>
      </c>
      <c r="M43" s="68">
        <f t="shared" si="6"/>
        <v>225.54</v>
      </c>
      <c r="N43" s="68">
        <f t="shared" si="6"/>
        <v>247.64000000000001</v>
      </c>
      <c r="O43" s="68">
        <f t="shared" si="6"/>
        <v>247.64000000000001</v>
      </c>
      <c r="P43" s="68">
        <f t="shared" si="6"/>
        <v>247.64000000000001</v>
      </c>
      <c r="Q43" s="68">
        <f t="shared" si="6"/>
        <v>247.64000000000001</v>
      </c>
      <c r="R43" s="68">
        <f t="shared" si="6"/>
        <v>266.84000000000003</v>
      </c>
      <c r="S43" s="68">
        <f t="shared" si="6"/>
        <v>264.44</v>
      </c>
      <c r="T43" s="68">
        <f t="shared" si="6"/>
        <v>243.24</v>
      </c>
      <c r="U43" s="68">
        <f t="shared" si="6"/>
        <v>232.94</v>
      </c>
      <c r="V43" s="68">
        <f t="shared" si="6"/>
        <v>204.53999999999996</v>
      </c>
      <c r="W43" s="68">
        <f t="shared" si="6"/>
        <v>210.14</v>
      </c>
      <c r="X43" s="68">
        <f t="shared" si="6"/>
        <v>222.14</v>
      </c>
      <c r="Y43" s="68">
        <f t="shared" si="6"/>
        <v>278.74</v>
      </c>
      <c r="Z43" s="68">
        <f t="shared" si="6"/>
        <v>358.00000000000006</v>
      </c>
      <c r="AA43" s="68">
        <f t="shared" si="6"/>
        <v>311.83999999999997</v>
      </c>
      <c r="AB43" s="68">
        <f t="shared" si="6"/>
        <v>281.65300000000002</v>
      </c>
      <c r="AC43" s="68">
        <f t="shared" si="6"/>
        <v>224.93999999999997</v>
      </c>
      <c r="AD43" s="68">
        <f t="shared" si="6"/>
        <v>188.73999999999998</v>
      </c>
      <c r="AE43" s="68">
        <f t="shared" si="6"/>
        <v>99.240000000000009</v>
      </c>
      <c r="AF43" s="68">
        <f t="shared" si="6"/>
        <v>76.440000000000012</v>
      </c>
      <c r="AG43" s="73">
        <f>SUM(AG31:AG42)</f>
        <v>464.91</v>
      </c>
      <c r="AH43" s="51">
        <f t="shared" si="2"/>
        <v>358.00000000000006</v>
      </c>
      <c r="AI43" s="52">
        <f t="shared" si="3"/>
        <v>66.540000000000006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48">
        <v>10.8</v>
      </c>
      <c r="U44" s="48">
        <v>29.6</v>
      </c>
      <c r="V44" s="48">
        <v>29.5</v>
      </c>
      <c r="W44" s="48">
        <v>14.2</v>
      </c>
      <c r="X44" s="48">
        <v>20.3</v>
      </c>
      <c r="Y44" s="48">
        <v>20</v>
      </c>
      <c r="Z44" s="48">
        <v>43.2</v>
      </c>
      <c r="AA44" s="48">
        <v>10.6</v>
      </c>
      <c r="AB44" s="48">
        <v>10.6</v>
      </c>
      <c r="AC44" s="48">
        <v>10.6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43.2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48">
        <v>4</v>
      </c>
      <c r="U45" s="69">
        <v>15.1</v>
      </c>
      <c r="V45" s="69">
        <v>15.6</v>
      </c>
      <c r="W45" s="69">
        <v>7.1</v>
      </c>
      <c r="X45" s="69">
        <v>6</v>
      </c>
      <c r="Y45" s="69">
        <v>10.199999999999999</v>
      </c>
      <c r="Z45" s="69">
        <v>18.7</v>
      </c>
      <c r="AA45" s="69">
        <v>4.5999999999999996</v>
      </c>
      <c r="AB45" s="69">
        <v>4.5999999999999996</v>
      </c>
      <c r="AC45" s="69">
        <v>4.5999999999999996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18.7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48">
        <v>1.5</v>
      </c>
      <c r="U46" s="76">
        <v>5.5</v>
      </c>
      <c r="V46" s="76">
        <v>5.7</v>
      </c>
      <c r="W46" s="76">
        <v>2.6</v>
      </c>
      <c r="X46" s="76">
        <v>2.2000000000000002</v>
      </c>
      <c r="Y46" s="76">
        <v>3.7</v>
      </c>
      <c r="Z46" s="76">
        <v>6.8</v>
      </c>
      <c r="AA46" s="76">
        <v>1.7</v>
      </c>
      <c r="AB46" s="76">
        <v>1.7</v>
      </c>
      <c r="AC46" s="76">
        <v>1.7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6.8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16.3</v>
      </c>
      <c r="U47" s="68">
        <f t="shared" si="7"/>
        <v>50.2</v>
      </c>
      <c r="V47" s="68">
        <f t="shared" si="7"/>
        <v>50.800000000000004</v>
      </c>
      <c r="W47" s="68">
        <f t="shared" si="7"/>
        <v>23.9</v>
      </c>
      <c r="X47" s="68">
        <f t="shared" si="7"/>
        <v>28.5</v>
      </c>
      <c r="Y47" s="68">
        <f t="shared" si="7"/>
        <v>33.9</v>
      </c>
      <c r="Z47" s="68">
        <f t="shared" si="7"/>
        <v>68.7</v>
      </c>
      <c r="AA47" s="68">
        <f t="shared" si="7"/>
        <v>16.899999999999999</v>
      </c>
      <c r="AB47" s="68">
        <f t="shared" si="7"/>
        <v>16.899999999999999</v>
      </c>
      <c r="AC47" s="68">
        <f t="shared" si="7"/>
        <v>16.899999999999999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68.7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75</v>
      </c>
      <c r="C48" s="48">
        <v>70</v>
      </c>
      <c r="D48" s="48">
        <v>13.5</v>
      </c>
      <c r="E48" s="48">
        <v>5.7</v>
      </c>
      <c r="F48" s="48">
        <v>36.9</v>
      </c>
      <c r="G48" s="48">
        <v>40.200000000000003</v>
      </c>
      <c r="H48" s="48">
        <v>47</v>
      </c>
      <c r="I48" s="48">
        <v>33.799999999999997</v>
      </c>
      <c r="J48" s="48">
        <v>34.700000000000003</v>
      </c>
      <c r="K48" s="48">
        <v>49.8</v>
      </c>
      <c r="L48" s="48">
        <v>50.06</v>
      </c>
      <c r="M48" s="48">
        <v>68.7</v>
      </c>
      <c r="N48" s="48">
        <v>61.24</v>
      </c>
      <c r="O48" s="48">
        <v>61.24</v>
      </c>
      <c r="P48" s="48">
        <v>61.24</v>
      </c>
      <c r="Q48" s="48">
        <v>75</v>
      </c>
      <c r="R48" s="48">
        <v>80</v>
      </c>
      <c r="S48" s="48">
        <v>67</v>
      </c>
      <c r="T48" s="48">
        <v>68</v>
      </c>
      <c r="U48" s="48">
        <v>67</v>
      </c>
      <c r="V48" s="48">
        <v>66</v>
      </c>
      <c r="W48" s="48">
        <v>73</v>
      </c>
      <c r="X48" s="48">
        <v>70</v>
      </c>
      <c r="Y48" s="48">
        <v>65</v>
      </c>
      <c r="Z48" s="48">
        <v>73</v>
      </c>
      <c r="AA48" s="48">
        <v>74.7</v>
      </c>
      <c r="AB48" s="48">
        <v>76.05</v>
      </c>
      <c r="AC48" s="48">
        <v>75.599999999999994</v>
      </c>
      <c r="AD48" s="48">
        <v>74.8</v>
      </c>
      <c r="AE48" s="48">
        <v>68</v>
      </c>
      <c r="AF48" s="48">
        <v>68.55</v>
      </c>
      <c r="AG48" s="56"/>
      <c r="AH48" s="51">
        <f t="shared" si="2"/>
        <v>80</v>
      </c>
      <c r="AI48" s="52">
        <f t="shared" si="3"/>
        <v>5.7</v>
      </c>
      <c r="AK48" s="53"/>
    </row>
    <row r="49" spans="1:37" x14ac:dyDescent="0.25">
      <c r="A49" s="57" t="s">
        <v>56</v>
      </c>
      <c r="B49" s="69">
        <v>170</v>
      </c>
      <c r="C49" s="69">
        <v>160</v>
      </c>
      <c r="D49" s="69">
        <v>159</v>
      </c>
      <c r="E49" s="69">
        <v>160</v>
      </c>
      <c r="F49" s="69">
        <v>157</v>
      </c>
      <c r="G49" s="69">
        <v>102</v>
      </c>
      <c r="H49" s="69">
        <v>112</v>
      </c>
      <c r="I49" s="69">
        <v>125</v>
      </c>
      <c r="J49" s="69">
        <v>133</v>
      </c>
      <c r="K49" s="69">
        <v>117</v>
      </c>
      <c r="L49" s="48">
        <v>107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48</v>
      </c>
      <c r="S49" s="48">
        <v>57</v>
      </c>
      <c r="T49" s="48">
        <v>90.1</v>
      </c>
      <c r="U49" s="78">
        <v>89.8</v>
      </c>
      <c r="V49" s="78">
        <v>92.7</v>
      </c>
      <c r="W49" s="78">
        <v>98</v>
      </c>
      <c r="X49" s="78">
        <f>92+40</f>
        <v>132</v>
      </c>
      <c r="Y49" s="78">
        <f>104+40</f>
        <v>144</v>
      </c>
      <c r="Z49" s="78">
        <v>140</v>
      </c>
      <c r="AA49" s="69">
        <f>94.8+38</f>
        <v>132.80000000000001</v>
      </c>
      <c r="AB49" s="69">
        <f>96.8+38</f>
        <v>134.80000000000001</v>
      </c>
      <c r="AC49" s="69">
        <f>105+62.1</f>
        <v>167.1</v>
      </c>
      <c r="AD49" s="69">
        <f>50.4+89.5</f>
        <v>139.9</v>
      </c>
      <c r="AE49" s="69">
        <f>46+86.6</f>
        <v>132.6</v>
      </c>
      <c r="AF49" s="69">
        <f>44.8+77</f>
        <v>121.8</v>
      </c>
      <c r="AG49" s="58"/>
      <c r="AH49" s="51">
        <f t="shared" si="2"/>
        <v>170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279</v>
      </c>
      <c r="C50" s="69">
        <v>277</v>
      </c>
      <c r="D50" s="69">
        <v>210</v>
      </c>
      <c r="E50" s="69">
        <v>208</v>
      </c>
      <c r="F50" s="69">
        <v>290</v>
      </c>
      <c r="G50" s="48">
        <v>236</v>
      </c>
      <c r="H50" s="48">
        <v>248</v>
      </c>
      <c r="I50" s="48">
        <v>260</v>
      </c>
      <c r="J50" s="48">
        <v>244</v>
      </c>
      <c r="K50" s="48">
        <v>316</v>
      </c>
      <c r="L50" s="69">
        <v>333</v>
      </c>
      <c r="M50" s="69">
        <v>300</v>
      </c>
      <c r="N50" s="69">
        <v>333.3</v>
      </c>
      <c r="O50" s="69">
        <v>333.3</v>
      </c>
      <c r="P50" s="69">
        <v>333.3</v>
      </c>
      <c r="Q50" s="69">
        <v>333.3</v>
      </c>
      <c r="R50" s="69">
        <v>360</v>
      </c>
      <c r="S50" s="69">
        <v>330</v>
      </c>
      <c r="T50" s="69">
        <v>328</v>
      </c>
      <c r="U50" s="79">
        <v>315</v>
      </c>
      <c r="V50" s="79">
        <v>324</v>
      </c>
      <c r="W50" s="79">
        <v>330</v>
      </c>
      <c r="X50" s="79">
        <v>330</v>
      </c>
      <c r="Y50" s="79">
        <v>365</v>
      </c>
      <c r="Z50" s="79">
        <v>255</v>
      </c>
      <c r="AA50" s="69">
        <v>300</v>
      </c>
      <c r="AB50" s="69">
        <v>332</v>
      </c>
      <c r="AC50" s="69">
        <v>296</v>
      </c>
      <c r="AD50" s="69">
        <v>245</v>
      </c>
      <c r="AE50" s="69">
        <v>280</v>
      </c>
      <c r="AF50" s="69">
        <v>275</v>
      </c>
      <c r="AG50" s="80"/>
      <c r="AH50" s="51">
        <f t="shared" si="2"/>
        <v>365</v>
      </c>
      <c r="AI50" s="52">
        <f t="shared" si="3"/>
        <v>208</v>
      </c>
      <c r="AK50" s="53"/>
    </row>
    <row r="51" spans="1:37" x14ac:dyDescent="0.25">
      <c r="A51" s="57" t="s">
        <v>58</v>
      </c>
      <c r="B51" s="81">
        <v>0</v>
      </c>
      <c r="C51" s="81">
        <v>0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1">
        <v>0</v>
      </c>
      <c r="K51" s="81">
        <v>0</v>
      </c>
      <c r="L51" s="69">
        <v>0</v>
      </c>
      <c r="M51" s="69">
        <v>0</v>
      </c>
      <c r="N51" s="69">
        <v>0</v>
      </c>
      <c r="O51" s="69">
        <v>0</v>
      </c>
      <c r="P51" s="69">
        <v>40</v>
      </c>
      <c r="Q51" s="69">
        <v>40</v>
      </c>
      <c r="R51" s="69">
        <v>50</v>
      </c>
      <c r="S51" s="69">
        <v>53</v>
      </c>
      <c r="T51" s="69">
        <v>55</v>
      </c>
      <c r="U51" s="69">
        <v>50</v>
      </c>
      <c r="V51" s="69">
        <v>50</v>
      </c>
      <c r="W51" s="69">
        <v>50</v>
      </c>
      <c r="X51" s="69">
        <v>50</v>
      </c>
      <c r="Y51" s="69">
        <v>55</v>
      </c>
      <c r="Z51" s="69">
        <v>40</v>
      </c>
      <c r="AA51" s="81">
        <v>36</v>
      </c>
      <c r="AB51" s="81">
        <v>36</v>
      </c>
      <c r="AC51" s="81">
        <v>36</v>
      </c>
      <c r="AD51" s="81">
        <v>45</v>
      </c>
      <c r="AE51" s="81">
        <v>44</v>
      </c>
      <c r="AF51" s="81">
        <v>44</v>
      </c>
      <c r="AG51" s="80"/>
      <c r="AH51" s="51">
        <f t="shared" si="2"/>
        <v>55</v>
      </c>
      <c r="AI51" s="52">
        <f t="shared" si="3"/>
        <v>0</v>
      </c>
      <c r="AK51" s="53"/>
    </row>
    <row r="52" spans="1:37" x14ac:dyDescent="0.25">
      <c r="A52" s="57" t="s">
        <v>59</v>
      </c>
      <c r="B52" s="81">
        <v>0</v>
      </c>
      <c r="C52" s="81">
        <v>0</v>
      </c>
      <c r="D52" s="81">
        <v>0</v>
      </c>
      <c r="E52" s="81">
        <v>0</v>
      </c>
      <c r="F52" s="81">
        <v>23.1</v>
      </c>
      <c r="G52" s="81">
        <v>0</v>
      </c>
      <c r="H52" s="81">
        <v>0</v>
      </c>
      <c r="I52" s="81">
        <v>0</v>
      </c>
      <c r="J52" s="81">
        <v>0</v>
      </c>
      <c r="K52" s="81">
        <v>5.0999999999999996</v>
      </c>
      <c r="L52" s="48">
        <v>4.9000000000000004</v>
      </c>
      <c r="M52" s="48">
        <v>7.1</v>
      </c>
      <c r="N52" s="48">
        <v>7.6</v>
      </c>
      <c r="O52" s="48">
        <v>7.6</v>
      </c>
      <c r="P52" s="48">
        <v>7.6</v>
      </c>
      <c r="Q52" s="48">
        <v>7.6</v>
      </c>
      <c r="R52" s="48">
        <v>7.6</v>
      </c>
      <c r="S52" s="48">
        <v>22</v>
      </c>
      <c r="T52" s="48">
        <v>21.7</v>
      </c>
      <c r="U52" s="48">
        <v>23.4</v>
      </c>
      <c r="V52" s="48">
        <v>47.8</v>
      </c>
      <c r="W52" s="48">
        <v>50.2</v>
      </c>
      <c r="X52" s="48">
        <v>40.6</v>
      </c>
      <c r="Y52" s="48">
        <v>51.9</v>
      </c>
      <c r="Z52" s="48">
        <v>77.3</v>
      </c>
      <c r="AA52" s="48">
        <v>80.5</v>
      </c>
      <c r="AB52" s="48">
        <v>80.599999999999994</v>
      </c>
      <c r="AC52" s="48">
        <v>76.3</v>
      </c>
      <c r="AD52" s="48">
        <v>74.400000000000006</v>
      </c>
      <c r="AE52" s="48">
        <v>72.2</v>
      </c>
      <c r="AF52" s="48">
        <v>78.7</v>
      </c>
      <c r="AG52" s="80"/>
      <c r="AH52" s="51">
        <f t="shared" si="2"/>
        <v>80.599999999999994</v>
      </c>
      <c r="AI52" s="52">
        <f t="shared" si="3"/>
        <v>0</v>
      </c>
      <c r="AK52" s="53"/>
    </row>
    <row r="53" spans="1:37" x14ac:dyDescent="0.25">
      <c r="A53" s="57" t="s">
        <v>60</v>
      </c>
      <c r="B53" s="81">
        <v>0</v>
      </c>
      <c r="C53" s="69">
        <v>0</v>
      </c>
      <c r="D53" s="69">
        <v>0</v>
      </c>
      <c r="E53" s="81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8</v>
      </c>
      <c r="T53" s="82">
        <v>8</v>
      </c>
      <c r="U53" s="82">
        <v>8</v>
      </c>
      <c r="V53" s="82">
        <v>8</v>
      </c>
      <c r="W53" s="82">
        <v>8</v>
      </c>
      <c r="X53" s="82">
        <v>8</v>
      </c>
      <c r="Y53" s="82">
        <v>8</v>
      </c>
      <c r="Z53" s="82">
        <v>8</v>
      </c>
      <c r="AA53" s="82">
        <v>8</v>
      </c>
      <c r="AB53" s="82">
        <v>8</v>
      </c>
      <c r="AC53" s="82">
        <v>8</v>
      </c>
      <c r="AD53" s="82">
        <v>8</v>
      </c>
      <c r="AE53" s="82">
        <v>8</v>
      </c>
      <c r="AF53" s="82">
        <v>8</v>
      </c>
      <c r="AG53" s="80"/>
      <c r="AH53" s="51">
        <f t="shared" si="2"/>
        <v>8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69">
        <v>0</v>
      </c>
      <c r="D54" s="69">
        <v>0</v>
      </c>
      <c r="E54" s="81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6</v>
      </c>
      <c r="Z54" s="82">
        <v>6</v>
      </c>
      <c r="AA54" s="82">
        <v>6</v>
      </c>
      <c r="AB54" s="82">
        <v>6</v>
      </c>
      <c r="AC54" s="82">
        <v>6</v>
      </c>
      <c r="AD54" s="82">
        <v>6</v>
      </c>
      <c r="AE54" s="82">
        <v>6</v>
      </c>
      <c r="AF54" s="82">
        <v>6</v>
      </c>
      <c r="AG54" s="80"/>
      <c r="AH54" s="51">
        <f t="shared" si="2"/>
        <v>6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6</v>
      </c>
      <c r="Z55" s="81">
        <v>7</v>
      </c>
      <c r="AA55" s="81">
        <v>7</v>
      </c>
      <c r="AB55" s="81">
        <v>7</v>
      </c>
      <c r="AC55" s="81">
        <v>7</v>
      </c>
      <c r="AD55" s="81">
        <v>7</v>
      </c>
      <c r="AE55" s="81">
        <v>7</v>
      </c>
      <c r="AF55" s="81">
        <v>7</v>
      </c>
      <c r="AG55" s="80"/>
      <c r="AH55" s="51">
        <f t="shared" si="2"/>
        <v>7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4.5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4.5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69">
        <v>0</v>
      </c>
      <c r="D57" s="69">
        <v>0</v>
      </c>
      <c r="E57" s="81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/>
      <c r="W57" s="84"/>
      <c r="X57" s="84"/>
      <c r="Y57" s="84"/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/>
      <c r="C58" s="69"/>
      <c r="D58" s="69"/>
      <c r="E58" s="69"/>
      <c r="F58" s="69"/>
      <c r="G58" s="48"/>
      <c r="H58" s="48"/>
      <c r="I58" s="48"/>
      <c r="J58" s="48"/>
      <c r="K58" s="48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528.5</v>
      </c>
      <c r="C59" s="68">
        <f t="shared" ref="C59:AF59" si="8">SUM(C48:C58)</f>
        <v>507</v>
      </c>
      <c r="D59" s="68">
        <f t="shared" si="8"/>
        <v>382.5</v>
      </c>
      <c r="E59" s="68">
        <f t="shared" si="8"/>
        <v>373.7</v>
      </c>
      <c r="F59" s="68">
        <f t="shared" si="8"/>
        <v>507</v>
      </c>
      <c r="G59" s="68">
        <f t="shared" si="8"/>
        <v>378.2</v>
      </c>
      <c r="H59" s="68">
        <f t="shared" si="8"/>
        <v>407</v>
      </c>
      <c r="I59" s="68">
        <f t="shared" si="8"/>
        <v>418.8</v>
      </c>
      <c r="J59" s="68">
        <f t="shared" si="8"/>
        <v>411.7</v>
      </c>
      <c r="K59" s="68">
        <f t="shared" si="8"/>
        <v>487.90000000000003</v>
      </c>
      <c r="L59" s="68">
        <f t="shared" si="8"/>
        <v>494.96</v>
      </c>
      <c r="M59" s="68">
        <f t="shared" si="8"/>
        <v>375.8</v>
      </c>
      <c r="N59" s="68">
        <f t="shared" si="8"/>
        <v>402.14000000000004</v>
      </c>
      <c r="O59" s="68">
        <f t="shared" si="8"/>
        <v>402.14000000000004</v>
      </c>
      <c r="P59" s="68">
        <f t="shared" si="8"/>
        <v>442.14000000000004</v>
      </c>
      <c r="Q59" s="68">
        <f t="shared" si="8"/>
        <v>455.90000000000003</v>
      </c>
      <c r="R59" s="68">
        <f t="shared" si="8"/>
        <v>545.6</v>
      </c>
      <c r="S59" s="68">
        <f t="shared" si="8"/>
        <v>537</v>
      </c>
      <c r="T59" s="68">
        <f t="shared" si="8"/>
        <v>570.80000000000007</v>
      </c>
      <c r="U59" s="68">
        <f t="shared" si="8"/>
        <v>553.19999999999993</v>
      </c>
      <c r="V59" s="68">
        <f t="shared" si="8"/>
        <v>588.5</v>
      </c>
      <c r="W59" s="68">
        <f t="shared" si="8"/>
        <v>609.20000000000005</v>
      </c>
      <c r="X59" s="68">
        <f t="shared" si="8"/>
        <v>630.6</v>
      </c>
      <c r="Y59" s="68">
        <f t="shared" si="8"/>
        <v>700.9</v>
      </c>
      <c r="Z59" s="68">
        <f t="shared" si="8"/>
        <v>606.29999999999995</v>
      </c>
      <c r="AA59" s="68">
        <f t="shared" si="8"/>
        <v>645</v>
      </c>
      <c r="AB59" s="68">
        <f t="shared" si="8"/>
        <v>680.45</v>
      </c>
      <c r="AC59" s="68">
        <f t="shared" si="8"/>
        <v>672</v>
      </c>
      <c r="AD59" s="68">
        <f t="shared" si="8"/>
        <v>600.1</v>
      </c>
      <c r="AE59" s="68">
        <f t="shared" si="8"/>
        <v>617.80000000000007</v>
      </c>
      <c r="AF59" s="68">
        <f t="shared" si="8"/>
        <v>609.05000000000007</v>
      </c>
      <c r="AG59" s="73">
        <f>SUM(AG48:AG58)</f>
        <v>0</v>
      </c>
      <c r="AH59" s="51">
        <f t="shared" si="2"/>
        <v>700.9</v>
      </c>
      <c r="AI59" s="52">
        <f t="shared" si="3"/>
        <v>373.7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>
        <v>130</v>
      </c>
      <c r="C64" s="88">
        <v>130</v>
      </c>
      <c r="D64" s="88">
        <v>250</v>
      </c>
      <c r="E64" s="88">
        <v>250</v>
      </c>
      <c r="F64" s="88">
        <v>250</v>
      </c>
      <c r="G64" s="88">
        <v>250</v>
      </c>
      <c r="H64" s="88">
        <v>250</v>
      </c>
      <c r="I64" s="88">
        <v>200</v>
      </c>
      <c r="J64" s="88">
        <v>225</v>
      </c>
      <c r="K64" s="88">
        <v>200</v>
      </c>
      <c r="L64" s="88">
        <v>200</v>
      </c>
      <c r="M64" s="88">
        <v>300</v>
      </c>
      <c r="N64" s="88">
        <v>300</v>
      </c>
      <c r="O64" s="88">
        <v>300</v>
      </c>
      <c r="P64" s="88">
        <v>300</v>
      </c>
      <c r="Q64" s="88">
        <v>300</v>
      </c>
      <c r="R64" s="88">
        <v>150</v>
      </c>
      <c r="S64" s="88">
        <v>150</v>
      </c>
      <c r="T64" s="88">
        <v>120</v>
      </c>
      <c r="U64" s="88">
        <v>120</v>
      </c>
      <c r="V64" s="88">
        <v>100</v>
      </c>
      <c r="W64" s="88">
        <v>80</v>
      </c>
      <c r="X64" s="88">
        <v>80</v>
      </c>
      <c r="Y64" s="88">
        <v>50</v>
      </c>
      <c r="Z64" s="88">
        <v>65</v>
      </c>
      <c r="AA64" s="88">
        <v>15</v>
      </c>
      <c r="AB64" s="88">
        <v>15</v>
      </c>
      <c r="AC64" s="88">
        <v>15</v>
      </c>
      <c r="AD64" s="88"/>
      <c r="AE64" s="88">
        <v>5</v>
      </c>
      <c r="AF64" s="88">
        <v>5</v>
      </c>
      <c r="AG64" s="73"/>
      <c r="AH64" s="51">
        <f t="shared" si="2"/>
        <v>300</v>
      </c>
      <c r="AI64" s="52">
        <f t="shared" si="3"/>
        <v>5</v>
      </c>
    </row>
    <row r="65" spans="1:35" ht="15.75" thickBot="1" x14ac:dyDescent="0.3">
      <c r="A65" s="89" t="s">
        <v>72</v>
      </c>
      <c r="B65" s="90">
        <f>B63+B59+B47+B43+B30+B64</f>
        <v>962.54</v>
      </c>
      <c r="C65" s="90">
        <f t="shared" ref="C65:AF65" si="10">C63+C59+C47+C43+C30+C64</f>
        <v>940.94</v>
      </c>
      <c r="D65" s="90">
        <f t="shared" si="10"/>
        <v>920.94</v>
      </c>
      <c r="E65" s="90">
        <f t="shared" si="10"/>
        <v>909.14</v>
      </c>
      <c r="F65" s="90">
        <f t="shared" si="10"/>
        <v>1005.4399999999999</v>
      </c>
      <c r="G65" s="90">
        <f t="shared" si="10"/>
        <v>946.34</v>
      </c>
      <c r="H65" s="90">
        <f t="shared" si="10"/>
        <v>973.84</v>
      </c>
      <c r="I65" s="90">
        <f t="shared" si="10"/>
        <v>985.04</v>
      </c>
      <c r="J65" s="90">
        <f t="shared" si="10"/>
        <v>1004.04</v>
      </c>
      <c r="K65" s="90">
        <f t="shared" si="10"/>
        <v>1087.74</v>
      </c>
      <c r="L65" s="90">
        <f t="shared" si="10"/>
        <v>1122.5</v>
      </c>
      <c r="M65" s="90">
        <f t="shared" si="10"/>
        <v>1128.24</v>
      </c>
      <c r="N65" s="90">
        <f t="shared" si="10"/>
        <v>1176.18</v>
      </c>
      <c r="O65" s="90">
        <f t="shared" si="10"/>
        <v>1176.18</v>
      </c>
      <c r="P65" s="90">
        <f t="shared" si="10"/>
        <v>1216.18</v>
      </c>
      <c r="Q65" s="90">
        <f t="shared" si="10"/>
        <v>1229.94</v>
      </c>
      <c r="R65" s="90">
        <f t="shared" si="10"/>
        <v>1188.8400000000001</v>
      </c>
      <c r="S65" s="90">
        <f t="shared" si="10"/>
        <v>1185.54</v>
      </c>
      <c r="T65" s="90">
        <f t="shared" si="10"/>
        <v>1184.8400000000001</v>
      </c>
      <c r="U65" s="90">
        <f t="shared" si="10"/>
        <v>1191.54</v>
      </c>
      <c r="V65" s="90">
        <f t="shared" si="10"/>
        <v>1179.8399999999999</v>
      </c>
      <c r="W65" s="90">
        <f t="shared" si="10"/>
        <v>1161.8400000000001</v>
      </c>
      <c r="X65" s="90">
        <f t="shared" si="10"/>
        <v>1199.3400000000001</v>
      </c>
      <c r="Y65" s="90">
        <f t="shared" si="10"/>
        <v>1304.74</v>
      </c>
      <c r="Z65" s="90">
        <f t="shared" si="10"/>
        <v>1334.3</v>
      </c>
      <c r="AA65" s="90">
        <f t="shared" si="10"/>
        <v>1225.04</v>
      </c>
      <c r="AB65" s="90">
        <f t="shared" si="10"/>
        <v>1226.6030000000001</v>
      </c>
      <c r="AC65" s="90">
        <f t="shared" si="10"/>
        <v>1161.4399999999998</v>
      </c>
      <c r="AD65" s="90">
        <f t="shared" si="10"/>
        <v>1014.34</v>
      </c>
      <c r="AE65" s="90">
        <f t="shared" si="10"/>
        <v>948.84000000000015</v>
      </c>
      <c r="AF65" s="90">
        <f t="shared" si="10"/>
        <v>922.49000000000012</v>
      </c>
      <c r="AG65" s="73">
        <f>AG63+AG59+AG47+AG43+AG30+AG64</f>
        <v>1355.5100000000002</v>
      </c>
      <c r="AH65" s="51">
        <f t="shared" si="2"/>
        <v>1334.3</v>
      </c>
      <c r="AI65" s="52">
        <f t="shared" si="3"/>
        <v>909.14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50.014000000000003</v>
      </c>
      <c r="C72" s="93">
        <v>49.936</v>
      </c>
      <c r="D72" s="93">
        <v>50.03</v>
      </c>
      <c r="E72" s="93">
        <v>50.07</v>
      </c>
      <c r="F72" s="93">
        <v>50.01</v>
      </c>
      <c r="G72" s="93">
        <v>50.03</v>
      </c>
      <c r="H72" s="93">
        <v>50.06</v>
      </c>
      <c r="I72" s="93">
        <v>50.06</v>
      </c>
      <c r="J72" s="93">
        <v>50.01</v>
      </c>
      <c r="K72" s="93">
        <v>50.01</v>
      </c>
      <c r="L72" s="93">
        <v>50.01</v>
      </c>
      <c r="M72" s="93">
        <v>49.99</v>
      </c>
      <c r="N72" s="93">
        <v>50.01</v>
      </c>
      <c r="O72" s="93">
        <v>50.01</v>
      </c>
      <c r="P72" s="93">
        <v>50.01</v>
      </c>
      <c r="Q72" s="93">
        <v>50.01</v>
      </c>
      <c r="R72" s="93">
        <v>50.01</v>
      </c>
      <c r="S72" s="93">
        <v>49.898000000000003</v>
      </c>
      <c r="T72" s="93">
        <v>49.832000000000001</v>
      </c>
      <c r="U72" s="93">
        <v>49.917999999999999</v>
      </c>
      <c r="V72" s="93">
        <v>50.026000000000003</v>
      </c>
      <c r="W72" s="93">
        <v>50.031999999999996</v>
      </c>
      <c r="X72" s="93">
        <v>50.094999999999999</v>
      </c>
      <c r="Y72" s="93">
        <v>50.070999999999998</v>
      </c>
      <c r="Z72" s="93">
        <v>50.000999999999998</v>
      </c>
      <c r="AA72" s="93">
        <v>50.012999999999998</v>
      </c>
      <c r="AB72" s="93">
        <v>50.034999999999997</v>
      </c>
      <c r="AC72" s="93">
        <v>50.048000000000002</v>
      </c>
      <c r="AD72" s="93">
        <v>50.014000000000003</v>
      </c>
      <c r="AE72" s="93">
        <v>49.911000000000001</v>
      </c>
      <c r="AF72" s="95">
        <v>50.030999999999999</v>
      </c>
      <c r="AG72" s="96"/>
      <c r="AH72" s="51">
        <f t="shared" si="2"/>
        <v>50.094999999999999</v>
      </c>
      <c r="AI72" s="52">
        <f t="shared" si="3"/>
        <v>49.832000000000001</v>
      </c>
    </row>
    <row r="73" spans="1:35" x14ac:dyDescent="0.25">
      <c r="A73" s="97" t="s">
        <v>80</v>
      </c>
      <c r="B73" s="69">
        <v>125.9</v>
      </c>
      <c r="C73" s="69">
        <v>126</v>
      </c>
      <c r="D73" s="69">
        <v>129.69999999999999</v>
      </c>
      <c r="E73" s="69">
        <v>129</v>
      </c>
      <c r="F73" s="69">
        <v>125</v>
      </c>
      <c r="G73" s="69">
        <v>127.3</v>
      </c>
      <c r="H73" s="69">
        <v>127.7</v>
      </c>
      <c r="I73" s="69">
        <v>124.7</v>
      </c>
      <c r="J73" s="69">
        <v>127.5</v>
      </c>
      <c r="K73" s="69">
        <v>123.8</v>
      </c>
      <c r="L73" s="69">
        <v>122.9</v>
      </c>
      <c r="M73" s="69">
        <v>126.1</v>
      </c>
      <c r="N73" s="69">
        <v>125.6</v>
      </c>
      <c r="O73" s="69">
        <v>125.6</v>
      </c>
      <c r="P73" s="69">
        <v>125.6</v>
      </c>
      <c r="Q73" s="69">
        <v>125.6</v>
      </c>
      <c r="R73" s="69">
        <v>125.6</v>
      </c>
      <c r="S73" s="69">
        <v>121.7</v>
      </c>
      <c r="T73" s="98">
        <v>121.8</v>
      </c>
      <c r="U73" s="98">
        <v>124.1</v>
      </c>
      <c r="V73" s="98">
        <v>124.6</v>
      </c>
      <c r="W73" s="98">
        <v>123.7</v>
      </c>
      <c r="X73" s="98">
        <v>124.5</v>
      </c>
      <c r="Y73" s="98">
        <v>122.4</v>
      </c>
      <c r="Z73" s="98">
        <v>127.9</v>
      </c>
      <c r="AA73" s="69">
        <v>126.1</v>
      </c>
      <c r="AB73" s="69">
        <v>124.8</v>
      </c>
      <c r="AC73" s="69">
        <v>124</v>
      </c>
      <c r="AD73" s="69">
        <v>126</v>
      </c>
      <c r="AE73" s="69">
        <v>123.7</v>
      </c>
      <c r="AF73" s="99">
        <v>124.2</v>
      </c>
      <c r="AG73" s="100"/>
      <c r="AH73" s="51">
        <f t="shared" si="2"/>
        <v>129.69999999999999</v>
      </c>
      <c r="AI73" s="52">
        <f t="shared" si="3"/>
        <v>121.7</v>
      </c>
    </row>
    <row r="74" spans="1:35" x14ac:dyDescent="0.25">
      <c r="A74" s="97" t="s">
        <v>81</v>
      </c>
      <c r="B74" s="69">
        <v>128.9</v>
      </c>
      <c r="C74" s="69">
        <v>129</v>
      </c>
      <c r="D74" s="69">
        <v>132.1</v>
      </c>
      <c r="E74" s="69">
        <v>131.69999999999999</v>
      </c>
      <c r="F74" s="69">
        <v>128.30000000000001</v>
      </c>
      <c r="G74" s="69">
        <v>129.80000000000001</v>
      </c>
      <c r="H74" s="69">
        <v>130</v>
      </c>
      <c r="I74" s="69">
        <v>127.4</v>
      </c>
      <c r="J74" s="69">
        <v>129.69999999999999</v>
      </c>
      <c r="K74" s="69">
        <v>127</v>
      </c>
      <c r="L74" s="69">
        <v>125.6</v>
      </c>
      <c r="M74" s="69">
        <v>128.4</v>
      </c>
      <c r="N74" s="69">
        <v>128.30000000000001</v>
      </c>
      <c r="O74" s="69">
        <v>128.30000000000001</v>
      </c>
      <c r="P74" s="69">
        <v>128.30000000000001</v>
      </c>
      <c r="Q74" s="69">
        <v>128.30000000000001</v>
      </c>
      <c r="R74" s="69">
        <v>128.30000000000001</v>
      </c>
      <c r="S74" s="69">
        <v>124.6</v>
      </c>
      <c r="T74" s="98">
        <v>124.3</v>
      </c>
      <c r="U74" s="98">
        <v>126.7</v>
      </c>
      <c r="V74" s="98">
        <v>127.2</v>
      </c>
      <c r="W74" s="98">
        <v>126.8</v>
      </c>
      <c r="X74" s="98">
        <v>127.4</v>
      </c>
      <c r="Y74" s="98">
        <v>125</v>
      </c>
      <c r="Z74" s="98">
        <v>129.80000000000001</v>
      </c>
      <c r="AA74" s="69">
        <v>128.9</v>
      </c>
      <c r="AB74" s="69">
        <v>127.6</v>
      </c>
      <c r="AC74" s="69">
        <v>126.9</v>
      </c>
      <c r="AD74" s="69">
        <v>129</v>
      </c>
      <c r="AE74" s="69">
        <v>126.9</v>
      </c>
      <c r="AF74" s="99">
        <v>127.5</v>
      </c>
      <c r="AG74" s="100"/>
      <c r="AH74" s="51">
        <f t="shared" si="2"/>
        <v>132.1</v>
      </c>
      <c r="AI74" s="52">
        <f t="shared" si="3"/>
        <v>124.3</v>
      </c>
    </row>
    <row r="75" spans="1:35" x14ac:dyDescent="0.25">
      <c r="A75" s="97" t="s">
        <v>82</v>
      </c>
      <c r="B75" s="69">
        <v>129.69999999999999</v>
      </c>
      <c r="C75" s="69">
        <v>129</v>
      </c>
      <c r="D75" s="69">
        <v>130</v>
      </c>
      <c r="E75" s="69">
        <v>130</v>
      </c>
      <c r="F75" s="69">
        <v>129.4</v>
      </c>
      <c r="G75" s="69">
        <v>131.6</v>
      </c>
      <c r="H75" s="69">
        <v>130.69999999999999</v>
      </c>
      <c r="I75" s="69">
        <v>129.69999999999999</v>
      </c>
      <c r="J75" s="69">
        <v>129</v>
      </c>
      <c r="K75" s="69">
        <v>125.6</v>
      </c>
      <c r="L75" s="69">
        <v>126.5</v>
      </c>
      <c r="M75" s="69">
        <v>133</v>
      </c>
      <c r="N75" s="69">
        <v>134.5</v>
      </c>
      <c r="O75" s="69">
        <v>134.5</v>
      </c>
      <c r="P75" s="69">
        <v>134.5</v>
      </c>
      <c r="Q75" s="69">
        <v>134.5</v>
      </c>
      <c r="R75" s="69">
        <v>134.5</v>
      </c>
      <c r="S75" s="69">
        <v>127.7</v>
      </c>
      <c r="T75" s="98">
        <v>128.4</v>
      </c>
      <c r="U75" s="98">
        <v>129.30000000000001</v>
      </c>
      <c r="V75" s="98">
        <v>129.6</v>
      </c>
      <c r="W75" s="98">
        <v>129.5</v>
      </c>
      <c r="X75" s="98">
        <v>129.19999999999999</v>
      </c>
      <c r="Y75" s="98">
        <v>125.1</v>
      </c>
      <c r="Z75" s="98">
        <v>126.1</v>
      </c>
      <c r="AA75" s="69">
        <v>128.9</v>
      </c>
      <c r="AB75" s="69">
        <v>129</v>
      </c>
      <c r="AC75" s="69">
        <v>129.6</v>
      </c>
      <c r="AD75" s="69">
        <v>131.1</v>
      </c>
      <c r="AE75" s="69">
        <v>130.5</v>
      </c>
      <c r="AF75" s="99">
        <v>132</v>
      </c>
      <c r="AG75" s="100"/>
      <c r="AH75" s="51">
        <f t="shared" si="2"/>
        <v>134.5</v>
      </c>
      <c r="AI75" s="52">
        <f t="shared" si="3"/>
        <v>125.1</v>
      </c>
    </row>
    <row r="76" spans="1:35" x14ac:dyDescent="0.25">
      <c r="A76" s="101" t="s">
        <v>83</v>
      </c>
      <c r="B76" s="69">
        <v>131.9</v>
      </c>
      <c r="C76" s="69">
        <v>129</v>
      </c>
      <c r="D76" s="69">
        <v>133</v>
      </c>
      <c r="E76" s="69">
        <v>132.69999999999999</v>
      </c>
      <c r="F76" s="69">
        <v>130.19999999999999</v>
      </c>
      <c r="G76" s="69">
        <v>131.9</v>
      </c>
      <c r="H76" s="69">
        <v>130.4</v>
      </c>
      <c r="I76" s="69">
        <v>130</v>
      </c>
      <c r="J76" s="69">
        <v>128.69999999999999</v>
      </c>
      <c r="K76" s="69">
        <v>123.9</v>
      </c>
      <c r="L76" s="69">
        <v>124.2</v>
      </c>
      <c r="M76" s="69">
        <v>136</v>
      </c>
      <c r="N76" s="69">
        <v>136.19999999999999</v>
      </c>
      <c r="O76" s="69">
        <v>136.19999999999999</v>
      </c>
      <c r="P76" s="69">
        <v>136.19999999999999</v>
      </c>
      <c r="Q76" s="69">
        <v>136.19999999999999</v>
      </c>
      <c r="R76" s="69">
        <v>136.19999999999999</v>
      </c>
      <c r="S76" s="69">
        <v>129.6</v>
      </c>
      <c r="T76" s="98">
        <v>130.69999999999999</v>
      </c>
      <c r="U76" s="98">
        <v>131.30000000000001</v>
      </c>
      <c r="V76" s="98">
        <v>130.69999999999999</v>
      </c>
      <c r="W76" s="98">
        <v>131.6</v>
      </c>
      <c r="X76" s="98">
        <v>130.69999999999999</v>
      </c>
      <c r="Y76" s="98">
        <v>126.6</v>
      </c>
      <c r="Z76" s="98">
        <v>127.7</v>
      </c>
      <c r="AA76" s="69">
        <v>131</v>
      </c>
      <c r="AB76" s="69">
        <v>131</v>
      </c>
      <c r="AC76" s="69">
        <v>132.9</v>
      </c>
      <c r="AD76" s="69">
        <v>132.80000000000001</v>
      </c>
      <c r="AE76" s="69">
        <v>132</v>
      </c>
      <c r="AF76" s="99">
        <v>133.6</v>
      </c>
      <c r="AG76" s="100"/>
      <c r="AH76" s="51">
        <f t="shared" si="2"/>
        <v>136.19999999999999</v>
      </c>
      <c r="AI76" s="52">
        <f t="shared" si="3"/>
        <v>123.9</v>
      </c>
    </row>
    <row r="77" spans="1:35" x14ac:dyDescent="0.25">
      <c r="A77" s="101" t="s">
        <v>84</v>
      </c>
      <c r="B77" s="102">
        <v>130.6</v>
      </c>
      <c r="C77" s="102">
        <v>130</v>
      </c>
      <c r="D77" s="102">
        <v>140.30000000000001</v>
      </c>
      <c r="E77" s="102">
        <v>132</v>
      </c>
      <c r="F77" s="102">
        <v>131.69999999999999</v>
      </c>
      <c r="G77" s="102">
        <v>129.6</v>
      </c>
      <c r="H77" s="102">
        <v>132</v>
      </c>
      <c r="I77" s="102">
        <v>129.69999999999999</v>
      </c>
      <c r="J77" s="102">
        <v>130.5</v>
      </c>
      <c r="K77" s="102">
        <v>134.5</v>
      </c>
      <c r="L77" s="102">
        <v>130.69999999999999</v>
      </c>
      <c r="M77" s="102">
        <v>132.1</v>
      </c>
      <c r="N77" s="102">
        <v>136.9</v>
      </c>
      <c r="O77" s="102">
        <v>136.9</v>
      </c>
      <c r="P77" s="102">
        <v>136.9</v>
      </c>
      <c r="Q77" s="102">
        <v>136.9</v>
      </c>
      <c r="R77" s="102">
        <v>136.9</v>
      </c>
      <c r="S77" s="102">
        <v>134.9</v>
      </c>
      <c r="T77" s="98">
        <v>132.4</v>
      </c>
      <c r="U77" s="98">
        <v>129</v>
      </c>
      <c r="V77" s="98">
        <v>129.80000000000001</v>
      </c>
      <c r="W77" s="98">
        <v>133.6</v>
      </c>
      <c r="X77" s="98">
        <v>124.5</v>
      </c>
      <c r="Y77" s="98">
        <v>133.6</v>
      </c>
      <c r="Z77" s="98">
        <v>134.5</v>
      </c>
      <c r="AA77" s="102">
        <v>131.80000000000001</v>
      </c>
      <c r="AB77" s="102">
        <v>127.8</v>
      </c>
      <c r="AC77" s="102">
        <v>128.69999999999999</v>
      </c>
      <c r="AD77" s="102">
        <v>133.30000000000001</v>
      </c>
      <c r="AE77" s="102">
        <v>122.4</v>
      </c>
      <c r="AF77" s="103">
        <v>124.4</v>
      </c>
      <c r="AG77" s="104"/>
      <c r="AH77" s="51">
        <f t="shared" si="2"/>
        <v>140.30000000000001</v>
      </c>
      <c r="AI77" s="52">
        <f t="shared" si="3"/>
        <v>122.4</v>
      </c>
    </row>
    <row r="78" spans="1:35" x14ac:dyDescent="0.25">
      <c r="A78" s="97" t="s">
        <v>85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98"/>
      <c r="U78" s="98"/>
      <c r="V78" s="98"/>
      <c r="W78" s="98"/>
      <c r="X78" s="98"/>
      <c r="Y78" s="98">
        <v>131.9</v>
      </c>
      <c r="Z78" s="98">
        <v>130.1</v>
      </c>
      <c r="AA78" s="69">
        <v>132.4</v>
      </c>
      <c r="AB78" s="69">
        <v>132.30000000000001</v>
      </c>
      <c r="AC78" s="69">
        <v>132</v>
      </c>
      <c r="AD78" s="69">
        <v>133.1</v>
      </c>
      <c r="AE78" s="69">
        <v>136.1</v>
      </c>
      <c r="AF78" s="99">
        <v>137.19999999999999</v>
      </c>
      <c r="AG78" s="100"/>
      <c r="AH78" s="51">
        <f>MAX(B78:AF78)</f>
        <v>137.19999999999999</v>
      </c>
      <c r="AI78" s="52">
        <f>MIN(B78:AF78)</f>
        <v>130.1</v>
      </c>
    </row>
    <row r="79" spans="1:35" ht="15.75" thickBot="1" x14ac:dyDescent="0.3">
      <c r="A79" s="97" t="s">
        <v>86</v>
      </c>
      <c r="B79" s="105">
        <v>65.900000000000006</v>
      </c>
      <c r="C79" s="105">
        <v>66</v>
      </c>
      <c r="D79" s="105">
        <v>67.599999999999994</v>
      </c>
      <c r="E79" s="105">
        <v>67.3</v>
      </c>
      <c r="F79" s="105">
        <v>65.8</v>
      </c>
      <c r="G79" s="105">
        <v>66.3</v>
      </c>
      <c r="H79" s="105">
        <v>66.3</v>
      </c>
      <c r="I79" s="105">
        <v>65.2</v>
      </c>
      <c r="J79" s="105">
        <v>66.2</v>
      </c>
      <c r="K79" s="105">
        <v>64.8</v>
      </c>
      <c r="L79" s="105">
        <v>64.599999999999994</v>
      </c>
      <c r="M79" s="105">
        <v>64.7</v>
      </c>
      <c r="N79" s="105">
        <v>64.900000000000006</v>
      </c>
      <c r="O79" s="105">
        <v>64.900000000000006</v>
      </c>
      <c r="P79" s="105">
        <v>64.900000000000006</v>
      </c>
      <c r="Q79" s="105">
        <v>64.900000000000006</v>
      </c>
      <c r="R79" s="105">
        <v>64.900000000000006</v>
      </c>
      <c r="S79" s="105">
        <v>63.3</v>
      </c>
      <c r="T79" s="105">
        <v>63</v>
      </c>
      <c r="U79" s="105">
        <v>64.5</v>
      </c>
      <c r="V79" s="105">
        <v>64.900000000000006</v>
      </c>
      <c r="W79" s="105">
        <v>64.7</v>
      </c>
      <c r="X79" s="105">
        <v>65</v>
      </c>
      <c r="Y79" s="105">
        <v>63.9</v>
      </c>
      <c r="Z79" s="105">
        <v>66.2</v>
      </c>
      <c r="AA79" s="105">
        <v>66</v>
      </c>
      <c r="AB79" s="105">
        <v>65.099999999999994</v>
      </c>
      <c r="AC79" s="105">
        <v>64.900000000000006</v>
      </c>
      <c r="AD79" s="105">
        <v>66</v>
      </c>
      <c r="AE79" s="105">
        <v>64.8</v>
      </c>
      <c r="AF79" s="106">
        <v>65.400000000000006</v>
      </c>
      <c r="AG79" s="107"/>
      <c r="AH79" s="51">
        <f>MAX(B79:AF79)</f>
        <v>67.599999999999994</v>
      </c>
      <c r="AI79" s="52">
        <f>MIN(B79:AF79)</f>
        <v>63</v>
      </c>
    </row>
    <row r="80" spans="1:35" x14ac:dyDescent="0.25">
      <c r="A80" s="108" t="s">
        <v>87</v>
      </c>
      <c r="B80" s="109">
        <f t="shared" ref="B80:AF80" si="19">SUMIF(B48:B57,"&gt;0")</f>
        <v>528.5</v>
      </c>
      <c r="C80" s="109">
        <f t="shared" si="19"/>
        <v>507</v>
      </c>
      <c r="D80" s="109">
        <f t="shared" si="19"/>
        <v>382.5</v>
      </c>
      <c r="E80" s="109">
        <f t="shared" si="19"/>
        <v>373.7</v>
      </c>
      <c r="F80" s="109">
        <f t="shared" si="19"/>
        <v>507</v>
      </c>
      <c r="G80" s="109">
        <f t="shared" si="19"/>
        <v>378.2</v>
      </c>
      <c r="H80" s="109">
        <f t="shared" si="19"/>
        <v>407</v>
      </c>
      <c r="I80" s="109">
        <f t="shared" si="19"/>
        <v>418.8</v>
      </c>
      <c r="J80" s="109">
        <f t="shared" si="19"/>
        <v>411.7</v>
      </c>
      <c r="K80" s="109">
        <f t="shared" si="19"/>
        <v>487.90000000000003</v>
      </c>
      <c r="L80" s="109">
        <f t="shared" si="19"/>
        <v>494.96</v>
      </c>
      <c r="M80" s="109">
        <f t="shared" si="19"/>
        <v>375.8</v>
      </c>
      <c r="N80" s="109">
        <f t="shared" si="19"/>
        <v>402.14000000000004</v>
      </c>
      <c r="O80" s="109">
        <f t="shared" si="19"/>
        <v>402.14000000000004</v>
      </c>
      <c r="P80" s="109">
        <f t="shared" si="19"/>
        <v>442.14000000000004</v>
      </c>
      <c r="Q80" s="109">
        <f t="shared" si="19"/>
        <v>455.90000000000003</v>
      </c>
      <c r="R80" s="109">
        <f t="shared" si="19"/>
        <v>545.6</v>
      </c>
      <c r="S80" s="109">
        <f t="shared" si="19"/>
        <v>537</v>
      </c>
      <c r="T80" s="109">
        <f t="shared" si="19"/>
        <v>570.80000000000007</v>
      </c>
      <c r="U80" s="109">
        <f t="shared" si="19"/>
        <v>553.19999999999993</v>
      </c>
      <c r="V80" s="109">
        <f t="shared" si="19"/>
        <v>588.5</v>
      </c>
      <c r="W80" s="109">
        <f t="shared" si="19"/>
        <v>609.20000000000005</v>
      </c>
      <c r="X80" s="109">
        <f t="shared" si="19"/>
        <v>630.6</v>
      </c>
      <c r="Y80" s="109">
        <f t="shared" si="19"/>
        <v>700.9</v>
      </c>
      <c r="Z80" s="109">
        <f t="shared" si="19"/>
        <v>606.29999999999995</v>
      </c>
      <c r="AA80" s="109">
        <f t="shared" si="19"/>
        <v>645</v>
      </c>
      <c r="AB80" s="109">
        <f t="shared" si="19"/>
        <v>680.45</v>
      </c>
      <c r="AC80" s="109">
        <f t="shared" si="19"/>
        <v>672</v>
      </c>
      <c r="AD80" s="109">
        <f t="shared" si="19"/>
        <v>600.1</v>
      </c>
      <c r="AE80" s="109">
        <f t="shared" si="19"/>
        <v>617.80000000000007</v>
      </c>
      <c r="AF80" s="109">
        <f t="shared" si="19"/>
        <v>609.05000000000007</v>
      </c>
      <c r="AG80" s="110"/>
      <c r="AH80" s="51">
        <f>MAX(B80:AF80)</f>
        <v>700.9</v>
      </c>
      <c r="AI80" s="52">
        <f>MIN(B80:AF80)</f>
        <v>373.7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149.01999999999998</v>
      </c>
      <c r="C82" s="114">
        <f t="shared" ref="C82:AF82" si="20">C11+C13+C17+C34+C36+C38+C40+C94+C108+C110+C121+C127+C130+C139+C143+C144+C147+C154+C159+C162+C163+C164+C172+C177+C83+C84+C85+C86+C99</f>
        <v>145.41999999999999</v>
      </c>
      <c r="D82" s="114">
        <f t="shared" si="20"/>
        <v>144.11999999999998</v>
      </c>
      <c r="E82" s="114">
        <f t="shared" si="20"/>
        <v>147.62</v>
      </c>
      <c r="F82" s="114">
        <f t="shared" si="20"/>
        <v>152.51999999999998</v>
      </c>
      <c r="G82" s="114">
        <f t="shared" si="20"/>
        <v>170.51999999999995</v>
      </c>
      <c r="H82" s="114">
        <f t="shared" si="20"/>
        <v>182.21999999999997</v>
      </c>
      <c r="I82" s="114">
        <f t="shared" si="20"/>
        <v>203.51999999999998</v>
      </c>
      <c r="J82" s="114">
        <f t="shared" si="20"/>
        <v>245.72000000000003</v>
      </c>
      <c r="K82" s="114">
        <f t="shared" si="20"/>
        <v>275.21999999999997</v>
      </c>
      <c r="L82" s="114">
        <f t="shared" si="20"/>
        <v>282.91999999999996</v>
      </c>
      <c r="M82" s="114">
        <f t="shared" si="20"/>
        <v>282.02</v>
      </c>
      <c r="N82" s="114">
        <f t="shared" si="20"/>
        <v>298.91999999999996</v>
      </c>
      <c r="O82" s="114">
        <f t="shared" si="20"/>
        <v>298.91999999999996</v>
      </c>
      <c r="P82" s="114">
        <f t="shared" si="20"/>
        <v>298.91999999999996</v>
      </c>
      <c r="Q82" s="114">
        <f t="shared" si="20"/>
        <v>298.91999999999996</v>
      </c>
      <c r="R82" s="114">
        <f t="shared" si="20"/>
        <v>298.91999999999996</v>
      </c>
      <c r="S82" s="114">
        <f t="shared" si="20"/>
        <v>264.52</v>
      </c>
      <c r="T82" s="114">
        <f t="shared" si="20"/>
        <v>267.31999999999994</v>
      </c>
      <c r="U82" s="114">
        <f t="shared" si="20"/>
        <v>273.11999999999995</v>
      </c>
      <c r="V82" s="114">
        <f t="shared" si="20"/>
        <v>263.21999999999991</v>
      </c>
      <c r="W82" s="114">
        <f t="shared" si="20"/>
        <v>265.21999999999997</v>
      </c>
      <c r="X82" s="114">
        <f t="shared" si="20"/>
        <v>293.61999999999995</v>
      </c>
      <c r="Y82" s="114">
        <f t="shared" si="20"/>
        <v>341.72</v>
      </c>
      <c r="Z82" s="114">
        <f t="shared" si="20"/>
        <v>335.31999999999994</v>
      </c>
      <c r="AA82" s="114">
        <f t="shared" si="20"/>
        <v>298.52</v>
      </c>
      <c r="AB82" s="114">
        <f t="shared" si="20"/>
        <v>294.61999999999995</v>
      </c>
      <c r="AC82" s="114">
        <f t="shared" si="20"/>
        <v>268.11999999999995</v>
      </c>
      <c r="AD82" s="114">
        <f t="shared" si="20"/>
        <v>201.11999999999998</v>
      </c>
      <c r="AE82" s="114">
        <f t="shared" si="20"/>
        <v>171.52</v>
      </c>
      <c r="AF82" s="114">
        <f t="shared" si="20"/>
        <v>159.41999999999999</v>
      </c>
      <c r="AG82" s="115"/>
      <c r="AH82" s="51">
        <f>MAX(B82:AF82)</f>
        <v>341.72</v>
      </c>
      <c r="AI82" s="52">
        <f>MIN(B82:AF82)</f>
        <v>144.11999999999998</v>
      </c>
    </row>
    <row r="83" spans="1:37" x14ac:dyDescent="0.25">
      <c r="A83" s="116" t="s">
        <v>89</v>
      </c>
      <c r="B83" s="117">
        <v>-30</v>
      </c>
      <c r="C83" s="117">
        <v>-30.4</v>
      </c>
      <c r="D83" s="117">
        <v>-1.8</v>
      </c>
      <c r="E83" s="117">
        <v>-7.5</v>
      </c>
      <c r="F83" s="117">
        <v>-11.6</v>
      </c>
      <c r="G83" s="117">
        <v>4.5999999999999996</v>
      </c>
      <c r="H83" s="117">
        <v>-8.8000000000000007</v>
      </c>
      <c r="I83" s="117">
        <v>-6.4</v>
      </c>
      <c r="J83" s="117">
        <v>10</v>
      </c>
      <c r="K83" s="117">
        <v>9.3000000000000007</v>
      </c>
      <c r="L83" s="117">
        <v>8.5</v>
      </c>
      <c r="M83" s="117">
        <v>15.4</v>
      </c>
      <c r="N83" s="117">
        <v>22.6</v>
      </c>
      <c r="O83" s="117">
        <v>22.6</v>
      </c>
      <c r="P83" s="117">
        <v>22.6</v>
      </c>
      <c r="Q83" s="117">
        <v>22.6</v>
      </c>
      <c r="R83" s="117">
        <v>22.6</v>
      </c>
      <c r="S83" s="117">
        <v>29.2</v>
      </c>
      <c r="T83" s="117">
        <v>15.1</v>
      </c>
      <c r="U83" s="117">
        <v>12</v>
      </c>
      <c r="V83" s="117">
        <v>-8.6</v>
      </c>
      <c r="W83" s="117">
        <v>0</v>
      </c>
      <c r="X83" s="117">
        <v>4.9000000000000004</v>
      </c>
      <c r="Y83" s="117">
        <v>22.4</v>
      </c>
      <c r="Z83" s="117">
        <v>43</v>
      </c>
      <c r="AA83" s="49">
        <v>26.1</v>
      </c>
      <c r="AB83" s="49">
        <v>8.6999999999999993</v>
      </c>
      <c r="AC83" s="49">
        <v>2.9</v>
      </c>
      <c r="AD83" s="49">
        <v>0.1</v>
      </c>
      <c r="AE83" s="49">
        <v>-37.299999999999997</v>
      </c>
      <c r="AF83" s="118">
        <v>-43.3</v>
      </c>
      <c r="AG83" s="119">
        <v>75</v>
      </c>
      <c r="AH83" s="51">
        <f>IF(ABS(MAX(B83:AF83))&gt;ABS(MIN(B83:AF83)),MAX(B83:AF83),MIN(B83:AF83))</f>
        <v>-43.3</v>
      </c>
      <c r="AI83" s="120">
        <f>INDEX($B$9:$AF$9,1,MATCH(AH83,B83:AF83,0))</f>
        <v>1</v>
      </c>
    </row>
    <row r="84" spans="1:37" x14ac:dyDescent="0.25">
      <c r="A84" s="121" t="s">
        <v>90</v>
      </c>
      <c r="B84" s="82">
        <v>-9.9</v>
      </c>
      <c r="C84" s="82">
        <v>-11.4</v>
      </c>
      <c r="D84" s="82">
        <v>-17</v>
      </c>
      <c r="E84" s="82">
        <v>-12</v>
      </c>
      <c r="F84" s="82">
        <v>-7</v>
      </c>
      <c r="G84" s="82">
        <v>13.7</v>
      </c>
      <c r="H84" s="82">
        <v>25</v>
      </c>
      <c r="I84" s="82">
        <v>38</v>
      </c>
      <c r="J84" s="82">
        <v>31</v>
      </c>
      <c r="K84" s="82">
        <v>54</v>
      </c>
      <c r="L84" s="82">
        <v>57</v>
      </c>
      <c r="M84" s="82">
        <v>47.7</v>
      </c>
      <c r="N84" s="82">
        <v>51.8</v>
      </c>
      <c r="O84" s="82">
        <v>51.8</v>
      </c>
      <c r="P84" s="82">
        <v>51.8</v>
      </c>
      <c r="Q84" s="82">
        <v>51.8</v>
      </c>
      <c r="R84" s="82">
        <v>51.8</v>
      </c>
      <c r="S84" s="82">
        <v>43</v>
      </c>
      <c r="T84" s="82">
        <v>48</v>
      </c>
      <c r="U84" s="82">
        <v>43</v>
      </c>
      <c r="V84" s="82">
        <v>50</v>
      </c>
      <c r="W84" s="82">
        <v>50</v>
      </c>
      <c r="X84" s="82">
        <v>52</v>
      </c>
      <c r="Y84" s="82">
        <v>62</v>
      </c>
      <c r="Z84" s="82">
        <v>35</v>
      </c>
      <c r="AA84" s="69">
        <v>37</v>
      </c>
      <c r="AB84" s="69">
        <v>47</v>
      </c>
      <c r="AC84" s="69">
        <v>45</v>
      </c>
      <c r="AD84" s="69">
        <v>32</v>
      </c>
      <c r="AE84" s="69">
        <v>6</v>
      </c>
      <c r="AF84" s="122">
        <v>4</v>
      </c>
      <c r="AG84" s="119">
        <v>240</v>
      </c>
      <c r="AH84" s="51">
        <f>IF(ABS(MAX(B84:AF84))&gt;ABS(MIN(B84:AF84)),MAX(B84:AF84),MIN(B84:AF84))</f>
        <v>62</v>
      </c>
      <c r="AI84" s="120">
        <f>INDEX($B$9:$AF$9,1,MATCH(AH84,B84:AF84,0))</f>
        <v>0.79166666666666663</v>
      </c>
    </row>
    <row r="85" spans="1:37" x14ac:dyDescent="0.25">
      <c r="A85" s="121" t="s">
        <v>91</v>
      </c>
      <c r="B85" s="82">
        <v>2.9</v>
      </c>
      <c r="C85" s="82">
        <v>2.5</v>
      </c>
      <c r="D85" s="82">
        <v>2.6</v>
      </c>
      <c r="E85" s="82">
        <v>3.4</v>
      </c>
      <c r="F85" s="82">
        <v>-2.9</v>
      </c>
      <c r="G85" s="82">
        <v>4.2</v>
      </c>
      <c r="H85" s="82">
        <v>13.7</v>
      </c>
      <c r="I85" s="82">
        <v>9.6999999999999993</v>
      </c>
      <c r="J85" s="82">
        <v>12.4</v>
      </c>
      <c r="K85" s="82">
        <v>11.1</v>
      </c>
      <c r="L85" s="82">
        <v>10.8</v>
      </c>
      <c r="M85" s="82">
        <v>13</v>
      </c>
      <c r="N85" s="82">
        <v>13.6</v>
      </c>
      <c r="O85" s="82">
        <v>13.6</v>
      </c>
      <c r="P85" s="82">
        <v>13.6</v>
      </c>
      <c r="Q85" s="82">
        <v>13.6</v>
      </c>
      <c r="R85" s="82">
        <v>13.6</v>
      </c>
      <c r="S85" s="82">
        <v>5.6</v>
      </c>
      <c r="T85" s="82">
        <v>15.7</v>
      </c>
      <c r="U85" s="82">
        <v>23.7</v>
      </c>
      <c r="V85" s="82">
        <v>25.7</v>
      </c>
      <c r="W85" s="82">
        <v>15.9</v>
      </c>
      <c r="X85" s="82">
        <v>20.7</v>
      </c>
      <c r="Y85" s="82">
        <v>27.8</v>
      </c>
      <c r="Z85" s="82">
        <v>34.200000000000003</v>
      </c>
      <c r="AA85" s="69">
        <v>13.9</v>
      </c>
      <c r="AB85" s="69">
        <v>18.2</v>
      </c>
      <c r="AC85" s="69">
        <v>15.5</v>
      </c>
      <c r="AD85" s="69">
        <v>4.5</v>
      </c>
      <c r="AE85" s="69">
        <v>-4.4000000000000004</v>
      </c>
      <c r="AF85" s="122">
        <v>-6.8</v>
      </c>
      <c r="AG85" s="119">
        <v>60</v>
      </c>
      <c r="AH85" s="51">
        <f>IF(ABS(MAX(B85:AF85))&gt;ABS(MIN(B85:AF85)),MAX(B85:AF85),MIN(B85:AF85))</f>
        <v>34.200000000000003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52.4</v>
      </c>
      <c r="C86" s="84">
        <v>50.6</v>
      </c>
      <c r="D86" s="84">
        <v>23.4</v>
      </c>
      <c r="E86" s="84">
        <v>26.9</v>
      </c>
      <c r="F86" s="84">
        <v>37.4</v>
      </c>
      <c r="G86" s="84">
        <v>12</v>
      </c>
      <c r="H86" s="84">
        <v>17.7</v>
      </c>
      <c r="I86" s="84">
        <v>30</v>
      </c>
      <c r="J86" s="84">
        <v>59</v>
      </c>
      <c r="K86" s="84">
        <v>68.8</v>
      </c>
      <c r="L86" s="84">
        <v>74.5</v>
      </c>
      <c r="M86" s="84">
        <v>66.7</v>
      </c>
      <c r="N86" s="84">
        <v>71.5</v>
      </c>
      <c r="O86" s="84">
        <v>71.5</v>
      </c>
      <c r="P86" s="84">
        <v>71.5</v>
      </c>
      <c r="Q86" s="84">
        <v>71.5</v>
      </c>
      <c r="R86" s="84">
        <v>71.5</v>
      </c>
      <c r="S86" s="84">
        <v>43.1</v>
      </c>
      <c r="T86" s="84">
        <v>46.1</v>
      </c>
      <c r="U86" s="84">
        <v>45.8</v>
      </c>
      <c r="V86" s="84">
        <v>47</v>
      </c>
      <c r="W86" s="84">
        <v>50.6</v>
      </c>
      <c r="X86" s="84">
        <v>67.599999999999994</v>
      </c>
      <c r="Y86" s="84">
        <v>81</v>
      </c>
      <c r="Z86" s="84">
        <v>75.7</v>
      </c>
      <c r="AA86" s="124">
        <v>73.900000000000006</v>
      </c>
      <c r="AB86" s="124">
        <v>73.2</v>
      </c>
      <c r="AC86" s="124">
        <v>57.1</v>
      </c>
      <c r="AD86" s="124">
        <v>23.6</v>
      </c>
      <c r="AE86" s="124">
        <v>64.900000000000006</v>
      </c>
      <c r="AF86" s="125">
        <v>62.8</v>
      </c>
      <c r="AG86" s="126">
        <v>120</v>
      </c>
      <c r="AH86" s="51">
        <f>IF(ABS(MAX(B86:AF86))&gt;ABS(MIN(B86:AF86)),MAX(B86:AF86),MIN(B86:AF86))</f>
        <v>81</v>
      </c>
      <c r="AI86" s="120">
        <f>INDEX($B$9:$AF$9,1,MATCH(AH86,B86:AF86,0))</f>
        <v>0.79166666666666663</v>
      </c>
    </row>
    <row r="87" spans="1:37" ht="15.75" thickBot="1" x14ac:dyDescent="0.3">
      <c r="A87" s="123" t="s">
        <v>93</v>
      </c>
      <c r="B87" s="84">
        <v>90.6</v>
      </c>
      <c r="C87" s="84">
        <v>90.6</v>
      </c>
      <c r="D87" s="84">
        <v>65.599999999999994</v>
      </c>
      <c r="E87" s="84">
        <v>66.2</v>
      </c>
      <c r="F87" s="84">
        <v>70.900000000000006</v>
      </c>
      <c r="G87" s="84">
        <v>63.1</v>
      </c>
      <c r="H87" s="84">
        <v>70</v>
      </c>
      <c r="I87" s="84">
        <v>81</v>
      </c>
      <c r="J87" s="84">
        <v>65.599999999999994</v>
      </c>
      <c r="K87" s="84">
        <v>95.7</v>
      </c>
      <c r="L87" s="84">
        <v>104.2</v>
      </c>
      <c r="M87" s="84">
        <v>102</v>
      </c>
      <c r="N87" s="84">
        <v>106.2</v>
      </c>
      <c r="O87" s="84">
        <v>106.2</v>
      </c>
      <c r="P87" s="84">
        <v>106.2</v>
      </c>
      <c r="Q87" s="84">
        <v>106.2</v>
      </c>
      <c r="R87" s="84">
        <v>106.2</v>
      </c>
      <c r="S87" s="84">
        <v>110</v>
      </c>
      <c r="T87" s="84">
        <v>112.3</v>
      </c>
      <c r="U87" s="84">
        <v>99.5</v>
      </c>
      <c r="V87" s="84">
        <v>105</v>
      </c>
      <c r="W87" s="84">
        <v>106.3</v>
      </c>
      <c r="X87" s="84">
        <v>106.8</v>
      </c>
      <c r="Y87" s="84">
        <v>105</v>
      </c>
      <c r="Z87" s="84">
        <v>45</v>
      </c>
      <c r="AA87" s="124">
        <v>80.2</v>
      </c>
      <c r="AB87" s="124">
        <v>95.7</v>
      </c>
      <c r="AC87" s="124">
        <v>105</v>
      </c>
      <c r="AD87" s="124">
        <v>95.8</v>
      </c>
      <c r="AE87" s="124">
        <v>93</v>
      </c>
      <c r="AF87" s="125">
        <v>92</v>
      </c>
      <c r="AG87" s="126"/>
      <c r="AH87" s="51">
        <f>IF(ABS(MAX(B87:AF87))&gt;ABS(MIN(B87:AF87)),MAX(B87:AF87),MIN(B87:AF87))</f>
        <v>112.3</v>
      </c>
      <c r="AI87" s="120">
        <f>INDEX($B$9:$AF$9,1,MATCH(AH87,B87:AF87,0))</f>
        <v>0.66666666666666696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1128.24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9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9)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9)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962.54</v>
      </c>
      <c r="U193" s="172">
        <f t="shared" si="37"/>
        <v>940.94</v>
      </c>
      <c r="V193" s="172">
        <f t="shared" si="37"/>
        <v>920.94</v>
      </c>
      <c r="W193" s="172">
        <f t="shared" si="37"/>
        <v>909.14</v>
      </c>
      <c r="X193" s="172">
        <f t="shared" si="37"/>
        <v>1005.4399999999999</v>
      </c>
      <c r="Y193" s="172">
        <f t="shared" si="37"/>
        <v>946.34</v>
      </c>
      <c r="Z193" s="172">
        <f t="shared" si="37"/>
        <v>973.84</v>
      </c>
      <c r="AA193" s="172">
        <f t="shared" si="37"/>
        <v>985.04</v>
      </c>
      <c r="AB193" s="172">
        <f t="shared" si="37"/>
        <v>1004.04</v>
      </c>
      <c r="AC193" s="172">
        <f t="shared" si="37"/>
        <v>1087.74</v>
      </c>
      <c r="AD193" s="172">
        <f t="shared" si="37"/>
        <v>1122.5</v>
      </c>
      <c r="AE193" s="172">
        <f t="shared" si="37"/>
        <v>1128.24</v>
      </c>
      <c r="AF193" s="172">
        <f t="shared" si="37"/>
        <v>1176.18</v>
      </c>
      <c r="AG193" s="172">
        <f t="shared" si="37"/>
        <v>1176.18</v>
      </c>
      <c r="AH193" s="172">
        <f t="shared" si="37"/>
        <v>1216.18</v>
      </c>
      <c r="AI193" s="172">
        <f t="shared" si="37"/>
        <v>1229.94</v>
      </c>
      <c r="AJ193" s="172">
        <f t="shared" si="37"/>
        <v>1188.8400000000001</v>
      </c>
      <c r="AK193" s="172">
        <f t="shared" si="37"/>
        <v>1185.54</v>
      </c>
      <c r="AL193" s="172">
        <f t="shared" si="37"/>
        <v>1184.8400000000001</v>
      </c>
      <c r="AM193" s="172">
        <f t="shared" si="37"/>
        <v>1191.54</v>
      </c>
      <c r="AN193" s="172">
        <f t="shared" si="37"/>
        <v>1179.8399999999999</v>
      </c>
      <c r="AO193" s="172">
        <f t="shared" si="37"/>
        <v>1161.8400000000001</v>
      </c>
      <c r="AP193" s="172">
        <f t="shared" si="37"/>
        <v>1199.3400000000001</v>
      </c>
      <c r="AQ193" s="172">
        <f t="shared" si="37"/>
        <v>1304.74</v>
      </c>
      <c r="AR193" s="172">
        <f t="shared" si="37"/>
        <v>1334.3</v>
      </c>
      <c r="AS193" s="172">
        <f t="shared" si="37"/>
        <v>1225.04</v>
      </c>
      <c r="AT193" s="172">
        <f t="shared" si="37"/>
        <v>1226.6030000000001</v>
      </c>
      <c r="AU193" s="172">
        <f t="shared" si="37"/>
        <v>1161.4399999999998</v>
      </c>
      <c r="AV193" s="172">
        <f t="shared" si="37"/>
        <v>1014.34</v>
      </c>
      <c r="AW193" s="172">
        <f t="shared" si="37"/>
        <v>948.84000000000015</v>
      </c>
      <c r="AX193" s="172">
        <f t="shared" si="37"/>
        <v>922.49000000000012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604" priority="129">
      <formula>S$9&gt;=20/24</formula>
    </cfRule>
    <cfRule type="expression" dxfId="3603" priority="130">
      <formula>AND(S$9&gt;=14/24,S$9&lt;20/24)</formula>
    </cfRule>
    <cfRule type="expression" dxfId="3602" priority="131">
      <formula>AND(S$9&gt;=8/24,S$9&lt;14/24)</formula>
    </cfRule>
    <cfRule type="expression" dxfId="3601" priority="132">
      <formula>S$9&lt;8/24</formula>
    </cfRule>
  </conditionalFormatting>
  <conditionalFormatting sqref="B8:AF10 AA70:AF70 B70:Q70 B47:AF47 B71:AF71 B48:K51 C173:AF179 M36 M37:Q39 V35:W35 X34:Z35 AA72:AF79 AA48:AF51 B53:B58 B52:D52 F52:K52 E52:E55 L58:Q58 E57 L29:S29 L32:Z33 L31:S31 N35:S39 L34:W34 T49:T50 L57:S57 L49:S55 T73:Z79 B72:S79 M11:T11 B59:AF69 S37:AC39 L44:AF46 U11:AF12">
    <cfRule type="expression" dxfId="3600" priority="125">
      <formula>B$9&gt;=20/24</formula>
    </cfRule>
    <cfRule type="expression" dxfId="3599" priority="126">
      <formula>AND(B$9&gt;=14/24,B$9&lt;20/24)</formula>
    </cfRule>
    <cfRule type="expression" dxfId="3598" priority="127">
      <formula>AND(B$9&gt;=8/24,B$9&lt;14/24)</formula>
    </cfRule>
    <cfRule type="expression" dxfId="3597" priority="128">
      <formula>B$9&lt;8/24</formula>
    </cfRule>
  </conditionalFormatting>
  <conditionalFormatting sqref="B171:AF171">
    <cfRule type="expression" dxfId="3596" priority="121">
      <formula>B$9&gt;=20/24</formula>
    </cfRule>
    <cfRule type="expression" dxfId="3595" priority="122">
      <formula>AND(B$9&gt;=14/24,B$9&lt;20/24)</formula>
    </cfRule>
    <cfRule type="expression" dxfId="3594" priority="123">
      <formula>AND(B$9&gt;=8/24,B$9&lt;14/24)</formula>
    </cfRule>
    <cfRule type="expression" dxfId="3593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S48">
    <cfRule type="expression" dxfId="3592" priority="116">
      <formula>L$9&gt;=20/24</formula>
    </cfRule>
    <cfRule type="expression" dxfId="3591" priority="117">
      <formula>AND(L$9&gt;=14/24,L$9&lt;20/24)</formula>
    </cfRule>
    <cfRule type="expression" dxfId="3590" priority="118">
      <formula>AND(L$9&gt;=8/24,L$9&lt;14/24)</formula>
    </cfRule>
    <cfRule type="expression" dxfId="3589" priority="119">
      <formula>L$9&lt;8/24</formula>
    </cfRule>
  </conditionalFormatting>
  <conditionalFormatting sqref="L35:M35">
    <cfRule type="expression" dxfId="3588" priority="112">
      <formula>L$9&gt;=20/24</formula>
    </cfRule>
    <cfRule type="expression" dxfId="3587" priority="113">
      <formula>AND(L$9&gt;=14/24,L$9&lt;20/24)</formula>
    </cfRule>
    <cfRule type="expression" dxfId="3586" priority="114">
      <formula>AND(L$9&gt;=8/24,L$9&lt;14/24)</formula>
    </cfRule>
    <cfRule type="expression" dxfId="3585" priority="115">
      <formula>L$9&lt;8/24</formula>
    </cfRule>
  </conditionalFormatting>
  <conditionalFormatting sqref="U13:AF13">
    <cfRule type="expression" dxfId="3584" priority="108">
      <formula>U$9&gt;=20/24</formula>
    </cfRule>
    <cfRule type="expression" dxfId="3583" priority="109">
      <formula>AND(U$9&gt;=14/24,U$9&lt;20/24)</formula>
    </cfRule>
    <cfRule type="expression" dxfId="3582" priority="110">
      <formula>AND(U$9&gt;=8/24,U$9&lt;14/24)</formula>
    </cfRule>
    <cfRule type="expression" dxfId="3581" priority="111">
      <formula>U$9&lt;8/24</formula>
    </cfRule>
  </conditionalFormatting>
  <conditionalFormatting sqref="R31:Z31">
    <cfRule type="expression" dxfId="3580" priority="104">
      <formula>R$9&gt;=20/24</formula>
    </cfRule>
    <cfRule type="expression" dxfId="3579" priority="105">
      <formula>AND(R$9&gt;=14/24,R$9&lt;20/24)</formula>
    </cfRule>
    <cfRule type="expression" dxfId="3578" priority="106">
      <formula>AND(R$9&gt;=8/24,R$9&lt;14/24)</formula>
    </cfRule>
    <cfRule type="expression" dxfId="3577" priority="107">
      <formula>R$9&lt;8/24</formula>
    </cfRule>
  </conditionalFormatting>
  <conditionalFormatting sqref="T48:Z48">
    <cfRule type="expression" dxfId="3576" priority="100">
      <formula>T$9&gt;=20/24</formula>
    </cfRule>
    <cfRule type="expression" dxfId="3575" priority="101">
      <formula>AND(T$9&gt;=14/24,T$9&lt;20/24)</formula>
    </cfRule>
    <cfRule type="expression" dxfId="3574" priority="102">
      <formula>AND(T$9&gt;=8/24,T$9&lt;14/24)</formula>
    </cfRule>
    <cfRule type="expression" dxfId="3573" priority="103">
      <formula>T$9&lt;8/24</formula>
    </cfRule>
  </conditionalFormatting>
  <conditionalFormatting sqref="R70:Z70">
    <cfRule type="expression" dxfId="3572" priority="96">
      <formula>R$9&gt;=20/24</formula>
    </cfRule>
    <cfRule type="expression" dxfId="3571" priority="97">
      <formula>AND(R$9&gt;=14/24,R$9&lt;20/24)</formula>
    </cfRule>
    <cfRule type="expression" dxfId="3570" priority="98">
      <formula>AND(R$9&gt;=8/24,R$9&lt;14/24)</formula>
    </cfRule>
    <cfRule type="expression" dxfId="3569" priority="99">
      <formula>R$9&lt;8/24</formula>
    </cfRule>
  </conditionalFormatting>
  <conditionalFormatting sqref="T72:Z72">
    <cfRule type="expression" dxfId="3568" priority="92">
      <formula>T$9&gt;=20/24</formula>
    </cfRule>
    <cfRule type="expression" dxfId="3567" priority="93">
      <formula>AND(T$9&gt;=14/24,T$9&lt;20/24)</formula>
    </cfRule>
    <cfRule type="expression" dxfId="3566" priority="94">
      <formula>AND(T$9&gt;=8/24,T$9&lt;14/24)</formula>
    </cfRule>
    <cfRule type="expression" dxfId="3565" priority="95">
      <formula>T$9&lt;8/24</formula>
    </cfRule>
  </conditionalFormatting>
  <conditionalFormatting sqref="R22:T26 L11:S27 T13:AF14 T16:AF16 T18:AF18 T20:AF27">
    <cfRule type="expression" dxfId="3564" priority="88">
      <formula>L$9&gt;=20/24</formula>
    </cfRule>
    <cfRule type="expression" dxfId="3563" priority="89">
      <formula>AND(L$9&gt;=14/24,L$9&lt;20/24)</formula>
    </cfRule>
    <cfRule type="expression" dxfId="3562" priority="90">
      <formula>AND(L$9&gt;=8/24,L$9&lt;14/24)</formula>
    </cfRule>
    <cfRule type="expression" dxfId="3561" priority="91">
      <formula>L$9&lt;8/24</formula>
    </cfRule>
  </conditionalFormatting>
  <conditionalFormatting sqref="L40:AC40">
    <cfRule type="expression" dxfId="3560" priority="84">
      <formula>L$9&gt;=20/24</formula>
    </cfRule>
    <cfRule type="expression" dxfId="3559" priority="85">
      <formula>AND(L$9&gt;=14/24,L$9&lt;20/24)</formula>
    </cfRule>
    <cfRule type="expression" dxfId="3558" priority="86">
      <formula>AND(L$9&gt;=8/24,L$9&lt;14/24)</formula>
    </cfRule>
    <cfRule type="expression" dxfId="3557" priority="87">
      <formula>L$9&lt;8/24</formula>
    </cfRule>
  </conditionalFormatting>
  <conditionalFormatting sqref="L41:AC41">
    <cfRule type="expression" dxfId="3556" priority="80">
      <formula>L$9&gt;=20/24</formula>
    </cfRule>
    <cfRule type="expression" dxfId="3555" priority="81">
      <formula>AND(L$9&gt;=14/24,L$9&lt;20/24)</formula>
    </cfRule>
    <cfRule type="expression" dxfId="3554" priority="82">
      <formula>AND(L$9&gt;=8/24,L$9&lt;14/24)</formula>
    </cfRule>
    <cfRule type="expression" dxfId="3553" priority="83">
      <formula>L$9&lt;8/24</formula>
    </cfRule>
  </conditionalFormatting>
  <conditionalFormatting sqref="L36:L39 M37:AC39">
    <cfRule type="expression" dxfId="3552" priority="76">
      <formula>L$9&gt;=20/24</formula>
    </cfRule>
    <cfRule type="expression" dxfId="3551" priority="77">
      <formula>AND(L$9&gt;=14/24,L$9&lt;20/24)</formula>
    </cfRule>
    <cfRule type="expression" dxfId="3550" priority="78">
      <formula>AND(L$9&gt;=8/24,L$9&lt;14/24)</formula>
    </cfRule>
    <cfRule type="expression" dxfId="3549" priority="79">
      <formula>L$9&lt;8/24</formula>
    </cfRule>
  </conditionalFormatting>
  <conditionalFormatting sqref="R29:AD29">
    <cfRule type="expression" dxfId="3548" priority="72">
      <formula>R$9&gt;=20/24</formula>
    </cfRule>
    <cfRule type="expression" dxfId="3547" priority="73">
      <formula>AND(R$9&gt;=14/24,R$9&lt;20/24)</formula>
    </cfRule>
    <cfRule type="expression" dxfId="3546" priority="74">
      <formula>AND(R$9&gt;=8/24,R$9&lt;14/24)</formula>
    </cfRule>
    <cfRule type="expression" dxfId="3545" priority="75">
      <formula>R$9&lt;8/24</formula>
    </cfRule>
  </conditionalFormatting>
  <conditionalFormatting sqref="U14:Z27 R12:T27 T13:Z14 T16:Z16 T18:Z18 T20:Z27 AA13:AF27">
    <cfRule type="expression" dxfId="3544" priority="68">
      <formula>R$9&gt;=20/24</formula>
    </cfRule>
    <cfRule type="expression" dxfId="3543" priority="69">
      <formula>AND(R$9&gt;=14/24,R$9&lt;20/24)</formula>
    </cfRule>
    <cfRule type="expression" dxfId="3542" priority="70">
      <formula>AND(R$9&gt;=8/24,R$9&lt;14/24)</formula>
    </cfRule>
    <cfRule type="expression" dxfId="3541" priority="71">
      <formula>R$9&lt;8/24</formula>
    </cfRule>
  </conditionalFormatting>
  <conditionalFormatting sqref="R34:R39 S35:U39 S37:Z39 V36:AC39">
    <cfRule type="expression" dxfId="3540" priority="64">
      <formula>R$9&gt;=20/24</formula>
    </cfRule>
    <cfRule type="expression" dxfId="3539" priority="65">
      <formula>AND(R$9&gt;=14/24,R$9&lt;20/24)</formula>
    </cfRule>
    <cfRule type="expression" dxfId="3538" priority="66">
      <formula>AND(R$9&gt;=8/24,R$9&lt;14/24)</formula>
    </cfRule>
    <cfRule type="expression" dxfId="3537" priority="67">
      <formula>R$9&lt;8/24</formula>
    </cfRule>
  </conditionalFormatting>
  <conditionalFormatting sqref="R40:AC40">
    <cfRule type="expression" dxfId="3536" priority="60">
      <formula>R$9&gt;=20/24</formula>
    </cfRule>
    <cfRule type="expression" dxfId="3535" priority="61">
      <formula>AND(R$9&gt;=14/24,R$9&lt;20/24)</formula>
    </cfRule>
    <cfRule type="expression" dxfId="3534" priority="62">
      <formula>AND(R$9&gt;=8/24,R$9&lt;14/24)</formula>
    </cfRule>
    <cfRule type="expression" dxfId="3533" priority="63">
      <formula>R$9&lt;8/24</formula>
    </cfRule>
  </conditionalFormatting>
  <conditionalFormatting sqref="R41:AC41">
    <cfRule type="expression" dxfId="3532" priority="56">
      <formula>R$9&gt;=20/24</formula>
    </cfRule>
    <cfRule type="expression" dxfId="3531" priority="57">
      <formula>AND(R$9&gt;=14/24,R$9&lt;20/24)</formula>
    </cfRule>
    <cfRule type="expression" dxfId="3530" priority="58">
      <formula>AND(R$9&gt;=8/24,R$9&lt;14/24)</formula>
    </cfRule>
    <cfRule type="expression" dxfId="3529" priority="59">
      <formula>R$9&lt;8/24</formula>
    </cfRule>
  </conditionalFormatting>
  <conditionalFormatting sqref="R58:Z58 T51:Z57 AA52:AF58">
    <cfRule type="expression" dxfId="3528" priority="52">
      <formula>R$9&gt;=20/24</formula>
    </cfRule>
    <cfRule type="expression" dxfId="3527" priority="53">
      <formula>AND(R$9&gt;=14/24,R$9&lt;20/24)</formula>
    </cfRule>
    <cfRule type="expression" dxfId="3526" priority="54">
      <formula>AND(R$9&gt;=8/24,R$9&lt;14/24)</formula>
    </cfRule>
    <cfRule type="expression" dxfId="3525" priority="55">
      <formula>R$9&lt;8/24</formula>
    </cfRule>
  </conditionalFormatting>
  <conditionalFormatting sqref="AA83:AF86">
    <cfRule type="expression" dxfId="3524" priority="48">
      <formula>AA$9&gt;=20/24</formula>
    </cfRule>
    <cfRule type="expression" dxfId="3523" priority="49">
      <formula>AND(AA$9&gt;=14/24,AA$9&lt;20/24)</formula>
    </cfRule>
    <cfRule type="expression" dxfId="3522" priority="50">
      <formula>AND(AA$9&gt;=8/24,AA$9&lt;14/24)</formula>
    </cfRule>
    <cfRule type="expression" dxfId="3521" priority="51">
      <formula>AA$9&lt;8/24</formula>
    </cfRule>
  </conditionalFormatting>
  <conditionalFormatting sqref="C58:K58 C53:D55 F53:K55 F57:K57 C57:D57 C56:S56">
    <cfRule type="expression" dxfId="3520" priority="44">
      <formula>C$9&gt;=20/24</formula>
    </cfRule>
    <cfRule type="expression" dxfId="3519" priority="45">
      <formula>AND(C$9&gt;=14/24,C$9&lt;20/24)</formula>
    </cfRule>
    <cfRule type="expression" dxfId="3518" priority="46">
      <formula>AND(C$9&gt;=8/24,C$9&lt;14/24)</formula>
    </cfRule>
    <cfRule type="expression" dxfId="3517" priority="47">
      <formula>C$9&lt;8/24</formula>
    </cfRule>
  </conditionalFormatting>
  <conditionalFormatting sqref="B83:K86">
    <cfRule type="expression" dxfId="3516" priority="40">
      <formula>B$9&gt;=20/24</formula>
    </cfRule>
    <cfRule type="expression" dxfId="3515" priority="41">
      <formula>AND(B$9&gt;=14/24,B$9&lt;20/24)</formula>
    </cfRule>
    <cfRule type="expression" dxfId="3514" priority="42">
      <formula>AND(B$9&gt;=8/24,B$9&lt;14/24)</formula>
    </cfRule>
    <cfRule type="expression" dxfId="3513" priority="43">
      <formula>B$9&lt;8/24</formula>
    </cfRule>
  </conditionalFormatting>
  <conditionalFormatting sqref="L83:S86">
    <cfRule type="expression" dxfId="3512" priority="36">
      <formula>L$9&gt;=20/24</formula>
    </cfRule>
    <cfRule type="expression" dxfId="3511" priority="37">
      <formula>AND(L$9&gt;=14/24,L$9&lt;20/24)</formula>
    </cfRule>
    <cfRule type="expression" dxfId="3510" priority="38">
      <formula>AND(L$9&gt;=8/24,L$9&lt;14/24)</formula>
    </cfRule>
    <cfRule type="expression" dxfId="3509" priority="39">
      <formula>L$9&lt;8/24</formula>
    </cfRule>
  </conditionalFormatting>
  <conditionalFormatting sqref="T83:Z86">
    <cfRule type="expression" dxfId="3508" priority="32">
      <formula>T$9&gt;=20/24</formula>
    </cfRule>
    <cfRule type="expression" dxfId="3507" priority="33">
      <formula>AND(T$9&gt;=14/24,T$9&lt;20/24)</formula>
    </cfRule>
    <cfRule type="expression" dxfId="3506" priority="34">
      <formula>AND(T$9&gt;=8/24,T$9&lt;14/24)</formula>
    </cfRule>
    <cfRule type="expression" dxfId="3505" priority="35">
      <formula>T$9&lt;8/24</formula>
    </cfRule>
  </conditionalFormatting>
  <conditionalFormatting sqref="AG42 B11:AF47">
    <cfRule type="expression" dxfId="3504" priority="31">
      <formula>B11&gt;$AG11</formula>
    </cfRule>
  </conditionalFormatting>
  <conditionalFormatting sqref="T192:AX192">
    <cfRule type="expression" dxfId="3503" priority="27">
      <formula>T$9&gt;=20/24</formula>
    </cfRule>
    <cfRule type="expression" dxfId="3502" priority="28">
      <formula>AND(T$9&gt;=14/24,T$9&lt;20/24)</formula>
    </cfRule>
    <cfRule type="expression" dxfId="3501" priority="29">
      <formula>AND(T$9&gt;=8/24,T$9&lt;14/24)</formula>
    </cfRule>
    <cfRule type="expression" dxfId="3500" priority="30">
      <formula>T$9&lt;8/24</formula>
    </cfRule>
  </conditionalFormatting>
  <conditionalFormatting sqref="A11:A86 A88:A180">
    <cfRule type="expression" dxfId="3499" priority="26">
      <formula>$AH11=0</formula>
    </cfRule>
  </conditionalFormatting>
  <conditionalFormatting sqref="AA87:AF87">
    <cfRule type="expression" dxfId="3498" priority="22">
      <formula>AA$9&gt;=20/24</formula>
    </cfRule>
    <cfRule type="expression" dxfId="3497" priority="23">
      <formula>AND(AA$9&gt;=14/24,AA$9&lt;20/24)</formula>
    </cfRule>
    <cfRule type="expression" dxfId="3496" priority="24">
      <formula>AND(AA$9&gt;=8/24,AA$9&lt;14/24)</formula>
    </cfRule>
    <cfRule type="expression" dxfId="3495" priority="25">
      <formula>AA$9&lt;8/24</formula>
    </cfRule>
  </conditionalFormatting>
  <conditionalFormatting sqref="B87:K87">
    <cfRule type="expression" dxfId="3494" priority="18">
      <formula>B$9&gt;=20/24</formula>
    </cfRule>
    <cfRule type="expression" dxfId="3493" priority="19">
      <formula>AND(B$9&gt;=14/24,B$9&lt;20/24)</formula>
    </cfRule>
    <cfRule type="expression" dxfId="3492" priority="20">
      <formula>AND(B$9&gt;=8/24,B$9&lt;14/24)</formula>
    </cfRule>
    <cfRule type="expression" dxfId="3491" priority="21">
      <formula>B$9&lt;8/24</formula>
    </cfRule>
  </conditionalFormatting>
  <conditionalFormatting sqref="L87:S87">
    <cfRule type="expression" dxfId="3490" priority="14">
      <formula>L$9&gt;=20/24</formula>
    </cfRule>
    <cfRule type="expression" dxfId="3489" priority="15">
      <formula>AND(L$9&gt;=14/24,L$9&lt;20/24)</formula>
    </cfRule>
    <cfRule type="expression" dxfId="3488" priority="16">
      <formula>AND(L$9&gt;=8/24,L$9&lt;14/24)</formula>
    </cfRule>
    <cfRule type="expression" dxfId="3487" priority="17">
      <formula>L$9&lt;8/24</formula>
    </cfRule>
  </conditionalFormatting>
  <conditionalFormatting sqref="T87:Z87">
    <cfRule type="expression" dxfId="3486" priority="10">
      <formula>T$9&gt;=20/24</formula>
    </cfRule>
    <cfRule type="expression" dxfId="3485" priority="11">
      <formula>AND(T$9&gt;=14/24,T$9&lt;20/24)</formula>
    </cfRule>
    <cfRule type="expression" dxfId="3484" priority="12">
      <formula>AND(T$9&gt;=8/24,T$9&lt;14/24)</formula>
    </cfRule>
    <cfRule type="expression" dxfId="3483" priority="13">
      <formula>T$9&lt;8/24</formula>
    </cfRule>
  </conditionalFormatting>
  <conditionalFormatting sqref="A87">
    <cfRule type="expression" dxfId="3482" priority="9">
      <formula>$AH87=0</formula>
    </cfRule>
  </conditionalFormatting>
  <conditionalFormatting sqref="B28:AF28">
    <cfRule type="expression" dxfId="3481" priority="5">
      <formula>B$9&gt;=20/24</formula>
    </cfRule>
    <cfRule type="expression" dxfId="3480" priority="6">
      <formula>AND(B$9&gt;=14/24,B$9&lt;20/24)</formula>
    </cfRule>
    <cfRule type="expression" dxfId="3479" priority="7">
      <formula>AND(B$9&gt;=8/24,B$9&lt;14/24)</formula>
    </cfRule>
    <cfRule type="expression" dxfId="3478" priority="8">
      <formula>B$9&lt;8/24</formula>
    </cfRule>
  </conditionalFormatting>
  <conditionalFormatting sqref="R28:AF28">
    <cfRule type="expression" dxfId="3477" priority="1">
      <formula>R$9&gt;=20/24</formula>
    </cfRule>
    <cfRule type="expression" dxfId="3476" priority="2">
      <formula>AND(R$9&gt;=14/24,R$9&lt;20/24)</formula>
    </cfRule>
    <cfRule type="expression" dxfId="3475" priority="3">
      <formula>AND(R$9&gt;=8/24,R$9&lt;14/24)</formula>
    </cfRule>
    <cfRule type="expression" dxfId="3474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F31" sqref="F31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10</v>
      </c>
      <c r="D4" s="226">
        <f ca="1">IFERROR(DATE(2021,4,13)+C4,"")</f>
        <v>44309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628.52</v>
      </c>
      <c r="C5" s="32">
        <f t="shared" ref="C5:AF5" si="0">C59</f>
        <v>610.9</v>
      </c>
      <c r="D5" s="32">
        <f t="shared" si="0"/>
        <v>617.1</v>
      </c>
      <c r="E5" s="32">
        <f t="shared" si="0"/>
        <v>567.1</v>
      </c>
      <c r="F5" s="32">
        <f t="shared" si="0"/>
        <v>573.6</v>
      </c>
      <c r="G5" s="32">
        <f t="shared" si="0"/>
        <v>620</v>
      </c>
      <c r="H5" s="32">
        <f t="shared" si="0"/>
        <v>637.30000000000007</v>
      </c>
      <c r="I5" s="32">
        <f t="shared" si="0"/>
        <v>634</v>
      </c>
      <c r="J5" s="32">
        <f t="shared" si="0"/>
        <v>656.5</v>
      </c>
      <c r="K5" s="32">
        <f t="shared" si="0"/>
        <v>694.86</v>
      </c>
      <c r="L5" s="32">
        <f t="shared" si="0"/>
        <v>659.4</v>
      </c>
      <c r="M5" s="32">
        <f t="shared" si="0"/>
        <v>643.90000000000009</v>
      </c>
      <c r="N5" s="32">
        <f t="shared" si="0"/>
        <v>659.1</v>
      </c>
      <c r="O5" s="32">
        <f t="shared" si="0"/>
        <v>677.9</v>
      </c>
      <c r="P5" s="32">
        <f t="shared" si="0"/>
        <v>648.4</v>
      </c>
      <c r="Q5" s="32">
        <f t="shared" si="0"/>
        <v>653</v>
      </c>
      <c r="R5" s="32">
        <f t="shared" si="0"/>
        <v>659.8</v>
      </c>
      <c r="S5" s="32">
        <f t="shared" si="0"/>
        <v>672.9</v>
      </c>
      <c r="T5" s="32">
        <f t="shared" si="0"/>
        <v>659.19999999999993</v>
      </c>
      <c r="U5" s="32">
        <f t="shared" si="0"/>
        <v>678.1</v>
      </c>
      <c r="V5" s="32">
        <f t="shared" si="0"/>
        <v>640.79999999999995</v>
      </c>
      <c r="W5" s="32">
        <f t="shared" si="0"/>
        <v>622.20000000000005</v>
      </c>
      <c r="X5" s="32">
        <f t="shared" si="0"/>
        <v>696.00000000000011</v>
      </c>
      <c r="Y5" s="32">
        <f t="shared" si="0"/>
        <v>5</v>
      </c>
      <c r="Z5" s="32">
        <f t="shared" si="0"/>
        <v>668.49999999999989</v>
      </c>
      <c r="AA5" s="32">
        <f t="shared" si="0"/>
        <v>662.19999999999993</v>
      </c>
      <c r="AB5" s="32">
        <f t="shared" si="0"/>
        <v>651</v>
      </c>
      <c r="AC5" s="32">
        <f t="shared" si="0"/>
        <v>667</v>
      </c>
      <c r="AD5" s="32">
        <f t="shared" si="0"/>
        <v>657</v>
      </c>
      <c r="AE5" s="32">
        <f t="shared" si="0"/>
        <v>623</v>
      </c>
      <c r="AF5" s="32">
        <f t="shared" si="0"/>
        <v>639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1154MW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Load=84</v>
      </c>
      <c r="B7" s="35">
        <f t="shared" ref="B7:AF7" si="1">B65</f>
        <v>924.06000000000006</v>
      </c>
      <c r="C7" s="35">
        <f t="shared" si="1"/>
        <v>906.24</v>
      </c>
      <c r="D7" s="35">
        <f t="shared" si="1"/>
        <v>912.34</v>
      </c>
      <c r="E7" s="35">
        <f t="shared" si="1"/>
        <v>884.14</v>
      </c>
      <c r="F7" s="35">
        <f t="shared" si="1"/>
        <v>919.44</v>
      </c>
      <c r="G7" s="35">
        <f t="shared" si="1"/>
        <v>966.04</v>
      </c>
      <c r="H7" s="35">
        <f t="shared" si="1"/>
        <v>1013.84</v>
      </c>
      <c r="I7" s="35">
        <f t="shared" si="1"/>
        <v>1060.1399999999999</v>
      </c>
      <c r="J7" s="35">
        <f t="shared" si="1"/>
        <v>1103.54</v>
      </c>
      <c r="K7" s="35">
        <f t="shared" si="1"/>
        <v>1153.9000000000001</v>
      </c>
      <c r="L7" s="35">
        <f>L65</f>
        <v>1132.6399999999999</v>
      </c>
      <c r="M7" s="35">
        <f t="shared" si="1"/>
        <v>1150.44</v>
      </c>
      <c r="N7" s="35">
        <f t="shared" si="1"/>
        <v>1146.6399999999999</v>
      </c>
      <c r="O7" s="35">
        <f t="shared" si="1"/>
        <v>1151.94</v>
      </c>
      <c r="P7" s="35">
        <f t="shared" si="1"/>
        <v>1093.239</v>
      </c>
      <c r="Q7" s="35">
        <f t="shared" si="1"/>
        <v>1160.94</v>
      </c>
      <c r="R7" s="35">
        <f t="shared" si="1"/>
        <v>1169.24</v>
      </c>
      <c r="S7" s="35">
        <f t="shared" si="1"/>
        <v>1181.54</v>
      </c>
      <c r="T7" s="35">
        <f t="shared" si="1"/>
        <v>1167.24</v>
      </c>
      <c r="U7" s="35">
        <f t="shared" si="1"/>
        <v>1170.1399999999999</v>
      </c>
      <c r="V7" s="35">
        <f t="shared" si="1"/>
        <v>1136.6399999999999</v>
      </c>
      <c r="W7" s="35">
        <f t="shared" si="1"/>
        <v>1117.44</v>
      </c>
      <c r="X7" s="35">
        <f t="shared" si="1"/>
        <v>1209.94</v>
      </c>
      <c r="Y7" s="35">
        <f t="shared" si="1"/>
        <v>83.539999999999992</v>
      </c>
      <c r="Z7" s="35">
        <f t="shared" si="1"/>
        <v>1310.3399999999999</v>
      </c>
      <c r="AA7" s="35">
        <f t="shared" si="1"/>
        <v>1280.04</v>
      </c>
      <c r="AB7" s="35">
        <f t="shared" si="1"/>
        <v>1215.54</v>
      </c>
      <c r="AC7" s="35">
        <f t="shared" si="1"/>
        <v>1200.54</v>
      </c>
      <c r="AD7" s="35">
        <f t="shared" si="1"/>
        <v>1113.1399999999999</v>
      </c>
      <c r="AE7" s="35">
        <f t="shared" si="1"/>
        <v>1039.54</v>
      </c>
      <c r="AF7" s="35">
        <f t="shared" si="1"/>
        <v>999.54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9">
        <v>30</v>
      </c>
      <c r="C11" s="49">
        <v>30</v>
      </c>
      <c r="D11" s="49">
        <v>30</v>
      </c>
      <c r="E11" s="49">
        <v>30</v>
      </c>
      <c r="F11" s="49">
        <v>26</v>
      </c>
      <c r="G11" s="49">
        <v>26</v>
      </c>
      <c r="H11" s="49">
        <v>26</v>
      </c>
      <c r="I11" s="49">
        <v>26</v>
      </c>
      <c r="J11" s="49">
        <v>26</v>
      </c>
      <c r="K11" s="49">
        <v>26</v>
      </c>
      <c r="L11" s="48">
        <v>24</v>
      </c>
      <c r="M11" s="48">
        <v>28</v>
      </c>
      <c r="N11" s="48">
        <v>28</v>
      </c>
      <c r="O11" s="48">
        <v>28</v>
      </c>
      <c r="P11" s="48">
        <v>28</v>
      </c>
      <c r="Q11" s="48">
        <v>28</v>
      </c>
      <c r="R11" s="49">
        <v>28</v>
      </c>
      <c r="S11" s="49">
        <v>28</v>
      </c>
      <c r="T11" s="49">
        <v>28</v>
      </c>
      <c r="U11" s="49">
        <v>28</v>
      </c>
      <c r="V11" s="49">
        <v>28</v>
      </c>
      <c r="W11" s="49">
        <v>28</v>
      </c>
      <c r="X11" s="49">
        <v>28</v>
      </c>
      <c r="Y11" s="49"/>
      <c r="Z11" s="49">
        <v>28</v>
      </c>
      <c r="AA11" s="49">
        <v>28</v>
      </c>
      <c r="AB11" s="49">
        <v>28</v>
      </c>
      <c r="AC11" s="49">
        <v>28</v>
      </c>
      <c r="AD11" s="49">
        <v>28</v>
      </c>
      <c r="AE11" s="49">
        <v>28</v>
      </c>
      <c r="AF11" s="49">
        <v>28</v>
      </c>
      <c r="AG11" s="50">
        <v>60</v>
      </c>
      <c r="AH11" s="51">
        <f>MAX(B11:AF11)</f>
        <v>30</v>
      </c>
      <c r="AI11" s="52">
        <f>MIN(B11:AF11)</f>
        <v>24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48">
        <v>30.6</v>
      </c>
      <c r="C12" s="48">
        <v>30.4</v>
      </c>
      <c r="D12" s="48">
        <v>30.4</v>
      </c>
      <c r="E12" s="48">
        <v>30.4</v>
      </c>
      <c r="F12" s="48">
        <v>30.4</v>
      </c>
      <c r="G12" s="48">
        <v>30.4</v>
      </c>
      <c r="H12" s="48">
        <v>30.4</v>
      </c>
      <c r="I12" s="48">
        <v>30.4</v>
      </c>
      <c r="J12" s="48">
        <v>30.4</v>
      </c>
      <c r="K12" s="48">
        <v>30.4</v>
      </c>
      <c r="L12" s="48">
        <v>30</v>
      </c>
      <c r="M12" s="48">
        <v>30</v>
      </c>
      <c r="N12" s="48">
        <v>30</v>
      </c>
      <c r="O12" s="48">
        <v>29</v>
      </c>
      <c r="P12" s="48">
        <v>29.998999999999999</v>
      </c>
      <c r="Q12" s="48">
        <v>30</v>
      </c>
      <c r="R12" s="48">
        <v>30</v>
      </c>
      <c r="S12" s="48">
        <v>25.4</v>
      </c>
      <c r="T12" s="48">
        <v>24.9</v>
      </c>
      <c r="U12" s="48">
        <v>25.5</v>
      </c>
      <c r="V12" s="48">
        <v>25.2</v>
      </c>
      <c r="W12" s="48">
        <v>25.4</v>
      </c>
      <c r="X12" s="48">
        <v>25.5</v>
      </c>
      <c r="Y12" s="48"/>
      <c r="Z12" s="48">
        <v>25.5</v>
      </c>
      <c r="AA12" s="48">
        <v>25.5</v>
      </c>
      <c r="AB12" s="48">
        <v>25.5</v>
      </c>
      <c r="AC12" s="48">
        <v>25.5</v>
      </c>
      <c r="AD12" s="48">
        <v>29.5</v>
      </c>
      <c r="AE12" s="48">
        <v>29.9</v>
      </c>
      <c r="AF12" s="48">
        <v>29.9</v>
      </c>
      <c r="AG12" s="56">
        <v>50</v>
      </c>
      <c r="AH12" s="51">
        <f t="shared" ref="AH12:AH77" si="2">MAX(B12:AF12)</f>
        <v>30.6</v>
      </c>
      <c r="AI12" s="52">
        <f t="shared" ref="AI12:AI77" si="3">MIN(B12:AF12)</f>
        <v>24.9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48">
        <v>16</v>
      </c>
      <c r="C13" s="48">
        <v>16</v>
      </c>
      <c r="D13" s="48">
        <v>16</v>
      </c>
      <c r="E13" s="48">
        <v>16</v>
      </c>
      <c r="F13" s="48">
        <v>16</v>
      </c>
      <c r="G13" s="48">
        <v>16</v>
      </c>
      <c r="H13" s="48">
        <v>15.1</v>
      </c>
      <c r="I13" s="48">
        <v>15.1</v>
      </c>
      <c r="J13" s="48">
        <v>15.1</v>
      </c>
      <c r="K13" s="48">
        <v>15.1</v>
      </c>
      <c r="L13" s="48">
        <v>15</v>
      </c>
      <c r="M13" s="48">
        <v>15</v>
      </c>
      <c r="N13" s="48">
        <v>14.3</v>
      </c>
      <c r="O13" s="48">
        <v>14</v>
      </c>
      <c r="P13" s="48">
        <v>14.1</v>
      </c>
      <c r="Q13" s="48">
        <v>15.2</v>
      </c>
      <c r="R13" s="48">
        <v>15</v>
      </c>
      <c r="S13" s="48">
        <v>15</v>
      </c>
      <c r="T13" s="48">
        <v>15</v>
      </c>
      <c r="U13" s="48">
        <v>15</v>
      </c>
      <c r="V13" s="48">
        <v>15</v>
      </c>
      <c r="W13" s="48">
        <v>15</v>
      </c>
      <c r="X13" s="48">
        <v>15</v>
      </c>
      <c r="Y13" s="48"/>
      <c r="Z13" s="48">
        <v>15</v>
      </c>
      <c r="AA13" s="48">
        <v>15</v>
      </c>
      <c r="AB13" s="48">
        <v>15</v>
      </c>
      <c r="AC13" s="48">
        <v>15</v>
      </c>
      <c r="AD13" s="48">
        <v>15</v>
      </c>
      <c r="AE13" s="48">
        <v>15</v>
      </c>
      <c r="AF13" s="48">
        <v>15</v>
      </c>
      <c r="AG13" s="58">
        <v>45</v>
      </c>
      <c r="AH13" s="51">
        <f t="shared" si="2"/>
        <v>16</v>
      </c>
      <c r="AI13" s="52">
        <f t="shared" si="3"/>
        <v>14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48">
        <v>10</v>
      </c>
      <c r="C14" s="48">
        <v>10</v>
      </c>
      <c r="D14" s="48">
        <v>10</v>
      </c>
      <c r="E14" s="48">
        <v>10</v>
      </c>
      <c r="F14" s="48">
        <v>10</v>
      </c>
      <c r="G14" s="48">
        <v>10</v>
      </c>
      <c r="H14" s="48">
        <v>10</v>
      </c>
      <c r="I14" s="48">
        <v>10</v>
      </c>
      <c r="J14" s="48">
        <v>10</v>
      </c>
      <c r="K14" s="48">
        <v>10</v>
      </c>
      <c r="L14" s="48">
        <v>10</v>
      </c>
      <c r="M14" s="48">
        <v>10.3</v>
      </c>
      <c r="N14" s="48">
        <v>10.3</v>
      </c>
      <c r="O14" s="48">
        <v>10.3</v>
      </c>
      <c r="P14" s="48">
        <v>10.3</v>
      </c>
      <c r="Q14" s="48">
        <v>10.3</v>
      </c>
      <c r="R14" s="48">
        <v>10.3</v>
      </c>
      <c r="S14" s="48">
        <v>10.3</v>
      </c>
      <c r="T14" s="48">
        <v>10.3</v>
      </c>
      <c r="U14" s="48">
        <v>10.3</v>
      </c>
      <c r="V14" s="48">
        <v>10.3</v>
      </c>
      <c r="W14" s="48">
        <v>10.3</v>
      </c>
      <c r="X14" s="48">
        <v>10.3</v>
      </c>
      <c r="Y14" s="48"/>
      <c r="Z14" s="48">
        <v>10.3</v>
      </c>
      <c r="AA14" s="48">
        <v>10.3</v>
      </c>
      <c r="AB14" s="48">
        <v>10.3</v>
      </c>
      <c r="AC14" s="48">
        <v>10.3</v>
      </c>
      <c r="AD14" s="48">
        <v>10.3</v>
      </c>
      <c r="AE14" s="48">
        <v>10.3</v>
      </c>
      <c r="AF14" s="48">
        <v>10.3</v>
      </c>
      <c r="AG14" s="58">
        <v>25</v>
      </c>
      <c r="AH14" s="51">
        <f t="shared" si="2"/>
        <v>10.3</v>
      </c>
      <c r="AI14" s="52">
        <f t="shared" si="3"/>
        <v>10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48">
        <v>11.7</v>
      </c>
      <c r="C15" s="48">
        <v>11.6</v>
      </c>
      <c r="D15" s="48">
        <v>11.6</v>
      </c>
      <c r="E15" s="48">
        <v>11.6</v>
      </c>
      <c r="F15" s="48">
        <v>11.6</v>
      </c>
      <c r="G15" s="48">
        <v>11.6</v>
      </c>
      <c r="H15" s="48">
        <v>9.9</v>
      </c>
      <c r="I15" s="48">
        <v>9.9</v>
      </c>
      <c r="J15" s="48">
        <v>9.9</v>
      </c>
      <c r="K15" s="48">
        <v>9.9</v>
      </c>
      <c r="L15" s="48">
        <v>9.9</v>
      </c>
      <c r="M15" s="48">
        <v>9.8000000000000007</v>
      </c>
      <c r="N15" s="48">
        <v>9.8000000000000007</v>
      </c>
      <c r="O15" s="48">
        <v>9.8000000000000007</v>
      </c>
      <c r="P15" s="48">
        <v>13.2</v>
      </c>
      <c r="Q15" s="48">
        <v>10.199999999999999</v>
      </c>
      <c r="R15" s="48">
        <v>7</v>
      </c>
      <c r="S15" s="48">
        <v>9.6</v>
      </c>
      <c r="T15" s="48">
        <v>9.6</v>
      </c>
      <c r="U15" s="48">
        <v>7.3</v>
      </c>
      <c r="V15" s="48">
        <v>10.199999999999999</v>
      </c>
      <c r="W15" s="48">
        <v>9.8000000000000007</v>
      </c>
      <c r="X15" s="48">
        <v>11.4</v>
      </c>
      <c r="Y15" s="48"/>
      <c r="Z15" s="48">
        <v>9.6999999999999993</v>
      </c>
      <c r="AA15" s="48">
        <v>9.6999999999999993</v>
      </c>
      <c r="AB15" s="48">
        <v>9.6999999999999993</v>
      </c>
      <c r="AC15" s="48">
        <v>9.6999999999999993</v>
      </c>
      <c r="AD15" s="48">
        <v>9.6999999999999993</v>
      </c>
      <c r="AE15" s="48">
        <v>9.6999999999999993</v>
      </c>
      <c r="AF15" s="48">
        <v>9.6999999999999993</v>
      </c>
      <c r="AG15" s="58">
        <v>25</v>
      </c>
      <c r="AH15" s="51">
        <f t="shared" si="2"/>
        <v>13.2</v>
      </c>
      <c r="AI15" s="52">
        <f t="shared" si="3"/>
        <v>7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6.2</v>
      </c>
      <c r="C16" s="48">
        <v>6.2</v>
      </c>
      <c r="D16" s="48">
        <v>6.2</v>
      </c>
      <c r="E16" s="48">
        <v>6.2</v>
      </c>
      <c r="F16" s="48">
        <v>6.2</v>
      </c>
      <c r="G16" s="48">
        <v>6.2</v>
      </c>
      <c r="H16" s="48">
        <v>6.2</v>
      </c>
      <c r="I16" s="48">
        <v>6.2</v>
      </c>
      <c r="J16" s="48">
        <v>6.2</v>
      </c>
      <c r="K16" s="48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/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12.2</v>
      </c>
      <c r="C17" s="48">
        <v>12.3</v>
      </c>
      <c r="D17" s="48">
        <v>12.3</v>
      </c>
      <c r="E17" s="48">
        <v>12.3</v>
      </c>
      <c r="F17" s="48">
        <v>12.3</v>
      </c>
      <c r="G17" s="48">
        <v>12.3</v>
      </c>
      <c r="H17" s="48">
        <v>11.4</v>
      </c>
      <c r="I17" s="48">
        <v>11.4</v>
      </c>
      <c r="J17" s="48">
        <v>11.4</v>
      </c>
      <c r="K17" s="48">
        <v>11.4</v>
      </c>
      <c r="L17" s="48">
        <v>11.4</v>
      </c>
      <c r="M17" s="48">
        <v>9.6</v>
      </c>
      <c r="N17" s="48">
        <v>5.8</v>
      </c>
      <c r="O17" s="48">
        <v>10.8</v>
      </c>
      <c r="P17" s="48">
        <v>11.2</v>
      </c>
      <c r="Q17" s="48">
        <v>11</v>
      </c>
      <c r="R17" s="48">
        <v>10.6</v>
      </c>
      <c r="S17" s="48">
        <v>10.3</v>
      </c>
      <c r="T17" s="48">
        <v>10.1</v>
      </c>
      <c r="U17" s="48">
        <v>10.4</v>
      </c>
      <c r="V17" s="48">
        <v>10.8</v>
      </c>
      <c r="W17" s="48">
        <v>10.7</v>
      </c>
      <c r="X17" s="48">
        <v>12.2</v>
      </c>
      <c r="Y17" s="48"/>
      <c r="Z17" s="48">
        <v>15.1</v>
      </c>
      <c r="AA17" s="48">
        <v>15.1</v>
      </c>
      <c r="AB17" s="48">
        <v>15.1</v>
      </c>
      <c r="AC17" s="48">
        <v>15.1</v>
      </c>
      <c r="AD17" s="48">
        <v>15.1</v>
      </c>
      <c r="AE17" s="48">
        <v>15.1</v>
      </c>
      <c r="AF17" s="48">
        <v>15.1</v>
      </c>
      <c r="AG17" s="58">
        <v>22.1</v>
      </c>
      <c r="AH17" s="51">
        <f t="shared" si="2"/>
        <v>15.1</v>
      </c>
      <c r="AI17" s="52">
        <f t="shared" si="3"/>
        <v>5.8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4.5</v>
      </c>
      <c r="C18" s="48">
        <v>4.5</v>
      </c>
      <c r="D18" s="48">
        <v>4.5</v>
      </c>
      <c r="E18" s="48">
        <v>4.5</v>
      </c>
      <c r="F18" s="48">
        <v>4.5</v>
      </c>
      <c r="G18" s="48">
        <v>4.5</v>
      </c>
      <c r="H18" s="48">
        <v>4.5</v>
      </c>
      <c r="I18" s="48">
        <v>4.5</v>
      </c>
      <c r="J18" s="48">
        <v>4.5</v>
      </c>
      <c r="K18" s="48">
        <v>4.5</v>
      </c>
      <c r="L18" s="48">
        <v>4.5</v>
      </c>
      <c r="M18" s="48">
        <v>4.5</v>
      </c>
      <c r="N18" s="48">
        <v>4.5</v>
      </c>
      <c r="O18" s="48">
        <v>4.5</v>
      </c>
      <c r="P18" s="48">
        <v>4.5</v>
      </c>
      <c r="Q18" s="48">
        <v>4.5</v>
      </c>
      <c r="R18" s="48">
        <v>4.5</v>
      </c>
      <c r="S18" s="48">
        <v>4.5</v>
      </c>
      <c r="T18" s="48">
        <v>4.5</v>
      </c>
      <c r="U18" s="48">
        <v>4.5</v>
      </c>
      <c r="V18" s="48">
        <v>4.5</v>
      </c>
      <c r="W18" s="48">
        <v>4.5</v>
      </c>
      <c r="X18" s="48">
        <v>4.5</v>
      </c>
      <c r="Y18" s="48"/>
      <c r="Z18" s="48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48">
        <v>11.4</v>
      </c>
      <c r="C19" s="48">
        <v>11.5</v>
      </c>
      <c r="D19" s="48">
        <v>11.5</v>
      </c>
      <c r="E19" s="48">
        <v>11.5</v>
      </c>
      <c r="F19" s="48">
        <v>11.5</v>
      </c>
      <c r="G19" s="48">
        <v>11.5</v>
      </c>
      <c r="H19" s="48">
        <v>11.5</v>
      </c>
      <c r="I19" s="48">
        <v>11.5</v>
      </c>
      <c r="J19" s="48">
        <v>11.5</v>
      </c>
      <c r="K19" s="48">
        <v>11.5</v>
      </c>
      <c r="L19" s="48">
        <v>11.5</v>
      </c>
      <c r="M19" s="48">
        <v>11.5</v>
      </c>
      <c r="N19" s="48">
        <v>11.5</v>
      </c>
      <c r="O19" s="48">
        <v>10.9</v>
      </c>
      <c r="P19" s="48">
        <v>11.3</v>
      </c>
      <c r="Q19" s="48">
        <v>8.3000000000000007</v>
      </c>
      <c r="R19" s="48">
        <v>8.4</v>
      </c>
      <c r="S19" s="48">
        <v>9</v>
      </c>
      <c r="T19" s="48">
        <v>9.9</v>
      </c>
      <c r="U19" s="48">
        <v>10.5</v>
      </c>
      <c r="V19" s="48">
        <v>11.4</v>
      </c>
      <c r="W19" s="48">
        <v>11.4</v>
      </c>
      <c r="X19" s="48">
        <v>11.4</v>
      </c>
      <c r="Y19" s="48"/>
      <c r="Z19" s="48">
        <v>11.3</v>
      </c>
      <c r="AA19" s="48">
        <v>11.3</v>
      </c>
      <c r="AB19" s="48">
        <v>11.3</v>
      </c>
      <c r="AC19" s="48">
        <v>11.3</v>
      </c>
      <c r="AD19" s="48">
        <v>11.3</v>
      </c>
      <c r="AE19" s="48">
        <v>11.3</v>
      </c>
      <c r="AF19" s="48">
        <v>11.3</v>
      </c>
      <c r="AG19" s="58">
        <v>22</v>
      </c>
      <c r="AH19" s="51">
        <f t="shared" si="2"/>
        <v>11.5</v>
      </c>
      <c r="AI19" s="52">
        <f t="shared" si="3"/>
        <v>8.3000000000000007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/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58">
        <v>22</v>
      </c>
      <c r="AH20" s="51">
        <f t="shared" si="2"/>
        <v>0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2</v>
      </c>
      <c r="C21" s="48">
        <v>2</v>
      </c>
      <c r="D21" s="48">
        <v>2</v>
      </c>
      <c r="E21" s="48">
        <v>2</v>
      </c>
      <c r="F21" s="48">
        <v>2</v>
      </c>
      <c r="G21" s="48">
        <v>2</v>
      </c>
      <c r="H21" s="48">
        <v>2</v>
      </c>
      <c r="I21" s="48">
        <v>2</v>
      </c>
      <c r="J21" s="48">
        <v>2</v>
      </c>
      <c r="K21" s="48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/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48"/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48"/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48"/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48"/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48"/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48">
        <v>3</v>
      </c>
      <c r="C27" s="48">
        <v>3</v>
      </c>
      <c r="D27" s="48">
        <v>3</v>
      </c>
      <c r="E27" s="48">
        <v>3</v>
      </c>
      <c r="F27" s="48">
        <v>3</v>
      </c>
      <c r="G27" s="48">
        <v>3</v>
      </c>
      <c r="H27" s="48">
        <v>3</v>
      </c>
      <c r="I27" s="48">
        <v>3</v>
      </c>
      <c r="J27" s="48">
        <v>3</v>
      </c>
      <c r="K27" s="48">
        <v>3</v>
      </c>
      <c r="L27" s="48">
        <v>3</v>
      </c>
      <c r="M27" s="48">
        <v>3</v>
      </c>
      <c r="N27" s="48">
        <v>3</v>
      </c>
      <c r="O27" s="48">
        <v>3</v>
      </c>
      <c r="P27" s="48">
        <v>3</v>
      </c>
      <c r="Q27" s="48">
        <v>3</v>
      </c>
      <c r="R27" s="48">
        <v>3</v>
      </c>
      <c r="S27" s="48">
        <v>3</v>
      </c>
      <c r="T27" s="48">
        <v>3</v>
      </c>
      <c r="U27" s="48">
        <v>3</v>
      </c>
      <c r="V27" s="48">
        <v>3</v>
      </c>
      <c r="W27" s="48">
        <v>3</v>
      </c>
      <c r="X27" s="48">
        <v>3</v>
      </c>
      <c r="Y27" s="48"/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75</v>
      </c>
      <c r="C28" s="55">
        <v>75</v>
      </c>
      <c r="D28" s="55">
        <v>75</v>
      </c>
      <c r="E28" s="55">
        <v>75</v>
      </c>
      <c r="F28" s="55">
        <v>75</v>
      </c>
      <c r="G28" s="55">
        <v>75</v>
      </c>
      <c r="H28" s="55">
        <v>75</v>
      </c>
      <c r="I28" s="55">
        <v>75</v>
      </c>
      <c r="J28" s="55">
        <v>75</v>
      </c>
      <c r="K28" s="55">
        <v>75</v>
      </c>
      <c r="L28" s="55">
        <v>75</v>
      </c>
      <c r="M28" s="55">
        <v>75</v>
      </c>
      <c r="N28" s="55">
        <v>75</v>
      </c>
      <c r="O28" s="55">
        <v>75</v>
      </c>
      <c r="P28" s="55">
        <v>75</v>
      </c>
      <c r="Q28" s="55">
        <v>75</v>
      </c>
      <c r="R28" s="55">
        <v>75</v>
      </c>
      <c r="S28" s="55">
        <v>75</v>
      </c>
      <c r="T28" s="55">
        <v>75</v>
      </c>
      <c r="U28" s="55">
        <v>75</v>
      </c>
      <c r="V28" s="55">
        <v>75</v>
      </c>
      <c r="W28" s="55">
        <v>75</v>
      </c>
      <c r="X28" s="55">
        <v>75</v>
      </c>
      <c r="Y28" s="55">
        <v>75</v>
      </c>
      <c r="Z28" s="55">
        <v>75</v>
      </c>
      <c r="AA28" s="55">
        <v>75</v>
      </c>
      <c r="AB28" s="55">
        <v>75</v>
      </c>
      <c r="AC28" s="55">
        <v>75</v>
      </c>
      <c r="AD28" s="55">
        <v>75</v>
      </c>
      <c r="AE28" s="55">
        <v>75</v>
      </c>
      <c r="AF28" s="55">
        <v>75</v>
      </c>
      <c r="AG28" s="58">
        <v>85</v>
      </c>
      <c r="AH28" s="51">
        <f t="shared" si="2"/>
        <v>75</v>
      </c>
      <c r="AI28" s="52">
        <f t="shared" si="3"/>
        <v>75</v>
      </c>
      <c r="AK28" s="53"/>
    </row>
    <row r="29" spans="1:88" ht="15.75" thickBot="1" x14ac:dyDescent="0.3">
      <c r="A29" s="65" t="s">
        <v>36</v>
      </c>
      <c r="B29" s="55">
        <v>31.6</v>
      </c>
      <c r="C29" s="55">
        <v>29.1</v>
      </c>
      <c r="D29" s="55">
        <v>29.2</v>
      </c>
      <c r="E29" s="55">
        <v>29.8</v>
      </c>
      <c r="F29" s="55">
        <v>30.1</v>
      </c>
      <c r="G29" s="55">
        <v>29.7</v>
      </c>
      <c r="H29" s="55">
        <v>26.6</v>
      </c>
      <c r="I29" s="55">
        <v>23.3</v>
      </c>
      <c r="J29" s="55">
        <v>25.1</v>
      </c>
      <c r="K29" s="55">
        <v>27</v>
      </c>
      <c r="L29" s="66">
        <v>27.5</v>
      </c>
      <c r="M29" s="66">
        <v>28.8</v>
      </c>
      <c r="N29" s="66">
        <v>26.6</v>
      </c>
      <c r="O29" s="66">
        <v>27</v>
      </c>
      <c r="P29" s="66">
        <v>20.5</v>
      </c>
      <c r="Q29" s="66">
        <v>20.8</v>
      </c>
      <c r="R29" s="66">
        <v>20.3</v>
      </c>
      <c r="S29" s="66">
        <v>20.6</v>
      </c>
      <c r="T29" s="66">
        <v>20.8</v>
      </c>
      <c r="U29" s="66">
        <v>24.1</v>
      </c>
      <c r="V29" s="66">
        <v>23.6</v>
      </c>
      <c r="W29" s="66">
        <v>21.6</v>
      </c>
      <c r="X29" s="66">
        <v>19.600000000000001</v>
      </c>
      <c r="Y29" s="66"/>
      <c r="Z29" s="66">
        <v>17.3</v>
      </c>
      <c r="AA29" s="66">
        <v>17.3</v>
      </c>
      <c r="AB29" s="66">
        <v>18.5</v>
      </c>
      <c r="AC29" s="66">
        <v>18.5</v>
      </c>
      <c r="AD29" s="66">
        <v>18.5</v>
      </c>
      <c r="AE29" s="55">
        <v>20</v>
      </c>
      <c r="AF29" s="55">
        <v>20</v>
      </c>
      <c r="AG29" s="58">
        <v>240</v>
      </c>
      <c r="AH29" s="51">
        <f t="shared" si="2"/>
        <v>31.6</v>
      </c>
      <c r="AI29" s="52">
        <f t="shared" si="3"/>
        <v>17.3</v>
      </c>
      <c r="AK29" s="53"/>
    </row>
    <row r="30" spans="1:88" ht="15.75" thickBot="1" x14ac:dyDescent="0.3">
      <c r="A30" s="67" t="s">
        <v>37</v>
      </c>
      <c r="B30" s="68">
        <f t="shared" ref="B30:AF30" si="4">SUM(B11:B28)</f>
        <v>229.1</v>
      </c>
      <c r="C30" s="68">
        <f t="shared" si="4"/>
        <v>229</v>
      </c>
      <c r="D30" s="68">
        <f t="shared" si="4"/>
        <v>229</v>
      </c>
      <c r="E30" s="68">
        <f t="shared" si="4"/>
        <v>229</v>
      </c>
      <c r="F30" s="68">
        <f t="shared" si="4"/>
        <v>225</v>
      </c>
      <c r="G30" s="68">
        <f t="shared" si="4"/>
        <v>225</v>
      </c>
      <c r="H30" s="68">
        <f t="shared" si="4"/>
        <v>221.5</v>
      </c>
      <c r="I30" s="68">
        <f t="shared" si="4"/>
        <v>221.5</v>
      </c>
      <c r="J30" s="68">
        <f t="shared" si="4"/>
        <v>221.5</v>
      </c>
      <c r="K30" s="68">
        <f t="shared" si="4"/>
        <v>221.5</v>
      </c>
      <c r="L30" s="68">
        <f t="shared" si="4"/>
        <v>219</v>
      </c>
      <c r="M30" s="68">
        <f t="shared" si="4"/>
        <v>221.39999999999998</v>
      </c>
      <c r="N30" s="68">
        <f t="shared" si="4"/>
        <v>216.89999999999998</v>
      </c>
      <c r="O30" s="68">
        <f t="shared" si="4"/>
        <v>220</v>
      </c>
      <c r="P30" s="68">
        <f t="shared" si="4"/>
        <v>225.29900000000001</v>
      </c>
      <c r="Q30" s="68">
        <f t="shared" si="4"/>
        <v>220.2</v>
      </c>
      <c r="R30" s="68">
        <f t="shared" si="4"/>
        <v>216.5</v>
      </c>
      <c r="S30" s="68">
        <f t="shared" si="4"/>
        <v>214.8</v>
      </c>
      <c r="T30" s="68">
        <f t="shared" si="4"/>
        <v>215</v>
      </c>
      <c r="U30" s="68">
        <f t="shared" si="4"/>
        <v>214.2</v>
      </c>
      <c r="V30" s="68">
        <f>SUM(V11:V28)</f>
        <v>218.10000000000002</v>
      </c>
      <c r="W30" s="68">
        <f t="shared" si="4"/>
        <v>217.8</v>
      </c>
      <c r="X30" s="68">
        <f t="shared" si="4"/>
        <v>221</v>
      </c>
      <c r="Y30" s="68">
        <f t="shared" si="4"/>
        <v>75</v>
      </c>
      <c r="Z30" s="68">
        <f t="shared" si="4"/>
        <v>222.1</v>
      </c>
      <c r="AA30" s="68">
        <f t="shared" si="4"/>
        <v>222.1</v>
      </c>
      <c r="AB30" s="68">
        <f t="shared" si="4"/>
        <v>222.1</v>
      </c>
      <c r="AC30" s="68">
        <f t="shared" si="4"/>
        <v>222.1</v>
      </c>
      <c r="AD30" s="68">
        <f t="shared" si="4"/>
        <v>226.1</v>
      </c>
      <c r="AE30" s="68">
        <f t="shared" si="4"/>
        <v>226.5</v>
      </c>
      <c r="AF30" s="68">
        <f t="shared" si="4"/>
        <v>226.5</v>
      </c>
      <c r="AG30" s="58">
        <f>SUM(AG11:AG29)</f>
        <v>729.2</v>
      </c>
      <c r="AH30" s="51">
        <f t="shared" si="2"/>
        <v>229.1</v>
      </c>
      <c r="AI30" s="52">
        <f t="shared" si="3"/>
        <v>75</v>
      </c>
      <c r="AK30" s="53"/>
    </row>
    <row r="31" spans="1:88" x14ac:dyDescent="0.25">
      <c r="A31" s="54" t="s">
        <v>38</v>
      </c>
      <c r="B31" s="47">
        <v>0</v>
      </c>
      <c r="C31" s="55">
        <v>0</v>
      </c>
      <c r="D31" s="55">
        <v>0</v>
      </c>
      <c r="E31" s="55">
        <v>0</v>
      </c>
      <c r="F31" s="55">
        <v>32</v>
      </c>
      <c r="G31" s="55">
        <v>32.4</v>
      </c>
      <c r="H31" s="55">
        <v>33.4</v>
      </c>
      <c r="I31" s="55">
        <v>60.2</v>
      </c>
      <c r="J31" s="55">
        <v>71</v>
      </c>
      <c r="K31" s="55">
        <v>80.8</v>
      </c>
      <c r="L31" s="48">
        <v>90.1</v>
      </c>
      <c r="M31" s="48">
        <v>91.3</v>
      </c>
      <c r="N31" s="48">
        <v>97.4</v>
      </c>
      <c r="O31" s="48">
        <v>91.1</v>
      </c>
      <c r="P31" s="48">
        <v>48.5</v>
      </c>
      <c r="Q31" s="48">
        <v>80.8</v>
      </c>
      <c r="R31" s="48">
        <v>81.3</v>
      </c>
      <c r="S31" s="48">
        <v>81</v>
      </c>
      <c r="T31" s="48">
        <v>80.400000000000006</v>
      </c>
      <c r="U31" s="48">
        <v>80.8</v>
      </c>
      <c r="V31" s="48">
        <v>81.2</v>
      </c>
      <c r="W31" s="48">
        <v>80.8</v>
      </c>
      <c r="X31" s="48">
        <v>96</v>
      </c>
      <c r="Y31" s="48"/>
      <c r="Z31" s="48">
        <v>144.9</v>
      </c>
      <c r="AA31" s="47">
        <v>121</v>
      </c>
      <c r="AB31" s="47">
        <v>110</v>
      </c>
      <c r="AC31" s="47">
        <v>90</v>
      </c>
      <c r="AD31" s="47">
        <v>40</v>
      </c>
      <c r="AE31" s="47">
        <v>30</v>
      </c>
      <c r="AF31" s="47">
        <v>0</v>
      </c>
      <c r="AG31" s="56">
        <v>144</v>
      </c>
      <c r="AH31" s="51">
        <f t="shared" si="2"/>
        <v>144.9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20.2</v>
      </c>
      <c r="I32" s="55">
        <v>20.9</v>
      </c>
      <c r="J32" s="55">
        <v>21.5</v>
      </c>
      <c r="K32" s="55">
        <v>29.1</v>
      </c>
      <c r="L32" s="69">
        <v>36.200000000000003</v>
      </c>
      <c r="M32" s="69">
        <v>36.299999999999997</v>
      </c>
      <c r="N32" s="69">
        <v>35</v>
      </c>
      <c r="O32" s="69">
        <v>29.5</v>
      </c>
      <c r="P32" s="69">
        <v>35.200000000000003</v>
      </c>
      <c r="Q32" s="69">
        <v>62</v>
      </c>
      <c r="R32" s="69">
        <v>64.3</v>
      </c>
      <c r="S32" s="69">
        <v>58.2</v>
      </c>
      <c r="T32" s="69">
        <v>42.3</v>
      </c>
      <c r="U32" s="69">
        <v>35.4</v>
      </c>
      <c r="V32" s="69">
        <v>34.299999999999997</v>
      </c>
      <c r="W32" s="69">
        <v>34.799999999999997</v>
      </c>
      <c r="X32" s="69">
        <v>34.700000000000003</v>
      </c>
      <c r="Y32" s="69"/>
      <c r="Z32" s="69">
        <v>55.8</v>
      </c>
      <c r="AA32" s="55">
        <v>55</v>
      </c>
      <c r="AB32" s="55">
        <v>45</v>
      </c>
      <c r="AC32" s="55">
        <v>35</v>
      </c>
      <c r="AD32" s="55">
        <v>35</v>
      </c>
      <c r="AE32" s="55">
        <v>23</v>
      </c>
      <c r="AF32" s="55">
        <v>23</v>
      </c>
      <c r="AG32" s="58">
        <v>70</v>
      </c>
      <c r="AH32" s="51">
        <f t="shared" si="2"/>
        <v>64.3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21.7</v>
      </c>
      <c r="F33" s="55">
        <v>22.5</v>
      </c>
      <c r="G33" s="55">
        <v>22.5</v>
      </c>
      <c r="H33" s="55">
        <v>35.4</v>
      </c>
      <c r="I33" s="55">
        <v>47.5</v>
      </c>
      <c r="J33" s="55">
        <v>56.7</v>
      </c>
      <c r="K33" s="55">
        <v>51.5</v>
      </c>
      <c r="L33" s="69">
        <v>51.5</v>
      </c>
      <c r="M33" s="69">
        <v>51.4</v>
      </c>
      <c r="N33" s="69">
        <v>41.1</v>
      </c>
      <c r="O33" s="69">
        <v>36.200000000000003</v>
      </c>
      <c r="P33" s="69">
        <v>33.4</v>
      </c>
      <c r="Q33" s="69">
        <v>46.3</v>
      </c>
      <c r="R33" s="69">
        <v>46.5</v>
      </c>
      <c r="S33" s="69">
        <v>46.5</v>
      </c>
      <c r="T33" s="69">
        <v>46.3</v>
      </c>
      <c r="U33" s="69">
        <v>46.3</v>
      </c>
      <c r="V33" s="69">
        <v>46.4</v>
      </c>
      <c r="W33" s="69">
        <v>46.2</v>
      </c>
      <c r="X33" s="69">
        <v>46.2</v>
      </c>
      <c r="Y33" s="69"/>
      <c r="Z33" s="69">
        <v>68.400000000000006</v>
      </c>
      <c r="AA33" s="55">
        <v>67</v>
      </c>
      <c r="AB33" s="55">
        <v>58</v>
      </c>
      <c r="AC33" s="55">
        <v>58</v>
      </c>
      <c r="AD33" s="55">
        <v>51</v>
      </c>
      <c r="AE33" s="55">
        <v>44</v>
      </c>
      <c r="AF33" s="55">
        <v>35</v>
      </c>
      <c r="AG33" s="58">
        <v>69</v>
      </c>
      <c r="AH33" s="51">
        <f t="shared" si="2"/>
        <v>68.400000000000006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27.8</v>
      </c>
      <c r="C34" s="55">
        <v>27.7</v>
      </c>
      <c r="D34" s="55">
        <v>27.6</v>
      </c>
      <c r="E34" s="55">
        <v>27.7</v>
      </c>
      <c r="F34" s="55">
        <v>27.7</v>
      </c>
      <c r="G34" s="55">
        <v>27.5</v>
      </c>
      <c r="H34" s="55">
        <v>27.4</v>
      </c>
      <c r="I34" s="55">
        <v>27.4</v>
      </c>
      <c r="J34" s="55">
        <v>27.7</v>
      </c>
      <c r="K34" s="55">
        <v>27.6</v>
      </c>
      <c r="L34" s="69">
        <v>27.9</v>
      </c>
      <c r="M34" s="69">
        <v>27.6</v>
      </c>
      <c r="N34" s="69">
        <v>27.6</v>
      </c>
      <c r="O34" s="69">
        <v>27.6</v>
      </c>
      <c r="P34" s="69">
        <v>27.6</v>
      </c>
      <c r="Q34" s="69">
        <v>28.2</v>
      </c>
      <c r="R34" s="69">
        <v>28.3</v>
      </c>
      <c r="S34" s="69">
        <v>28.3</v>
      </c>
      <c r="T34" s="69">
        <v>28.3</v>
      </c>
      <c r="U34" s="69">
        <v>28</v>
      </c>
      <c r="V34" s="69">
        <v>28.3</v>
      </c>
      <c r="W34" s="69">
        <v>28.3</v>
      </c>
      <c r="X34" s="69">
        <v>28.7</v>
      </c>
      <c r="Y34" s="69"/>
      <c r="Z34" s="69">
        <v>28.7</v>
      </c>
      <c r="AA34" s="69">
        <v>28.7</v>
      </c>
      <c r="AB34" s="55">
        <v>29</v>
      </c>
      <c r="AC34" s="55">
        <v>29</v>
      </c>
      <c r="AD34" s="55">
        <v>29</v>
      </c>
      <c r="AE34" s="55">
        <v>29</v>
      </c>
      <c r="AF34" s="55">
        <v>29</v>
      </c>
      <c r="AG34" s="58">
        <v>60</v>
      </c>
      <c r="AH34" s="51">
        <f t="shared" si="2"/>
        <v>29</v>
      </c>
      <c r="AI34" s="52">
        <f t="shared" si="3"/>
        <v>27.4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10</v>
      </c>
      <c r="J35" s="55">
        <v>10</v>
      </c>
      <c r="K35" s="55">
        <v>10</v>
      </c>
      <c r="L35" s="55">
        <v>10</v>
      </c>
      <c r="M35" s="55">
        <v>15</v>
      </c>
      <c r="N35" s="55">
        <v>15</v>
      </c>
      <c r="O35" s="55">
        <v>20</v>
      </c>
      <c r="P35" s="55">
        <v>20</v>
      </c>
      <c r="Q35" s="55">
        <v>10</v>
      </c>
      <c r="R35" s="55">
        <v>10.199999999999999</v>
      </c>
      <c r="S35" s="48">
        <v>10</v>
      </c>
      <c r="T35" s="48">
        <v>9.9</v>
      </c>
      <c r="U35" s="48">
        <v>0</v>
      </c>
      <c r="V35" s="69">
        <v>0</v>
      </c>
      <c r="W35" s="69">
        <v>0</v>
      </c>
      <c r="X35" s="69">
        <v>0</v>
      </c>
      <c r="Y35" s="69"/>
      <c r="Z35" s="69">
        <v>14.8</v>
      </c>
      <c r="AA35" s="69">
        <v>14.8</v>
      </c>
      <c r="AB35" s="55">
        <v>12.8</v>
      </c>
      <c r="AC35" s="55">
        <v>12.8</v>
      </c>
      <c r="AD35" s="55">
        <v>10</v>
      </c>
      <c r="AE35" s="55">
        <v>10</v>
      </c>
      <c r="AF35" s="55">
        <v>10</v>
      </c>
      <c r="AG35" s="58">
        <v>30</v>
      </c>
      <c r="AH35" s="51">
        <f t="shared" si="2"/>
        <v>20</v>
      </c>
      <c r="AI35" s="52">
        <f t="shared" si="3"/>
        <v>0</v>
      </c>
      <c r="AK35" s="53"/>
    </row>
    <row r="36" spans="1:41" x14ac:dyDescent="0.25">
      <c r="A36" s="57" t="s">
        <v>43</v>
      </c>
      <c r="B36" s="55">
        <v>13.6</v>
      </c>
      <c r="C36" s="70">
        <v>13.6</v>
      </c>
      <c r="D36" s="70">
        <v>13.6</v>
      </c>
      <c r="E36" s="70">
        <v>13.6</v>
      </c>
      <c r="F36" s="70">
        <v>13.6</v>
      </c>
      <c r="G36" s="70">
        <v>13.6</v>
      </c>
      <c r="H36" s="70">
        <v>13.6</v>
      </c>
      <c r="I36" s="70">
        <v>13.6</v>
      </c>
      <c r="J36" s="70">
        <v>13.6</v>
      </c>
      <c r="K36" s="70">
        <v>13.5</v>
      </c>
      <c r="L36" s="70">
        <v>13.5</v>
      </c>
      <c r="M36" s="70">
        <v>13.5</v>
      </c>
      <c r="N36" s="70">
        <v>13.5</v>
      </c>
      <c r="O36" s="70">
        <v>9</v>
      </c>
      <c r="P36" s="70">
        <v>13.5</v>
      </c>
      <c r="Q36" s="70">
        <v>13.5</v>
      </c>
      <c r="R36" s="70">
        <v>13.5</v>
      </c>
      <c r="S36" s="48">
        <v>11</v>
      </c>
      <c r="T36" s="48">
        <v>11.1</v>
      </c>
      <c r="U36" s="48">
        <v>12</v>
      </c>
      <c r="V36" s="48">
        <v>12</v>
      </c>
      <c r="W36" s="48">
        <v>12</v>
      </c>
      <c r="X36" s="48">
        <v>12</v>
      </c>
      <c r="Y36" s="48"/>
      <c r="Z36" s="48">
        <v>12</v>
      </c>
      <c r="AA36" s="48">
        <v>12</v>
      </c>
      <c r="AB36" s="48">
        <v>12</v>
      </c>
      <c r="AC36" s="48">
        <v>12</v>
      </c>
      <c r="AD36" s="48">
        <v>12</v>
      </c>
      <c r="AE36" s="48">
        <v>12</v>
      </c>
      <c r="AF36" s="48">
        <v>12</v>
      </c>
      <c r="AG36" s="58">
        <v>24</v>
      </c>
      <c r="AH36" s="51">
        <f t="shared" si="2"/>
        <v>13.6</v>
      </c>
      <c r="AI36" s="52">
        <f t="shared" si="3"/>
        <v>9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48"/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55">
        <v>10</v>
      </c>
      <c r="M38" s="55">
        <v>10</v>
      </c>
      <c r="N38" s="55">
        <v>10</v>
      </c>
      <c r="O38" s="55">
        <v>10</v>
      </c>
      <c r="P38" s="55">
        <v>10</v>
      </c>
      <c r="Q38" s="55">
        <v>10</v>
      </c>
      <c r="R38" s="55">
        <v>10</v>
      </c>
      <c r="S38" s="55">
        <v>10</v>
      </c>
      <c r="T38" s="55">
        <v>10</v>
      </c>
      <c r="U38" s="55">
        <v>10</v>
      </c>
      <c r="V38" s="55">
        <v>10</v>
      </c>
      <c r="W38" s="55">
        <v>10</v>
      </c>
      <c r="X38" s="55">
        <v>10</v>
      </c>
      <c r="Y38" s="48"/>
      <c r="Z38" s="48">
        <v>10</v>
      </c>
      <c r="AA38" s="48">
        <v>10</v>
      </c>
      <c r="AB38" s="48">
        <v>10</v>
      </c>
      <c r="AC38" s="48">
        <v>10</v>
      </c>
      <c r="AD38" s="48">
        <v>10</v>
      </c>
      <c r="AE38" s="48">
        <v>10</v>
      </c>
      <c r="AF38" s="48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55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70">
        <v>5.5</v>
      </c>
      <c r="M39" s="70">
        <v>5.5</v>
      </c>
      <c r="N39" s="70">
        <v>5.5</v>
      </c>
      <c r="O39" s="70">
        <v>5.5</v>
      </c>
      <c r="P39" s="70">
        <v>5.5</v>
      </c>
      <c r="Q39" s="70">
        <v>5.5</v>
      </c>
      <c r="R39" s="70">
        <v>5.5</v>
      </c>
      <c r="S39" s="70">
        <v>5.5</v>
      </c>
      <c r="T39" s="70">
        <v>5.5</v>
      </c>
      <c r="U39" s="70">
        <v>5.5</v>
      </c>
      <c r="V39" s="70">
        <v>5.5</v>
      </c>
      <c r="W39" s="70">
        <v>5.5</v>
      </c>
      <c r="X39" s="70">
        <v>5.5</v>
      </c>
      <c r="Y39" s="48"/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55">
        <v>3</v>
      </c>
      <c r="M40" s="55">
        <v>3</v>
      </c>
      <c r="N40" s="55">
        <v>3</v>
      </c>
      <c r="O40" s="55">
        <v>3</v>
      </c>
      <c r="P40" s="55">
        <v>3</v>
      </c>
      <c r="Q40" s="55">
        <v>3</v>
      </c>
      <c r="R40" s="55">
        <v>3</v>
      </c>
      <c r="S40" s="55">
        <v>3</v>
      </c>
      <c r="T40" s="55">
        <v>3</v>
      </c>
      <c r="U40" s="55">
        <v>3</v>
      </c>
      <c r="V40" s="55">
        <v>3</v>
      </c>
      <c r="W40" s="55">
        <v>3</v>
      </c>
      <c r="X40" s="55">
        <v>3</v>
      </c>
      <c r="Y40" s="48"/>
      <c r="Z40" s="48">
        <v>3</v>
      </c>
      <c r="AA40" s="48">
        <v>3</v>
      </c>
      <c r="AB40" s="48">
        <v>3</v>
      </c>
      <c r="AC40" s="48">
        <v>3</v>
      </c>
      <c r="AD40" s="48">
        <v>3</v>
      </c>
      <c r="AE40" s="48">
        <v>3</v>
      </c>
      <c r="AF40" s="48">
        <v>3</v>
      </c>
      <c r="AG40" s="58">
        <v>10.050000000000001</v>
      </c>
      <c r="AH40" s="51">
        <f t="shared" si="2"/>
        <v>3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55">
        <v>3</v>
      </c>
      <c r="M41" s="55">
        <v>3</v>
      </c>
      <c r="N41" s="55">
        <v>3</v>
      </c>
      <c r="O41" s="55">
        <v>3</v>
      </c>
      <c r="P41" s="55">
        <v>3</v>
      </c>
      <c r="Q41" s="55">
        <v>3</v>
      </c>
      <c r="R41" s="55">
        <v>3</v>
      </c>
      <c r="S41" s="55">
        <v>3</v>
      </c>
      <c r="T41" s="55">
        <v>3</v>
      </c>
      <c r="U41" s="55">
        <v>3</v>
      </c>
      <c r="V41" s="55">
        <v>3</v>
      </c>
      <c r="W41" s="55">
        <v>3</v>
      </c>
      <c r="X41" s="55">
        <v>3</v>
      </c>
      <c r="Y41" s="48"/>
      <c r="Z41" s="48">
        <v>3</v>
      </c>
      <c r="AA41" s="48">
        <v>3</v>
      </c>
      <c r="AB41" s="48">
        <v>3</v>
      </c>
      <c r="AC41" s="48">
        <v>3</v>
      </c>
      <c r="AD41" s="48">
        <v>3</v>
      </c>
      <c r="AE41" s="48">
        <v>3</v>
      </c>
      <c r="AF41" s="48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f t="shared" ref="B42" si="5">B179</f>
        <v>3.54</v>
      </c>
      <c r="C42" s="72">
        <f t="shared" ref="C42:AF42" si="6">C179</f>
        <v>3.54</v>
      </c>
      <c r="D42" s="72">
        <f t="shared" si="6"/>
        <v>3.54</v>
      </c>
      <c r="E42" s="72">
        <f t="shared" si="6"/>
        <v>3.54</v>
      </c>
      <c r="F42" s="72">
        <f t="shared" si="6"/>
        <v>3.54</v>
      </c>
      <c r="G42" s="72">
        <f t="shared" si="6"/>
        <v>3.54</v>
      </c>
      <c r="H42" s="72">
        <f t="shared" si="6"/>
        <v>3.54</v>
      </c>
      <c r="I42" s="72">
        <f t="shared" si="6"/>
        <v>3.54</v>
      </c>
      <c r="J42" s="72">
        <f t="shared" si="6"/>
        <v>3.54</v>
      </c>
      <c r="K42" s="72">
        <f t="shared" si="6"/>
        <v>3.54</v>
      </c>
      <c r="L42" s="72">
        <f t="shared" si="6"/>
        <v>3.54</v>
      </c>
      <c r="M42" s="72">
        <f t="shared" si="6"/>
        <v>3.54</v>
      </c>
      <c r="N42" s="72">
        <f t="shared" si="6"/>
        <v>3.54</v>
      </c>
      <c r="O42" s="72">
        <f t="shared" si="6"/>
        <v>3.54</v>
      </c>
      <c r="P42" s="72">
        <f t="shared" si="6"/>
        <v>3.54</v>
      </c>
      <c r="Q42" s="72">
        <f t="shared" si="6"/>
        <v>3.54</v>
      </c>
      <c r="R42" s="72">
        <f t="shared" si="6"/>
        <v>3.54</v>
      </c>
      <c r="S42" s="72">
        <f t="shared" si="6"/>
        <v>3.54</v>
      </c>
      <c r="T42" s="72">
        <f t="shared" si="6"/>
        <v>3.54</v>
      </c>
      <c r="U42" s="72">
        <f t="shared" si="6"/>
        <v>3.54</v>
      </c>
      <c r="V42" s="72">
        <f t="shared" si="6"/>
        <v>3.54</v>
      </c>
      <c r="W42" s="72">
        <f t="shared" si="6"/>
        <v>3.54</v>
      </c>
      <c r="X42" s="72">
        <f t="shared" si="6"/>
        <v>3.54</v>
      </c>
      <c r="Y42" s="72">
        <f t="shared" si="6"/>
        <v>3.54</v>
      </c>
      <c r="Z42" s="72">
        <f t="shared" si="6"/>
        <v>3.54</v>
      </c>
      <c r="AA42" s="72">
        <f t="shared" si="6"/>
        <v>3.54</v>
      </c>
      <c r="AB42" s="72">
        <f t="shared" si="6"/>
        <v>3.54</v>
      </c>
      <c r="AC42" s="72">
        <f t="shared" si="6"/>
        <v>3.54</v>
      </c>
      <c r="AD42" s="72">
        <f t="shared" si="6"/>
        <v>3.54</v>
      </c>
      <c r="AE42" s="72">
        <f t="shared" si="6"/>
        <v>3.54</v>
      </c>
      <c r="AF42" s="72">
        <f t="shared" si="6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7">SUM(B31:B42)</f>
        <v>66.44</v>
      </c>
      <c r="C43" s="68">
        <f t="shared" si="7"/>
        <v>66.34</v>
      </c>
      <c r="D43" s="68">
        <f t="shared" si="7"/>
        <v>66.240000000000009</v>
      </c>
      <c r="E43" s="68">
        <f t="shared" si="7"/>
        <v>88.04</v>
      </c>
      <c r="F43" s="68">
        <f t="shared" si="7"/>
        <v>120.84</v>
      </c>
      <c r="G43" s="68">
        <f t="shared" si="7"/>
        <v>121.04</v>
      </c>
      <c r="H43" s="68">
        <f t="shared" si="7"/>
        <v>155.04</v>
      </c>
      <c r="I43" s="68">
        <f t="shared" si="7"/>
        <v>204.64</v>
      </c>
      <c r="J43" s="68">
        <f t="shared" si="7"/>
        <v>225.53999999999996</v>
      </c>
      <c r="K43" s="68">
        <f t="shared" si="7"/>
        <v>237.54</v>
      </c>
      <c r="L43" s="68">
        <f t="shared" si="7"/>
        <v>254.24</v>
      </c>
      <c r="M43" s="68">
        <f t="shared" si="7"/>
        <v>260.14000000000004</v>
      </c>
      <c r="N43" s="68">
        <f t="shared" si="7"/>
        <v>254.64</v>
      </c>
      <c r="O43" s="68">
        <f t="shared" si="7"/>
        <v>238.44</v>
      </c>
      <c r="P43" s="68">
        <f t="shared" si="7"/>
        <v>203.23999999999998</v>
      </c>
      <c r="Q43" s="68">
        <f t="shared" si="7"/>
        <v>265.84000000000003</v>
      </c>
      <c r="R43" s="68">
        <f t="shared" si="7"/>
        <v>269.14000000000004</v>
      </c>
      <c r="S43" s="68">
        <f t="shared" si="7"/>
        <v>260.04000000000002</v>
      </c>
      <c r="T43" s="68">
        <f t="shared" si="7"/>
        <v>243.34</v>
      </c>
      <c r="U43" s="68">
        <f t="shared" si="7"/>
        <v>227.54</v>
      </c>
      <c r="V43" s="68">
        <f t="shared" si="7"/>
        <v>227.24</v>
      </c>
      <c r="W43" s="68">
        <f t="shared" si="7"/>
        <v>227.14000000000001</v>
      </c>
      <c r="X43" s="68">
        <f t="shared" si="7"/>
        <v>242.63999999999996</v>
      </c>
      <c r="Y43" s="68">
        <f t="shared" si="7"/>
        <v>3.54</v>
      </c>
      <c r="Z43" s="68">
        <f t="shared" si="7"/>
        <v>349.64000000000004</v>
      </c>
      <c r="AA43" s="68">
        <f t="shared" si="7"/>
        <v>323.54000000000002</v>
      </c>
      <c r="AB43" s="68">
        <f t="shared" si="7"/>
        <v>291.84000000000003</v>
      </c>
      <c r="AC43" s="68">
        <f t="shared" si="7"/>
        <v>261.84000000000003</v>
      </c>
      <c r="AD43" s="68">
        <f t="shared" si="7"/>
        <v>202.04</v>
      </c>
      <c r="AE43" s="68">
        <f t="shared" si="7"/>
        <v>173.04</v>
      </c>
      <c r="AF43" s="68">
        <f t="shared" si="7"/>
        <v>134.04</v>
      </c>
      <c r="AG43" s="73">
        <f>SUM(AG31:AG42)</f>
        <v>464.91</v>
      </c>
      <c r="AH43" s="51">
        <f t="shared" si="2"/>
        <v>349.64000000000004</v>
      </c>
      <c r="AI43" s="52">
        <f t="shared" si="3"/>
        <v>3.54</v>
      </c>
      <c r="AK43" s="53"/>
    </row>
    <row r="44" spans="1:41" x14ac:dyDescent="0.25">
      <c r="A44" s="54" t="s">
        <v>51</v>
      </c>
      <c r="B44" s="48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10.7</v>
      </c>
      <c r="O44" s="74">
        <v>9.9</v>
      </c>
      <c r="P44" s="48">
        <v>10</v>
      </c>
      <c r="Q44" s="48">
        <v>14</v>
      </c>
      <c r="R44" s="48">
        <v>13.9</v>
      </c>
      <c r="S44" s="48">
        <v>20</v>
      </c>
      <c r="T44" s="48">
        <v>29.9</v>
      </c>
      <c r="U44" s="48">
        <v>29.4</v>
      </c>
      <c r="V44" s="48">
        <v>29.4</v>
      </c>
      <c r="W44" s="48">
        <v>29.4</v>
      </c>
      <c r="X44" s="48">
        <v>29.4</v>
      </c>
      <c r="Y44" s="48"/>
      <c r="Z44" s="48">
        <v>43.2</v>
      </c>
      <c r="AA44" s="48">
        <v>43</v>
      </c>
      <c r="AB44" s="48">
        <v>30</v>
      </c>
      <c r="AC44" s="48">
        <v>29</v>
      </c>
      <c r="AD44" s="48">
        <v>14</v>
      </c>
      <c r="AE44" s="48">
        <v>10</v>
      </c>
      <c r="AF44" s="48">
        <v>0</v>
      </c>
      <c r="AG44" s="56">
        <v>60</v>
      </c>
      <c r="AH44" s="51">
        <f t="shared" si="2"/>
        <v>43.2</v>
      </c>
      <c r="AI44" s="52">
        <f t="shared" si="3"/>
        <v>0</v>
      </c>
      <c r="AK44" s="53"/>
    </row>
    <row r="45" spans="1:41" x14ac:dyDescent="0.25">
      <c r="A45" s="57" t="s">
        <v>52</v>
      </c>
      <c r="B45" s="69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3.9</v>
      </c>
      <c r="O45" s="74">
        <v>4.2</v>
      </c>
      <c r="P45" s="69">
        <v>4.5999999999999996</v>
      </c>
      <c r="Q45" s="69">
        <v>5.8</v>
      </c>
      <c r="R45" s="48">
        <v>7.3</v>
      </c>
      <c r="S45" s="48">
        <v>10.1</v>
      </c>
      <c r="T45" s="48">
        <v>14.5</v>
      </c>
      <c r="U45" s="69">
        <v>15.3</v>
      </c>
      <c r="V45" s="69">
        <v>15.5</v>
      </c>
      <c r="W45" s="69">
        <v>15.3</v>
      </c>
      <c r="X45" s="69">
        <v>15.3</v>
      </c>
      <c r="Y45" s="69"/>
      <c r="Z45" s="69">
        <v>19.7</v>
      </c>
      <c r="AA45" s="69">
        <v>21.4</v>
      </c>
      <c r="AB45" s="69">
        <v>15</v>
      </c>
      <c r="AC45" s="69">
        <v>15</v>
      </c>
      <c r="AD45" s="69">
        <v>10</v>
      </c>
      <c r="AE45" s="69">
        <v>5</v>
      </c>
      <c r="AF45" s="69">
        <v>0</v>
      </c>
      <c r="AG45" s="58">
        <v>32</v>
      </c>
      <c r="AH45" s="51">
        <f t="shared" si="2"/>
        <v>21.4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6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1.4</v>
      </c>
      <c r="O46" s="75">
        <v>1.5</v>
      </c>
      <c r="P46" s="76">
        <v>1.7</v>
      </c>
      <c r="Q46" s="76">
        <v>2.1</v>
      </c>
      <c r="R46" s="48">
        <v>2.6</v>
      </c>
      <c r="S46" s="48">
        <v>3.7</v>
      </c>
      <c r="T46" s="48">
        <v>5.3</v>
      </c>
      <c r="U46" s="76">
        <v>5.6</v>
      </c>
      <c r="V46" s="76">
        <v>5.6</v>
      </c>
      <c r="W46" s="76">
        <v>5.6</v>
      </c>
      <c r="X46" s="76">
        <v>5.6</v>
      </c>
      <c r="Y46" s="76"/>
      <c r="Z46" s="76">
        <v>7.2</v>
      </c>
      <c r="AA46" s="76">
        <v>7.8</v>
      </c>
      <c r="AB46" s="76">
        <v>5.6</v>
      </c>
      <c r="AC46" s="76">
        <v>5.6</v>
      </c>
      <c r="AD46" s="76">
        <v>4</v>
      </c>
      <c r="AE46" s="76">
        <v>2</v>
      </c>
      <c r="AF46" s="76">
        <v>0</v>
      </c>
      <c r="AG46" s="77">
        <v>14</v>
      </c>
      <c r="AH46" s="51">
        <f t="shared" si="2"/>
        <v>7.8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" si="8">SUM(B44:B46)</f>
        <v>0</v>
      </c>
      <c r="C47" s="68">
        <f t="shared" ref="C47:AF47" si="9">SUM(C44:C46)</f>
        <v>0</v>
      </c>
      <c r="D47" s="68">
        <f t="shared" si="9"/>
        <v>0</v>
      </c>
      <c r="E47" s="68">
        <f t="shared" si="9"/>
        <v>0</v>
      </c>
      <c r="F47" s="68">
        <f t="shared" si="9"/>
        <v>0</v>
      </c>
      <c r="G47" s="68">
        <f t="shared" si="9"/>
        <v>0</v>
      </c>
      <c r="H47" s="68">
        <f t="shared" si="9"/>
        <v>0</v>
      </c>
      <c r="I47" s="68">
        <f t="shared" si="9"/>
        <v>0</v>
      </c>
      <c r="J47" s="68">
        <f t="shared" si="9"/>
        <v>0</v>
      </c>
      <c r="K47" s="68">
        <f t="shared" si="9"/>
        <v>0</v>
      </c>
      <c r="L47" s="68">
        <f t="shared" si="9"/>
        <v>0</v>
      </c>
      <c r="M47" s="68">
        <f t="shared" si="9"/>
        <v>0</v>
      </c>
      <c r="N47" s="68">
        <f t="shared" si="9"/>
        <v>16</v>
      </c>
      <c r="O47" s="68">
        <f t="shared" si="9"/>
        <v>15.600000000000001</v>
      </c>
      <c r="P47" s="68">
        <f t="shared" si="9"/>
        <v>16.3</v>
      </c>
      <c r="Q47" s="68">
        <f t="shared" si="9"/>
        <v>21.900000000000002</v>
      </c>
      <c r="R47" s="68">
        <f t="shared" si="9"/>
        <v>23.8</v>
      </c>
      <c r="S47" s="68">
        <f t="shared" si="9"/>
        <v>33.800000000000004</v>
      </c>
      <c r="T47" s="68">
        <f t="shared" si="9"/>
        <v>49.699999999999996</v>
      </c>
      <c r="U47" s="68">
        <f t="shared" si="9"/>
        <v>50.300000000000004</v>
      </c>
      <c r="V47" s="68">
        <f t="shared" si="9"/>
        <v>50.5</v>
      </c>
      <c r="W47" s="68">
        <f t="shared" si="9"/>
        <v>50.300000000000004</v>
      </c>
      <c r="X47" s="68">
        <f t="shared" si="9"/>
        <v>50.300000000000004</v>
      </c>
      <c r="Y47" s="68">
        <f t="shared" si="9"/>
        <v>0</v>
      </c>
      <c r="Z47" s="68">
        <f t="shared" si="9"/>
        <v>70.100000000000009</v>
      </c>
      <c r="AA47" s="68">
        <f t="shared" si="9"/>
        <v>72.2</v>
      </c>
      <c r="AB47" s="68">
        <f t="shared" si="9"/>
        <v>50.6</v>
      </c>
      <c r="AC47" s="68">
        <f t="shared" si="9"/>
        <v>49.6</v>
      </c>
      <c r="AD47" s="68">
        <f t="shared" si="9"/>
        <v>28</v>
      </c>
      <c r="AE47" s="68">
        <f t="shared" si="9"/>
        <v>17</v>
      </c>
      <c r="AF47" s="68">
        <f t="shared" si="9"/>
        <v>0</v>
      </c>
      <c r="AG47" s="73">
        <f>SUM(AG44:AG46)</f>
        <v>106</v>
      </c>
      <c r="AH47" s="51">
        <f t="shared" si="2"/>
        <v>72.2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76.819999999999993</v>
      </c>
      <c r="C48" s="48">
        <v>72.8</v>
      </c>
      <c r="D48" s="48">
        <v>67</v>
      </c>
      <c r="E48" s="48">
        <v>65.8</v>
      </c>
      <c r="F48" s="48">
        <v>65.3</v>
      </c>
      <c r="G48" s="48">
        <v>72</v>
      </c>
      <c r="H48" s="48">
        <v>71.400000000000006</v>
      </c>
      <c r="I48" s="48">
        <v>66.3</v>
      </c>
      <c r="J48" s="48">
        <v>71</v>
      </c>
      <c r="K48" s="48">
        <v>70.16</v>
      </c>
      <c r="L48" s="48">
        <v>73.5</v>
      </c>
      <c r="M48" s="48">
        <v>70.7</v>
      </c>
      <c r="N48" s="48">
        <v>80</v>
      </c>
      <c r="O48" s="48">
        <v>70.099999999999994</v>
      </c>
      <c r="P48" s="48">
        <v>69</v>
      </c>
      <c r="Q48" s="48">
        <v>74</v>
      </c>
      <c r="R48" s="48">
        <v>72</v>
      </c>
      <c r="S48" s="48">
        <v>63.2</v>
      </c>
      <c r="T48" s="48">
        <v>61.3</v>
      </c>
      <c r="U48" s="48">
        <v>73</v>
      </c>
      <c r="V48" s="48">
        <v>77.400000000000006</v>
      </c>
      <c r="W48" s="48">
        <v>73.099999999999994</v>
      </c>
      <c r="X48" s="48">
        <v>74.2</v>
      </c>
      <c r="Y48" s="48"/>
      <c r="Z48" s="48">
        <v>71.3</v>
      </c>
      <c r="AA48" s="48">
        <v>68</v>
      </c>
      <c r="AB48" s="48">
        <v>70</v>
      </c>
      <c r="AC48" s="48">
        <v>68</v>
      </c>
      <c r="AD48" s="48">
        <v>70</v>
      </c>
      <c r="AE48" s="48">
        <v>68</v>
      </c>
      <c r="AF48" s="48">
        <v>73</v>
      </c>
      <c r="AG48" s="56"/>
      <c r="AH48" s="51">
        <f t="shared" si="2"/>
        <v>80</v>
      </c>
      <c r="AI48" s="52">
        <f t="shared" si="3"/>
        <v>61.3</v>
      </c>
      <c r="AK48" s="53"/>
    </row>
    <row r="49" spans="1:37" x14ac:dyDescent="0.25">
      <c r="A49" s="57" t="s">
        <v>56</v>
      </c>
      <c r="B49" s="69">
        <f>46+82.6</f>
        <v>128.6</v>
      </c>
      <c r="C49" s="69">
        <v>61.1</v>
      </c>
      <c r="D49" s="69">
        <v>59.1</v>
      </c>
      <c r="E49" s="69">
        <v>0</v>
      </c>
      <c r="F49" s="69">
        <v>0</v>
      </c>
      <c r="G49" s="69">
        <v>85.4</v>
      </c>
      <c r="H49" s="69">
        <v>92.3</v>
      </c>
      <c r="I49" s="69">
        <v>96.7</v>
      </c>
      <c r="J49" s="69">
        <v>96.4</v>
      </c>
      <c r="K49" s="69">
        <f>88.7+52</f>
        <v>140.69999999999999</v>
      </c>
      <c r="L49" s="48">
        <v>141</v>
      </c>
      <c r="M49" s="48">
        <v>138</v>
      </c>
      <c r="N49" s="48">
        <v>137</v>
      </c>
      <c r="O49" s="48">
        <v>152</v>
      </c>
      <c r="P49" s="48">
        <v>135</v>
      </c>
      <c r="Q49" s="48">
        <v>133</v>
      </c>
      <c r="R49" s="48">
        <v>135</v>
      </c>
      <c r="S49" s="48">
        <v>136</v>
      </c>
      <c r="T49" s="48">
        <v>139</v>
      </c>
      <c r="U49" s="78">
        <v>129</v>
      </c>
      <c r="V49" s="78">
        <v>135</v>
      </c>
      <c r="W49" s="78">
        <v>134</v>
      </c>
      <c r="X49" s="78">
        <v>146</v>
      </c>
      <c r="Y49" s="78"/>
      <c r="Z49" s="78">
        <v>145</v>
      </c>
      <c r="AA49" s="69">
        <v>145</v>
      </c>
      <c r="AB49" s="69">
        <v>145</v>
      </c>
      <c r="AC49" s="69">
        <v>151</v>
      </c>
      <c r="AD49" s="69">
        <f>115+70</f>
        <v>185</v>
      </c>
      <c r="AE49" s="69">
        <v>178</v>
      </c>
      <c r="AF49" s="69">
        <f>34+85</f>
        <v>119</v>
      </c>
      <c r="AG49" s="58"/>
      <c r="AH49" s="51">
        <f t="shared" si="2"/>
        <v>185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281</v>
      </c>
      <c r="C50" s="69">
        <v>333</v>
      </c>
      <c r="D50" s="69">
        <v>342</v>
      </c>
      <c r="E50" s="69">
        <v>361</v>
      </c>
      <c r="F50" s="69">
        <v>360</v>
      </c>
      <c r="G50" s="48">
        <v>321</v>
      </c>
      <c r="H50" s="48">
        <v>332</v>
      </c>
      <c r="I50" s="48">
        <v>332</v>
      </c>
      <c r="J50" s="48">
        <v>350</v>
      </c>
      <c r="K50" s="48">
        <v>340</v>
      </c>
      <c r="L50" s="69">
        <v>310</v>
      </c>
      <c r="M50" s="69">
        <v>320</v>
      </c>
      <c r="N50" s="69">
        <v>321</v>
      </c>
      <c r="O50" s="69">
        <v>332</v>
      </c>
      <c r="P50" s="69">
        <v>320</v>
      </c>
      <c r="Q50" s="69">
        <v>330</v>
      </c>
      <c r="R50" s="69">
        <v>340</v>
      </c>
      <c r="S50" s="69">
        <v>350.8</v>
      </c>
      <c r="T50" s="69">
        <v>340</v>
      </c>
      <c r="U50" s="79">
        <v>333</v>
      </c>
      <c r="V50" s="79">
        <v>333</v>
      </c>
      <c r="W50" s="79">
        <v>310</v>
      </c>
      <c r="X50" s="79">
        <v>360</v>
      </c>
      <c r="Y50" s="79"/>
      <c r="Z50" s="79">
        <v>328</v>
      </c>
      <c r="AA50" s="69">
        <v>325</v>
      </c>
      <c r="AB50" s="69">
        <v>333</v>
      </c>
      <c r="AC50" s="69">
        <v>340</v>
      </c>
      <c r="AD50" s="69">
        <v>285</v>
      </c>
      <c r="AE50" s="69">
        <v>260</v>
      </c>
      <c r="AF50" s="69">
        <v>330</v>
      </c>
      <c r="AG50" s="80"/>
      <c r="AH50" s="51">
        <f t="shared" si="2"/>
        <v>361</v>
      </c>
      <c r="AI50" s="52">
        <f t="shared" si="3"/>
        <v>260</v>
      </c>
      <c r="AK50" s="53"/>
    </row>
    <row r="51" spans="1:37" x14ac:dyDescent="0.25">
      <c r="A51" s="57" t="s">
        <v>58</v>
      </c>
      <c r="B51" s="81">
        <v>46</v>
      </c>
      <c r="C51" s="81">
        <v>48</v>
      </c>
      <c r="D51" s="81">
        <v>48</v>
      </c>
      <c r="E51" s="81">
        <v>48</v>
      </c>
      <c r="F51" s="81">
        <v>50</v>
      </c>
      <c r="G51" s="81">
        <v>50</v>
      </c>
      <c r="H51" s="81">
        <v>50</v>
      </c>
      <c r="I51" s="81">
        <v>48</v>
      </c>
      <c r="J51" s="81">
        <v>48</v>
      </c>
      <c r="K51" s="81">
        <v>48</v>
      </c>
      <c r="L51" s="69">
        <v>50</v>
      </c>
      <c r="M51" s="69">
        <v>35.6</v>
      </c>
      <c r="N51" s="69">
        <v>36</v>
      </c>
      <c r="O51" s="69">
        <v>45</v>
      </c>
      <c r="P51" s="69">
        <v>46.6</v>
      </c>
      <c r="Q51" s="69">
        <v>46</v>
      </c>
      <c r="R51" s="69">
        <v>45</v>
      </c>
      <c r="S51" s="69">
        <v>53.1</v>
      </c>
      <c r="T51" s="69">
        <v>52.9</v>
      </c>
      <c r="U51" s="69">
        <v>51</v>
      </c>
      <c r="V51" s="69">
        <v>32.799999999999997</v>
      </c>
      <c r="W51" s="69">
        <v>47.9</v>
      </c>
      <c r="X51" s="69">
        <v>54.6</v>
      </c>
      <c r="Y51" s="69"/>
      <c r="Z51" s="69">
        <v>52.3</v>
      </c>
      <c r="AA51" s="69">
        <v>52.3</v>
      </c>
      <c r="AB51" s="81">
        <v>38</v>
      </c>
      <c r="AC51" s="81">
        <v>38</v>
      </c>
      <c r="AD51" s="81">
        <v>45</v>
      </c>
      <c r="AE51" s="81">
        <v>45</v>
      </c>
      <c r="AF51" s="81">
        <v>45</v>
      </c>
      <c r="AG51" s="80"/>
      <c r="AH51" s="51">
        <f t="shared" si="2"/>
        <v>54.6</v>
      </c>
      <c r="AI51" s="52">
        <f t="shared" si="3"/>
        <v>32.799999999999997</v>
      </c>
      <c r="AK51" s="53"/>
    </row>
    <row r="52" spans="1:37" x14ac:dyDescent="0.25">
      <c r="A52" s="57" t="s">
        <v>59</v>
      </c>
      <c r="B52" s="48">
        <v>75.099999999999994</v>
      </c>
      <c r="C52" s="81">
        <v>75</v>
      </c>
      <c r="D52" s="81">
        <v>80</v>
      </c>
      <c r="E52" s="81">
        <v>71.3</v>
      </c>
      <c r="F52" s="81">
        <v>77.3</v>
      </c>
      <c r="G52" s="81">
        <v>70.599999999999994</v>
      </c>
      <c r="H52" s="81">
        <v>70.599999999999994</v>
      </c>
      <c r="I52" s="81">
        <v>70</v>
      </c>
      <c r="J52" s="81">
        <v>70.099999999999994</v>
      </c>
      <c r="K52" s="81">
        <v>75</v>
      </c>
      <c r="L52" s="48">
        <v>72.400000000000006</v>
      </c>
      <c r="M52" s="48">
        <v>72.599999999999994</v>
      </c>
      <c r="N52" s="48">
        <v>80.099999999999994</v>
      </c>
      <c r="O52" s="48">
        <v>73.8</v>
      </c>
      <c r="P52" s="48">
        <v>72.8</v>
      </c>
      <c r="Q52" s="48">
        <v>65</v>
      </c>
      <c r="R52" s="48">
        <v>62.8</v>
      </c>
      <c r="S52" s="48">
        <v>64.8</v>
      </c>
      <c r="T52" s="48">
        <v>61</v>
      </c>
      <c r="U52" s="48">
        <v>87.1</v>
      </c>
      <c r="V52" s="48">
        <v>57.6</v>
      </c>
      <c r="W52" s="48">
        <v>52.2</v>
      </c>
      <c r="X52" s="48">
        <v>56.2</v>
      </c>
      <c r="Y52" s="48"/>
      <c r="Z52" s="48">
        <v>66.900000000000006</v>
      </c>
      <c r="AA52" s="48">
        <v>66.900000000000006</v>
      </c>
      <c r="AB52" s="48">
        <v>60</v>
      </c>
      <c r="AC52" s="48">
        <v>65</v>
      </c>
      <c r="AD52" s="48">
        <v>67</v>
      </c>
      <c r="AE52" s="48">
        <v>67</v>
      </c>
      <c r="AF52" s="48">
        <v>67</v>
      </c>
      <c r="AG52" s="80"/>
      <c r="AH52" s="51">
        <f t="shared" si="2"/>
        <v>87.1</v>
      </c>
      <c r="AI52" s="52">
        <f t="shared" si="3"/>
        <v>52.2</v>
      </c>
      <c r="AK52" s="53"/>
    </row>
    <row r="53" spans="1:37" x14ac:dyDescent="0.25">
      <c r="A53" s="57" t="s">
        <v>60</v>
      </c>
      <c r="B53" s="82">
        <v>8</v>
      </c>
      <c r="C53" s="82">
        <v>8</v>
      </c>
      <c r="D53" s="82">
        <v>8</v>
      </c>
      <c r="E53" s="82">
        <v>8</v>
      </c>
      <c r="F53" s="82">
        <v>8</v>
      </c>
      <c r="G53" s="82">
        <v>8</v>
      </c>
      <c r="H53" s="82">
        <v>8</v>
      </c>
      <c r="I53" s="82">
        <v>8</v>
      </c>
      <c r="J53" s="82">
        <v>8</v>
      </c>
      <c r="K53" s="82">
        <v>8</v>
      </c>
      <c r="L53" s="82">
        <v>5</v>
      </c>
      <c r="M53" s="82">
        <v>5</v>
      </c>
      <c r="N53" s="82">
        <v>5</v>
      </c>
      <c r="O53" s="82">
        <v>5</v>
      </c>
      <c r="P53" s="82">
        <v>5</v>
      </c>
      <c r="Q53" s="82">
        <v>5</v>
      </c>
      <c r="R53" s="82">
        <v>5</v>
      </c>
      <c r="S53" s="82">
        <v>5</v>
      </c>
      <c r="T53" s="82">
        <v>5</v>
      </c>
      <c r="U53" s="82">
        <v>5</v>
      </c>
      <c r="V53" s="82">
        <v>5</v>
      </c>
      <c r="W53" s="82">
        <v>5</v>
      </c>
      <c r="X53" s="82">
        <v>5</v>
      </c>
      <c r="Y53" s="82">
        <v>5</v>
      </c>
      <c r="Z53" s="82">
        <v>5</v>
      </c>
      <c r="AA53" s="82">
        <v>5</v>
      </c>
      <c r="AB53" s="82">
        <v>5</v>
      </c>
      <c r="AC53" s="82">
        <v>5</v>
      </c>
      <c r="AD53" s="82">
        <v>5</v>
      </c>
      <c r="AE53" s="82">
        <v>5</v>
      </c>
      <c r="AF53" s="82">
        <v>5</v>
      </c>
      <c r="AG53" s="80"/>
      <c r="AH53" s="51">
        <f t="shared" si="2"/>
        <v>8</v>
      </c>
      <c r="AI53" s="52">
        <f t="shared" si="3"/>
        <v>5</v>
      </c>
      <c r="AK53" s="53"/>
    </row>
    <row r="54" spans="1:37" x14ac:dyDescent="0.25">
      <c r="A54" s="57" t="s">
        <v>61</v>
      </c>
      <c r="B54" s="82">
        <v>6</v>
      </c>
      <c r="C54" s="82">
        <v>6</v>
      </c>
      <c r="D54" s="82">
        <v>6</v>
      </c>
      <c r="E54" s="82">
        <v>6</v>
      </c>
      <c r="F54" s="82">
        <v>6</v>
      </c>
      <c r="G54" s="82">
        <v>6</v>
      </c>
      <c r="H54" s="82">
        <v>6</v>
      </c>
      <c r="I54" s="82">
        <v>6</v>
      </c>
      <c r="J54" s="82">
        <v>6</v>
      </c>
      <c r="K54" s="82">
        <v>6</v>
      </c>
      <c r="L54" s="82">
        <v>2.5</v>
      </c>
      <c r="M54" s="82">
        <v>2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6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7</v>
      </c>
      <c r="C55" s="81">
        <v>7</v>
      </c>
      <c r="D55" s="81">
        <v>7</v>
      </c>
      <c r="E55" s="81">
        <v>7</v>
      </c>
      <c r="F55" s="81">
        <v>7</v>
      </c>
      <c r="G55" s="81">
        <v>7</v>
      </c>
      <c r="H55" s="81">
        <v>7</v>
      </c>
      <c r="I55" s="81">
        <v>7</v>
      </c>
      <c r="J55" s="81">
        <v>7</v>
      </c>
      <c r="K55" s="81">
        <v>7</v>
      </c>
      <c r="L55" s="81">
        <v>5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7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628.52</v>
      </c>
      <c r="C59" s="68">
        <f t="shared" ref="C59:AF59" si="10">SUM(C48:C58)</f>
        <v>610.9</v>
      </c>
      <c r="D59" s="68">
        <f t="shared" si="10"/>
        <v>617.1</v>
      </c>
      <c r="E59" s="68">
        <f t="shared" si="10"/>
        <v>567.1</v>
      </c>
      <c r="F59" s="68">
        <f t="shared" si="10"/>
        <v>573.6</v>
      </c>
      <c r="G59" s="68">
        <f t="shared" si="10"/>
        <v>620</v>
      </c>
      <c r="H59" s="68">
        <f t="shared" si="10"/>
        <v>637.30000000000007</v>
      </c>
      <c r="I59" s="68">
        <f t="shared" si="10"/>
        <v>634</v>
      </c>
      <c r="J59" s="68">
        <f t="shared" si="10"/>
        <v>656.5</v>
      </c>
      <c r="K59" s="68">
        <f t="shared" si="10"/>
        <v>694.86</v>
      </c>
      <c r="L59" s="68">
        <f t="shared" si="10"/>
        <v>659.4</v>
      </c>
      <c r="M59" s="68">
        <f t="shared" si="10"/>
        <v>643.90000000000009</v>
      </c>
      <c r="N59" s="68">
        <f t="shared" si="10"/>
        <v>659.1</v>
      </c>
      <c r="O59" s="68">
        <f t="shared" si="10"/>
        <v>677.9</v>
      </c>
      <c r="P59" s="68">
        <f t="shared" si="10"/>
        <v>648.4</v>
      </c>
      <c r="Q59" s="68">
        <f t="shared" si="10"/>
        <v>653</v>
      </c>
      <c r="R59" s="68">
        <f t="shared" si="10"/>
        <v>659.8</v>
      </c>
      <c r="S59" s="68">
        <f t="shared" si="10"/>
        <v>672.9</v>
      </c>
      <c r="T59" s="68">
        <f t="shared" si="10"/>
        <v>659.19999999999993</v>
      </c>
      <c r="U59" s="68">
        <f t="shared" si="10"/>
        <v>678.1</v>
      </c>
      <c r="V59" s="68">
        <f t="shared" si="10"/>
        <v>640.79999999999995</v>
      </c>
      <c r="W59" s="68">
        <f t="shared" si="10"/>
        <v>622.20000000000005</v>
      </c>
      <c r="X59" s="68">
        <f t="shared" si="10"/>
        <v>696.00000000000011</v>
      </c>
      <c r="Y59" s="68">
        <f t="shared" si="10"/>
        <v>5</v>
      </c>
      <c r="Z59" s="68">
        <f t="shared" si="10"/>
        <v>668.49999999999989</v>
      </c>
      <c r="AA59" s="68">
        <f t="shared" si="10"/>
        <v>662.19999999999993</v>
      </c>
      <c r="AB59" s="68">
        <f t="shared" si="10"/>
        <v>651</v>
      </c>
      <c r="AC59" s="68">
        <f t="shared" si="10"/>
        <v>667</v>
      </c>
      <c r="AD59" s="68">
        <f t="shared" si="10"/>
        <v>657</v>
      </c>
      <c r="AE59" s="68">
        <f t="shared" si="10"/>
        <v>623</v>
      </c>
      <c r="AF59" s="68">
        <f t="shared" si="10"/>
        <v>639</v>
      </c>
      <c r="AG59" s="73">
        <f>SUM(AG48:AG58)</f>
        <v>0</v>
      </c>
      <c r="AH59" s="51">
        <f t="shared" si="2"/>
        <v>696.00000000000011</v>
      </c>
      <c r="AI59" s="52">
        <f t="shared" si="3"/>
        <v>5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11">SUM(C60:C62)</f>
        <v>0</v>
      </c>
      <c r="D63" s="68">
        <f t="shared" si="11"/>
        <v>0</v>
      </c>
      <c r="E63" s="68">
        <f t="shared" si="11"/>
        <v>0</v>
      </c>
      <c r="F63" s="68">
        <f t="shared" si="11"/>
        <v>0</v>
      </c>
      <c r="G63" s="68">
        <f t="shared" si="11"/>
        <v>0</v>
      </c>
      <c r="H63" s="68">
        <f t="shared" si="11"/>
        <v>0</v>
      </c>
      <c r="I63" s="68">
        <f t="shared" si="11"/>
        <v>0</v>
      </c>
      <c r="J63" s="68">
        <f t="shared" si="11"/>
        <v>0</v>
      </c>
      <c r="K63" s="68">
        <f t="shared" si="11"/>
        <v>0</v>
      </c>
      <c r="L63" s="68">
        <f t="shared" si="11"/>
        <v>0</v>
      </c>
      <c r="M63" s="68">
        <f t="shared" si="11"/>
        <v>0</v>
      </c>
      <c r="N63" s="68">
        <f t="shared" si="11"/>
        <v>0</v>
      </c>
      <c r="O63" s="68">
        <f t="shared" si="11"/>
        <v>0</v>
      </c>
      <c r="P63" s="68">
        <f t="shared" si="11"/>
        <v>0</v>
      </c>
      <c r="Q63" s="68">
        <f t="shared" si="11"/>
        <v>0</v>
      </c>
      <c r="R63" s="68">
        <f t="shared" si="11"/>
        <v>0</v>
      </c>
      <c r="S63" s="68">
        <f t="shared" si="11"/>
        <v>0</v>
      </c>
      <c r="T63" s="68">
        <f t="shared" si="11"/>
        <v>0</v>
      </c>
      <c r="U63" s="68">
        <f t="shared" si="11"/>
        <v>0</v>
      </c>
      <c r="V63" s="68">
        <f t="shared" si="11"/>
        <v>0</v>
      </c>
      <c r="W63" s="68">
        <f t="shared" si="11"/>
        <v>0</v>
      </c>
      <c r="X63" s="68">
        <f t="shared" si="11"/>
        <v>0</v>
      </c>
      <c r="Y63" s="68">
        <f t="shared" si="11"/>
        <v>0</v>
      </c>
      <c r="Z63" s="68">
        <f t="shared" si="11"/>
        <v>0</v>
      </c>
      <c r="AA63" s="68">
        <f t="shared" si="11"/>
        <v>0</v>
      </c>
      <c r="AB63" s="68">
        <f t="shared" si="11"/>
        <v>0</v>
      </c>
      <c r="AC63" s="68">
        <f t="shared" si="11"/>
        <v>0</v>
      </c>
      <c r="AD63" s="68">
        <f t="shared" si="11"/>
        <v>0</v>
      </c>
      <c r="AE63" s="68">
        <f t="shared" si="11"/>
        <v>0</v>
      </c>
      <c r="AF63" s="68">
        <f t="shared" si="11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>
        <v>25</v>
      </c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25</v>
      </c>
      <c r="AI64" s="52">
        <f t="shared" si="3"/>
        <v>25</v>
      </c>
    </row>
    <row r="65" spans="1:35" ht="15.75" thickBot="1" x14ac:dyDescent="0.3">
      <c r="A65" s="89" t="s">
        <v>72</v>
      </c>
      <c r="B65" s="90">
        <f>B63+B59+B47+B43+B30+B64</f>
        <v>924.06000000000006</v>
      </c>
      <c r="C65" s="90">
        <f t="shared" ref="C65:AF65" si="12">C63+C59+C47+C43+C30+C64</f>
        <v>906.24</v>
      </c>
      <c r="D65" s="90">
        <f t="shared" si="12"/>
        <v>912.34</v>
      </c>
      <c r="E65" s="90">
        <f t="shared" si="12"/>
        <v>884.14</v>
      </c>
      <c r="F65" s="90">
        <f t="shared" si="12"/>
        <v>919.44</v>
      </c>
      <c r="G65" s="90">
        <f t="shared" si="12"/>
        <v>966.04</v>
      </c>
      <c r="H65" s="90">
        <f t="shared" si="12"/>
        <v>1013.84</v>
      </c>
      <c r="I65" s="90">
        <f t="shared" si="12"/>
        <v>1060.1399999999999</v>
      </c>
      <c r="J65" s="90">
        <f t="shared" si="12"/>
        <v>1103.54</v>
      </c>
      <c r="K65" s="90">
        <f t="shared" si="12"/>
        <v>1153.9000000000001</v>
      </c>
      <c r="L65" s="90">
        <f t="shared" si="12"/>
        <v>1132.6399999999999</v>
      </c>
      <c r="M65" s="90">
        <f t="shared" si="12"/>
        <v>1150.44</v>
      </c>
      <c r="N65" s="90">
        <f t="shared" si="12"/>
        <v>1146.6399999999999</v>
      </c>
      <c r="O65" s="90">
        <f t="shared" si="12"/>
        <v>1151.94</v>
      </c>
      <c r="P65" s="90">
        <f t="shared" si="12"/>
        <v>1093.239</v>
      </c>
      <c r="Q65" s="90">
        <f t="shared" si="12"/>
        <v>1160.94</v>
      </c>
      <c r="R65" s="90">
        <f t="shared" si="12"/>
        <v>1169.24</v>
      </c>
      <c r="S65" s="90">
        <f t="shared" si="12"/>
        <v>1181.54</v>
      </c>
      <c r="T65" s="90">
        <f t="shared" si="12"/>
        <v>1167.24</v>
      </c>
      <c r="U65" s="90">
        <f t="shared" si="12"/>
        <v>1170.1399999999999</v>
      </c>
      <c r="V65" s="90">
        <f t="shared" si="12"/>
        <v>1136.6399999999999</v>
      </c>
      <c r="W65" s="90">
        <f t="shared" si="12"/>
        <v>1117.44</v>
      </c>
      <c r="X65" s="90">
        <f t="shared" si="12"/>
        <v>1209.94</v>
      </c>
      <c r="Y65" s="90">
        <f t="shared" si="12"/>
        <v>83.539999999999992</v>
      </c>
      <c r="Z65" s="90">
        <f t="shared" si="12"/>
        <v>1310.3399999999999</v>
      </c>
      <c r="AA65" s="90">
        <f t="shared" si="12"/>
        <v>1280.04</v>
      </c>
      <c r="AB65" s="90">
        <f t="shared" si="12"/>
        <v>1215.54</v>
      </c>
      <c r="AC65" s="90">
        <f t="shared" si="12"/>
        <v>1200.54</v>
      </c>
      <c r="AD65" s="90">
        <f t="shared" si="12"/>
        <v>1113.1399999999999</v>
      </c>
      <c r="AE65" s="90">
        <f t="shared" si="12"/>
        <v>1039.54</v>
      </c>
      <c r="AF65" s="90">
        <f t="shared" si="12"/>
        <v>999.54</v>
      </c>
      <c r="AG65" s="73">
        <f>AG63+AG59+AG47+AG43+AG30+AG64</f>
        <v>1355.5100000000002</v>
      </c>
      <c r="AH65" s="51">
        <f t="shared" si="2"/>
        <v>1310.3399999999999</v>
      </c>
      <c r="AI65" s="52">
        <f t="shared" si="3"/>
        <v>83.539999999999992</v>
      </c>
    </row>
    <row r="66" spans="1:35" x14ac:dyDescent="0.25">
      <c r="A66" s="54" t="s">
        <v>73</v>
      </c>
      <c r="B66" s="81">
        <f t="shared" ref="B66:Q66" si="13">IF(B51&lt;0,B51*-1,0)</f>
        <v>0</v>
      </c>
      <c r="C66" s="81">
        <f t="shared" si="13"/>
        <v>0</v>
      </c>
      <c r="D66" s="81">
        <f t="shared" si="13"/>
        <v>0</v>
      </c>
      <c r="E66" s="81">
        <f t="shared" si="13"/>
        <v>0</v>
      </c>
      <c r="F66" s="81">
        <f t="shared" si="13"/>
        <v>0</v>
      </c>
      <c r="G66" s="81">
        <f t="shared" si="13"/>
        <v>0</v>
      </c>
      <c r="H66" s="81">
        <f t="shared" si="13"/>
        <v>0</v>
      </c>
      <c r="I66" s="81">
        <f t="shared" si="13"/>
        <v>0</v>
      </c>
      <c r="J66" s="81">
        <f t="shared" si="13"/>
        <v>0</v>
      </c>
      <c r="K66" s="81">
        <f t="shared" si="13"/>
        <v>0</v>
      </c>
      <c r="L66" s="81">
        <f t="shared" si="13"/>
        <v>0</v>
      </c>
      <c r="M66" s="81">
        <f t="shared" si="13"/>
        <v>0</v>
      </c>
      <c r="N66" s="81">
        <f t="shared" si="13"/>
        <v>0</v>
      </c>
      <c r="O66" s="81">
        <f t="shared" si="13"/>
        <v>0</v>
      </c>
      <c r="P66" s="81">
        <f t="shared" si="13"/>
        <v>0</v>
      </c>
      <c r="Q66" s="81">
        <f t="shared" si="13"/>
        <v>0</v>
      </c>
      <c r="R66" s="81">
        <f>IF(R51&lt;0,R51*-1,0)</f>
        <v>0</v>
      </c>
      <c r="S66" s="81">
        <f t="shared" ref="S66:AF66" si="14">IF(S51&lt;0,S51*-1,0)</f>
        <v>0</v>
      </c>
      <c r="T66" s="81">
        <f t="shared" si="14"/>
        <v>0</v>
      </c>
      <c r="U66" s="81">
        <f t="shared" si="14"/>
        <v>0</v>
      </c>
      <c r="V66" s="81">
        <f t="shared" si="14"/>
        <v>0</v>
      </c>
      <c r="W66" s="81">
        <f t="shared" si="14"/>
        <v>0</v>
      </c>
      <c r="X66" s="81">
        <f t="shared" si="14"/>
        <v>0</v>
      </c>
      <c r="Y66" s="81">
        <f t="shared" si="14"/>
        <v>0</v>
      </c>
      <c r="Z66" s="81">
        <f t="shared" si="14"/>
        <v>0</v>
      </c>
      <c r="AA66" s="81">
        <f t="shared" si="14"/>
        <v>0</v>
      </c>
      <c r="AB66" s="81">
        <f t="shared" si="14"/>
        <v>0</v>
      </c>
      <c r="AC66" s="81">
        <f t="shared" si="14"/>
        <v>0</v>
      </c>
      <c r="AD66" s="81">
        <f t="shared" si="14"/>
        <v>0</v>
      </c>
      <c r="AE66" s="81">
        <f t="shared" si="14"/>
        <v>0</v>
      </c>
      <c r="AF66" s="81">
        <f t="shared" si="14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5">IF(B49&lt;0,B49*-1,0)</f>
        <v>0</v>
      </c>
      <c r="C67" s="81">
        <f t="shared" si="15"/>
        <v>0</v>
      </c>
      <c r="D67" s="81">
        <f t="shared" si="15"/>
        <v>0</v>
      </c>
      <c r="E67" s="81">
        <f t="shared" si="15"/>
        <v>0</v>
      </c>
      <c r="F67" s="81">
        <f t="shared" si="15"/>
        <v>0</v>
      </c>
      <c r="G67" s="81">
        <f t="shared" si="15"/>
        <v>0</v>
      </c>
      <c r="H67" s="81">
        <f t="shared" si="15"/>
        <v>0</v>
      </c>
      <c r="I67" s="81">
        <f t="shared" si="15"/>
        <v>0</v>
      </c>
      <c r="J67" s="81">
        <f t="shared" si="15"/>
        <v>0</v>
      </c>
      <c r="K67" s="81">
        <f t="shared" si="15"/>
        <v>0</v>
      </c>
      <c r="L67" s="81">
        <f t="shared" si="15"/>
        <v>0</v>
      </c>
      <c r="M67" s="81">
        <f t="shared" si="15"/>
        <v>0</v>
      </c>
      <c r="N67" s="81">
        <f t="shared" si="15"/>
        <v>0</v>
      </c>
      <c r="O67" s="81">
        <f t="shared" si="15"/>
        <v>0</v>
      </c>
      <c r="P67" s="81">
        <f t="shared" si="15"/>
        <v>0</v>
      </c>
      <c r="Q67" s="81">
        <f t="shared" si="15"/>
        <v>0</v>
      </c>
      <c r="R67" s="81">
        <f>IF(R49&lt;0,R49*-1,0)</f>
        <v>0</v>
      </c>
      <c r="S67" s="81">
        <f t="shared" ref="S67:AF67" si="16">IF(S49&lt;0,S49*-1,0)</f>
        <v>0</v>
      </c>
      <c r="T67" s="81">
        <f t="shared" si="16"/>
        <v>0</v>
      </c>
      <c r="U67" s="81">
        <f t="shared" si="16"/>
        <v>0</v>
      </c>
      <c r="V67" s="81">
        <f t="shared" si="16"/>
        <v>0</v>
      </c>
      <c r="W67" s="81">
        <f t="shared" si="16"/>
        <v>0</v>
      </c>
      <c r="X67" s="81">
        <f t="shared" si="16"/>
        <v>0</v>
      </c>
      <c r="Y67" s="81">
        <f t="shared" si="16"/>
        <v>0</v>
      </c>
      <c r="Z67" s="81">
        <f t="shared" si="16"/>
        <v>0</v>
      </c>
      <c r="AA67" s="81">
        <f t="shared" si="16"/>
        <v>0</v>
      </c>
      <c r="AB67" s="81">
        <f t="shared" si="16"/>
        <v>0</v>
      </c>
      <c r="AC67" s="81">
        <f t="shared" si="16"/>
        <v>0</v>
      </c>
      <c r="AD67" s="81">
        <f t="shared" si="16"/>
        <v>0</v>
      </c>
      <c r="AE67" s="81">
        <f t="shared" si="16"/>
        <v>0</v>
      </c>
      <c r="AF67" s="81">
        <f t="shared" si="16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7">IF(B52&lt;0,B52*-1,0)</f>
        <v>0</v>
      </c>
      <c r="C68" s="81">
        <f t="shared" si="17"/>
        <v>0</v>
      </c>
      <c r="D68" s="81">
        <f t="shared" si="17"/>
        <v>0</v>
      </c>
      <c r="E68" s="81">
        <f t="shared" si="17"/>
        <v>0</v>
      </c>
      <c r="F68" s="81">
        <f t="shared" si="17"/>
        <v>0</v>
      </c>
      <c r="G68" s="81">
        <f t="shared" si="17"/>
        <v>0</v>
      </c>
      <c r="H68" s="81">
        <f t="shared" si="17"/>
        <v>0</v>
      </c>
      <c r="I68" s="81">
        <f t="shared" si="17"/>
        <v>0</v>
      </c>
      <c r="J68" s="81">
        <f t="shared" si="17"/>
        <v>0</v>
      </c>
      <c r="K68" s="81">
        <f t="shared" si="17"/>
        <v>0</v>
      </c>
      <c r="L68" s="81">
        <f t="shared" si="17"/>
        <v>0</v>
      </c>
      <c r="M68" s="81">
        <f t="shared" si="17"/>
        <v>0</v>
      </c>
      <c r="N68" s="81">
        <f t="shared" si="17"/>
        <v>0</v>
      </c>
      <c r="O68" s="81">
        <f t="shared" si="17"/>
        <v>0</v>
      </c>
      <c r="P68" s="81">
        <f t="shared" si="17"/>
        <v>0</v>
      </c>
      <c r="Q68" s="81">
        <f t="shared" si="17"/>
        <v>0</v>
      </c>
      <c r="R68" s="81">
        <f>IF(R52&lt;0,R52*-1,0)</f>
        <v>0</v>
      </c>
      <c r="S68" s="81">
        <f t="shared" ref="S68:AF68" si="18">IF(S52&lt;0,S52*-1,0)</f>
        <v>0</v>
      </c>
      <c r="T68" s="81">
        <f t="shared" si="18"/>
        <v>0</v>
      </c>
      <c r="U68" s="81">
        <f t="shared" si="18"/>
        <v>0</v>
      </c>
      <c r="V68" s="81">
        <f t="shared" si="18"/>
        <v>0</v>
      </c>
      <c r="W68" s="81">
        <f t="shared" si="18"/>
        <v>0</v>
      </c>
      <c r="X68" s="81">
        <f t="shared" si="18"/>
        <v>0</v>
      </c>
      <c r="Y68" s="81">
        <f t="shared" si="18"/>
        <v>0</v>
      </c>
      <c r="Z68" s="81">
        <f t="shared" si="18"/>
        <v>0</v>
      </c>
      <c r="AA68" s="81">
        <f t="shared" si="18"/>
        <v>0</v>
      </c>
      <c r="AB68" s="81">
        <f t="shared" si="18"/>
        <v>0</v>
      </c>
      <c r="AC68" s="81">
        <f t="shared" si="18"/>
        <v>0</v>
      </c>
      <c r="AD68" s="81">
        <f t="shared" si="18"/>
        <v>0</v>
      </c>
      <c r="AE68" s="81">
        <f t="shared" si="18"/>
        <v>0</v>
      </c>
      <c r="AF68" s="81">
        <f t="shared" si="18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9">IF(C50&lt;0,C50*-1,0)</f>
        <v>0</v>
      </c>
      <c r="D69" s="81">
        <f t="shared" si="19"/>
        <v>0</v>
      </c>
      <c r="E69" s="81">
        <f t="shared" si="19"/>
        <v>0</v>
      </c>
      <c r="F69" s="81">
        <f t="shared" si="19"/>
        <v>0</v>
      </c>
      <c r="G69" s="81">
        <f t="shared" si="19"/>
        <v>0</v>
      </c>
      <c r="H69" s="81">
        <f t="shared" si="19"/>
        <v>0</v>
      </c>
      <c r="I69" s="81">
        <f t="shared" si="19"/>
        <v>0</v>
      </c>
      <c r="J69" s="81">
        <f t="shared" si="19"/>
        <v>0</v>
      </c>
      <c r="K69" s="81">
        <f t="shared" si="19"/>
        <v>0</v>
      </c>
      <c r="L69" s="81">
        <f t="shared" si="19"/>
        <v>0</v>
      </c>
      <c r="M69" s="81">
        <f t="shared" si="19"/>
        <v>0</v>
      </c>
      <c r="N69" s="81">
        <f t="shared" si="19"/>
        <v>0</v>
      </c>
      <c r="O69" s="81">
        <f t="shared" si="19"/>
        <v>0</v>
      </c>
      <c r="P69" s="81">
        <f t="shared" si="19"/>
        <v>0</v>
      </c>
      <c r="Q69" s="81">
        <f t="shared" si="19"/>
        <v>0</v>
      </c>
      <c r="R69" s="81">
        <f t="shared" si="19"/>
        <v>0</v>
      </c>
      <c r="S69" s="81">
        <f t="shared" si="19"/>
        <v>0</v>
      </c>
      <c r="T69" s="81">
        <f t="shared" si="19"/>
        <v>0</v>
      </c>
      <c r="U69" s="81">
        <f t="shared" si="19"/>
        <v>0</v>
      </c>
      <c r="V69" s="81">
        <f t="shared" si="19"/>
        <v>0</v>
      </c>
      <c r="W69" s="81">
        <f t="shared" si="19"/>
        <v>0</v>
      </c>
      <c r="X69" s="81">
        <f t="shared" si="19"/>
        <v>0</v>
      </c>
      <c r="Y69" s="81">
        <f t="shared" si="19"/>
        <v>0</v>
      </c>
      <c r="Z69" s="81">
        <f t="shared" si="19"/>
        <v>0</v>
      </c>
      <c r="AA69" s="81">
        <f t="shared" si="19"/>
        <v>0</v>
      </c>
      <c r="AB69" s="81">
        <f t="shared" si="19"/>
        <v>0</v>
      </c>
      <c r="AC69" s="81">
        <f t="shared" si="19"/>
        <v>0</v>
      </c>
      <c r="AD69" s="81">
        <f t="shared" si="19"/>
        <v>0</v>
      </c>
      <c r="AE69" s="81">
        <f t="shared" si="19"/>
        <v>0</v>
      </c>
      <c r="AF69" s="81">
        <f t="shared" si="19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20">SUM(C66:C70)</f>
        <v>0</v>
      </c>
      <c r="D71" s="68">
        <f t="shared" si="20"/>
        <v>0</v>
      </c>
      <c r="E71" s="68">
        <f t="shared" si="20"/>
        <v>0</v>
      </c>
      <c r="F71" s="68">
        <f t="shared" si="20"/>
        <v>0</v>
      </c>
      <c r="G71" s="68">
        <f t="shared" si="20"/>
        <v>0</v>
      </c>
      <c r="H71" s="68">
        <f t="shared" si="20"/>
        <v>0</v>
      </c>
      <c r="I71" s="68">
        <f t="shared" si="20"/>
        <v>0</v>
      </c>
      <c r="J71" s="68">
        <f t="shared" si="20"/>
        <v>0</v>
      </c>
      <c r="K71" s="68">
        <f t="shared" si="20"/>
        <v>0</v>
      </c>
      <c r="L71" s="68">
        <f t="shared" si="20"/>
        <v>0</v>
      </c>
      <c r="M71" s="68">
        <f t="shared" si="20"/>
        <v>0</v>
      </c>
      <c r="N71" s="68">
        <f t="shared" si="20"/>
        <v>0</v>
      </c>
      <c r="O71" s="68">
        <f t="shared" si="20"/>
        <v>0</v>
      </c>
      <c r="P71" s="68">
        <f t="shared" si="20"/>
        <v>0</v>
      </c>
      <c r="Q71" s="68">
        <f t="shared" si="20"/>
        <v>0</v>
      </c>
      <c r="R71" s="68">
        <f t="shared" si="20"/>
        <v>0</v>
      </c>
      <c r="S71" s="68">
        <f t="shared" si="20"/>
        <v>0</v>
      </c>
      <c r="T71" s="68">
        <f t="shared" si="20"/>
        <v>0</v>
      </c>
      <c r="U71" s="68">
        <f t="shared" si="20"/>
        <v>0</v>
      </c>
      <c r="V71" s="68">
        <f t="shared" si="20"/>
        <v>0</v>
      </c>
      <c r="W71" s="68">
        <f t="shared" si="20"/>
        <v>0</v>
      </c>
      <c r="X71" s="68">
        <f t="shared" si="20"/>
        <v>0</v>
      </c>
      <c r="Y71" s="68">
        <f t="shared" si="20"/>
        <v>0</v>
      </c>
      <c r="Z71" s="68">
        <f t="shared" si="20"/>
        <v>0</v>
      </c>
      <c r="AA71" s="68">
        <f t="shared" si="20"/>
        <v>0</v>
      </c>
      <c r="AB71" s="68">
        <f t="shared" si="20"/>
        <v>0</v>
      </c>
      <c r="AC71" s="68">
        <f t="shared" si="20"/>
        <v>0</v>
      </c>
      <c r="AD71" s="68">
        <f t="shared" si="20"/>
        <v>0</v>
      </c>
      <c r="AE71" s="68">
        <f t="shared" si="20"/>
        <v>0</v>
      </c>
      <c r="AF71" s="68">
        <f t="shared" si="20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50.003</v>
      </c>
      <c r="C72" s="93">
        <v>49.932000000000002</v>
      </c>
      <c r="D72" s="93">
        <v>49.994999999999997</v>
      </c>
      <c r="E72" s="93">
        <v>50.024000000000001</v>
      </c>
      <c r="F72" s="93">
        <v>50.045000000000002</v>
      </c>
      <c r="G72" s="93">
        <v>50.06</v>
      </c>
      <c r="H72" s="93">
        <v>49.973999999999997</v>
      </c>
      <c r="I72" s="93">
        <v>49.996000000000002</v>
      </c>
      <c r="J72" s="93">
        <v>49.923000000000002</v>
      </c>
      <c r="K72" s="93">
        <v>49.94</v>
      </c>
      <c r="L72" s="93">
        <v>49.920999999999999</v>
      </c>
      <c r="M72" s="93">
        <v>50.066000000000003</v>
      </c>
      <c r="N72" s="93">
        <v>50.033999999999999</v>
      </c>
      <c r="O72" s="93">
        <v>50.1</v>
      </c>
      <c r="P72" s="93">
        <v>49.966000000000001</v>
      </c>
      <c r="Q72" s="94">
        <v>49.973999999999997</v>
      </c>
      <c r="R72" s="93">
        <v>50.031999999999996</v>
      </c>
      <c r="S72" s="93">
        <v>50.009</v>
      </c>
      <c r="T72" s="93">
        <v>49.988</v>
      </c>
      <c r="U72" s="93">
        <v>50.029000000000003</v>
      </c>
      <c r="V72" s="93">
        <v>50.058999999999997</v>
      </c>
      <c r="W72" s="93">
        <v>50.017000000000003</v>
      </c>
      <c r="X72" s="93">
        <v>50.034999999999997</v>
      </c>
      <c r="Y72" s="93"/>
      <c r="Z72" s="93">
        <v>49.948</v>
      </c>
      <c r="AA72" s="93">
        <v>49.948</v>
      </c>
      <c r="AB72" s="93">
        <v>50.02</v>
      </c>
      <c r="AC72" s="93">
        <v>49.97</v>
      </c>
      <c r="AD72" s="93">
        <v>49.9</v>
      </c>
      <c r="AE72" s="93">
        <v>50.01</v>
      </c>
      <c r="AF72" s="95">
        <v>50</v>
      </c>
      <c r="AG72" s="96"/>
      <c r="AH72" s="51">
        <f t="shared" si="2"/>
        <v>50.1</v>
      </c>
      <c r="AI72" s="52">
        <f t="shared" si="3"/>
        <v>49.9</v>
      </c>
    </row>
    <row r="73" spans="1:35" x14ac:dyDescent="0.25">
      <c r="A73" s="97" t="s">
        <v>80</v>
      </c>
      <c r="B73" s="69">
        <v>123.7</v>
      </c>
      <c r="C73" s="69">
        <v>125.7</v>
      </c>
      <c r="D73" s="69">
        <v>126</v>
      </c>
      <c r="E73" s="69">
        <v>127.4</v>
      </c>
      <c r="F73" s="69">
        <v>128.30000000000001</v>
      </c>
      <c r="G73" s="69">
        <v>125.8</v>
      </c>
      <c r="H73" s="69">
        <v>125</v>
      </c>
      <c r="I73" s="69">
        <v>123.8</v>
      </c>
      <c r="J73" s="69">
        <v>124.1</v>
      </c>
      <c r="K73" s="69">
        <v>121.4</v>
      </c>
      <c r="L73" s="69">
        <v>126.4</v>
      </c>
      <c r="M73" s="69">
        <v>124.5</v>
      </c>
      <c r="N73" s="69">
        <v>121.6</v>
      </c>
      <c r="O73" s="69">
        <v>122.6</v>
      </c>
      <c r="P73" s="69">
        <v>124.5</v>
      </c>
      <c r="Q73" s="98">
        <v>122</v>
      </c>
      <c r="R73" s="98">
        <v>123.6</v>
      </c>
      <c r="S73" s="98">
        <v>121.7</v>
      </c>
      <c r="T73" s="98">
        <v>123.8</v>
      </c>
      <c r="U73" s="98">
        <v>125.3</v>
      </c>
      <c r="V73" s="98">
        <v>123.7</v>
      </c>
      <c r="W73" s="98">
        <v>125.6</v>
      </c>
      <c r="X73" s="98">
        <v>125.2</v>
      </c>
      <c r="Y73" s="98"/>
      <c r="Z73" s="98">
        <v>126.3</v>
      </c>
      <c r="AA73" s="98">
        <v>126.3</v>
      </c>
      <c r="AB73" s="69">
        <v>127</v>
      </c>
      <c r="AC73" s="69">
        <v>125</v>
      </c>
      <c r="AD73" s="69">
        <v>125</v>
      </c>
      <c r="AE73" s="69">
        <v>127</v>
      </c>
      <c r="AF73" s="99">
        <v>125</v>
      </c>
      <c r="AG73" s="100"/>
      <c r="AH73" s="51">
        <f t="shared" si="2"/>
        <v>128.30000000000001</v>
      </c>
      <c r="AI73" s="52">
        <f t="shared" si="3"/>
        <v>121.4</v>
      </c>
    </row>
    <row r="74" spans="1:35" x14ac:dyDescent="0.25">
      <c r="A74" s="97" t="s">
        <v>81</v>
      </c>
      <c r="B74" s="69">
        <v>127.2</v>
      </c>
      <c r="C74" s="69">
        <v>129</v>
      </c>
      <c r="D74" s="69">
        <v>129.30000000000001</v>
      </c>
      <c r="E74" s="69">
        <v>130.6</v>
      </c>
      <c r="F74" s="69">
        <v>131.30000000000001</v>
      </c>
      <c r="G74" s="69">
        <v>128.69999999999999</v>
      </c>
      <c r="H74" s="69">
        <v>127.9</v>
      </c>
      <c r="I74" s="69">
        <v>125.8</v>
      </c>
      <c r="J74" s="69">
        <v>126.6</v>
      </c>
      <c r="K74" s="69">
        <v>124</v>
      </c>
      <c r="L74" s="69">
        <v>125.3</v>
      </c>
      <c r="M74" s="69">
        <v>127.4</v>
      </c>
      <c r="N74" s="69">
        <v>124.3</v>
      </c>
      <c r="O74" s="69">
        <v>125.3</v>
      </c>
      <c r="P74" s="69">
        <v>126.2</v>
      </c>
      <c r="Q74" s="98">
        <v>125</v>
      </c>
      <c r="R74" s="98">
        <v>126.2</v>
      </c>
      <c r="S74" s="98">
        <v>124.9</v>
      </c>
      <c r="T74" s="98">
        <v>126.6</v>
      </c>
      <c r="U74" s="98">
        <v>127.6</v>
      </c>
      <c r="V74" s="98">
        <v>126.6</v>
      </c>
      <c r="W74" s="98">
        <v>128</v>
      </c>
      <c r="X74" s="98">
        <v>128</v>
      </c>
      <c r="Y74" s="98"/>
      <c r="Z74" s="98">
        <v>128.6</v>
      </c>
      <c r="AA74" s="98">
        <v>128.6</v>
      </c>
      <c r="AB74" s="69">
        <v>129.4</v>
      </c>
      <c r="AC74" s="69">
        <v>128</v>
      </c>
      <c r="AD74" s="69">
        <v>129</v>
      </c>
      <c r="AE74" s="69">
        <v>130</v>
      </c>
      <c r="AF74" s="99">
        <v>128</v>
      </c>
      <c r="AG74" s="100"/>
      <c r="AH74" s="51">
        <f t="shared" si="2"/>
        <v>131.30000000000001</v>
      </c>
      <c r="AI74" s="52">
        <f t="shared" si="3"/>
        <v>124</v>
      </c>
    </row>
    <row r="75" spans="1:35" x14ac:dyDescent="0.25">
      <c r="A75" s="97" t="s">
        <v>82</v>
      </c>
      <c r="B75" s="69">
        <v>132</v>
      </c>
      <c r="C75" s="69">
        <v>133.1</v>
      </c>
      <c r="D75" s="69">
        <v>133.80000000000001</v>
      </c>
      <c r="E75" s="69">
        <v>129.30000000000001</v>
      </c>
      <c r="F75" s="69">
        <v>127.5</v>
      </c>
      <c r="G75" s="69">
        <v>132.9</v>
      </c>
      <c r="H75" s="69">
        <v>131.5</v>
      </c>
      <c r="I75" s="69">
        <v>129.1</v>
      </c>
      <c r="J75" s="69">
        <v>128.80000000000001</v>
      </c>
      <c r="K75" s="69">
        <v>128</v>
      </c>
      <c r="L75" s="69">
        <v>128.19999999999999</v>
      </c>
      <c r="M75" s="69">
        <v>126.8</v>
      </c>
      <c r="N75" s="69">
        <v>126.5</v>
      </c>
      <c r="O75" s="69">
        <v>125.6</v>
      </c>
      <c r="P75" s="69">
        <v>128.19999999999999</v>
      </c>
      <c r="Q75" s="69">
        <v>128.80000000000001</v>
      </c>
      <c r="R75" s="69">
        <v>128.80000000000001</v>
      </c>
      <c r="S75" s="69">
        <v>127.3</v>
      </c>
      <c r="T75" s="98">
        <v>127.1</v>
      </c>
      <c r="U75" s="98">
        <v>131.4</v>
      </c>
      <c r="V75" s="98">
        <v>130.19999999999999</v>
      </c>
      <c r="W75" s="98">
        <v>131</v>
      </c>
      <c r="X75" s="98">
        <v>127.3</v>
      </c>
      <c r="Y75" s="98"/>
      <c r="Z75" s="98">
        <v>127.7</v>
      </c>
      <c r="AA75" s="98">
        <v>127.7</v>
      </c>
      <c r="AB75" s="69">
        <v>128</v>
      </c>
      <c r="AC75" s="69">
        <v>125</v>
      </c>
      <c r="AD75" s="69">
        <v>129</v>
      </c>
      <c r="AE75" s="69">
        <v>128</v>
      </c>
      <c r="AF75" s="99">
        <v>130</v>
      </c>
      <c r="AG75" s="100"/>
      <c r="AH75" s="51">
        <f t="shared" si="2"/>
        <v>133.80000000000001</v>
      </c>
      <c r="AI75" s="52">
        <f t="shared" si="3"/>
        <v>125</v>
      </c>
    </row>
    <row r="76" spans="1:35" x14ac:dyDescent="0.25">
      <c r="A76" s="101" t="s">
        <v>83</v>
      </c>
      <c r="B76" s="69">
        <v>133.5</v>
      </c>
      <c r="C76" s="69">
        <v>134.5</v>
      </c>
      <c r="D76" s="69">
        <v>135.5</v>
      </c>
      <c r="E76" s="69">
        <v>130</v>
      </c>
      <c r="F76" s="69">
        <v>128.1</v>
      </c>
      <c r="G76" s="69">
        <v>134.30000000000001</v>
      </c>
      <c r="H76" s="69">
        <v>132.30000000000001</v>
      </c>
      <c r="I76" s="69">
        <v>129.5</v>
      </c>
      <c r="J76" s="69">
        <v>129.4</v>
      </c>
      <c r="K76" s="69">
        <v>127.1</v>
      </c>
      <c r="L76" s="69">
        <v>126.8</v>
      </c>
      <c r="M76" s="69">
        <v>125.8</v>
      </c>
      <c r="N76" s="69">
        <v>126.3</v>
      </c>
      <c r="O76" s="69">
        <v>127.1</v>
      </c>
      <c r="P76" s="69">
        <v>130.30000000000001</v>
      </c>
      <c r="Q76" s="69">
        <v>132.80000000000001</v>
      </c>
      <c r="R76" s="69">
        <v>130.19999999999999</v>
      </c>
      <c r="S76" s="69">
        <v>129.80000000000001</v>
      </c>
      <c r="T76" s="98">
        <v>129.9</v>
      </c>
      <c r="U76" s="98">
        <v>134</v>
      </c>
      <c r="V76" s="98">
        <v>133.30000000000001</v>
      </c>
      <c r="W76" s="98">
        <v>133.19999999999999</v>
      </c>
      <c r="X76" s="98">
        <v>129.9</v>
      </c>
      <c r="Y76" s="98"/>
      <c r="Z76" s="98">
        <v>130.6</v>
      </c>
      <c r="AA76" s="98">
        <v>130.6</v>
      </c>
      <c r="AB76" s="69">
        <v>131</v>
      </c>
      <c r="AC76" s="69">
        <v>128</v>
      </c>
      <c r="AD76" s="69">
        <v>132</v>
      </c>
      <c r="AE76" s="69">
        <v>131</v>
      </c>
      <c r="AF76" s="99">
        <v>130</v>
      </c>
      <c r="AG76" s="100"/>
      <c r="AH76" s="51">
        <f t="shared" si="2"/>
        <v>135.5</v>
      </c>
      <c r="AI76" s="52">
        <f t="shared" si="3"/>
        <v>125.8</v>
      </c>
    </row>
    <row r="77" spans="1:35" x14ac:dyDescent="0.25">
      <c r="A77" s="101" t="s">
        <v>84</v>
      </c>
      <c r="B77" s="102">
        <v>121.9</v>
      </c>
      <c r="C77" s="102">
        <v>122.3</v>
      </c>
      <c r="D77" s="102">
        <v>127.1</v>
      </c>
      <c r="E77" s="102">
        <v>128.30000000000001</v>
      </c>
      <c r="F77" s="102">
        <v>130.69999999999999</v>
      </c>
      <c r="G77" s="102">
        <v>129.5</v>
      </c>
      <c r="H77" s="102">
        <v>128.19999999999999</v>
      </c>
      <c r="I77" s="102">
        <v>132.30000000000001</v>
      </c>
      <c r="J77" s="102">
        <v>133.19999999999999</v>
      </c>
      <c r="K77" s="102">
        <v>131</v>
      </c>
      <c r="L77" s="102">
        <v>132.4</v>
      </c>
      <c r="M77" s="102">
        <v>135.30000000000001</v>
      </c>
      <c r="N77" s="102">
        <v>130.9</v>
      </c>
      <c r="O77" s="102">
        <v>133.5</v>
      </c>
      <c r="P77" s="102">
        <v>129.5</v>
      </c>
      <c r="Q77" s="102">
        <v>127.3</v>
      </c>
      <c r="R77" s="102">
        <v>128</v>
      </c>
      <c r="S77" s="102">
        <v>127.5</v>
      </c>
      <c r="T77" s="98">
        <v>130.69999999999999</v>
      </c>
      <c r="U77" s="98">
        <v>132.30000000000001</v>
      </c>
      <c r="V77" s="98">
        <v>131.69999999999999</v>
      </c>
      <c r="W77" s="98">
        <v>131.1</v>
      </c>
      <c r="X77" s="98">
        <v>132.30000000000001</v>
      </c>
      <c r="Y77" s="98"/>
      <c r="Z77" s="98">
        <v>133.69999999999999</v>
      </c>
      <c r="AA77" s="98">
        <v>133.69999999999999</v>
      </c>
      <c r="AB77" s="102">
        <v>136</v>
      </c>
      <c r="AC77" s="102">
        <v>130.5</v>
      </c>
      <c r="AD77" s="102">
        <v>126</v>
      </c>
      <c r="AE77" s="102">
        <v>134</v>
      </c>
      <c r="AF77" s="103">
        <v>129</v>
      </c>
      <c r="AG77" s="104"/>
      <c r="AH77" s="51">
        <f t="shared" si="2"/>
        <v>136</v>
      </c>
      <c r="AI77" s="52">
        <f t="shared" si="3"/>
        <v>121.9</v>
      </c>
    </row>
    <row r="78" spans="1:35" x14ac:dyDescent="0.25">
      <c r="A78" s="97" t="s">
        <v>85</v>
      </c>
      <c r="B78" s="69">
        <v>137</v>
      </c>
      <c r="C78" s="69">
        <v>136.19999999999999</v>
      </c>
      <c r="D78" s="69">
        <v>134.1</v>
      </c>
      <c r="E78" s="69">
        <v>138.19999999999999</v>
      </c>
      <c r="F78" s="69">
        <v>138.9</v>
      </c>
      <c r="G78" s="69">
        <v>137.69999999999999</v>
      </c>
      <c r="H78" s="69">
        <v>133.6</v>
      </c>
      <c r="I78" s="69">
        <v>133</v>
      </c>
      <c r="J78" s="69">
        <v>131</v>
      </c>
      <c r="K78" s="69">
        <v>129.9</v>
      </c>
      <c r="L78" s="69">
        <v>128.5</v>
      </c>
      <c r="M78" s="69">
        <v>130</v>
      </c>
      <c r="N78" s="69">
        <v>129.30000000000001</v>
      </c>
      <c r="O78" s="69">
        <v>128.9</v>
      </c>
      <c r="P78" s="69">
        <v>134.5</v>
      </c>
      <c r="Q78" s="69">
        <v>132.5</v>
      </c>
      <c r="R78" s="69">
        <v>133.1</v>
      </c>
      <c r="S78" s="69">
        <v>134.9</v>
      </c>
      <c r="T78" s="98">
        <v>134.4</v>
      </c>
      <c r="U78" s="98">
        <v>130.19999999999999</v>
      </c>
      <c r="V78" s="98" t="s">
        <v>222</v>
      </c>
      <c r="W78" s="98">
        <v>128</v>
      </c>
      <c r="X78" s="98">
        <v>127.6</v>
      </c>
      <c r="Y78" s="98"/>
      <c r="Z78" s="98">
        <v>130.6</v>
      </c>
      <c r="AA78" s="98">
        <v>130.6</v>
      </c>
      <c r="AB78" s="69">
        <v>131</v>
      </c>
      <c r="AC78" s="69">
        <v>131</v>
      </c>
      <c r="AD78" s="69">
        <v>129</v>
      </c>
      <c r="AE78" s="69">
        <v>130</v>
      </c>
      <c r="AF78" s="99">
        <v>126</v>
      </c>
      <c r="AG78" s="100"/>
      <c r="AH78" s="51">
        <f>MAX(B78:AF78)</f>
        <v>138.9</v>
      </c>
      <c r="AI78" s="52">
        <f>MIN(B78:AF78)</f>
        <v>126</v>
      </c>
    </row>
    <row r="79" spans="1:35" ht="15.75" thickBot="1" x14ac:dyDescent="0.3">
      <c r="A79" s="97" t="s">
        <v>86</v>
      </c>
      <c r="B79" s="105">
        <v>65.400000000000006</v>
      </c>
      <c r="C79" s="105">
        <v>66</v>
      </c>
      <c r="D79" s="105">
        <v>66.2</v>
      </c>
      <c r="E79" s="105">
        <v>66.8</v>
      </c>
      <c r="F79" s="105">
        <v>66.5</v>
      </c>
      <c r="G79" s="105">
        <v>65.8</v>
      </c>
      <c r="H79" s="105">
        <v>65.099999999999994</v>
      </c>
      <c r="I79" s="105">
        <v>63.8</v>
      </c>
      <c r="J79" s="105">
        <v>64.400000000000006</v>
      </c>
      <c r="K79" s="105">
        <v>63.1</v>
      </c>
      <c r="L79" s="105">
        <v>63.5</v>
      </c>
      <c r="M79" s="105">
        <v>63.8</v>
      </c>
      <c r="N79" s="105">
        <v>63.6</v>
      </c>
      <c r="O79" s="105">
        <v>63.9</v>
      </c>
      <c r="P79" s="105">
        <v>64.3</v>
      </c>
      <c r="Q79" s="105">
        <v>64.099999999999994</v>
      </c>
      <c r="R79" s="105">
        <v>64.998999999999995</v>
      </c>
      <c r="S79" s="105">
        <v>64.3</v>
      </c>
      <c r="T79" s="105">
        <v>64.8</v>
      </c>
      <c r="U79" s="105">
        <v>65.400000000000006</v>
      </c>
      <c r="V79" s="105">
        <v>64.8</v>
      </c>
      <c r="W79" s="105">
        <v>65.900000000000006</v>
      </c>
      <c r="X79" s="105">
        <v>64.900000000000006</v>
      </c>
      <c r="Y79" s="105"/>
      <c r="Z79" s="105">
        <v>65.599999999999994</v>
      </c>
      <c r="AA79" s="105">
        <v>65.599999999999994</v>
      </c>
      <c r="AB79" s="105">
        <v>66.2</v>
      </c>
      <c r="AC79" s="105">
        <v>65.599999999999994</v>
      </c>
      <c r="AD79" s="105">
        <v>66</v>
      </c>
      <c r="AE79" s="105">
        <v>66</v>
      </c>
      <c r="AF79" s="106">
        <v>65.599999999999994</v>
      </c>
      <c r="AG79" s="107"/>
      <c r="AH79" s="51">
        <f>MAX(B79:AF79)</f>
        <v>66.8</v>
      </c>
      <c r="AI79" s="52">
        <f>MIN(B79:AF79)</f>
        <v>63.1</v>
      </c>
    </row>
    <row r="80" spans="1:35" x14ac:dyDescent="0.25">
      <c r="A80" s="108" t="s">
        <v>87</v>
      </c>
      <c r="B80" s="109">
        <f t="shared" ref="B80:AF80" si="21">SUMIF(B48:B57,"&gt;0")</f>
        <v>628.52</v>
      </c>
      <c r="C80" s="109">
        <f t="shared" si="21"/>
        <v>610.9</v>
      </c>
      <c r="D80" s="109">
        <f t="shared" si="21"/>
        <v>617.1</v>
      </c>
      <c r="E80" s="109">
        <f t="shared" si="21"/>
        <v>567.1</v>
      </c>
      <c r="F80" s="109">
        <f t="shared" si="21"/>
        <v>573.6</v>
      </c>
      <c r="G80" s="109">
        <f t="shared" si="21"/>
        <v>620</v>
      </c>
      <c r="H80" s="109">
        <f t="shared" si="21"/>
        <v>637.30000000000007</v>
      </c>
      <c r="I80" s="109">
        <f t="shared" si="21"/>
        <v>634</v>
      </c>
      <c r="J80" s="109">
        <f t="shared" si="21"/>
        <v>656.5</v>
      </c>
      <c r="K80" s="109">
        <f t="shared" si="21"/>
        <v>694.86</v>
      </c>
      <c r="L80" s="109">
        <f t="shared" si="21"/>
        <v>659.4</v>
      </c>
      <c r="M80" s="109">
        <f t="shared" si="21"/>
        <v>643.90000000000009</v>
      </c>
      <c r="N80" s="109">
        <f t="shared" si="21"/>
        <v>659.1</v>
      </c>
      <c r="O80" s="109">
        <f t="shared" si="21"/>
        <v>677.9</v>
      </c>
      <c r="P80" s="109">
        <f t="shared" si="21"/>
        <v>648.4</v>
      </c>
      <c r="Q80" s="109">
        <f t="shared" si="21"/>
        <v>653</v>
      </c>
      <c r="R80" s="109">
        <f t="shared" si="21"/>
        <v>659.8</v>
      </c>
      <c r="S80" s="109">
        <f t="shared" si="21"/>
        <v>672.9</v>
      </c>
      <c r="T80" s="109">
        <f t="shared" si="21"/>
        <v>659.19999999999993</v>
      </c>
      <c r="U80" s="109">
        <f t="shared" si="21"/>
        <v>678.1</v>
      </c>
      <c r="V80" s="109">
        <f t="shared" si="21"/>
        <v>640.79999999999995</v>
      </c>
      <c r="W80" s="109">
        <f t="shared" si="21"/>
        <v>622.20000000000005</v>
      </c>
      <c r="X80" s="109">
        <f t="shared" si="21"/>
        <v>696.00000000000011</v>
      </c>
      <c r="Y80" s="109">
        <f t="shared" si="21"/>
        <v>5</v>
      </c>
      <c r="Z80" s="109">
        <f t="shared" si="21"/>
        <v>668.49999999999989</v>
      </c>
      <c r="AA80" s="109">
        <f t="shared" si="21"/>
        <v>662.19999999999993</v>
      </c>
      <c r="AB80" s="109">
        <f t="shared" si="21"/>
        <v>651</v>
      </c>
      <c r="AC80" s="109">
        <f t="shared" si="21"/>
        <v>667</v>
      </c>
      <c r="AD80" s="109">
        <f t="shared" si="21"/>
        <v>657</v>
      </c>
      <c r="AE80" s="109">
        <f t="shared" si="21"/>
        <v>623</v>
      </c>
      <c r="AF80" s="109">
        <f t="shared" si="21"/>
        <v>639</v>
      </c>
      <c r="AG80" s="110"/>
      <c r="AH80" s="51">
        <f>MAX(B80:AF80)</f>
        <v>696.00000000000011</v>
      </c>
      <c r="AI80" s="52">
        <f>MIN(B80:AF80)</f>
        <v>5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153.61999999999995</v>
      </c>
      <c r="C82" s="114">
        <f t="shared" ref="C82:AF82" si="22">C11+C13+C17+C34+C36+C38+C40+C94+C108+C110+C121+C127+C130+C139+C143+C144+C147+C154+C159+C162+C163+C164+C172+C177+C83+C84+C85+C86+C99</f>
        <v>148.51999999999998</v>
      </c>
      <c r="D82" s="114">
        <f t="shared" si="22"/>
        <v>152.41999999999996</v>
      </c>
      <c r="E82" s="114">
        <f t="shared" si="22"/>
        <v>150.71999999999997</v>
      </c>
      <c r="F82" s="114">
        <f t="shared" si="22"/>
        <v>167.72</v>
      </c>
      <c r="G82" s="114">
        <f t="shared" si="22"/>
        <v>194.01999999999998</v>
      </c>
      <c r="H82" s="114">
        <f t="shared" si="22"/>
        <v>230.41999999999996</v>
      </c>
      <c r="I82" s="114">
        <f t="shared" si="22"/>
        <v>257.11999999999995</v>
      </c>
      <c r="J82" s="114">
        <f t="shared" si="22"/>
        <v>276.41999999999996</v>
      </c>
      <c r="K82" s="114">
        <f t="shared" si="22"/>
        <v>289.21999999999991</v>
      </c>
      <c r="L82" s="114">
        <f t="shared" si="22"/>
        <v>300.12</v>
      </c>
      <c r="M82" s="114">
        <f t="shared" si="22"/>
        <v>297.12</v>
      </c>
      <c r="N82" s="114">
        <f t="shared" si="22"/>
        <v>284.21999999999997</v>
      </c>
      <c r="O82" s="114">
        <f t="shared" si="22"/>
        <v>275.81999999999994</v>
      </c>
      <c r="P82" s="114">
        <f t="shared" si="22"/>
        <v>268.61999999999995</v>
      </c>
      <c r="Q82" s="114">
        <f t="shared" si="22"/>
        <v>268.32</v>
      </c>
      <c r="R82" s="114">
        <f t="shared" si="22"/>
        <v>266.82</v>
      </c>
      <c r="S82" s="114">
        <f t="shared" si="22"/>
        <v>272.32</v>
      </c>
      <c r="T82" s="114">
        <f t="shared" si="22"/>
        <v>274.52</v>
      </c>
      <c r="U82" s="114">
        <f t="shared" si="22"/>
        <v>271.12</v>
      </c>
      <c r="V82" s="114">
        <f t="shared" si="22"/>
        <v>268.71999999999997</v>
      </c>
      <c r="W82" s="114">
        <f t="shared" si="22"/>
        <v>266.12</v>
      </c>
      <c r="X82" s="114">
        <f t="shared" si="22"/>
        <v>293.42</v>
      </c>
      <c r="Y82" s="114">
        <f t="shared" si="22"/>
        <v>28.42</v>
      </c>
      <c r="Z82" s="114">
        <f t="shared" si="22"/>
        <v>322.91999999999996</v>
      </c>
      <c r="AA82" s="114">
        <f t="shared" si="22"/>
        <v>299.21999999999997</v>
      </c>
      <c r="AB82" s="114">
        <f t="shared" si="22"/>
        <v>280.52</v>
      </c>
      <c r="AC82" s="114">
        <f t="shared" si="22"/>
        <v>262.52</v>
      </c>
      <c r="AD82" s="114">
        <f t="shared" si="22"/>
        <v>215.51999999999998</v>
      </c>
      <c r="AE82" s="114">
        <v>-10</v>
      </c>
      <c r="AF82" s="114">
        <f t="shared" si="22"/>
        <v>175.51999999999998</v>
      </c>
      <c r="AG82" s="115"/>
      <c r="AH82" s="51">
        <f>MAX(B82:AF82)</f>
        <v>322.91999999999996</v>
      </c>
      <c r="AI82" s="52">
        <f>MIN(B82:AF82)</f>
        <v>-10</v>
      </c>
    </row>
    <row r="83" spans="1:37" x14ac:dyDescent="0.25">
      <c r="A83" s="116" t="s">
        <v>89</v>
      </c>
      <c r="B83" s="117">
        <v>-47.7</v>
      </c>
      <c r="C83" s="117">
        <v>-47.4</v>
      </c>
      <c r="D83" s="117">
        <v>-48.7</v>
      </c>
      <c r="E83" s="117">
        <v>-41</v>
      </c>
      <c r="F83" s="117">
        <v>-25.7</v>
      </c>
      <c r="G83" s="117">
        <v>-29.9</v>
      </c>
      <c r="H83" s="117">
        <v>-18</v>
      </c>
      <c r="I83" s="117">
        <v>0</v>
      </c>
      <c r="J83" s="117">
        <v>6.9</v>
      </c>
      <c r="K83" s="117">
        <v>5.7</v>
      </c>
      <c r="L83" s="117">
        <v>13.3</v>
      </c>
      <c r="M83" s="117">
        <v>23</v>
      </c>
      <c r="N83" s="117">
        <v>9.6</v>
      </c>
      <c r="O83" s="117">
        <v>9.3000000000000007</v>
      </c>
      <c r="P83" s="117">
        <v>14</v>
      </c>
      <c r="Q83" s="117">
        <v>21.8</v>
      </c>
      <c r="R83" s="117">
        <v>22.7</v>
      </c>
      <c r="S83" s="117">
        <v>11.3</v>
      </c>
      <c r="T83" s="117">
        <v>8.1</v>
      </c>
      <c r="U83" s="117">
        <v>3.3</v>
      </c>
      <c r="V83" s="117">
        <v>3.9</v>
      </c>
      <c r="W83" s="117">
        <v>4.3</v>
      </c>
      <c r="X83" s="117">
        <v>-1.6</v>
      </c>
      <c r="Y83" s="117"/>
      <c r="Z83" s="117">
        <v>38.1</v>
      </c>
      <c r="AA83" s="49">
        <v>32</v>
      </c>
      <c r="AB83" s="49">
        <v>21</v>
      </c>
      <c r="AC83" s="49">
        <v>7</v>
      </c>
      <c r="AD83" s="49">
        <v>-9</v>
      </c>
      <c r="AE83" s="49">
        <v>-5</v>
      </c>
      <c r="AF83" s="118">
        <v>-4</v>
      </c>
      <c r="AG83" s="119">
        <v>75</v>
      </c>
      <c r="AH83" s="51">
        <f>IF(ABS(MAX(B83:AF83))&gt;ABS(MIN(B83:AF83)),MAX(B83:AF83),MIN(B83:AF83))</f>
        <v>-48.7</v>
      </c>
      <c r="AI83" s="120">
        <f>INDEX($B$9:$AF$9,1,MATCH(AH83,B83:AF83,0))</f>
        <v>0.125</v>
      </c>
    </row>
    <row r="84" spans="1:37" x14ac:dyDescent="0.25">
      <c r="A84" s="121" t="s">
        <v>90</v>
      </c>
      <c r="B84" s="82">
        <v>-0.2</v>
      </c>
      <c r="C84" s="82">
        <v>-2</v>
      </c>
      <c r="D84" s="82">
        <v>0</v>
      </c>
      <c r="E84" s="82">
        <v>-1.4</v>
      </c>
      <c r="F84" s="82">
        <v>3.3</v>
      </c>
      <c r="G84" s="82">
        <v>16.7</v>
      </c>
      <c r="H84" s="82">
        <v>29</v>
      </c>
      <c r="I84" s="82">
        <v>60</v>
      </c>
      <c r="J84" s="82">
        <v>64</v>
      </c>
      <c r="K84" s="82">
        <v>72</v>
      </c>
      <c r="L84" s="82">
        <v>72.599999999999994</v>
      </c>
      <c r="M84" s="82">
        <v>64</v>
      </c>
      <c r="N84" s="82">
        <v>57.8</v>
      </c>
      <c r="O84" s="82">
        <v>60.1</v>
      </c>
      <c r="P84" s="82">
        <v>35</v>
      </c>
      <c r="Q84" s="82">
        <v>33.5</v>
      </c>
      <c r="R84" s="82">
        <v>29.3</v>
      </c>
      <c r="S84" s="82">
        <v>47</v>
      </c>
      <c r="T84" s="82">
        <v>48.2</v>
      </c>
      <c r="U84" s="82">
        <v>41.7</v>
      </c>
      <c r="V84" s="82">
        <v>46.5</v>
      </c>
      <c r="W84" s="82">
        <v>40.4</v>
      </c>
      <c r="X84" s="82">
        <v>53.7</v>
      </c>
      <c r="Y84" s="82"/>
      <c r="Z84" s="82">
        <v>29.3</v>
      </c>
      <c r="AA84" s="69">
        <v>32</v>
      </c>
      <c r="AB84" s="69">
        <v>35</v>
      </c>
      <c r="AC84" s="69">
        <v>42</v>
      </c>
      <c r="AD84" s="69">
        <v>17</v>
      </c>
      <c r="AE84" s="69">
        <v>-1.2</v>
      </c>
      <c r="AF84" s="122">
        <v>-13</v>
      </c>
      <c r="AG84" s="119">
        <v>240</v>
      </c>
      <c r="AH84" s="51">
        <f>IF(ABS(MAX(B84:AF84))&gt;ABS(MIN(B84:AF84)),MAX(B84:AF84),MIN(B84:AF84))</f>
        <v>72.599999999999994</v>
      </c>
      <c r="AI84" s="120">
        <f>INDEX($B$9:$AF$9,1,MATCH(AH84,B84:AF84,0))</f>
        <v>0.33333333333333331</v>
      </c>
    </row>
    <row r="85" spans="1:37" x14ac:dyDescent="0.25">
      <c r="A85" s="121" t="s">
        <v>91</v>
      </c>
      <c r="B85" s="82">
        <v>-6.4</v>
      </c>
      <c r="C85" s="82">
        <v>-4.9000000000000004</v>
      </c>
      <c r="D85" s="82">
        <v>-7</v>
      </c>
      <c r="E85" s="82">
        <v>-2.2999999999999998</v>
      </c>
      <c r="F85" s="82">
        <v>-3.9</v>
      </c>
      <c r="G85" s="82">
        <v>-2.1</v>
      </c>
      <c r="H85" s="82">
        <v>4.7</v>
      </c>
      <c r="I85" s="82">
        <v>0</v>
      </c>
      <c r="J85" s="82">
        <v>0</v>
      </c>
      <c r="K85" s="82">
        <v>0</v>
      </c>
      <c r="L85" s="82">
        <v>0</v>
      </c>
      <c r="M85" s="82">
        <v>0</v>
      </c>
      <c r="N85" s="82">
        <v>17.399999999999999</v>
      </c>
      <c r="O85" s="82">
        <v>16.600000000000001</v>
      </c>
      <c r="P85" s="82">
        <v>18.600000000000001</v>
      </c>
      <c r="Q85" s="82">
        <v>15.6</v>
      </c>
      <c r="R85" s="82">
        <v>17</v>
      </c>
      <c r="S85" s="82">
        <v>21.4</v>
      </c>
      <c r="T85" s="82">
        <v>21.8</v>
      </c>
      <c r="U85" s="82">
        <v>27.2</v>
      </c>
      <c r="V85" s="82">
        <v>21.8</v>
      </c>
      <c r="W85" s="82">
        <v>25.9</v>
      </c>
      <c r="X85" s="82">
        <v>24.8</v>
      </c>
      <c r="Y85" s="82"/>
      <c r="Z85" s="82">
        <v>27.4</v>
      </c>
      <c r="AA85" s="69">
        <v>25</v>
      </c>
      <c r="AB85" s="69">
        <v>24</v>
      </c>
      <c r="AC85" s="69">
        <v>21</v>
      </c>
      <c r="AD85" s="69">
        <v>4</v>
      </c>
      <c r="AE85" s="69">
        <v>0</v>
      </c>
      <c r="AF85" s="122">
        <v>0</v>
      </c>
      <c r="AG85" s="119">
        <v>60</v>
      </c>
      <c r="AH85" s="51">
        <f>IF(ABS(MAX(B85:AF85))&gt;ABS(MIN(B85:AF85)),MAX(B85:AF85),MIN(B85:AF85))</f>
        <v>27.4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64.3</v>
      </c>
      <c r="C86" s="84">
        <v>59.2</v>
      </c>
      <c r="D86" s="84">
        <v>64.599999999999994</v>
      </c>
      <c r="E86" s="84">
        <v>51.8</v>
      </c>
      <c r="F86" s="84">
        <v>54.4</v>
      </c>
      <c r="G86" s="84">
        <v>69.900000000000006</v>
      </c>
      <c r="H86" s="84">
        <v>77.2</v>
      </c>
      <c r="I86" s="84">
        <v>62.2</v>
      </c>
      <c r="J86" s="84">
        <v>70.3</v>
      </c>
      <c r="K86" s="84">
        <v>76.5</v>
      </c>
      <c r="L86" s="84">
        <v>81</v>
      </c>
      <c r="M86" s="84">
        <v>75</v>
      </c>
      <c r="N86" s="84">
        <v>68.8</v>
      </c>
      <c r="O86" s="84">
        <v>59</v>
      </c>
      <c r="P86" s="84">
        <v>65.2</v>
      </c>
      <c r="Q86" s="84">
        <v>60.1</v>
      </c>
      <c r="R86" s="84">
        <v>61</v>
      </c>
      <c r="S86" s="84">
        <v>58.6</v>
      </c>
      <c r="T86" s="84">
        <v>62.5</v>
      </c>
      <c r="U86" s="84">
        <v>64.099999999999994</v>
      </c>
      <c r="V86" s="84">
        <v>61</v>
      </c>
      <c r="W86" s="84">
        <v>60.1</v>
      </c>
      <c r="X86" s="84">
        <v>79.2</v>
      </c>
      <c r="Y86" s="84"/>
      <c r="Z86" s="84">
        <v>87.9</v>
      </c>
      <c r="AA86" s="124">
        <v>70</v>
      </c>
      <c r="AB86" s="124">
        <v>60</v>
      </c>
      <c r="AC86" s="124">
        <v>52</v>
      </c>
      <c r="AD86" s="124">
        <v>63</v>
      </c>
      <c r="AE86" s="124">
        <v>50</v>
      </c>
      <c r="AF86" s="125">
        <v>52</v>
      </c>
      <c r="AG86" s="126">
        <v>120</v>
      </c>
      <c r="AH86" s="51">
        <f>IF(ABS(MAX(B86:AF86))&gt;ABS(MIN(B86:AF86)),MAX(B86:AF86),MIN(B86:AF86))</f>
        <v>87.9</v>
      </c>
      <c r="AI86" s="120">
        <f>INDEX($B$9:$AF$9,1,MATCH(AH86,B86:AF86,0))</f>
        <v>0.8125</v>
      </c>
    </row>
    <row r="87" spans="1:37" ht="15.75" thickBot="1" x14ac:dyDescent="0.3">
      <c r="A87" s="123" t="s">
        <v>93</v>
      </c>
      <c r="B87" s="84">
        <v>96.4</v>
      </c>
      <c r="C87" s="84">
        <v>91.7</v>
      </c>
      <c r="D87" s="84">
        <v>94.5</v>
      </c>
      <c r="E87" s="84">
        <v>79.8</v>
      </c>
      <c r="F87" s="84">
        <v>78</v>
      </c>
      <c r="G87" s="84">
        <v>91.5</v>
      </c>
      <c r="H87" s="84">
        <v>94.3</v>
      </c>
      <c r="I87" s="84">
        <v>104</v>
      </c>
      <c r="J87" s="84">
        <v>106</v>
      </c>
      <c r="K87" s="84">
        <v>114</v>
      </c>
      <c r="L87" s="84">
        <v>100</v>
      </c>
      <c r="M87" s="84">
        <v>85.6</v>
      </c>
      <c r="N87" s="84">
        <v>101</v>
      </c>
      <c r="O87" s="84">
        <v>107.5</v>
      </c>
      <c r="P87" s="84">
        <v>82</v>
      </c>
      <c r="Q87" s="84">
        <v>104</v>
      </c>
      <c r="R87" s="84">
        <v>96</v>
      </c>
      <c r="S87" s="84">
        <v>100.3</v>
      </c>
      <c r="T87" s="84">
        <v>102.1</v>
      </c>
      <c r="U87" s="84">
        <v>92.3</v>
      </c>
      <c r="V87" s="84">
        <v>102.4</v>
      </c>
      <c r="W87" s="84">
        <v>89.4</v>
      </c>
      <c r="X87" s="84">
        <v>109.3</v>
      </c>
      <c r="Y87" s="84"/>
      <c r="Z87" s="84">
        <v>63</v>
      </c>
      <c r="AA87" s="124">
        <v>75</v>
      </c>
      <c r="AB87" s="124">
        <v>80</v>
      </c>
      <c r="AC87" s="124">
        <v>98</v>
      </c>
      <c r="AD87" s="124">
        <v>94</v>
      </c>
      <c r="AE87" s="124">
        <v>90</v>
      </c>
      <c r="AF87" s="125">
        <v>90</v>
      </c>
      <c r="AG87" s="126"/>
      <c r="AH87" s="51">
        <f>IF(ABS(MAX(B87:AF87))&gt;ABS(MIN(B87:AF87)),MAX(B87:AF87),MIN(B87:AF87))</f>
        <v>114</v>
      </c>
      <c r="AI87" s="120">
        <f>INDEX($B$9:$AF$9,1,MATCH(AH87,B87:AF87,0))</f>
        <v>0.3125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3">B89</f>
        <v>9.9</v>
      </c>
      <c r="D89" s="132">
        <f t="shared" si="23"/>
        <v>9.9</v>
      </c>
      <c r="E89" s="132">
        <f t="shared" si="23"/>
        <v>9.9</v>
      </c>
      <c r="F89" s="132">
        <f t="shared" si="23"/>
        <v>9.9</v>
      </c>
      <c r="G89" s="132">
        <f t="shared" si="23"/>
        <v>9.9</v>
      </c>
      <c r="H89" s="132">
        <f t="shared" si="23"/>
        <v>9.9</v>
      </c>
      <c r="I89" s="132">
        <f t="shared" si="23"/>
        <v>9.9</v>
      </c>
      <c r="J89" s="132">
        <f t="shared" si="23"/>
        <v>9.9</v>
      </c>
      <c r="K89" s="132">
        <f t="shared" si="23"/>
        <v>9.9</v>
      </c>
      <c r="L89" s="132">
        <f t="shared" si="23"/>
        <v>9.9</v>
      </c>
      <c r="M89" s="132">
        <f t="shared" si="23"/>
        <v>9.9</v>
      </c>
      <c r="N89" s="132">
        <f t="shared" si="23"/>
        <v>9.9</v>
      </c>
      <c r="O89" s="132">
        <f t="shared" si="23"/>
        <v>9.9</v>
      </c>
      <c r="P89" s="132">
        <f t="shared" si="23"/>
        <v>9.9</v>
      </c>
      <c r="Q89" s="132">
        <f t="shared" si="23"/>
        <v>9.9</v>
      </c>
      <c r="R89" s="132">
        <f t="shared" si="23"/>
        <v>9.9</v>
      </c>
      <c r="S89" s="132">
        <f t="shared" ref="S89:AF104" si="24">R89</f>
        <v>9.9</v>
      </c>
      <c r="T89" s="132">
        <f t="shared" si="24"/>
        <v>9.9</v>
      </c>
      <c r="U89" s="132">
        <f t="shared" si="24"/>
        <v>9.9</v>
      </c>
      <c r="V89" s="132">
        <f t="shared" si="24"/>
        <v>9.9</v>
      </c>
      <c r="W89" s="132">
        <f t="shared" si="24"/>
        <v>9.9</v>
      </c>
      <c r="X89" s="132">
        <f t="shared" si="24"/>
        <v>9.9</v>
      </c>
      <c r="Y89" s="132">
        <f t="shared" si="24"/>
        <v>9.9</v>
      </c>
      <c r="Z89" s="132">
        <f t="shared" si="24"/>
        <v>9.9</v>
      </c>
      <c r="AA89" s="132">
        <f t="shared" si="24"/>
        <v>9.9</v>
      </c>
      <c r="AB89" s="132">
        <f t="shared" si="24"/>
        <v>9.9</v>
      </c>
      <c r="AC89" s="132">
        <f t="shared" si="24"/>
        <v>9.9</v>
      </c>
      <c r="AD89" s="132">
        <f t="shared" si="24"/>
        <v>9.9</v>
      </c>
      <c r="AE89" s="132">
        <f t="shared" si="24"/>
        <v>9.9</v>
      </c>
      <c r="AF89" s="132">
        <f t="shared" si="24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3"/>
        <v>9.6</v>
      </c>
      <c r="D90" s="135">
        <f t="shared" si="23"/>
        <v>9.6</v>
      </c>
      <c r="E90" s="135">
        <f t="shared" si="23"/>
        <v>9.6</v>
      </c>
      <c r="F90" s="135">
        <f t="shared" si="23"/>
        <v>9.6</v>
      </c>
      <c r="G90" s="135">
        <f t="shared" si="23"/>
        <v>9.6</v>
      </c>
      <c r="H90" s="135">
        <f t="shared" si="23"/>
        <v>9.6</v>
      </c>
      <c r="I90" s="135">
        <f t="shared" si="23"/>
        <v>9.6</v>
      </c>
      <c r="J90" s="135">
        <f t="shared" si="23"/>
        <v>9.6</v>
      </c>
      <c r="K90" s="135">
        <f t="shared" si="23"/>
        <v>9.6</v>
      </c>
      <c r="L90" s="135">
        <f t="shared" si="23"/>
        <v>9.6</v>
      </c>
      <c r="M90" s="135">
        <f t="shared" si="23"/>
        <v>9.6</v>
      </c>
      <c r="N90" s="135">
        <f t="shared" si="23"/>
        <v>9.6</v>
      </c>
      <c r="O90" s="135">
        <f t="shared" si="23"/>
        <v>9.6</v>
      </c>
      <c r="P90" s="135">
        <f t="shared" si="23"/>
        <v>9.6</v>
      </c>
      <c r="Q90" s="135">
        <f t="shared" si="23"/>
        <v>9.6</v>
      </c>
      <c r="R90" s="135">
        <f t="shared" si="23"/>
        <v>9.6</v>
      </c>
      <c r="S90" s="135">
        <f t="shared" si="24"/>
        <v>9.6</v>
      </c>
      <c r="T90" s="135">
        <f t="shared" si="24"/>
        <v>9.6</v>
      </c>
      <c r="U90" s="135">
        <f t="shared" si="24"/>
        <v>9.6</v>
      </c>
      <c r="V90" s="135">
        <f t="shared" si="24"/>
        <v>9.6</v>
      </c>
      <c r="W90" s="135">
        <f t="shared" si="24"/>
        <v>9.6</v>
      </c>
      <c r="X90" s="135">
        <f t="shared" si="24"/>
        <v>9.6</v>
      </c>
      <c r="Y90" s="135">
        <f t="shared" si="24"/>
        <v>9.6</v>
      </c>
      <c r="Z90" s="135">
        <f t="shared" si="24"/>
        <v>9.6</v>
      </c>
      <c r="AA90" s="135">
        <f t="shared" si="24"/>
        <v>9.6</v>
      </c>
      <c r="AB90" s="135">
        <f t="shared" si="24"/>
        <v>9.6</v>
      </c>
      <c r="AC90" s="135">
        <f t="shared" si="24"/>
        <v>9.6</v>
      </c>
      <c r="AD90" s="135">
        <f t="shared" si="24"/>
        <v>9.6</v>
      </c>
      <c r="AE90" s="135">
        <f t="shared" si="24"/>
        <v>9.6</v>
      </c>
      <c r="AF90" s="135">
        <f t="shared" si="24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3"/>
        <v>9.98</v>
      </c>
      <c r="D91" s="135">
        <f t="shared" si="23"/>
        <v>9.98</v>
      </c>
      <c r="E91" s="135">
        <f t="shared" si="23"/>
        <v>9.98</v>
      </c>
      <c r="F91" s="135">
        <f t="shared" si="23"/>
        <v>9.98</v>
      </c>
      <c r="G91" s="135">
        <f t="shared" si="23"/>
        <v>9.98</v>
      </c>
      <c r="H91" s="135">
        <f t="shared" si="23"/>
        <v>9.98</v>
      </c>
      <c r="I91" s="135">
        <f t="shared" si="23"/>
        <v>9.98</v>
      </c>
      <c r="J91" s="135">
        <f t="shared" si="23"/>
        <v>9.98</v>
      </c>
      <c r="K91" s="135">
        <f t="shared" si="23"/>
        <v>9.98</v>
      </c>
      <c r="L91" s="135">
        <f t="shared" si="23"/>
        <v>9.98</v>
      </c>
      <c r="M91" s="135">
        <f t="shared" si="23"/>
        <v>9.98</v>
      </c>
      <c r="N91" s="135">
        <f t="shared" si="23"/>
        <v>9.98</v>
      </c>
      <c r="O91" s="135">
        <f t="shared" si="23"/>
        <v>9.98</v>
      </c>
      <c r="P91" s="135">
        <f t="shared" si="23"/>
        <v>9.98</v>
      </c>
      <c r="Q91" s="135">
        <f t="shared" si="23"/>
        <v>9.98</v>
      </c>
      <c r="R91" s="135">
        <f t="shared" si="23"/>
        <v>9.98</v>
      </c>
      <c r="S91" s="135">
        <f t="shared" si="24"/>
        <v>9.98</v>
      </c>
      <c r="T91" s="135">
        <f t="shared" si="24"/>
        <v>9.98</v>
      </c>
      <c r="U91" s="135">
        <f t="shared" si="24"/>
        <v>9.98</v>
      </c>
      <c r="V91" s="135">
        <f t="shared" si="24"/>
        <v>9.98</v>
      </c>
      <c r="W91" s="135">
        <f t="shared" si="24"/>
        <v>9.98</v>
      </c>
      <c r="X91" s="135">
        <f t="shared" si="24"/>
        <v>9.98</v>
      </c>
      <c r="Y91" s="135">
        <f t="shared" si="24"/>
        <v>9.98</v>
      </c>
      <c r="Z91" s="135">
        <f t="shared" si="24"/>
        <v>9.98</v>
      </c>
      <c r="AA91" s="135">
        <f t="shared" si="24"/>
        <v>9.98</v>
      </c>
      <c r="AB91" s="135">
        <f t="shared" si="24"/>
        <v>9.98</v>
      </c>
      <c r="AC91" s="135">
        <f t="shared" si="24"/>
        <v>9.98</v>
      </c>
      <c r="AD91" s="135">
        <f t="shared" si="24"/>
        <v>9.98</v>
      </c>
      <c r="AE91" s="135">
        <f t="shared" si="24"/>
        <v>9.98</v>
      </c>
      <c r="AF91" s="135">
        <f t="shared" si="24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3"/>
        <v>9.1</v>
      </c>
      <c r="D92" s="135">
        <f t="shared" si="23"/>
        <v>9.1</v>
      </c>
      <c r="E92" s="135">
        <f t="shared" si="23"/>
        <v>9.1</v>
      </c>
      <c r="F92" s="135">
        <f t="shared" si="23"/>
        <v>9.1</v>
      </c>
      <c r="G92" s="135">
        <f t="shared" si="23"/>
        <v>9.1</v>
      </c>
      <c r="H92" s="135">
        <f t="shared" si="23"/>
        <v>9.1</v>
      </c>
      <c r="I92" s="135">
        <f t="shared" si="23"/>
        <v>9.1</v>
      </c>
      <c r="J92" s="135">
        <f t="shared" si="23"/>
        <v>9.1</v>
      </c>
      <c r="K92" s="135">
        <f t="shared" si="23"/>
        <v>9.1</v>
      </c>
      <c r="L92" s="135">
        <f t="shared" si="23"/>
        <v>9.1</v>
      </c>
      <c r="M92" s="135">
        <f t="shared" si="23"/>
        <v>9.1</v>
      </c>
      <c r="N92" s="135">
        <f t="shared" si="23"/>
        <v>9.1</v>
      </c>
      <c r="O92" s="135">
        <f t="shared" si="23"/>
        <v>9.1</v>
      </c>
      <c r="P92" s="135">
        <f t="shared" si="23"/>
        <v>9.1</v>
      </c>
      <c r="Q92" s="135">
        <f t="shared" si="23"/>
        <v>9.1</v>
      </c>
      <c r="R92" s="135">
        <f t="shared" si="23"/>
        <v>9.1</v>
      </c>
      <c r="S92" s="135">
        <f t="shared" si="24"/>
        <v>9.1</v>
      </c>
      <c r="T92" s="135">
        <f t="shared" si="24"/>
        <v>9.1</v>
      </c>
      <c r="U92" s="135">
        <f t="shared" si="24"/>
        <v>9.1</v>
      </c>
      <c r="V92" s="135">
        <f t="shared" si="24"/>
        <v>9.1</v>
      </c>
      <c r="W92" s="135">
        <f t="shared" si="24"/>
        <v>9.1</v>
      </c>
      <c r="X92" s="135">
        <f t="shared" si="24"/>
        <v>9.1</v>
      </c>
      <c r="Y92" s="135">
        <f t="shared" si="24"/>
        <v>9.1</v>
      </c>
      <c r="Z92" s="135">
        <f t="shared" si="24"/>
        <v>9.1</v>
      </c>
      <c r="AA92" s="135">
        <f t="shared" si="24"/>
        <v>9.1</v>
      </c>
      <c r="AB92" s="135">
        <f t="shared" si="24"/>
        <v>9.1</v>
      </c>
      <c r="AC92" s="135">
        <f t="shared" si="24"/>
        <v>9.1</v>
      </c>
      <c r="AD92" s="135">
        <f t="shared" si="24"/>
        <v>9.1</v>
      </c>
      <c r="AE92" s="135">
        <f t="shared" si="24"/>
        <v>9.1</v>
      </c>
      <c r="AF92" s="135">
        <f t="shared" si="24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3"/>
        <v>9.18</v>
      </c>
      <c r="D93" s="135">
        <f t="shared" si="23"/>
        <v>9.18</v>
      </c>
      <c r="E93" s="135">
        <f t="shared" si="23"/>
        <v>9.18</v>
      </c>
      <c r="F93" s="135">
        <f t="shared" si="23"/>
        <v>9.18</v>
      </c>
      <c r="G93" s="135">
        <f t="shared" si="23"/>
        <v>9.18</v>
      </c>
      <c r="H93" s="135">
        <f t="shared" si="23"/>
        <v>9.18</v>
      </c>
      <c r="I93" s="135">
        <f t="shared" si="23"/>
        <v>9.18</v>
      </c>
      <c r="J93" s="135">
        <f t="shared" si="23"/>
        <v>9.18</v>
      </c>
      <c r="K93" s="135">
        <f t="shared" si="23"/>
        <v>9.18</v>
      </c>
      <c r="L93" s="135">
        <f t="shared" si="23"/>
        <v>9.18</v>
      </c>
      <c r="M93" s="135">
        <f t="shared" si="23"/>
        <v>9.18</v>
      </c>
      <c r="N93" s="135">
        <f t="shared" si="23"/>
        <v>9.18</v>
      </c>
      <c r="O93" s="135">
        <f t="shared" si="23"/>
        <v>9.18</v>
      </c>
      <c r="P93" s="135">
        <f t="shared" si="23"/>
        <v>9.18</v>
      </c>
      <c r="Q93" s="135">
        <f t="shared" si="23"/>
        <v>9.18</v>
      </c>
      <c r="R93" s="135">
        <f t="shared" si="23"/>
        <v>9.18</v>
      </c>
      <c r="S93" s="135">
        <f t="shared" si="24"/>
        <v>9.18</v>
      </c>
      <c r="T93" s="135">
        <f t="shared" si="24"/>
        <v>9.18</v>
      </c>
      <c r="U93" s="135">
        <f t="shared" si="24"/>
        <v>9.18</v>
      </c>
      <c r="V93" s="135">
        <f t="shared" si="24"/>
        <v>9.18</v>
      </c>
      <c r="W93" s="135">
        <f t="shared" si="24"/>
        <v>9.18</v>
      </c>
      <c r="X93" s="135">
        <f t="shared" si="24"/>
        <v>9.18</v>
      </c>
      <c r="Y93" s="135">
        <f t="shared" si="24"/>
        <v>9.18</v>
      </c>
      <c r="Z93" s="135">
        <f t="shared" si="24"/>
        <v>9.18</v>
      </c>
      <c r="AA93" s="135">
        <f t="shared" si="24"/>
        <v>9.18</v>
      </c>
      <c r="AB93" s="135">
        <f t="shared" si="24"/>
        <v>9.18</v>
      </c>
      <c r="AC93" s="135">
        <f t="shared" si="24"/>
        <v>9.18</v>
      </c>
      <c r="AD93" s="135">
        <f t="shared" si="24"/>
        <v>9.18</v>
      </c>
      <c r="AE93" s="135">
        <f t="shared" si="24"/>
        <v>9.18</v>
      </c>
      <c r="AF93" s="135">
        <f t="shared" si="24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3"/>
        <v>7</v>
      </c>
      <c r="D94" s="135">
        <f t="shared" si="23"/>
        <v>7</v>
      </c>
      <c r="E94" s="135">
        <f t="shared" si="23"/>
        <v>7</v>
      </c>
      <c r="F94" s="135">
        <f t="shared" si="23"/>
        <v>7</v>
      </c>
      <c r="G94" s="135">
        <f t="shared" si="23"/>
        <v>7</v>
      </c>
      <c r="H94" s="135">
        <f t="shared" si="23"/>
        <v>7</v>
      </c>
      <c r="I94" s="135">
        <f t="shared" si="23"/>
        <v>7</v>
      </c>
      <c r="J94" s="135">
        <f t="shared" si="23"/>
        <v>7</v>
      </c>
      <c r="K94" s="135">
        <f t="shared" si="23"/>
        <v>7</v>
      </c>
      <c r="L94" s="135">
        <f t="shared" si="23"/>
        <v>7</v>
      </c>
      <c r="M94" s="135">
        <f t="shared" si="23"/>
        <v>7</v>
      </c>
      <c r="N94" s="135">
        <f t="shared" si="23"/>
        <v>7</v>
      </c>
      <c r="O94" s="135">
        <f t="shared" si="23"/>
        <v>7</v>
      </c>
      <c r="P94" s="135">
        <f t="shared" si="23"/>
        <v>7</v>
      </c>
      <c r="Q94" s="135">
        <f t="shared" si="23"/>
        <v>7</v>
      </c>
      <c r="R94" s="135">
        <f t="shared" si="23"/>
        <v>7</v>
      </c>
      <c r="S94" s="135">
        <f t="shared" si="24"/>
        <v>7</v>
      </c>
      <c r="T94" s="135">
        <f t="shared" si="24"/>
        <v>7</v>
      </c>
      <c r="U94" s="135">
        <f t="shared" si="24"/>
        <v>7</v>
      </c>
      <c r="V94" s="135">
        <f t="shared" si="24"/>
        <v>7</v>
      </c>
      <c r="W94" s="135">
        <f t="shared" si="24"/>
        <v>7</v>
      </c>
      <c r="X94" s="135">
        <f t="shared" si="24"/>
        <v>7</v>
      </c>
      <c r="Y94" s="135">
        <f t="shared" si="24"/>
        <v>7</v>
      </c>
      <c r="Z94" s="135">
        <f t="shared" si="24"/>
        <v>7</v>
      </c>
      <c r="AA94" s="135">
        <f t="shared" si="24"/>
        <v>7</v>
      </c>
      <c r="AB94" s="135">
        <f t="shared" si="24"/>
        <v>7</v>
      </c>
      <c r="AC94" s="135">
        <f t="shared" si="24"/>
        <v>7</v>
      </c>
      <c r="AD94" s="135">
        <f t="shared" si="24"/>
        <v>7</v>
      </c>
      <c r="AE94" s="135">
        <f t="shared" si="24"/>
        <v>7</v>
      </c>
      <c r="AF94" s="135">
        <f t="shared" si="24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3"/>
        <v>2.25</v>
      </c>
      <c r="D95" s="135">
        <f t="shared" si="23"/>
        <v>2.25</v>
      </c>
      <c r="E95" s="135">
        <f t="shared" si="23"/>
        <v>2.25</v>
      </c>
      <c r="F95" s="135">
        <f t="shared" si="23"/>
        <v>2.25</v>
      </c>
      <c r="G95" s="135">
        <f t="shared" si="23"/>
        <v>2.25</v>
      </c>
      <c r="H95" s="135">
        <f t="shared" si="23"/>
        <v>2.25</v>
      </c>
      <c r="I95" s="135">
        <f t="shared" si="23"/>
        <v>2.25</v>
      </c>
      <c r="J95" s="135">
        <f t="shared" si="23"/>
        <v>2.25</v>
      </c>
      <c r="K95" s="135">
        <f t="shared" si="23"/>
        <v>2.25</v>
      </c>
      <c r="L95" s="135">
        <f t="shared" si="23"/>
        <v>2.25</v>
      </c>
      <c r="M95" s="135">
        <f t="shared" si="23"/>
        <v>2.25</v>
      </c>
      <c r="N95" s="135">
        <f t="shared" si="23"/>
        <v>2.25</v>
      </c>
      <c r="O95" s="135">
        <f t="shared" si="23"/>
        <v>2.25</v>
      </c>
      <c r="P95" s="135">
        <f t="shared" si="23"/>
        <v>2.25</v>
      </c>
      <c r="Q95" s="135">
        <f t="shared" si="23"/>
        <v>2.25</v>
      </c>
      <c r="R95" s="135">
        <f t="shared" si="23"/>
        <v>2.25</v>
      </c>
      <c r="S95" s="135">
        <f t="shared" si="24"/>
        <v>2.25</v>
      </c>
      <c r="T95" s="135">
        <f t="shared" si="24"/>
        <v>2.25</v>
      </c>
      <c r="U95" s="135">
        <f t="shared" si="24"/>
        <v>2.25</v>
      </c>
      <c r="V95" s="135">
        <f t="shared" si="24"/>
        <v>2.25</v>
      </c>
      <c r="W95" s="135">
        <f t="shared" si="24"/>
        <v>2.25</v>
      </c>
      <c r="X95" s="135">
        <f t="shared" si="24"/>
        <v>2.25</v>
      </c>
      <c r="Y95" s="135">
        <f t="shared" si="24"/>
        <v>2.25</v>
      </c>
      <c r="Z95" s="135">
        <f t="shared" si="24"/>
        <v>2.25</v>
      </c>
      <c r="AA95" s="135">
        <f t="shared" si="24"/>
        <v>2.25</v>
      </c>
      <c r="AB95" s="135">
        <f t="shared" si="24"/>
        <v>2.25</v>
      </c>
      <c r="AC95" s="135">
        <f t="shared" si="24"/>
        <v>2.25</v>
      </c>
      <c r="AD95" s="135">
        <f t="shared" si="24"/>
        <v>2.25</v>
      </c>
      <c r="AE95" s="135">
        <f t="shared" si="24"/>
        <v>2.25</v>
      </c>
      <c r="AF95" s="135">
        <f t="shared" si="24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3"/>
        <v>1.64</v>
      </c>
      <c r="D96" s="135">
        <f t="shared" si="23"/>
        <v>1.64</v>
      </c>
      <c r="E96" s="135">
        <f t="shared" si="23"/>
        <v>1.64</v>
      </c>
      <c r="F96" s="135">
        <f t="shared" si="23"/>
        <v>1.64</v>
      </c>
      <c r="G96" s="135">
        <f t="shared" si="23"/>
        <v>1.64</v>
      </c>
      <c r="H96" s="135">
        <f t="shared" si="23"/>
        <v>1.64</v>
      </c>
      <c r="I96" s="135">
        <f t="shared" si="23"/>
        <v>1.64</v>
      </c>
      <c r="J96" s="135">
        <f t="shared" si="23"/>
        <v>1.64</v>
      </c>
      <c r="K96" s="135">
        <f t="shared" si="23"/>
        <v>1.64</v>
      </c>
      <c r="L96" s="135">
        <f t="shared" si="23"/>
        <v>1.64</v>
      </c>
      <c r="M96" s="135">
        <f t="shared" si="23"/>
        <v>1.64</v>
      </c>
      <c r="N96" s="135">
        <f t="shared" si="23"/>
        <v>1.64</v>
      </c>
      <c r="O96" s="135">
        <f t="shared" si="23"/>
        <v>1.64</v>
      </c>
      <c r="P96" s="135">
        <f t="shared" si="23"/>
        <v>1.64</v>
      </c>
      <c r="Q96" s="135">
        <f t="shared" si="23"/>
        <v>1.64</v>
      </c>
      <c r="R96" s="135">
        <f t="shared" si="23"/>
        <v>1.64</v>
      </c>
      <c r="S96" s="135">
        <f t="shared" si="24"/>
        <v>1.64</v>
      </c>
      <c r="T96" s="135">
        <f t="shared" si="24"/>
        <v>1.64</v>
      </c>
      <c r="U96" s="135">
        <f t="shared" si="24"/>
        <v>1.64</v>
      </c>
      <c r="V96" s="135">
        <f t="shared" si="24"/>
        <v>1.64</v>
      </c>
      <c r="W96" s="135">
        <f t="shared" si="24"/>
        <v>1.64</v>
      </c>
      <c r="X96" s="135">
        <f t="shared" si="24"/>
        <v>1.64</v>
      </c>
      <c r="Y96" s="135">
        <f t="shared" si="24"/>
        <v>1.64</v>
      </c>
      <c r="Z96" s="135">
        <f t="shared" si="24"/>
        <v>1.64</v>
      </c>
      <c r="AA96" s="135">
        <f t="shared" si="24"/>
        <v>1.64</v>
      </c>
      <c r="AB96" s="135">
        <f t="shared" si="24"/>
        <v>1.64</v>
      </c>
      <c r="AC96" s="135">
        <f t="shared" si="24"/>
        <v>1.64</v>
      </c>
      <c r="AD96" s="135">
        <f t="shared" si="24"/>
        <v>1.64</v>
      </c>
      <c r="AE96" s="135">
        <f t="shared" si="24"/>
        <v>1.64</v>
      </c>
      <c r="AF96" s="135">
        <f t="shared" si="24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3"/>
        <v>1.62</v>
      </c>
      <c r="D97" s="135">
        <f t="shared" si="23"/>
        <v>1.62</v>
      </c>
      <c r="E97" s="135">
        <f t="shared" si="23"/>
        <v>1.62</v>
      </c>
      <c r="F97" s="135">
        <f t="shared" si="23"/>
        <v>1.62</v>
      </c>
      <c r="G97" s="135">
        <f t="shared" si="23"/>
        <v>1.62</v>
      </c>
      <c r="H97" s="135">
        <f t="shared" si="23"/>
        <v>1.62</v>
      </c>
      <c r="I97" s="135">
        <f t="shared" si="23"/>
        <v>1.62</v>
      </c>
      <c r="J97" s="135">
        <f t="shared" si="23"/>
        <v>1.62</v>
      </c>
      <c r="K97" s="135">
        <f t="shared" si="23"/>
        <v>1.62</v>
      </c>
      <c r="L97" s="135">
        <f t="shared" si="23"/>
        <v>1.62</v>
      </c>
      <c r="M97" s="135">
        <f t="shared" si="23"/>
        <v>1.62</v>
      </c>
      <c r="N97" s="135">
        <f t="shared" si="23"/>
        <v>1.62</v>
      </c>
      <c r="O97" s="135">
        <f t="shared" si="23"/>
        <v>1.62</v>
      </c>
      <c r="P97" s="135">
        <f t="shared" si="23"/>
        <v>1.62</v>
      </c>
      <c r="Q97" s="135">
        <f t="shared" si="23"/>
        <v>1.62</v>
      </c>
      <c r="R97" s="135">
        <f t="shared" si="23"/>
        <v>1.62</v>
      </c>
      <c r="S97" s="135">
        <f t="shared" si="24"/>
        <v>1.62</v>
      </c>
      <c r="T97" s="135">
        <f t="shared" si="24"/>
        <v>1.62</v>
      </c>
      <c r="U97" s="135">
        <f t="shared" si="24"/>
        <v>1.62</v>
      </c>
      <c r="V97" s="135">
        <f t="shared" si="24"/>
        <v>1.62</v>
      </c>
      <c r="W97" s="135">
        <f t="shared" si="24"/>
        <v>1.62</v>
      </c>
      <c r="X97" s="135">
        <f t="shared" si="24"/>
        <v>1.62</v>
      </c>
      <c r="Y97" s="135">
        <f t="shared" si="24"/>
        <v>1.62</v>
      </c>
      <c r="Z97" s="135">
        <f t="shared" si="24"/>
        <v>1.62</v>
      </c>
      <c r="AA97" s="135">
        <f t="shared" si="24"/>
        <v>1.62</v>
      </c>
      <c r="AB97" s="135">
        <f t="shared" si="24"/>
        <v>1.62</v>
      </c>
      <c r="AC97" s="135">
        <f t="shared" si="24"/>
        <v>1.62</v>
      </c>
      <c r="AD97" s="135">
        <f t="shared" si="24"/>
        <v>1.62</v>
      </c>
      <c r="AE97" s="135">
        <f t="shared" si="24"/>
        <v>1.62</v>
      </c>
      <c r="AF97" s="135">
        <f t="shared" si="24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3"/>
        <v>8.36</v>
      </c>
      <c r="D98" s="135">
        <f t="shared" si="23"/>
        <v>8.36</v>
      </c>
      <c r="E98" s="135">
        <f t="shared" si="23"/>
        <v>8.36</v>
      </c>
      <c r="F98" s="135">
        <f t="shared" si="23"/>
        <v>8.36</v>
      </c>
      <c r="G98" s="135">
        <f t="shared" si="23"/>
        <v>8.36</v>
      </c>
      <c r="H98" s="135">
        <f t="shared" si="23"/>
        <v>8.36</v>
      </c>
      <c r="I98" s="135">
        <f t="shared" si="23"/>
        <v>8.36</v>
      </c>
      <c r="J98" s="135">
        <f t="shared" si="23"/>
        <v>8.36</v>
      </c>
      <c r="K98" s="135">
        <f t="shared" si="23"/>
        <v>8.36</v>
      </c>
      <c r="L98" s="135">
        <f t="shared" si="23"/>
        <v>8.36</v>
      </c>
      <c r="M98" s="135">
        <f t="shared" si="23"/>
        <v>8.36</v>
      </c>
      <c r="N98" s="135">
        <f t="shared" si="23"/>
        <v>8.36</v>
      </c>
      <c r="O98" s="135">
        <f t="shared" si="23"/>
        <v>8.36</v>
      </c>
      <c r="P98" s="135">
        <f t="shared" si="23"/>
        <v>8.36</v>
      </c>
      <c r="Q98" s="135">
        <f t="shared" si="23"/>
        <v>8.36</v>
      </c>
      <c r="R98" s="135">
        <f t="shared" si="23"/>
        <v>8.36</v>
      </c>
      <c r="S98" s="135">
        <f t="shared" si="24"/>
        <v>8.36</v>
      </c>
      <c r="T98" s="135">
        <f t="shared" si="24"/>
        <v>8.36</v>
      </c>
      <c r="U98" s="135">
        <f t="shared" si="24"/>
        <v>8.36</v>
      </c>
      <c r="V98" s="135">
        <f t="shared" si="24"/>
        <v>8.36</v>
      </c>
      <c r="W98" s="135">
        <f t="shared" si="24"/>
        <v>8.36</v>
      </c>
      <c r="X98" s="135">
        <f t="shared" si="24"/>
        <v>8.36</v>
      </c>
      <c r="Y98" s="135">
        <f t="shared" si="24"/>
        <v>8.36</v>
      </c>
      <c r="Z98" s="135">
        <f t="shared" si="24"/>
        <v>8.36</v>
      </c>
      <c r="AA98" s="135">
        <f t="shared" si="24"/>
        <v>8.36</v>
      </c>
      <c r="AB98" s="135">
        <f t="shared" si="24"/>
        <v>8.36</v>
      </c>
      <c r="AC98" s="135">
        <f t="shared" si="24"/>
        <v>8.36</v>
      </c>
      <c r="AD98" s="135">
        <f t="shared" si="24"/>
        <v>8.36</v>
      </c>
      <c r="AE98" s="135">
        <f t="shared" si="24"/>
        <v>8.36</v>
      </c>
      <c r="AF98" s="135">
        <f t="shared" si="24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3"/>
        <v>8</v>
      </c>
      <c r="D99" s="135">
        <f t="shared" si="23"/>
        <v>8</v>
      </c>
      <c r="E99" s="135">
        <f t="shared" si="23"/>
        <v>8</v>
      </c>
      <c r="F99" s="135">
        <f t="shared" si="23"/>
        <v>8</v>
      </c>
      <c r="G99" s="135">
        <f t="shared" si="23"/>
        <v>8</v>
      </c>
      <c r="H99" s="135">
        <f t="shared" si="23"/>
        <v>8</v>
      </c>
      <c r="I99" s="135">
        <v>5.4</v>
      </c>
      <c r="J99" s="135">
        <f t="shared" si="23"/>
        <v>5.4</v>
      </c>
      <c r="K99" s="135">
        <f t="shared" si="23"/>
        <v>5.4</v>
      </c>
      <c r="L99" s="135">
        <f t="shared" si="23"/>
        <v>5.4</v>
      </c>
      <c r="M99" s="135">
        <f t="shared" si="23"/>
        <v>5.4</v>
      </c>
      <c r="N99" s="135">
        <f t="shared" si="23"/>
        <v>5.4</v>
      </c>
      <c r="O99" s="135">
        <f t="shared" si="23"/>
        <v>5.4</v>
      </c>
      <c r="P99" s="135">
        <f t="shared" si="23"/>
        <v>5.4</v>
      </c>
      <c r="Q99" s="135">
        <f t="shared" si="23"/>
        <v>5.4</v>
      </c>
      <c r="R99" s="135">
        <f t="shared" si="23"/>
        <v>5.4</v>
      </c>
      <c r="S99" s="135">
        <f t="shared" si="24"/>
        <v>5.4</v>
      </c>
      <c r="T99" s="135">
        <f t="shared" si="24"/>
        <v>5.4</v>
      </c>
      <c r="U99" s="135">
        <f t="shared" si="24"/>
        <v>5.4</v>
      </c>
      <c r="V99" s="135">
        <f t="shared" si="24"/>
        <v>5.4</v>
      </c>
      <c r="W99" s="135">
        <f t="shared" si="24"/>
        <v>5.4</v>
      </c>
      <c r="X99" s="135">
        <f t="shared" si="24"/>
        <v>5.4</v>
      </c>
      <c r="Y99" s="135">
        <f t="shared" si="24"/>
        <v>5.4</v>
      </c>
      <c r="Z99" s="135">
        <f t="shared" si="24"/>
        <v>5.4</v>
      </c>
      <c r="AA99" s="135">
        <f t="shared" si="24"/>
        <v>5.4</v>
      </c>
      <c r="AB99" s="135">
        <f t="shared" si="24"/>
        <v>5.4</v>
      </c>
      <c r="AC99" s="135">
        <f t="shared" si="24"/>
        <v>5.4</v>
      </c>
      <c r="AD99" s="135">
        <f t="shared" si="24"/>
        <v>5.4</v>
      </c>
      <c r="AE99" s="135">
        <f t="shared" si="24"/>
        <v>5.4</v>
      </c>
      <c r="AF99" s="135">
        <f t="shared" si="24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3"/>
        <v>6.57</v>
      </c>
      <c r="D100" s="135">
        <f t="shared" si="23"/>
        <v>6.57</v>
      </c>
      <c r="E100" s="135">
        <f t="shared" si="23"/>
        <v>6.57</v>
      </c>
      <c r="F100" s="135">
        <f t="shared" si="23"/>
        <v>6.57</v>
      </c>
      <c r="G100" s="135">
        <f t="shared" si="23"/>
        <v>6.57</v>
      </c>
      <c r="H100" s="135">
        <f t="shared" si="23"/>
        <v>6.57</v>
      </c>
      <c r="I100" s="135">
        <f t="shared" si="23"/>
        <v>6.57</v>
      </c>
      <c r="J100" s="135">
        <f t="shared" si="23"/>
        <v>6.57</v>
      </c>
      <c r="K100" s="135">
        <f t="shared" si="23"/>
        <v>6.57</v>
      </c>
      <c r="L100" s="135">
        <f t="shared" si="23"/>
        <v>6.57</v>
      </c>
      <c r="M100" s="135">
        <f t="shared" si="23"/>
        <v>6.57</v>
      </c>
      <c r="N100" s="135">
        <f t="shared" si="23"/>
        <v>6.57</v>
      </c>
      <c r="O100" s="135">
        <f t="shared" si="23"/>
        <v>6.57</v>
      </c>
      <c r="P100" s="135">
        <f t="shared" si="23"/>
        <v>6.57</v>
      </c>
      <c r="Q100" s="135">
        <f t="shared" si="23"/>
        <v>6.57</v>
      </c>
      <c r="R100" s="135">
        <f t="shared" si="23"/>
        <v>6.57</v>
      </c>
      <c r="S100" s="135">
        <f t="shared" si="24"/>
        <v>6.57</v>
      </c>
      <c r="T100" s="135">
        <f t="shared" si="24"/>
        <v>6.57</v>
      </c>
      <c r="U100" s="135">
        <f t="shared" si="24"/>
        <v>6.57</v>
      </c>
      <c r="V100" s="135">
        <f t="shared" si="24"/>
        <v>6.57</v>
      </c>
      <c r="W100" s="135">
        <f t="shared" si="24"/>
        <v>6.57</v>
      </c>
      <c r="X100" s="135">
        <f t="shared" si="24"/>
        <v>6.57</v>
      </c>
      <c r="Y100" s="135">
        <f t="shared" si="24"/>
        <v>6.57</v>
      </c>
      <c r="Z100" s="135">
        <f t="shared" si="24"/>
        <v>6.57</v>
      </c>
      <c r="AA100" s="135">
        <f t="shared" si="24"/>
        <v>6.57</v>
      </c>
      <c r="AB100" s="135">
        <f t="shared" si="24"/>
        <v>6.57</v>
      </c>
      <c r="AC100" s="135">
        <f t="shared" si="24"/>
        <v>6.57</v>
      </c>
      <c r="AD100" s="135">
        <f t="shared" si="24"/>
        <v>6.57</v>
      </c>
      <c r="AE100" s="135">
        <f t="shared" si="24"/>
        <v>6.57</v>
      </c>
      <c r="AF100" s="135">
        <f t="shared" si="24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3"/>
        <v>3.43</v>
      </c>
      <c r="D101" s="135">
        <f t="shared" si="23"/>
        <v>3.43</v>
      </c>
      <c r="E101" s="135">
        <f t="shared" si="23"/>
        <v>3.43</v>
      </c>
      <c r="F101" s="135">
        <f t="shared" si="23"/>
        <v>3.43</v>
      </c>
      <c r="G101" s="135">
        <f t="shared" si="23"/>
        <v>3.43</v>
      </c>
      <c r="H101" s="135">
        <f t="shared" si="23"/>
        <v>3.43</v>
      </c>
      <c r="I101" s="135">
        <f t="shared" si="23"/>
        <v>3.43</v>
      </c>
      <c r="J101" s="135">
        <f t="shared" si="23"/>
        <v>3.43</v>
      </c>
      <c r="K101" s="135">
        <f t="shared" si="23"/>
        <v>3.43</v>
      </c>
      <c r="L101" s="135">
        <f t="shared" si="23"/>
        <v>3.43</v>
      </c>
      <c r="M101" s="135">
        <f t="shared" si="23"/>
        <v>3.43</v>
      </c>
      <c r="N101" s="135">
        <f t="shared" si="23"/>
        <v>3.43</v>
      </c>
      <c r="O101" s="135">
        <f t="shared" si="23"/>
        <v>3.43</v>
      </c>
      <c r="P101" s="135">
        <f t="shared" si="23"/>
        <v>3.43</v>
      </c>
      <c r="Q101" s="135">
        <f t="shared" si="23"/>
        <v>3.43</v>
      </c>
      <c r="R101" s="135">
        <f t="shared" si="23"/>
        <v>3.43</v>
      </c>
      <c r="S101" s="135">
        <f t="shared" si="24"/>
        <v>3.43</v>
      </c>
      <c r="T101" s="135">
        <f t="shared" si="24"/>
        <v>3.43</v>
      </c>
      <c r="U101" s="135">
        <f t="shared" si="24"/>
        <v>3.43</v>
      </c>
      <c r="V101" s="135">
        <f t="shared" si="24"/>
        <v>3.43</v>
      </c>
      <c r="W101" s="135">
        <f t="shared" si="24"/>
        <v>3.43</v>
      </c>
      <c r="X101" s="135">
        <f t="shared" si="24"/>
        <v>3.43</v>
      </c>
      <c r="Y101" s="135">
        <f t="shared" si="24"/>
        <v>3.43</v>
      </c>
      <c r="Z101" s="135">
        <f t="shared" si="24"/>
        <v>3.43</v>
      </c>
      <c r="AA101" s="135">
        <f t="shared" si="24"/>
        <v>3.43</v>
      </c>
      <c r="AB101" s="135">
        <f t="shared" si="24"/>
        <v>3.43</v>
      </c>
      <c r="AC101" s="135">
        <f t="shared" si="24"/>
        <v>3.43</v>
      </c>
      <c r="AD101" s="135">
        <f t="shared" si="24"/>
        <v>3.43</v>
      </c>
      <c r="AE101" s="135">
        <f t="shared" si="24"/>
        <v>3.43</v>
      </c>
      <c r="AF101" s="135">
        <f t="shared" si="24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3"/>
        <v>8</v>
      </c>
      <c r="D102" s="135">
        <f t="shared" si="23"/>
        <v>8</v>
      </c>
      <c r="E102" s="135">
        <f t="shared" si="23"/>
        <v>8</v>
      </c>
      <c r="F102" s="135">
        <f t="shared" si="23"/>
        <v>8</v>
      </c>
      <c r="G102" s="135">
        <f t="shared" si="23"/>
        <v>8</v>
      </c>
      <c r="H102" s="135">
        <f t="shared" si="23"/>
        <v>8</v>
      </c>
      <c r="I102" s="135">
        <f t="shared" si="23"/>
        <v>8</v>
      </c>
      <c r="J102" s="135">
        <f t="shared" si="23"/>
        <v>8</v>
      </c>
      <c r="K102" s="135">
        <f t="shared" si="23"/>
        <v>8</v>
      </c>
      <c r="L102" s="135">
        <f t="shared" si="23"/>
        <v>8</v>
      </c>
      <c r="M102" s="135">
        <f t="shared" si="23"/>
        <v>8</v>
      </c>
      <c r="N102" s="135">
        <f t="shared" si="23"/>
        <v>8</v>
      </c>
      <c r="O102" s="135">
        <f t="shared" si="23"/>
        <v>8</v>
      </c>
      <c r="P102" s="135">
        <f t="shared" si="23"/>
        <v>8</v>
      </c>
      <c r="Q102" s="135">
        <f t="shared" si="23"/>
        <v>8</v>
      </c>
      <c r="R102" s="135">
        <f t="shared" si="23"/>
        <v>8</v>
      </c>
      <c r="S102" s="135">
        <f t="shared" si="24"/>
        <v>8</v>
      </c>
      <c r="T102" s="135">
        <f t="shared" si="24"/>
        <v>8</v>
      </c>
      <c r="U102" s="135">
        <f t="shared" si="24"/>
        <v>8</v>
      </c>
      <c r="V102" s="135">
        <f t="shared" si="24"/>
        <v>8</v>
      </c>
      <c r="W102" s="135">
        <f t="shared" si="24"/>
        <v>8</v>
      </c>
      <c r="X102" s="135">
        <f t="shared" si="24"/>
        <v>8</v>
      </c>
      <c r="Y102" s="135">
        <f t="shared" si="24"/>
        <v>8</v>
      </c>
      <c r="Z102" s="135">
        <f t="shared" si="24"/>
        <v>8</v>
      </c>
      <c r="AA102" s="135">
        <f t="shared" si="24"/>
        <v>8</v>
      </c>
      <c r="AB102" s="135">
        <f t="shared" si="24"/>
        <v>8</v>
      </c>
      <c r="AC102" s="135">
        <f t="shared" si="24"/>
        <v>8</v>
      </c>
      <c r="AD102" s="135">
        <f t="shared" si="24"/>
        <v>8</v>
      </c>
      <c r="AE102" s="135">
        <f t="shared" si="24"/>
        <v>8</v>
      </c>
      <c r="AF102" s="135">
        <f t="shared" si="24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3"/>
        <v>2.96</v>
      </c>
      <c r="D103" s="135">
        <f t="shared" si="23"/>
        <v>2.96</v>
      </c>
      <c r="E103" s="135">
        <f t="shared" si="23"/>
        <v>2.96</v>
      </c>
      <c r="F103" s="135">
        <f t="shared" si="23"/>
        <v>2.96</v>
      </c>
      <c r="G103" s="135">
        <f t="shared" si="23"/>
        <v>2.96</v>
      </c>
      <c r="H103" s="135">
        <f t="shared" si="23"/>
        <v>2.96</v>
      </c>
      <c r="I103" s="135">
        <f t="shared" si="23"/>
        <v>2.96</v>
      </c>
      <c r="J103" s="135">
        <f t="shared" si="23"/>
        <v>2.96</v>
      </c>
      <c r="K103" s="135">
        <f t="shared" si="23"/>
        <v>2.96</v>
      </c>
      <c r="L103" s="135">
        <f t="shared" si="23"/>
        <v>2.96</v>
      </c>
      <c r="M103" s="135">
        <f t="shared" si="23"/>
        <v>2.96</v>
      </c>
      <c r="N103" s="135">
        <f t="shared" si="23"/>
        <v>2.96</v>
      </c>
      <c r="O103" s="135">
        <f t="shared" si="23"/>
        <v>2.96</v>
      </c>
      <c r="P103" s="135">
        <f t="shared" si="23"/>
        <v>2.96</v>
      </c>
      <c r="Q103" s="135">
        <f t="shared" si="23"/>
        <v>2.96</v>
      </c>
      <c r="R103" s="135">
        <f t="shared" si="23"/>
        <v>2.96</v>
      </c>
      <c r="S103" s="135">
        <f t="shared" si="24"/>
        <v>2.96</v>
      </c>
      <c r="T103" s="135">
        <f t="shared" si="24"/>
        <v>2.96</v>
      </c>
      <c r="U103" s="135">
        <f t="shared" si="24"/>
        <v>2.96</v>
      </c>
      <c r="V103" s="135">
        <f t="shared" si="24"/>
        <v>2.96</v>
      </c>
      <c r="W103" s="135">
        <f t="shared" si="24"/>
        <v>2.96</v>
      </c>
      <c r="X103" s="135">
        <f t="shared" si="24"/>
        <v>2.96</v>
      </c>
      <c r="Y103" s="135">
        <f t="shared" si="24"/>
        <v>2.96</v>
      </c>
      <c r="Z103" s="135">
        <f t="shared" si="24"/>
        <v>2.96</v>
      </c>
      <c r="AA103" s="135">
        <f t="shared" si="24"/>
        <v>2.96</v>
      </c>
      <c r="AB103" s="135">
        <f t="shared" si="24"/>
        <v>2.96</v>
      </c>
      <c r="AC103" s="135">
        <f t="shared" si="24"/>
        <v>2.96</v>
      </c>
      <c r="AD103" s="135">
        <f t="shared" si="24"/>
        <v>2.96</v>
      </c>
      <c r="AE103" s="135">
        <f t="shared" si="24"/>
        <v>2.96</v>
      </c>
      <c r="AF103" s="135">
        <f t="shared" si="24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3"/>
        <v>7</v>
      </c>
      <c r="E104" s="135">
        <f t="shared" si="23"/>
        <v>7</v>
      </c>
      <c r="F104" s="135">
        <f t="shared" si="23"/>
        <v>7</v>
      </c>
      <c r="G104" s="135">
        <f t="shared" si="23"/>
        <v>7</v>
      </c>
      <c r="H104" s="135">
        <f t="shared" si="23"/>
        <v>7</v>
      </c>
      <c r="I104" s="135">
        <f t="shared" si="23"/>
        <v>7</v>
      </c>
      <c r="J104" s="135">
        <f t="shared" si="23"/>
        <v>7</v>
      </c>
      <c r="K104" s="135">
        <f t="shared" si="23"/>
        <v>7</v>
      </c>
      <c r="L104" s="135">
        <f t="shared" si="23"/>
        <v>7</v>
      </c>
      <c r="M104" s="135">
        <f t="shared" si="23"/>
        <v>7</v>
      </c>
      <c r="N104" s="135">
        <f t="shared" si="23"/>
        <v>7</v>
      </c>
      <c r="O104" s="135">
        <f t="shared" si="23"/>
        <v>7</v>
      </c>
      <c r="P104" s="135">
        <f t="shared" si="23"/>
        <v>7</v>
      </c>
      <c r="Q104" s="135">
        <f t="shared" si="23"/>
        <v>7</v>
      </c>
      <c r="R104" s="135">
        <f t="shared" si="23"/>
        <v>7</v>
      </c>
      <c r="S104" s="135">
        <f t="shared" si="24"/>
        <v>7</v>
      </c>
      <c r="T104" s="135">
        <f t="shared" si="24"/>
        <v>7</v>
      </c>
      <c r="U104" s="135">
        <f t="shared" si="24"/>
        <v>7</v>
      </c>
      <c r="V104" s="135">
        <f t="shared" si="24"/>
        <v>7</v>
      </c>
      <c r="W104" s="135">
        <f t="shared" si="24"/>
        <v>7</v>
      </c>
      <c r="X104" s="135">
        <f t="shared" si="24"/>
        <v>7</v>
      </c>
      <c r="Y104" s="135">
        <f t="shared" si="24"/>
        <v>7</v>
      </c>
      <c r="Z104" s="135">
        <f t="shared" si="24"/>
        <v>7</v>
      </c>
      <c r="AA104" s="135">
        <f t="shared" si="24"/>
        <v>7</v>
      </c>
      <c r="AB104" s="135">
        <f t="shared" si="24"/>
        <v>7</v>
      </c>
      <c r="AC104" s="135">
        <f t="shared" si="24"/>
        <v>7</v>
      </c>
      <c r="AD104" s="135">
        <f t="shared" si="24"/>
        <v>7</v>
      </c>
      <c r="AE104" s="135">
        <f t="shared" si="24"/>
        <v>7</v>
      </c>
      <c r="AF104" s="135">
        <f t="shared" si="24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5">B105</f>
        <v>3.47</v>
      </c>
      <c r="D105" s="135">
        <f t="shared" si="25"/>
        <v>3.47</v>
      </c>
      <c r="E105" s="135">
        <f t="shared" si="25"/>
        <v>3.47</v>
      </c>
      <c r="F105" s="135">
        <f t="shared" si="25"/>
        <v>3.47</v>
      </c>
      <c r="G105" s="135">
        <f t="shared" si="25"/>
        <v>3.47</v>
      </c>
      <c r="H105" s="135">
        <f t="shared" si="25"/>
        <v>3.47</v>
      </c>
      <c r="I105" s="135">
        <f t="shared" si="25"/>
        <v>3.47</v>
      </c>
      <c r="J105" s="135">
        <f t="shared" si="25"/>
        <v>3.47</v>
      </c>
      <c r="K105" s="135">
        <f t="shared" si="25"/>
        <v>3.47</v>
      </c>
      <c r="L105" s="135">
        <f t="shared" si="25"/>
        <v>3.47</v>
      </c>
      <c r="M105" s="135">
        <f t="shared" si="25"/>
        <v>3.47</v>
      </c>
      <c r="N105" s="135">
        <f t="shared" si="25"/>
        <v>3.47</v>
      </c>
      <c r="O105" s="135">
        <f t="shared" si="25"/>
        <v>3.47</v>
      </c>
      <c r="P105" s="135">
        <f t="shared" si="25"/>
        <v>3.47</v>
      </c>
      <c r="Q105" s="135">
        <f t="shared" si="25"/>
        <v>3.47</v>
      </c>
      <c r="R105" s="135">
        <f t="shared" si="25"/>
        <v>3.47</v>
      </c>
      <c r="S105" s="135">
        <f t="shared" ref="S105:AF123" si="26">R105</f>
        <v>3.47</v>
      </c>
      <c r="T105" s="135">
        <f t="shared" si="26"/>
        <v>3.47</v>
      </c>
      <c r="U105" s="135">
        <f t="shared" si="26"/>
        <v>3.47</v>
      </c>
      <c r="V105" s="135">
        <f t="shared" si="26"/>
        <v>3.47</v>
      </c>
      <c r="W105" s="135">
        <f t="shared" si="26"/>
        <v>3.47</v>
      </c>
      <c r="X105" s="135">
        <f t="shared" si="26"/>
        <v>3.47</v>
      </c>
      <c r="Y105" s="135">
        <f t="shared" si="26"/>
        <v>3.47</v>
      </c>
      <c r="Z105" s="135">
        <f t="shared" si="26"/>
        <v>3.47</v>
      </c>
      <c r="AA105" s="135">
        <f t="shared" si="26"/>
        <v>3.47</v>
      </c>
      <c r="AB105" s="135">
        <f t="shared" si="26"/>
        <v>3.47</v>
      </c>
      <c r="AC105" s="135">
        <f t="shared" si="26"/>
        <v>3.47</v>
      </c>
      <c r="AD105" s="135">
        <f t="shared" si="26"/>
        <v>3.47</v>
      </c>
      <c r="AE105" s="135">
        <f t="shared" si="26"/>
        <v>3.47</v>
      </c>
      <c r="AF105" s="135">
        <f t="shared" si="26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5"/>
        <v>2.1</v>
      </c>
      <c r="D106" s="135">
        <f t="shared" si="25"/>
        <v>2.1</v>
      </c>
      <c r="E106" s="135">
        <f t="shared" si="25"/>
        <v>2.1</v>
      </c>
      <c r="F106" s="135">
        <f t="shared" si="25"/>
        <v>2.1</v>
      </c>
      <c r="G106" s="135">
        <f t="shared" si="25"/>
        <v>2.1</v>
      </c>
      <c r="H106" s="135">
        <f t="shared" si="25"/>
        <v>2.1</v>
      </c>
      <c r="I106" s="135">
        <f t="shared" si="25"/>
        <v>2.1</v>
      </c>
      <c r="J106" s="135">
        <f t="shared" si="25"/>
        <v>2.1</v>
      </c>
      <c r="K106" s="135">
        <f t="shared" si="25"/>
        <v>2.1</v>
      </c>
      <c r="L106" s="135">
        <f t="shared" si="25"/>
        <v>2.1</v>
      </c>
      <c r="M106" s="135">
        <f t="shared" si="25"/>
        <v>2.1</v>
      </c>
      <c r="N106" s="135">
        <f t="shared" si="25"/>
        <v>2.1</v>
      </c>
      <c r="O106" s="135">
        <f t="shared" si="25"/>
        <v>2.1</v>
      </c>
      <c r="P106" s="135">
        <f t="shared" si="25"/>
        <v>2.1</v>
      </c>
      <c r="Q106" s="135">
        <f t="shared" si="25"/>
        <v>2.1</v>
      </c>
      <c r="R106" s="135">
        <f t="shared" si="25"/>
        <v>2.1</v>
      </c>
      <c r="S106" s="135">
        <f t="shared" si="26"/>
        <v>2.1</v>
      </c>
      <c r="T106" s="135">
        <f t="shared" si="26"/>
        <v>2.1</v>
      </c>
      <c r="U106" s="135">
        <f t="shared" si="26"/>
        <v>2.1</v>
      </c>
      <c r="V106" s="135">
        <f t="shared" si="26"/>
        <v>2.1</v>
      </c>
      <c r="W106" s="135">
        <f t="shared" si="26"/>
        <v>2.1</v>
      </c>
      <c r="X106" s="135">
        <f t="shared" si="26"/>
        <v>2.1</v>
      </c>
      <c r="Y106" s="135">
        <f t="shared" si="26"/>
        <v>2.1</v>
      </c>
      <c r="Z106" s="135">
        <f t="shared" si="26"/>
        <v>2.1</v>
      </c>
      <c r="AA106" s="135">
        <f t="shared" si="26"/>
        <v>2.1</v>
      </c>
      <c r="AB106" s="135">
        <f t="shared" si="26"/>
        <v>2.1</v>
      </c>
      <c r="AC106" s="135">
        <f t="shared" si="26"/>
        <v>2.1</v>
      </c>
      <c r="AD106" s="135">
        <f t="shared" si="26"/>
        <v>2.1</v>
      </c>
      <c r="AE106" s="135">
        <f t="shared" si="26"/>
        <v>2.1</v>
      </c>
      <c r="AF106" s="135">
        <f t="shared" si="26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5"/>
        <v>9.3000000000000007</v>
      </c>
      <c r="D107" s="135">
        <f t="shared" si="25"/>
        <v>9.3000000000000007</v>
      </c>
      <c r="E107" s="135">
        <f t="shared" si="25"/>
        <v>9.3000000000000007</v>
      </c>
      <c r="F107" s="135">
        <f t="shared" si="25"/>
        <v>9.3000000000000007</v>
      </c>
      <c r="G107" s="135">
        <f t="shared" si="25"/>
        <v>9.3000000000000007</v>
      </c>
      <c r="H107" s="135">
        <f t="shared" si="25"/>
        <v>9.3000000000000007</v>
      </c>
      <c r="I107" s="135">
        <f t="shared" si="25"/>
        <v>9.3000000000000007</v>
      </c>
      <c r="J107" s="135">
        <f t="shared" si="25"/>
        <v>9.3000000000000007</v>
      </c>
      <c r="K107" s="135">
        <f t="shared" si="25"/>
        <v>9.3000000000000007</v>
      </c>
      <c r="L107" s="135">
        <f t="shared" si="25"/>
        <v>9.3000000000000007</v>
      </c>
      <c r="M107" s="135">
        <f t="shared" si="25"/>
        <v>9.3000000000000007</v>
      </c>
      <c r="N107" s="135">
        <f t="shared" si="25"/>
        <v>9.3000000000000007</v>
      </c>
      <c r="O107" s="135">
        <f t="shared" si="25"/>
        <v>9.3000000000000007</v>
      </c>
      <c r="P107" s="135">
        <f t="shared" si="25"/>
        <v>9.3000000000000007</v>
      </c>
      <c r="Q107" s="135">
        <f t="shared" si="25"/>
        <v>9.3000000000000007</v>
      </c>
      <c r="R107" s="135">
        <f t="shared" si="25"/>
        <v>9.3000000000000007</v>
      </c>
      <c r="S107" s="135">
        <f t="shared" si="26"/>
        <v>9.3000000000000007</v>
      </c>
      <c r="T107" s="135">
        <f t="shared" si="26"/>
        <v>9.3000000000000007</v>
      </c>
      <c r="U107" s="135">
        <f t="shared" si="26"/>
        <v>9.3000000000000007</v>
      </c>
      <c r="V107" s="135">
        <f t="shared" si="26"/>
        <v>9.3000000000000007</v>
      </c>
      <c r="W107" s="135">
        <f t="shared" si="26"/>
        <v>9.3000000000000007</v>
      </c>
      <c r="X107" s="135">
        <f t="shared" si="26"/>
        <v>9.3000000000000007</v>
      </c>
      <c r="Y107" s="135">
        <f t="shared" si="26"/>
        <v>9.3000000000000007</v>
      </c>
      <c r="Z107" s="135">
        <f t="shared" si="26"/>
        <v>9.3000000000000007</v>
      </c>
      <c r="AA107" s="135">
        <f t="shared" si="26"/>
        <v>9.3000000000000007</v>
      </c>
      <c r="AB107" s="135">
        <f t="shared" si="26"/>
        <v>9.3000000000000007</v>
      </c>
      <c r="AC107" s="135">
        <f t="shared" si="26"/>
        <v>9.3000000000000007</v>
      </c>
      <c r="AD107" s="135">
        <f t="shared" si="26"/>
        <v>9.3000000000000007</v>
      </c>
      <c r="AE107" s="135">
        <f t="shared" si="26"/>
        <v>9.3000000000000007</v>
      </c>
      <c r="AF107" s="135">
        <f t="shared" si="26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5"/>
        <v>0</v>
      </c>
      <c r="D108" s="135">
        <f t="shared" si="25"/>
        <v>0</v>
      </c>
      <c r="E108" s="135">
        <f t="shared" si="25"/>
        <v>0</v>
      </c>
      <c r="F108" s="135">
        <f t="shared" si="25"/>
        <v>0</v>
      </c>
      <c r="G108" s="135">
        <f t="shared" si="25"/>
        <v>0</v>
      </c>
      <c r="H108" s="135">
        <f t="shared" si="25"/>
        <v>0</v>
      </c>
      <c r="I108" s="135">
        <f t="shared" si="25"/>
        <v>0</v>
      </c>
      <c r="J108" s="135">
        <f t="shared" si="25"/>
        <v>0</v>
      </c>
      <c r="K108" s="135">
        <f t="shared" si="25"/>
        <v>0</v>
      </c>
      <c r="L108" s="135">
        <f t="shared" si="25"/>
        <v>0</v>
      </c>
      <c r="M108" s="135">
        <f t="shared" si="25"/>
        <v>0</v>
      </c>
      <c r="N108" s="135">
        <f t="shared" si="25"/>
        <v>0</v>
      </c>
      <c r="O108" s="135">
        <f t="shared" si="25"/>
        <v>0</v>
      </c>
      <c r="P108" s="135">
        <f t="shared" si="25"/>
        <v>0</v>
      </c>
      <c r="Q108" s="135">
        <f t="shared" si="25"/>
        <v>0</v>
      </c>
      <c r="R108" s="135">
        <f t="shared" si="25"/>
        <v>0</v>
      </c>
      <c r="S108" s="135">
        <f t="shared" si="26"/>
        <v>0</v>
      </c>
      <c r="T108" s="135">
        <f t="shared" si="26"/>
        <v>0</v>
      </c>
      <c r="U108" s="135">
        <f t="shared" si="26"/>
        <v>0</v>
      </c>
      <c r="V108" s="135">
        <f t="shared" si="26"/>
        <v>0</v>
      </c>
      <c r="W108" s="135">
        <f t="shared" si="26"/>
        <v>0</v>
      </c>
      <c r="X108" s="135">
        <f t="shared" si="26"/>
        <v>0</v>
      </c>
      <c r="Y108" s="135">
        <f t="shared" si="26"/>
        <v>0</v>
      </c>
      <c r="Z108" s="135">
        <f t="shared" si="26"/>
        <v>0</v>
      </c>
      <c r="AA108" s="135">
        <f t="shared" si="26"/>
        <v>0</v>
      </c>
      <c r="AB108" s="135">
        <f t="shared" si="26"/>
        <v>0</v>
      </c>
      <c r="AC108" s="135">
        <f t="shared" si="26"/>
        <v>0</v>
      </c>
      <c r="AD108" s="135">
        <f t="shared" si="26"/>
        <v>0</v>
      </c>
      <c r="AE108" s="135">
        <f t="shared" si="26"/>
        <v>0</v>
      </c>
      <c r="AF108" s="135">
        <f t="shared" si="26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5"/>
        <v>0</v>
      </c>
      <c r="D109" s="135">
        <f t="shared" si="25"/>
        <v>0</v>
      </c>
      <c r="E109" s="135">
        <f t="shared" si="25"/>
        <v>0</v>
      </c>
      <c r="F109" s="135">
        <f t="shared" si="25"/>
        <v>0</v>
      </c>
      <c r="G109" s="135">
        <f t="shared" si="25"/>
        <v>0</v>
      </c>
      <c r="H109" s="135">
        <f t="shared" si="25"/>
        <v>0</v>
      </c>
      <c r="I109" s="135">
        <f t="shared" si="25"/>
        <v>0</v>
      </c>
      <c r="J109" s="135">
        <f t="shared" si="25"/>
        <v>0</v>
      </c>
      <c r="K109" s="135">
        <f t="shared" si="25"/>
        <v>0</v>
      </c>
      <c r="L109" s="135">
        <f t="shared" si="25"/>
        <v>0</v>
      </c>
      <c r="M109" s="135">
        <f t="shared" si="25"/>
        <v>0</v>
      </c>
      <c r="N109" s="135">
        <f t="shared" si="25"/>
        <v>0</v>
      </c>
      <c r="O109" s="135">
        <f t="shared" si="25"/>
        <v>0</v>
      </c>
      <c r="P109" s="135">
        <f t="shared" si="25"/>
        <v>0</v>
      </c>
      <c r="Q109" s="135">
        <f t="shared" si="25"/>
        <v>0</v>
      </c>
      <c r="R109" s="135">
        <f t="shared" si="25"/>
        <v>0</v>
      </c>
      <c r="S109" s="135">
        <f t="shared" si="26"/>
        <v>0</v>
      </c>
      <c r="T109" s="135">
        <f t="shared" si="26"/>
        <v>0</v>
      </c>
      <c r="U109" s="135">
        <f t="shared" si="26"/>
        <v>0</v>
      </c>
      <c r="V109" s="135">
        <f t="shared" si="26"/>
        <v>0</v>
      </c>
      <c r="W109" s="135">
        <f t="shared" si="26"/>
        <v>0</v>
      </c>
      <c r="X109" s="135">
        <f t="shared" si="26"/>
        <v>0</v>
      </c>
      <c r="Y109" s="135">
        <f t="shared" si="26"/>
        <v>0</v>
      </c>
      <c r="Z109" s="135">
        <f t="shared" si="26"/>
        <v>0</v>
      </c>
      <c r="AA109" s="135">
        <f t="shared" si="26"/>
        <v>0</v>
      </c>
      <c r="AB109" s="135">
        <f t="shared" si="26"/>
        <v>0</v>
      </c>
      <c r="AC109" s="135">
        <f t="shared" si="26"/>
        <v>0</v>
      </c>
      <c r="AD109" s="135">
        <f t="shared" si="26"/>
        <v>0</v>
      </c>
      <c r="AE109" s="135">
        <f t="shared" si="26"/>
        <v>0</v>
      </c>
      <c r="AF109" s="135">
        <f t="shared" si="26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5"/>
        <v>5</v>
      </c>
      <c r="D110" s="135">
        <f t="shared" si="25"/>
        <v>5</v>
      </c>
      <c r="E110" s="135">
        <f t="shared" si="25"/>
        <v>5</v>
      </c>
      <c r="F110" s="135">
        <f t="shared" si="25"/>
        <v>5</v>
      </c>
      <c r="G110" s="135">
        <f t="shared" si="25"/>
        <v>5</v>
      </c>
      <c r="H110" s="135">
        <f t="shared" si="25"/>
        <v>5</v>
      </c>
      <c r="I110" s="135">
        <f t="shared" si="25"/>
        <v>5</v>
      </c>
      <c r="J110" s="135">
        <f t="shared" si="25"/>
        <v>5</v>
      </c>
      <c r="K110" s="135">
        <f t="shared" si="25"/>
        <v>5</v>
      </c>
      <c r="L110" s="135">
        <f t="shared" si="25"/>
        <v>5</v>
      </c>
      <c r="M110" s="135">
        <f t="shared" si="25"/>
        <v>5</v>
      </c>
      <c r="N110" s="135">
        <f t="shared" si="25"/>
        <v>5</v>
      </c>
      <c r="O110" s="135">
        <f t="shared" si="25"/>
        <v>5</v>
      </c>
      <c r="P110" s="135">
        <f t="shared" si="25"/>
        <v>5</v>
      </c>
      <c r="Q110" s="135">
        <f t="shared" si="25"/>
        <v>5</v>
      </c>
      <c r="R110" s="135">
        <f t="shared" si="25"/>
        <v>5</v>
      </c>
      <c r="S110" s="135">
        <f t="shared" si="26"/>
        <v>5</v>
      </c>
      <c r="T110" s="135">
        <f t="shared" si="26"/>
        <v>5</v>
      </c>
      <c r="U110" s="135">
        <f t="shared" si="26"/>
        <v>5</v>
      </c>
      <c r="V110" s="135">
        <f t="shared" si="26"/>
        <v>5</v>
      </c>
      <c r="W110" s="135">
        <f t="shared" si="26"/>
        <v>5</v>
      </c>
      <c r="X110" s="135">
        <f t="shared" si="26"/>
        <v>5</v>
      </c>
      <c r="Y110" s="135">
        <f t="shared" si="26"/>
        <v>5</v>
      </c>
      <c r="Z110" s="135">
        <f t="shared" si="26"/>
        <v>5</v>
      </c>
      <c r="AA110" s="135">
        <f t="shared" si="26"/>
        <v>5</v>
      </c>
      <c r="AB110" s="135">
        <f t="shared" si="26"/>
        <v>5</v>
      </c>
      <c r="AC110" s="135">
        <f t="shared" si="26"/>
        <v>5</v>
      </c>
      <c r="AD110" s="135">
        <f t="shared" si="26"/>
        <v>5</v>
      </c>
      <c r="AE110" s="135">
        <f t="shared" si="26"/>
        <v>5</v>
      </c>
      <c r="AF110" s="135">
        <f t="shared" si="26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5"/>
        <v>1</v>
      </c>
      <c r="D111" s="135">
        <f t="shared" si="25"/>
        <v>1</v>
      </c>
      <c r="E111" s="135">
        <f t="shared" si="25"/>
        <v>1</v>
      </c>
      <c r="F111" s="135">
        <f t="shared" si="25"/>
        <v>1</v>
      </c>
      <c r="G111" s="135">
        <f t="shared" si="25"/>
        <v>1</v>
      </c>
      <c r="H111" s="135">
        <f t="shared" si="25"/>
        <v>1</v>
      </c>
      <c r="I111" s="135">
        <f t="shared" si="25"/>
        <v>1</v>
      </c>
      <c r="J111" s="135">
        <f t="shared" si="25"/>
        <v>1</v>
      </c>
      <c r="K111" s="135">
        <f t="shared" si="25"/>
        <v>1</v>
      </c>
      <c r="L111" s="135">
        <f t="shared" si="25"/>
        <v>1</v>
      </c>
      <c r="M111" s="135">
        <f t="shared" si="25"/>
        <v>1</v>
      </c>
      <c r="N111" s="135">
        <f t="shared" si="25"/>
        <v>1</v>
      </c>
      <c r="O111" s="135">
        <f t="shared" si="25"/>
        <v>1</v>
      </c>
      <c r="P111" s="135">
        <f t="shared" si="25"/>
        <v>1</v>
      </c>
      <c r="Q111" s="135">
        <f t="shared" si="25"/>
        <v>1</v>
      </c>
      <c r="R111" s="135">
        <f t="shared" si="25"/>
        <v>1</v>
      </c>
      <c r="S111" s="135">
        <f t="shared" si="26"/>
        <v>1</v>
      </c>
      <c r="T111" s="135">
        <f t="shared" si="26"/>
        <v>1</v>
      </c>
      <c r="U111" s="135">
        <f t="shared" si="26"/>
        <v>1</v>
      </c>
      <c r="V111" s="135">
        <f t="shared" si="26"/>
        <v>1</v>
      </c>
      <c r="W111" s="135">
        <f t="shared" si="26"/>
        <v>1</v>
      </c>
      <c r="X111" s="135">
        <f t="shared" si="26"/>
        <v>1</v>
      </c>
      <c r="Y111" s="135">
        <f t="shared" si="26"/>
        <v>1</v>
      </c>
      <c r="Z111" s="135">
        <f t="shared" si="26"/>
        <v>1</v>
      </c>
      <c r="AA111" s="135">
        <f t="shared" si="26"/>
        <v>1</v>
      </c>
      <c r="AB111" s="135">
        <f t="shared" si="26"/>
        <v>1</v>
      </c>
      <c r="AC111" s="135">
        <f t="shared" si="26"/>
        <v>1</v>
      </c>
      <c r="AD111" s="135">
        <f t="shared" si="26"/>
        <v>1</v>
      </c>
      <c r="AE111" s="135">
        <f t="shared" si="26"/>
        <v>1</v>
      </c>
      <c r="AF111" s="135">
        <f t="shared" si="26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5"/>
        <v>1.58</v>
      </c>
      <c r="D112" s="135">
        <f t="shared" si="25"/>
        <v>1.58</v>
      </c>
      <c r="E112" s="135">
        <f t="shared" si="25"/>
        <v>1.58</v>
      </c>
      <c r="F112" s="135">
        <f t="shared" si="25"/>
        <v>1.58</v>
      </c>
      <c r="G112" s="135">
        <f t="shared" si="25"/>
        <v>1.58</v>
      </c>
      <c r="H112" s="135">
        <f t="shared" si="25"/>
        <v>1.58</v>
      </c>
      <c r="I112" s="135">
        <f t="shared" si="25"/>
        <v>1.58</v>
      </c>
      <c r="J112" s="135">
        <f t="shared" si="25"/>
        <v>1.58</v>
      </c>
      <c r="K112" s="135">
        <f t="shared" si="25"/>
        <v>1.58</v>
      </c>
      <c r="L112" s="135">
        <f t="shared" si="25"/>
        <v>1.58</v>
      </c>
      <c r="M112" s="135">
        <f t="shared" si="25"/>
        <v>1.58</v>
      </c>
      <c r="N112" s="135">
        <f t="shared" si="25"/>
        <v>1.58</v>
      </c>
      <c r="O112" s="135">
        <f t="shared" si="25"/>
        <v>1.58</v>
      </c>
      <c r="P112" s="135">
        <f t="shared" si="25"/>
        <v>1.58</v>
      </c>
      <c r="Q112" s="135">
        <f t="shared" si="25"/>
        <v>1.58</v>
      </c>
      <c r="R112" s="135">
        <f t="shared" si="25"/>
        <v>1.58</v>
      </c>
      <c r="S112" s="135">
        <f t="shared" si="26"/>
        <v>1.58</v>
      </c>
      <c r="T112" s="135">
        <f t="shared" si="26"/>
        <v>1.58</v>
      </c>
      <c r="U112" s="135">
        <f t="shared" si="26"/>
        <v>1.58</v>
      </c>
      <c r="V112" s="135">
        <f t="shared" si="26"/>
        <v>1.58</v>
      </c>
      <c r="W112" s="135">
        <f t="shared" si="26"/>
        <v>1.58</v>
      </c>
      <c r="X112" s="135">
        <f t="shared" si="26"/>
        <v>1.58</v>
      </c>
      <c r="Y112" s="135">
        <f t="shared" si="26"/>
        <v>1.58</v>
      </c>
      <c r="Z112" s="135">
        <f t="shared" si="26"/>
        <v>1.58</v>
      </c>
      <c r="AA112" s="135">
        <f t="shared" si="26"/>
        <v>1.58</v>
      </c>
      <c r="AB112" s="135">
        <f t="shared" si="26"/>
        <v>1.58</v>
      </c>
      <c r="AC112" s="135">
        <f t="shared" si="26"/>
        <v>1.58</v>
      </c>
      <c r="AD112" s="135">
        <f t="shared" si="26"/>
        <v>1.58</v>
      </c>
      <c r="AE112" s="135">
        <f t="shared" si="26"/>
        <v>1.58</v>
      </c>
      <c r="AF112" s="135">
        <f t="shared" si="26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5"/>
        <v>1.46</v>
      </c>
      <c r="D113" s="135">
        <f t="shared" si="25"/>
        <v>1.46</v>
      </c>
      <c r="E113" s="135">
        <f t="shared" si="25"/>
        <v>1.46</v>
      </c>
      <c r="F113" s="135">
        <f t="shared" si="25"/>
        <v>1.46</v>
      </c>
      <c r="G113" s="135">
        <f t="shared" si="25"/>
        <v>1.46</v>
      </c>
      <c r="H113" s="135">
        <f t="shared" si="25"/>
        <v>1.46</v>
      </c>
      <c r="I113" s="135">
        <f t="shared" si="25"/>
        <v>1.46</v>
      </c>
      <c r="J113" s="135">
        <f t="shared" si="25"/>
        <v>1.46</v>
      </c>
      <c r="K113" s="135">
        <f t="shared" si="25"/>
        <v>1.46</v>
      </c>
      <c r="L113" s="135">
        <f t="shared" si="25"/>
        <v>1.46</v>
      </c>
      <c r="M113" s="135">
        <f t="shared" si="25"/>
        <v>1.46</v>
      </c>
      <c r="N113" s="135">
        <f t="shared" si="25"/>
        <v>1.46</v>
      </c>
      <c r="O113" s="135">
        <f t="shared" si="25"/>
        <v>1.46</v>
      </c>
      <c r="P113" s="135">
        <f t="shared" si="25"/>
        <v>1.46</v>
      </c>
      <c r="Q113" s="135">
        <f t="shared" si="25"/>
        <v>1.46</v>
      </c>
      <c r="R113" s="135">
        <f t="shared" si="25"/>
        <v>1.46</v>
      </c>
      <c r="S113" s="135">
        <f t="shared" si="26"/>
        <v>1.46</v>
      </c>
      <c r="T113" s="135">
        <f t="shared" si="26"/>
        <v>1.46</v>
      </c>
      <c r="U113" s="135">
        <f t="shared" si="26"/>
        <v>1.46</v>
      </c>
      <c r="V113" s="135">
        <f t="shared" si="26"/>
        <v>1.46</v>
      </c>
      <c r="W113" s="135">
        <f t="shared" si="26"/>
        <v>1.46</v>
      </c>
      <c r="X113" s="135">
        <f t="shared" si="26"/>
        <v>1.46</v>
      </c>
      <c r="Y113" s="135">
        <f t="shared" si="26"/>
        <v>1.46</v>
      </c>
      <c r="Z113" s="135">
        <f t="shared" si="26"/>
        <v>1.46</v>
      </c>
      <c r="AA113" s="135">
        <f t="shared" si="26"/>
        <v>1.46</v>
      </c>
      <c r="AB113" s="135">
        <f t="shared" si="26"/>
        <v>1.46</v>
      </c>
      <c r="AC113" s="135">
        <f t="shared" si="26"/>
        <v>1.46</v>
      </c>
      <c r="AD113" s="135">
        <f t="shared" si="26"/>
        <v>1.46</v>
      </c>
      <c r="AE113" s="135">
        <f t="shared" si="26"/>
        <v>1.46</v>
      </c>
      <c r="AF113" s="135">
        <f t="shared" si="26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5"/>
        <v>1.48</v>
      </c>
      <c r="D114" s="135">
        <f t="shared" si="25"/>
        <v>1.48</v>
      </c>
      <c r="E114" s="135">
        <f t="shared" si="25"/>
        <v>1.48</v>
      </c>
      <c r="F114" s="135">
        <f t="shared" si="25"/>
        <v>1.48</v>
      </c>
      <c r="G114" s="135">
        <f t="shared" si="25"/>
        <v>1.48</v>
      </c>
      <c r="H114" s="135">
        <f t="shared" si="25"/>
        <v>1.48</v>
      </c>
      <c r="I114" s="135">
        <f t="shared" si="25"/>
        <v>1.48</v>
      </c>
      <c r="J114" s="135">
        <f t="shared" si="25"/>
        <v>1.48</v>
      </c>
      <c r="K114" s="135">
        <f t="shared" si="25"/>
        <v>1.48</v>
      </c>
      <c r="L114" s="135">
        <f t="shared" si="25"/>
        <v>1.48</v>
      </c>
      <c r="M114" s="135">
        <f t="shared" si="25"/>
        <v>1.48</v>
      </c>
      <c r="N114" s="135">
        <f t="shared" si="25"/>
        <v>1.48</v>
      </c>
      <c r="O114" s="135">
        <f t="shared" si="25"/>
        <v>1.48</v>
      </c>
      <c r="P114" s="135">
        <f t="shared" si="25"/>
        <v>1.48</v>
      </c>
      <c r="Q114" s="135">
        <f t="shared" si="25"/>
        <v>1.48</v>
      </c>
      <c r="R114" s="135">
        <f t="shared" si="25"/>
        <v>1.48</v>
      </c>
      <c r="S114" s="135">
        <f t="shared" si="26"/>
        <v>1.48</v>
      </c>
      <c r="T114" s="135">
        <f t="shared" si="26"/>
        <v>1.48</v>
      </c>
      <c r="U114" s="135">
        <f t="shared" si="26"/>
        <v>1.48</v>
      </c>
      <c r="V114" s="135">
        <f t="shared" si="26"/>
        <v>1.48</v>
      </c>
      <c r="W114" s="135">
        <f t="shared" si="26"/>
        <v>1.48</v>
      </c>
      <c r="X114" s="135">
        <f t="shared" si="26"/>
        <v>1.48</v>
      </c>
      <c r="Y114" s="135">
        <f t="shared" si="26"/>
        <v>1.48</v>
      </c>
      <c r="Z114" s="135">
        <f t="shared" si="26"/>
        <v>1.48</v>
      </c>
      <c r="AA114" s="135">
        <f t="shared" si="26"/>
        <v>1.48</v>
      </c>
      <c r="AB114" s="135">
        <f t="shared" si="26"/>
        <v>1.48</v>
      </c>
      <c r="AC114" s="135">
        <f t="shared" si="26"/>
        <v>1.48</v>
      </c>
      <c r="AD114" s="135">
        <f t="shared" si="26"/>
        <v>1.48</v>
      </c>
      <c r="AE114" s="135">
        <f t="shared" si="26"/>
        <v>1.48</v>
      </c>
      <c r="AF114" s="135">
        <f t="shared" si="26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5"/>
        <v>2.2000000000000002</v>
      </c>
      <c r="D115" s="135">
        <f t="shared" si="25"/>
        <v>2.2000000000000002</v>
      </c>
      <c r="E115" s="135">
        <f t="shared" si="25"/>
        <v>2.2000000000000002</v>
      </c>
      <c r="F115" s="135">
        <f t="shared" si="25"/>
        <v>2.2000000000000002</v>
      </c>
      <c r="G115" s="135">
        <f t="shared" si="25"/>
        <v>2.2000000000000002</v>
      </c>
      <c r="H115" s="135">
        <f t="shared" si="25"/>
        <v>2.2000000000000002</v>
      </c>
      <c r="I115" s="135">
        <f t="shared" si="25"/>
        <v>2.2000000000000002</v>
      </c>
      <c r="J115" s="135">
        <f t="shared" si="25"/>
        <v>2.2000000000000002</v>
      </c>
      <c r="K115" s="135">
        <f t="shared" si="25"/>
        <v>2.2000000000000002</v>
      </c>
      <c r="L115" s="135">
        <f t="shared" si="25"/>
        <v>2.2000000000000002</v>
      </c>
      <c r="M115" s="135">
        <f t="shared" si="25"/>
        <v>2.2000000000000002</v>
      </c>
      <c r="N115" s="135">
        <f t="shared" si="25"/>
        <v>2.2000000000000002</v>
      </c>
      <c r="O115" s="135">
        <f t="shared" si="25"/>
        <v>2.2000000000000002</v>
      </c>
      <c r="P115" s="135">
        <f t="shared" si="25"/>
        <v>2.2000000000000002</v>
      </c>
      <c r="Q115" s="135">
        <f t="shared" si="25"/>
        <v>2.2000000000000002</v>
      </c>
      <c r="R115" s="135">
        <f t="shared" si="25"/>
        <v>2.2000000000000002</v>
      </c>
      <c r="S115" s="135">
        <f t="shared" si="26"/>
        <v>2.2000000000000002</v>
      </c>
      <c r="T115" s="135">
        <f t="shared" si="26"/>
        <v>2.2000000000000002</v>
      </c>
      <c r="U115" s="135">
        <f t="shared" si="26"/>
        <v>2.2000000000000002</v>
      </c>
      <c r="V115" s="135">
        <f t="shared" si="26"/>
        <v>2.2000000000000002</v>
      </c>
      <c r="W115" s="135">
        <f t="shared" si="26"/>
        <v>2.2000000000000002</v>
      </c>
      <c r="X115" s="135">
        <f t="shared" si="26"/>
        <v>2.2000000000000002</v>
      </c>
      <c r="Y115" s="135">
        <f t="shared" si="26"/>
        <v>2.2000000000000002</v>
      </c>
      <c r="Z115" s="135">
        <f t="shared" si="26"/>
        <v>2.2000000000000002</v>
      </c>
      <c r="AA115" s="135">
        <f t="shared" si="26"/>
        <v>2.2000000000000002</v>
      </c>
      <c r="AB115" s="135">
        <f t="shared" si="26"/>
        <v>2.2000000000000002</v>
      </c>
      <c r="AC115" s="135">
        <f t="shared" si="26"/>
        <v>2.2000000000000002</v>
      </c>
      <c r="AD115" s="135">
        <f t="shared" si="26"/>
        <v>2.2000000000000002</v>
      </c>
      <c r="AE115" s="135">
        <f t="shared" si="26"/>
        <v>2.2000000000000002</v>
      </c>
      <c r="AF115" s="135">
        <f t="shared" si="26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5"/>
        <v>2</v>
      </c>
      <c r="D116" s="135">
        <f t="shared" si="25"/>
        <v>2</v>
      </c>
      <c r="E116" s="135">
        <f t="shared" si="25"/>
        <v>2</v>
      </c>
      <c r="F116" s="135">
        <f t="shared" si="25"/>
        <v>2</v>
      </c>
      <c r="G116" s="135">
        <f t="shared" si="25"/>
        <v>2</v>
      </c>
      <c r="H116" s="135">
        <f t="shared" si="25"/>
        <v>2</v>
      </c>
      <c r="I116" s="135">
        <f t="shared" si="25"/>
        <v>2</v>
      </c>
      <c r="J116" s="135">
        <f t="shared" si="25"/>
        <v>2</v>
      </c>
      <c r="K116" s="135">
        <f t="shared" si="25"/>
        <v>2</v>
      </c>
      <c r="L116" s="135">
        <f t="shared" si="25"/>
        <v>2</v>
      </c>
      <c r="M116" s="135">
        <f t="shared" si="25"/>
        <v>2</v>
      </c>
      <c r="N116" s="135">
        <f t="shared" si="25"/>
        <v>2</v>
      </c>
      <c r="O116" s="135">
        <f t="shared" si="25"/>
        <v>2</v>
      </c>
      <c r="P116" s="135">
        <f t="shared" si="25"/>
        <v>2</v>
      </c>
      <c r="Q116" s="135">
        <f t="shared" si="25"/>
        <v>2</v>
      </c>
      <c r="R116" s="135">
        <f t="shared" si="25"/>
        <v>2</v>
      </c>
      <c r="S116" s="135">
        <f t="shared" si="26"/>
        <v>2</v>
      </c>
      <c r="T116" s="135">
        <f t="shared" si="26"/>
        <v>2</v>
      </c>
      <c r="U116" s="135">
        <f t="shared" si="26"/>
        <v>2</v>
      </c>
      <c r="V116" s="135">
        <f t="shared" si="26"/>
        <v>2</v>
      </c>
      <c r="W116" s="135">
        <f t="shared" si="26"/>
        <v>2</v>
      </c>
      <c r="X116" s="135">
        <f t="shared" si="26"/>
        <v>2</v>
      </c>
      <c r="Y116" s="135">
        <f t="shared" si="26"/>
        <v>2</v>
      </c>
      <c r="Z116" s="135">
        <f t="shared" si="26"/>
        <v>2</v>
      </c>
      <c r="AA116" s="135">
        <f t="shared" si="26"/>
        <v>2</v>
      </c>
      <c r="AB116" s="135">
        <f t="shared" si="26"/>
        <v>2</v>
      </c>
      <c r="AC116" s="135">
        <f t="shared" si="26"/>
        <v>2</v>
      </c>
      <c r="AD116" s="135">
        <f t="shared" si="26"/>
        <v>2</v>
      </c>
      <c r="AE116" s="135">
        <f t="shared" si="26"/>
        <v>2</v>
      </c>
      <c r="AF116" s="135">
        <f t="shared" si="26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5"/>
        <v>1.25</v>
      </c>
      <c r="D117" s="135">
        <f t="shared" si="25"/>
        <v>1.25</v>
      </c>
      <c r="E117" s="135">
        <f t="shared" si="25"/>
        <v>1.25</v>
      </c>
      <c r="F117" s="135">
        <f t="shared" si="25"/>
        <v>1.25</v>
      </c>
      <c r="G117" s="135">
        <f t="shared" si="25"/>
        <v>1.25</v>
      </c>
      <c r="H117" s="135">
        <f t="shared" si="25"/>
        <v>1.25</v>
      </c>
      <c r="I117" s="135">
        <f t="shared" si="25"/>
        <v>1.25</v>
      </c>
      <c r="J117" s="135">
        <f t="shared" si="25"/>
        <v>1.25</v>
      </c>
      <c r="K117" s="135">
        <f t="shared" si="25"/>
        <v>1.25</v>
      </c>
      <c r="L117" s="135">
        <f t="shared" si="25"/>
        <v>1.25</v>
      </c>
      <c r="M117" s="135">
        <f t="shared" si="25"/>
        <v>1.25</v>
      </c>
      <c r="N117" s="135">
        <f t="shared" si="25"/>
        <v>1.25</v>
      </c>
      <c r="O117" s="135">
        <f t="shared" si="25"/>
        <v>1.25</v>
      </c>
      <c r="P117" s="135">
        <f t="shared" si="25"/>
        <v>1.25</v>
      </c>
      <c r="Q117" s="135">
        <f t="shared" si="25"/>
        <v>1.25</v>
      </c>
      <c r="R117" s="135">
        <f t="shared" si="25"/>
        <v>1.25</v>
      </c>
      <c r="S117" s="135">
        <f t="shared" si="26"/>
        <v>1.25</v>
      </c>
      <c r="T117" s="135">
        <f t="shared" si="26"/>
        <v>1.25</v>
      </c>
      <c r="U117" s="135">
        <f t="shared" si="26"/>
        <v>1.25</v>
      </c>
      <c r="V117" s="135">
        <f t="shared" si="26"/>
        <v>1.25</v>
      </c>
      <c r="W117" s="135">
        <f t="shared" si="26"/>
        <v>1.25</v>
      </c>
      <c r="X117" s="135">
        <f t="shared" si="26"/>
        <v>1.25</v>
      </c>
      <c r="Y117" s="135">
        <f t="shared" si="26"/>
        <v>1.25</v>
      </c>
      <c r="Z117" s="135">
        <f t="shared" si="26"/>
        <v>1.25</v>
      </c>
      <c r="AA117" s="135">
        <f t="shared" si="26"/>
        <v>1.25</v>
      </c>
      <c r="AB117" s="135">
        <f t="shared" si="26"/>
        <v>1.25</v>
      </c>
      <c r="AC117" s="135">
        <f t="shared" si="26"/>
        <v>1.25</v>
      </c>
      <c r="AD117" s="135">
        <f t="shared" si="26"/>
        <v>1.25</v>
      </c>
      <c r="AE117" s="135">
        <f t="shared" si="26"/>
        <v>1.25</v>
      </c>
      <c r="AF117" s="135">
        <f t="shared" si="26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5"/>
        <v>1.1499999999999999</v>
      </c>
      <c r="D118" s="135">
        <f t="shared" si="25"/>
        <v>1.1499999999999999</v>
      </c>
      <c r="E118" s="135">
        <f t="shared" si="25"/>
        <v>1.1499999999999999</v>
      </c>
      <c r="F118" s="135">
        <f t="shared" si="25"/>
        <v>1.1499999999999999</v>
      </c>
      <c r="G118" s="135">
        <f t="shared" si="25"/>
        <v>1.1499999999999999</v>
      </c>
      <c r="H118" s="135">
        <f t="shared" si="25"/>
        <v>1.1499999999999999</v>
      </c>
      <c r="I118" s="135">
        <f t="shared" si="25"/>
        <v>1.1499999999999999</v>
      </c>
      <c r="J118" s="135">
        <f t="shared" si="25"/>
        <v>1.1499999999999999</v>
      </c>
      <c r="K118" s="135">
        <f t="shared" si="25"/>
        <v>1.1499999999999999</v>
      </c>
      <c r="L118" s="135">
        <f t="shared" si="25"/>
        <v>1.1499999999999999</v>
      </c>
      <c r="M118" s="135">
        <f t="shared" si="25"/>
        <v>1.1499999999999999</v>
      </c>
      <c r="N118" s="135">
        <f t="shared" si="25"/>
        <v>1.1499999999999999</v>
      </c>
      <c r="O118" s="135">
        <f t="shared" si="25"/>
        <v>1.1499999999999999</v>
      </c>
      <c r="P118" s="135">
        <f t="shared" si="25"/>
        <v>1.1499999999999999</v>
      </c>
      <c r="Q118" s="135">
        <f t="shared" si="25"/>
        <v>1.1499999999999999</v>
      </c>
      <c r="R118" s="135">
        <f t="shared" si="25"/>
        <v>1.1499999999999999</v>
      </c>
      <c r="S118" s="135">
        <f t="shared" si="26"/>
        <v>1.1499999999999999</v>
      </c>
      <c r="T118" s="135">
        <f t="shared" si="26"/>
        <v>1.1499999999999999</v>
      </c>
      <c r="U118" s="135">
        <f t="shared" si="26"/>
        <v>1.1499999999999999</v>
      </c>
      <c r="V118" s="135">
        <f t="shared" si="26"/>
        <v>1.1499999999999999</v>
      </c>
      <c r="W118" s="135">
        <f t="shared" si="26"/>
        <v>1.1499999999999999</v>
      </c>
      <c r="X118" s="135">
        <f t="shared" si="26"/>
        <v>1.1499999999999999</v>
      </c>
      <c r="Y118" s="135">
        <f t="shared" si="26"/>
        <v>1.1499999999999999</v>
      </c>
      <c r="Z118" s="135">
        <f t="shared" si="26"/>
        <v>1.1499999999999999</v>
      </c>
      <c r="AA118" s="135">
        <f t="shared" si="26"/>
        <v>1.1499999999999999</v>
      </c>
      <c r="AB118" s="135">
        <f t="shared" si="26"/>
        <v>1.1499999999999999</v>
      </c>
      <c r="AC118" s="135">
        <f t="shared" si="26"/>
        <v>1.1499999999999999</v>
      </c>
      <c r="AD118" s="135">
        <f t="shared" si="26"/>
        <v>1.1499999999999999</v>
      </c>
      <c r="AE118" s="135">
        <f t="shared" si="26"/>
        <v>1.1499999999999999</v>
      </c>
      <c r="AF118" s="135">
        <f t="shared" si="26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5"/>
        <v>2.133</v>
      </c>
      <c r="D119" s="135">
        <f t="shared" si="25"/>
        <v>2.133</v>
      </c>
      <c r="E119" s="135">
        <f t="shared" si="25"/>
        <v>2.133</v>
      </c>
      <c r="F119" s="135">
        <f t="shared" si="25"/>
        <v>2.133</v>
      </c>
      <c r="G119" s="135">
        <f t="shared" si="25"/>
        <v>2.133</v>
      </c>
      <c r="H119" s="135">
        <f t="shared" si="25"/>
        <v>2.133</v>
      </c>
      <c r="I119" s="135">
        <f t="shared" si="25"/>
        <v>2.133</v>
      </c>
      <c r="J119" s="135">
        <f t="shared" si="25"/>
        <v>2.133</v>
      </c>
      <c r="K119" s="135">
        <f t="shared" si="25"/>
        <v>2.133</v>
      </c>
      <c r="L119" s="135">
        <f t="shared" si="25"/>
        <v>2.133</v>
      </c>
      <c r="M119" s="135">
        <f t="shared" si="25"/>
        <v>2.133</v>
      </c>
      <c r="N119" s="135">
        <f t="shared" si="25"/>
        <v>2.133</v>
      </c>
      <c r="O119" s="135">
        <f t="shared" si="25"/>
        <v>2.133</v>
      </c>
      <c r="P119" s="135">
        <f t="shared" si="25"/>
        <v>2.133</v>
      </c>
      <c r="Q119" s="135">
        <f t="shared" si="25"/>
        <v>2.133</v>
      </c>
      <c r="R119" s="135">
        <f t="shared" si="25"/>
        <v>2.133</v>
      </c>
      <c r="S119" s="135">
        <f t="shared" si="26"/>
        <v>2.133</v>
      </c>
      <c r="T119" s="135">
        <f t="shared" si="26"/>
        <v>2.133</v>
      </c>
      <c r="U119" s="135">
        <f t="shared" si="26"/>
        <v>2.133</v>
      </c>
      <c r="V119" s="135">
        <f t="shared" si="26"/>
        <v>2.133</v>
      </c>
      <c r="W119" s="135">
        <f t="shared" si="26"/>
        <v>2.133</v>
      </c>
      <c r="X119" s="135">
        <f t="shared" si="26"/>
        <v>2.133</v>
      </c>
      <c r="Y119" s="135">
        <f t="shared" si="26"/>
        <v>2.133</v>
      </c>
      <c r="Z119" s="135">
        <f t="shared" si="26"/>
        <v>2.133</v>
      </c>
      <c r="AA119" s="135">
        <f t="shared" si="26"/>
        <v>2.133</v>
      </c>
      <c r="AB119" s="135">
        <f t="shared" si="26"/>
        <v>2.133</v>
      </c>
      <c r="AC119" s="135">
        <f t="shared" si="26"/>
        <v>2.133</v>
      </c>
      <c r="AD119" s="135">
        <f t="shared" si="26"/>
        <v>2.133</v>
      </c>
      <c r="AE119" s="135">
        <f t="shared" si="26"/>
        <v>2.133</v>
      </c>
      <c r="AF119" s="135">
        <f t="shared" si="26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5"/>
        <v>2.09</v>
      </c>
      <c r="D120" s="135">
        <f t="shared" si="25"/>
        <v>2.09</v>
      </c>
      <c r="E120" s="135">
        <f t="shared" si="25"/>
        <v>2.09</v>
      </c>
      <c r="F120" s="135">
        <f t="shared" si="25"/>
        <v>2.09</v>
      </c>
      <c r="G120" s="135">
        <f t="shared" si="25"/>
        <v>2.09</v>
      </c>
      <c r="H120" s="135">
        <f t="shared" si="25"/>
        <v>2.09</v>
      </c>
      <c r="I120" s="135">
        <f t="shared" si="25"/>
        <v>2.09</v>
      </c>
      <c r="J120" s="135">
        <f t="shared" si="25"/>
        <v>2.09</v>
      </c>
      <c r="K120" s="135">
        <f t="shared" si="25"/>
        <v>2.09</v>
      </c>
      <c r="L120" s="135">
        <f t="shared" si="25"/>
        <v>2.09</v>
      </c>
      <c r="M120" s="135">
        <f t="shared" si="25"/>
        <v>2.09</v>
      </c>
      <c r="N120" s="135">
        <f t="shared" si="25"/>
        <v>2.09</v>
      </c>
      <c r="O120" s="135">
        <f t="shared" si="25"/>
        <v>2.09</v>
      </c>
      <c r="P120" s="135">
        <f t="shared" si="25"/>
        <v>2.09</v>
      </c>
      <c r="Q120" s="135">
        <f t="shared" si="25"/>
        <v>2.09</v>
      </c>
      <c r="R120" s="135">
        <f t="shared" ref="R120:W170" si="27">Q120</f>
        <v>2.09</v>
      </c>
      <c r="S120" s="135">
        <f t="shared" si="26"/>
        <v>2.09</v>
      </c>
      <c r="T120" s="135">
        <f t="shared" si="26"/>
        <v>2.09</v>
      </c>
      <c r="U120" s="135">
        <f t="shared" si="26"/>
        <v>2.09</v>
      </c>
      <c r="V120" s="135">
        <f t="shared" si="26"/>
        <v>2.09</v>
      </c>
      <c r="W120" s="135">
        <f t="shared" si="26"/>
        <v>2.09</v>
      </c>
      <c r="X120" s="135">
        <f t="shared" si="26"/>
        <v>2.09</v>
      </c>
      <c r="Y120" s="135">
        <f t="shared" si="26"/>
        <v>2.09</v>
      </c>
      <c r="Z120" s="135">
        <f t="shared" si="26"/>
        <v>2.09</v>
      </c>
      <c r="AA120" s="135">
        <f t="shared" si="26"/>
        <v>2.09</v>
      </c>
      <c r="AB120" s="135">
        <f t="shared" si="26"/>
        <v>2.09</v>
      </c>
      <c r="AC120" s="135">
        <f t="shared" si="26"/>
        <v>2.09</v>
      </c>
      <c r="AD120" s="135">
        <f t="shared" si="26"/>
        <v>2.09</v>
      </c>
      <c r="AE120" s="135">
        <f t="shared" si="26"/>
        <v>2.09</v>
      </c>
      <c r="AF120" s="135">
        <f t="shared" si="26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8">B121</f>
        <v>1.1399999999999999</v>
      </c>
      <c r="D121" s="135">
        <f t="shared" si="28"/>
        <v>1.1399999999999999</v>
      </c>
      <c r="E121" s="135">
        <f t="shared" si="28"/>
        <v>1.1399999999999999</v>
      </c>
      <c r="F121" s="135">
        <f t="shared" si="28"/>
        <v>1.1399999999999999</v>
      </c>
      <c r="G121" s="135">
        <f t="shared" si="28"/>
        <v>1.1399999999999999</v>
      </c>
      <c r="H121" s="135">
        <f t="shared" si="28"/>
        <v>1.1399999999999999</v>
      </c>
      <c r="I121" s="135">
        <f t="shared" si="28"/>
        <v>1.1399999999999999</v>
      </c>
      <c r="J121" s="135">
        <f t="shared" si="28"/>
        <v>1.1399999999999999</v>
      </c>
      <c r="K121" s="135">
        <f t="shared" si="28"/>
        <v>1.1399999999999999</v>
      </c>
      <c r="L121" s="135">
        <f t="shared" si="28"/>
        <v>1.1399999999999999</v>
      </c>
      <c r="M121" s="135">
        <f t="shared" si="28"/>
        <v>1.1399999999999999</v>
      </c>
      <c r="N121" s="135">
        <f t="shared" si="28"/>
        <v>1.1399999999999999</v>
      </c>
      <c r="O121" s="135">
        <f t="shared" si="28"/>
        <v>1.1399999999999999</v>
      </c>
      <c r="P121" s="135">
        <f t="shared" si="28"/>
        <v>1.1399999999999999</v>
      </c>
      <c r="Q121" s="135">
        <f t="shared" si="28"/>
        <v>1.1399999999999999</v>
      </c>
      <c r="R121" s="135">
        <f t="shared" si="27"/>
        <v>1.1399999999999999</v>
      </c>
      <c r="S121" s="135">
        <f t="shared" si="26"/>
        <v>1.1399999999999999</v>
      </c>
      <c r="T121" s="135">
        <f t="shared" si="26"/>
        <v>1.1399999999999999</v>
      </c>
      <c r="U121" s="135">
        <f t="shared" si="26"/>
        <v>1.1399999999999999</v>
      </c>
      <c r="V121" s="135">
        <f t="shared" si="26"/>
        <v>1.1399999999999999</v>
      </c>
      <c r="W121" s="135">
        <f t="shared" si="26"/>
        <v>1.1399999999999999</v>
      </c>
      <c r="X121" s="135">
        <f t="shared" si="26"/>
        <v>1.1399999999999999</v>
      </c>
      <c r="Y121" s="135">
        <f t="shared" si="26"/>
        <v>1.1399999999999999</v>
      </c>
      <c r="Z121" s="135">
        <f t="shared" si="26"/>
        <v>1.1399999999999999</v>
      </c>
      <c r="AA121" s="135">
        <f t="shared" si="26"/>
        <v>1.1399999999999999</v>
      </c>
      <c r="AB121" s="135">
        <f t="shared" si="26"/>
        <v>1.1399999999999999</v>
      </c>
      <c r="AC121" s="135">
        <f t="shared" si="26"/>
        <v>1.1399999999999999</v>
      </c>
      <c r="AD121" s="135">
        <f t="shared" si="26"/>
        <v>1.1399999999999999</v>
      </c>
      <c r="AE121" s="135">
        <f t="shared" si="26"/>
        <v>1.1399999999999999</v>
      </c>
      <c r="AF121" s="135">
        <f t="shared" si="26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8"/>
        <v>0.82</v>
      </c>
      <c r="D122" s="135">
        <f t="shared" si="28"/>
        <v>0.82</v>
      </c>
      <c r="E122" s="135">
        <f t="shared" si="28"/>
        <v>0.82</v>
      </c>
      <c r="F122" s="135">
        <f t="shared" si="28"/>
        <v>0.82</v>
      </c>
      <c r="G122" s="135">
        <f t="shared" si="28"/>
        <v>0.82</v>
      </c>
      <c r="H122" s="135">
        <f t="shared" si="28"/>
        <v>0.82</v>
      </c>
      <c r="I122" s="135">
        <f t="shared" si="28"/>
        <v>0.82</v>
      </c>
      <c r="J122" s="135">
        <f t="shared" si="28"/>
        <v>0.82</v>
      </c>
      <c r="K122" s="135">
        <f t="shared" si="28"/>
        <v>0.82</v>
      </c>
      <c r="L122" s="135">
        <f t="shared" si="28"/>
        <v>0.82</v>
      </c>
      <c r="M122" s="135">
        <f t="shared" si="28"/>
        <v>0.82</v>
      </c>
      <c r="N122" s="135">
        <f t="shared" si="28"/>
        <v>0.82</v>
      </c>
      <c r="O122" s="135">
        <f t="shared" si="28"/>
        <v>0.82</v>
      </c>
      <c r="P122" s="135">
        <f t="shared" si="28"/>
        <v>0.82</v>
      </c>
      <c r="Q122" s="135">
        <f t="shared" si="28"/>
        <v>0.82</v>
      </c>
      <c r="R122" s="135">
        <f t="shared" si="27"/>
        <v>0.82</v>
      </c>
      <c r="S122" s="135">
        <f t="shared" si="26"/>
        <v>0.82</v>
      </c>
      <c r="T122" s="135">
        <f t="shared" si="26"/>
        <v>0.82</v>
      </c>
      <c r="U122" s="135">
        <f t="shared" si="26"/>
        <v>0.82</v>
      </c>
      <c r="V122" s="135">
        <f t="shared" si="26"/>
        <v>0.82</v>
      </c>
      <c r="W122" s="135">
        <f t="shared" si="26"/>
        <v>0.82</v>
      </c>
      <c r="X122" s="135">
        <f t="shared" si="26"/>
        <v>0.82</v>
      </c>
      <c r="Y122" s="135">
        <f t="shared" si="26"/>
        <v>0.82</v>
      </c>
      <c r="Z122" s="135">
        <f t="shared" si="26"/>
        <v>0.82</v>
      </c>
      <c r="AA122" s="135">
        <f t="shared" si="26"/>
        <v>0.82</v>
      </c>
      <c r="AB122" s="135">
        <f t="shared" si="26"/>
        <v>0.82</v>
      </c>
      <c r="AC122" s="135">
        <f t="shared" si="26"/>
        <v>0.82</v>
      </c>
      <c r="AD122" s="135">
        <f t="shared" si="26"/>
        <v>0.82</v>
      </c>
      <c r="AE122" s="135">
        <f t="shared" si="26"/>
        <v>0.82</v>
      </c>
      <c r="AF122" s="135">
        <f t="shared" si="26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8"/>
        <v>2</v>
      </c>
      <c r="D123" s="135">
        <f t="shared" si="28"/>
        <v>2</v>
      </c>
      <c r="E123" s="135">
        <f t="shared" si="28"/>
        <v>2</v>
      </c>
      <c r="F123" s="135">
        <f t="shared" si="28"/>
        <v>2</v>
      </c>
      <c r="G123" s="135">
        <f t="shared" si="28"/>
        <v>2</v>
      </c>
      <c r="H123" s="135">
        <f t="shared" si="28"/>
        <v>2</v>
      </c>
      <c r="I123" s="135">
        <f t="shared" si="28"/>
        <v>2</v>
      </c>
      <c r="J123" s="135">
        <f t="shared" si="28"/>
        <v>2</v>
      </c>
      <c r="K123" s="135">
        <f t="shared" si="28"/>
        <v>2</v>
      </c>
      <c r="L123" s="135">
        <f t="shared" si="28"/>
        <v>2</v>
      </c>
      <c r="M123" s="135">
        <f t="shared" si="28"/>
        <v>2</v>
      </c>
      <c r="N123" s="135">
        <f t="shared" si="28"/>
        <v>2</v>
      </c>
      <c r="O123" s="135">
        <f t="shared" si="28"/>
        <v>2</v>
      </c>
      <c r="P123" s="135">
        <f t="shared" si="28"/>
        <v>2</v>
      </c>
      <c r="Q123" s="135">
        <f t="shared" si="28"/>
        <v>2</v>
      </c>
      <c r="R123" s="135">
        <f t="shared" si="27"/>
        <v>2</v>
      </c>
      <c r="S123" s="135">
        <f t="shared" si="26"/>
        <v>2</v>
      </c>
      <c r="T123" s="135">
        <f t="shared" si="26"/>
        <v>2</v>
      </c>
      <c r="U123" s="135">
        <f t="shared" si="26"/>
        <v>2</v>
      </c>
      <c r="V123" s="135">
        <f t="shared" ref="V123:AF146" si="29">U123</f>
        <v>2</v>
      </c>
      <c r="W123" s="135">
        <f t="shared" si="29"/>
        <v>2</v>
      </c>
      <c r="X123" s="135">
        <f t="shared" si="29"/>
        <v>2</v>
      </c>
      <c r="Y123" s="135">
        <f t="shared" si="29"/>
        <v>2</v>
      </c>
      <c r="Z123" s="135">
        <f t="shared" si="29"/>
        <v>2</v>
      </c>
      <c r="AA123" s="135">
        <f t="shared" si="29"/>
        <v>2</v>
      </c>
      <c r="AB123" s="135">
        <f t="shared" si="29"/>
        <v>2</v>
      </c>
      <c r="AC123" s="135">
        <f t="shared" si="29"/>
        <v>2</v>
      </c>
      <c r="AD123" s="135">
        <f t="shared" si="29"/>
        <v>2</v>
      </c>
      <c r="AE123" s="135">
        <f t="shared" si="29"/>
        <v>2</v>
      </c>
      <c r="AF123" s="135">
        <f t="shared" si="29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8"/>
        <v>5.61</v>
      </c>
      <c r="D124" s="135">
        <f t="shared" si="28"/>
        <v>5.61</v>
      </c>
      <c r="E124" s="135">
        <f t="shared" si="28"/>
        <v>5.61</v>
      </c>
      <c r="F124" s="135">
        <f t="shared" si="28"/>
        <v>5.61</v>
      </c>
      <c r="G124" s="135">
        <f t="shared" si="28"/>
        <v>5.61</v>
      </c>
      <c r="H124" s="135">
        <f t="shared" si="28"/>
        <v>5.61</v>
      </c>
      <c r="I124" s="135">
        <f t="shared" si="28"/>
        <v>5.61</v>
      </c>
      <c r="J124" s="135">
        <f t="shared" si="28"/>
        <v>5.61</v>
      </c>
      <c r="K124" s="135">
        <f t="shared" si="28"/>
        <v>5.61</v>
      </c>
      <c r="L124" s="135">
        <f t="shared" si="28"/>
        <v>5.61</v>
      </c>
      <c r="M124" s="135">
        <f t="shared" si="28"/>
        <v>5.61</v>
      </c>
      <c r="N124" s="135">
        <f t="shared" si="28"/>
        <v>5.61</v>
      </c>
      <c r="O124" s="135">
        <f t="shared" si="28"/>
        <v>5.61</v>
      </c>
      <c r="P124" s="135">
        <f t="shared" si="28"/>
        <v>5.61</v>
      </c>
      <c r="Q124" s="135">
        <f t="shared" si="28"/>
        <v>5.61</v>
      </c>
      <c r="R124" s="135">
        <f t="shared" si="27"/>
        <v>5.61</v>
      </c>
      <c r="S124" s="135">
        <f t="shared" si="27"/>
        <v>5.61</v>
      </c>
      <c r="T124" s="135">
        <f t="shared" si="27"/>
        <v>5.61</v>
      </c>
      <c r="U124" s="135">
        <f t="shared" si="27"/>
        <v>5.61</v>
      </c>
      <c r="V124" s="135">
        <f t="shared" si="29"/>
        <v>5.61</v>
      </c>
      <c r="W124" s="135">
        <f t="shared" si="29"/>
        <v>5.61</v>
      </c>
      <c r="X124" s="135">
        <f t="shared" si="29"/>
        <v>5.61</v>
      </c>
      <c r="Y124" s="135">
        <f t="shared" si="29"/>
        <v>5.61</v>
      </c>
      <c r="Z124" s="135">
        <f t="shared" si="29"/>
        <v>5.61</v>
      </c>
      <c r="AA124" s="135">
        <f t="shared" si="29"/>
        <v>5.61</v>
      </c>
      <c r="AB124" s="135">
        <f t="shared" si="29"/>
        <v>5.61</v>
      </c>
      <c r="AC124" s="135">
        <f t="shared" si="29"/>
        <v>5.61</v>
      </c>
      <c r="AD124" s="135">
        <f t="shared" si="29"/>
        <v>5.61</v>
      </c>
      <c r="AE124" s="135">
        <f t="shared" si="29"/>
        <v>5.61</v>
      </c>
      <c r="AF124" s="135">
        <f t="shared" si="29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8"/>
        <v>1.25</v>
      </c>
      <c r="D125" s="135">
        <f t="shared" si="28"/>
        <v>1.25</v>
      </c>
      <c r="E125" s="135">
        <f t="shared" si="28"/>
        <v>1.25</v>
      </c>
      <c r="F125" s="135">
        <f t="shared" si="28"/>
        <v>1.25</v>
      </c>
      <c r="G125" s="135">
        <f t="shared" si="28"/>
        <v>1.25</v>
      </c>
      <c r="H125" s="135">
        <f t="shared" si="28"/>
        <v>1.25</v>
      </c>
      <c r="I125" s="135">
        <f t="shared" si="28"/>
        <v>1.25</v>
      </c>
      <c r="J125" s="135">
        <f t="shared" si="28"/>
        <v>1.25</v>
      </c>
      <c r="K125" s="135">
        <f t="shared" si="28"/>
        <v>1.25</v>
      </c>
      <c r="L125" s="135">
        <f t="shared" si="28"/>
        <v>1.25</v>
      </c>
      <c r="M125" s="135">
        <f t="shared" si="28"/>
        <v>1.25</v>
      </c>
      <c r="N125" s="135">
        <f t="shared" si="28"/>
        <v>1.25</v>
      </c>
      <c r="O125" s="135">
        <f t="shared" si="28"/>
        <v>1.25</v>
      </c>
      <c r="P125" s="135">
        <f t="shared" si="28"/>
        <v>1.25</v>
      </c>
      <c r="Q125" s="135">
        <f t="shared" si="28"/>
        <v>1.25</v>
      </c>
      <c r="R125" s="135">
        <f t="shared" si="27"/>
        <v>1.25</v>
      </c>
      <c r="S125" s="135">
        <f t="shared" si="27"/>
        <v>1.25</v>
      </c>
      <c r="T125" s="135">
        <f t="shared" si="27"/>
        <v>1.25</v>
      </c>
      <c r="U125" s="135">
        <f t="shared" si="27"/>
        <v>1.25</v>
      </c>
      <c r="V125" s="135">
        <f t="shared" si="29"/>
        <v>1.25</v>
      </c>
      <c r="W125" s="135">
        <f t="shared" si="29"/>
        <v>1.25</v>
      </c>
      <c r="X125" s="135">
        <f t="shared" si="29"/>
        <v>1.25</v>
      </c>
      <c r="Y125" s="135">
        <f t="shared" si="29"/>
        <v>1.25</v>
      </c>
      <c r="Z125" s="135">
        <f t="shared" si="29"/>
        <v>1.25</v>
      </c>
      <c r="AA125" s="135">
        <f t="shared" si="29"/>
        <v>1.25</v>
      </c>
      <c r="AB125" s="135">
        <f t="shared" si="29"/>
        <v>1.25</v>
      </c>
      <c r="AC125" s="135">
        <f t="shared" si="29"/>
        <v>1.25</v>
      </c>
      <c r="AD125" s="135">
        <f t="shared" si="29"/>
        <v>1.25</v>
      </c>
      <c r="AE125" s="135">
        <f t="shared" si="29"/>
        <v>1.25</v>
      </c>
      <c r="AF125" s="135">
        <f t="shared" si="29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8"/>
        <v>1.25</v>
      </c>
      <c r="D126" s="135">
        <f t="shared" si="28"/>
        <v>1.25</v>
      </c>
      <c r="E126" s="135">
        <f t="shared" si="28"/>
        <v>1.25</v>
      </c>
      <c r="F126" s="135">
        <f t="shared" si="28"/>
        <v>1.25</v>
      </c>
      <c r="G126" s="135">
        <f t="shared" si="28"/>
        <v>1.25</v>
      </c>
      <c r="H126" s="135">
        <f t="shared" si="28"/>
        <v>1.25</v>
      </c>
      <c r="I126" s="135">
        <f t="shared" si="28"/>
        <v>1.25</v>
      </c>
      <c r="J126" s="135">
        <f t="shared" si="28"/>
        <v>1.25</v>
      </c>
      <c r="K126" s="135">
        <f t="shared" si="28"/>
        <v>1.25</v>
      </c>
      <c r="L126" s="135">
        <f t="shared" si="28"/>
        <v>1.25</v>
      </c>
      <c r="M126" s="135">
        <f t="shared" si="28"/>
        <v>1.25</v>
      </c>
      <c r="N126" s="135">
        <f t="shared" si="28"/>
        <v>1.25</v>
      </c>
      <c r="O126" s="135">
        <f t="shared" si="28"/>
        <v>1.25</v>
      </c>
      <c r="P126" s="135">
        <f t="shared" si="28"/>
        <v>1.25</v>
      </c>
      <c r="Q126" s="135">
        <f t="shared" si="28"/>
        <v>1.25</v>
      </c>
      <c r="R126" s="135">
        <f t="shared" si="27"/>
        <v>1.25</v>
      </c>
      <c r="S126" s="135">
        <f t="shared" si="27"/>
        <v>1.25</v>
      </c>
      <c r="T126" s="135">
        <f t="shared" si="27"/>
        <v>1.25</v>
      </c>
      <c r="U126" s="135">
        <f t="shared" si="27"/>
        <v>1.25</v>
      </c>
      <c r="V126" s="135">
        <f t="shared" si="29"/>
        <v>1.25</v>
      </c>
      <c r="W126" s="135">
        <f t="shared" si="29"/>
        <v>1.25</v>
      </c>
      <c r="X126" s="135">
        <f t="shared" si="29"/>
        <v>1.25</v>
      </c>
      <c r="Y126" s="135">
        <f t="shared" si="29"/>
        <v>1.25</v>
      </c>
      <c r="Z126" s="135">
        <f t="shared" si="29"/>
        <v>1.25</v>
      </c>
      <c r="AA126" s="135">
        <f t="shared" si="29"/>
        <v>1.25</v>
      </c>
      <c r="AB126" s="135">
        <f t="shared" si="29"/>
        <v>1.25</v>
      </c>
      <c r="AC126" s="135">
        <f t="shared" si="29"/>
        <v>1.25</v>
      </c>
      <c r="AD126" s="135">
        <f t="shared" si="29"/>
        <v>1.25</v>
      </c>
      <c r="AE126" s="135">
        <f t="shared" si="29"/>
        <v>1.25</v>
      </c>
      <c r="AF126" s="135">
        <f t="shared" si="29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8"/>
        <v>1.46</v>
      </c>
      <c r="D127" s="135">
        <f t="shared" si="28"/>
        <v>1.46</v>
      </c>
      <c r="E127" s="135">
        <f t="shared" si="28"/>
        <v>1.46</v>
      </c>
      <c r="F127" s="135">
        <f t="shared" si="28"/>
        <v>1.46</v>
      </c>
      <c r="G127" s="135">
        <f t="shared" si="28"/>
        <v>1.46</v>
      </c>
      <c r="H127" s="135">
        <f t="shared" si="28"/>
        <v>1.46</v>
      </c>
      <c r="I127" s="135">
        <f t="shared" si="28"/>
        <v>1.46</v>
      </c>
      <c r="J127" s="135">
        <f t="shared" si="28"/>
        <v>1.46</v>
      </c>
      <c r="K127" s="135">
        <f t="shared" si="28"/>
        <v>1.46</v>
      </c>
      <c r="L127" s="135">
        <f t="shared" si="28"/>
        <v>1.46</v>
      </c>
      <c r="M127" s="135">
        <f t="shared" si="28"/>
        <v>1.46</v>
      </c>
      <c r="N127" s="135">
        <f t="shared" si="28"/>
        <v>1.46</v>
      </c>
      <c r="O127" s="135">
        <f t="shared" si="28"/>
        <v>1.46</v>
      </c>
      <c r="P127" s="135">
        <f t="shared" si="28"/>
        <v>1.46</v>
      </c>
      <c r="Q127" s="135">
        <f t="shared" si="28"/>
        <v>1.46</v>
      </c>
      <c r="R127" s="135">
        <f t="shared" si="27"/>
        <v>1.46</v>
      </c>
      <c r="S127" s="135">
        <f t="shared" si="27"/>
        <v>1.46</v>
      </c>
      <c r="T127" s="135">
        <f t="shared" si="27"/>
        <v>1.46</v>
      </c>
      <c r="U127" s="135">
        <f t="shared" si="27"/>
        <v>1.46</v>
      </c>
      <c r="V127" s="135">
        <f t="shared" si="29"/>
        <v>1.46</v>
      </c>
      <c r="W127" s="135">
        <f t="shared" si="29"/>
        <v>1.46</v>
      </c>
      <c r="X127" s="135">
        <f t="shared" si="29"/>
        <v>1.46</v>
      </c>
      <c r="Y127" s="135">
        <f t="shared" si="29"/>
        <v>1.46</v>
      </c>
      <c r="Z127" s="135">
        <f t="shared" si="29"/>
        <v>1.46</v>
      </c>
      <c r="AA127" s="135">
        <f t="shared" si="29"/>
        <v>1.46</v>
      </c>
      <c r="AB127" s="135">
        <f t="shared" si="29"/>
        <v>1.46</v>
      </c>
      <c r="AC127" s="135">
        <f t="shared" si="29"/>
        <v>1.46</v>
      </c>
      <c r="AD127" s="135">
        <f t="shared" si="29"/>
        <v>1.46</v>
      </c>
      <c r="AE127" s="135">
        <f t="shared" si="29"/>
        <v>1.46</v>
      </c>
      <c r="AF127" s="135">
        <f t="shared" si="29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8"/>
        <v>3</v>
      </c>
      <c r="D128" s="135">
        <f t="shared" si="28"/>
        <v>3</v>
      </c>
      <c r="E128" s="135">
        <f t="shared" si="28"/>
        <v>3</v>
      </c>
      <c r="F128" s="135">
        <f t="shared" si="28"/>
        <v>3</v>
      </c>
      <c r="G128" s="135">
        <f t="shared" si="28"/>
        <v>3</v>
      </c>
      <c r="H128" s="135">
        <f t="shared" si="28"/>
        <v>3</v>
      </c>
      <c r="I128" s="135">
        <f t="shared" si="28"/>
        <v>3</v>
      </c>
      <c r="J128" s="135">
        <f t="shared" si="28"/>
        <v>3</v>
      </c>
      <c r="K128" s="135">
        <f t="shared" si="28"/>
        <v>3</v>
      </c>
      <c r="L128" s="135">
        <f t="shared" si="28"/>
        <v>3</v>
      </c>
      <c r="M128" s="135">
        <f t="shared" si="28"/>
        <v>3</v>
      </c>
      <c r="N128" s="135">
        <f t="shared" si="28"/>
        <v>3</v>
      </c>
      <c r="O128" s="135">
        <f t="shared" si="28"/>
        <v>3</v>
      </c>
      <c r="P128" s="135">
        <f t="shared" si="28"/>
        <v>3</v>
      </c>
      <c r="Q128" s="135">
        <f t="shared" si="28"/>
        <v>3</v>
      </c>
      <c r="R128" s="135">
        <f t="shared" si="27"/>
        <v>3</v>
      </c>
      <c r="S128" s="135">
        <f t="shared" si="27"/>
        <v>3</v>
      </c>
      <c r="T128" s="135">
        <f t="shared" si="27"/>
        <v>3</v>
      </c>
      <c r="U128" s="135">
        <f t="shared" si="27"/>
        <v>3</v>
      </c>
      <c r="V128" s="135">
        <f t="shared" si="29"/>
        <v>3</v>
      </c>
      <c r="W128" s="135">
        <f t="shared" si="29"/>
        <v>3</v>
      </c>
      <c r="X128" s="135">
        <f t="shared" si="29"/>
        <v>3</v>
      </c>
      <c r="Y128" s="135">
        <f t="shared" si="29"/>
        <v>3</v>
      </c>
      <c r="Z128" s="135">
        <f t="shared" si="29"/>
        <v>3</v>
      </c>
      <c r="AA128" s="135">
        <f t="shared" si="29"/>
        <v>3</v>
      </c>
      <c r="AB128" s="135">
        <f t="shared" si="29"/>
        <v>3</v>
      </c>
      <c r="AC128" s="135">
        <f t="shared" si="29"/>
        <v>3</v>
      </c>
      <c r="AD128" s="135">
        <f t="shared" si="29"/>
        <v>3</v>
      </c>
      <c r="AE128" s="135">
        <f t="shared" si="29"/>
        <v>3</v>
      </c>
      <c r="AF128" s="135">
        <f t="shared" si="29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8"/>
        <v>3.3</v>
      </c>
      <c r="D129" s="135">
        <f t="shared" si="28"/>
        <v>3.3</v>
      </c>
      <c r="E129" s="135">
        <f t="shared" si="28"/>
        <v>3.3</v>
      </c>
      <c r="F129" s="135">
        <f t="shared" si="28"/>
        <v>3.3</v>
      </c>
      <c r="G129" s="135">
        <f t="shared" si="28"/>
        <v>3.3</v>
      </c>
      <c r="H129" s="135">
        <f t="shared" si="28"/>
        <v>3.3</v>
      </c>
      <c r="I129" s="135">
        <f t="shared" si="28"/>
        <v>3.3</v>
      </c>
      <c r="J129" s="135">
        <f t="shared" si="28"/>
        <v>3.3</v>
      </c>
      <c r="K129" s="135">
        <f t="shared" si="28"/>
        <v>3.3</v>
      </c>
      <c r="L129" s="135">
        <f t="shared" si="28"/>
        <v>3.3</v>
      </c>
      <c r="M129" s="135">
        <f t="shared" si="28"/>
        <v>3.3</v>
      </c>
      <c r="N129" s="135">
        <f t="shared" si="28"/>
        <v>3.3</v>
      </c>
      <c r="O129" s="135">
        <f t="shared" si="28"/>
        <v>3.3</v>
      </c>
      <c r="P129" s="135">
        <f t="shared" si="28"/>
        <v>3.3</v>
      </c>
      <c r="Q129" s="135">
        <f t="shared" si="28"/>
        <v>3.3</v>
      </c>
      <c r="R129" s="135">
        <f t="shared" si="27"/>
        <v>3.3</v>
      </c>
      <c r="S129" s="135">
        <f t="shared" si="27"/>
        <v>3.3</v>
      </c>
      <c r="T129" s="135">
        <f t="shared" si="27"/>
        <v>3.3</v>
      </c>
      <c r="U129" s="135">
        <f t="shared" si="27"/>
        <v>3.3</v>
      </c>
      <c r="V129" s="135">
        <f t="shared" si="29"/>
        <v>3.3</v>
      </c>
      <c r="W129" s="135">
        <f t="shared" si="29"/>
        <v>3.3</v>
      </c>
      <c r="X129" s="135">
        <f t="shared" si="29"/>
        <v>3.3</v>
      </c>
      <c r="Y129" s="135">
        <f t="shared" si="29"/>
        <v>3.3</v>
      </c>
      <c r="Z129" s="135">
        <f t="shared" si="29"/>
        <v>3.3</v>
      </c>
      <c r="AA129" s="135">
        <f t="shared" si="29"/>
        <v>3.3</v>
      </c>
      <c r="AB129" s="135">
        <f t="shared" si="29"/>
        <v>3.3</v>
      </c>
      <c r="AC129" s="135">
        <f t="shared" si="29"/>
        <v>3.3</v>
      </c>
      <c r="AD129" s="135">
        <f t="shared" si="29"/>
        <v>3.3</v>
      </c>
      <c r="AE129" s="135">
        <f t="shared" si="29"/>
        <v>3.3</v>
      </c>
      <c r="AF129" s="135">
        <f t="shared" si="29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8"/>
        <v>1.76</v>
      </c>
      <c r="D130" s="135">
        <f t="shared" si="28"/>
        <v>1.76</v>
      </c>
      <c r="E130" s="135">
        <f t="shared" si="28"/>
        <v>1.76</v>
      </c>
      <c r="F130" s="135">
        <f t="shared" si="28"/>
        <v>1.76</v>
      </c>
      <c r="G130" s="135">
        <f t="shared" si="28"/>
        <v>1.76</v>
      </c>
      <c r="H130" s="135">
        <f t="shared" si="28"/>
        <v>1.76</v>
      </c>
      <c r="I130" s="135">
        <f t="shared" si="28"/>
        <v>1.76</v>
      </c>
      <c r="J130" s="135">
        <f t="shared" si="28"/>
        <v>1.76</v>
      </c>
      <c r="K130" s="135">
        <f t="shared" si="28"/>
        <v>1.76</v>
      </c>
      <c r="L130" s="135">
        <f t="shared" si="28"/>
        <v>1.76</v>
      </c>
      <c r="M130" s="135">
        <f t="shared" si="28"/>
        <v>1.76</v>
      </c>
      <c r="N130" s="135">
        <f t="shared" si="28"/>
        <v>1.76</v>
      </c>
      <c r="O130" s="135">
        <f t="shared" si="28"/>
        <v>1.76</v>
      </c>
      <c r="P130" s="135">
        <f t="shared" si="28"/>
        <v>1.76</v>
      </c>
      <c r="Q130" s="135">
        <f t="shared" si="28"/>
        <v>1.76</v>
      </c>
      <c r="R130" s="135">
        <f t="shared" si="27"/>
        <v>1.76</v>
      </c>
      <c r="S130" s="135">
        <f t="shared" si="27"/>
        <v>1.76</v>
      </c>
      <c r="T130" s="135">
        <f t="shared" si="27"/>
        <v>1.76</v>
      </c>
      <c r="U130" s="135">
        <f t="shared" si="27"/>
        <v>1.76</v>
      </c>
      <c r="V130" s="135">
        <f t="shared" si="29"/>
        <v>1.76</v>
      </c>
      <c r="W130" s="135">
        <f t="shared" si="29"/>
        <v>1.76</v>
      </c>
      <c r="X130" s="135">
        <f t="shared" si="29"/>
        <v>1.76</v>
      </c>
      <c r="Y130" s="135">
        <f t="shared" si="29"/>
        <v>1.76</v>
      </c>
      <c r="Z130" s="135">
        <f t="shared" si="29"/>
        <v>1.76</v>
      </c>
      <c r="AA130" s="135">
        <f t="shared" si="29"/>
        <v>1.76</v>
      </c>
      <c r="AB130" s="135">
        <f t="shared" si="29"/>
        <v>1.76</v>
      </c>
      <c r="AC130" s="135">
        <f t="shared" si="29"/>
        <v>1.76</v>
      </c>
      <c r="AD130" s="135">
        <f t="shared" si="29"/>
        <v>1.76</v>
      </c>
      <c r="AE130" s="135">
        <f t="shared" si="29"/>
        <v>1.76</v>
      </c>
      <c r="AF130" s="135">
        <f t="shared" si="29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8"/>
        <v>0</v>
      </c>
      <c r="D131" s="135">
        <f t="shared" si="28"/>
        <v>0</v>
      </c>
      <c r="E131" s="135">
        <f t="shared" si="28"/>
        <v>0</v>
      </c>
      <c r="F131" s="135">
        <f t="shared" si="28"/>
        <v>0</v>
      </c>
      <c r="G131" s="135">
        <f t="shared" si="28"/>
        <v>0</v>
      </c>
      <c r="H131" s="135">
        <f t="shared" si="28"/>
        <v>0</v>
      </c>
      <c r="I131" s="135">
        <f t="shared" si="28"/>
        <v>0</v>
      </c>
      <c r="J131" s="135">
        <f t="shared" si="28"/>
        <v>0</v>
      </c>
      <c r="K131" s="135">
        <f t="shared" si="28"/>
        <v>0</v>
      </c>
      <c r="L131" s="135">
        <f t="shared" si="28"/>
        <v>0</v>
      </c>
      <c r="M131" s="135">
        <f t="shared" si="28"/>
        <v>0</v>
      </c>
      <c r="N131" s="135">
        <f t="shared" si="28"/>
        <v>0</v>
      </c>
      <c r="O131" s="135">
        <f t="shared" si="28"/>
        <v>0</v>
      </c>
      <c r="P131" s="135">
        <f t="shared" si="28"/>
        <v>0</v>
      </c>
      <c r="Q131" s="135">
        <f t="shared" si="28"/>
        <v>0</v>
      </c>
      <c r="R131" s="135">
        <f t="shared" si="27"/>
        <v>0</v>
      </c>
      <c r="S131" s="135">
        <f t="shared" si="27"/>
        <v>0</v>
      </c>
      <c r="T131" s="135">
        <f t="shared" si="27"/>
        <v>0</v>
      </c>
      <c r="U131" s="135">
        <f t="shared" si="27"/>
        <v>0</v>
      </c>
      <c r="V131" s="135">
        <f t="shared" si="29"/>
        <v>0</v>
      </c>
      <c r="W131" s="135">
        <f t="shared" si="29"/>
        <v>0</v>
      </c>
      <c r="X131" s="135">
        <f t="shared" si="29"/>
        <v>0</v>
      </c>
      <c r="Y131" s="135">
        <f t="shared" si="29"/>
        <v>0</v>
      </c>
      <c r="Z131" s="135">
        <f t="shared" si="29"/>
        <v>0</v>
      </c>
      <c r="AA131" s="135">
        <f t="shared" si="29"/>
        <v>0</v>
      </c>
      <c r="AB131" s="135">
        <f t="shared" si="29"/>
        <v>0</v>
      </c>
      <c r="AC131" s="135">
        <f t="shared" si="29"/>
        <v>0</v>
      </c>
      <c r="AD131" s="135">
        <f t="shared" si="29"/>
        <v>0</v>
      </c>
      <c r="AE131" s="135">
        <f t="shared" si="29"/>
        <v>0</v>
      </c>
      <c r="AF131" s="135">
        <f t="shared" si="29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8"/>
        <v>0.1</v>
      </c>
      <c r="D132" s="135">
        <f t="shared" si="28"/>
        <v>0.1</v>
      </c>
      <c r="E132" s="135">
        <f t="shared" si="28"/>
        <v>0.1</v>
      </c>
      <c r="F132" s="135">
        <f t="shared" si="28"/>
        <v>0.1</v>
      </c>
      <c r="G132" s="135">
        <f t="shared" si="28"/>
        <v>0.1</v>
      </c>
      <c r="H132" s="135">
        <f t="shared" si="28"/>
        <v>0.1</v>
      </c>
      <c r="I132" s="135">
        <f t="shared" si="28"/>
        <v>0.1</v>
      </c>
      <c r="J132" s="135">
        <f t="shared" si="28"/>
        <v>0.1</v>
      </c>
      <c r="K132" s="135">
        <f t="shared" si="28"/>
        <v>0.1</v>
      </c>
      <c r="L132" s="135">
        <f t="shared" si="28"/>
        <v>0.1</v>
      </c>
      <c r="M132" s="135">
        <f t="shared" si="28"/>
        <v>0.1</v>
      </c>
      <c r="N132" s="135">
        <f t="shared" si="28"/>
        <v>0.1</v>
      </c>
      <c r="O132" s="135">
        <f t="shared" si="28"/>
        <v>0.1</v>
      </c>
      <c r="P132" s="135">
        <f t="shared" si="28"/>
        <v>0.1</v>
      </c>
      <c r="Q132" s="135">
        <f t="shared" si="28"/>
        <v>0.1</v>
      </c>
      <c r="R132" s="135">
        <f t="shared" si="27"/>
        <v>0.1</v>
      </c>
      <c r="S132" s="135">
        <f t="shared" si="27"/>
        <v>0.1</v>
      </c>
      <c r="T132" s="135">
        <f t="shared" si="27"/>
        <v>0.1</v>
      </c>
      <c r="U132" s="135">
        <f t="shared" si="27"/>
        <v>0.1</v>
      </c>
      <c r="V132" s="135">
        <f t="shared" si="29"/>
        <v>0.1</v>
      </c>
      <c r="W132" s="135">
        <f t="shared" si="29"/>
        <v>0.1</v>
      </c>
      <c r="X132" s="135">
        <f t="shared" si="29"/>
        <v>0.1</v>
      </c>
      <c r="Y132" s="135">
        <f t="shared" si="29"/>
        <v>0.1</v>
      </c>
      <c r="Z132" s="135">
        <f t="shared" si="29"/>
        <v>0.1</v>
      </c>
      <c r="AA132" s="135">
        <f t="shared" si="29"/>
        <v>0.1</v>
      </c>
      <c r="AB132" s="135">
        <f t="shared" si="29"/>
        <v>0.1</v>
      </c>
      <c r="AC132" s="135">
        <f t="shared" si="29"/>
        <v>0.1</v>
      </c>
      <c r="AD132" s="135">
        <f t="shared" si="29"/>
        <v>0.1</v>
      </c>
      <c r="AE132" s="135">
        <f t="shared" si="29"/>
        <v>0.1</v>
      </c>
      <c r="AF132" s="135">
        <f t="shared" si="29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8"/>
        <v>2.0499999999999998</v>
      </c>
      <c r="D133" s="135">
        <f t="shared" si="28"/>
        <v>2.0499999999999998</v>
      </c>
      <c r="E133" s="135">
        <f t="shared" si="28"/>
        <v>2.0499999999999998</v>
      </c>
      <c r="F133" s="135">
        <f t="shared" si="28"/>
        <v>2.0499999999999998</v>
      </c>
      <c r="G133" s="135">
        <f t="shared" si="28"/>
        <v>2.0499999999999998</v>
      </c>
      <c r="H133" s="135">
        <f t="shared" si="28"/>
        <v>2.0499999999999998</v>
      </c>
      <c r="I133" s="135">
        <f t="shared" si="28"/>
        <v>2.0499999999999998</v>
      </c>
      <c r="J133" s="135">
        <f t="shared" si="28"/>
        <v>2.0499999999999998</v>
      </c>
      <c r="K133" s="135">
        <f t="shared" si="28"/>
        <v>2.0499999999999998</v>
      </c>
      <c r="L133" s="135">
        <f t="shared" si="28"/>
        <v>2.0499999999999998</v>
      </c>
      <c r="M133" s="135">
        <f t="shared" si="28"/>
        <v>2.0499999999999998</v>
      </c>
      <c r="N133" s="135">
        <f t="shared" si="28"/>
        <v>2.0499999999999998</v>
      </c>
      <c r="O133" s="135">
        <f t="shared" si="28"/>
        <v>2.0499999999999998</v>
      </c>
      <c r="P133" s="135">
        <f t="shared" si="28"/>
        <v>2.0499999999999998</v>
      </c>
      <c r="Q133" s="135">
        <f t="shared" si="28"/>
        <v>2.0499999999999998</v>
      </c>
      <c r="R133" s="135">
        <f t="shared" si="27"/>
        <v>2.0499999999999998</v>
      </c>
      <c r="S133" s="135">
        <f t="shared" si="27"/>
        <v>2.0499999999999998</v>
      </c>
      <c r="T133" s="135">
        <f t="shared" si="27"/>
        <v>2.0499999999999998</v>
      </c>
      <c r="U133" s="135">
        <f t="shared" si="27"/>
        <v>2.0499999999999998</v>
      </c>
      <c r="V133" s="135">
        <f t="shared" si="29"/>
        <v>2.0499999999999998</v>
      </c>
      <c r="W133" s="135">
        <f t="shared" si="29"/>
        <v>2.0499999999999998</v>
      </c>
      <c r="X133" s="135">
        <f t="shared" si="29"/>
        <v>2.0499999999999998</v>
      </c>
      <c r="Y133" s="135">
        <f t="shared" si="29"/>
        <v>2.0499999999999998</v>
      </c>
      <c r="Z133" s="135">
        <f t="shared" si="29"/>
        <v>2.0499999999999998</v>
      </c>
      <c r="AA133" s="135">
        <f t="shared" si="29"/>
        <v>2.0499999999999998</v>
      </c>
      <c r="AB133" s="135">
        <f t="shared" si="29"/>
        <v>2.0499999999999998</v>
      </c>
      <c r="AC133" s="135">
        <f t="shared" si="29"/>
        <v>2.0499999999999998</v>
      </c>
      <c r="AD133" s="135">
        <f t="shared" si="29"/>
        <v>2.0499999999999998</v>
      </c>
      <c r="AE133" s="135">
        <f t="shared" si="29"/>
        <v>2.0499999999999998</v>
      </c>
      <c r="AF133" s="135">
        <f t="shared" si="29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8"/>
        <v>2.15</v>
      </c>
      <c r="D134" s="135">
        <f t="shared" si="28"/>
        <v>2.15</v>
      </c>
      <c r="E134" s="135">
        <f t="shared" si="28"/>
        <v>2.15</v>
      </c>
      <c r="F134" s="135">
        <f t="shared" si="28"/>
        <v>2.15</v>
      </c>
      <c r="G134" s="135">
        <f t="shared" si="28"/>
        <v>2.15</v>
      </c>
      <c r="H134" s="135">
        <f t="shared" si="28"/>
        <v>2.15</v>
      </c>
      <c r="I134" s="135">
        <f t="shared" si="28"/>
        <v>2.15</v>
      </c>
      <c r="J134" s="135">
        <f t="shared" si="28"/>
        <v>2.15</v>
      </c>
      <c r="K134" s="135">
        <f t="shared" si="28"/>
        <v>2.15</v>
      </c>
      <c r="L134" s="135">
        <f t="shared" si="28"/>
        <v>2.15</v>
      </c>
      <c r="M134" s="135">
        <f t="shared" si="28"/>
        <v>2.15</v>
      </c>
      <c r="N134" s="135">
        <f t="shared" si="28"/>
        <v>2.15</v>
      </c>
      <c r="O134" s="135">
        <f t="shared" si="28"/>
        <v>2.15</v>
      </c>
      <c r="P134" s="135">
        <f t="shared" si="28"/>
        <v>2.15</v>
      </c>
      <c r="Q134" s="135">
        <f t="shared" si="28"/>
        <v>2.15</v>
      </c>
      <c r="R134" s="135">
        <f t="shared" si="27"/>
        <v>2.15</v>
      </c>
      <c r="S134" s="135">
        <f t="shared" si="27"/>
        <v>2.15</v>
      </c>
      <c r="T134" s="135">
        <f t="shared" si="27"/>
        <v>2.15</v>
      </c>
      <c r="U134" s="135">
        <f t="shared" si="27"/>
        <v>2.15</v>
      </c>
      <c r="V134" s="135">
        <f t="shared" si="29"/>
        <v>2.15</v>
      </c>
      <c r="W134" s="135">
        <f t="shared" si="29"/>
        <v>2.15</v>
      </c>
      <c r="X134" s="135">
        <f t="shared" si="29"/>
        <v>2.15</v>
      </c>
      <c r="Y134" s="135">
        <f t="shared" si="29"/>
        <v>2.15</v>
      </c>
      <c r="Z134" s="135">
        <f t="shared" si="29"/>
        <v>2.15</v>
      </c>
      <c r="AA134" s="135">
        <f t="shared" si="29"/>
        <v>2.15</v>
      </c>
      <c r="AB134" s="135">
        <f t="shared" si="29"/>
        <v>2.15</v>
      </c>
      <c r="AC134" s="135">
        <f t="shared" si="29"/>
        <v>2.15</v>
      </c>
      <c r="AD134" s="135">
        <f t="shared" si="29"/>
        <v>2.15</v>
      </c>
      <c r="AE134" s="135">
        <f t="shared" si="29"/>
        <v>2.15</v>
      </c>
      <c r="AF134" s="135">
        <f t="shared" si="29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8"/>
        <v>2.7</v>
      </c>
      <c r="D135" s="135">
        <f t="shared" si="28"/>
        <v>2.7</v>
      </c>
      <c r="E135" s="135">
        <f t="shared" si="28"/>
        <v>2.7</v>
      </c>
      <c r="F135" s="135">
        <f t="shared" si="28"/>
        <v>2.7</v>
      </c>
      <c r="G135" s="135">
        <f t="shared" si="28"/>
        <v>2.7</v>
      </c>
      <c r="H135" s="135">
        <f t="shared" si="28"/>
        <v>2.7</v>
      </c>
      <c r="I135" s="135">
        <f t="shared" si="28"/>
        <v>2.7</v>
      </c>
      <c r="J135" s="135">
        <f t="shared" si="28"/>
        <v>2.7</v>
      </c>
      <c r="K135" s="135">
        <f t="shared" si="28"/>
        <v>2.7</v>
      </c>
      <c r="L135" s="135">
        <f t="shared" si="28"/>
        <v>2.7</v>
      </c>
      <c r="M135" s="135">
        <f t="shared" si="28"/>
        <v>2.7</v>
      </c>
      <c r="N135" s="135">
        <f t="shared" si="28"/>
        <v>2.7</v>
      </c>
      <c r="O135" s="135">
        <f t="shared" si="28"/>
        <v>2.7</v>
      </c>
      <c r="P135" s="135">
        <f t="shared" si="28"/>
        <v>2.7</v>
      </c>
      <c r="Q135" s="135">
        <f t="shared" si="28"/>
        <v>2.7</v>
      </c>
      <c r="R135" s="135">
        <f t="shared" si="27"/>
        <v>2.7</v>
      </c>
      <c r="S135" s="135">
        <f t="shared" si="27"/>
        <v>2.7</v>
      </c>
      <c r="T135" s="135">
        <f t="shared" si="27"/>
        <v>2.7</v>
      </c>
      <c r="U135" s="135">
        <f t="shared" si="27"/>
        <v>2.7</v>
      </c>
      <c r="V135" s="135">
        <f t="shared" si="29"/>
        <v>2.7</v>
      </c>
      <c r="W135" s="135">
        <f t="shared" si="29"/>
        <v>2.7</v>
      </c>
      <c r="X135" s="135">
        <f t="shared" si="29"/>
        <v>2.7</v>
      </c>
      <c r="Y135" s="135">
        <f t="shared" si="29"/>
        <v>2.7</v>
      </c>
      <c r="Z135" s="135">
        <f t="shared" si="29"/>
        <v>2.7</v>
      </c>
      <c r="AA135" s="135">
        <f t="shared" si="29"/>
        <v>2.7</v>
      </c>
      <c r="AB135" s="135">
        <f t="shared" si="29"/>
        <v>2.7</v>
      </c>
      <c r="AC135" s="135">
        <f t="shared" si="29"/>
        <v>2.7</v>
      </c>
      <c r="AD135" s="135">
        <f t="shared" si="29"/>
        <v>2.7</v>
      </c>
      <c r="AE135" s="135">
        <f t="shared" si="29"/>
        <v>2.7</v>
      </c>
      <c r="AF135" s="135">
        <f t="shared" si="29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8"/>
        <v>0.9</v>
      </c>
      <c r="D136" s="135">
        <f t="shared" si="28"/>
        <v>0.9</v>
      </c>
      <c r="E136" s="135">
        <f t="shared" si="28"/>
        <v>0.9</v>
      </c>
      <c r="F136" s="135">
        <f t="shared" si="28"/>
        <v>0.9</v>
      </c>
      <c r="G136" s="135">
        <f t="shared" si="28"/>
        <v>0.9</v>
      </c>
      <c r="H136" s="135">
        <f t="shared" si="28"/>
        <v>0.9</v>
      </c>
      <c r="I136" s="135">
        <f t="shared" si="28"/>
        <v>0.9</v>
      </c>
      <c r="J136" s="135">
        <f t="shared" si="28"/>
        <v>0.9</v>
      </c>
      <c r="K136" s="135">
        <f t="shared" si="28"/>
        <v>0.9</v>
      </c>
      <c r="L136" s="135">
        <f t="shared" si="28"/>
        <v>0.9</v>
      </c>
      <c r="M136" s="135">
        <f t="shared" si="28"/>
        <v>0.9</v>
      </c>
      <c r="N136" s="135">
        <f t="shared" si="28"/>
        <v>0.9</v>
      </c>
      <c r="O136" s="135">
        <f t="shared" si="28"/>
        <v>0.9</v>
      </c>
      <c r="P136" s="135">
        <f t="shared" si="28"/>
        <v>0.9</v>
      </c>
      <c r="Q136" s="135">
        <f t="shared" si="28"/>
        <v>0.9</v>
      </c>
      <c r="R136" s="135">
        <f t="shared" si="27"/>
        <v>0.9</v>
      </c>
      <c r="S136" s="135">
        <f t="shared" si="27"/>
        <v>0.9</v>
      </c>
      <c r="T136" s="135">
        <f t="shared" si="27"/>
        <v>0.9</v>
      </c>
      <c r="U136" s="135">
        <f t="shared" si="27"/>
        <v>0.9</v>
      </c>
      <c r="V136" s="135">
        <f t="shared" si="29"/>
        <v>0.9</v>
      </c>
      <c r="W136" s="135">
        <f t="shared" si="29"/>
        <v>0.9</v>
      </c>
      <c r="X136" s="135">
        <f t="shared" si="29"/>
        <v>0.9</v>
      </c>
      <c r="Y136" s="135">
        <f t="shared" si="29"/>
        <v>0.9</v>
      </c>
      <c r="Z136" s="135">
        <f t="shared" si="29"/>
        <v>0.9</v>
      </c>
      <c r="AA136" s="135">
        <f t="shared" si="29"/>
        <v>0.9</v>
      </c>
      <c r="AB136" s="135">
        <f t="shared" si="29"/>
        <v>0.9</v>
      </c>
      <c r="AC136" s="135">
        <f t="shared" si="29"/>
        <v>0.9</v>
      </c>
      <c r="AD136" s="135">
        <f t="shared" si="29"/>
        <v>0.9</v>
      </c>
      <c r="AE136" s="135">
        <f t="shared" si="29"/>
        <v>0.9</v>
      </c>
      <c r="AF136" s="135">
        <f t="shared" si="29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8"/>
        <v>1.08</v>
      </c>
      <c r="D137" s="135">
        <f t="shared" si="28"/>
        <v>1.08</v>
      </c>
      <c r="E137" s="135">
        <f t="shared" si="28"/>
        <v>1.08</v>
      </c>
      <c r="F137" s="135">
        <f t="shared" si="28"/>
        <v>1.08</v>
      </c>
      <c r="G137" s="135">
        <f t="shared" si="28"/>
        <v>1.08</v>
      </c>
      <c r="H137" s="135">
        <f t="shared" si="28"/>
        <v>1.08</v>
      </c>
      <c r="I137" s="135">
        <f t="shared" si="28"/>
        <v>1.08</v>
      </c>
      <c r="J137" s="135">
        <f t="shared" si="28"/>
        <v>1.08</v>
      </c>
      <c r="K137" s="135">
        <f t="shared" si="28"/>
        <v>1.08</v>
      </c>
      <c r="L137" s="135">
        <f t="shared" si="28"/>
        <v>1.08</v>
      </c>
      <c r="M137" s="135">
        <f t="shared" si="28"/>
        <v>1.08</v>
      </c>
      <c r="N137" s="135">
        <f t="shared" si="28"/>
        <v>1.08</v>
      </c>
      <c r="O137" s="135">
        <f t="shared" si="28"/>
        <v>1.08</v>
      </c>
      <c r="P137" s="135">
        <f t="shared" si="28"/>
        <v>1.08</v>
      </c>
      <c r="Q137" s="135">
        <f t="shared" si="28"/>
        <v>1.08</v>
      </c>
      <c r="R137" s="135">
        <f t="shared" si="27"/>
        <v>1.08</v>
      </c>
      <c r="S137" s="135">
        <f t="shared" si="27"/>
        <v>1.08</v>
      </c>
      <c r="T137" s="135">
        <f t="shared" si="27"/>
        <v>1.08</v>
      </c>
      <c r="U137" s="135">
        <f t="shared" si="27"/>
        <v>1.08</v>
      </c>
      <c r="V137" s="135">
        <f t="shared" si="29"/>
        <v>1.08</v>
      </c>
      <c r="W137" s="135">
        <f t="shared" si="29"/>
        <v>1.08</v>
      </c>
      <c r="X137" s="135">
        <f t="shared" si="29"/>
        <v>1.08</v>
      </c>
      <c r="Y137" s="135">
        <f t="shared" si="29"/>
        <v>1.08</v>
      </c>
      <c r="Z137" s="135">
        <f t="shared" si="29"/>
        <v>1.08</v>
      </c>
      <c r="AA137" s="135">
        <f t="shared" si="29"/>
        <v>1.08</v>
      </c>
      <c r="AB137" s="135">
        <f t="shared" si="29"/>
        <v>1.08</v>
      </c>
      <c r="AC137" s="135">
        <f t="shared" si="29"/>
        <v>1.08</v>
      </c>
      <c r="AD137" s="135">
        <f t="shared" si="29"/>
        <v>1.08</v>
      </c>
      <c r="AE137" s="135">
        <f t="shared" si="29"/>
        <v>1.08</v>
      </c>
      <c r="AF137" s="135">
        <f t="shared" si="29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30">B138</f>
        <v>2.37</v>
      </c>
      <c r="D138" s="135">
        <f t="shared" si="30"/>
        <v>2.37</v>
      </c>
      <c r="E138" s="135">
        <f t="shared" si="30"/>
        <v>2.37</v>
      </c>
      <c r="F138" s="135">
        <f t="shared" si="30"/>
        <v>2.37</v>
      </c>
      <c r="G138" s="135">
        <f t="shared" si="30"/>
        <v>2.37</v>
      </c>
      <c r="H138" s="135">
        <f t="shared" si="30"/>
        <v>2.37</v>
      </c>
      <c r="I138" s="135">
        <f t="shared" si="30"/>
        <v>2.37</v>
      </c>
      <c r="J138" s="135">
        <f t="shared" si="30"/>
        <v>2.37</v>
      </c>
      <c r="K138" s="135">
        <f t="shared" si="30"/>
        <v>2.37</v>
      </c>
      <c r="L138" s="135">
        <f t="shared" si="30"/>
        <v>2.37</v>
      </c>
      <c r="M138" s="135">
        <f t="shared" si="30"/>
        <v>2.37</v>
      </c>
      <c r="N138" s="135">
        <f t="shared" si="30"/>
        <v>2.37</v>
      </c>
      <c r="O138" s="135">
        <f t="shared" si="30"/>
        <v>2.37</v>
      </c>
      <c r="P138" s="135">
        <f t="shared" si="30"/>
        <v>2.37</v>
      </c>
      <c r="Q138" s="135">
        <f t="shared" si="30"/>
        <v>2.37</v>
      </c>
      <c r="R138" s="135">
        <f t="shared" si="27"/>
        <v>2.37</v>
      </c>
      <c r="S138" s="135">
        <f t="shared" si="27"/>
        <v>2.37</v>
      </c>
      <c r="T138" s="135">
        <f t="shared" si="27"/>
        <v>2.37</v>
      </c>
      <c r="U138" s="135">
        <f t="shared" si="27"/>
        <v>2.37</v>
      </c>
      <c r="V138" s="135">
        <f t="shared" si="29"/>
        <v>2.37</v>
      </c>
      <c r="W138" s="135">
        <f t="shared" si="29"/>
        <v>2.37</v>
      </c>
      <c r="X138" s="135">
        <f t="shared" si="29"/>
        <v>2.37</v>
      </c>
      <c r="Y138" s="135">
        <f t="shared" si="29"/>
        <v>2.37</v>
      </c>
      <c r="Z138" s="135">
        <f t="shared" si="29"/>
        <v>2.37</v>
      </c>
      <c r="AA138" s="135">
        <f t="shared" si="29"/>
        <v>2.37</v>
      </c>
      <c r="AB138" s="135">
        <f t="shared" si="29"/>
        <v>2.37</v>
      </c>
      <c r="AC138" s="135">
        <f t="shared" si="29"/>
        <v>2.37</v>
      </c>
      <c r="AD138" s="135">
        <f t="shared" si="29"/>
        <v>2.37</v>
      </c>
      <c r="AE138" s="135">
        <f t="shared" si="29"/>
        <v>2.37</v>
      </c>
      <c r="AF138" s="135">
        <f t="shared" si="29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30"/>
        <v>1.81</v>
      </c>
      <c r="D139" s="135">
        <f t="shared" si="30"/>
        <v>1.81</v>
      </c>
      <c r="E139" s="135">
        <f t="shared" si="30"/>
        <v>1.81</v>
      </c>
      <c r="F139" s="135">
        <f t="shared" si="30"/>
        <v>1.81</v>
      </c>
      <c r="G139" s="135">
        <f t="shared" si="30"/>
        <v>1.81</v>
      </c>
      <c r="H139" s="135">
        <f t="shared" si="30"/>
        <v>1.81</v>
      </c>
      <c r="I139" s="135">
        <f t="shared" si="30"/>
        <v>1.81</v>
      </c>
      <c r="J139" s="135">
        <f t="shared" si="30"/>
        <v>1.81</v>
      </c>
      <c r="K139" s="135">
        <f t="shared" si="30"/>
        <v>1.81</v>
      </c>
      <c r="L139" s="135">
        <f t="shared" si="30"/>
        <v>1.81</v>
      </c>
      <c r="M139" s="135">
        <f t="shared" si="30"/>
        <v>1.81</v>
      </c>
      <c r="N139" s="135">
        <f t="shared" si="30"/>
        <v>1.81</v>
      </c>
      <c r="O139" s="135">
        <f t="shared" si="30"/>
        <v>1.81</v>
      </c>
      <c r="P139" s="135">
        <f t="shared" si="30"/>
        <v>1.81</v>
      </c>
      <c r="Q139" s="135">
        <f t="shared" si="30"/>
        <v>1.81</v>
      </c>
      <c r="R139" s="135">
        <f t="shared" si="27"/>
        <v>1.81</v>
      </c>
      <c r="S139" s="135">
        <f t="shared" si="27"/>
        <v>1.81</v>
      </c>
      <c r="T139" s="135">
        <f t="shared" si="27"/>
        <v>1.81</v>
      </c>
      <c r="U139" s="135">
        <f t="shared" si="27"/>
        <v>1.81</v>
      </c>
      <c r="V139" s="135">
        <f t="shared" si="29"/>
        <v>1.81</v>
      </c>
      <c r="W139" s="135">
        <f t="shared" si="29"/>
        <v>1.81</v>
      </c>
      <c r="X139" s="135">
        <f t="shared" si="29"/>
        <v>1.81</v>
      </c>
      <c r="Y139" s="135">
        <f t="shared" si="29"/>
        <v>1.81</v>
      </c>
      <c r="Z139" s="135">
        <f t="shared" si="29"/>
        <v>1.81</v>
      </c>
      <c r="AA139" s="135">
        <f t="shared" si="29"/>
        <v>1.81</v>
      </c>
      <c r="AB139" s="135">
        <f t="shared" si="29"/>
        <v>1.81</v>
      </c>
      <c r="AC139" s="135">
        <f t="shared" si="29"/>
        <v>1.81</v>
      </c>
      <c r="AD139" s="135">
        <f t="shared" si="29"/>
        <v>1.81</v>
      </c>
      <c r="AE139" s="135">
        <f t="shared" si="29"/>
        <v>1.81</v>
      </c>
      <c r="AF139" s="135">
        <f t="shared" si="29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30"/>
        <v>1.0900000000000001</v>
      </c>
      <c r="D140" s="135">
        <f t="shared" si="30"/>
        <v>1.0900000000000001</v>
      </c>
      <c r="E140" s="135">
        <f t="shared" si="30"/>
        <v>1.0900000000000001</v>
      </c>
      <c r="F140" s="135">
        <f t="shared" si="30"/>
        <v>1.0900000000000001</v>
      </c>
      <c r="G140" s="135">
        <f t="shared" si="30"/>
        <v>1.0900000000000001</v>
      </c>
      <c r="H140" s="135">
        <f t="shared" si="30"/>
        <v>1.0900000000000001</v>
      </c>
      <c r="I140" s="135">
        <f t="shared" si="30"/>
        <v>1.0900000000000001</v>
      </c>
      <c r="J140" s="135">
        <f t="shared" si="30"/>
        <v>1.0900000000000001</v>
      </c>
      <c r="K140" s="135">
        <f t="shared" si="30"/>
        <v>1.0900000000000001</v>
      </c>
      <c r="L140" s="135">
        <f t="shared" si="30"/>
        <v>1.0900000000000001</v>
      </c>
      <c r="M140" s="135">
        <f t="shared" si="30"/>
        <v>1.0900000000000001</v>
      </c>
      <c r="N140" s="135">
        <f t="shared" si="30"/>
        <v>1.0900000000000001</v>
      </c>
      <c r="O140" s="135">
        <f t="shared" si="30"/>
        <v>1.0900000000000001</v>
      </c>
      <c r="P140" s="135">
        <f t="shared" si="30"/>
        <v>1.0900000000000001</v>
      </c>
      <c r="Q140" s="135">
        <f t="shared" si="30"/>
        <v>1.0900000000000001</v>
      </c>
      <c r="R140" s="135">
        <f t="shared" si="27"/>
        <v>1.0900000000000001</v>
      </c>
      <c r="S140" s="135">
        <f t="shared" si="27"/>
        <v>1.0900000000000001</v>
      </c>
      <c r="T140" s="135">
        <f t="shared" si="27"/>
        <v>1.0900000000000001</v>
      </c>
      <c r="U140" s="135">
        <f t="shared" si="27"/>
        <v>1.0900000000000001</v>
      </c>
      <c r="V140" s="135">
        <f t="shared" si="29"/>
        <v>1.0900000000000001</v>
      </c>
      <c r="W140" s="135">
        <f t="shared" si="29"/>
        <v>1.0900000000000001</v>
      </c>
      <c r="X140" s="135">
        <f t="shared" si="29"/>
        <v>1.0900000000000001</v>
      </c>
      <c r="Y140" s="135">
        <f t="shared" si="29"/>
        <v>1.0900000000000001</v>
      </c>
      <c r="Z140" s="135">
        <f t="shared" si="29"/>
        <v>1.0900000000000001</v>
      </c>
      <c r="AA140" s="135">
        <f t="shared" si="29"/>
        <v>1.0900000000000001</v>
      </c>
      <c r="AB140" s="135">
        <f t="shared" si="29"/>
        <v>1.0900000000000001</v>
      </c>
      <c r="AC140" s="135">
        <f t="shared" si="29"/>
        <v>1.0900000000000001</v>
      </c>
      <c r="AD140" s="135">
        <f t="shared" si="29"/>
        <v>1.0900000000000001</v>
      </c>
      <c r="AE140" s="135">
        <f t="shared" si="29"/>
        <v>1.0900000000000001</v>
      </c>
      <c r="AF140" s="135">
        <f t="shared" si="29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30"/>
        <v>1.58</v>
      </c>
      <c r="D141" s="135">
        <f t="shared" si="30"/>
        <v>1.58</v>
      </c>
      <c r="E141" s="135">
        <f t="shared" si="30"/>
        <v>1.58</v>
      </c>
      <c r="F141" s="135">
        <f t="shared" si="30"/>
        <v>1.58</v>
      </c>
      <c r="G141" s="135">
        <f t="shared" si="30"/>
        <v>1.58</v>
      </c>
      <c r="H141" s="135">
        <f t="shared" si="30"/>
        <v>1.58</v>
      </c>
      <c r="I141" s="135">
        <f t="shared" si="30"/>
        <v>1.58</v>
      </c>
      <c r="J141" s="135">
        <f t="shared" si="30"/>
        <v>1.58</v>
      </c>
      <c r="K141" s="135">
        <f t="shared" si="30"/>
        <v>1.58</v>
      </c>
      <c r="L141" s="135">
        <f t="shared" si="30"/>
        <v>1.58</v>
      </c>
      <c r="M141" s="135">
        <f t="shared" si="30"/>
        <v>1.58</v>
      </c>
      <c r="N141" s="135">
        <f t="shared" si="30"/>
        <v>1.58</v>
      </c>
      <c r="O141" s="135">
        <f t="shared" si="30"/>
        <v>1.58</v>
      </c>
      <c r="P141" s="135">
        <f t="shared" si="30"/>
        <v>1.58</v>
      </c>
      <c r="Q141" s="135">
        <f t="shared" si="30"/>
        <v>1.58</v>
      </c>
      <c r="R141" s="135">
        <f t="shared" si="27"/>
        <v>1.58</v>
      </c>
      <c r="S141" s="135">
        <f t="shared" si="27"/>
        <v>1.58</v>
      </c>
      <c r="T141" s="135">
        <f t="shared" si="27"/>
        <v>1.58</v>
      </c>
      <c r="U141" s="135">
        <f t="shared" si="27"/>
        <v>1.58</v>
      </c>
      <c r="V141" s="135">
        <f t="shared" si="29"/>
        <v>1.58</v>
      </c>
      <c r="W141" s="135">
        <f t="shared" si="29"/>
        <v>1.58</v>
      </c>
      <c r="X141" s="135">
        <f t="shared" si="29"/>
        <v>1.58</v>
      </c>
      <c r="Y141" s="135">
        <f t="shared" si="29"/>
        <v>1.58</v>
      </c>
      <c r="Z141" s="135">
        <f t="shared" si="29"/>
        <v>1.58</v>
      </c>
      <c r="AA141" s="135">
        <f t="shared" si="29"/>
        <v>1.58</v>
      </c>
      <c r="AB141" s="135">
        <f t="shared" si="29"/>
        <v>1.58</v>
      </c>
      <c r="AC141" s="135">
        <f t="shared" si="29"/>
        <v>1.58</v>
      </c>
      <c r="AD141" s="135">
        <f t="shared" si="29"/>
        <v>1.58</v>
      </c>
      <c r="AE141" s="135">
        <f t="shared" si="29"/>
        <v>1.58</v>
      </c>
      <c r="AF141" s="135">
        <f t="shared" si="29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30"/>
        <v>2</v>
      </c>
      <c r="D142" s="135">
        <f t="shared" si="30"/>
        <v>2</v>
      </c>
      <c r="E142" s="135">
        <f t="shared" si="30"/>
        <v>2</v>
      </c>
      <c r="F142" s="135">
        <f t="shared" si="30"/>
        <v>2</v>
      </c>
      <c r="G142" s="135">
        <f t="shared" si="30"/>
        <v>2</v>
      </c>
      <c r="H142" s="135">
        <f t="shared" si="30"/>
        <v>2</v>
      </c>
      <c r="I142" s="135">
        <f t="shared" si="30"/>
        <v>2</v>
      </c>
      <c r="J142" s="135">
        <f t="shared" si="30"/>
        <v>2</v>
      </c>
      <c r="K142" s="135">
        <f t="shared" si="30"/>
        <v>2</v>
      </c>
      <c r="L142" s="135">
        <f t="shared" si="30"/>
        <v>2</v>
      </c>
      <c r="M142" s="135">
        <f t="shared" si="30"/>
        <v>2</v>
      </c>
      <c r="N142" s="135">
        <f t="shared" si="30"/>
        <v>2</v>
      </c>
      <c r="O142" s="135">
        <f t="shared" si="30"/>
        <v>2</v>
      </c>
      <c r="P142" s="135">
        <f t="shared" si="30"/>
        <v>2</v>
      </c>
      <c r="Q142" s="135">
        <f t="shared" si="30"/>
        <v>2</v>
      </c>
      <c r="R142" s="135">
        <f t="shared" si="27"/>
        <v>2</v>
      </c>
      <c r="S142" s="135">
        <f t="shared" si="27"/>
        <v>2</v>
      </c>
      <c r="T142" s="135">
        <f t="shared" si="27"/>
        <v>2</v>
      </c>
      <c r="U142" s="135">
        <f t="shared" si="27"/>
        <v>2</v>
      </c>
      <c r="V142" s="135">
        <f t="shared" si="29"/>
        <v>2</v>
      </c>
      <c r="W142" s="135">
        <f t="shared" si="29"/>
        <v>2</v>
      </c>
      <c r="X142" s="135">
        <f t="shared" si="29"/>
        <v>2</v>
      </c>
      <c r="Y142" s="135">
        <f t="shared" si="29"/>
        <v>2</v>
      </c>
      <c r="Z142" s="135">
        <f t="shared" si="29"/>
        <v>2</v>
      </c>
      <c r="AA142" s="135">
        <f t="shared" si="29"/>
        <v>2</v>
      </c>
      <c r="AB142" s="135">
        <f t="shared" si="29"/>
        <v>2</v>
      </c>
      <c r="AC142" s="135">
        <f t="shared" si="29"/>
        <v>2</v>
      </c>
      <c r="AD142" s="135">
        <f t="shared" si="29"/>
        <v>2</v>
      </c>
      <c r="AE142" s="135">
        <f t="shared" si="29"/>
        <v>2</v>
      </c>
      <c r="AF142" s="135">
        <f t="shared" si="29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30"/>
        <v>0.47</v>
      </c>
      <c r="D143" s="135">
        <f t="shared" si="30"/>
        <v>0.47</v>
      </c>
      <c r="E143" s="135">
        <f t="shared" si="30"/>
        <v>0.47</v>
      </c>
      <c r="F143" s="135">
        <f t="shared" si="30"/>
        <v>0.47</v>
      </c>
      <c r="G143" s="135">
        <f t="shared" si="30"/>
        <v>0.47</v>
      </c>
      <c r="H143" s="135">
        <f t="shared" si="30"/>
        <v>0.47</v>
      </c>
      <c r="I143" s="135">
        <f t="shared" si="30"/>
        <v>0.47</v>
      </c>
      <c r="J143" s="135">
        <f t="shared" si="30"/>
        <v>0.47</v>
      </c>
      <c r="K143" s="135">
        <f t="shared" si="30"/>
        <v>0.47</v>
      </c>
      <c r="L143" s="135">
        <f t="shared" si="30"/>
        <v>0.47</v>
      </c>
      <c r="M143" s="135">
        <f t="shared" si="30"/>
        <v>0.47</v>
      </c>
      <c r="N143" s="135">
        <f t="shared" si="30"/>
        <v>0.47</v>
      </c>
      <c r="O143" s="135">
        <f t="shared" si="30"/>
        <v>0.47</v>
      </c>
      <c r="P143" s="135">
        <f t="shared" si="30"/>
        <v>0.47</v>
      </c>
      <c r="Q143" s="135">
        <f t="shared" si="30"/>
        <v>0.47</v>
      </c>
      <c r="R143" s="135">
        <f t="shared" si="27"/>
        <v>0.47</v>
      </c>
      <c r="S143" s="135">
        <f t="shared" si="27"/>
        <v>0.47</v>
      </c>
      <c r="T143" s="135">
        <f t="shared" si="27"/>
        <v>0.47</v>
      </c>
      <c r="U143" s="135">
        <f t="shared" si="27"/>
        <v>0.47</v>
      </c>
      <c r="V143" s="135">
        <f t="shared" si="29"/>
        <v>0.47</v>
      </c>
      <c r="W143" s="135">
        <f t="shared" si="29"/>
        <v>0.47</v>
      </c>
      <c r="X143" s="135">
        <f t="shared" si="29"/>
        <v>0.47</v>
      </c>
      <c r="Y143" s="135">
        <f t="shared" si="29"/>
        <v>0.47</v>
      </c>
      <c r="Z143" s="135">
        <f t="shared" si="29"/>
        <v>0.47</v>
      </c>
      <c r="AA143" s="135">
        <f t="shared" si="29"/>
        <v>0.47</v>
      </c>
      <c r="AB143" s="135">
        <f t="shared" si="29"/>
        <v>0.47</v>
      </c>
      <c r="AC143" s="135">
        <f t="shared" si="29"/>
        <v>0.47</v>
      </c>
      <c r="AD143" s="135">
        <f t="shared" si="29"/>
        <v>0.47</v>
      </c>
      <c r="AE143" s="135">
        <f t="shared" si="29"/>
        <v>0.47</v>
      </c>
      <c r="AF143" s="135">
        <f t="shared" si="29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30"/>
        <v>0</v>
      </c>
      <c r="D144" s="135">
        <f t="shared" si="30"/>
        <v>0</v>
      </c>
      <c r="E144" s="135">
        <f t="shared" si="30"/>
        <v>0</v>
      </c>
      <c r="F144" s="135">
        <f t="shared" si="30"/>
        <v>0</v>
      </c>
      <c r="G144" s="135">
        <f t="shared" si="30"/>
        <v>0</v>
      </c>
      <c r="H144" s="135">
        <f t="shared" si="30"/>
        <v>0</v>
      </c>
      <c r="I144" s="135">
        <f t="shared" si="30"/>
        <v>0</v>
      </c>
      <c r="J144" s="135">
        <f t="shared" si="30"/>
        <v>0</v>
      </c>
      <c r="K144" s="135">
        <f t="shared" si="30"/>
        <v>0</v>
      </c>
      <c r="L144" s="135">
        <f t="shared" si="30"/>
        <v>0</v>
      </c>
      <c r="M144" s="135">
        <f t="shared" si="30"/>
        <v>0</v>
      </c>
      <c r="N144" s="135">
        <f t="shared" si="30"/>
        <v>0</v>
      </c>
      <c r="O144" s="135">
        <f t="shared" si="30"/>
        <v>0</v>
      </c>
      <c r="P144" s="135">
        <f t="shared" si="30"/>
        <v>0</v>
      </c>
      <c r="Q144" s="135">
        <f t="shared" si="30"/>
        <v>0</v>
      </c>
      <c r="R144" s="135">
        <f t="shared" si="27"/>
        <v>0</v>
      </c>
      <c r="S144" s="135">
        <f t="shared" si="27"/>
        <v>0</v>
      </c>
      <c r="T144" s="135">
        <f t="shared" si="27"/>
        <v>0</v>
      </c>
      <c r="U144" s="135">
        <f t="shared" si="27"/>
        <v>0</v>
      </c>
      <c r="V144" s="135">
        <f t="shared" si="29"/>
        <v>0</v>
      </c>
      <c r="W144" s="135">
        <f t="shared" si="29"/>
        <v>0</v>
      </c>
      <c r="X144" s="135">
        <f t="shared" si="29"/>
        <v>0</v>
      </c>
      <c r="Y144" s="135">
        <f t="shared" si="29"/>
        <v>0</v>
      </c>
      <c r="Z144" s="135">
        <f t="shared" si="29"/>
        <v>0</v>
      </c>
      <c r="AA144" s="135">
        <f t="shared" si="29"/>
        <v>0</v>
      </c>
      <c r="AB144" s="135">
        <f t="shared" si="29"/>
        <v>0</v>
      </c>
      <c r="AC144" s="135">
        <f t="shared" si="29"/>
        <v>0</v>
      </c>
      <c r="AD144" s="135">
        <f t="shared" si="29"/>
        <v>0</v>
      </c>
      <c r="AE144" s="135">
        <f t="shared" si="29"/>
        <v>0</v>
      </c>
      <c r="AF144" s="135">
        <f t="shared" si="29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30"/>
        <v>0</v>
      </c>
      <c r="D145" s="135">
        <f t="shared" si="30"/>
        <v>0</v>
      </c>
      <c r="E145" s="135">
        <f t="shared" si="30"/>
        <v>0</v>
      </c>
      <c r="F145" s="135">
        <f t="shared" si="30"/>
        <v>0</v>
      </c>
      <c r="G145" s="135">
        <f t="shared" si="30"/>
        <v>0</v>
      </c>
      <c r="H145" s="135">
        <f t="shared" si="30"/>
        <v>0</v>
      </c>
      <c r="I145" s="135">
        <f t="shared" si="30"/>
        <v>0</v>
      </c>
      <c r="J145" s="135">
        <f t="shared" si="30"/>
        <v>0</v>
      </c>
      <c r="K145" s="135">
        <f t="shared" si="30"/>
        <v>0</v>
      </c>
      <c r="L145" s="135">
        <f t="shared" si="30"/>
        <v>0</v>
      </c>
      <c r="M145" s="135">
        <f t="shared" si="30"/>
        <v>0</v>
      </c>
      <c r="N145" s="135">
        <f t="shared" si="30"/>
        <v>0</v>
      </c>
      <c r="O145" s="135">
        <f t="shared" si="30"/>
        <v>0</v>
      </c>
      <c r="P145" s="135">
        <f t="shared" si="30"/>
        <v>0</v>
      </c>
      <c r="Q145" s="135">
        <f t="shared" si="30"/>
        <v>0</v>
      </c>
      <c r="R145" s="135">
        <f t="shared" si="27"/>
        <v>0</v>
      </c>
      <c r="S145" s="135">
        <f t="shared" si="27"/>
        <v>0</v>
      </c>
      <c r="T145" s="135">
        <f t="shared" si="27"/>
        <v>0</v>
      </c>
      <c r="U145" s="135">
        <f t="shared" si="27"/>
        <v>0</v>
      </c>
      <c r="V145" s="135">
        <f t="shared" si="29"/>
        <v>0</v>
      </c>
      <c r="W145" s="135">
        <f t="shared" si="29"/>
        <v>0</v>
      </c>
      <c r="X145" s="135">
        <f t="shared" si="29"/>
        <v>0</v>
      </c>
      <c r="Y145" s="135">
        <f t="shared" si="29"/>
        <v>0</v>
      </c>
      <c r="Z145" s="135">
        <f t="shared" si="29"/>
        <v>0</v>
      </c>
      <c r="AA145" s="135">
        <f t="shared" si="29"/>
        <v>0</v>
      </c>
      <c r="AB145" s="135">
        <f t="shared" si="29"/>
        <v>0</v>
      </c>
      <c r="AC145" s="135">
        <f t="shared" si="29"/>
        <v>0</v>
      </c>
      <c r="AD145" s="135">
        <f t="shared" si="29"/>
        <v>0</v>
      </c>
      <c r="AE145" s="135">
        <f t="shared" si="29"/>
        <v>0</v>
      </c>
      <c r="AF145" s="135">
        <f t="shared" si="29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30"/>
        <v>0.8</v>
      </c>
      <c r="D146" s="135">
        <f t="shared" si="30"/>
        <v>0.8</v>
      </c>
      <c r="E146" s="135">
        <f t="shared" si="30"/>
        <v>0.8</v>
      </c>
      <c r="F146" s="135">
        <f t="shared" si="30"/>
        <v>0.8</v>
      </c>
      <c r="G146" s="135">
        <f t="shared" si="30"/>
        <v>0.8</v>
      </c>
      <c r="H146" s="135">
        <f t="shared" si="30"/>
        <v>0.8</v>
      </c>
      <c r="I146" s="135">
        <f t="shared" si="30"/>
        <v>0.8</v>
      </c>
      <c r="J146" s="135">
        <f t="shared" si="30"/>
        <v>0.8</v>
      </c>
      <c r="K146" s="135">
        <f t="shared" si="30"/>
        <v>0.8</v>
      </c>
      <c r="L146" s="135">
        <f t="shared" si="30"/>
        <v>0.8</v>
      </c>
      <c r="M146" s="135">
        <f t="shared" si="30"/>
        <v>0.8</v>
      </c>
      <c r="N146" s="135">
        <f t="shared" si="30"/>
        <v>0.8</v>
      </c>
      <c r="O146" s="135">
        <f t="shared" si="30"/>
        <v>0.8</v>
      </c>
      <c r="P146" s="135">
        <f t="shared" si="30"/>
        <v>0.8</v>
      </c>
      <c r="Q146" s="135">
        <f t="shared" si="30"/>
        <v>0.8</v>
      </c>
      <c r="R146" s="135">
        <f t="shared" si="27"/>
        <v>0.8</v>
      </c>
      <c r="S146" s="135">
        <f t="shared" si="27"/>
        <v>0.8</v>
      </c>
      <c r="T146" s="135">
        <f t="shared" si="27"/>
        <v>0.8</v>
      </c>
      <c r="U146" s="135">
        <f t="shared" si="27"/>
        <v>0.8</v>
      </c>
      <c r="V146" s="135">
        <f t="shared" si="29"/>
        <v>0.8</v>
      </c>
      <c r="W146" s="135">
        <f t="shared" si="29"/>
        <v>0.8</v>
      </c>
      <c r="X146" s="135">
        <f t="shared" ref="X146:AF170" si="31">W146</f>
        <v>0.8</v>
      </c>
      <c r="Y146" s="135">
        <f t="shared" si="31"/>
        <v>0.8</v>
      </c>
      <c r="Z146" s="135">
        <f t="shared" si="31"/>
        <v>0.8</v>
      </c>
      <c r="AA146" s="135">
        <f t="shared" si="31"/>
        <v>0.8</v>
      </c>
      <c r="AB146" s="135">
        <f t="shared" si="31"/>
        <v>0.8</v>
      </c>
      <c r="AC146" s="135">
        <f t="shared" si="31"/>
        <v>0.8</v>
      </c>
      <c r="AD146" s="135">
        <f t="shared" si="31"/>
        <v>0.8</v>
      </c>
      <c r="AE146" s="135">
        <f t="shared" si="31"/>
        <v>0.8</v>
      </c>
      <c r="AF146" s="135">
        <f t="shared" si="31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30"/>
        <v>1.5</v>
      </c>
      <c r="D147" s="135">
        <f t="shared" si="30"/>
        <v>1.5</v>
      </c>
      <c r="E147" s="135">
        <f t="shared" si="30"/>
        <v>1.5</v>
      </c>
      <c r="F147" s="135">
        <f t="shared" si="30"/>
        <v>1.5</v>
      </c>
      <c r="G147" s="135">
        <f t="shared" si="30"/>
        <v>1.5</v>
      </c>
      <c r="H147" s="135">
        <f t="shared" si="30"/>
        <v>1.5</v>
      </c>
      <c r="I147" s="135">
        <f t="shared" si="30"/>
        <v>1.5</v>
      </c>
      <c r="J147" s="135">
        <f t="shared" si="30"/>
        <v>1.5</v>
      </c>
      <c r="K147" s="135">
        <f t="shared" si="30"/>
        <v>1.5</v>
      </c>
      <c r="L147" s="135">
        <f t="shared" si="30"/>
        <v>1.5</v>
      </c>
      <c r="M147" s="135">
        <f t="shared" si="30"/>
        <v>1.5</v>
      </c>
      <c r="N147" s="135">
        <f t="shared" si="30"/>
        <v>1.5</v>
      </c>
      <c r="O147" s="135">
        <f t="shared" si="30"/>
        <v>1.5</v>
      </c>
      <c r="P147" s="135">
        <f t="shared" si="30"/>
        <v>1.5</v>
      </c>
      <c r="Q147" s="135">
        <f t="shared" si="30"/>
        <v>1.5</v>
      </c>
      <c r="R147" s="135">
        <f t="shared" si="27"/>
        <v>1.5</v>
      </c>
      <c r="S147" s="135">
        <f t="shared" si="27"/>
        <v>1.5</v>
      </c>
      <c r="T147" s="135">
        <f t="shared" si="27"/>
        <v>1.5</v>
      </c>
      <c r="U147" s="135">
        <f t="shared" si="27"/>
        <v>1.5</v>
      </c>
      <c r="V147" s="135">
        <f t="shared" si="27"/>
        <v>1.5</v>
      </c>
      <c r="W147" s="135">
        <f t="shared" si="27"/>
        <v>1.5</v>
      </c>
      <c r="X147" s="135">
        <f t="shared" si="31"/>
        <v>1.5</v>
      </c>
      <c r="Y147" s="135">
        <f t="shared" si="31"/>
        <v>1.5</v>
      </c>
      <c r="Z147" s="135">
        <f t="shared" si="31"/>
        <v>1.5</v>
      </c>
      <c r="AA147" s="135">
        <f t="shared" si="31"/>
        <v>1.5</v>
      </c>
      <c r="AB147" s="135">
        <f t="shared" si="31"/>
        <v>1.5</v>
      </c>
      <c r="AC147" s="135">
        <f t="shared" si="31"/>
        <v>1.5</v>
      </c>
      <c r="AD147" s="135">
        <f t="shared" si="31"/>
        <v>1.5</v>
      </c>
      <c r="AE147" s="135">
        <f t="shared" si="31"/>
        <v>1.5</v>
      </c>
      <c r="AF147" s="135">
        <f t="shared" si="31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30"/>
        <v>1</v>
      </c>
      <c r="D148" s="135">
        <f t="shared" si="30"/>
        <v>1</v>
      </c>
      <c r="E148" s="135">
        <f t="shared" si="30"/>
        <v>1</v>
      </c>
      <c r="F148" s="135">
        <f t="shared" si="30"/>
        <v>1</v>
      </c>
      <c r="G148" s="135">
        <f t="shared" si="30"/>
        <v>1</v>
      </c>
      <c r="H148" s="135">
        <f t="shared" si="30"/>
        <v>1</v>
      </c>
      <c r="I148" s="135">
        <f t="shared" si="30"/>
        <v>1</v>
      </c>
      <c r="J148" s="135">
        <f t="shared" si="30"/>
        <v>1</v>
      </c>
      <c r="K148" s="135">
        <f t="shared" si="30"/>
        <v>1</v>
      </c>
      <c r="L148" s="135">
        <f t="shared" si="30"/>
        <v>1</v>
      </c>
      <c r="M148" s="135">
        <f t="shared" si="30"/>
        <v>1</v>
      </c>
      <c r="N148" s="135">
        <f t="shared" si="30"/>
        <v>1</v>
      </c>
      <c r="O148" s="135">
        <f t="shared" si="30"/>
        <v>1</v>
      </c>
      <c r="P148" s="135">
        <f t="shared" si="30"/>
        <v>1</v>
      </c>
      <c r="Q148" s="135">
        <f t="shared" si="30"/>
        <v>1</v>
      </c>
      <c r="R148" s="135">
        <f t="shared" si="27"/>
        <v>1</v>
      </c>
      <c r="S148" s="135">
        <f t="shared" si="27"/>
        <v>1</v>
      </c>
      <c r="T148" s="135">
        <f t="shared" si="27"/>
        <v>1</v>
      </c>
      <c r="U148" s="135">
        <f t="shared" si="27"/>
        <v>1</v>
      </c>
      <c r="V148" s="135">
        <f t="shared" si="27"/>
        <v>1</v>
      </c>
      <c r="W148" s="135">
        <f t="shared" si="27"/>
        <v>1</v>
      </c>
      <c r="X148" s="135">
        <f t="shared" si="31"/>
        <v>1</v>
      </c>
      <c r="Y148" s="135">
        <f t="shared" si="31"/>
        <v>1</v>
      </c>
      <c r="Z148" s="135">
        <f t="shared" si="31"/>
        <v>1</v>
      </c>
      <c r="AA148" s="135">
        <f t="shared" si="31"/>
        <v>1</v>
      </c>
      <c r="AB148" s="135">
        <f t="shared" si="31"/>
        <v>1</v>
      </c>
      <c r="AC148" s="135">
        <f t="shared" si="31"/>
        <v>1</v>
      </c>
      <c r="AD148" s="135">
        <f t="shared" si="31"/>
        <v>1</v>
      </c>
      <c r="AE148" s="135">
        <f t="shared" si="31"/>
        <v>1</v>
      </c>
      <c r="AF148" s="135">
        <f t="shared" si="31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30"/>
        <v>1</v>
      </c>
      <c r="D149" s="135">
        <f t="shared" si="30"/>
        <v>1</v>
      </c>
      <c r="E149" s="135">
        <f t="shared" si="30"/>
        <v>1</v>
      </c>
      <c r="F149" s="135">
        <f t="shared" si="30"/>
        <v>1</v>
      </c>
      <c r="G149" s="135">
        <f t="shared" si="30"/>
        <v>1</v>
      </c>
      <c r="H149" s="135">
        <f t="shared" si="30"/>
        <v>1</v>
      </c>
      <c r="I149" s="135">
        <f t="shared" si="30"/>
        <v>1</v>
      </c>
      <c r="J149" s="135">
        <f t="shared" si="30"/>
        <v>1</v>
      </c>
      <c r="K149" s="135">
        <f t="shared" si="30"/>
        <v>1</v>
      </c>
      <c r="L149" s="135">
        <f t="shared" si="30"/>
        <v>1</v>
      </c>
      <c r="M149" s="135">
        <f t="shared" si="30"/>
        <v>1</v>
      </c>
      <c r="N149" s="135">
        <f t="shared" si="30"/>
        <v>1</v>
      </c>
      <c r="O149" s="135">
        <f t="shared" si="30"/>
        <v>1</v>
      </c>
      <c r="P149" s="135">
        <f t="shared" si="30"/>
        <v>1</v>
      </c>
      <c r="Q149" s="135">
        <f t="shared" si="30"/>
        <v>1</v>
      </c>
      <c r="R149" s="135">
        <f t="shared" si="27"/>
        <v>1</v>
      </c>
      <c r="S149" s="135">
        <f t="shared" si="27"/>
        <v>1</v>
      </c>
      <c r="T149" s="135">
        <f t="shared" si="27"/>
        <v>1</v>
      </c>
      <c r="U149" s="135">
        <f t="shared" si="27"/>
        <v>1</v>
      </c>
      <c r="V149" s="135">
        <f t="shared" si="27"/>
        <v>1</v>
      </c>
      <c r="W149" s="135">
        <f t="shared" si="27"/>
        <v>1</v>
      </c>
      <c r="X149" s="135">
        <f t="shared" si="31"/>
        <v>1</v>
      </c>
      <c r="Y149" s="135">
        <f t="shared" si="31"/>
        <v>1</v>
      </c>
      <c r="Z149" s="135">
        <f t="shared" si="31"/>
        <v>1</v>
      </c>
      <c r="AA149" s="135">
        <f t="shared" si="31"/>
        <v>1</v>
      </c>
      <c r="AB149" s="135">
        <f t="shared" si="31"/>
        <v>1</v>
      </c>
      <c r="AC149" s="135">
        <f t="shared" si="31"/>
        <v>1</v>
      </c>
      <c r="AD149" s="135">
        <f t="shared" si="31"/>
        <v>1</v>
      </c>
      <c r="AE149" s="135">
        <f t="shared" si="31"/>
        <v>1</v>
      </c>
      <c r="AF149" s="135">
        <f t="shared" si="31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30"/>
        <v>0.42</v>
      </c>
      <c r="D150" s="135">
        <f t="shared" si="30"/>
        <v>0.42</v>
      </c>
      <c r="E150" s="135">
        <f t="shared" si="30"/>
        <v>0.42</v>
      </c>
      <c r="F150" s="135">
        <f t="shared" si="30"/>
        <v>0.42</v>
      </c>
      <c r="G150" s="135">
        <f t="shared" si="30"/>
        <v>0.42</v>
      </c>
      <c r="H150" s="135">
        <f t="shared" si="30"/>
        <v>0.42</v>
      </c>
      <c r="I150" s="135">
        <f t="shared" si="30"/>
        <v>0.42</v>
      </c>
      <c r="J150" s="135">
        <f t="shared" si="30"/>
        <v>0.42</v>
      </c>
      <c r="K150" s="135">
        <f t="shared" si="30"/>
        <v>0.42</v>
      </c>
      <c r="L150" s="135">
        <f t="shared" si="30"/>
        <v>0.42</v>
      </c>
      <c r="M150" s="135">
        <f t="shared" si="30"/>
        <v>0.42</v>
      </c>
      <c r="N150" s="135">
        <f t="shared" si="30"/>
        <v>0.42</v>
      </c>
      <c r="O150" s="135">
        <f t="shared" si="30"/>
        <v>0.42</v>
      </c>
      <c r="P150" s="135">
        <f t="shared" si="30"/>
        <v>0.42</v>
      </c>
      <c r="Q150" s="135">
        <f t="shared" si="30"/>
        <v>0.42</v>
      </c>
      <c r="R150" s="135">
        <f t="shared" si="27"/>
        <v>0.42</v>
      </c>
      <c r="S150" s="135">
        <f t="shared" si="27"/>
        <v>0.42</v>
      </c>
      <c r="T150" s="135">
        <f t="shared" si="27"/>
        <v>0.42</v>
      </c>
      <c r="U150" s="135">
        <f t="shared" si="27"/>
        <v>0.42</v>
      </c>
      <c r="V150" s="135">
        <f t="shared" si="27"/>
        <v>0.42</v>
      </c>
      <c r="W150" s="135">
        <f t="shared" si="27"/>
        <v>0.42</v>
      </c>
      <c r="X150" s="135">
        <f t="shared" si="31"/>
        <v>0.42</v>
      </c>
      <c r="Y150" s="135">
        <f t="shared" si="31"/>
        <v>0.42</v>
      </c>
      <c r="Z150" s="135">
        <f t="shared" si="31"/>
        <v>0.42</v>
      </c>
      <c r="AA150" s="135">
        <f t="shared" si="31"/>
        <v>0.42</v>
      </c>
      <c r="AB150" s="135">
        <f t="shared" si="31"/>
        <v>0.42</v>
      </c>
      <c r="AC150" s="135">
        <f t="shared" si="31"/>
        <v>0.42</v>
      </c>
      <c r="AD150" s="135">
        <f t="shared" si="31"/>
        <v>0.42</v>
      </c>
      <c r="AE150" s="135">
        <f t="shared" si="31"/>
        <v>0.42</v>
      </c>
      <c r="AF150" s="135">
        <f t="shared" si="31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30"/>
        <v>0.46</v>
      </c>
      <c r="D151" s="135">
        <f t="shared" si="30"/>
        <v>0.46</v>
      </c>
      <c r="E151" s="135">
        <f t="shared" si="30"/>
        <v>0.46</v>
      </c>
      <c r="F151" s="135">
        <f t="shared" si="30"/>
        <v>0.46</v>
      </c>
      <c r="G151" s="135">
        <f t="shared" si="30"/>
        <v>0.46</v>
      </c>
      <c r="H151" s="135">
        <f t="shared" si="30"/>
        <v>0.46</v>
      </c>
      <c r="I151" s="135">
        <f t="shared" si="30"/>
        <v>0.46</v>
      </c>
      <c r="J151" s="135">
        <f t="shared" si="30"/>
        <v>0.46</v>
      </c>
      <c r="K151" s="135">
        <f t="shared" si="30"/>
        <v>0.46</v>
      </c>
      <c r="L151" s="135">
        <f t="shared" si="30"/>
        <v>0.46</v>
      </c>
      <c r="M151" s="135">
        <f t="shared" si="30"/>
        <v>0.46</v>
      </c>
      <c r="N151" s="135">
        <f t="shared" si="30"/>
        <v>0.46</v>
      </c>
      <c r="O151" s="135">
        <f t="shared" si="30"/>
        <v>0.46</v>
      </c>
      <c r="P151" s="135">
        <f t="shared" si="30"/>
        <v>0.46</v>
      </c>
      <c r="Q151" s="135">
        <f t="shared" si="30"/>
        <v>0.46</v>
      </c>
      <c r="R151" s="135">
        <f t="shared" si="27"/>
        <v>0.46</v>
      </c>
      <c r="S151" s="135">
        <f t="shared" si="27"/>
        <v>0.46</v>
      </c>
      <c r="T151" s="135">
        <f t="shared" si="27"/>
        <v>0.46</v>
      </c>
      <c r="U151" s="135">
        <f t="shared" si="27"/>
        <v>0.46</v>
      </c>
      <c r="V151" s="135">
        <f t="shared" si="27"/>
        <v>0.46</v>
      </c>
      <c r="W151" s="135">
        <f t="shared" si="27"/>
        <v>0.46</v>
      </c>
      <c r="X151" s="135">
        <f t="shared" si="31"/>
        <v>0.46</v>
      </c>
      <c r="Y151" s="135">
        <f t="shared" si="31"/>
        <v>0.46</v>
      </c>
      <c r="Z151" s="135">
        <f t="shared" si="31"/>
        <v>0.46</v>
      </c>
      <c r="AA151" s="135">
        <f t="shared" si="31"/>
        <v>0.46</v>
      </c>
      <c r="AB151" s="135">
        <f t="shared" si="31"/>
        <v>0.46</v>
      </c>
      <c r="AC151" s="135">
        <f t="shared" si="31"/>
        <v>0.46</v>
      </c>
      <c r="AD151" s="135">
        <f t="shared" si="31"/>
        <v>0.46</v>
      </c>
      <c r="AE151" s="135">
        <f t="shared" si="31"/>
        <v>0.46</v>
      </c>
      <c r="AF151" s="135">
        <f t="shared" si="31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30"/>
        <v>0.85</v>
      </c>
      <c r="D152" s="135">
        <f t="shared" si="30"/>
        <v>0.85</v>
      </c>
      <c r="E152" s="135">
        <f t="shared" si="30"/>
        <v>0.85</v>
      </c>
      <c r="F152" s="135">
        <f t="shared" si="30"/>
        <v>0.85</v>
      </c>
      <c r="G152" s="135">
        <f t="shared" si="30"/>
        <v>0.85</v>
      </c>
      <c r="H152" s="135">
        <f t="shared" si="30"/>
        <v>0.85</v>
      </c>
      <c r="I152" s="135">
        <f t="shared" si="30"/>
        <v>0.85</v>
      </c>
      <c r="J152" s="135">
        <f t="shared" si="30"/>
        <v>0.85</v>
      </c>
      <c r="K152" s="135">
        <f t="shared" si="30"/>
        <v>0.85</v>
      </c>
      <c r="L152" s="135">
        <f t="shared" si="30"/>
        <v>0.85</v>
      </c>
      <c r="M152" s="135">
        <f t="shared" si="30"/>
        <v>0.85</v>
      </c>
      <c r="N152" s="135">
        <f t="shared" si="30"/>
        <v>0.85</v>
      </c>
      <c r="O152" s="135">
        <f t="shared" si="30"/>
        <v>0.85</v>
      </c>
      <c r="P152" s="135">
        <f t="shared" si="30"/>
        <v>0.85</v>
      </c>
      <c r="Q152" s="135">
        <f t="shared" si="30"/>
        <v>0.85</v>
      </c>
      <c r="R152" s="135">
        <f t="shared" si="27"/>
        <v>0.85</v>
      </c>
      <c r="S152" s="135">
        <f t="shared" si="27"/>
        <v>0.85</v>
      </c>
      <c r="T152" s="135">
        <f t="shared" si="27"/>
        <v>0.85</v>
      </c>
      <c r="U152" s="135">
        <f t="shared" si="27"/>
        <v>0.85</v>
      </c>
      <c r="V152" s="135">
        <f t="shared" si="27"/>
        <v>0.85</v>
      </c>
      <c r="W152" s="135">
        <f t="shared" si="27"/>
        <v>0.85</v>
      </c>
      <c r="X152" s="135">
        <f t="shared" si="31"/>
        <v>0.85</v>
      </c>
      <c r="Y152" s="135">
        <f t="shared" si="31"/>
        <v>0.85</v>
      </c>
      <c r="Z152" s="135">
        <f t="shared" si="31"/>
        <v>0.85</v>
      </c>
      <c r="AA152" s="135">
        <f t="shared" si="31"/>
        <v>0.85</v>
      </c>
      <c r="AB152" s="135">
        <f t="shared" si="31"/>
        <v>0.85</v>
      </c>
      <c r="AC152" s="135">
        <f t="shared" si="31"/>
        <v>0.85</v>
      </c>
      <c r="AD152" s="135">
        <f t="shared" si="31"/>
        <v>0.85</v>
      </c>
      <c r="AE152" s="135">
        <f t="shared" si="31"/>
        <v>0.85</v>
      </c>
      <c r="AF152" s="135">
        <f t="shared" si="31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30"/>
        <v>0.9</v>
      </c>
      <c r="D153" s="135">
        <f t="shared" si="30"/>
        <v>0.9</v>
      </c>
      <c r="E153" s="135">
        <f t="shared" si="30"/>
        <v>0.9</v>
      </c>
      <c r="F153" s="135">
        <f t="shared" si="30"/>
        <v>0.9</v>
      </c>
      <c r="G153" s="135">
        <f t="shared" si="30"/>
        <v>0.9</v>
      </c>
      <c r="H153" s="135">
        <f t="shared" si="30"/>
        <v>0.9</v>
      </c>
      <c r="I153" s="135">
        <f t="shared" si="30"/>
        <v>0.9</v>
      </c>
      <c r="J153" s="135">
        <f t="shared" si="30"/>
        <v>0.9</v>
      </c>
      <c r="K153" s="135">
        <f t="shared" si="30"/>
        <v>0.9</v>
      </c>
      <c r="L153" s="135">
        <f t="shared" si="30"/>
        <v>0.9</v>
      </c>
      <c r="M153" s="135">
        <f t="shared" si="30"/>
        <v>0.9</v>
      </c>
      <c r="N153" s="135">
        <f t="shared" si="30"/>
        <v>0.9</v>
      </c>
      <c r="O153" s="135">
        <f t="shared" si="30"/>
        <v>0.9</v>
      </c>
      <c r="P153" s="135">
        <f t="shared" si="30"/>
        <v>0.9</v>
      </c>
      <c r="Q153" s="135">
        <f t="shared" si="30"/>
        <v>0.9</v>
      </c>
      <c r="R153" s="135">
        <f t="shared" si="27"/>
        <v>0.9</v>
      </c>
      <c r="S153" s="135">
        <f t="shared" si="27"/>
        <v>0.9</v>
      </c>
      <c r="T153" s="135">
        <f t="shared" si="27"/>
        <v>0.9</v>
      </c>
      <c r="U153" s="135">
        <f t="shared" si="27"/>
        <v>0.9</v>
      </c>
      <c r="V153" s="135">
        <f t="shared" si="27"/>
        <v>0.9</v>
      </c>
      <c r="W153" s="135">
        <f t="shared" si="27"/>
        <v>0.9</v>
      </c>
      <c r="X153" s="135">
        <f t="shared" si="31"/>
        <v>0.9</v>
      </c>
      <c r="Y153" s="135">
        <f t="shared" si="31"/>
        <v>0.9</v>
      </c>
      <c r="Z153" s="135">
        <f t="shared" si="31"/>
        <v>0.9</v>
      </c>
      <c r="AA153" s="135">
        <f t="shared" si="31"/>
        <v>0.9</v>
      </c>
      <c r="AB153" s="135">
        <f t="shared" si="31"/>
        <v>0.9</v>
      </c>
      <c r="AC153" s="135">
        <f t="shared" si="31"/>
        <v>0.9</v>
      </c>
      <c r="AD153" s="135">
        <f t="shared" si="31"/>
        <v>0.9</v>
      </c>
      <c r="AE153" s="135">
        <f t="shared" si="31"/>
        <v>0.9</v>
      </c>
      <c r="AF153" s="135">
        <f t="shared" si="31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30"/>
        <v>0.44</v>
      </c>
      <c r="D154" s="135">
        <f t="shared" si="30"/>
        <v>0.44</v>
      </c>
      <c r="E154" s="135">
        <f t="shared" si="30"/>
        <v>0.44</v>
      </c>
      <c r="F154" s="135">
        <f t="shared" si="30"/>
        <v>0.44</v>
      </c>
      <c r="G154" s="135">
        <f t="shared" si="30"/>
        <v>0.44</v>
      </c>
      <c r="H154" s="135">
        <f t="shared" si="30"/>
        <v>0.44</v>
      </c>
      <c r="I154" s="135">
        <f t="shared" si="30"/>
        <v>0.44</v>
      </c>
      <c r="J154" s="135">
        <f t="shared" si="30"/>
        <v>0.44</v>
      </c>
      <c r="K154" s="135">
        <f t="shared" si="30"/>
        <v>0.44</v>
      </c>
      <c r="L154" s="135">
        <f t="shared" si="30"/>
        <v>0.44</v>
      </c>
      <c r="M154" s="135">
        <f t="shared" si="30"/>
        <v>0.44</v>
      </c>
      <c r="N154" s="135">
        <f t="shared" si="30"/>
        <v>0.44</v>
      </c>
      <c r="O154" s="135">
        <f t="shared" si="30"/>
        <v>0.44</v>
      </c>
      <c r="P154" s="135">
        <f t="shared" si="30"/>
        <v>0.44</v>
      </c>
      <c r="Q154" s="135">
        <f t="shared" si="30"/>
        <v>0.44</v>
      </c>
      <c r="R154" s="135">
        <f t="shared" si="27"/>
        <v>0.44</v>
      </c>
      <c r="S154" s="135">
        <f t="shared" si="27"/>
        <v>0.44</v>
      </c>
      <c r="T154" s="135">
        <f t="shared" si="27"/>
        <v>0.44</v>
      </c>
      <c r="U154" s="135">
        <f t="shared" si="27"/>
        <v>0.44</v>
      </c>
      <c r="V154" s="135">
        <f t="shared" si="27"/>
        <v>0.44</v>
      </c>
      <c r="W154" s="135">
        <f t="shared" si="27"/>
        <v>0.44</v>
      </c>
      <c r="X154" s="135">
        <f t="shared" si="31"/>
        <v>0.44</v>
      </c>
      <c r="Y154" s="135">
        <f t="shared" si="31"/>
        <v>0.44</v>
      </c>
      <c r="Z154" s="135">
        <f t="shared" si="31"/>
        <v>0.44</v>
      </c>
      <c r="AA154" s="135">
        <f t="shared" si="31"/>
        <v>0.44</v>
      </c>
      <c r="AB154" s="135">
        <f t="shared" si="31"/>
        <v>0.44</v>
      </c>
      <c r="AC154" s="135">
        <f t="shared" si="31"/>
        <v>0.44</v>
      </c>
      <c r="AD154" s="135">
        <f t="shared" si="31"/>
        <v>0.44</v>
      </c>
      <c r="AE154" s="135">
        <f t="shared" si="31"/>
        <v>0.44</v>
      </c>
      <c r="AF154" s="135">
        <f t="shared" si="31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2">B155</f>
        <v>0.9</v>
      </c>
      <c r="D155" s="135">
        <f t="shared" si="32"/>
        <v>0.9</v>
      </c>
      <c r="E155" s="135">
        <f t="shared" si="32"/>
        <v>0.9</v>
      </c>
      <c r="F155" s="135">
        <f t="shared" si="32"/>
        <v>0.9</v>
      </c>
      <c r="G155" s="135">
        <f t="shared" si="32"/>
        <v>0.9</v>
      </c>
      <c r="H155" s="135">
        <f t="shared" si="32"/>
        <v>0.9</v>
      </c>
      <c r="I155" s="135">
        <f t="shared" si="32"/>
        <v>0.9</v>
      </c>
      <c r="J155" s="135">
        <f t="shared" si="32"/>
        <v>0.9</v>
      </c>
      <c r="K155" s="135">
        <f t="shared" si="32"/>
        <v>0.9</v>
      </c>
      <c r="L155" s="135">
        <f t="shared" si="32"/>
        <v>0.9</v>
      </c>
      <c r="M155" s="135">
        <f t="shared" si="32"/>
        <v>0.9</v>
      </c>
      <c r="N155" s="135">
        <f t="shared" si="32"/>
        <v>0.9</v>
      </c>
      <c r="O155" s="135">
        <f t="shared" si="32"/>
        <v>0.9</v>
      </c>
      <c r="P155" s="135">
        <f t="shared" si="32"/>
        <v>0.9</v>
      </c>
      <c r="Q155" s="135">
        <f t="shared" si="32"/>
        <v>0.9</v>
      </c>
      <c r="R155" s="135">
        <f t="shared" si="27"/>
        <v>0.9</v>
      </c>
      <c r="S155" s="135">
        <f t="shared" si="27"/>
        <v>0.9</v>
      </c>
      <c r="T155" s="135">
        <f t="shared" si="27"/>
        <v>0.9</v>
      </c>
      <c r="U155" s="135">
        <f t="shared" si="27"/>
        <v>0.9</v>
      </c>
      <c r="V155" s="135">
        <f t="shared" si="27"/>
        <v>0.9</v>
      </c>
      <c r="W155" s="135">
        <f t="shared" si="27"/>
        <v>0.9</v>
      </c>
      <c r="X155" s="135">
        <f t="shared" si="31"/>
        <v>0.9</v>
      </c>
      <c r="Y155" s="135">
        <f t="shared" si="31"/>
        <v>0.9</v>
      </c>
      <c r="Z155" s="135">
        <f t="shared" si="31"/>
        <v>0.9</v>
      </c>
      <c r="AA155" s="135">
        <f t="shared" si="31"/>
        <v>0.9</v>
      </c>
      <c r="AB155" s="135">
        <f t="shared" si="31"/>
        <v>0.9</v>
      </c>
      <c r="AC155" s="135">
        <f t="shared" si="31"/>
        <v>0.9</v>
      </c>
      <c r="AD155" s="135">
        <f t="shared" si="31"/>
        <v>0.9</v>
      </c>
      <c r="AE155" s="135">
        <f t="shared" si="31"/>
        <v>0.9</v>
      </c>
      <c r="AF155" s="135">
        <f t="shared" si="31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2"/>
        <v>2.1</v>
      </c>
      <c r="D156" s="135">
        <f t="shared" si="32"/>
        <v>2.1</v>
      </c>
      <c r="E156" s="135">
        <f t="shared" si="32"/>
        <v>2.1</v>
      </c>
      <c r="F156" s="135">
        <f t="shared" si="32"/>
        <v>2.1</v>
      </c>
      <c r="G156" s="135">
        <f t="shared" si="32"/>
        <v>2.1</v>
      </c>
      <c r="H156" s="135">
        <f t="shared" si="32"/>
        <v>2.1</v>
      </c>
      <c r="I156" s="135">
        <f t="shared" si="32"/>
        <v>2.1</v>
      </c>
      <c r="J156" s="135">
        <f t="shared" si="32"/>
        <v>2.1</v>
      </c>
      <c r="K156" s="135">
        <f t="shared" si="32"/>
        <v>2.1</v>
      </c>
      <c r="L156" s="135">
        <f t="shared" si="32"/>
        <v>2.1</v>
      </c>
      <c r="M156" s="135">
        <f t="shared" si="32"/>
        <v>2.1</v>
      </c>
      <c r="N156" s="135">
        <f t="shared" si="32"/>
        <v>2.1</v>
      </c>
      <c r="O156" s="135">
        <f t="shared" si="32"/>
        <v>2.1</v>
      </c>
      <c r="P156" s="135">
        <f t="shared" si="32"/>
        <v>2.1</v>
      </c>
      <c r="Q156" s="135">
        <f t="shared" si="32"/>
        <v>2.1</v>
      </c>
      <c r="R156" s="135">
        <f t="shared" si="27"/>
        <v>2.1</v>
      </c>
      <c r="S156" s="135">
        <f t="shared" si="27"/>
        <v>2.1</v>
      </c>
      <c r="T156" s="135">
        <f t="shared" si="27"/>
        <v>2.1</v>
      </c>
      <c r="U156" s="135">
        <f t="shared" si="27"/>
        <v>2.1</v>
      </c>
      <c r="V156" s="135">
        <f t="shared" si="27"/>
        <v>2.1</v>
      </c>
      <c r="W156" s="135">
        <f t="shared" si="27"/>
        <v>2.1</v>
      </c>
      <c r="X156" s="135">
        <f t="shared" si="31"/>
        <v>2.1</v>
      </c>
      <c r="Y156" s="135">
        <f t="shared" si="31"/>
        <v>2.1</v>
      </c>
      <c r="Z156" s="135">
        <f t="shared" si="31"/>
        <v>2.1</v>
      </c>
      <c r="AA156" s="135">
        <f t="shared" si="31"/>
        <v>2.1</v>
      </c>
      <c r="AB156" s="135">
        <f t="shared" si="31"/>
        <v>2.1</v>
      </c>
      <c r="AC156" s="135">
        <f t="shared" si="31"/>
        <v>2.1</v>
      </c>
      <c r="AD156" s="135">
        <f t="shared" si="31"/>
        <v>2.1</v>
      </c>
      <c r="AE156" s="135">
        <f t="shared" si="31"/>
        <v>2.1</v>
      </c>
      <c r="AF156" s="135">
        <f t="shared" si="31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2"/>
        <v>0.9</v>
      </c>
      <c r="D157" s="135">
        <f t="shared" si="32"/>
        <v>0.9</v>
      </c>
      <c r="E157" s="135">
        <f t="shared" si="32"/>
        <v>0.9</v>
      </c>
      <c r="F157" s="135">
        <f t="shared" si="32"/>
        <v>0.9</v>
      </c>
      <c r="G157" s="135">
        <f t="shared" si="32"/>
        <v>0.9</v>
      </c>
      <c r="H157" s="135">
        <f t="shared" si="32"/>
        <v>0.9</v>
      </c>
      <c r="I157" s="135">
        <f t="shared" si="32"/>
        <v>0.9</v>
      </c>
      <c r="J157" s="135">
        <f t="shared" si="32"/>
        <v>0.9</v>
      </c>
      <c r="K157" s="135">
        <f t="shared" si="32"/>
        <v>0.9</v>
      </c>
      <c r="L157" s="135">
        <f t="shared" si="32"/>
        <v>0.9</v>
      </c>
      <c r="M157" s="135">
        <f t="shared" si="32"/>
        <v>0.9</v>
      </c>
      <c r="N157" s="135">
        <f t="shared" si="32"/>
        <v>0.9</v>
      </c>
      <c r="O157" s="135">
        <f t="shared" si="32"/>
        <v>0.9</v>
      </c>
      <c r="P157" s="135">
        <f t="shared" si="32"/>
        <v>0.9</v>
      </c>
      <c r="Q157" s="135">
        <f t="shared" si="32"/>
        <v>0.9</v>
      </c>
      <c r="R157" s="135">
        <f t="shared" si="27"/>
        <v>0.9</v>
      </c>
      <c r="S157" s="135">
        <f t="shared" si="27"/>
        <v>0.9</v>
      </c>
      <c r="T157" s="135">
        <f t="shared" si="27"/>
        <v>0.9</v>
      </c>
      <c r="U157" s="135">
        <f t="shared" si="27"/>
        <v>0.9</v>
      </c>
      <c r="V157" s="135">
        <f t="shared" si="27"/>
        <v>0.9</v>
      </c>
      <c r="W157" s="135">
        <f t="shared" si="27"/>
        <v>0.9</v>
      </c>
      <c r="X157" s="135">
        <f t="shared" si="31"/>
        <v>0.9</v>
      </c>
      <c r="Y157" s="135">
        <f t="shared" si="31"/>
        <v>0.9</v>
      </c>
      <c r="Z157" s="135">
        <f t="shared" si="31"/>
        <v>0.9</v>
      </c>
      <c r="AA157" s="135">
        <f t="shared" si="31"/>
        <v>0.9</v>
      </c>
      <c r="AB157" s="135">
        <f t="shared" si="31"/>
        <v>0.9</v>
      </c>
      <c r="AC157" s="135">
        <f t="shared" si="31"/>
        <v>0.9</v>
      </c>
      <c r="AD157" s="135">
        <f t="shared" si="31"/>
        <v>0.9</v>
      </c>
      <c r="AE157" s="135">
        <f t="shared" si="31"/>
        <v>0.9</v>
      </c>
      <c r="AF157" s="135">
        <f t="shared" si="31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2"/>
        <v>0.57999999999999996</v>
      </c>
      <c r="D158" s="135">
        <f t="shared" si="32"/>
        <v>0.57999999999999996</v>
      </c>
      <c r="E158" s="135">
        <f t="shared" si="32"/>
        <v>0.57999999999999996</v>
      </c>
      <c r="F158" s="135">
        <f t="shared" si="32"/>
        <v>0.57999999999999996</v>
      </c>
      <c r="G158" s="135">
        <f t="shared" si="32"/>
        <v>0.57999999999999996</v>
      </c>
      <c r="H158" s="135">
        <f t="shared" si="32"/>
        <v>0.57999999999999996</v>
      </c>
      <c r="I158" s="135">
        <f t="shared" si="32"/>
        <v>0.57999999999999996</v>
      </c>
      <c r="J158" s="135">
        <f t="shared" si="32"/>
        <v>0.57999999999999996</v>
      </c>
      <c r="K158" s="135">
        <f t="shared" si="32"/>
        <v>0.57999999999999996</v>
      </c>
      <c r="L158" s="135">
        <f t="shared" si="32"/>
        <v>0.57999999999999996</v>
      </c>
      <c r="M158" s="135">
        <f t="shared" si="32"/>
        <v>0.57999999999999996</v>
      </c>
      <c r="N158" s="135">
        <f t="shared" si="32"/>
        <v>0.57999999999999996</v>
      </c>
      <c r="O158" s="135">
        <f t="shared" si="32"/>
        <v>0.57999999999999996</v>
      </c>
      <c r="P158" s="135">
        <f t="shared" si="32"/>
        <v>0.57999999999999996</v>
      </c>
      <c r="Q158" s="135">
        <f t="shared" si="32"/>
        <v>0.57999999999999996</v>
      </c>
      <c r="R158" s="135">
        <f t="shared" si="27"/>
        <v>0.57999999999999996</v>
      </c>
      <c r="S158" s="135">
        <f t="shared" si="27"/>
        <v>0.57999999999999996</v>
      </c>
      <c r="T158" s="135">
        <f t="shared" si="27"/>
        <v>0.57999999999999996</v>
      </c>
      <c r="U158" s="135">
        <f t="shared" si="27"/>
        <v>0.57999999999999996</v>
      </c>
      <c r="V158" s="135">
        <f t="shared" si="27"/>
        <v>0.57999999999999996</v>
      </c>
      <c r="W158" s="135">
        <f t="shared" si="27"/>
        <v>0.57999999999999996</v>
      </c>
      <c r="X158" s="135">
        <f t="shared" si="31"/>
        <v>0.57999999999999996</v>
      </c>
      <c r="Y158" s="135">
        <f t="shared" si="31"/>
        <v>0.57999999999999996</v>
      </c>
      <c r="Z158" s="135">
        <f t="shared" si="31"/>
        <v>0.57999999999999996</v>
      </c>
      <c r="AA158" s="135">
        <f t="shared" si="31"/>
        <v>0.57999999999999996</v>
      </c>
      <c r="AB158" s="135">
        <f t="shared" si="31"/>
        <v>0.57999999999999996</v>
      </c>
      <c r="AC158" s="135">
        <f t="shared" si="31"/>
        <v>0.57999999999999996</v>
      </c>
      <c r="AD158" s="135">
        <f t="shared" si="31"/>
        <v>0.57999999999999996</v>
      </c>
      <c r="AE158" s="135">
        <f t="shared" si="31"/>
        <v>0.57999999999999996</v>
      </c>
      <c r="AF158" s="135">
        <f t="shared" si="31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2"/>
        <v>0.8</v>
      </c>
      <c r="D159" s="135">
        <f t="shared" si="32"/>
        <v>0.8</v>
      </c>
      <c r="E159" s="135">
        <f t="shared" si="32"/>
        <v>0.8</v>
      </c>
      <c r="F159" s="135">
        <f t="shared" si="32"/>
        <v>0.8</v>
      </c>
      <c r="G159" s="135">
        <f t="shared" si="32"/>
        <v>0.8</v>
      </c>
      <c r="H159" s="135">
        <f t="shared" si="32"/>
        <v>0.8</v>
      </c>
      <c r="I159" s="135">
        <f t="shared" si="32"/>
        <v>0.8</v>
      </c>
      <c r="J159" s="135">
        <f t="shared" si="32"/>
        <v>0.8</v>
      </c>
      <c r="K159" s="135">
        <f t="shared" si="32"/>
        <v>0.8</v>
      </c>
      <c r="L159" s="135">
        <f t="shared" si="32"/>
        <v>0.8</v>
      </c>
      <c r="M159" s="135">
        <f t="shared" si="32"/>
        <v>0.8</v>
      </c>
      <c r="N159" s="135">
        <f t="shared" si="32"/>
        <v>0.8</v>
      </c>
      <c r="O159" s="135">
        <f t="shared" si="32"/>
        <v>0.8</v>
      </c>
      <c r="P159" s="135">
        <f t="shared" si="32"/>
        <v>0.8</v>
      </c>
      <c r="Q159" s="135">
        <f t="shared" si="32"/>
        <v>0.8</v>
      </c>
      <c r="R159" s="135">
        <f t="shared" si="27"/>
        <v>0.8</v>
      </c>
      <c r="S159" s="135">
        <f t="shared" si="27"/>
        <v>0.8</v>
      </c>
      <c r="T159" s="135">
        <f t="shared" si="27"/>
        <v>0.8</v>
      </c>
      <c r="U159" s="135">
        <f t="shared" si="27"/>
        <v>0.8</v>
      </c>
      <c r="V159" s="135">
        <f t="shared" si="27"/>
        <v>0.8</v>
      </c>
      <c r="W159" s="135">
        <f t="shared" si="27"/>
        <v>0.8</v>
      </c>
      <c r="X159" s="135">
        <f t="shared" si="31"/>
        <v>0.8</v>
      </c>
      <c r="Y159" s="135">
        <f t="shared" si="31"/>
        <v>0.8</v>
      </c>
      <c r="Z159" s="135">
        <f t="shared" si="31"/>
        <v>0.8</v>
      </c>
      <c r="AA159" s="135">
        <f t="shared" si="31"/>
        <v>0.8</v>
      </c>
      <c r="AB159" s="135">
        <f t="shared" si="31"/>
        <v>0.8</v>
      </c>
      <c r="AC159" s="135">
        <f t="shared" si="31"/>
        <v>0.8</v>
      </c>
      <c r="AD159" s="135">
        <f t="shared" si="31"/>
        <v>0.8</v>
      </c>
      <c r="AE159" s="135">
        <f t="shared" si="31"/>
        <v>0.8</v>
      </c>
      <c r="AF159" s="135">
        <f t="shared" si="31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2"/>
        <v>0</v>
      </c>
      <c r="D160" s="135">
        <f t="shared" si="32"/>
        <v>0</v>
      </c>
      <c r="E160" s="135">
        <f t="shared" si="32"/>
        <v>0</v>
      </c>
      <c r="F160" s="135">
        <f t="shared" si="32"/>
        <v>0</v>
      </c>
      <c r="G160" s="135">
        <f t="shared" si="32"/>
        <v>0</v>
      </c>
      <c r="H160" s="135">
        <f t="shared" si="32"/>
        <v>0</v>
      </c>
      <c r="I160" s="135">
        <f t="shared" si="32"/>
        <v>0</v>
      </c>
      <c r="J160" s="135">
        <f t="shared" si="32"/>
        <v>0</v>
      </c>
      <c r="K160" s="135">
        <f t="shared" si="32"/>
        <v>0</v>
      </c>
      <c r="L160" s="135">
        <f t="shared" si="32"/>
        <v>0</v>
      </c>
      <c r="M160" s="135">
        <f t="shared" si="32"/>
        <v>0</v>
      </c>
      <c r="N160" s="135">
        <f t="shared" si="32"/>
        <v>0</v>
      </c>
      <c r="O160" s="135">
        <f t="shared" si="32"/>
        <v>0</v>
      </c>
      <c r="P160" s="135">
        <f t="shared" si="32"/>
        <v>0</v>
      </c>
      <c r="Q160" s="135">
        <f t="shared" si="32"/>
        <v>0</v>
      </c>
      <c r="R160" s="135">
        <f t="shared" si="27"/>
        <v>0</v>
      </c>
      <c r="S160" s="135">
        <f t="shared" si="27"/>
        <v>0</v>
      </c>
      <c r="T160" s="135">
        <f t="shared" si="27"/>
        <v>0</v>
      </c>
      <c r="U160" s="135">
        <f t="shared" si="27"/>
        <v>0</v>
      </c>
      <c r="V160" s="135">
        <f t="shared" si="27"/>
        <v>0</v>
      </c>
      <c r="W160" s="135">
        <f t="shared" si="27"/>
        <v>0</v>
      </c>
      <c r="X160" s="135">
        <f t="shared" si="31"/>
        <v>0</v>
      </c>
      <c r="Y160" s="135">
        <f t="shared" si="31"/>
        <v>0</v>
      </c>
      <c r="Z160" s="135">
        <f t="shared" si="31"/>
        <v>0</v>
      </c>
      <c r="AA160" s="135">
        <f t="shared" si="31"/>
        <v>0</v>
      </c>
      <c r="AB160" s="135">
        <f t="shared" si="31"/>
        <v>0</v>
      </c>
      <c r="AC160" s="135">
        <f t="shared" si="31"/>
        <v>0</v>
      </c>
      <c r="AD160" s="135">
        <f t="shared" si="31"/>
        <v>0</v>
      </c>
      <c r="AE160" s="135">
        <f t="shared" si="31"/>
        <v>0</v>
      </c>
      <c r="AF160" s="135">
        <f t="shared" si="31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2"/>
        <v>0.6</v>
      </c>
      <c r="D161" s="135">
        <f t="shared" si="32"/>
        <v>0.6</v>
      </c>
      <c r="E161" s="135">
        <f t="shared" si="32"/>
        <v>0.6</v>
      </c>
      <c r="F161" s="135">
        <f t="shared" si="32"/>
        <v>0.6</v>
      </c>
      <c r="G161" s="135">
        <f t="shared" si="32"/>
        <v>0.6</v>
      </c>
      <c r="H161" s="135">
        <f t="shared" si="32"/>
        <v>0.6</v>
      </c>
      <c r="I161" s="135">
        <f t="shared" si="32"/>
        <v>0.6</v>
      </c>
      <c r="J161" s="135">
        <f t="shared" si="32"/>
        <v>0.6</v>
      </c>
      <c r="K161" s="135">
        <f t="shared" si="32"/>
        <v>0.6</v>
      </c>
      <c r="L161" s="135">
        <f t="shared" si="32"/>
        <v>0.6</v>
      </c>
      <c r="M161" s="135">
        <f t="shared" si="32"/>
        <v>0.6</v>
      </c>
      <c r="N161" s="135">
        <f t="shared" si="32"/>
        <v>0.6</v>
      </c>
      <c r="O161" s="135">
        <f t="shared" si="32"/>
        <v>0.6</v>
      </c>
      <c r="P161" s="135">
        <f t="shared" si="32"/>
        <v>0.6</v>
      </c>
      <c r="Q161" s="135">
        <f t="shared" si="32"/>
        <v>0.6</v>
      </c>
      <c r="R161" s="135">
        <f t="shared" si="27"/>
        <v>0.6</v>
      </c>
      <c r="S161" s="135">
        <f t="shared" si="27"/>
        <v>0.6</v>
      </c>
      <c r="T161" s="135">
        <f t="shared" si="27"/>
        <v>0.6</v>
      </c>
      <c r="U161" s="135">
        <f t="shared" si="27"/>
        <v>0.6</v>
      </c>
      <c r="V161" s="135">
        <f t="shared" si="27"/>
        <v>0.6</v>
      </c>
      <c r="W161" s="135">
        <f t="shared" si="27"/>
        <v>0.6</v>
      </c>
      <c r="X161" s="135">
        <f t="shared" si="31"/>
        <v>0.6</v>
      </c>
      <c r="Y161" s="135">
        <f t="shared" si="31"/>
        <v>0.6</v>
      </c>
      <c r="Z161" s="135">
        <f t="shared" si="31"/>
        <v>0.6</v>
      </c>
      <c r="AA161" s="135">
        <f t="shared" si="31"/>
        <v>0.6</v>
      </c>
      <c r="AB161" s="135">
        <f t="shared" si="31"/>
        <v>0.6</v>
      </c>
      <c r="AC161" s="135">
        <f t="shared" si="31"/>
        <v>0.6</v>
      </c>
      <c r="AD161" s="135">
        <f t="shared" si="31"/>
        <v>0.6</v>
      </c>
      <c r="AE161" s="135">
        <f t="shared" si="31"/>
        <v>0.6</v>
      </c>
      <c r="AF161" s="135">
        <f t="shared" si="31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2"/>
        <v>0.6</v>
      </c>
      <c r="D162" s="135">
        <f t="shared" si="32"/>
        <v>0.6</v>
      </c>
      <c r="E162" s="135">
        <f t="shared" si="32"/>
        <v>0.6</v>
      </c>
      <c r="F162" s="135">
        <f t="shared" si="32"/>
        <v>0.6</v>
      </c>
      <c r="G162" s="135">
        <f t="shared" si="32"/>
        <v>0.6</v>
      </c>
      <c r="H162" s="135">
        <f t="shared" si="32"/>
        <v>0.6</v>
      </c>
      <c r="I162" s="135">
        <f t="shared" si="32"/>
        <v>0.6</v>
      </c>
      <c r="J162" s="135">
        <f t="shared" si="32"/>
        <v>0.6</v>
      </c>
      <c r="K162" s="135">
        <f t="shared" si="32"/>
        <v>0.6</v>
      </c>
      <c r="L162" s="135">
        <f t="shared" si="32"/>
        <v>0.6</v>
      </c>
      <c r="M162" s="135">
        <f t="shared" si="32"/>
        <v>0.6</v>
      </c>
      <c r="N162" s="135">
        <f t="shared" si="32"/>
        <v>0.6</v>
      </c>
      <c r="O162" s="135">
        <f t="shared" si="32"/>
        <v>0.6</v>
      </c>
      <c r="P162" s="135">
        <f t="shared" si="32"/>
        <v>0.6</v>
      </c>
      <c r="Q162" s="135">
        <f t="shared" si="32"/>
        <v>0.6</v>
      </c>
      <c r="R162" s="135">
        <f t="shared" si="27"/>
        <v>0.6</v>
      </c>
      <c r="S162" s="135">
        <f t="shared" si="27"/>
        <v>0.6</v>
      </c>
      <c r="T162" s="135">
        <f t="shared" si="27"/>
        <v>0.6</v>
      </c>
      <c r="U162" s="135">
        <f t="shared" si="27"/>
        <v>0.6</v>
      </c>
      <c r="V162" s="135">
        <f t="shared" si="27"/>
        <v>0.6</v>
      </c>
      <c r="W162" s="135">
        <f t="shared" si="27"/>
        <v>0.6</v>
      </c>
      <c r="X162" s="135">
        <f t="shared" si="31"/>
        <v>0.6</v>
      </c>
      <c r="Y162" s="135">
        <f t="shared" si="31"/>
        <v>0.6</v>
      </c>
      <c r="Z162" s="135">
        <f t="shared" si="31"/>
        <v>0.6</v>
      </c>
      <c r="AA162" s="135">
        <f t="shared" si="31"/>
        <v>0.6</v>
      </c>
      <c r="AB162" s="135">
        <f t="shared" si="31"/>
        <v>0.6</v>
      </c>
      <c r="AC162" s="135">
        <f t="shared" si="31"/>
        <v>0.6</v>
      </c>
      <c r="AD162" s="135">
        <f t="shared" si="31"/>
        <v>0.6</v>
      </c>
      <c r="AE162" s="135">
        <f t="shared" si="31"/>
        <v>0.6</v>
      </c>
      <c r="AF162" s="135">
        <f t="shared" si="31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2"/>
        <v>0.35</v>
      </c>
      <c r="D163" s="135">
        <f t="shared" si="32"/>
        <v>0.35</v>
      </c>
      <c r="E163" s="135">
        <f t="shared" si="32"/>
        <v>0.35</v>
      </c>
      <c r="F163" s="135">
        <f t="shared" si="32"/>
        <v>0.35</v>
      </c>
      <c r="G163" s="135">
        <f t="shared" si="32"/>
        <v>0.35</v>
      </c>
      <c r="H163" s="135">
        <f t="shared" si="32"/>
        <v>0.35</v>
      </c>
      <c r="I163" s="135">
        <f t="shared" si="32"/>
        <v>0.35</v>
      </c>
      <c r="J163" s="135">
        <f t="shared" si="32"/>
        <v>0.35</v>
      </c>
      <c r="K163" s="135">
        <f t="shared" si="32"/>
        <v>0.35</v>
      </c>
      <c r="L163" s="135">
        <f t="shared" si="32"/>
        <v>0.35</v>
      </c>
      <c r="M163" s="135">
        <f t="shared" si="32"/>
        <v>0.35</v>
      </c>
      <c r="N163" s="135">
        <f t="shared" si="32"/>
        <v>0.35</v>
      </c>
      <c r="O163" s="135">
        <f t="shared" si="32"/>
        <v>0.35</v>
      </c>
      <c r="P163" s="135">
        <f t="shared" si="32"/>
        <v>0.35</v>
      </c>
      <c r="Q163" s="135">
        <f t="shared" si="32"/>
        <v>0.35</v>
      </c>
      <c r="R163" s="135">
        <f t="shared" si="27"/>
        <v>0.35</v>
      </c>
      <c r="S163" s="135">
        <f t="shared" si="27"/>
        <v>0.35</v>
      </c>
      <c r="T163" s="135">
        <f t="shared" si="27"/>
        <v>0.35</v>
      </c>
      <c r="U163" s="135">
        <f t="shared" si="27"/>
        <v>0.35</v>
      </c>
      <c r="V163" s="135">
        <f t="shared" si="27"/>
        <v>0.35</v>
      </c>
      <c r="W163" s="135">
        <f t="shared" si="27"/>
        <v>0.35</v>
      </c>
      <c r="X163" s="135">
        <f t="shared" si="31"/>
        <v>0.35</v>
      </c>
      <c r="Y163" s="135">
        <f t="shared" si="31"/>
        <v>0.35</v>
      </c>
      <c r="Z163" s="135">
        <f t="shared" si="31"/>
        <v>0.35</v>
      </c>
      <c r="AA163" s="135">
        <f t="shared" si="31"/>
        <v>0.35</v>
      </c>
      <c r="AB163" s="135">
        <f t="shared" si="31"/>
        <v>0.35</v>
      </c>
      <c r="AC163" s="135">
        <f t="shared" si="31"/>
        <v>0.35</v>
      </c>
      <c r="AD163" s="135">
        <f t="shared" si="31"/>
        <v>0.35</v>
      </c>
      <c r="AE163" s="135">
        <f t="shared" si="31"/>
        <v>0.35</v>
      </c>
      <c r="AF163" s="135">
        <f t="shared" si="31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2"/>
        <v>0.28999999999999998</v>
      </c>
      <c r="D164" s="135">
        <f t="shared" si="32"/>
        <v>0.28999999999999998</v>
      </c>
      <c r="E164" s="135">
        <f t="shared" si="32"/>
        <v>0.28999999999999998</v>
      </c>
      <c r="F164" s="135">
        <f t="shared" si="32"/>
        <v>0.28999999999999998</v>
      </c>
      <c r="G164" s="135">
        <f t="shared" si="32"/>
        <v>0.28999999999999998</v>
      </c>
      <c r="H164" s="135">
        <f t="shared" si="32"/>
        <v>0.28999999999999998</v>
      </c>
      <c r="I164" s="135">
        <f t="shared" si="32"/>
        <v>0.28999999999999998</v>
      </c>
      <c r="J164" s="135">
        <f t="shared" si="32"/>
        <v>0.28999999999999998</v>
      </c>
      <c r="K164" s="135">
        <f t="shared" si="32"/>
        <v>0.28999999999999998</v>
      </c>
      <c r="L164" s="135">
        <f t="shared" si="32"/>
        <v>0.28999999999999998</v>
      </c>
      <c r="M164" s="135">
        <f t="shared" si="32"/>
        <v>0.28999999999999998</v>
      </c>
      <c r="N164" s="135">
        <f t="shared" si="32"/>
        <v>0.28999999999999998</v>
      </c>
      <c r="O164" s="135">
        <f t="shared" si="32"/>
        <v>0.28999999999999998</v>
      </c>
      <c r="P164" s="135">
        <f t="shared" si="32"/>
        <v>0.28999999999999998</v>
      </c>
      <c r="Q164" s="135">
        <f t="shared" si="32"/>
        <v>0.28999999999999998</v>
      </c>
      <c r="R164" s="135">
        <f t="shared" si="27"/>
        <v>0.28999999999999998</v>
      </c>
      <c r="S164" s="135">
        <f t="shared" si="27"/>
        <v>0.28999999999999998</v>
      </c>
      <c r="T164" s="135">
        <f t="shared" si="27"/>
        <v>0.28999999999999998</v>
      </c>
      <c r="U164" s="135">
        <f t="shared" si="27"/>
        <v>0.28999999999999998</v>
      </c>
      <c r="V164" s="135">
        <f t="shared" si="27"/>
        <v>0.28999999999999998</v>
      </c>
      <c r="W164" s="135">
        <f t="shared" si="27"/>
        <v>0.28999999999999998</v>
      </c>
      <c r="X164" s="135">
        <f t="shared" si="31"/>
        <v>0.28999999999999998</v>
      </c>
      <c r="Y164" s="135">
        <f t="shared" si="31"/>
        <v>0.28999999999999998</v>
      </c>
      <c r="Z164" s="135">
        <f t="shared" si="31"/>
        <v>0.28999999999999998</v>
      </c>
      <c r="AA164" s="135">
        <f t="shared" si="31"/>
        <v>0.28999999999999998</v>
      </c>
      <c r="AB164" s="135">
        <f t="shared" si="31"/>
        <v>0.28999999999999998</v>
      </c>
      <c r="AC164" s="135">
        <f t="shared" si="31"/>
        <v>0.28999999999999998</v>
      </c>
      <c r="AD164" s="135">
        <f t="shared" si="31"/>
        <v>0.28999999999999998</v>
      </c>
      <c r="AE164" s="135">
        <f t="shared" si="31"/>
        <v>0.28999999999999998</v>
      </c>
      <c r="AF164" s="135">
        <f t="shared" si="31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2"/>
        <v>0.06</v>
      </c>
      <c r="D165" s="135">
        <f t="shared" si="32"/>
        <v>0.06</v>
      </c>
      <c r="E165" s="135">
        <f t="shared" si="32"/>
        <v>0.06</v>
      </c>
      <c r="F165" s="135">
        <f t="shared" si="32"/>
        <v>0.06</v>
      </c>
      <c r="G165" s="135">
        <f t="shared" si="32"/>
        <v>0.06</v>
      </c>
      <c r="H165" s="135">
        <f t="shared" si="32"/>
        <v>0.06</v>
      </c>
      <c r="I165" s="135">
        <f t="shared" si="32"/>
        <v>0.06</v>
      </c>
      <c r="J165" s="135">
        <f t="shared" si="32"/>
        <v>0.06</v>
      </c>
      <c r="K165" s="135">
        <f t="shared" si="32"/>
        <v>0.06</v>
      </c>
      <c r="L165" s="135">
        <f t="shared" si="32"/>
        <v>0.06</v>
      </c>
      <c r="M165" s="135">
        <f t="shared" si="32"/>
        <v>0.06</v>
      </c>
      <c r="N165" s="135">
        <f t="shared" si="32"/>
        <v>0.06</v>
      </c>
      <c r="O165" s="135">
        <f t="shared" si="32"/>
        <v>0.06</v>
      </c>
      <c r="P165" s="135">
        <f t="shared" si="32"/>
        <v>0.06</v>
      </c>
      <c r="Q165" s="135">
        <f t="shared" si="32"/>
        <v>0.06</v>
      </c>
      <c r="R165" s="135">
        <f t="shared" si="27"/>
        <v>0.06</v>
      </c>
      <c r="S165" s="135">
        <f t="shared" si="27"/>
        <v>0.06</v>
      </c>
      <c r="T165" s="135">
        <f t="shared" si="27"/>
        <v>0.06</v>
      </c>
      <c r="U165" s="135">
        <f t="shared" si="27"/>
        <v>0.06</v>
      </c>
      <c r="V165" s="135">
        <f t="shared" si="27"/>
        <v>0.06</v>
      </c>
      <c r="W165" s="135">
        <f t="shared" si="27"/>
        <v>0.06</v>
      </c>
      <c r="X165" s="135">
        <f t="shared" si="31"/>
        <v>0.06</v>
      </c>
      <c r="Y165" s="135">
        <f t="shared" si="31"/>
        <v>0.06</v>
      </c>
      <c r="Z165" s="135">
        <f t="shared" si="31"/>
        <v>0.06</v>
      </c>
      <c r="AA165" s="135">
        <f t="shared" si="31"/>
        <v>0.06</v>
      </c>
      <c r="AB165" s="135">
        <f t="shared" si="31"/>
        <v>0.06</v>
      </c>
      <c r="AC165" s="135">
        <f t="shared" si="31"/>
        <v>0.06</v>
      </c>
      <c r="AD165" s="135">
        <f t="shared" si="31"/>
        <v>0.06</v>
      </c>
      <c r="AE165" s="135">
        <f t="shared" si="31"/>
        <v>0.06</v>
      </c>
      <c r="AF165" s="135">
        <f t="shared" si="31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2"/>
        <v>0.11</v>
      </c>
      <c r="D166" s="135">
        <f t="shared" si="32"/>
        <v>0.11</v>
      </c>
      <c r="E166" s="135">
        <f t="shared" si="32"/>
        <v>0.11</v>
      </c>
      <c r="F166" s="135">
        <f t="shared" si="32"/>
        <v>0.11</v>
      </c>
      <c r="G166" s="135">
        <f t="shared" si="32"/>
        <v>0.11</v>
      </c>
      <c r="H166" s="135">
        <f t="shared" si="32"/>
        <v>0.11</v>
      </c>
      <c r="I166" s="135">
        <f t="shared" si="32"/>
        <v>0.11</v>
      </c>
      <c r="J166" s="135">
        <f t="shared" si="32"/>
        <v>0.11</v>
      </c>
      <c r="K166" s="135">
        <f t="shared" si="32"/>
        <v>0.11</v>
      </c>
      <c r="L166" s="135">
        <f t="shared" si="32"/>
        <v>0.11</v>
      </c>
      <c r="M166" s="135">
        <f t="shared" si="32"/>
        <v>0.11</v>
      </c>
      <c r="N166" s="135">
        <f t="shared" si="32"/>
        <v>0.11</v>
      </c>
      <c r="O166" s="135">
        <f t="shared" si="32"/>
        <v>0.11</v>
      </c>
      <c r="P166" s="135">
        <f t="shared" si="32"/>
        <v>0.11</v>
      </c>
      <c r="Q166" s="135">
        <f t="shared" si="32"/>
        <v>0.11</v>
      </c>
      <c r="R166" s="135">
        <f t="shared" si="27"/>
        <v>0.11</v>
      </c>
      <c r="S166" s="135">
        <f t="shared" si="27"/>
        <v>0.11</v>
      </c>
      <c r="T166" s="135">
        <f t="shared" si="27"/>
        <v>0.11</v>
      </c>
      <c r="U166" s="135">
        <f t="shared" si="27"/>
        <v>0.11</v>
      </c>
      <c r="V166" s="135">
        <f t="shared" si="27"/>
        <v>0.11</v>
      </c>
      <c r="W166" s="135">
        <f t="shared" si="27"/>
        <v>0.11</v>
      </c>
      <c r="X166" s="135">
        <f t="shared" si="31"/>
        <v>0.11</v>
      </c>
      <c r="Y166" s="135">
        <f t="shared" si="31"/>
        <v>0.11</v>
      </c>
      <c r="Z166" s="135">
        <f t="shared" si="31"/>
        <v>0.11</v>
      </c>
      <c r="AA166" s="135">
        <f t="shared" si="31"/>
        <v>0.11</v>
      </c>
      <c r="AB166" s="135">
        <f t="shared" si="31"/>
        <v>0.11</v>
      </c>
      <c r="AC166" s="135">
        <f t="shared" si="31"/>
        <v>0.11</v>
      </c>
      <c r="AD166" s="135">
        <f t="shared" si="31"/>
        <v>0.11</v>
      </c>
      <c r="AE166" s="135">
        <f t="shared" si="31"/>
        <v>0.11</v>
      </c>
      <c r="AF166" s="135">
        <f t="shared" si="31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2"/>
        <v>0.1</v>
      </c>
      <c r="D167" s="135">
        <f t="shared" si="32"/>
        <v>0.1</v>
      </c>
      <c r="E167" s="135">
        <f t="shared" si="32"/>
        <v>0.1</v>
      </c>
      <c r="F167" s="135">
        <f t="shared" si="32"/>
        <v>0.1</v>
      </c>
      <c r="G167" s="135">
        <f t="shared" si="32"/>
        <v>0.1</v>
      </c>
      <c r="H167" s="135">
        <f t="shared" si="32"/>
        <v>0.1</v>
      </c>
      <c r="I167" s="135">
        <f t="shared" si="32"/>
        <v>0.1</v>
      </c>
      <c r="J167" s="135">
        <f t="shared" si="32"/>
        <v>0.1</v>
      </c>
      <c r="K167" s="135">
        <f t="shared" si="32"/>
        <v>0.1</v>
      </c>
      <c r="L167" s="135">
        <f t="shared" si="32"/>
        <v>0.1</v>
      </c>
      <c r="M167" s="135">
        <f t="shared" si="32"/>
        <v>0.1</v>
      </c>
      <c r="N167" s="135">
        <f t="shared" si="32"/>
        <v>0.1</v>
      </c>
      <c r="O167" s="135">
        <f t="shared" si="32"/>
        <v>0.1</v>
      </c>
      <c r="P167" s="135">
        <f t="shared" si="32"/>
        <v>0.1</v>
      </c>
      <c r="Q167" s="135">
        <f t="shared" si="32"/>
        <v>0.1</v>
      </c>
      <c r="R167" s="135">
        <f t="shared" si="27"/>
        <v>0.1</v>
      </c>
      <c r="S167" s="135">
        <f t="shared" si="27"/>
        <v>0.1</v>
      </c>
      <c r="T167" s="135">
        <f t="shared" si="27"/>
        <v>0.1</v>
      </c>
      <c r="U167" s="135">
        <f t="shared" si="27"/>
        <v>0.1</v>
      </c>
      <c r="V167" s="135">
        <f t="shared" si="27"/>
        <v>0.1</v>
      </c>
      <c r="W167" s="135">
        <f t="shared" si="27"/>
        <v>0.1</v>
      </c>
      <c r="X167" s="135">
        <f t="shared" si="31"/>
        <v>0.1</v>
      </c>
      <c r="Y167" s="135">
        <f t="shared" si="31"/>
        <v>0.1</v>
      </c>
      <c r="Z167" s="135">
        <f t="shared" si="31"/>
        <v>0.1</v>
      </c>
      <c r="AA167" s="135">
        <f t="shared" si="31"/>
        <v>0.1</v>
      </c>
      <c r="AB167" s="135">
        <f t="shared" si="31"/>
        <v>0.1</v>
      </c>
      <c r="AC167" s="135">
        <f t="shared" si="31"/>
        <v>0.1</v>
      </c>
      <c r="AD167" s="135">
        <f t="shared" si="31"/>
        <v>0.1</v>
      </c>
      <c r="AE167" s="135">
        <f t="shared" si="31"/>
        <v>0.1</v>
      </c>
      <c r="AF167" s="135">
        <f t="shared" si="31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2"/>
        <v>0.09</v>
      </c>
      <c r="D168" s="135">
        <f t="shared" si="32"/>
        <v>0.09</v>
      </c>
      <c r="E168" s="135">
        <f t="shared" si="32"/>
        <v>0.09</v>
      </c>
      <c r="F168" s="135">
        <f t="shared" si="32"/>
        <v>0.09</v>
      </c>
      <c r="G168" s="135">
        <f t="shared" si="32"/>
        <v>0.09</v>
      </c>
      <c r="H168" s="135">
        <f t="shared" si="32"/>
        <v>0.09</v>
      </c>
      <c r="I168" s="135">
        <f t="shared" si="32"/>
        <v>0.09</v>
      </c>
      <c r="J168" s="135">
        <f t="shared" si="32"/>
        <v>0.09</v>
      </c>
      <c r="K168" s="135">
        <f t="shared" si="32"/>
        <v>0.09</v>
      </c>
      <c r="L168" s="135">
        <f t="shared" si="32"/>
        <v>0.09</v>
      </c>
      <c r="M168" s="135">
        <f t="shared" si="32"/>
        <v>0.09</v>
      </c>
      <c r="N168" s="135">
        <f t="shared" si="32"/>
        <v>0.09</v>
      </c>
      <c r="O168" s="135">
        <f t="shared" si="32"/>
        <v>0.09</v>
      </c>
      <c r="P168" s="135">
        <f t="shared" si="32"/>
        <v>0.09</v>
      </c>
      <c r="Q168" s="135">
        <f t="shared" si="32"/>
        <v>0.09</v>
      </c>
      <c r="R168" s="135">
        <f t="shared" si="27"/>
        <v>0.09</v>
      </c>
      <c r="S168" s="135">
        <f t="shared" si="27"/>
        <v>0.09</v>
      </c>
      <c r="T168" s="135">
        <f t="shared" si="27"/>
        <v>0.09</v>
      </c>
      <c r="U168" s="135">
        <f t="shared" si="27"/>
        <v>0.09</v>
      </c>
      <c r="V168" s="135">
        <f t="shared" si="27"/>
        <v>0.09</v>
      </c>
      <c r="W168" s="135">
        <f t="shared" si="27"/>
        <v>0.09</v>
      </c>
      <c r="X168" s="135">
        <f t="shared" si="31"/>
        <v>0.09</v>
      </c>
      <c r="Y168" s="135">
        <f t="shared" si="31"/>
        <v>0.09</v>
      </c>
      <c r="Z168" s="135">
        <f t="shared" si="31"/>
        <v>0.09</v>
      </c>
      <c r="AA168" s="135">
        <f t="shared" si="31"/>
        <v>0.09</v>
      </c>
      <c r="AB168" s="135">
        <f t="shared" si="31"/>
        <v>0.09</v>
      </c>
      <c r="AC168" s="135">
        <f t="shared" si="31"/>
        <v>0.09</v>
      </c>
      <c r="AD168" s="135">
        <f t="shared" si="31"/>
        <v>0.09</v>
      </c>
      <c r="AE168" s="135">
        <f t="shared" si="31"/>
        <v>0.09</v>
      </c>
      <c r="AF168" s="135">
        <f t="shared" si="31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2"/>
        <v>0.04</v>
      </c>
      <c r="D169" s="135">
        <f t="shared" si="32"/>
        <v>0.04</v>
      </c>
      <c r="E169" s="135">
        <f t="shared" si="32"/>
        <v>0.04</v>
      </c>
      <c r="F169" s="135">
        <f t="shared" si="32"/>
        <v>0.04</v>
      </c>
      <c r="G169" s="135">
        <f t="shared" si="32"/>
        <v>0.04</v>
      </c>
      <c r="H169" s="135">
        <f t="shared" si="32"/>
        <v>0.04</v>
      </c>
      <c r="I169" s="135">
        <f t="shared" si="32"/>
        <v>0.04</v>
      </c>
      <c r="J169" s="135">
        <f t="shared" si="32"/>
        <v>0.04</v>
      </c>
      <c r="K169" s="135">
        <f t="shared" si="32"/>
        <v>0.04</v>
      </c>
      <c r="L169" s="135">
        <f t="shared" si="32"/>
        <v>0.04</v>
      </c>
      <c r="M169" s="135">
        <f t="shared" si="32"/>
        <v>0.04</v>
      </c>
      <c r="N169" s="135">
        <f t="shared" si="32"/>
        <v>0.04</v>
      </c>
      <c r="O169" s="135">
        <f t="shared" si="32"/>
        <v>0.04</v>
      </c>
      <c r="P169" s="135">
        <f t="shared" si="32"/>
        <v>0.04</v>
      </c>
      <c r="Q169" s="135">
        <f t="shared" si="32"/>
        <v>0.04</v>
      </c>
      <c r="R169" s="135">
        <f t="shared" si="27"/>
        <v>0.04</v>
      </c>
      <c r="S169" s="135">
        <f t="shared" si="27"/>
        <v>0.04</v>
      </c>
      <c r="T169" s="135">
        <f t="shared" si="27"/>
        <v>0.04</v>
      </c>
      <c r="U169" s="135">
        <f t="shared" si="27"/>
        <v>0.04</v>
      </c>
      <c r="V169" s="135">
        <f t="shared" si="27"/>
        <v>0.04</v>
      </c>
      <c r="W169" s="135">
        <f t="shared" si="27"/>
        <v>0.04</v>
      </c>
      <c r="X169" s="135">
        <f t="shared" si="31"/>
        <v>0.04</v>
      </c>
      <c r="Y169" s="135">
        <f t="shared" si="31"/>
        <v>0.04</v>
      </c>
      <c r="Z169" s="135">
        <f t="shared" si="31"/>
        <v>0.04</v>
      </c>
      <c r="AA169" s="135">
        <f t="shared" si="31"/>
        <v>0.04</v>
      </c>
      <c r="AB169" s="135">
        <f t="shared" si="31"/>
        <v>0.04</v>
      </c>
      <c r="AC169" s="135">
        <f t="shared" si="31"/>
        <v>0.04</v>
      </c>
      <c r="AD169" s="135">
        <f t="shared" si="31"/>
        <v>0.04</v>
      </c>
      <c r="AE169" s="135">
        <f t="shared" si="31"/>
        <v>0.04</v>
      </c>
      <c r="AF169" s="135">
        <f t="shared" si="31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2"/>
        <v>2.3E-2</v>
      </c>
      <c r="E170" s="135">
        <f t="shared" si="32"/>
        <v>2.3E-2</v>
      </c>
      <c r="F170" s="135">
        <f t="shared" si="32"/>
        <v>2.3E-2</v>
      </c>
      <c r="G170" s="135">
        <f t="shared" si="32"/>
        <v>2.3E-2</v>
      </c>
      <c r="H170" s="135">
        <f t="shared" si="32"/>
        <v>2.3E-2</v>
      </c>
      <c r="I170" s="135">
        <f t="shared" si="32"/>
        <v>2.3E-2</v>
      </c>
      <c r="J170" s="135">
        <f t="shared" si="32"/>
        <v>2.3E-2</v>
      </c>
      <c r="K170" s="135">
        <f t="shared" si="32"/>
        <v>2.3E-2</v>
      </c>
      <c r="L170" s="135">
        <f t="shared" si="32"/>
        <v>2.3E-2</v>
      </c>
      <c r="M170" s="135">
        <f t="shared" si="32"/>
        <v>2.3E-2</v>
      </c>
      <c r="N170" s="135">
        <f t="shared" si="32"/>
        <v>2.3E-2</v>
      </c>
      <c r="O170" s="135">
        <f t="shared" si="32"/>
        <v>2.3E-2</v>
      </c>
      <c r="P170" s="135">
        <f t="shared" si="32"/>
        <v>2.3E-2</v>
      </c>
      <c r="Q170" s="135">
        <f t="shared" si="32"/>
        <v>2.3E-2</v>
      </c>
      <c r="R170" s="135">
        <f t="shared" si="27"/>
        <v>2.3E-2</v>
      </c>
      <c r="S170" s="135">
        <f t="shared" si="27"/>
        <v>2.3E-2</v>
      </c>
      <c r="T170" s="135">
        <f t="shared" si="27"/>
        <v>2.3E-2</v>
      </c>
      <c r="U170" s="135">
        <f t="shared" si="27"/>
        <v>2.3E-2</v>
      </c>
      <c r="V170" s="135">
        <f t="shared" si="27"/>
        <v>2.3E-2</v>
      </c>
      <c r="W170" s="135">
        <f t="shared" si="27"/>
        <v>2.3E-2</v>
      </c>
      <c r="X170" s="135">
        <f t="shared" si="31"/>
        <v>2.3E-2</v>
      </c>
      <c r="Y170" s="135">
        <f t="shared" si="31"/>
        <v>2.3E-2</v>
      </c>
      <c r="Z170" s="135">
        <f t="shared" si="31"/>
        <v>2.3E-2</v>
      </c>
      <c r="AA170" s="135">
        <f t="shared" si="31"/>
        <v>2.3E-2</v>
      </c>
      <c r="AB170" s="135">
        <f t="shared" si="31"/>
        <v>2.3E-2</v>
      </c>
      <c r="AC170" s="135">
        <f t="shared" si="31"/>
        <v>2.3E-2</v>
      </c>
      <c r="AD170" s="135">
        <f t="shared" si="31"/>
        <v>2.3E-2</v>
      </c>
      <c r="AE170" s="135">
        <f t="shared" si="31"/>
        <v>2.3E-2</v>
      </c>
      <c r="AF170" s="135">
        <f t="shared" si="31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3">SUM(B89:B170)</f>
        <v>195.60600000000002</v>
      </c>
      <c r="C171" s="140">
        <f t="shared" si="33"/>
        <v>195.60600000000002</v>
      </c>
      <c r="D171" s="140">
        <f t="shared" si="33"/>
        <v>195.60600000000002</v>
      </c>
      <c r="E171" s="140">
        <f t="shared" si="33"/>
        <v>195.60600000000002</v>
      </c>
      <c r="F171" s="140">
        <f t="shared" si="33"/>
        <v>195.60600000000002</v>
      </c>
      <c r="G171" s="140">
        <f t="shared" si="33"/>
        <v>195.60600000000002</v>
      </c>
      <c r="H171" s="140">
        <f t="shared" si="33"/>
        <v>195.60600000000002</v>
      </c>
      <c r="I171" s="140">
        <f t="shared" si="33"/>
        <v>193.00600000000006</v>
      </c>
      <c r="J171" s="140">
        <f t="shared" si="33"/>
        <v>193.00600000000006</v>
      </c>
      <c r="K171" s="140">
        <f t="shared" si="33"/>
        <v>193.00600000000006</v>
      </c>
      <c r="L171" s="140">
        <f t="shared" si="33"/>
        <v>193.00600000000006</v>
      </c>
      <c r="M171" s="140">
        <f t="shared" si="33"/>
        <v>193.00600000000006</v>
      </c>
      <c r="N171" s="140">
        <f t="shared" si="33"/>
        <v>193.00600000000006</v>
      </c>
      <c r="O171" s="140">
        <f t="shared" si="33"/>
        <v>193.00600000000006</v>
      </c>
      <c r="P171" s="140">
        <f t="shared" si="33"/>
        <v>193.00600000000006</v>
      </c>
      <c r="Q171" s="140">
        <f t="shared" si="33"/>
        <v>193.00600000000006</v>
      </c>
      <c r="R171" s="140">
        <f t="shared" si="33"/>
        <v>193.00600000000006</v>
      </c>
      <c r="S171" s="140">
        <f t="shared" si="33"/>
        <v>193.00600000000006</v>
      </c>
      <c r="T171" s="140">
        <f t="shared" si="33"/>
        <v>193.00600000000006</v>
      </c>
      <c r="U171" s="140">
        <f t="shared" si="33"/>
        <v>193.00600000000006</v>
      </c>
      <c r="V171" s="140">
        <f t="shared" si="33"/>
        <v>193.00600000000006</v>
      </c>
      <c r="W171" s="140">
        <f t="shared" si="33"/>
        <v>193.00600000000006</v>
      </c>
      <c r="X171" s="140">
        <f t="shared" si="33"/>
        <v>193.00600000000006</v>
      </c>
      <c r="Y171" s="140">
        <f t="shared" si="33"/>
        <v>193.00600000000006</v>
      </c>
      <c r="Z171" s="140">
        <f t="shared" si="33"/>
        <v>193.00600000000006</v>
      </c>
      <c r="AA171" s="140">
        <f t="shared" si="33"/>
        <v>193.00600000000006</v>
      </c>
      <c r="AB171" s="140">
        <f t="shared" si="33"/>
        <v>193.00600000000006</v>
      </c>
      <c r="AC171" s="140">
        <f t="shared" si="33"/>
        <v>193.00600000000006</v>
      </c>
      <c r="AD171" s="140">
        <f t="shared" si="33"/>
        <v>193.00600000000006</v>
      </c>
      <c r="AE171" s="140">
        <f t="shared" si="33"/>
        <v>193.00600000000006</v>
      </c>
      <c r="AF171" s="140">
        <f t="shared" si="33"/>
        <v>193.00600000000006</v>
      </c>
      <c r="AG171" s="141">
        <f t="shared" si="33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4">B173</f>
        <v>0.3</v>
      </c>
      <c r="D173" s="142">
        <f t="shared" si="34"/>
        <v>0.3</v>
      </c>
      <c r="E173" s="142">
        <f t="shared" si="34"/>
        <v>0.3</v>
      </c>
      <c r="F173" s="142">
        <f t="shared" si="34"/>
        <v>0.3</v>
      </c>
      <c r="G173" s="142">
        <f t="shared" si="34"/>
        <v>0.3</v>
      </c>
      <c r="H173" s="142">
        <f t="shared" si="34"/>
        <v>0.3</v>
      </c>
      <c r="I173" s="142">
        <f t="shared" si="34"/>
        <v>0.3</v>
      </c>
      <c r="J173" s="142">
        <f t="shared" si="34"/>
        <v>0.3</v>
      </c>
      <c r="K173" s="142">
        <f t="shared" si="34"/>
        <v>0.3</v>
      </c>
      <c r="L173" s="142">
        <f t="shared" si="34"/>
        <v>0.3</v>
      </c>
      <c r="M173" s="142">
        <f t="shared" si="34"/>
        <v>0.3</v>
      </c>
      <c r="N173" s="142">
        <f t="shared" si="34"/>
        <v>0.3</v>
      </c>
      <c r="O173" s="142">
        <f t="shared" si="34"/>
        <v>0.3</v>
      </c>
      <c r="P173" s="142">
        <f t="shared" si="34"/>
        <v>0.3</v>
      </c>
      <c r="Q173" s="142">
        <f t="shared" si="34"/>
        <v>0.3</v>
      </c>
      <c r="R173" s="142">
        <f t="shared" si="34"/>
        <v>0.3</v>
      </c>
      <c r="S173" s="142">
        <f t="shared" ref="S173:AF178" si="35">R173</f>
        <v>0.3</v>
      </c>
      <c r="T173" s="142">
        <f t="shared" si="35"/>
        <v>0.3</v>
      </c>
      <c r="U173" s="142">
        <f t="shared" si="35"/>
        <v>0.3</v>
      </c>
      <c r="V173" s="142">
        <f t="shared" si="35"/>
        <v>0.3</v>
      </c>
      <c r="W173" s="142">
        <f t="shared" si="35"/>
        <v>0.3</v>
      </c>
      <c r="X173" s="142">
        <f t="shared" si="35"/>
        <v>0.3</v>
      </c>
      <c r="Y173" s="142">
        <f t="shared" si="35"/>
        <v>0.3</v>
      </c>
      <c r="Z173" s="142">
        <f t="shared" si="35"/>
        <v>0.3</v>
      </c>
      <c r="AA173" s="142">
        <f t="shared" si="35"/>
        <v>0.3</v>
      </c>
      <c r="AB173" s="142">
        <f t="shared" si="35"/>
        <v>0.3</v>
      </c>
      <c r="AC173" s="142">
        <f t="shared" si="35"/>
        <v>0.3</v>
      </c>
      <c r="AD173" s="142">
        <f t="shared" si="35"/>
        <v>0.3</v>
      </c>
      <c r="AE173" s="142">
        <f t="shared" si="35"/>
        <v>0.3</v>
      </c>
      <c r="AF173" s="142">
        <f t="shared" si="35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4"/>
        <v>0.4</v>
      </c>
      <c r="D174" s="135">
        <f t="shared" si="34"/>
        <v>0.4</v>
      </c>
      <c r="E174" s="135">
        <f t="shared" si="34"/>
        <v>0.4</v>
      </c>
      <c r="F174" s="135">
        <f t="shared" si="34"/>
        <v>0.4</v>
      </c>
      <c r="G174" s="135">
        <f t="shared" si="34"/>
        <v>0.4</v>
      </c>
      <c r="H174" s="135">
        <f t="shared" si="34"/>
        <v>0.4</v>
      </c>
      <c r="I174" s="135">
        <f t="shared" si="34"/>
        <v>0.4</v>
      </c>
      <c r="J174" s="135">
        <f t="shared" si="34"/>
        <v>0.4</v>
      </c>
      <c r="K174" s="135">
        <f t="shared" si="34"/>
        <v>0.4</v>
      </c>
      <c r="L174" s="135">
        <f t="shared" si="34"/>
        <v>0.4</v>
      </c>
      <c r="M174" s="135">
        <f t="shared" si="34"/>
        <v>0.4</v>
      </c>
      <c r="N174" s="135">
        <f t="shared" si="34"/>
        <v>0.4</v>
      </c>
      <c r="O174" s="135">
        <f t="shared" si="34"/>
        <v>0.4</v>
      </c>
      <c r="P174" s="135">
        <f t="shared" si="34"/>
        <v>0.4</v>
      </c>
      <c r="Q174" s="135">
        <f t="shared" si="34"/>
        <v>0.4</v>
      </c>
      <c r="R174" s="135">
        <f t="shared" si="34"/>
        <v>0.4</v>
      </c>
      <c r="S174" s="135">
        <f t="shared" si="35"/>
        <v>0.4</v>
      </c>
      <c r="T174" s="135">
        <f t="shared" si="35"/>
        <v>0.4</v>
      </c>
      <c r="U174" s="135">
        <f t="shared" si="35"/>
        <v>0.4</v>
      </c>
      <c r="V174" s="135">
        <f>U174</f>
        <v>0.4</v>
      </c>
      <c r="W174" s="135">
        <f>V174</f>
        <v>0.4</v>
      </c>
      <c r="X174" s="135">
        <f t="shared" si="35"/>
        <v>0.4</v>
      </c>
      <c r="Y174" s="135">
        <f t="shared" si="35"/>
        <v>0.4</v>
      </c>
      <c r="Z174" s="135">
        <f t="shared" si="35"/>
        <v>0.4</v>
      </c>
      <c r="AA174" s="135">
        <f t="shared" si="35"/>
        <v>0.4</v>
      </c>
      <c r="AB174" s="135">
        <f t="shared" si="35"/>
        <v>0.4</v>
      </c>
      <c r="AC174" s="135">
        <f t="shared" si="35"/>
        <v>0.4</v>
      </c>
      <c r="AD174" s="135">
        <f t="shared" si="35"/>
        <v>0.4</v>
      </c>
      <c r="AE174" s="135">
        <f t="shared" si="35"/>
        <v>0.4</v>
      </c>
      <c r="AF174" s="135">
        <f t="shared" si="35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4"/>
        <v>1.5</v>
      </c>
      <c r="D175" s="135">
        <f t="shared" si="34"/>
        <v>1.5</v>
      </c>
      <c r="E175" s="135">
        <f t="shared" si="34"/>
        <v>1.5</v>
      </c>
      <c r="F175" s="135">
        <f t="shared" si="34"/>
        <v>1.5</v>
      </c>
      <c r="G175" s="135">
        <f t="shared" si="34"/>
        <v>1.5</v>
      </c>
      <c r="H175" s="135">
        <f t="shared" si="34"/>
        <v>1.5</v>
      </c>
      <c r="I175" s="135">
        <f t="shared" si="34"/>
        <v>1.5</v>
      </c>
      <c r="J175" s="135">
        <f t="shared" si="34"/>
        <v>1.5</v>
      </c>
      <c r="K175" s="135">
        <f t="shared" si="34"/>
        <v>1.5</v>
      </c>
      <c r="L175" s="135">
        <f t="shared" si="34"/>
        <v>1.5</v>
      </c>
      <c r="M175" s="135">
        <f t="shared" si="34"/>
        <v>1.5</v>
      </c>
      <c r="N175" s="135">
        <f t="shared" si="34"/>
        <v>1.5</v>
      </c>
      <c r="O175" s="135">
        <f t="shared" si="34"/>
        <v>1.5</v>
      </c>
      <c r="P175" s="135">
        <f t="shared" si="34"/>
        <v>1.5</v>
      </c>
      <c r="Q175" s="135">
        <f t="shared" si="34"/>
        <v>1.5</v>
      </c>
      <c r="R175" s="135">
        <f t="shared" si="34"/>
        <v>1.5</v>
      </c>
      <c r="S175" s="135">
        <f t="shared" si="35"/>
        <v>1.5</v>
      </c>
      <c r="T175" s="135">
        <f t="shared" si="35"/>
        <v>1.5</v>
      </c>
      <c r="U175" s="135">
        <f t="shared" si="35"/>
        <v>1.5</v>
      </c>
      <c r="V175" s="135">
        <f t="shared" si="35"/>
        <v>1.5</v>
      </c>
      <c r="W175" s="135">
        <f t="shared" si="35"/>
        <v>1.5</v>
      </c>
      <c r="X175" s="135">
        <f t="shared" si="35"/>
        <v>1.5</v>
      </c>
      <c r="Y175" s="135">
        <f t="shared" si="35"/>
        <v>1.5</v>
      </c>
      <c r="Z175" s="135">
        <f t="shared" si="35"/>
        <v>1.5</v>
      </c>
      <c r="AA175" s="135">
        <f t="shared" si="35"/>
        <v>1.5</v>
      </c>
      <c r="AB175" s="135">
        <f t="shared" si="35"/>
        <v>1.5</v>
      </c>
      <c r="AC175" s="135">
        <f t="shared" si="35"/>
        <v>1.5</v>
      </c>
      <c r="AD175" s="135">
        <f t="shared" si="35"/>
        <v>1.5</v>
      </c>
      <c r="AE175" s="135">
        <f t="shared" si="35"/>
        <v>1.5</v>
      </c>
      <c r="AF175" s="135">
        <f t="shared" si="35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4"/>
        <v>0.3</v>
      </c>
      <c r="D176" s="135">
        <f t="shared" si="34"/>
        <v>0.3</v>
      </c>
      <c r="E176" s="135">
        <f t="shared" si="34"/>
        <v>0.3</v>
      </c>
      <c r="F176" s="135">
        <f t="shared" si="34"/>
        <v>0.3</v>
      </c>
      <c r="G176" s="135">
        <f t="shared" si="34"/>
        <v>0.3</v>
      </c>
      <c r="H176" s="135">
        <f t="shared" si="34"/>
        <v>0.3</v>
      </c>
      <c r="I176" s="135">
        <f t="shared" si="34"/>
        <v>0.3</v>
      </c>
      <c r="J176" s="135">
        <f t="shared" si="34"/>
        <v>0.3</v>
      </c>
      <c r="K176" s="135">
        <f t="shared" si="34"/>
        <v>0.3</v>
      </c>
      <c r="L176" s="135">
        <f t="shared" si="34"/>
        <v>0.3</v>
      </c>
      <c r="M176" s="135">
        <f t="shared" si="34"/>
        <v>0.3</v>
      </c>
      <c r="N176" s="135">
        <f t="shared" si="34"/>
        <v>0.3</v>
      </c>
      <c r="O176" s="135">
        <f t="shared" si="34"/>
        <v>0.3</v>
      </c>
      <c r="P176" s="135">
        <f t="shared" si="34"/>
        <v>0.3</v>
      </c>
      <c r="Q176" s="135">
        <f t="shared" si="34"/>
        <v>0.3</v>
      </c>
      <c r="R176" s="135">
        <f t="shared" si="34"/>
        <v>0.3</v>
      </c>
      <c r="S176" s="135">
        <f t="shared" si="35"/>
        <v>0.3</v>
      </c>
      <c r="T176" s="135">
        <f t="shared" si="35"/>
        <v>0.3</v>
      </c>
      <c r="U176" s="135">
        <f t="shared" si="35"/>
        <v>0.3</v>
      </c>
      <c r="V176" s="135">
        <f t="shared" si="35"/>
        <v>0.3</v>
      </c>
      <c r="W176" s="135">
        <f t="shared" si="35"/>
        <v>0.3</v>
      </c>
      <c r="X176" s="135">
        <f t="shared" si="35"/>
        <v>0.3</v>
      </c>
      <c r="Y176" s="135">
        <f t="shared" si="35"/>
        <v>0.3</v>
      </c>
      <c r="Z176" s="135">
        <f t="shared" si="35"/>
        <v>0.3</v>
      </c>
      <c r="AA176" s="135">
        <f t="shared" si="35"/>
        <v>0.3</v>
      </c>
      <c r="AB176" s="135">
        <f t="shared" si="35"/>
        <v>0.3</v>
      </c>
      <c r="AC176" s="135">
        <f t="shared" si="35"/>
        <v>0.3</v>
      </c>
      <c r="AD176" s="135">
        <f t="shared" si="35"/>
        <v>0.3</v>
      </c>
      <c r="AE176" s="135">
        <f t="shared" si="35"/>
        <v>0.3</v>
      </c>
      <c r="AF176" s="135">
        <f t="shared" si="35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4"/>
        <v>0.4</v>
      </c>
      <c r="D177" s="135">
        <f t="shared" si="34"/>
        <v>0.4</v>
      </c>
      <c r="E177" s="135">
        <f t="shared" si="34"/>
        <v>0.4</v>
      </c>
      <c r="F177" s="135">
        <f t="shared" si="34"/>
        <v>0.4</v>
      </c>
      <c r="G177" s="135">
        <f t="shared" si="34"/>
        <v>0.4</v>
      </c>
      <c r="H177" s="135">
        <f t="shared" si="34"/>
        <v>0.4</v>
      </c>
      <c r="I177" s="135">
        <f t="shared" si="34"/>
        <v>0.4</v>
      </c>
      <c r="J177" s="135">
        <f t="shared" si="34"/>
        <v>0.4</v>
      </c>
      <c r="K177" s="135">
        <f t="shared" si="34"/>
        <v>0.4</v>
      </c>
      <c r="L177" s="135">
        <f t="shared" si="34"/>
        <v>0.4</v>
      </c>
      <c r="M177" s="135">
        <f t="shared" si="34"/>
        <v>0.4</v>
      </c>
      <c r="N177" s="135">
        <f t="shared" si="34"/>
        <v>0.4</v>
      </c>
      <c r="O177" s="135">
        <f t="shared" si="34"/>
        <v>0.4</v>
      </c>
      <c r="P177" s="135">
        <f t="shared" si="34"/>
        <v>0.4</v>
      </c>
      <c r="Q177" s="135">
        <f t="shared" si="34"/>
        <v>0.4</v>
      </c>
      <c r="R177" s="135">
        <f t="shared" si="34"/>
        <v>0.4</v>
      </c>
      <c r="S177" s="135">
        <f t="shared" si="35"/>
        <v>0.4</v>
      </c>
      <c r="T177" s="135">
        <f t="shared" si="35"/>
        <v>0.4</v>
      </c>
      <c r="U177" s="135">
        <f t="shared" si="35"/>
        <v>0.4</v>
      </c>
      <c r="V177" s="135">
        <f t="shared" si="35"/>
        <v>0.4</v>
      </c>
      <c r="W177" s="135">
        <f t="shared" si="35"/>
        <v>0.4</v>
      </c>
      <c r="X177" s="135">
        <f t="shared" si="35"/>
        <v>0.4</v>
      </c>
      <c r="Y177" s="135">
        <f t="shared" si="35"/>
        <v>0.4</v>
      </c>
      <c r="Z177" s="135">
        <f t="shared" si="35"/>
        <v>0.4</v>
      </c>
      <c r="AA177" s="135">
        <f t="shared" si="35"/>
        <v>0.4</v>
      </c>
      <c r="AB177" s="135">
        <f t="shared" si="35"/>
        <v>0.4</v>
      </c>
      <c r="AC177" s="135">
        <f t="shared" si="35"/>
        <v>0.4</v>
      </c>
      <c r="AD177" s="135">
        <f t="shared" si="35"/>
        <v>0.4</v>
      </c>
      <c r="AE177" s="135">
        <f t="shared" si="35"/>
        <v>0.4</v>
      </c>
      <c r="AF177" s="135">
        <f t="shared" si="35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4"/>
        <v>0.64</v>
      </c>
      <c r="D178" s="145">
        <f t="shared" si="34"/>
        <v>0.64</v>
      </c>
      <c r="E178" s="145">
        <f t="shared" si="34"/>
        <v>0.64</v>
      </c>
      <c r="F178" s="145">
        <f t="shared" si="34"/>
        <v>0.64</v>
      </c>
      <c r="G178" s="145">
        <f t="shared" si="34"/>
        <v>0.64</v>
      </c>
      <c r="H178" s="145">
        <f t="shared" si="34"/>
        <v>0.64</v>
      </c>
      <c r="I178" s="145">
        <f t="shared" si="34"/>
        <v>0.64</v>
      </c>
      <c r="J178" s="145">
        <f t="shared" si="34"/>
        <v>0.64</v>
      </c>
      <c r="K178" s="145">
        <f t="shared" si="34"/>
        <v>0.64</v>
      </c>
      <c r="L178" s="145">
        <f t="shared" si="34"/>
        <v>0.64</v>
      </c>
      <c r="M178" s="145">
        <f t="shared" si="34"/>
        <v>0.64</v>
      </c>
      <c r="N178" s="145">
        <f t="shared" si="34"/>
        <v>0.64</v>
      </c>
      <c r="O178" s="145">
        <f t="shared" si="34"/>
        <v>0.64</v>
      </c>
      <c r="P178" s="145">
        <f t="shared" si="34"/>
        <v>0.64</v>
      </c>
      <c r="Q178" s="145">
        <f t="shared" si="34"/>
        <v>0.64</v>
      </c>
      <c r="R178" s="145">
        <f t="shared" si="34"/>
        <v>0.64</v>
      </c>
      <c r="S178" s="145">
        <f t="shared" si="35"/>
        <v>0.64</v>
      </c>
      <c r="T178" s="145">
        <f t="shared" si="35"/>
        <v>0.64</v>
      </c>
      <c r="U178" s="145">
        <f t="shared" si="35"/>
        <v>0.64</v>
      </c>
      <c r="V178" s="145">
        <f t="shared" si="35"/>
        <v>0.64</v>
      </c>
      <c r="W178" s="145">
        <f t="shared" si="35"/>
        <v>0.64</v>
      </c>
      <c r="X178" s="145">
        <f t="shared" si="35"/>
        <v>0.64</v>
      </c>
      <c r="Y178" s="145">
        <f t="shared" si="35"/>
        <v>0.64</v>
      </c>
      <c r="Z178" s="145">
        <f t="shared" si="35"/>
        <v>0.64</v>
      </c>
      <c r="AA178" s="145">
        <f t="shared" si="35"/>
        <v>0.64</v>
      </c>
      <c r="AB178" s="145">
        <f t="shared" si="35"/>
        <v>0.64</v>
      </c>
      <c r="AC178" s="145">
        <f t="shared" si="35"/>
        <v>0.64</v>
      </c>
      <c r="AD178" s="145">
        <f t="shared" si="35"/>
        <v>0.64</v>
      </c>
      <c r="AE178" s="145">
        <f t="shared" si="35"/>
        <v>0.64</v>
      </c>
      <c r="AF178" s="145">
        <f t="shared" si="35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6">SUM(C173:C178)</f>
        <v>3.54</v>
      </c>
      <c r="D179" s="148">
        <f t="shared" si="36"/>
        <v>3.54</v>
      </c>
      <c r="E179" s="148">
        <f t="shared" si="36"/>
        <v>3.54</v>
      </c>
      <c r="F179" s="148">
        <f t="shared" si="36"/>
        <v>3.54</v>
      </c>
      <c r="G179" s="148">
        <f t="shared" si="36"/>
        <v>3.54</v>
      </c>
      <c r="H179" s="148">
        <f t="shared" si="36"/>
        <v>3.54</v>
      </c>
      <c r="I179" s="148">
        <f t="shared" si="36"/>
        <v>3.54</v>
      </c>
      <c r="J179" s="148">
        <f t="shared" si="36"/>
        <v>3.54</v>
      </c>
      <c r="K179" s="148">
        <f t="shared" si="36"/>
        <v>3.54</v>
      </c>
      <c r="L179" s="148">
        <f>SUM(L173:L178)</f>
        <v>3.54</v>
      </c>
      <c r="M179" s="148">
        <f t="shared" ref="M179:R179" si="37">SUM(M173:M178)</f>
        <v>3.54</v>
      </c>
      <c r="N179" s="148">
        <f t="shared" si="37"/>
        <v>3.54</v>
      </c>
      <c r="O179" s="148">
        <f t="shared" si="37"/>
        <v>3.54</v>
      </c>
      <c r="P179" s="148">
        <f t="shared" si="37"/>
        <v>3.54</v>
      </c>
      <c r="Q179" s="148">
        <f t="shared" si="37"/>
        <v>3.54</v>
      </c>
      <c r="R179" s="148">
        <f t="shared" si="37"/>
        <v>3.54</v>
      </c>
      <c r="S179" s="148">
        <f>SUM(S173:S178)</f>
        <v>3.54</v>
      </c>
      <c r="T179" s="148">
        <f t="shared" ref="T179:AG179" si="38">SUM(T173:T178)</f>
        <v>3.54</v>
      </c>
      <c r="U179" s="148">
        <f t="shared" si="38"/>
        <v>3.54</v>
      </c>
      <c r="V179" s="148">
        <f t="shared" si="38"/>
        <v>3.54</v>
      </c>
      <c r="W179" s="148">
        <f t="shared" si="38"/>
        <v>3.54</v>
      </c>
      <c r="X179" s="148">
        <f t="shared" si="38"/>
        <v>3.54</v>
      </c>
      <c r="Y179" s="148">
        <f t="shared" si="38"/>
        <v>3.54</v>
      </c>
      <c r="Z179" s="148">
        <f t="shared" si="38"/>
        <v>3.54</v>
      </c>
      <c r="AA179" s="148">
        <f t="shared" si="38"/>
        <v>3.54</v>
      </c>
      <c r="AB179" s="148">
        <f t="shared" si="38"/>
        <v>3.54</v>
      </c>
      <c r="AC179" s="148">
        <f t="shared" si="38"/>
        <v>3.54</v>
      </c>
      <c r="AD179" s="148">
        <f t="shared" si="38"/>
        <v>3.54</v>
      </c>
      <c r="AE179" s="148">
        <f t="shared" si="38"/>
        <v>3.54</v>
      </c>
      <c r="AF179" s="148">
        <f t="shared" si="38"/>
        <v>3.54</v>
      </c>
      <c r="AG179" s="149">
        <f t="shared" si="38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1153.9000000000001</v>
      </c>
      <c r="C188" s="163">
        <f>INDEX(F9:M9,1,MATCH(MAX(F65:M65),F65:M65,0))</f>
        <v>0.3125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10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10)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10)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9">B65</f>
        <v>924.06000000000006</v>
      </c>
      <c r="U193" s="172">
        <f t="shared" si="39"/>
        <v>906.24</v>
      </c>
      <c r="V193" s="172">
        <f t="shared" si="39"/>
        <v>912.34</v>
      </c>
      <c r="W193" s="172">
        <f t="shared" si="39"/>
        <v>884.14</v>
      </c>
      <c r="X193" s="172">
        <f t="shared" si="39"/>
        <v>919.44</v>
      </c>
      <c r="Y193" s="172">
        <f t="shared" si="39"/>
        <v>966.04</v>
      </c>
      <c r="Z193" s="172">
        <f t="shared" si="39"/>
        <v>1013.84</v>
      </c>
      <c r="AA193" s="172">
        <f t="shared" si="39"/>
        <v>1060.1399999999999</v>
      </c>
      <c r="AB193" s="172">
        <f t="shared" si="39"/>
        <v>1103.54</v>
      </c>
      <c r="AC193" s="172">
        <f t="shared" si="39"/>
        <v>1153.9000000000001</v>
      </c>
      <c r="AD193" s="172">
        <f t="shared" si="39"/>
        <v>1132.6399999999999</v>
      </c>
      <c r="AE193" s="172">
        <f t="shared" si="39"/>
        <v>1150.44</v>
      </c>
      <c r="AF193" s="172">
        <f t="shared" si="39"/>
        <v>1146.6399999999999</v>
      </c>
      <c r="AG193" s="172">
        <f t="shared" si="39"/>
        <v>1151.94</v>
      </c>
      <c r="AH193" s="172">
        <f t="shared" si="39"/>
        <v>1093.239</v>
      </c>
      <c r="AI193" s="172">
        <f t="shared" si="39"/>
        <v>1160.94</v>
      </c>
      <c r="AJ193" s="172">
        <f t="shared" si="39"/>
        <v>1169.24</v>
      </c>
      <c r="AK193" s="172">
        <f t="shared" si="39"/>
        <v>1181.54</v>
      </c>
      <c r="AL193" s="172">
        <f t="shared" si="39"/>
        <v>1167.24</v>
      </c>
      <c r="AM193" s="172">
        <f t="shared" si="39"/>
        <v>1170.1399999999999</v>
      </c>
      <c r="AN193" s="172">
        <f t="shared" si="39"/>
        <v>1136.6399999999999</v>
      </c>
      <c r="AO193" s="172">
        <f t="shared" si="39"/>
        <v>1117.44</v>
      </c>
      <c r="AP193" s="172">
        <f t="shared" si="39"/>
        <v>1209.94</v>
      </c>
      <c r="AQ193" s="172">
        <f t="shared" si="39"/>
        <v>83.539999999999992</v>
      </c>
      <c r="AR193" s="172">
        <f t="shared" si="39"/>
        <v>1310.3399999999999</v>
      </c>
      <c r="AS193" s="172">
        <f t="shared" si="39"/>
        <v>1280.04</v>
      </c>
      <c r="AT193" s="172">
        <f t="shared" si="39"/>
        <v>1215.54</v>
      </c>
      <c r="AU193" s="172">
        <f t="shared" si="39"/>
        <v>1200.54</v>
      </c>
      <c r="AV193" s="172">
        <f t="shared" si="39"/>
        <v>1113.1399999999999</v>
      </c>
      <c r="AW193" s="172">
        <f t="shared" si="39"/>
        <v>1039.54</v>
      </c>
      <c r="AX193" s="172">
        <f t="shared" si="39"/>
        <v>999.54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40">B178</f>
        <v>0.64</v>
      </c>
      <c r="C214" s="175">
        <f t="shared" si="40"/>
        <v>0.64</v>
      </c>
      <c r="D214" s="175">
        <f t="shared" si="40"/>
        <v>0.64</v>
      </c>
      <c r="E214" s="175">
        <f t="shared" si="40"/>
        <v>0.64</v>
      </c>
      <c r="F214" s="175">
        <f t="shared" si="40"/>
        <v>0.64</v>
      </c>
      <c r="G214" s="175">
        <f t="shared" si="40"/>
        <v>0.64</v>
      </c>
      <c r="H214" s="175">
        <f t="shared" si="40"/>
        <v>0.64</v>
      </c>
      <c r="I214" s="175">
        <f t="shared" si="40"/>
        <v>0.64</v>
      </c>
      <c r="J214" s="175">
        <f t="shared" si="40"/>
        <v>0.64</v>
      </c>
      <c r="K214" s="175">
        <f t="shared" si="40"/>
        <v>0.64</v>
      </c>
      <c r="L214" s="175">
        <f t="shared" si="40"/>
        <v>0.64</v>
      </c>
      <c r="M214" s="175">
        <f t="shared" si="40"/>
        <v>0.64</v>
      </c>
      <c r="N214" s="175">
        <f t="shared" si="40"/>
        <v>0.64</v>
      </c>
      <c r="O214" s="175">
        <f t="shared" si="40"/>
        <v>0.64</v>
      </c>
      <c r="P214" s="175">
        <f t="shared" si="40"/>
        <v>0.64</v>
      </c>
      <c r="Q214" s="175">
        <f t="shared" si="40"/>
        <v>0.64</v>
      </c>
      <c r="R214" s="175">
        <f t="shared" si="40"/>
        <v>0.64</v>
      </c>
      <c r="S214" s="175">
        <f t="shared" si="40"/>
        <v>0.64</v>
      </c>
      <c r="T214" s="175">
        <f t="shared" si="40"/>
        <v>0.64</v>
      </c>
      <c r="U214" s="175">
        <f t="shared" si="40"/>
        <v>0.64</v>
      </c>
      <c r="V214" s="175">
        <f t="shared" si="40"/>
        <v>0.64</v>
      </c>
      <c r="W214" s="175">
        <f t="shared" si="40"/>
        <v>0.64</v>
      </c>
      <c r="X214" s="175">
        <f t="shared" si="40"/>
        <v>0.64</v>
      </c>
      <c r="Y214" s="175">
        <f t="shared" si="40"/>
        <v>0.64</v>
      </c>
      <c r="Z214" s="175">
        <f t="shared" si="40"/>
        <v>0.64</v>
      </c>
      <c r="AA214" s="175">
        <f t="shared" si="40"/>
        <v>0.64</v>
      </c>
      <c r="AB214" s="175">
        <f t="shared" si="40"/>
        <v>0.64</v>
      </c>
      <c r="AC214" s="175">
        <f t="shared" si="40"/>
        <v>0.64</v>
      </c>
      <c r="AD214" s="175">
        <f t="shared" si="40"/>
        <v>0.64</v>
      </c>
      <c r="AE214" s="175">
        <f t="shared" si="40"/>
        <v>0.64</v>
      </c>
      <c r="AF214" s="175">
        <f t="shared" si="40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41">IF(C182&lt;100,"",C182-520)</f>
        <v/>
      </c>
      <c r="D215" s="119" t="str">
        <f t="shared" si="41"/>
        <v/>
      </c>
      <c r="E215" s="119" t="str">
        <f t="shared" si="41"/>
        <v/>
      </c>
      <c r="F215" s="119" t="str">
        <f t="shared" si="41"/>
        <v/>
      </c>
      <c r="G215" s="119" t="str">
        <f t="shared" si="41"/>
        <v/>
      </c>
      <c r="H215" s="119" t="str">
        <f t="shared" si="41"/>
        <v/>
      </c>
      <c r="I215" s="119" t="str">
        <f t="shared" si="41"/>
        <v/>
      </c>
      <c r="J215" s="119" t="str">
        <f t="shared" si="41"/>
        <v/>
      </c>
      <c r="K215" s="119" t="str">
        <f t="shared" si="41"/>
        <v/>
      </c>
      <c r="L215" s="119" t="str">
        <f t="shared" si="41"/>
        <v/>
      </c>
      <c r="M215" s="119" t="str">
        <f t="shared" si="41"/>
        <v/>
      </c>
      <c r="N215" s="119" t="str">
        <f t="shared" si="41"/>
        <v/>
      </c>
      <c r="O215" s="119" t="str">
        <f t="shared" si="41"/>
        <v/>
      </c>
      <c r="P215" s="119" t="str">
        <f t="shared" si="41"/>
        <v/>
      </c>
      <c r="Q215" s="119" t="str">
        <f t="shared" si="41"/>
        <v/>
      </c>
      <c r="R215" s="119" t="str">
        <f t="shared" si="41"/>
        <v/>
      </c>
      <c r="S215" s="119" t="str">
        <f t="shared" si="41"/>
        <v/>
      </c>
      <c r="T215" s="119" t="str">
        <f t="shared" si="41"/>
        <v/>
      </c>
      <c r="U215" s="119" t="str">
        <f t="shared" si="41"/>
        <v/>
      </c>
      <c r="V215" s="119" t="str">
        <f t="shared" si="41"/>
        <v/>
      </c>
      <c r="W215" s="119" t="str">
        <f t="shared" si="41"/>
        <v/>
      </c>
      <c r="X215" s="119" t="str">
        <f t="shared" si="41"/>
        <v/>
      </c>
      <c r="Y215" s="119" t="str">
        <f t="shared" si="41"/>
        <v/>
      </c>
      <c r="Z215" s="119" t="str">
        <f t="shared" si="41"/>
        <v/>
      </c>
      <c r="AA215" s="119" t="str">
        <f t="shared" si="41"/>
        <v/>
      </c>
      <c r="AB215" s="119" t="str">
        <f t="shared" si="41"/>
        <v/>
      </c>
      <c r="AC215" s="119" t="str">
        <f t="shared" si="41"/>
        <v/>
      </c>
      <c r="AD215" s="119" t="str">
        <f t="shared" si="41"/>
        <v/>
      </c>
      <c r="AE215" s="119" t="str">
        <f t="shared" si="41"/>
        <v/>
      </c>
      <c r="AF215" s="119" t="str">
        <f t="shared" si="41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2">IF(B183&lt;100,"",B183-620)</f>
        <v/>
      </c>
      <c r="C216" s="119" t="str">
        <f t="shared" si="42"/>
        <v/>
      </c>
      <c r="D216" s="119" t="str">
        <f t="shared" si="42"/>
        <v/>
      </c>
      <c r="E216" s="119" t="str">
        <f t="shared" si="42"/>
        <v/>
      </c>
      <c r="F216" s="119" t="str">
        <f t="shared" si="42"/>
        <v/>
      </c>
      <c r="G216" s="119" t="str">
        <f t="shared" si="42"/>
        <v/>
      </c>
      <c r="H216" s="119" t="str">
        <f t="shared" si="42"/>
        <v/>
      </c>
      <c r="I216" s="119" t="str">
        <f t="shared" si="42"/>
        <v/>
      </c>
      <c r="J216" s="119" t="str">
        <f t="shared" si="42"/>
        <v/>
      </c>
      <c r="K216" s="119" t="str">
        <f t="shared" si="42"/>
        <v/>
      </c>
      <c r="L216" s="119" t="str">
        <f t="shared" si="42"/>
        <v/>
      </c>
      <c r="M216" s="119" t="str">
        <f t="shared" si="42"/>
        <v/>
      </c>
      <c r="N216" s="119" t="str">
        <f t="shared" si="42"/>
        <v/>
      </c>
      <c r="O216" s="119" t="str">
        <f t="shared" si="42"/>
        <v/>
      </c>
      <c r="P216" s="119" t="str">
        <f t="shared" si="42"/>
        <v/>
      </c>
      <c r="Q216" s="119" t="str">
        <f t="shared" si="42"/>
        <v/>
      </c>
      <c r="R216" s="119" t="str">
        <f t="shared" si="42"/>
        <v/>
      </c>
      <c r="S216" s="119" t="str">
        <f t="shared" si="42"/>
        <v/>
      </c>
      <c r="T216" s="119" t="str">
        <f t="shared" si="42"/>
        <v/>
      </c>
      <c r="U216" s="119" t="str">
        <f t="shared" si="42"/>
        <v/>
      </c>
      <c r="V216" s="119" t="str">
        <f t="shared" si="42"/>
        <v/>
      </c>
      <c r="W216" s="119" t="str">
        <f t="shared" si="42"/>
        <v/>
      </c>
      <c r="X216" s="119" t="str">
        <f t="shared" si="42"/>
        <v/>
      </c>
      <c r="Y216" s="119" t="str">
        <f t="shared" si="42"/>
        <v/>
      </c>
      <c r="Z216" s="119" t="str">
        <f t="shared" si="42"/>
        <v/>
      </c>
      <c r="AA216" s="119" t="str">
        <f t="shared" si="42"/>
        <v/>
      </c>
      <c r="AB216" s="119" t="str">
        <f t="shared" si="42"/>
        <v/>
      </c>
      <c r="AC216" s="119" t="str">
        <f t="shared" si="42"/>
        <v/>
      </c>
      <c r="AD216" s="119" t="str">
        <f t="shared" si="42"/>
        <v/>
      </c>
      <c r="AE216" s="119" t="str">
        <f t="shared" si="42"/>
        <v/>
      </c>
      <c r="AF216" s="119" t="str">
        <f t="shared" si="42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3">IF(B184&lt;100,"",B184-330)</f>
        <v/>
      </c>
      <c r="C217" s="119" t="str">
        <f t="shared" si="43"/>
        <v/>
      </c>
      <c r="D217" s="119" t="str">
        <f t="shared" si="43"/>
        <v/>
      </c>
      <c r="E217" s="119" t="str">
        <f t="shared" si="43"/>
        <v/>
      </c>
      <c r="F217" s="119" t="str">
        <f t="shared" si="43"/>
        <v/>
      </c>
      <c r="G217" s="119" t="str">
        <f t="shared" si="43"/>
        <v/>
      </c>
      <c r="H217" s="119" t="str">
        <f t="shared" si="43"/>
        <v/>
      </c>
      <c r="I217" s="119" t="str">
        <f t="shared" si="43"/>
        <v/>
      </c>
      <c r="J217" s="119" t="str">
        <f t="shared" si="43"/>
        <v/>
      </c>
      <c r="K217" s="119" t="str">
        <f t="shared" si="43"/>
        <v/>
      </c>
      <c r="L217" s="119" t="str">
        <f t="shared" si="43"/>
        <v/>
      </c>
      <c r="M217" s="119" t="str">
        <f t="shared" si="43"/>
        <v/>
      </c>
      <c r="N217" s="119" t="str">
        <f t="shared" si="43"/>
        <v/>
      </c>
      <c r="O217" s="119" t="str">
        <f t="shared" si="43"/>
        <v/>
      </c>
      <c r="P217" s="119" t="str">
        <f t="shared" si="43"/>
        <v/>
      </c>
      <c r="Q217" s="119" t="str">
        <f t="shared" si="43"/>
        <v/>
      </c>
      <c r="R217" s="119" t="str">
        <f t="shared" si="43"/>
        <v/>
      </c>
      <c r="S217" s="119" t="str">
        <f t="shared" si="43"/>
        <v/>
      </c>
      <c r="T217" s="119" t="str">
        <f t="shared" si="43"/>
        <v/>
      </c>
      <c r="U217" s="119" t="str">
        <f t="shared" si="43"/>
        <v/>
      </c>
      <c r="V217" s="119" t="str">
        <f t="shared" si="43"/>
        <v/>
      </c>
      <c r="W217" s="119" t="str">
        <f t="shared" si="43"/>
        <v/>
      </c>
      <c r="X217" s="119" t="str">
        <f t="shared" si="43"/>
        <v/>
      </c>
      <c r="Y217" s="119" t="str">
        <f t="shared" si="43"/>
        <v/>
      </c>
      <c r="Z217" s="119" t="str">
        <f t="shared" si="43"/>
        <v/>
      </c>
      <c r="AA217" s="119" t="str">
        <f t="shared" si="43"/>
        <v/>
      </c>
      <c r="AB217" s="119" t="str">
        <f t="shared" si="43"/>
        <v/>
      </c>
      <c r="AC217" s="119" t="str">
        <f t="shared" si="43"/>
        <v/>
      </c>
      <c r="AD217" s="119" t="str">
        <f t="shared" si="43"/>
        <v/>
      </c>
      <c r="AE217" s="119" t="str">
        <f t="shared" si="43"/>
        <v/>
      </c>
      <c r="AF217" s="119" t="str">
        <f t="shared" si="43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4">IF(C185&lt;100,"",C185-1500)</f>
        <v/>
      </c>
      <c r="D218" s="119" t="str">
        <f t="shared" si="44"/>
        <v/>
      </c>
      <c r="E218" s="119" t="str">
        <f t="shared" si="44"/>
        <v/>
      </c>
      <c r="F218" s="119" t="str">
        <f t="shared" si="44"/>
        <v/>
      </c>
      <c r="G218" s="119" t="str">
        <f t="shared" si="44"/>
        <v/>
      </c>
      <c r="H218" s="119" t="str">
        <f t="shared" si="44"/>
        <v/>
      </c>
      <c r="I218" s="119" t="str">
        <f t="shared" si="44"/>
        <v/>
      </c>
      <c r="J218" s="119" t="str">
        <f t="shared" si="44"/>
        <v/>
      </c>
      <c r="K218" s="119" t="str">
        <f t="shared" si="44"/>
        <v/>
      </c>
      <c r="L218" s="119" t="str">
        <f t="shared" si="44"/>
        <v/>
      </c>
      <c r="M218" s="119" t="str">
        <f t="shared" si="44"/>
        <v/>
      </c>
      <c r="N218" s="119" t="str">
        <f t="shared" si="44"/>
        <v/>
      </c>
      <c r="O218" s="119" t="str">
        <f t="shared" si="44"/>
        <v/>
      </c>
      <c r="P218" s="119" t="str">
        <f t="shared" si="44"/>
        <v/>
      </c>
      <c r="Q218" s="119" t="str">
        <f t="shared" si="44"/>
        <v/>
      </c>
      <c r="R218" s="119" t="str">
        <f t="shared" si="44"/>
        <v/>
      </c>
      <c r="S218" s="119" t="str">
        <f t="shared" si="44"/>
        <v/>
      </c>
      <c r="T218" s="119" t="str">
        <f t="shared" si="44"/>
        <v/>
      </c>
      <c r="U218" s="119" t="str">
        <f t="shared" si="44"/>
        <v/>
      </c>
      <c r="V218" s="119" t="str">
        <f t="shared" si="44"/>
        <v/>
      </c>
      <c r="W218" s="119" t="str">
        <f t="shared" si="44"/>
        <v/>
      </c>
      <c r="X218" s="119" t="str">
        <f t="shared" si="44"/>
        <v/>
      </c>
      <c r="Y218" s="119" t="str">
        <f t="shared" si="44"/>
        <v/>
      </c>
      <c r="Z218" s="119" t="str">
        <f t="shared" si="44"/>
        <v/>
      </c>
      <c r="AA218" s="119" t="str">
        <f t="shared" si="44"/>
        <v/>
      </c>
      <c r="AB218" s="119" t="str">
        <f t="shared" si="44"/>
        <v/>
      </c>
      <c r="AC218" s="119" t="str">
        <f t="shared" si="44"/>
        <v/>
      </c>
      <c r="AD218" s="119" t="str">
        <f t="shared" si="44"/>
        <v/>
      </c>
      <c r="AE218" s="119" t="str">
        <f t="shared" si="44"/>
        <v/>
      </c>
      <c r="AF218" s="119" t="str">
        <f t="shared" si="44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473" priority="158">
      <formula>S$9&gt;=20/24</formula>
    </cfRule>
    <cfRule type="expression" dxfId="3472" priority="159">
      <formula>AND(S$9&gt;=14/24,S$9&lt;20/24)</formula>
    </cfRule>
    <cfRule type="expression" dxfId="3471" priority="160">
      <formula>AND(S$9&gt;=8/24,S$9&lt;14/24)</formula>
    </cfRule>
    <cfRule type="expression" dxfId="3470" priority="161">
      <formula>S$9&lt;8/24</formula>
    </cfRule>
  </conditionalFormatting>
  <conditionalFormatting sqref="B8:AF10 AA70:AF70 B70:Q70 L32:Z33 L31:Q31 C47:AF47 B71:AF71 C48:K52 B72:Q72 C173:AF179 M36 N35:Q36 L29:Q29 M37:Q39 L34:Q34 L49:T50 V35:W35 S34:W34 AB72:AF79 AA48:AF50 B56:B58 B59:AF69 L51:Q53 M56:Q58 R11:X11 L44:AF46 W34:AA35 B73:AA79 Y11:AF12 AB51:AF51 L55:Q55 L54:AF54">
    <cfRule type="expression" dxfId="3469" priority="154">
      <formula>B$9&gt;=20/24</formula>
    </cfRule>
    <cfRule type="expression" dxfId="3468" priority="155">
      <formula>AND(B$9&gt;=14/24,B$9&lt;20/24)</formula>
    </cfRule>
    <cfRule type="expression" dxfId="3467" priority="156">
      <formula>AND(B$9&gt;=8/24,B$9&lt;14/24)</formula>
    </cfRule>
    <cfRule type="expression" dxfId="3466" priority="157">
      <formula>B$9&lt;8/24</formula>
    </cfRule>
  </conditionalFormatting>
  <conditionalFormatting sqref="B171:AF171">
    <cfRule type="expression" dxfId="3465" priority="150">
      <formula>B$9&gt;=20/24</formula>
    </cfRule>
    <cfRule type="expression" dxfId="3464" priority="151">
      <formula>AND(B$9&gt;=14/24,B$9&lt;20/24)</formula>
    </cfRule>
    <cfRule type="expression" dxfId="3463" priority="152">
      <formula>AND(B$9&gt;=8/24,B$9&lt;14/24)</formula>
    </cfRule>
    <cfRule type="expression" dxfId="3462" priority="153">
      <formula>B$9&lt;8/24</formula>
    </cfRule>
  </conditionalFormatting>
  <conditionalFormatting sqref="AL4:AL6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461" priority="145">
      <formula>L$9&gt;=20/24</formula>
    </cfRule>
    <cfRule type="expression" dxfId="3460" priority="146">
      <formula>AND(L$9&gt;=14/24,L$9&lt;20/24)</formula>
    </cfRule>
    <cfRule type="expression" dxfId="3459" priority="147">
      <formula>AND(L$9&gt;=8/24,L$9&lt;14/24)</formula>
    </cfRule>
    <cfRule type="expression" dxfId="3458" priority="148">
      <formula>L$9&lt;8/24</formula>
    </cfRule>
  </conditionalFormatting>
  <conditionalFormatting sqref="L35:M35">
    <cfRule type="expression" dxfId="3457" priority="141">
      <formula>L$9&gt;=20/24</formula>
    </cfRule>
    <cfRule type="expression" dxfId="3456" priority="142">
      <formula>AND(L$9&gt;=14/24,L$9&lt;20/24)</formula>
    </cfRule>
    <cfRule type="expression" dxfId="3455" priority="143">
      <formula>AND(L$9&gt;=8/24,L$9&lt;14/24)</formula>
    </cfRule>
    <cfRule type="expression" dxfId="3454" priority="144">
      <formula>L$9&lt;8/24</formula>
    </cfRule>
  </conditionalFormatting>
  <conditionalFormatting sqref="Y13:AF13">
    <cfRule type="expression" dxfId="3453" priority="137">
      <formula>Y$9&gt;=20/24</formula>
    </cfRule>
    <cfRule type="expression" dxfId="3452" priority="138">
      <formula>AND(Y$9&gt;=14/24,Y$9&lt;20/24)</formula>
    </cfRule>
    <cfRule type="expression" dxfId="3451" priority="139">
      <formula>AND(Y$9&gt;=8/24,Y$9&lt;14/24)</formula>
    </cfRule>
    <cfRule type="expression" dxfId="3450" priority="140">
      <formula>Y$9&lt;8/24</formula>
    </cfRule>
  </conditionalFormatting>
  <conditionalFormatting sqref="R31:Z31">
    <cfRule type="expression" dxfId="3449" priority="133">
      <formula>R$9&gt;=20/24</formula>
    </cfRule>
    <cfRule type="expression" dxfId="3448" priority="134">
      <formula>AND(R$9&gt;=14/24,R$9&lt;20/24)</formula>
    </cfRule>
    <cfRule type="expression" dxfId="3447" priority="135">
      <formula>AND(R$9&gt;=8/24,R$9&lt;14/24)</formula>
    </cfRule>
    <cfRule type="expression" dxfId="3446" priority="136">
      <formula>R$9&lt;8/24</formula>
    </cfRule>
  </conditionalFormatting>
  <conditionalFormatting sqref="R48:Z48">
    <cfRule type="expression" dxfId="3445" priority="129">
      <formula>R$9&gt;=20/24</formula>
    </cfRule>
    <cfRule type="expression" dxfId="3444" priority="130">
      <formula>AND(R$9&gt;=14/24,R$9&lt;20/24)</formula>
    </cfRule>
    <cfRule type="expression" dxfId="3443" priority="131">
      <formula>AND(R$9&gt;=8/24,R$9&lt;14/24)</formula>
    </cfRule>
    <cfRule type="expression" dxfId="3442" priority="132">
      <formula>R$9&lt;8/24</formula>
    </cfRule>
  </conditionalFormatting>
  <conditionalFormatting sqref="R70:Z70">
    <cfRule type="expression" dxfId="3441" priority="125">
      <formula>R$9&gt;=20/24</formula>
    </cfRule>
    <cfRule type="expression" dxfId="3440" priority="126">
      <formula>AND(R$9&gt;=14/24,R$9&lt;20/24)</formula>
    </cfRule>
    <cfRule type="expression" dxfId="3439" priority="127">
      <formula>AND(R$9&gt;=8/24,R$9&lt;14/24)</formula>
    </cfRule>
    <cfRule type="expression" dxfId="3438" priority="128">
      <formula>R$9&lt;8/24</formula>
    </cfRule>
  </conditionalFormatting>
  <conditionalFormatting sqref="R72:AA72">
    <cfRule type="expression" dxfId="3437" priority="121">
      <formula>R$9&gt;=20/24</formula>
    </cfRule>
    <cfRule type="expression" dxfId="3436" priority="122">
      <formula>AND(R$9&gt;=14/24,R$9&lt;20/24)</formula>
    </cfRule>
    <cfRule type="expression" dxfId="3435" priority="123">
      <formula>AND(R$9&gt;=8/24,R$9&lt;14/24)</formula>
    </cfRule>
    <cfRule type="expression" dxfId="3434" priority="124">
      <formula>R$9&lt;8/24</formula>
    </cfRule>
  </conditionalFormatting>
  <conditionalFormatting sqref="L11:R16 M17:R19 S11:X19 M21:X27">
    <cfRule type="expression" dxfId="3433" priority="117">
      <formula>L$9&gt;=20/24</formula>
    </cfRule>
    <cfRule type="expression" dxfId="3432" priority="118">
      <formula>AND(L$9&gt;=14/24,L$9&lt;20/24)</formula>
    </cfRule>
    <cfRule type="expression" dxfId="3431" priority="119">
      <formula>AND(L$9&gt;=8/24,L$9&lt;14/24)</formula>
    </cfRule>
    <cfRule type="expression" dxfId="3430" priority="120">
      <formula>L$9&lt;8/24</formula>
    </cfRule>
  </conditionalFormatting>
  <conditionalFormatting sqref="L40:Q40">
    <cfRule type="expression" dxfId="3429" priority="113">
      <formula>L$9&gt;=20/24</formula>
    </cfRule>
    <cfRule type="expression" dxfId="3428" priority="114">
      <formula>AND(L$9&gt;=14/24,L$9&lt;20/24)</formula>
    </cfRule>
    <cfRule type="expression" dxfId="3427" priority="115">
      <formula>AND(L$9&gt;=8/24,L$9&lt;14/24)</formula>
    </cfRule>
    <cfRule type="expression" dxfId="3426" priority="116">
      <formula>L$9&lt;8/24</formula>
    </cfRule>
  </conditionalFormatting>
  <conditionalFormatting sqref="L41:Q41">
    <cfRule type="expression" dxfId="3425" priority="109">
      <formula>L$9&gt;=20/24</formula>
    </cfRule>
    <cfRule type="expression" dxfId="3424" priority="110">
      <formula>AND(L$9&gt;=14/24,L$9&lt;20/24)</formula>
    </cfRule>
    <cfRule type="expression" dxfId="3423" priority="111">
      <formula>AND(L$9&gt;=8/24,L$9&lt;14/24)</formula>
    </cfRule>
    <cfRule type="expression" dxfId="3422" priority="112">
      <formula>L$9&lt;8/24</formula>
    </cfRule>
  </conditionalFormatting>
  <conditionalFormatting sqref="L36:L39">
    <cfRule type="expression" dxfId="3421" priority="105">
      <formula>L$9&gt;=20/24</formula>
    </cfRule>
    <cfRule type="expression" dxfId="3420" priority="106">
      <formula>AND(L$9&gt;=14/24,L$9&lt;20/24)</formula>
    </cfRule>
    <cfRule type="expression" dxfId="3419" priority="107">
      <formula>AND(L$9&gt;=8/24,L$9&lt;14/24)</formula>
    </cfRule>
    <cfRule type="expression" dxfId="3418" priority="108">
      <formula>L$9&lt;8/24</formula>
    </cfRule>
  </conditionalFormatting>
  <conditionalFormatting sqref="R29:AD29">
    <cfRule type="expression" dxfId="3417" priority="101">
      <formula>R$9&gt;=20/24</formula>
    </cfRule>
    <cfRule type="expression" dxfId="3416" priority="102">
      <formula>AND(R$9&gt;=14/24,R$9&lt;20/24)</formula>
    </cfRule>
    <cfRule type="expression" dxfId="3415" priority="103">
      <formula>AND(R$9&gt;=8/24,R$9&lt;14/24)</formula>
    </cfRule>
    <cfRule type="expression" dxfId="3414" priority="104">
      <formula>R$9&lt;8/24</formula>
    </cfRule>
  </conditionalFormatting>
  <conditionalFormatting sqref="Y14:AF27">
    <cfRule type="expression" dxfId="3413" priority="97">
      <formula>Y$9&gt;=20/24</formula>
    </cfRule>
    <cfRule type="expression" dxfId="3412" priority="98">
      <formula>AND(Y$9&gt;=14/24,Y$9&lt;20/24)</formula>
    </cfRule>
    <cfRule type="expression" dxfId="3411" priority="99">
      <formula>AND(Y$9&gt;=8/24,Y$9&lt;14/24)</formula>
    </cfRule>
    <cfRule type="expression" dxfId="3410" priority="100">
      <formula>Y$9&lt;8/24</formula>
    </cfRule>
  </conditionalFormatting>
  <conditionalFormatting sqref="R34:R39 S35:U39 V36:AF39">
    <cfRule type="expression" dxfId="3409" priority="93">
      <formula>R$9&gt;=20/24</formula>
    </cfRule>
    <cfRule type="expression" dxfId="3408" priority="94">
      <formula>AND(R$9&gt;=14/24,R$9&lt;20/24)</formula>
    </cfRule>
    <cfRule type="expression" dxfId="3407" priority="95">
      <formula>AND(R$9&gt;=8/24,R$9&lt;14/24)</formula>
    </cfRule>
    <cfRule type="expression" dxfId="3406" priority="96">
      <formula>R$9&lt;8/24</formula>
    </cfRule>
  </conditionalFormatting>
  <conditionalFormatting sqref="R40:AF40">
    <cfRule type="expression" dxfId="3405" priority="89">
      <formula>R$9&gt;=20/24</formula>
    </cfRule>
    <cfRule type="expression" dxfId="3404" priority="90">
      <formula>AND(R$9&gt;=14/24,R$9&lt;20/24)</formula>
    </cfRule>
    <cfRule type="expression" dxfId="3403" priority="91">
      <formula>AND(R$9&gt;=8/24,R$9&lt;14/24)</formula>
    </cfRule>
    <cfRule type="expression" dxfId="3402" priority="92">
      <formula>R$9&lt;8/24</formula>
    </cfRule>
  </conditionalFormatting>
  <conditionalFormatting sqref="R41:AF41">
    <cfRule type="expression" dxfId="3401" priority="85">
      <formula>R$9&gt;=20/24</formula>
    </cfRule>
    <cfRule type="expression" dxfId="3400" priority="86">
      <formula>AND(R$9&gt;=14/24,R$9&lt;20/24)</formula>
    </cfRule>
    <cfRule type="expression" dxfId="3399" priority="87">
      <formula>AND(R$9&gt;=8/24,R$9&lt;14/24)</formula>
    </cfRule>
    <cfRule type="expression" dxfId="3398" priority="88">
      <formula>R$9&lt;8/24</formula>
    </cfRule>
  </conditionalFormatting>
  <conditionalFormatting sqref="R51:AA53 AB52:AF53 R55:AF58">
    <cfRule type="expression" dxfId="3397" priority="81">
      <formula>R$9&gt;=20/24</formula>
    </cfRule>
    <cfRule type="expression" dxfId="3396" priority="82">
      <formula>AND(R$9&gt;=14/24,R$9&lt;20/24)</formula>
    </cfRule>
    <cfRule type="expression" dxfId="3395" priority="83">
      <formula>AND(R$9&gt;=8/24,R$9&lt;14/24)</formula>
    </cfRule>
    <cfRule type="expression" dxfId="3394" priority="84">
      <formula>R$9&lt;8/24</formula>
    </cfRule>
  </conditionalFormatting>
  <conditionalFormatting sqref="AA83:AF86">
    <cfRule type="expression" dxfId="3393" priority="77">
      <formula>AA$9&gt;=20/24</formula>
    </cfRule>
    <cfRule type="expression" dxfId="3392" priority="78">
      <formula>AND(AA$9&gt;=14/24,AA$9&lt;20/24)</formula>
    </cfRule>
    <cfRule type="expression" dxfId="3391" priority="79">
      <formula>AND(AA$9&gt;=8/24,AA$9&lt;14/24)</formula>
    </cfRule>
    <cfRule type="expression" dxfId="3390" priority="80">
      <formula>AA$9&lt;8/24</formula>
    </cfRule>
  </conditionalFormatting>
  <conditionalFormatting sqref="C56:L58">
    <cfRule type="expression" dxfId="3389" priority="73">
      <formula>C$9&gt;=20/24</formula>
    </cfRule>
    <cfRule type="expression" dxfId="3388" priority="74">
      <formula>AND(C$9&gt;=14/24,C$9&lt;20/24)</formula>
    </cfRule>
    <cfRule type="expression" dxfId="3387" priority="75">
      <formula>AND(C$9&gt;=8/24,C$9&lt;14/24)</formula>
    </cfRule>
    <cfRule type="expression" dxfId="3386" priority="76">
      <formula>C$9&lt;8/24</formula>
    </cfRule>
  </conditionalFormatting>
  <conditionalFormatting sqref="B83:K86">
    <cfRule type="expression" dxfId="3385" priority="69">
      <formula>B$9&gt;=20/24</formula>
    </cfRule>
    <cfRule type="expression" dxfId="3384" priority="70">
      <formula>AND(B$9&gt;=14/24,B$9&lt;20/24)</formula>
    </cfRule>
    <cfRule type="expression" dxfId="3383" priority="71">
      <formula>AND(B$9&gt;=8/24,B$9&lt;14/24)</formula>
    </cfRule>
    <cfRule type="expression" dxfId="3382" priority="72">
      <formula>B$9&lt;8/24</formula>
    </cfRule>
  </conditionalFormatting>
  <conditionalFormatting sqref="L83:Q86">
    <cfRule type="expression" dxfId="3381" priority="65">
      <formula>L$9&gt;=20/24</formula>
    </cfRule>
    <cfRule type="expression" dxfId="3380" priority="66">
      <formula>AND(L$9&gt;=14/24,L$9&lt;20/24)</formula>
    </cfRule>
    <cfRule type="expression" dxfId="3379" priority="67">
      <formula>AND(L$9&gt;=8/24,L$9&lt;14/24)</formula>
    </cfRule>
    <cfRule type="expression" dxfId="3378" priority="68">
      <formula>L$9&lt;8/24</formula>
    </cfRule>
  </conditionalFormatting>
  <conditionalFormatting sqref="R83:Z86">
    <cfRule type="expression" dxfId="3377" priority="61">
      <formula>R$9&gt;=20/24</formula>
    </cfRule>
    <cfRule type="expression" dxfId="3376" priority="62">
      <formula>AND(R$9&gt;=14/24,R$9&lt;20/24)</formula>
    </cfRule>
    <cfRule type="expression" dxfId="3375" priority="63">
      <formula>AND(R$9&gt;=8/24,R$9&lt;14/24)</formula>
    </cfRule>
    <cfRule type="expression" dxfId="3374" priority="64">
      <formula>R$9&lt;8/24</formula>
    </cfRule>
  </conditionalFormatting>
  <conditionalFormatting sqref="AG42 B30 B43 Y11:Z27 M17:R19 L11:R16 M21:X27 S11:X19 C28:Z29 AA11:AF29 C30:AF47">
    <cfRule type="expression" dxfId="3373" priority="60">
      <formula>B11&gt;$AG11</formula>
    </cfRule>
  </conditionalFormatting>
  <conditionalFormatting sqref="T192:AX192">
    <cfRule type="expression" dxfId="3372" priority="56">
      <formula>T$9&gt;=20/24</formula>
    </cfRule>
    <cfRule type="expression" dxfId="3371" priority="57">
      <formula>AND(T$9&gt;=14/24,T$9&lt;20/24)</formula>
    </cfRule>
    <cfRule type="expression" dxfId="3370" priority="58">
      <formula>AND(T$9&gt;=8/24,T$9&lt;14/24)</formula>
    </cfRule>
    <cfRule type="expression" dxfId="3369" priority="59">
      <formula>T$9&lt;8/24</formula>
    </cfRule>
  </conditionalFormatting>
  <conditionalFormatting sqref="A11:A86 A88:A180">
    <cfRule type="expression" dxfId="3368" priority="55">
      <formula>$AH11=0</formula>
    </cfRule>
  </conditionalFormatting>
  <conditionalFormatting sqref="AA87:AF87">
    <cfRule type="expression" dxfId="3367" priority="51">
      <formula>AA$9&gt;=20/24</formula>
    </cfRule>
    <cfRule type="expression" dxfId="3366" priority="52">
      <formula>AND(AA$9&gt;=14/24,AA$9&lt;20/24)</formula>
    </cfRule>
    <cfRule type="expression" dxfId="3365" priority="53">
      <formula>AND(AA$9&gt;=8/24,AA$9&lt;14/24)</formula>
    </cfRule>
    <cfRule type="expression" dxfId="3364" priority="54">
      <formula>AA$9&lt;8/24</formula>
    </cfRule>
  </conditionalFormatting>
  <conditionalFormatting sqref="B87:K87">
    <cfRule type="expression" dxfId="3363" priority="47">
      <formula>B$9&gt;=20/24</formula>
    </cfRule>
    <cfRule type="expression" dxfId="3362" priority="48">
      <formula>AND(B$9&gt;=14/24,B$9&lt;20/24)</formula>
    </cfRule>
    <cfRule type="expression" dxfId="3361" priority="49">
      <formula>AND(B$9&gt;=8/24,B$9&lt;14/24)</formula>
    </cfRule>
    <cfRule type="expression" dxfId="3360" priority="50">
      <formula>B$9&lt;8/24</formula>
    </cfRule>
  </conditionalFormatting>
  <conditionalFormatting sqref="L87:Q87">
    <cfRule type="expression" dxfId="3359" priority="43">
      <formula>L$9&gt;=20/24</formula>
    </cfRule>
    <cfRule type="expression" dxfId="3358" priority="44">
      <formula>AND(L$9&gt;=14/24,L$9&lt;20/24)</formula>
    </cfRule>
    <cfRule type="expression" dxfId="3357" priority="45">
      <formula>AND(L$9&gt;=8/24,L$9&lt;14/24)</formula>
    </cfRule>
    <cfRule type="expression" dxfId="3356" priority="46">
      <formula>L$9&lt;8/24</formula>
    </cfRule>
  </conditionalFormatting>
  <conditionalFormatting sqref="R87:Z87">
    <cfRule type="expression" dxfId="3355" priority="39">
      <formula>R$9&gt;=20/24</formula>
    </cfRule>
    <cfRule type="expression" dxfId="3354" priority="40">
      <formula>AND(R$9&gt;=14/24,R$9&lt;20/24)</formula>
    </cfRule>
    <cfRule type="expression" dxfId="3353" priority="41">
      <formula>AND(R$9&gt;=8/24,R$9&lt;14/24)</formula>
    </cfRule>
    <cfRule type="expression" dxfId="3352" priority="42">
      <formula>R$9&lt;8/24</formula>
    </cfRule>
  </conditionalFormatting>
  <conditionalFormatting sqref="A87">
    <cfRule type="expression" dxfId="3351" priority="38">
      <formula>$AH87=0</formula>
    </cfRule>
  </conditionalFormatting>
  <conditionalFormatting sqref="C28:AF28">
    <cfRule type="expression" dxfId="3350" priority="34">
      <formula>C$9&gt;=20/24</formula>
    </cfRule>
    <cfRule type="expression" dxfId="3349" priority="35">
      <formula>AND(C$9&gt;=14/24,C$9&lt;20/24)</formula>
    </cfRule>
    <cfRule type="expression" dxfId="3348" priority="36">
      <formula>AND(C$9&gt;=8/24,C$9&lt;14/24)</formula>
    </cfRule>
    <cfRule type="expression" dxfId="3347" priority="37">
      <formula>C$9&lt;8/24</formula>
    </cfRule>
  </conditionalFormatting>
  <conditionalFormatting sqref="R28:AD28">
    <cfRule type="expression" dxfId="3346" priority="30">
      <formula>R$9&gt;=20/24</formula>
    </cfRule>
    <cfRule type="expression" dxfId="3345" priority="31">
      <formula>AND(R$9&gt;=14/24,R$9&lt;20/24)</formula>
    </cfRule>
    <cfRule type="expression" dxfId="3344" priority="32">
      <formula>AND(R$9&gt;=8/24,R$9&lt;14/24)</formula>
    </cfRule>
    <cfRule type="expression" dxfId="3343" priority="33">
      <formula>R$9&lt;8/24</formula>
    </cfRule>
  </conditionalFormatting>
  <conditionalFormatting sqref="B44:B51 B11:K12">
    <cfRule type="expression" dxfId="3342" priority="26">
      <formula>B$9&gt;=20/24</formula>
    </cfRule>
    <cfRule type="expression" dxfId="3341" priority="27">
      <formula>AND(B$9&gt;=14/24,B$9&lt;20/24)</formula>
    </cfRule>
    <cfRule type="expression" dxfId="3340" priority="28">
      <formula>AND(B$9&gt;=8/24,B$9&lt;14/24)</formula>
    </cfRule>
    <cfRule type="expression" dxfId="3339" priority="29">
      <formula>B$9&lt;8/24</formula>
    </cfRule>
  </conditionalFormatting>
  <conditionalFormatting sqref="B13:K13">
    <cfRule type="expression" dxfId="3338" priority="22">
      <formula>B$9&gt;=20/24</formula>
    </cfRule>
    <cfRule type="expression" dxfId="3337" priority="23">
      <formula>AND(B$9&gt;=14/24,B$9&lt;20/24)</formula>
    </cfRule>
    <cfRule type="expression" dxfId="3336" priority="24">
      <formula>AND(B$9&gt;=8/24,B$9&lt;14/24)</formula>
    </cfRule>
    <cfRule type="expression" dxfId="3335" priority="25">
      <formula>B$9&lt;8/24</formula>
    </cfRule>
  </conditionalFormatting>
  <conditionalFormatting sqref="B13:K14 B16:K16 B18:L18 B21:L27 B20:X20">
    <cfRule type="expression" dxfId="3334" priority="18">
      <formula>B$9&gt;=20/24</formula>
    </cfRule>
    <cfRule type="expression" dxfId="3333" priority="19">
      <formula>AND(B$9&gt;=14/24,B$9&lt;20/24)</formula>
    </cfRule>
    <cfRule type="expression" dxfId="3332" priority="20">
      <formula>AND(B$9&gt;=8/24,B$9&lt;14/24)</formula>
    </cfRule>
    <cfRule type="expression" dxfId="3331" priority="21">
      <formula>B$9&lt;8/24</formula>
    </cfRule>
  </conditionalFormatting>
  <conditionalFormatting sqref="B13:K19 L17:L19 B21:L27 B20:X20">
    <cfRule type="expression" dxfId="3330" priority="14">
      <formula>B$9&gt;=20/24</formula>
    </cfRule>
    <cfRule type="expression" dxfId="3329" priority="15">
      <formula>AND(B$9&gt;=14/24,B$9&lt;20/24)</formula>
    </cfRule>
    <cfRule type="expression" dxfId="3328" priority="16">
      <formula>AND(B$9&gt;=8/24,B$9&lt;14/24)</formula>
    </cfRule>
    <cfRule type="expression" dxfId="3327" priority="17">
      <formula>B$9&lt;8/24</formula>
    </cfRule>
  </conditionalFormatting>
  <conditionalFormatting sqref="B52:B55 C53:K55">
    <cfRule type="expression" dxfId="3326" priority="10">
      <formula>B$9&gt;=20/24</formula>
    </cfRule>
    <cfRule type="expression" dxfId="3325" priority="11">
      <formula>AND(B$9&gt;=14/24,B$9&lt;20/24)</formula>
    </cfRule>
    <cfRule type="expression" dxfId="3324" priority="12">
      <formula>AND(B$9&gt;=8/24,B$9&lt;14/24)</formula>
    </cfRule>
    <cfRule type="expression" dxfId="3323" priority="13">
      <formula>B$9&lt;8/24</formula>
    </cfRule>
  </conditionalFormatting>
  <conditionalFormatting sqref="B31:B42 B44:B47 B11:K19 L17:L19 C21:L27 B21:B29 B20:X20">
    <cfRule type="expression" dxfId="3322" priority="9">
      <formula>B11&gt;$AG11</formula>
    </cfRule>
  </conditionalFormatting>
  <conditionalFormatting sqref="B28">
    <cfRule type="expression" dxfId="3321" priority="5">
      <formula>B$9&gt;=20/24</formula>
    </cfRule>
    <cfRule type="expression" dxfId="3320" priority="6">
      <formula>AND(B$9&gt;=14/24,B$9&lt;20/24)</formula>
    </cfRule>
    <cfRule type="expression" dxfId="3319" priority="7">
      <formula>AND(B$9&gt;=8/24,B$9&lt;14/24)</formula>
    </cfRule>
    <cfRule type="expression" dxfId="3318" priority="8">
      <formula>B$9&lt;8/24</formula>
    </cfRule>
  </conditionalFormatting>
  <conditionalFormatting sqref="B28">
    <cfRule type="expression" dxfId="3317" priority="1">
      <formula>B$9&gt;=20/24</formula>
    </cfRule>
    <cfRule type="expression" dxfId="3316" priority="2">
      <formula>AND(B$9&gt;=14/24,B$9&lt;20/24)</formula>
    </cfRule>
    <cfRule type="expression" dxfId="3315" priority="3">
      <formula>AND(B$9&gt;=8/24,B$9&lt;14/24)</formula>
    </cfRule>
    <cfRule type="expression" dxfId="3314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F41" sqref="F41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11</v>
      </c>
      <c r="D4" s="226">
        <f ca="1">IFERROR(DATE(2021,4,13)+C4,"")</f>
        <v>44310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647</v>
      </c>
      <c r="C5" s="32">
        <f t="shared" ref="C5:AF5" si="0">C59</f>
        <v>632</v>
      </c>
      <c r="D5" s="32">
        <f t="shared" si="0"/>
        <v>648.79999999999995</v>
      </c>
      <c r="E5" s="32">
        <f t="shared" si="0"/>
        <v>626.30000000000007</v>
      </c>
      <c r="F5" s="32">
        <f t="shared" si="0"/>
        <v>642</v>
      </c>
      <c r="G5" s="32">
        <f t="shared" si="0"/>
        <v>661.8</v>
      </c>
      <c r="H5" s="32">
        <f t="shared" si="0"/>
        <v>662.6</v>
      </c>
      <c r="I5" s="32">
        <f t="shared" si="0"/>
        <v>664.8</v>
      </c>
      <c r="J5" s="32">
        <f t="shared" si="0"/>
        <v>670.1</v>
      </c>
      <c r="K5" s="32">
        <f t="shared" si="0"/>
        <v>655.8</v>
      </c>
      <c r="L5" s="32">
        <f t="shared" si="0"/>
        <v>657.8</v>
      </c>
      <c r="M5" s="32">
        <f t="shared" si="0"/>
        <v>697.26</v>
      </c>
      <c r="N5" s="32">
        <f t="shared" si="0"/>
        <v>659</v>
      </c>
      <c r="O5" s="32">
        <f t="shared" si="0"/>
        <v>651.1</v>
      </c>
      <c r="P5" s="32">
        <f t="shared" si="0"/>
        <v>622.1</v>
      </c>
      <c r="Q5" s="32">
        <f t="shared" si="0"/>
        <v>614.29999999999995</v>
      </c>
      <c r="R5" s="32">
        <f t="shared" si="0"/>
        <v>646.1</v>
      </c>
      <c r="S5" s="32">
        <f t="shared" si="0"/>
        <v>626.6</v>
      </c>
      <c r="T5" s="32">
        <f t="shared" si="0"/>
        <v>627.1</v>
      </c>
      <c r="U5" s="32">
        <f t="shared" si="0"/>
        <v>638.4</v>
      </c>
      <c r="V5" s="32">
        <f t="shared" si="0"/>
        <v>643.20000000000005</v>
      </c>
      <c r="W5" s="32">
        <f t="shared" si="0"/>
        <v>657.6</v>
      </c>
      <c r="X5" s="32">
        <f t="shared" si="0"/>
        <v>657.1</v>
      </c>
      <c r="Y5" s="32">
        <f t="shared" si="0"/>
        <v>702.9</v>
      </c>
      <c r="Z5" s="32">
        <f t="shared" si="0"/>
        <v>699.6</v>
      </c>
      <c r="AA5" s="32">
        <f t="shared" si="0"/>
        <v>688.2</v>
      </c>
      <c r="AB5" s="32">
        <f t="shared" si="0"/>
        <v>695.3</v>
      </c>
      <c r="AC5" s="32">
        <f t="shared" si="0"/>
        <v>675.59999999999991</v>
      </c>
      <c r="AD5" s="32">
        <f t="shared" si="0"/>
        <v>668.7</v>
      </c>
      <c r="AE5" s="32">
        <f t="shared" si="0"/>
        <v>696.30000000000007</v>
      </c>
      <c r="AF5" s="32">
        <f t="shared" si="0"/>
        <v>690.4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1125MW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Load=934</v>
      </c>
      <c r="B7" s="35">
        <f t="shared" ref="B7:AF7" si="1">B65</f>
        <v>992.54</v>
      </c>
      <c r="C7" s="35">
        <f t="shared" si="1"/>
        <v>961.54</v>
      </c>
      <c r="D7" s="35">
        <f t="shared" si="1"/>
        <v>950.54</v>
      </c>
      <c r="E7" s="35">
        <f t="shared" si="1"/>
        <v>933.74</v>
      </c>
      <c r="F7" s="35">
        <f t="shared" si="1"/>
        <v>946.34</v>
      </c>
      <c r="G7" s="35">
        <f t="shared" si="1"/>
        <v>982.83999999999992</v>
      </c>
      <c r="H7" s="35">
        <f t="shared" si="1"/>
        <v>1016.84</v>
      </c>
      <c r="I7" s="35">
        <f t="shared" si="1"/>
        <v>1038.74</v>
      </c>
      <c r="J7" s="35">
        <f t="shared" si="1"/>
        <v>1068.94</v>
      </c>
      <c r="K7" s="35">
        <f t="shared" si="1"/>
        <v>1080.6399999999999</v>
      </c>
      <c r="L7" s="35">
        <f>L65</f>
        <v>1088.6399999999999</v>
      </c>
      <c r="M7" s="35">
        <f t="shared" si="1"/>
        <v>1124.5</v>
      </c>
      <c r="N7" s="35">
        <f t="shared" si="1"/>
        <v>1076.74</v>
      </c>
      <c r="O7" s="35">
        <f t="shared" si="1"/>
        <v>1092.54</v>
      </c>
      <c r="P7" s="35">
        <f t="shared" si="1"/>
        <v>1057.44</v>
      </c>
      <c r="Q7" s="35">
        <f t="shared" si="1"/>
        <v>1046.1399999999999</v>
      </c>
      <c r="R7" s="35">
        <f t="shared" si="1"/>
        <v>1094.1399999999999</v>
      </c>
      <c r="S7" s="35">
        <f t="shared" si="1"/>
        <v>1063.6399999999999</v>
      </c>
      <c r="T7" s="35">
        <f t="shared" si="1"/>
        <v>1062.74</v>
      </c>
      <c r="U7" s="35">
        <f t="shared" si="1"/>
        <v>1064.04</v>
      </c>
      <c r="V7" s="35">
        <f t="shared" si="1"/>
        <v>1081.8400000000001</v>
      </c>
      <c r="W7" s="35">
        <f t="shared" si="1"/>
        <v>1085.04</v>
      </c>
      <c r="X7" s="35">
        <f t="shared" si="1"/>
        <v>1155.24</v>
      </c>
      <c r="Y7" s="35">
        <f t="shared" si="1"/>
        <v>1298.9400000000003</v>
      </c>
      <c r="Z7" s="35">
        <f t="shared" si="1"/>
        <v>1347.54</v>
      </c>
      <c r="AA7" s="35">
        <f t="shared" si="1"/>
        <v>1302.54</v>
      </c>
      <c r="AB7" s="35">
        <f t="shared" si="1"/>
        <v>1264.3399999999999</v>
      </c>
      <c r="AC7" s="35">
        <f t="shared" si="1"/>
        <v>1225.8399999999999</v>
      </c>
      <c r="AD7" s="35">
        <f t="shared" si="1"/>
        <v>1132.8400000000001</v>
      </c>
      <c r="AE7" s="35">
        <f t="shared" si="1"/>
        <v>1081.54</v>
      </c>
      <c r="AF7" s="35">
        <f t="shared" si="1"/>
        <v>1048.9399999999998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24</v>
      </c>
      <c r="C11" s="47">
        <v>24</v>
      </c>
      <c r="D11" s="47">
        <v>24</v>
      </c>
      <c r="E11" s="47">
        <v>23.1</v>
      </c>
      <c r="F11" s="47">
        <v>24</v>
      </c>
      <c r="G11" s="47">
        <v>23.8</v>
      </c>
      <c r="H11" s="47">
        <v>24.6</v>
      </c>
      <c r="I11" s="47">
        <v>23.6</v>
      </c>
      <c r="J11" s="47">
        <v>26.9</v>
      </c>
      <c r="K11" s="47">
        <v>23</v>
      </c>
      <c r="L11" s="48">
        <v>23</v>
      </c>
      <c r="M11" s="48">
        <v>23</v>
      </c>
      <c r="N11" s="48">
        <v>23</v>
      </c>
      <c r="O11" s="48">
        <v>23</v>
      </c>
      <c r="P11" s="48">
        <v>23</v>
      </c>
      <c r="Q11" s="48">
        <v>23</v>
      </c>
      <c r="R11" s="49">
        <v>23</v>
      </c>
      <c r="S11" s="49">
        <v>23</v>
      </c>
      <c r="T11" s="49">
        <v>23</v>
      </c>
      <c r="U11" s="49">
        <v>22.1</v>
      </c>
      <c r="V11" s="49">
        <v>21.5</v>
      </c>
      <c r="W11" s="49">
        <v>18.5</v>
      </c>
      <c r="X11" s="49">
        <v>21.9</v>
      </c>
      <c r="Y11" s="49">
        <v>22.5</v>
      </c>
      <c r="Z11" s="49">
        <v>21.3</v>
      </c>
      <c r="AA11" s="49">
        <v>21.3</v>
      </c>
      <c r="AB11" s="49">
        <v>21.3</v>
      </c>
      <c r="AC11" s="49">
        <v>21.3</v>
      </c>
      <c r="AD11" s="49">
        <v>21.3</v>
      </c>
      <c r="AE11" s="49">
        <v>21.3</v>
      </c>
      <c r="AF11" s="49">
        <v>21.3</v>
      </c>
      <c r="AG11" s="50">
        <v>60</v>
      </c>
      <c r="AH11" s="51">
        <f>MAX(B11:AF11)</f>
        <v>26.9</v>
      </c>
      <c r="AI11" s="52">
        <f>MIN(B11:AF11)</f>
        <v>18.5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29.9</v>
      </c>
      <c r="C12" s="55">
        <v>29.9</v>
      </c>
      <c r="D12" s="55">
        <v>30.1</v>
      </c>
      <c r="E12" s="55">
        <v>31</v>
      </c>
      <c r="F12" s="55">
        <v>30.6</v>
      </c>
      <c r="G12" s="55">
        <v>30.6</v>
      </c>
      <c r="H12" s="55">
        <v>30.3</v>
      </c>
      <c r="I12" s="55">
        <v>30.6</v>
      </c>
      <c r="J12" s="55">
        <v>30.1</v>
      </c>
      <c r="K12" s="55">
        <v>30.4</v>
      </c>
      <c r="L12" s="48">
        <v>30.2</v>
      </c>
      <c r="M12" s="48">
        <v>30.3</v>
      </c>
      <c r="N12" s="48">
        <v>32.4</v>
      </c>
      <c r="O12" s="48">
        <v>32.200000000000003</v>
      </c>
      <c r="P12" s="48">
        <v>33</v>
      </c>
      <c r="Q12" s="48">
        <v>33.200000000000003</v>
      </c>
      <c r="R12" s="48">
        <v>30</v>
      </c>
      <c r="S12" s="48">
        <v>29.9</v>
      </c>
      <c r="T12" s="48">
        <v>29.8</v>
      </c>
      <c r="U12" s="48">
        <v>29.5</v>
      </c>
      <c r="V12" s="48">
        <v>25</v>
      </c>
      <c r="W12" s="48">
        <v>25.5</v>
      </c>
      <c r="X12" s="48">
        <v>25.6</v>
      </c>
      <c r="Y12" s="48">
        <v>25.4</v>
      </c>
      <c r="Z12" s="48">
        <v>25.7</v>
      </c>
      <c r="AA12" s="48">
        <v>25.7</v>
      </c>
      <c r="AB12" s="48">
        <v>25.5</v>
      </c>
      <c r="AC12" s="48">
        <v>24.5</v>
      </c>
      <c r="AD12" s="48">
        <v>24.9</v>
      </c>
      <c r="AE12" s="48">
        <v>25.3</v>
      </c>
      <c r="AF12" s="48">
        <v>34.4</v>
      </c>
      <c r="AG12" s="56">
        <v>50</v>
      </c>
      <c r="AH12" s="51">
        <f t="shared" ref="AH12:AH77" si="2">MAX(B12:AF12)</f>
        <v>34.4</v>
      </c>
      <c r="AI12" s="52">
        <f t="shared" ref="AI12:AI77" si="3">MIN(B12:AF12)</f>
        <v>24.5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18</v>
      </c>
      <c r="C13" s="55">
        <v>18</v>
      </c>
      <c r="D13" s="55">
        <v>18</v>
      </c>
      <c r="E13" s="55">
        <v>18.899999999999999</v>
      </c>
      <c r="F13" s="55">
        <v>17.5</v>
      </c>
      <c r="G13" s="55">
        <v>17.5</v>
      </c>
      <c r="H13" s="55">
        <v>17.5</v>
      </c>
      <c r="I13" s="55">
        <v>17.5</v>
      </c>
      <c r="J13" s="55">
        <v>16.5</v>
      </c>
      <c r="K13" s="55">
        <v>16.5</v>
      </c>
      <c r="L13" s="48">
        <v>16.5</v>
      </c>
      <c r="M13" s="48">
        <v>16.5</v>
      </c>
      <c r="N13" s="48">
        <v>16.5</v>
      </c>
      <c r="O13" s="48">
        <v>16.5</v>
      </c>
      <c r="P13" s="48">
        <v>16.5</v>
      </c>
      <c r="Q13" s="48">
        <v>16.5</v>
      </c>
      <c r="R13" s="48">
        <v>16.5</v>
      </c>
      <c r="S13" s="48">
        <v>16.5</v>
      </c>
      <c r="T13" s="48">
        <v>16.5</v>
      </c>
      <c r="U13" s="48">
        <v>17.899999999999999</v>
      </c>
      <c r="V13" s="48">
        <v>17.899999999999999</v>
      </c>
      <c r="W13" s="48">
        <v>17.899999999999999</v>
      </c>
      <c r="X13" s="48">
        <v>17.8</v>
      </c>
      <c r="Y13" s="48">
        <v>17.100000000000001</v>
      </c>
      <c r="Z13" s="48">
        <v>15.8</v>
      </c>
      <c r="AA13" s="48">
        <v>15.8</v>
      </c>
      <c r="AB13" s="48">
        <v>15.8</v>
      </c>
      <c r="AC13" s="48">
        <v>15.8</v>
      </c>
      <c r="AD13" s="48">
        <v>15.8</v>
      </c>
      <c r="AE13" s="48">
        <v>15.8</v>
      </c>
      <c r="AF13" s="48">
        <v>15.8</v>
      </c>
      <c r="AG13" s="58">
        <v>45</v>
      </c>
      <c r="AH13" s="51">
        <f t="shared" si="2"/>
        <v>18.899999999999999</v>
      </c>
      <c r="AI13" s="52">
        <f t="shared" si="3"/>
        <v>15.8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10.3</v>
      </c>
      <c r="C14" s="55">
        <v>10.3</v>
      </c>
      <c r="D14" s="55">
        <v>10.3</v>
      </c>
      <c r="E14" s="55">
        <v>10.3</v>
      </c>
      <c r="F14" s="55">
        <v>10.3</v>
      </c>
      <c r="G14" s="55">
        <v>10.3</v>
      </c>
      <c r="H14" s="55">
        <v>10.3</v>
      </c>
      <c r="I14" s="55">
        <v>10.3</v>
      </c>
      <c r="J14" s="55">
        <v>10.3</v>
      </c>
      <c r="K14" s="55">
        <v>10.3</v>
      </c>
      <c r="L14" s="48">
        <v>10.3</v>
      </c>
      <c r="M14" s="48">
        <v>10.3</v>
      </c>
      <c r="N14" s="48">
        <v>10.3</v>
      </c>
      <c r="O14" s="48">
        <v>10.3</v>
      </c>
      <c r="P14" s="48">
        <v>10.3</v>
      </c>
      <c r="Q14" s="48">
        <v>10.3</v>
      </c>
      <c r="R14" s="48">
        <v>10.3</v>
      </c>
      <c r="S14" s="48">
        <v>10.3</v>
      </c>
      <c r="T14" s="48">
        <v>10.3</v>
      </c>
      <c r="U14" s="48">
        <v>10.3</v>
      </c>
      <c r="V14" s="48">
        <v>10.3</v>
      </c>
      <c r="W14" s="48">
        <v>10.3</v>
      </c>
      <c r="X14" s="48">
        <v>10.3</v>
      </c>
      <c r="Y14" s="48">
        <v>10.3</v>
      </c>
      <c r="Z14" s="48">
        <v>10.3</v>
      </c>
      <c r="AA14" s="48">
        <v>10.3</v>
      </c>
      <c r="AB14" s="48">
        <v>10.3</v>
      </c>
      <c r="AC14" s="48">
        <v>10.3</v>
      </c>
      <c r="AD14" s="48">
        <v>10.3</v>
      </c>
      <c r="AE14" s="48">
        <v>10.3</v>
      </c>
      <c r="AF14" s="48">
        <v>10.3</v>
      </c>
      <c r="AG14" s="58">
        <v>25</v>
      </c>
      <c r="AH14" s="51">
        <f t="shared" si="2"/>
        <v>10.3</v>
      </c>
      <c r="AI14" s="52">
        <f t="shared" si="3"/>
        <v>10.3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9.6999999999999993</v>
      </c>
      <c r="C15" s="55">
        <v>9.6999999999999993</v>
      </c>
      <c r="D15" s="55">
        <v>6.4</v>
      </c>
      <c r="E15" s="55">
        <v>11.2</v>
      </c>
      <c r="F15" s="55">
        <v>10.1</v>
      </c>
      <c r="G15" s="55">
        <v>10</v>
      </c>
      <c r="H15" s="55">
        <v>9.4</v>
      </c>
      <c r="I15" s="55">
        <v>9.5</v>
      </c>
      <c r="J15" s="55">
        <v>9.5</v>
      </c>
      <c r="K15" s="55">
        <v>9.6</v>
      </c>
      <c r="L15" s="48">
        <v>9.6</v>
      </c>
      <c r="M15" s="48">
        <v>7.1</v>
      </c>
      <c r="N15" s="48">
        <v>9.9</v>
      </c>
      <c r="O15" s="48">
        <v>9.8000000000000007</v>
      </c>
      <c r="P15" s="48">
        <v>13.3</v>
      </c>
      <c r="Q15" s="48">
        <v>13.3</v>
      </c>
      <c r="R15" s="48">
        <v>13.2</v>
      </c>
      <c r="S15" s="48">
        <v>9.1999999999999993</v>
      </c>
      <c r="T15" s="48">
        <v>9.8000000000000007</v>
      </c>
      <c r="U15" s="48">
        <v>9.8000000000000007</v>
      </c>
      <c r="V15" s="48">
        <v>9.8000000000000007</v>
      </c>
      <c r="W15" s="48">
        <v>9.8000000000000007</v>
      </c>
      <c r="X15" s="48">
        <v>6.9</v>
      </c>
      <c r="Y15" s="48">
        <v>6.9</v>
      </c>
      <c r="Z15" s="48">
        <v>9.6</v>
      </c>
      <c r="AA15" s="48">
        <v>9.6</v>
      </c>
      <c r="AB15" s="48">
        <v>9.4</v>
      </c>
      <c r="AC15" s="48">
        <v>9.5</v>
      </c>
      <c r="AD15" s="48">
        <v>9.4</v>
      </c>
      <c r="AE15" s="48">
        <v>9.3000000000000007</v>
      </c>
      <c r="AF15" s="48">
        <v>9.5</v>
      </c>
      <c r="AG15" s="58">
        <v>25</v>
      </c>
      <c r="AH15" s="51">
        <f t="shared" si="2"/>
        <v>13.3</v>
      </c>
      <c r="AI15" s="52">
        <f t="shared" si="3"/>
        <v>6.4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15.1</v>
      </c>
      <c r="C17" s="55">
        <v>15.1</v>
      </c>
      <c r="D17" s="55">
        <v>11.9</v>
      </c>
      <c r="E17" s="55">
        <v>11.8</v>
      </c>
      <c r="F17" s="55">
        <v>11.4</v>
      </c>
      <c r="G17" s="55">
        <v>11.6</v>
      </c>
      <c r="H17" s="55">
        <v>12</v>
      </c>
      <c r="I17" s="55">
        <v>11.8</v>
      </c>
      <c r="J17" s="55">
        <v>11.9</v>
      </c>
      <c r="K17" s="55">
        <v>13.7</v>
      </c>
      <c r="L17" s="48">
        <v>13.6</v>
      </c>
      <c r="M17" s="48">
        <v>13.6</v>
      </c>
      <c r="N17" s="48">
        <v>13.6</v>
      </c>
      <c r="O17" s="48">
        <v>13.6</v>
      </c>
      <c r="P17" s="48">
        <v>10.6</v>
      </c>
      <c r="Q17" s="48">
        <v>10.4</v>
      </c>
      <c r="R17" s="48">
        <v>11.9</v>
      </c>
      <c r="S17" s="48">
        <v>12.8</v>
      </c>
      <c r="T17" s="48">
        <v>11.8</v>
      </c>
      <c r="U17" s="48">
        <v>11.8</v>
      </c>
      <c r="V17" s="48">
        <v>12.4</v>
      </c>
      <c r="W17" s="48">
        <v>12.9</v>
      </c>
      <c r="X17" s="48">
        <v>11.8</v>
      </c>
      <c r="Y17" s="48">
        <v>15.7</v>
      </c>
      <c r="Z17" s="48">
        <v>15.4</v>
      </c>
      <c r="AA17" s="48">
        <v>15.4</v>
      </c>
      <c r="AB17" s="48">
        <v>15.5</v>
      </c>
      <c r="AC17" s="48">
        <v>14.9</v>
      </c>
      <c r="AD17" s="48">
        <v>12.5</v>
      </c>
      <c r="AE17" s="48">
        <v>12.7</v>
      </c>
      <c r="AF17" s="48">
        <v>13.1</v>
      </c>
      <c r="AG17" s="58">
        <v>22.1</v>
      </c>
      <c r="AH17" s="51">
        <f t="shared" si="2"/>
        <v>15.7</v>
      </c>
      <c r="AI17" s="52">
        <f t="shared" si="3"/>
        <v>10.4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4.5</v>
      </c>
      <c r="C18" s="55">
        <v>4.5</v>
      </c>
      <c r="D18" s="55">
        <v>4.5</v>
      </c>
      <c r="E18" s="55">
        <v>4.5</v>
      </c>
      <c r="F18" s="55">
        <v>4.5</v>
      </c>
      <c r="G18" s="55">
        <v>4.5</v>
      </c>
      <c r="H18" s="55">
        <v>4.5</v>
      </c>
      <c r="I18" s="55">
        <v>4.5</v>
      </c>
      <c r="J18" s="55">
        <v>4.5</v>
      </c>
      <c r="K18" s="55">
        <v>4.5</v>
      </c>
      <c r="L18" s="48">
        <v>4.5</v>
      </c>
      <c r="M18" s="48">
        <v>4.5</v>
      </c>
      <c r="N18" s="48">
        <v>4.5</v>
      </c>
      <c r="O18" s="48">
        <v>4.5</v>
      </c>
      <c r="P18" s="48">
        <v>4.5</v>
      </c>
      <c r="Q18" s="48">
        <v>4.5</v>
      </c>
      <c r="R18" s="48">
        <v>4.5</v>
      </c>
      <c r="S18" s="48">
        <v>4.5</v>
      </c>
      <c r="T18" s="48">
        <v>4.5</v>
      </c>
      <c r="U18" s="48">
        <v>4.5</v>
      </c>
      <c r="V18" s="48">
        <v>4.5</v>
      </c>
      <c r="W18" s="48">
        <v>4.5</v>
      </c>
      <c r="X18" s="48">
        <v>4.5</v>
      </c>
      <c r="Y18" s="48">
        <v>4.5</v>
      </c>
      <c r="Z18" s="48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11.3</v>
      </c>
      <c r="C19" s="55">
        <v>11.3</v>
      </c>
      <c r="D19" s="55">
        <v>11.4</v>
      </c>
      <c r="E19" s="55">
        <v>11.4</v>
      </c>
      <c r="F19" s="55">
        <v>11</v>
      </c>
      <c r="G19" s="55">
        <v>10.7</v>
      </c>
      <c r="H19" s="55">
        <v>10.7</v>
      </c>
      <c r="I19" s="55">
        <v>10</v>
      </c>
      <c r="J19" s="55">
        <v>10</v>
      </c>
      <c r="K19" s="55">
        <v>10.1</v>
      </c>
      <c r="L19" s="48">
        <v>10.1</v>
      </c>
      <c r="M19" s="48">
        <v>10</v>
      </c>
      <c r="N19" s="48">
        <v>10</v>
      </c>
      <c r="O19" s="48">
        <v>10</v>
      </c>
      <c r="P19" s="48">
        <v>10.9</v>
      </c>
      <c r="Q19" s="48">
        <v>8.8000000000000007</v>
      </c>
      <c r="R19" s="48">
        <v>8</v>
      </c>
      <c r="S19" s="48">
        <v>7.7</v>
      </c>
      <c r="T19" s="48">
        <v>8.4</v>
      </c>
      <c r="U19" s="48">
        <v>9.5</v>
      </c>
      <c r="V19" s="48">
        <v>9.4</v>
      </c>
      <c r="W19" s="48">
        <v>9.5</v>
      </c>
      <c r="X19" s="48">
        <v>10.199999999999999</v>
      </c>
      <c r="Y19" s="48">
        <v>9.1</v>
      </c>
      <c r="Z19" s="48">
        <v>10.5</v>
      </c>
      <c r="AA19" s="48">
        <v>10.5</v>
      </c>
      <c r="AB19" s="48">
        <v>11.6</v>
      </c>
      <c r="AC19" s="48">
        <v>11.6</v>
      </c>
      <c r="AD19" s="48">
        <v>11.6</v>
      </c>
      <c r="AE19" s="48">
        <v>11.5</v>
      </c>
      <c r="AF19" s="48">
        <v>11.5</v>
      </c>
      <c r="AG19" s="58">
        <v>22</v>
      </c>
      <c r="AH19" s="51">
        <f t="shared" si="2"/>
        <v>11.6</v>
      </c>
      <c r="AI19" s="52">
        <f t="shared" si="3"/>
        <v>7.7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58">
        <v>22</v>
      </c>
      <c r="AH20" s="51">
        <f t="shared" si="2"/>
        <v>0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55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55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55">
        <v>5</v>
      </c>
      <c r="Z24" s="55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</v>
      </c>
      <c r="C27" s="55">
        <v>3</v>
      </c>
      <c r="D27" s="55">
        <v>3</v>
      </c>
      <c r="E27" s="55">
        <v>3</v>
      </c>
      <c r="F27" s="55">
        <v>3</v>
      </c>
      <c r="G27" s="55">
        <v>3</v>
      </c>
      <c r="H27" s="55">
        <v>3</v>
      </c>
      <c r="I27" s="55">
        <v>3</v>
      </c>
      <c r="J27" s="55">
        <v>3</v>
      </c>
      <c r="K27" s="55">
        <v>3</v>
      </c>
      <c r="L27" s="48">
        <v>3</v>
      </c>
      <c r="M27" s="48">
        <v>3</v>
      </c>
      <c r="N27" s="48">
        <v>3</v>
      </c>
      <c r="O27" s="48">
        <v>3</v>
      </c>
      <c r="P27" s="48">
        <v>3</v>
      </c>
      <c r="Q27" s="48">
        <v>3</v>
      </c>
      <c r="R27" s="48">
        <v>3</v>
      </c>
      <c r="S27" s="48">
        <v>3</v>
      </c>
      <c r="T27" s="48">
        <v>3</v>
      </c>
      <c r="U27" s="48">
        <v>3</v>
      </c>
      <c r="V27" s="48">
        <v>3</v>
      </c>
      <c r="W27" s="48">
        <v>3</v>
      </c>
      <c r="X27" s="48">
        <v>3</v>
      </c>
      <c r="Y27" s="48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75</v>
      </c>
      <c r="C28" s="55">
        <v>75</v>
      </c>
      <c r="D28" s="55">
        <v>75</v>
      </c>
      <c r="E28" s="55">
        <v>75</v>
      </c>
      <c r="F28" s="55">
        <v>75</v>
      </c>
      <c r="G28" s="55">
        <v>75</v>
      </c>
      <c r="H28" s="55">
        <v>75</v>
      </c>
      <c r="I28" s="55">
        <v>75</v>
      </c>
      <c r="J28" s="55">
        <v>75</v>
      </c>
      <c r="K28" s="55">
        <v>75</v>
      </c>
      <c r="L28" s="55">
        <v>75</v>
      </c>
      <c r="M28" s="55">
        <v>75</v>
      </c>
      <c r="N28" s="55">
        <v>75</v>
      </c>
      <c r="O28" s="55">
        <v>75</v>
      </c>
      <c r="P28" s="55">
        <v>75</v>
      </c>
      <c r="Q28" s="55">
        <v>75</v>
      </c>
      <c r="R28" s="55">
        <v>75</v>
      </c>
      <c r="S28" s="55">
        <v>75</v>
      </c>
      <c r="T28" s="55">
        <v>75</v>
      </c>
      <c r="U28" s="55">
        <v>75</v>
      </c>
      <c r="V28" s="55">
        <v>75</v>
      </c>
      <c r="W28" s="55">
        <v>75</v>
      </c>
      <c r="X28" s="55">
        <v>75</v>
      </c>
      <c r="Y28" s="55">
        <v>75</v>
      </c>
      <c r="Z28" s="55">
        <v>75</v>
      </c>
      <c r="AA28" s="55">
        <v>75</v>
      </c>
      <c r="AB28" s="55">
        <v>75</v>
      </c>
      <c r="AC28" s="55">
        <v>75</v>
      </c>
      <c r="AD28" s="55">
        <v>75</v>
      </c>
      <c r="AE28" s="55">
        <v>75</v>
      </c>
      <c r="AF28" s="55">
        <v>75</v>
      </c>
      <c r="AG28" s="58">
        <v>85</v>
      </c>
      <c r="AH28" s="51">
        <f t="shared" si="2"/>
        <v>75</v>
      </c>
      <c r="AI28" s="52">
        <f t="shared" si="3"/>
        <v>75</v>
      </c>
      <c r="AK28" s="53"/>
    </row>
    <row r="29" spans="1:88" ht="15.75" thickBot="1" x14ac:dyDescent="0.3">
      <c r="A29" s="65" t="s">
        <v>36</v>
      </c>
      <c r="B29" s="55">
        <v>20</v>
      </c>
      <c r="C29" s="55">
        <v>20</v>
      </c>
      <c r="D29" s="55">
        <v>22.2</v>
      </c>
      <c r="E29" s="55">
        <v>23.1</v>
      </c>
      <c r="F29" s="55">
        <v>23.5</v>
      </c>
      <c r="G29" s="55">
        <v>22.7</v>
      </c>
      <c r="H29" s="55">
        <v>22.2</v>
      </c>
      <c r="I29" s="55">
        <v>22</v>
      </c>
      <c r="J29" s="55">
        <v>21.9</v>
      </c>
      <c r="K29" s="55">
        <v>22.2</v>
      </c>
      <c r="L29" s="66">
        <v>23.2</v>
      </c>
      <c r="M29" s="66">
        <v>20.7</v>
      </c>
      <c r="N29" s="66">
        <v>20.8</v>
      </c>
      <c r="O29" s="66">
        <v>20.3</v>
      </c>
      <c r="P29" s="66">
        <v>20.100000000000001</v>
      </c>
      <c r="Q29" s="66">
        <v>22</v>
      </c>
      <c r="R29" s="66">
        <v>22.4</v>
      </c>
      <c r="S29" s="66">
        <v>22.2</v>
      </c>
      <c r="T29" s="66">
        <v>21.9</v>
      </c>
      <c r="U29" s="66">
        <v>21.3</v>
      </c>
      <c r="V29" s="66">
        <v>20</v>
      </c>
      <c r="W29" s="66">
        <v>16.399999999999999</v>
      </c>
      <c r="X29" s="66">
        <v>15.7</v>
      </c>
      <c r="Y29" s="66">
        <v>14.3</v>
      </c>
      <c r="Z29" s="66">
        <v>14.5</v>
      </c>
      <c r="AA29" s="66">
        <v>15.2</v>
      </c>
      <c r="AB29" s="66">
        <v>15.7</v>
      </c>
      <c r="AC29" s="66">
        <v>15.4</v>
      </c>
      <c r="AD29" s="66">
        <v>16.600000000000001</v>
      </c>
      <c r="AE29" s="55">
        <v>18.3</v>
      </c>
      <c r="AF29" s="55">
        <v>19.5</v>
      </c>
      <c r="AG29" s="58">
        <v>240</v>
      </c>
      <c r="AH29" s="51">
        <f t="shared" si="2"/>
        <v>23.5</v>
      </c>
      <c r="AI29" s="52">
        <f t="shared" si="3"/>
        <v>14.3</v>
      </c>
      <c r="AK29" s="53"/>
    </row>
    <row r="30" spans="1:88" ht="15.75" thickBot="1" x14ac:dyDescent="0.3">
      <c r="A30" s="67" t="s">
        <v>37</v>
      </c>
      <c r="B30" s="68">
        <f>SUM(B11:B28)</f>
        <v>225.5</v>
      </c>
      <c r="C30" s="68">
        <f t="shared" ref="C30:AF30" si="4">SUM(C11:C28)</f>
        <v>225.5</v>
      </c>
      <c r="D30" s="68">
        <f t="shared" si="4"/>
        <v>219.3</v>
      </c>
      <c r="E30" s="68">
        <f t="shared" si="4"/>
        <v>224.9</v>
      </c>
      <c r="F30" s="68">
        <f t="shared" si="4"/>
        <v>222.1</v>
      </c>
      <c r="G30" s="68">
        <f t="shared" si="4"/>
        <v>221.7</v>
      </c>
      <c r="H30" s="68">
        <f t="shared" si="4"/>
        <v>222</v>
      </c>
      <c r="I30" s="68">
        <f t="shared" si="4"/>
        <v>220.5</v>
      </c>
      <c r="J30" s="68">
        <f t="shared" si="4"/>
        <v>222.4</v>
      </c>
      <c r="K30" s="68">
        <f t="shared" si="4"/>
        <v>220.8</v>
      </c>
      <c r="L30" s="68">
        <f t="shared" si="4"/>
        <v>220.5</v>
      </c>
      <c r="M30" s="68">
        <f t="shared" si="4"/>
        <v>218</v>
      </c>
      <c r="N30" s="68">
        <f t="shared" si="4"/>
        <v>222.9</v>
      </c>
      <c r="O30" s="68">
        <f t="shared" si="4"/>
        <v>222.6</v>
      </c>
      <c r="P30" s="68">
        <f t="shared" si="4"/>
        <v>224.79999999999998</v>
      </c>
      <c r="Q30" s="68">
        <f t="shared" si="4"/>
        <v>222.7</v>
      </c>
      <c r="R30" s="68">
        <f t="shared" si="4"/>
        <v>220.10000000000002</v>
      </c>
      <c r="S30" s="68">
        <f t="shared" si="4"/>
        <v>216.60000000000002</v>
      </c>
      <c r="T30" s="68">
        <f t="shared" si="4"/>
        <v>216.8</v>
      </c>
      <c r="U30" s="68">
        <f t="shared" si="4"/>
        <v>218.1</v>
      </c>
      <c r="V30" s="68">
        <f>SUM(V11:V28)</f>
        <v>213.5</v>
      </c>
      <c r="W30" s="68">
        <f t="shared" si="4"/>
        <v>211.60000000000002</v>
      </c>
      <c r="X30" s="68">
        <f t="shared" si="4"/>
        <v>211.7</v>
      </c>
      <c r="Y30" s="68">
        <f t="shared" si="4"/>
        <v>214.2</v>
      </c>
      <c r="Z30" s="68">
        <f t="shared" si="4"/>
        <v>215.8</v>
      </c>
      <c r="AA30" s="68">
        <f t="shared" si="4"/>
        <v>215.8</v>
      </c>
      <c r="AB30" s="68">
        <f t="shared" si="4"/>
        <v>216.6</v>
      </c>
      <c r="AC30" s="68">
        <f t="shared" si="4"/>
        <v>215.1</v>
      </c>
      <c r="AD30" s="68">
        <f t="shared" si="4"/>
        <v>213</v>
      </c>
      <c r="AE30" s="68">
        <f t="shared" si="4"/>
        <v>213.4</v>
      </c>
      <c r="AF30" s="68">
        <f t="shared" si="4"/>
        <v>223.1</v>
      </c>
      <c r="AG30" s="58">
        <f>SUM(AG11:AG29)</f>
        <v>729.2</v>
      </c>
      <c r="AH30" s="51">
        <f t="shared" si="2"/>
        <v>225.5</v>
      </c>
      <c r="AI30" s="52">
        <f t="shared" si="3"/>
        <v>211.60000000000002</v>
      </c>
      <c r="AK30" s="53"/>
    </row>
    <row r="31" spans="1:88" x14ac:dyDescent="0.25">
      <c r="A31" s="54" t="s">
        <v>38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33</v>
      </c>
      <c r="I31" s="55">
        <v>32.200000000000003</v>
      </c>
      <c r="J31" s="55">
        <v>42.6</v>
      </c>
      <c r="K31" s="55">
        <v>60.1</v>
      </c>
      <c r="L31" s="48">
        <v>60.5</v>
      </c>
      <c r="M31" s="48">
        <v>59.3</v>
      </c>
      <c r="N31" s="48">
        <v>60.5</v>
      </c>
      <c r="O31" s="48">
        <v>73</v>
      </c>
      <c r="P31" s="48">
        <v>61.2</v>
      </c>
      <c r="Q31" s="48">
        <v>60.2</v>
      </c>
      <c r="R31" s="48">
        <v>70.099999999999994</v>
      </c>
      <c r="S31" s="48">
        <v>92.1</v>
      </c>
      <c r="T31" s="48">
        <v>60.8</v>
      </c>
      <c r="U31" s="48">
        <v>60.9</v>
      </c>
      <c r="V31" s="48">
        <v>91.6</v>
      </c>
      <c r="W31" s="48">
        <v>80.8</v>
      </c>
      <c r="X31" s="48">
        <v>121.7</v>
      </c>
      <c r="Y31" s="48">
        <v>145.80000000000001</v>
      </c>
      <c r="Z31" s="48">
        <v>145.69999999999999</v>
      </c>
      <c r="AA31" s="47">
        <v>145.6</v>
      </c>
      <c r="AB31" s="47">
        <v>121.7</v>
      </c>
      <c r="AC31" s="47">
        <v>106.4</v>
      </c>
      <c r="AD31" s="47">
        <v>62.2</v>
      </c>
      <c r="AE31" s="47">
        <v>40.5</v>
      </c>
      <c r="AF31" s="47">
        <v>45.5</v>
      </c>
      <c r="AG31" s="56">
        <v>144</v>
      </c>
      <c r="AH31" s="51">
        <f t="shared" si="2"/>
        <v>145.80000000000001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23</v>
      </c>
      <c r="C32" s="55">
        <v>23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20.9</v>
      </c>
      <c r="L32" s="69">
        <v>20.399999999999999</v>
      </c>
      <c r="M32" s="69">
        <v>20</v>
      </c>
      <c r="N32" s="69">
        <v>30.1</v>
      </c>
      <c r="O32" s="69">
        <v>31.3</v>
      </c>
      <c r="P32" s="69">
        <v>35.299999999999997</v>
      </c>
      <c r="Q32" s="69">
        <v>35</v>
      </c>
      <c r="R32" s="69">
        <v>34.9</v>
      </c>
      <c r="S32" s="69">
        <v>35.299999999999997</v>
      </c>
      <c r="T32" s="69">
        <v>24.7</v>
      </c>
      <c r="U32" s="69">
        <v>29.6</v>
      </c>
      <c r="V32" s="69">
        <v>34.5</v>
      </c>
      <c r="W32" s="69">
        <v>34.700000000000003</v>
      </c>
      <c r="X32" s="69">
        <v>44.9</v>
      </c>
      <c r="Y32" s="69">
        <v>70.5</v>
      </c>
      <c r="Z32" s="69">
        <v>69.2</v>
      </c>
      <c r="AA32" s="55">
        <v>67.5</v>
      </c>
      <c r="AB32" s="55">
        <v>49.7</v>
      </c>
      <c r="AC32" s="55">
        <v>50.9</v>
      </c>
      <c r="AD32" s="55">
        <v>22.6</v>
      </c>
      <c r="AE32" s="55">
        <v>22.7</v>
      </c>
      <c r="AF32" s="55">
        <v>0</v>
      </c>
      <c r="AG32" s="58">
        <v>70</v>
      </c>
      <c r="AH32" s="51">
        <f t="shared" si="2"/>
        <v>70.5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16</v>
      </c>
      <c r="C33" s="55">
        <v>0</v>
      </c>
      <c r="D33" s="55">
        <v>0</v>
      </c>
      <c r="E33" s="55">
        <v>0</v>
      </c>
      <c r="F33" s="55">
        <v>0</v>
      </c>
      <c r="G33" s="55">
        <v>17.2</v>
      </c>
      <c r="H33" s="55">
        <v>17</v>
      </c>
      <c r="I33" s="55">
        <v>38.9</v>
      </c>
      <c r="J33" s="55">
        <v>46.8</v>
      </c>
      <c r="K33" s="55">
        <v>35.5</v>
      </c>
      <c r="L33" s="69">
        <v>42.1</v>
      </c>
      <c r="M33" s="69">
        <v>42.2</v>
      </c>
      <c r="N33" s="69">
        <v>36.5</v>
      </c>
      <c r="O33" s="69">
        <v>37</v>
      </c>
      <c r="P33" s="69">
        <v>37.1</v>
      </c>
      <c r="Q33" s="69">
        <v>37</v>
      </c>
      <c r="R33" s="69">
        <v>45.2</v>
      </c>
      <c r="S33" s="69">
        <v>15.5</v>
      </c>
      <c r="T33" s="69">
        <v>16.3</v>
      </c>
      <c r="U33" s="69">
        <v>0</v>
      </c>
      <c r="V33" s="69">
        <v>22.6</v>
      </c>
      <c r="W33" s="69">
        <v>23.7</v>
      </c>
      <c r="X33" s="69">
        <v>43.5</v>
      </c>
      <c r="Y33" s="69">
        <v>65.400000000000006</v>
      </c>
      <c r="Z33" s="69">
        <v>69.2</v>
      </c>
      <c r="AA33" s="55">
        <v>38</v>
      </c>
      <c r="AB33" s="55">
        <v>41.8</v>
      </c>
      <c r="AC33" s="55">
        <v>41.5</v>
      </c>
      <c r="AD33" s="55">
        <v>34.5</v>
      </c>
      <c r="AE33" s="55">
        <v>17.600000000000001</v>
      </c>
      <c r="AF33" s="55">
        <v>18.399999999999999</v>
      </c>
      <c r="AG33" s="58">
        <v>69</v>
      </c>
      <c r="AH33" s="51">
        <f t="shared" si="2"/>
        <v>69.2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29</v>
      </c>
      <c r="C34" s="55">
        <v>29</v>
      </c>
      <c r="D34" s="55">
        <v>29</v>
      </c>
      <c r="E34" s="55">
        <v>29</v>
      </c>
      <c r="F34" s="55">
        <v>28.7</v>
      </c>
      <c r="G34" s="55">
        <v>28.7</v>
      </c>
      <c r="H34" s="55">
        <v>28.7</v>
      </c>
      <c r="I34" s="55">
        <v>28.7</v>
      </c>
      <c r="J34" s="55">
        <v>28.5</v>
      </c>
      <c r="K34" s="55">
        <v>28.7</v>
      </c>
      <c r="L34" s="69">
        <v>28.7</v>
      </c>
      <c r="M34" s="69">
        <v>28.9</v>
      </c>
      <c r="N34" s="69">
        <v>28.9</v>
      </c>
      <c r="O34" s="69">
        <v>28.3</v>
      </c>
      <c r="P34" s="69">
        <v>28.3</v>
      </c>
      <c r="Q34" s="69">
        <v>28.5</v>
      </c>
      <c r="R34" s="69">
        <v>28.7</v>
      </c>
      <c r="S34" s="69">
        <v>28.7</v>
      </c>
      <c r="T34" s="69">
        <v>28.7</v>
      </c>
      <c r="U34" s="69">
        <v>29</v>
      </c>
      <c r="V34" s="69">
        <v>28.7</v>
      </c>
      <c r="W34" s="69">
        <v>28.7</v>
      </c>
      <c r="X34" s="69">
        <v>28.5</v>
      </c>
      <c r="Y34" s="69">
        <v>28.5</v>
      </c>
      <c r="Z34" s="69">
        <v>28.7</v>
      </c>
      <c r="AA34" s="69">
        <v>28.7</v>
      </c>
      <c r="AB34" s="55">
        <v>28.7</v>
      </c>
      <c r="AC34" s="55">
        <v>28.2</v>
      </c>
      <c r="AD34" s="55">
        <v>28.7</v>
      </c>
      <c r="AE34" s="55">
        <v>28.7</v>
      </c>
      <c r="AF34" s="55">
        <v>28.2</v>
      </c>
      <c r="AG34" s="58">
        <v>60</v>
      </c>
      <c r="AH34" s="51">
        <f t="shared" si="2"/>
        <v>29</v>
      </c>
      <c r="AI34" s="52">
        <f t="shared" si="3"/>
        <v>28.2</v>
      </c>
      <c r="AK34" s="53"/>
    </row>
    <row r="35" spans="1:41" x14ac:dyDescent="0.25">
      <c r="A35" s="57" t="s">
        <v>42</v>
      </c>
      <c r="B35" s="55">
        <v>15</v>
      </c>
      <c r="C35" s="55">
        <v>15</v>
      </c>
      <c r="D35" s="55">
        <v>15</v>
      </c>
      <c r="E35" s="55">
        <v>15</v>
      </c>
      <c r="F35" s="55">
        <v>15</v>
      </c>
      <c r="G35" s="55">
        <v>15</v>
      </c>
      <c r="H35" s="55">
        <v>15</v>
      </c>
      <c r="I35" s="55">
        <v>15</v>
      </c>
      <c r="J35" s="55">
        <v>20</v>
      </c>
      <c r="K35" s="55">
        <v>20</v>
      </c>
      <c r="L35" s="48">
        <v>20</v>
      </c>
      <c r="M35" s="48">
        <v>20</v>
      </c>
      <c r="N35" s="48">
        <v>0</v>
      </c>
      <c r="O35" s="48">
        <v>10.6</v>
      </c>
      <c r="P35" s="48">
        <v>10.6</v>
      </c>
      <c r="Q35" s="48">
        <v>10.199999999999999</v>
      </c>
      <c r="R35" s="48">
        <v>10.4</v>
      </c>
      <c r="S35" s="48">
        <v>10.199999999999999</v>
      </c>
      <c r="T35" s="48">
        <v>10</v>
      </c>
      <c r="U35" s="48">
        <v>9.8000000000000007</v>
      </c>
      <c r="V35" s="69">
        <v>9.8000000000000007</v>
      </c>
      <c r="W35" s="69">
        <v>10</v>
      </c>
      <c r="X35" s="69">
        <v>9.8000000000000007</v>
      </c>
      <c r="Y35" s="69">
        <v>0</v>
      </c>
      <c r="Z35" s="69">
        <v>30</v>
      </c>
      <c r="AA35" s="69">
        <v>30</v>
      </c>
      <c r="AB35" s="55">
        <v>22.9</v>
      </c>
      <c r="AC35" s="55">
        <v>20</v>
      </c>
      <c r="AD35" s="55">
        <v>10</v>
      </c>
      <c r="AE35" s="55">
        <v>10</v>
      </c>
      <c r="AF35" s="55">
        <v>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12</v>
      </c>
      <c r="C36" s="70">
        <v>12</v>
      </c>
      <c r="D36" s="70">
        <v>13.4</v>
      </c>
      <c r="E36" s="70">
        <v>13.5</v>
      </c>
      <c r="F36" s="70">
        <v>13.5</v>
      </c>
      <c r="G36" s="70">
        <v>13.4</v>
      </c>
      <c r="H36" s="70">
        <v>13.5</v>
      </c>
      <c r="I36" s="70">
        <v>13.6</v>
      </c>
      <c r="J36" s="70">
        <v>13.5</v>
      </c>
      <c r="K36" s="70">
        <v>13.8</v>
      </c>
      <c r="L36" s="48">
        <v>13.6</v>
      </c>
      <c r="M36" s="48">
        <v>13.8</v>
      </c>
      <c r="N36" s="48">
        <v>13.8</v>
      </c>
      <c r="O36" s="48">
        <v>13.6</v>
      </c>
      <c r="P36" s="48">
        <v>13</v>
      </c>
      <c r="Q36" s="48">
        <v>13.2</v>
      </c>
      <c r="R36" s="48">
        <v>13.6</v>
      </c>
      <c r="S36" s="48">
        <v>13.6</v>
      </c>
      <c r="T36" s="48">
        <v>13.3</v>
      </c>
      <c r="U36" s="48">
        <v>13.1</v>
      </c>
      <c r="V36" s="48">
        <v>12.9</v>
      </c>
      <c r="W36" s="48">
        <v>12.9</v>
      </c>
      <c r="X36" s="48">
        <v>12.9</v>
      </c>
      <c r="Y36" s="48">
        <v>12.8</v>
      </c>
      <c r="Z36" s="48">
        <v>12.8</v>
      </c>
      <c r="AA36" s="48">
        <v>12.8</v>
      </c>
      <c r="AB36" s="55">
        <v>11.9</v>
      </c>
      <c r="AC36" s="55">
        <v>12</v>
      </c>
      <c r="AD36" s="55">
        <v>6.9</v>
      </c>
      <c r="AE36" s="55">
        <v>11.5</v>
      </c>
      <c r="AF36" s="55">
        <v>11.3</v>
      </c>
      <c r="AG36" s="58">
        <v>24</v>
      </c>
      <c r="AH36" s="51">
        <f t="shared" si="2"/>
        <v>13.8</v>
      </c>
      <c r="AI36" s="52">
        <f t="shared" si="3"/>
        <v>6.9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48">
        <v>10</v>
      </c>
      <c r="M38" s="48">
        <v>10</v>
      </c>
      <c r="N38" s="48">
        <v>10</v>
      </c>
      <c r="O38" s="48">
        <v>10</v>
      </c>
      <c r="P38" s="48">
        <v>10</v>
      </c>
      <c r="Q38" s="48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48">
        <v>10</v>
      </c>
      <c r="AB38" s="48">
        <v>10</v>
      </c>
      <c r="AC38" s="48">
        <v>10</v>
      </c>
      <c r="AD38" s="48">
        <v>10</v>
      </c>
      <c r="AE38" s="48">
        <v>10</v>
      </c>
      <c r="AF38" s="48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</v>
      </c>
      <c r="E40" s="55">
        <v>3</v>
      </c>
      <c r="F40" s="55">
        <v>3</v>
      </c>
      <c r="G40" s="55">
        <v>3</v>
      </c>
      <c r="H40" s="55">
        <v>3</v>
      </c>
      <c r="I40" s="55">
        <v>3</v>
      </c>
      <c r="J40" s="55">
        <v>3</v>
      </c>
      <c r="K40" s="55">
        <v>3</v>
      </c>
      <c r="L40" s="48">
        <v>3</v>
      </c>
      <c r="M40" s="48">
        <v>3</v>
      </c>
      <c r="N40" s="48">
        <v>3</v>
      </c>
      <c r="O40" s="48">
        <v>3</v>
      </c>
      <c r="P40" s="48">
        <v>3</v>
      </c>
      <c r="Q40" s="48">
        <v>3</v>
      </c>
      <c r="R40" s="48">
        <v>3</v>
      </c>
      <c r="S40" s="48">
        <v>3</v>
      </c>
      <c r="T40" s="48">
        <v>3</v>
      </c>
      <c r="U40" s="48">
        <v>3.1</v>
      </c>
      <c r="V40" s="48">
        <v>3</v>
      </c>
      <c r="W40" s="48">
        <v>3</v>
      </c>
      <c r="X40" s="48">
        <v>3.1</v>
      </c>
      <c r="Y40" s="48">
        <v>3.1</v>
      </c>
      <c r="Z40" s="48">
        <v>3</v>
      </c>
      <c r="AA40" s="48">
        <v>3</v>
      </c>
      <c r="AB40" s="48">
        <v>3</v>
      </c>
      <c r="AC40" s="48">
        <v>3</v>
      </c>
      <c r="AD40" s="48">
        <v>3</v>
      </c>
      <c r="AE40" s="48">
        <v>3</v>
      </c>
      <c r="AF40" s="48">
        <v>3</v>
      </c>
      <c r="AG40" s="58">
        <v>10.050000000000001</v>
      </c>
      <c r="AH40" s="51">
        <f t="shared" si="2"/>
        <v>3.1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48">
        <v>3</v>
      </c>
      <c r="M41" s="48">
        <v>3</v>
      </c>
      <c r="N41" s="48">
        <v>3</v>
      </c>
      <c r="O41" s="48">
        <v>3</v>
      </c>
      <c r="P41" s="48">
        <v>3</v>
      </c>
      <c r="Q41" s="48">
        <v>3</v>
      </c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48">
        <v>3</v>
      </c>
      <c r="AB41" s="48">
        <v>3</v>
      </c>
      <c r="AC41" s="48">
        <v>3</v>
      </c>
      <c r="AD41" s="48">
        <v>3</v>
      </c>
      <c r="AE41" s="48">
        <v>3</v>
      </c>
      <c r="AF41" s="48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120.04</v>
      </c>
      <c r="C43" s="68">
        <f t="shared" si="6"/>
        <v>104.04</v>
      </c>
      <c r="D43" s="68">
        <f t="shared" si="6"/>
        <v>82.440000000000012</v>
      </c>
      <c r="E43" s="68">
        <f t="shared" si="6"/>
        <v>82.54</v>
      </c>
      <c r="F43" s="68">
        <f t="shared" si="6"/>
        <v>82.240000000000009</v>
      </c>
      <c r="G43" s="68">
        <f t="shared" si="6"/>
        <v>99.34</v>
      </c>
      <c r="H43" s="68">
        <f t="shared" si="6"/>
        <v>132.23999999999998</v>
      </c>
      <c r="I43" s="68">
        <f t="shared" si="6"/>
        <v>153.44</v>
      </c>
      <c r="J43" s="68">
        <f t="shared" si="6"/>
        <v>176.44</v>
      </c>
      <c r="K43" s="68">
        <f t="shared" si="6"/>
        <v>204.04</v>
      </c>
      <c r="L43" s="68">
        <f t="shared" si="6"/>
        <v>210.33999999999997</v>
      </c>
      <c r="M43" s="68">
        <f t="shared" si="6"/>
        <v>209.24</v>
      </c>
      <c r="N43" s="68">
        <f t="shared" si="6"/>
        <v>194.84</v>
      </c>
      <c r="O43" s="68">
        <f t="shared" si="6"/>
        <v>218.84</v>
      </c>
      <c r="P43" s="68">
        <f t="shared" si="6"/>
        <v>210.54</v>
      </c>
      <c r="Q43" s="68">
        <f t="shared" si="6"/>
        <v>209.13999999999996</v>
      </c>
      <c r="R43" s="68">
        <f t="shared" si="6"/>
        <v>227.93999999999997</v>
      </c>
      <c r="S43" s="68">
        <f t="shared" si="6"/>
        <v>220.43999999999994</v>
      </c>
      <c r="T43" s="68">
        <f t="shared" si="6"/>
        <v>178.84</v>
      </c>
      <c r="U43" s="68">
        <f t="shared" si="6"/>
        <v>167.54</v>
      </c>
      <c r="V43" s="68">
        <f t="shared" si="6"/>
        <v>225.14</v>
      </c>
      <c r="W43" s="68">
        <f t="shared" si="6"/>
        <v>215.83999999999997</v>
      </c>
      <c r="X43" s="68">
        <f t="shared" si="6"/>
        <v>286.44000000000005</v>
      </c>
      <c r="Y43" s="68">
        <f t="shared" si="6"/>
        <v>348.1400000000001</v>
      </c>
      <c r="Z43" s="68">
        <f t="shared" si="6"/>
        <v>380.64</v>
      </c>
      <c r="AA43" s="68">
        <f t="shared" si="6"/>
        <v>347.64000000000004</v>
      </c>
      <c r="AB43" s="68">
        <f t="shared" si="6"/>
        <v>301.73999999999995</v>
      </c>
      <c r="AC43" s="68">
        <f t="shared" si="6"/>
        <v>284.04000000000002</v>
      </c>
      <c r="AD43" s="68">
        <f t="shared" si="6"/>
        <v>189.94</v>
      </c>
      <c r="AE43" s="68">
        <f t="shared" si="6"/>
        <v>156.04</v>
      </c>
      <c r="AF43" s="68">
        <f t="shared" si="6"/>
        <v>128.44</v>
      </c>
      <c r="AG43" s="73">
        <f>SUM(AG31:AG42)</f>
        <v>464.91</v>
      </c>
      <c r="AH43" s="51">
        <f t="shared" si="2"/>
        <v>380.64</v>
      </c>
      <c r="AI43" s="52">
        <f t="shared" si="3"/>
        <v>82.240000000000009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25.9</v>
      </c>
      <c r="Z44" s="48">
        <v>30.6</v>
      </c>
      <c r="AA44" s="48">
        <v>30.2</v>
      </c>
      <c r="AB44" s="48">
        <v>29.8</v>
      </c>
      <c r="AC44" s="48">
        <v>29.7</v>
      </c>
      <c r="AD44" s="48">
        <v>29.9</v>
      </c>
      <c r="AE44" s="48">
        <v>0</v>
      </c>
      <c r="AF44" s="48">
        <v>0</v>
      </c>
      <c r="AG44" s="56">
        <v>60</v>
      </c>
      <c r="AH44" s="51">
        <f t="shared" si="2"/>
        <v>30.6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69">
        <v>0</v>
      </c>
      <c r="Q45" s="69">
        <v>0</v>
      </c>
      <c r="R45" s="48">
        <v>0</v>
      </c>
      <c r="S45" s="48">
        <v>0</v>
      </c>
      <c r="T45" s="48">
        <v>0</v>
      </c>
      <c r="U45" s="69">
        <v>0</v>
      </c>
      <c r="V45" s="69">
        <v>0</v>
      </c>
      <c r="W45" s="69">
        <v>0</v>
      </c>
      <c r="X45" s="69">
        <v>0</v>
      </c>
      <c r="Y45" s="69">
        <v>5.7</v>
      </c>
      <c r="Z45" s="69">
        <v>15.3</v>
      </c>
      <c r="AA45" s="69">
        <v>15.2</v>
      </c>
      <c r="AB45" s="69">
        <v>15.3</v>
      </c>
      <c r="AC45" s="69">
        <v>15.7</v>
      </c>
      <c r="AD45" s="69">
        <v>15.6</v>
      </c>
      <c r="AE45" s="69">
        <v>4.3</v>
      </c>
      <c r="AF45" s="69">
        <v>0</v>
      </c>
      <c r="AG45" s="58">
        <v>32</v>
      </c>
      <c r="AH45" s="51">
        <f t="shared" si="2"/>
        <v>15.7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6">
        <v>0</v>
      </c>
      <c r="Q46" s="76">
        <v>0</v>
      </c>
      <c r="R46" s="48">
        <v>0</v>
      </c>
      <c r="S46" s="48">
        <v>0</v>
      </c>
      <c r="T46" s="48">
        <v>0</v>
      </c>
      <c r="U46" s="76">
        <v>0</v>
      </c>
      <c r="V46" s="76">
        <v>0</v>
      </c>
      <c r="W46" s="76">
        <v>0</v>
      </c>
      <c r="X46" s="76">
        <v>0</v>
      </c>
      <c r="Y46" s="76">
        <v>2.1</v>
      </c>
      <c r="Z46" s="76">
        <v>5.6</v>
      </c>
      <c r="AA46" s="76">
        <v>5.5</v>
      </c>
      <c r="AB46" s="76">
        <v>5.6</v>
      </c>
      <c r="AC46" s="76">
        <v>5.7</v>
      </c>
      <c r="AD46" s="76">
        <v>5.7</v>
      </c>
      <c r="AE46" s="76">
        <v>1.5</v>
      </c>
      <c r="AF46" s="76">
        <v>0</v>
      </c>
      <c r="AG46" s="77">
        <v>14</v>
      </c>
      <c r="AH46" s="51">
        <f t="shared" si="2"/>
        <v>5.7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33.699999999999996</v>
      </c>
      <c r="Z47" s="68">
        <f t="shared" si="7"/>
        <v>51.500000000000007</v>
      </c>
      <c r="AA47" s="68">
        <f t="shared" si="7"/>
        <v>50.9</v>
      </c>
      <c r="AB47" s="68">
        <f t="shared" si="7"/>
        <v>50.7</v>
      </c>
      <c r="AC47" s="68">
        <f t="shared" si="7"/>
        <v>51.1</v>
      </c>
      <c r="AD47" s="68">
        <f t="shared" si="7"/>
        <v>51.2</v>
      </c>
      <c r="AE47" s="68">
        <f t="shared" si="7"/>
        <v>5.8</v>
      </c>
      <c r="AF47" s="68">
        <f t="shared" si="7"/>
        <v>0</v>
      </c>
      <c r="AG47" s="73">
        <f>SUM(AG44:AG46)</f>
        <v>106</v>
      </c>
      <c r="AH47" s="51">
        <f t="shared" si="2"/>
        <v>51.500000000000007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74</v>
      </c>
      <c r="C48" s="48">
        <v>73</v>
      </c>
      <c r="D48" s="48">
        <v>72</v>
      </c>
      <c r="E48" s="48">
        <v>72</v>
      </c>
      <c r="F48" s="48">
        <v>70</v>
      </c>
      <c r="G48" s="48">
        <v>72.3</v>
      </c>
      <c r="H48" s="48">
        <v>72</v>
      </c>
      <c r="I48" s="48">
        <v>73.8</v>
      </c>
      <c r="J48" s="48">
        <v>68</v>
      </c>
      <c r="K48" s="48">
        <v>65</v>
      </c>
      <c r="L48" s="48">
        <v>65.599999999999994</v>
      </c>
      <c r="M48" s="48">
        <v>78.56</v>
      </c>
      <c r="N48" s="48">
        <v>75</v>
      </c>
      <c r="O48" s="48">
        <v>71</v>
      </c>
      <c r="P48" s="48">
        <v>67.900000000000006</v>
      </c>
      <c r="Q48" s="48">
        <v>70</v>
      </c>
      <c r="R48" s="48">
        <v>72</v>
      </c>
      <c r="S48" s="48">
        <v>74</v>
      </c>
      <c r="T48" s="48">
        <v>74</v>
      </c>
      <c r="U48" s="48">
        <v>71.099999999999994</v>
      </c>
      <c r="V48" s="48">
        <v>70.099999999999994</v>
      </c>
      <c r="W48" s="48">
        <v>71</v>
      </c>
      <c r="X48" s="48">
        <v>65.8</v>
      </c>
      <c r="Y48" s="48">
        <v>62</v>
      </c>
      <c r="Z48" s="48">
        <v>75.599999999999994</v>
      </c>
      <c r="AA48" s="48">
        <v>71</v>
      </c>
      <c r="AB48" s="48">
        <v>72.2</v>
      </c>
      <c r="AC48" s="48">
        <v>69.400000000000006</v>
      </c>
      <c r="AD48" s="48">
        <v>71.900000000000006</v>
      </c>
      <c r="AE48" s="48">
        <v>67.7</v>
      </c>
      <c r="AF48" s="48">
        <v>74.900000000000006</v>
      </c>
      <c r="AG48" s="56"/>
      <c r="AH48" s="51">
        <f t="shared" si="2"/>
        <v>78.56</v>
      </c>
      <c r="AI48" s="52">
        <f t="shared" si="3"/>
        <v>62</v>
      </c>
      <c r="AK48" s="53"/>
    </row>
    <row r="49" spans="1:37" x14ac:dyDescent="0.25">
      <c r="A49" s="57" t="s">
        <v>56</v>
      </c>
      <c r="B49" s="69">
        <f>36+86</f>
        <v>122</v>
      </c>
      <c r="C49" s="69">
        <v>110</v>
      </c>
      <c r="D49" s="69">
        <v>112</v>
      </c>
      <c r="E49" s="69">
        <f>80.6+34</f>
        <v>114.6</v>
      </c>
      <c r="F49" s="69">
        <f>83.5+38</f>
        <v>121.5</v>
      </c>
      <c r="G49" s="69">
        <f>85.1+45</f>
        <v>130.1</v>
      </c>
      <c r="H49" s="69">
        <f>85.6+46</f>
        <v>131.6</v>
      </c>
      <c r="I49" s="69">
        <v>134</v>
      </c>
      <c r="J49" s="69">
        <f>86.7+51</f>
        <v>137.69999999999999</v>
      </c>
      <c r="K49" s="69">
        <f>89.9+50</f>
        <v>139.9</v>
      </c>
      <c r="L49" s="48">
        <v>143</v>
      </c>
      <c r="M49" s="48">
        <v>149</v>
      </c>
      <c r="N49" s="48">
        <v>139</v>
      </c>
      <c r="O49" s="48">
        <v>130</v>
      </c>
      <c r="P49" s="48">
        <v>105</v>
      </c>
      <c r="Q49" s="48">
        <v>79</v>
      </c>
      <c r="R49" s="48">
        <v>106</v>
      </c>
      <c r="S49" s="48">
        <v>92.4</v>
      </c>
      <c r="T49" s="48">
        <v>93.6</v>
      </c>
      <c r="U49" s="78">
        <v>96.3</v>
      </c>
      <c r="V49" s="78">
        <v>129</v>
      </c>
      <c r="W49" s="78">
        <v>141</v>
      </c>
      <c r="X49" s="78">
        <v>145</v>
      </c>
      <c r="Y49" s="78">
        <v>158</v>
      </c>
      <c r="Z49" s="78">
        <v>152</v>
      </c>
      <c r="AA49" s="69">
        <v>145</v>
      </c>
      <c r="AB49" s="69">
        <v>146</v>
      </c>
      <c r="AC49" s="69">
        <v>142</v>
      </c>
      <c r="AD49" s="69">
        <v>133</v>
      </c>
      <c r="AE49" s="69">
        <v>161</v>
      </c>
      <c r="AF49" s="69">
        <v>158</v>
      </c>
      <c r="AG49" s="58"/>
      <c r="AH49" s="51">
        <f t="shared" si="2"/>
        <v>161</v>
      </c>
      <c r="AI49" s="52">
        <f t="shared" si="3"/>
        <v>79</v>
      </c>
      <c r="AK49" s="53"/>
    </row>
    <row r="50" spans="1:37" x14ac:dyDescent="0.25">
      <c r="A50" s="57" t="s">
        <v>57</v>
      </c>
      <c r="B50" s="69">
        <v>334</v>
      </c>
      <c r="C50" s="69">
        <v>330</v>
      </c>
      <c r="D50" s="69">
        <v>345</v>
      </c>
      <c r="E50" s="69">
        <v>324</v>
      </c>
      <c r="F50" s="69">
        <v>340</v>
      </c>
      <c r="G50" s="48">
        <v>336</v>
      </c>
      <c r="H50" s="48">
        <v>338</v>
      </c>
      <c r="I50" s="48">
        <v>335</v>
      </c>
      <c r="J50" s="48">
        <v>340</v>
      </c>
      <c r="K50" s="48">
        <v>330</v>
      </c>
      <c r="L50" s="69">
        <v>330</v>
      </c>
      <c r="M50" s="69">
        <v>350</v>
      </c>
      <c r="N50" s="69">
        <v>326</v>
      </c>
      <c r="O50" s="69">
        <v>327</v>
      </c>
      <c r="P50" s="69">
        <v>322</v>
      </c>
      <c r="Q50" s="69">
        <v>336</v>
      </c>
      <c r="R50" s="69">
        <v>340</v>
      </c>
      <c r="S50" s="69">
        <v>342</v>
      </c>
      <c r="T50" s="69">
        <v>340</v>
      </c>
      <c r="U50" s="79">
        <v>346</v>
      </c>
      <c r="V50" s="79">
        <v>320</v>
      </c>
      <c r="W50" s="79">
        <v>324</v>
      </c>
      <c r="X50" s="79">
        <v>322</v>
      </c>
      <c r="Y50" s="79">
        <v>360</v>
      </c>
      <c r="Z50" s="79">
        <v>332</v>
      </c>
      <c r="AA50" s="69">
        <v>342</v>
      </c>
      <c r="AB50" s="69">
        <v>346.1</v>
      </c>
      <c r="AC50" s="69">
        <v>340</v>
      </c>
      <c r="AD50" s="69">
        <v>353.5</v>
      </c>
      <c r="AE50" s="69">
        <v>365</v>
      </c>
      <c r="AF50" s="69">
        <v>345</v>
      </c>
      <c r="AG50" s="80"/>
      <c r="AH50" s="51">
        <f t="shared" si="2"/>
        <v>365</v>
      </c>
      <c r="AI50" s="52">
        <f t="shared" si="3"/>
        <v>320</v>
      </c>
      <c r="AK50" s="53"/>
    </row>
    <row r="51" spans="1:37" x14ac:dyDescent="0.25">
      <c r="A51" s="57" t="s">
        <v>58</v>
      </c>
      <c r="B51" s="81">
        <v>44</v>
      </c>
      <c r="C51" s="81">
        <v>46</v>
      </c>
      <c r="D51" s="81">
        <v>45</v>
      </c>
      <c r="E51" s="81">
        <v>42</v>
      </c>
      <c r="F51" s="81">
        <v>45</v>
      </c>
      <c r="G51" s="81">
        <v>45</v>
      </c>
      <c r="H51" s="81">
        <v>40</v>
      </c>
      <c r="I51" s="81">
        <v>42</v>
      </c>
      <c r="J51" s="81">
        <v>42</v>
      </c>
      <c r="K51" s="81">
        <v>40</v>
      </c>
      <c r="L51" s="69">
        <v>40.299999999999997</v>
      </c>
      <c r="M51" s="69">
        <v>41.6</v>
      </c>
      <c r="N51" s="69">
        <v>42</v>
      </c>
      <c r="O51" s="69">
        <v>40</v>
      </c>
      <c r="P51" s="69">
        <v>41</v>
      </c>
      <c r="Q51" s="69">
        <v>40</v>
      </c>
      <c r="R51" s="69">
        <v>42</v>
      </c>
      <c r="S51" s="69">
        <v>32</v>
      </c>
      <c r="T51" s="69">
        <v>32</v>
      </c>
      <c r="U51" s="69">
        <v>41.6</v>
      </c>
      <c r="V51" s="69">
        <v>39.200000000000003</v>
      </c>
      <c r="W51" s="69">
        <v>41.6</v>
      </c>
      <c r="X51" s="69">
        <v>41.1</v>
      </c>
      <c r="Y51" s="69">
        <v>38</v>
      </c>
      <c r="Z51" s="69">
        <v>43</v>
      </c>
      <c r="AA51" s="81">
        <v>42</v>
      </c>
      <c r="AB51" s="81">
        <v>39</v>
      </c>
      <c r="AC51" s="81">
        <v>41.4</v>
      </c>
      <c r="AD51" s="81">
        <v>33.700000000000003</v>
      </c>
      <c r="AE51" s="81">
        <v>38.1</v>
      </c>
      <c r="AF51" s="81">
        <v>44.5</v>
      </c>
      <c r="AG51" s="80"/>
      <c r="AH51" s="51">
        <f t="shared" si="2"/>
        <v>46</v>
      </c>
      <c r="AI51" s="52">
        <f t="shared" si="3"/>
        <v>32</v>
      </c>
      <c r="AK51" s="53"/>
    </row>
    <row r="52" spans="1:37" x14ac:dyDescent="0.25">
      <c r="A52" s="57" t="s">
        <v>59</v>
      </c>
      <c r="B52" s="81">
        <v>65</v>
      </c>
      <c r="C52" s="81">
        <v>65</v>
      </c>
      <c r="D52" s="81">
        <v>66.8</v>
      </c>
      <c r="E52" s="81">
        <v>65.7</v>
      </c>
      <c r="F52" s="81">
        <v>57.5</v>
      </c>
      <c r="G52" s="81">
        <v>70.400000000000006</v>
      </c>
      <c r="H52" s="81">
        <v>73</v>
      </c>
      <c r="I52" s="81">
        <v>72</v>
      </c>
      <c r="J52" s="81">
        <v>74.400000000000006</v>
      </c>
      <c r="K52" s="81">
        <v>72.900000000000006</v>
      </c>
      <c r="L52" s="48">
        <v>71.900000000000006</v>
      </c>
      <c r="M52" s="48">
        <v>71.099999999999994</v>
      </c>
      <c r="N52" s="48">
        <v>70</v>
      </c>
      <c r="O52" s="48">
        <v>76.099999999999994</v>
      </c>
      <c r="P52" s="48">
        <v>79.2</v>
      </c>
      <c r="Q52" s="48">
        <v>81.3</v>
      </c>
      <c r="R52" s="48">
        <v>78.099999999999994</v>
      </c>
      <c r="S52" s="48">
        <v>78.2</v>
      </c>
      <c r="T52" s="48">
        <v>79.5</v>
      </c>
      <c r="U52" s="48">
        <v>75.400000000000006</v>
      </c>
      <c r="V52" s="48">
        <v>76.900000000000006</v>
      </c>
      <c r="W52" s="48">
        <v>72</v>
      </c>
      <c r="X52" s="48">
        <v>75.2</v>
      </c>
      <c r="Y52" s="48">
        <v>76.900000000000006</v>
      </c>
      <c r="Z52" s="48">
        <v>78</v>
      </c>
      <c r="AA52" s="48">
        <v>80.2</v>
      </c>
      <c r="AB52" s="48">
        <v>84</v>
      </c>
      <c r="AC52" s="48">
        <v>74.8</v>
      </c>
      <c r="AD52" s="48">
        <v>68.599999999999994</v>
      </c>
      <c r="AE52" s="48">
        <v>56.5</v>
      </c>
      <c r="AF52" s="48">
        <v>60</v>
      </c>
      <c r="AG52" s="80"/>
      <c r="AH52" s="51">
        <f t="shared" si="2"/>
        <v>84</v>
      </c>
      <c r="AI52" s="52">
        <f t="shared" si="3"/>
        <v>56.5</v>
      </c>
      <c r="AK52" s="53"/>
    </row>
    <row r="53" spans="1:37" x14ac:dyDescent="0.25">
      <c r="A53" s="57" t="s">
        <v>60</v>
      </c>
      <c r="B53" s="81">
        <v>8</v>
      </c>
      <c r="C53" s="81">
        <v>8</v>
      </c>
      <c r="D53" s="69">
        <v>8</v>
      </c>
      <c r="E53" s="69">
        <v>8</v>
      </c>
      <c r="F53" s="69">
        <v>8</v>
      </c>
      <c r="G53" s="69">
        <v>8</v>
      </c>
      <c r="H53" s="69">
        <v>8</v>
      </c>
      <c r="I53" s="69">
        <v>8</v>
      </c>
      <c r="J53" s="69">
        <v>8</v>
      </c>
      <c r="K53" s="69">
        <v>8</v>
      </c>
      <c r="L53" s="82">
        <v>7</v>
      </c>
      <c r="M53" s="82">
        <v>7</v>
      </c>
      <c r="N53" s="82">
        <v>7</v>
      </c>
      <c r="O53" s="82">
        <v>7</v>
      </c>
      <c r="P53" s="82">
        <v>7</v>
      </c>
      <c r="Q53" s="82">
        <v>8</v>
      </c>
      <c r="R53" s="82">
        <v>8</v>
      </c>
      <c r="S53" s="82">
        <v>8</v>
      </c>
      <c r="T53" s="82">
        <v>8</v>
      </c>
      <c r="U53" s="82">
        <v>8</v>
      </c>
      <c r="V53" s="82">
        <v>8</v>
      </c>
      <c r="W53" s="82">
        <v>8</v>
      </c>
      <c r="X53" s="82">
        <v>8</v>
      </c>
      <c r="Y53" s="82">
        <v>8</v>
      </c>
      <c r="Z53" s="82">
        <v>8</v>
      </c>
      <c r="AA53" s="82">
        <v>8</v>
      </c>
      <c r="AB53" s="82">
        <v>8</v>
      </c>
      <c r="AC53" s="82">
        <v>8</v>
      </c>
      <c r="AD53" s="82">
        <v>8</v>
      </c>
      <c r="AE53" s="82">
        <v>8</v>
      </c>
      <c r="AF53" s="82">
        <v>8</v>
      </c>
      <c r="AG53" s="80"/>
      <c r="AH53" s="51">
        <f t="shared" si="2"/>
        <v>8</v>
      </c>
      <c r="AI53" s="52">
        <f t="shared" si="3"/>
        <v>7</v>
      </c>
      <c r="AK53" s="53"/>
    </row>
    <row r="54" spans="1:37" x14ac:dyDescent="0.25">
      <c r="A54" s="57" t="s">
        <v>61</v>
      </c>
      <c r="B54" s="69">
        <v>0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5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5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6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6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647</v>
      </c>
      <c r="C59" s="68">
        <f t="shared" ref="C59:AF59" si="8">SUM(C48:C58)</f>
        <v>632</v>
      </c>
      <c r="D59" s="68">
        <f t="shared" si="8"/>
        <v>648.79999999999995</v>
      </c>
      <c r="E59" s="68">
        <f t="shared" si="8"/>
        <v>626.30000000000007</v>
      </c>
      <c r="F59" s="68">
        <f t="shared" si="8"/>
        <v>642</v>
      </c>
      <c r="G59" s="68">
        <f t="shared" si="8"/>
        <v>661.8</v>
      </c>
      <c r="H59" s="68">
        <f t="shared" si="8"/>
        <v>662.6</v>
      </c>
      <c r="I59" s="68">
        <f t="shared" si="8"/>
        <v>664.8</v>
      </c>
      <c r="J59" s="68">
        <f t="shared" si="8"/>
        <v>670.1</v>
      </c>
      <c r="K59" s="68">
        <f t="shared" si="8"/>
        <v>655.8</v>
      </c>
      <c r="L59" s="68">
        <f t="shared" si="8"/>
        <v>657.8</v>
      </c>
      <c r="M59" s="68">
        <f t="shared" si="8"/>
        <v>697.26</v>
      </c>
      <c r="N59" s="68">
        <f t="shared" si="8"/>
        <v>659</v>
      </c>
      <c r="O59" s="68">
        <f t="shared" si="8"/>
        <v>651.1</v>
      </c>
      <c r="P59" s="68">
        <f t="shared" si="8"/>
        <v>622.1</v>
      </c>
      <c r="Q59" s="68">
        <f t="shared" si="8"/>
        <v>614.29999999999995</v>
      </c>
      <c r="R59" s="68">
        <f t="shared" si="8"/>
        <v>646.1</v>
      </c>
      <c r="S59" s="68">
        <f t="shared" si="8"/>
        <v>626.6</v>
      </c>
      <c r="T59" s="68">
        <f t="shared" si="8"/>
        <v>627.1</v>
      </c>
      <c r="U59" s="68">
        <f t="shared" si="8"/>
        <v>638.4</v>
      </c>
      <c r="V59" s="68">
        <f t="shared" si="8"/>
        <v>643.20000000000005</v>
      </c>
      <c r="W59" s="68">
        <f t="shared" si="8"/>
        <v>657.6</v>
      </c>
      <c r="X59" s="68">
        <f t="shared" si="8"/>
        <v>657.1</v>
      </c>
      <c r="Y59" s="68">
        <f t="shared" si="8"/>
        <v>702.9</v>
      </c>
      <c r="Z59" s="68">
        <f t="shared" si="8"/>
        <v>699.6</v>
      </c>
      <c r="AA59" s="68">
        <f t="shared" si="8"/>
        <v>688.2</v>
      </c>
      <c r="AB59" s="68">
        <f t="shared" si="8"/>
        <v>695.3</v>
      </c>
      <c r="AC59" s="68">
        <f t="shared" si="8"/>
        <v>675.59999999999991</v>
      </c>
      <c r="AD59" s="68">
        <f t="shared" si="8"/>
        <v>668.7</v>
      </c>
      <c r="AE59" s="68">
        <f t="shared" si="8"/>
        <v>696.30000000000007</v>
      </c>
      <c r="AF59" s="68">
        <f t="shared" si="8"/>
        <v>690.4</v>
      </c>
      <c r="AG59" s="73">
        <f>SUM(AG48:AG58)</f>
        <v>0</v>
      </c>
      <c r="AH59" s="51">
        <f t="shared" si="2"/>
        <v>702.9</v>
      </c>
      <c r="AI59" s="52">
        <f t="shared" si="3"/>
        <v>614.29999999999995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>
        <v>40</v>
      </c>
      <c r="U64" s="88">
        <v>40</v>
      </c>
      <c r="V64" s="88"/>
      <c r="W64" s="88"/>
      <c r="X64" s="88"/>
      <c r="Y64" s="88"/>
      <c r="Z64" s="88"/>
      <c r="AA64" s="88"/>
      <c r="AB64" s="88"/>
      <c r="AC64" s="88"/>
      <c r="AD64" s="88">
        <v>10</v>
      </c>
      <c r="AE64" s="88">
        <v>10</v>
      </c>
      <c r="AF64" s="88">
        <v>7</v>
      </c>
      <c r="AG64" s="73"/>
      <c r="AH64" s="51">
        <f t="shared" si="2"/>
        <v>40</v>
      </c>
      <c r="AI64" s="52">
        <f t="shared" si="3"/>
        <v>7</v>
      </c>
    </row>
    <row r="65" spans="1:35" ht="15.75" thickBot="1" x14ac:dyDescent="0.3">
      <c r="A65" s="89" t="s">
        <v>72</v>
      </c>
      <c r="B65" s="90">
        <f>B63+B59+B47+B43+B30+B64</f>
        <v>992.54</v>
      </c>
      <c r="C65" s="90">
        <f t="shared" ref="C65:AF65" si="10">C63+C59+C47+C43+C30+C64</f>
        <v>961.54</v>
      </c>
      <c r="D65" s="90">
        <f t="shared" si="10"/>
        <v>950.54</v>
      </c>
      <c r="E65" s="90">
        <f t="shared" si="10"/>
        <v>933.74</v>
      </c>
      <c r="F65" s="90">
        <f t="shared" si="10"/>
        <v>946.34</v>
      </c>
      <c r="G65" s="90">
        <f t="shared" si="10"/>
        <v>982.83999999999992</v>
      </c>
      <c r="H65" s="90">
        <f t="shared" si="10"/>
        <v>1016.84</v>
      </c>
      <c r="I65" s="90">
        <f t="shared" si="10"/>
        <v>1038.74</v>
      </c>
      <c r="J65" s="90">
        <f t="shared" si="10"/>
        <v>1068.94</v>
      </c>
      <c r="K65" s="90">
        <f t="shared" si="10"/>
        <v>1080.6399999999999</v>
      </c>
      <c r="L65" s="90">
        <f t="shared" si="10"/>
        <v>1088.6399999999999</v>
      </c>
      <c r="M65" s="90">
        <f t="shared" si="10"/>
        <v>1124.5</v>
      </c>
      <c r="N65" s="90">
        <f t="shared" si="10"/>
        <v>1076.74</v>
      </c>
      <c r="O65" s="90">
        <f t="shared" si="10"/>
        <v>1092.54</v>
      </c>
      <c r="P65" s="90">
        <f t="shared" si="10"/>
        <v>1057.44</v>
      </c>
      <c r="Q65" s="90">
        <f t="shared" si="10"/>
        <v>1046.1399999999999</v>
      </c>
      <c r="R65" s="90">
        <f t="shared" si="10"/>
        <v>1094.1399999999999</v>
      </c>
      <c r="S65" s="90">
        <f t="shared" si="10"/>
        <v>1063.6399999999999</v>
      </c>
      <c r="T65" s="90">
        <f t="shared" si="10"/>
        <v>1062.74</v>
      </c>
      <c r="U65" s="90">
        <f t="shared" si="10"/>
        <v>1064.04</v>
      </c>
      <c r="V65" s="90">
        <f t="shared" si="10"/>
        <v>1081.8400000000001</v>
      </c>
      <c r="W65" s="90">
        <f t="shared" si="10"/>
        <v>1085.04</v>
      </c>
      <c r="X65" s="90">
        <f t="shared" si="10"/>
        <v>1155.24</v>
      </c>
      <c r="Y65" s="90">
        <f t="shared" si="10"/>
        <v>1298.9400000000003</v>
      </c>
      <c r="Z65" s="90">
        <f t="shared" si="10"/>
        <v>1347.54</v>
      </c>
      <c r="AA65" s="90">
        <f t="shared" si="10"/>
        <v>1302.54</v>
      </c>
      <c r="AB65" s="90">
        <f t="shared" si="10"/>
        <v>1264.3399999999999</v>
      </c>
      <c r="AC65" s="90">
        <f t="shared" si="10"/>
        <v>1225.8399999999999</v>
      </c>
      <c r="AD65" s="90">
        <f t="shared" si="10"/>
        <v>1132.8400000000001</v>
      </c>
      <c r="AE65" s="90">
        <f t="shared" si="10"/>
        <v>1081.54</v>
      </c>
      <c r="AF65" s="90">
        <f t="shared" si="10"/>
        <v>1048.9399999999998</v>
      </c>
      <c r="AG65" s="73">
        <f>AG63+AG59+AG47+AG43+AG30+AG64</f>
        <v>1355.5100000000002</v>
      </c>
      <c r="AH65" s="51">
        <f t="shared" si="2"/>
        <v>1347.54</v>
      </c>
      <c r="AI65" s="52">
        <f t="shared" si="3"/>
        <v>933.74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49.97</v>
      </c>
      <c r="C72" s="93">
        <v>49.99</v>
      </c>
      <c r="D72" s="93">
        <v>49.984999999999999</v>
      </c>
      <c r="E72" s="93">
        <v>49.975999999999999</v>
      </c>
      <c r="F72" s="93">
        <v>50.000999999999998</v>
      </c>
      <c r="G72" s="93">
        <v>50.054000000000002</v>
      </c>
      <c r="H72" s="93">
        <v>50.026000000000003</v>
      </c>
      <c r="I72" s="93">
        <v>50.021000000000001</v>
      </c>
      <c r="J72" s="93">
        <v>50.048999999999999</v>
      </c>
      <c r="K72" s="93">
        <v>49.942999999999998</v>
      </c>
      <c r="L72" s="93">
        <v>50.006999999999998</v>
      </c>
      <c r="M72" s="93">
        <v>50.085000000000001</v>
      </c>
      <c r="N72" s="93">
        <v>50.134999999999998</v>
      </c>
      <c r="O72" s="93">
        <v>49.98</v>
      </c>
      <c r="P72" s="93">
        <v>49.997</v>
      </c>
      <c r="Q72" s="94">
        <v>50.018999999999998</v>
      </c>
      <c r="R72" s="93">
        <v>49.981000000000002</v>
      </c>
      <c r="S72" s="93">
        <v>49.85</v>
      </c>
      <c r="T72" s="93">
        <v>49.875999999999998</v>
      </c>
      <c r="U72" s="93">
        <v>50.03</v>
      </c>
      <c r="V72" s="93">
        <v>50.02</v>
      </c>
      <c r="W72" s="93">
        <v>50.05</v>
      </c>
      <c r="X72" s="93">
        <v>50.02</v>
      </c>
      <c r="Y72" s="93">
        <v>50.01</v>
      </c>
      <c r="Z72" s="93">
        <v>49.99</v>
      </c>
      <c r="AA72" s="93">
        <v>49.99</v>
      </c>
      <c r="AB72" s="93">
        <v>50.026000000000003</v>
      </c>
      <c r="AC72" s="93">
        <v>49.850999999999999</v>
      </c>
      <c r="AD72" s="93">
        <v>49.988</v>
      </c>
      <c r="AE72" s="93">
        <v>49.975000000000001</v>
      </c>
      <c r="AF72" s="95">
        <v>50.091999999999999</v>
      </c>
      <c r="AG72" s="96"/>
      <c r="AH72" s="51">
        <f t="shared" si="2"/>
        <v>50.134999999999998</v>
      </c>
      <c r="AI72" s="52">
        <f t="shared" si="3"/>
        <v>49.85</v>
      </c>
    </row>
    <row r="73" spans="1:35" x14ac:dyDescent="0.25">
      <c r="A73" s="97" t="s">
        <v>80</v>
      </c>
      <c r="B73" s="69">
        <v>124</v>
      </c>
      <c r="C73" s="69">
        <v>126</v>
      </c>
      <c r="D73" s="69">
        <v>123</v>
      </c>
      <c r="E73" s="69">
        <v>125.5</v>
      </c>
      <c r="F73" s="69">
        <v>125</v>
      </c>
      <c r="G73" s="69">
        <v>125.1</v>
      </c>
      <c r="H73" s="69">
        <v>124.7</v>
      </c>
      <c r="I73" s="69">
        <v>124.6</v>
      </c>
      <c r="J73" s="69">
        <v>124.2</v>
      </c>
      <c r="K73" s="69">
        <v>124.4</v>
      </c>
      <c r="L73" s="69">
        <v>123.8</v>
      </c>
      <c r="M73" s="69">
        <v>122.1</v>
      </c>
      <c r="N73" s="69">
        <v>123.7</v>
      </c>
      <c r="O73" s="69">
        <v>125.5</v>
      </c>
      <c r="P73" s="69">
        <v>122.7</v>
      </c>
      <c r="Q73" s="98">
        <v>125.6</v>
      </c>
      <c r="R73" s="98">
        <v>123.7</v>
      </c>
      <c r="S73" s="98">
        <v>128.69999999999999</v>
      </c>
      <c r="T73" s="98">
        <v>125</v>
      </c>
      <c r="U73" s="98">
        <v>124.8</v>
      </c>
      <c r="V73" s="98">
        <v>124.1</v>
      </c>
      <c r="W73" s="98">
        <v>123.2</v>
      </c>
      <c r="X73" s="98">
        <v>125.5</v>
      </c>
      <c r="Y73" s="98">
        <v>125.5</v>
      </c>
      <c r="Z73" s="98">
        <v>126.8</v>
      </c>
      <c r="AA73" s="98">
        <v>126.8</v>
      </c>
      <c r="AB73" s="69">
        <v>125.7</v>
      </c>
      <c r="AC73" s="69">
        <v>126.7</v>
      </c>
      <c r="AD73" s="69">
        <v>125.7</v>
      </c>
      <c r="AE73" s="69">
        <v>120.7</v>
      </c>
      <c r="AF73" s="99">
        <v>122.2</v>
      </c>
      <c r="AG73" s="100"/>
      <c r="AH73" s="51">
        <f t="shared" si="2"/>
        <v>128.69999999999999</v>
      </c>
      <c r="AI73" s="52">
        <f t="shared" si="3"/>
        <v>120.7</v>
      </c>
    </row>
    <row r="74" spans="1:35" x14ac:dyDescent="0.25">
      <c r="A74" s="97" t="s">
        <v>81</v>
      </c>
      <c r="B74" s="69">
        <v>127</v>
      </c>
      <c r="C74" s="69">
        <v>128.4</v>
      </c>
      <c r="D74" s="69">
        <v>126.1</v>
      </c>
      <c r="E74" s="69">
        <v>128.1</v>
      </c>
      <c r="F74" s="69">
        <v>127.9</v>
      </c>
      <c r="G74" s="69">
        <v>127.7</v>
      </c>
      <c r="H74" s="69">
        <v>127.3</v>
      </c>
      <c r="I74" s="69">
        <v>126.5</v>
      </c>
      <c r="J74" s="69">
        <v>126.8</v>
      </c>
      <c r="K74" s="69">
        <v>126.8</v>
      </c>
      <c r="L74" s="69">
        <v>126.3</v>
      </c>
      <c r="M74" s="69">
        <v>124.9</v>
      </c>
      <c r="N74" s="69">
        <v>125.9</v>
      </c>
      <c r="O74" s="69">
        <v>127.3</v>
      </c>
      <c r="P74" s="69">
        <v>125.6</v>
      </c>
      <c r="Q74" s="98">
        <v>127.8</v>
      </c>
      <c r="R74" s="98">
        <v>126.8</v>
      </c>
      <c r="S74" s="98">
        <v>130.30000000000001</v>
      </c>
      <c r="T74" s="98">
        <v>127.5</v>
      </c>
      <c r="U74" s="98">
        <v>127.3</v>
      </c>
      <c r="V74" s="98">
        <v>125.4</v>
      </c>
      <c r="W74" s="98">
        <v>126.6</v>
      </c>
      <c r="X74" s="98">
        <v>127.8</v>
      </c>
      <c r="Y74" s="98">
        <v>126.6</v>
      </c>
      <c r="Z74" s="98">
        <v>128.9</v>
      </c>
      <c r="AA74" s="98">
        <v>128.9</v>
      </c>
      <c r="AB74" s="69">
        <v>128.19999999999999</v>
      </c>
      <c r="AC74" s="69">
        <v>129</v>
      </c>
      <c r="AD74" s="69">
        <v>128.69999999999999</v>
      </c>
      <c r="AE74" s="69">
        <v>124.4</v>
      </c>
      <c r="AF74" s="99">
        <v>125.6</v>
      </c>
      <c r="AG74" s="100"/>
      <c r="AH74" s="51">
        <f t="shared" si="2"/>
        <v>130.30000000000001</v>
      </c>
      <c r="AI74" s="52">
        <f t="shared" si="3"/>
        <v>124.4</v>
      </c>
    </row>
    <row r="75" spans="1:35" x14ac:dyDescent="0.25">
      <c r="A75" s="97" t="s">
        <v>82</v>
      </c>
      <c r="B75" s="69">
        <v>129</v>
      </c>
      <c r="C75" s="69">
        <v>130</v>
      </c>
      <c r="D75" s="69">
        <v>130.4</v>
      </c>
      <c r="E75" s="69">
        <v>131.4</v>
      </c>
      <c r="F75" s="69">
        <v>131</v>
      </c>
      <c r="G75" s="69">
        <v>132.19999999999999</v>
      </c>
      <c r="H75" s="69">
        <v>132.1</v>
      </c>
      <c r="I75" s="69">
        <v>130.5</v>
      </c>
      <c r="J75" s="69">
        <v>130.5</v>
      </c>
      <c r="K75" s="69">
        <v>129.30000000000001</v>
      </c>
      <c r="L75" s="69">
        <v>129.4</v>
      </c>
      <c r="M75" s="69">
        <v>129.4</v>
      </c>
      <c r="N75" s="69">
        <v>129.19999999999999</v>
      </c>
      <c r="O75" s="69">
        <v>129.1</v>
      </c>
      <c r="P75" s="69">
        <v>129.9</v>
      </c>
      <c r="Q75" s="69" t="s">
        <v>223</v>
      </c>
      <c r="R75" s="69">
        <v>129.4</v>
      </c>
      <c r="S75" s="69">
        <v>128.6</v>
      </c>
      <c r="T75" s="98">
        <v>128</v>
      </c>
      <c r="U75" s="98">
        <v>128.30000000000001</v>
      </c>
      <c r="V75" s="98">
        <v>130.4</v>
      </c>
      <c r="W75" s="98">
        <v>130.19999999999999</v>
      </c>
      <c r="X75" s="98">
        <v>128.30000000000001</v>
      </c>
      <c r="Y75" s="98">
        <v>124.6</v>
      </c>
      <c r="Z75" s="98">
        <v>124.5</v>
      </c>
      <c r="AA75" s="98">
        <v>124.5</v>
      </c>
      <c r="AB75" s="69">
        <v>125.2</v>
      </c>
      <c r="AC75" s="69">
        <v>126.3</v>
      </c>
      <c r="AD75" s="69">
        <v>127.2</v>
      </c>
      <c r="AE75" s="69">
        <v>127.6</v>
      </c>
      <c r="AF75" s="99">
        <v>127.7</v>
      </c>
      <c r="AG75" s="100"/>
      <c r="AH75" s="51">
        <f t="shared" si="2"/>
        <v>132.19999999999999</v>
      </c>
      <c r="AI75" s="52">
        <f t="shared" si="3"/>
        <v>124.5</v>
      </c>
    </row>
    <row r="76" spans="1:35" x14ac:dyDescent="0.25">
      <c r="A76" s="101" t="s">
        <v>83</v>
      </c>
      <c r="B76" s="69">
        <v>130</v>
      </c>
      <c r="C76" s="69">
        <v>131</v>
      </c>
      <c r="D76" s="69">
        <v>131.5</v>
      </c>
      <c r="E76" s="69">
        <v>132.5</v>
      </c>
      <c r="F76" s="69">
        <v>132.9</v>
      </c>
      <c r="G76" s="69">
        <v>132.6</v>
      </c>
      <c r="H76" s="69">
        <v>131.80000000000001</v>
      </c>
      <c r="I76" s="69">
        <v>129.5</v>
      </c>
      <c r="J76" s="69">
        <v>129.19999999999999</v>
      </c>
      <c r="K76" s="69">
        <v>131</v>
      </c>
      <c r="L76" s="69">
        <v>131.5</v>
      </c>
      <c r="M76" s="69">
        <v>131.1</v>
      </c>
      <c r="N76" s="69">
        <v>130.69999999999999</v>
      </c>
      <c r="O76" s="69">
        <v>131.30000000000001</v>
      </c>
      <c r="P76" s="69">
        <v>134</v>
      </c>
      <c r="Q76" s="69">
        <v>131</v>
      </c>
      <c r="R76" s="69">
        <v>130.30000000000001</v>
      </c>
      <c r="S76" s="69">
        <v>129.30000000000001</v>
      </c>
      <c r="T76" s="98">
        <v>128</v>
      </c>
      <c r="U76" s="98">
        <v>128.19999999999999</v>
      </c>
      <c r="V76" s="98">
        <v>130.19999999999999</v>
      </c>
      <c r="W76" s="98">
        <v>130</v>
      </c>
      <c r="X76" s="98">
        <v>128</v>
      </c>
      <c r="Y76" s="98">
        <v>125.4</v>
      </c>
      <c r="Z76" s="98">
        <v>125.9</v>
      </c>
      <c r="AA76" s="98">
        <v>125.9</v>
      </c>
      <c r="AB76" s="69">
        <v>127.9</v>
      </c>
      <c r="AC76" s="69">
        <v>129.9</v>
      </c>
      <c r="AD76" s="69">
        <v>129.19999999999999</v>
      </c>
      <c r="AE76" s="69">
        <v>127.4</v>
      </c>
      <c r="AF76" s="99">
        <v>127.9</v>
      </c>
      <c r="AG76" s="100"/>
      <c r="AH76" s="51">
        <f t="shared" si="2"/>
        <v>134</v>
      </c>
      <c r="AI76" s="52">
        <f t="shared" si="3"/>
        <v>125.4</v>
      </c>
    </row>
    <row r="77" spans="1:35" x14ac:dyDescent="0.25">
      <c r="A77" s="101" t="s">
        <v>84</v>
      </c>
      <c r="B77" s="102">
        <v>126</v>
      </c>
      <c r="C77" s="102">
        <v>128</v>
      </c>
      <c r="D77" s="102">
        <v>125.7</v>
      </c>
      <c r="E77" s="102">
        <v>127.2</v>
      </c>
      <c r="F77" s="102">
        <v>125.3</v>
      </c>
      <c r="G77" s="102">
        <v>126.6</v>
      </c>
      <c r="H77" s="102">
        <v>130</v>
      </c>
      <c r="I77" s="102">
        <v>128.19999999999999</v>
      </c>
      <c r="J77" s="102">
        <v>131.1</v>
      </c>
      <c r="K77" s="102">
        <v>128.19999999999999</v>
      </c>
      <c r="L77" s="102">
        <v>130</v>
      </c>
      <c r="M77" s="102">
        <v>127.9</v>
      </c>
      <c r="N77" s="102">
        <v>131.1</v>
      </c>
      <c r="O77" s="102">
        <v>132.69999999999999</v>
      </c>
      <c r="P77" s="102">
        <v>131.5</v>
      </c>
      <c r="Q77" s="102">
        <v>133.6</v>
      </c>
      <c r="R77" s="102">
        <v>132.6</v>
      </c>
      <c r="S77" s="102">
        <v>142.19999999999999</v>
      </c>
      <c r="T77" s="98">
        <v>131</v>
      </c>
      <c r="U77" s="98">
        <v>132.6</v>
      </c>
      <c r="V77" s="98">
        <v>129.4</v>
      </c>
      <c r="W77" s="98">
        <v>130.5</v>
      </c>
      <c r="X77" s="98">
        <v>134.5</v>
      </c>
      <c r="Y77" s="98">
        <v>132.4</v>
      </c>
      <c r="Z77" s="98">
        <v>134.30000000000001</v>
      </c>
      <c r="AA77" s="98">
        <v>134.30000000000001</v>
      </c>
      <c r="AB77" s="102">
        <v>131.6</v>
      </c>
      <c r="AC77" s="102">
        <v>131.19999999999999</v>
      </c>
      <c r="AD77" s="102">
        <v>127.8</v>
      </c>
      <c r="AE77" s="102">
        <v>122.9</v>
      </c>
      <c r="AF77" s="103">
        <v>126.3</v>
      </c>
      <c r="AG77" s="104"/>
      <c r="AH77" s="51">
        <f t="shared" si="2"/>
        <v>142.19999999999999</v>
      </c>
      <c r="AI77" s="52">
        <f t="shared" si="3"/>
        <v>122.9</v>
      </c>
    </row>
    <row r="78" spans="1:35" x14ac:dyDescent="0.25">
      <c r="A78" s="97" t="s">
        <v>85</v>
      </c>
      <c r="B78" s="69">
        <v>125</v>
      </c>
      <c r="C78" s="69">
        <v>126</v>
      </c>
      <c r="D78" s="69">
        <v>126.4</v>
      </c>
      <c r="E78" s="69">
        <v>127</v>
      </c>
      <c r="F78" s="69">
        <v>127.1</v>
      </c>
      <c r="G78" s="69">
        <v>125.9</v>
      </c>
      <c r="H78" s="69">
        <v>127.7</v>
      </c>
      <c r="I78" s="69">
        <v>124.6</v>
      </c>
      <c r="J78" s="69">
        <v>124.7</v>
      </c>
      <c r="K78" s="69">
        <v>125.4</v>
      </c>
      <c r="L78" s="69">
        <v>128.9</v>
      </c>
      <c r="M78" s="69">
        <v>122</v>
      </c>
      <c r="N78" s="69">
        <v>129</v>
      </c>
      <c r="O78" s="69">
        <v>128.80000000000001</v>
      </c>
      <c r="P78" s="69">
        <v>131.1</v>
      </c>
      <c r="Q78" s="69">
        <v>132.9</v>
      </c>
      <c r="R78" s="69">
        <v>130.5</v>
      </c>
      <c r="S78" s="69">
        <v>128.19999999999999</v>
      </c>
      <c r="T78" s="98">
        <v>132</v>
      </c>
      <c r="U78" s="98">
        <v>131.4</v>
      </c>
      <c r="V78" s="98">
        <v>132.30000000000001</v>
      </c>
      <c r="W78" s="98">
        <v>132.30000000000001</v>
      </c>
      <c r="X78" s="98">
        <v>133.80000000000001</v>
      </c>
      <c r="Y78" s="98">
        <v>135.80000000000001</v>
      </c>
      <c r="Z78" s="98">
        <v>125.4</v>
      </c>
      <c r="AA78" s="98">
        <v>125.4</v>
      </c>
      <c r="AB78" s="69">
        <v>128.5</v>
      </c>
      <c r="AC78" s="69">
        <v>129.6</v>
      </c>
      <c r="AD78" s="69">
        <v>132.19999999999999</v>
      </c>
      <c r="AE78" s="69">
        <v>135</v>
      </c>
      <c r="AF78" s="99">
        <v>136.9</v>
      </c>
      <c r="AG78" s="100"/>
      <c r="AH78" s="51">
        <f>MAX(B78:AF78)</f>
        <v>136.9</v>
      </c>
      <c r="AI78" s="52">
        <f>MIN(B78:AF78)</f>
        <v>122</v>
      </c>
    </row>
    <row r="79" spans="1:35" ht="15.75" thickBot="1" x14ac:dyDescent="0.3">
      <c r="A79" s="97" t="s">
        <v>86</v>
      </c>
      <c r="B79" s="105">
        <v>65</v>
      </c>
      <c r="C79" s="105">
        <v>65</v>
      </c>
      <c r="D79" s="105">
        <v>64.5</v>
      </c>
      <c r="E79" s="105">
        <v>65.5</v>
      </c>
      <c r="F79" s="105">
        <v>65.3</v>
      </c>
      <c r="G79" s="105">
        <v>65.3</v>
      </c>
      <c r="H79" s="105">
        <v>64.7</v>
      </c>
      <c r="I79" s="105">
        <v>64.3</v>
      </c>
      <c r="J79" s="105">
        <v>64.7</v>
      </c>
      <c r="K79" s="105">
        <v>64.7</v>
      </c>
      <c r="L79" s="105">
        <v>64.400000000000006</v>
      </c>
      <c r="M79" s="105">
        <v>63.8</v>
      </c>
      <c r="N79" s="105">
        <v>64.400000000000006</v>
      </c>
      <c r="O79" s="105">
        <v>64.7</v>
      </c>
      <c r="P79" s="105">
        <v>63.9</v>
      </c>
      <c r="Q79" s="105">
        <v>64.900000000000006</v>
      </c>
      <c r="R79" s="105">
        <v>64.599999999999994</v>
      </c>
      <c r="S79" s="105">
        <v>66</v>
      </c>
      <c r="T79" s="105">
        <v>64.8</v>
      </c>
      <c r="U79" s="105">
        <v>64.8</v>
      </c>
      <c r="V79" s="105">
        <v>64</v>
      </c>
      <c r="W79" s="105">
        <v>64.7</v>
      </c>
      <c r="X79" s="105">
        <v>64.599999999999994</v>
      </c>
      <c r="Y79" s="105">
        <v>65</v>
      </c>
      <c r="Z79" s="105">
        <v>66.099999999999994</v>
      </c>
      <c r="AA79" s="105">
        <v>66.099999999999994</v>
      </c>
      <c r="AB79" s="105">
        <v>65.599999999999994</v>
      </c>
      <c r="AC79" s="105">
        <v>66.099999999999994</v>
      </c>
      <c r="AD79" s="105">
        <v>66.400000000000006</v>
      </c>
      <c r="AE79" s="105">
        <v>64.2</v>
      </c>
      <c r="AF79" s="106">
        <v>64.8</v>
      </c>
      <c r="AG79" s="107"/>
      <c r="AH79" s="51">
        <f>MAX(B79:AF79)</f>
        <v>66.400000000000006</v>
      </c>
      <c r="AI79" s="52">
        <f>MIN(B79:AF79)</f>
        <v>63.8</v>
      </c>
    </row>
    <row r="80" spans="1:35" x14ac:dyDescent="0.25">
      <c r="A80" s="108" t="s">
        <v>87</v>
      </c>
      <c r="B80" s="109">
        <f t="shared" ref="B80:AF80" si="19">SUMIF(B48:B57,"&gt;0")</f>
        <v>647</v>
      </c>
      <c r="C80" s="109">
        <f t="shared" si="19"/>
        <v>632</v>
      </c>
      <c r="D80" s="109">
        <f t="shared" si="19"/>
        <v>648.79999999999995</v>
      </c>
      <c r="E80" s="109">
        <f t="shared" si="19"/>
        <v>626.30000000000007</v>
      </c>
      <c r="F80" s="109">
        <f t="shared" si="19"/>
        <v>642</v>
      </c>
      <c r="G80" s="109">
        <f t="shared" si="19"/>
        <v>661.8</v>
      </c>
      <c r="H80" s="109">
        <f t="shared" si="19"/>
        <v>662.6</v>
      </c>
      <c r="I80" s="109">
        <f t="shared" si="19"/>
        <v>664.8</v>
      </c>
      <c r="J80" s="109">
        <f t="shared" si="19"/>
        <v>670.1</v>
      </c>
      <c r="K80" s="109">
        <f t="shared" si="19"/>
        <v>655.8</v>
      </c>
      <c r="L80" s="109">
        <f t="shared" si="19"/>
        <v>657.8</v>
      </c>
      <c r="M80" s="109">
        <f t="shared" si="19"/>
        <v>697.26</v>
      </c>
      <c r="N80" s="109">
        <f t="shared" si="19"/>
        <v>659</v>
      </c>
      <c r="O80" s="109">
        <f t="shared" si="19"/>
        <v>651.1</v>
      </c>
      <c r="P80" s="109">
        <f t="shared" si="19"/>
        <v>622.1</v>
      </c>
      <c r="Q80" s="109">
        <f t="shared" si="19"/>
        <v>614.29999999999995</v>
      </c>
      <c r="R80" s="109">
        <f t="shared" si="19"/>
        <v>646.1</v>
      </c>
      <c r="S80" s="109">
        <f t="shared" si="19"/>
        <v>626.6</v>
      </c>
      <c r="T80" s="109">
        <f t="shared" si="19"/>
        <v>627.1</v>
      </c>
      <c r="U80" s="109">
        <f t="shared" si="19"/>
        <v>638.4</v>
      </c>
      <c r="V80" s="109">
        <f t="shared" si="19"/>
        <v>643.20000000000005</v>
      </c>
      <c r="W80" s="109">
        <f t="shared" si="19"/>
        <v>657.6</v>
      </c>
      <c r="X80" s="109">
        <f t="shared" si="19"/>
        <v>657.1</v>
      </c>
      <c r="Y80" s="109">
        <f t="shared" si="19"/>
        <v>702.9</v>
      </c>
      <c r="Z80" s="109">
        <f t="shared" si="19"/>
        <v>699.6</v>
      </c>
      <c r="AA80" s="109">
        <f t="shared" si="19"/>
        <v>688.2</v>
      </c>
      <c r="AB80" s="109">
        <f t="shared" si="19"/>
        <v>695.3</v>
      </c>
      <c r="AC80" s="109">
        <f t="shared" si="19"/>
        <v>675.59999999999991</v>
      </c>
      <c r="AD80" s="109">
        <f t="shared" si="19"/>
        <v>668.7</v>
      </c>
      <c r="AE80" s="109">
        <f t="shared" si="19"/>
        <v>696.30000000000007</v>
      </c>
      <c r="AF80" s="109">
        <f t="shared" si="19"/>
        <v>690.4</v>
      </c>
      <c r="AG80" s="110"/>
      <c r="AH80" s="51">
        <f>MAX(B80:AF80)</f>
        <v>702.9</v>
      </c>
      <c r="AI80" s="52">
        <f>MIN(B80:AF80)</f>
        <v>614.29999999999995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155.11999999999998</v>
      </c>
      <c r="C82" s="114">
        <f t="shared" ref="C82:AF82" si="20">C11+C13+C17+C34+C36+C38+C40+C94+C108+C110+C121+C127+C130+C139+C143+C144+C147+C154+C159+C162+C163+C164+C172+C177+C83+C84+C85+C86+C99</f>
        <v>154.11999999999998</v>
      </c>
      <c r="D82" s="114">
        <f t="shared" si="20"/>
        <v>150.82</v>
      </c>
      <c r="E82" s="114">
        <f t="shared" si="20"/>
        <v>154.51999999999998</v>
      </c>
      <c r="F82" s="114">
        <f t="shared" si="20"/>
        <v>172.42000000000002</v>
      </c>
      <c r="G82" s="114">
        <f t="shared" si="20"/>
        <v>192.51999999999998</v>
      </c>
      <c r="H82" s="114">
        <f t="shared" si="20"/>
        <v>218.82</v>
      </c>
      <c r="I82" s="114">
        <f t="shared" si="20"/>
        <v>237.32000000000002</v>
      </c>
      <c r="J82" s="114">
        <f t="shared" si="20"/>
        <v>250.42</v>
      </c>
      <c r="K82" s="114">
        <f t="shared" si="20"/>
        <v>260.32</v>
      </c>
      <c r="L82" s="114">
        <f t="shared" si="20"/>
        <v>260.71999999999997</v>
      </c>
      <c r="M82" s="114">
        <f t="shared" si="20"/>
        <v>276.82</v>
      </c>
      <c r="N82" s="114">
        <f t="shared" si="20"/>
        <v>268.52</v>
      </c>
      <c r="O82" s="114">
        <f t="shared" si="20"/>
        <v>262.52</v>
      </c>
      <c r="P82" s="114">
        <f t="shared" si="20"/>
        <v>232.42000000000002</v>
      </c>
      <c r="Q82" s="114">
        <f t="shared" si="20"/>
        <v>222.42000000000002</v>
      </c>
      <c r="R82" s="114">
        <f t="shared" si="20"/>
        <v>220.21999999999994</v>
      </c>
      <c r="S82" s="114">
        <f t="shared" si="20"/>
        <v>254.52</v>
      </c>
      <c r="T82" s="114">
        <f t="shared" si="20"/>
        <v>233.92</v>
      </c>
      <c r="U82" s="114">
        <f t="shared" si="20"/>
        <v>233.51999999999998</v>
      </c>
      <c r="V82" s="114">
        <f t="shared" si="20"/>
        <v>234.81999999999996</v>
      </c>
      <c r="W82" s="114">
        <f t="shared" si="20"/>
        <v>235.22</v>
      </c>
      <c r="X82" s="114">
        <f t="shared" si="20"/>
        <v>273.71999999999997</v>
      </c>
      <c r="Y82" s="114">
        <f t="shared" si="20"/>
        <v>300.81999999999994</v>
      </c>
      <c r="Z82" s="114">
        <f t="shared" si="20"/>
        <v>334.11999999999995</v>
      </c>
      <c r="AA82" s="114">
        <f t="shared" si="20"/>
        <v>334.11999999999995</v>
      </c>
      <c r="AB82" s="114">
        <f t="shared" si="20"/>
        <v>275.45999999999998</v>
      </c>
      <c r="AC82" s="114">
        <f t="shared" si="20"/>
        <v>251.92</v>
      </c>
      <c r="AD82" s="114">
        <f t="shared" si="20"/>
        <v>196.32</v>
      </c>
      <c r="AE82" s="114">
        <f t="shared" si="20"/>
        <v>170.52</v>
      </c>
      <c r="AF82" s="114">
        <f t="shared" si="20"/>
        <v>149.22</v>
      </c>
      <c r="AG82" s="115"/>
      <c r="AH82" s="51">
        <f>MAX(B82:AF82)</f>
        <v>334.11999999999995</v>
      </c>
      <c r="AI82" s="52">
        <f>MIN(B82:AF82)</f>
        <v>149.22</v>
      </c>
    </row>
    <row r="83" spans="1:37" x14ac:dyDescent="0.25">
      <c r="A83" s="116" t="s">
        <v>89</v>
      </c>
      <c r="B83" s="117">
        <v>-36</v>
      </c>
      <c r="C83" s="117">
        <v>-34</v>
      </c>
      <c r="D83" s="117">
        <v>-45.4</v>
      </c>
      <c r="E83" s="117">
        <v>-39.1</v>
      </c>
      <c r="F83" s="117">
        <v>-43.8</v>
      </c>
      <c r="G83" s="117">
        <v>-36.1</v>
      </c>
      <c r="H83" s="117">
        <v>-26.8</v>
      </c>
      <c r="I83" s="117">
        <v>-18.3</v>
      </c>
      <c r="J83" s="117">
        <v>-2.9</v>
      </c>
      <c r="K83" s="117">
        <v>0</v>
      </c>
      <c r="L83" s="117">
        <v>3.2</v>
      </c>
      <c r="M83" s="117">
        <v>-3.6</v>
      </c>
      <c r="N83" s="117">
        <v>10.7</v>
      </c>
      <c r="O83" s="117">
        <v>11.6</v>
      </c>
      <c r="P83" s="117">
        <v>5.7</v>
      </c>
      <c r="Q83" s="117">
        <v>6.6</v>
      </c>
      <c r="R83" s="117">
        <v>4.2</v>
      </c>
      <c r="S83" s="117">
        <v>34.299999999999997</v>
      </c>
      <c r="T83" s="117">
        <v>9.6999999999999993</v>
      </c>
      <c r="U83" s="117">
        <v>1</v>
      </c>
      <c r="V83" s="117">
        <v>-2.2000000000000002</v>
      </c>
      <c r="W83" s="117">
        <v>-5.2</v>
      </c>
      <c r="X83" s="117">
        <v>19.600000000000001</v>
      </c>
      <c r="Y83" s="117">
        <v>15.2</v>
      </c>
      <c r="Z83" s="117">
        <v>36.5</v>
      </c>
      <c r="AA83" s="117">
        <v>36.5</v>
      </c>
      <c r="AB83" s="49">
        <v>9.3000000000000007</v>
      </c>
      <c r="AC83" s="49">
        <v>10.9</v>
      </c>
      <c r="AD83" s="49">
        <v>-19.399999999999999</v>
      </c>
      <c r="AE83" s="49">
        <v>-41.6</v>
      </c>
      <c r="AF83" s="118">
        <v>-39.200000000000003</v>
      </c>
      <c r="AG83" s="119">
        <v>75</v>
      </c>
      <c r="AH83" s="51">
        <f>IF(ABS(MAX(B83:AF83))&gt;ABS(MIN(B83:AF83)),MAX(B83:AF83),MIN(B83:AF83))</f>
        <v>-45.4</v>
      </c>
      <c r="AI83" s="120">
        <f>INDEX($B$9:$AF$9,1,MATCH(AH83,B83:AF83,0))</f>
        <v>0.125</v>
      </c>
    </row>
    <row r="84" spans="1:37" x14ac:dyDescent="0.25">
      <c r="A84" s="121" t="s">
        <v>90</v>
      </c>
      <c r="B84" s="82">
        <v>-10</v>
      </c>
      <c r="C84" s="82">
        <v>-12</v>
      </c>
      <c r="D84" s="82">
        <v>-12</v>
      </c>
      <c r="E84" s="82">
        <v>-8</v>
      </c>
      <c r="F84" s="82">
        <v>3</v>
      </c>
      <c r="G84" s="82">
        <v>16</v>
      </c>
      <c r="H84" s="82">
        <v>23</v>
      </c>
      <c r="I84" s="82">
        <v>35</v>
      </c>
      <c r="J84" s="82">
        <v>35</v>
      </c>
      <c r="K84" s="82">
        <v>40</v>
      </c>
      <c r="L84" s="82">
        <v>40.200000000000003</v>
      </c>
      <c r="M84" s="82">
        <v>44.5</v>
      </c>
      <c r="N84" s="82">
        <v>42.3</v>
      </c>
      <c r="O84" s="82">
        <f>21.4+24</f>
        <v>45.4</v>
      </c>
      <c r="P84" s="82">
        <v>47.5</v>
      </c>
      <c r="Q84" s="82">
        <v>42.7</v>
      </c>
      <c r="R84" s="82">
        <v>41.6</v>
      </c>
      <c r="S84" s="82">
        <v>30</v>
      </c>
      <c r="T84" s="82">
        <v>32</v>
      </c>
      <c r="U84" s="82">
        <v>40</v>
      </c>
      <c r="V84" s="82">
        <v>43</v>
      </c>
      <c r="W84" s="82">
        <v>50</v>
      </c>
      <c r="X84" s="82">
        <v>58</v>
      </c>
      <c r="Y84" s="82">
        <v>76</v>
      </c>
      <c r="Z84" s="82">
        <v>50.5</v>
      </c>
      <c r="AA84" s="82">
        <v>50.5</v>
      </c>
      <c r="AB84" s="69">
        <v>57.3</v>
      </c>
      <c r="AC84" s="69">
        <v>48.2</v>
      </c>
      <c r="AD84" s="69">
        <v>40</v>
      </c>
      <c r="AE84" s="69">
        <v>5</v>
      </c>
      <c r="AF84" s="122">
        <v>-4.5</v>
      </c>
      <c r="AG84" s="119">
        <v>240</v>
      </c>
      <c r="AH84" s="51">
        <f>IF(ABS(MAX(B84:AF84))&gt;ABS(MIN(B84:AF84)),MAX(B84:AF84),MIN(B84:AF84))</f>
        <v>76</v>
      </c>
      <c r="AI84" s="120">
        <f>INDEX($B$9:$AF$9,1,MATCH(AH84,B84:AF84,0))</f>
        <v>0.79166666666666663</v>
      </c>
    </row>
    <row r="85" spans="1:37" x14ac:dyDescent="0.25">
      <c r="A85" s="121" t="s">
        <v>91</v>
      </c>
      <c r="B85" s="82">
        <v>0</v>
      </c>
      <c r="C85" s="82">
        <v>0</v>
      </c>
      <c r="D85" s="82">
        <v>0</v>
      </c>
      <c r="E85" s="82">
        <v>0</v>
      </c>
      <c r="F85" s="82">
        <v>0</v>
      </c>
      <c r="G85" s="82">
        <v>0</v>
      </c>
      <c r="H85" s="82">
        <v>0</v>
      </c>
      <c r="I85" s="82">
        <v>0</v>
      </c>
      <c r="J85" s="82">
        <v>0</v>
      </c>
      <c r="K85" s="82">
        <v>0</v>
      </c>
      <c r="L85" s="82">
        <v>0</v>
      </c>
      <c r="M85" s="82">
        <v>0</v>
      </c>
      <c r="N85" s="82">
        <v>0</v>
      </c>
      <c r="O85" s="82">
        <v>0</v>
      </c>
      <c r="P85" s="82">
        <v>0</v>
      </c>
      <c r="Q85" s="82">
        <v>0</v>
      </c>
      <c r="R85" s="82">
        <v>0</v>
      </c>
      <c r="S85" s="82">
        <v>0</v>
      </c>
      <c r="T85" s="82">
        <v>0</v>
      </c>
      <c r="U85" s="82">
        <v>0</v>
      </c>
      <c r="V85" s="82">
        <v>0</v>
      </c>
      <c r="W85" s="82">
        <v>0</v>
      </c>
      <c r="X85" s="82">
        <v>0</v>
      </c>
      <c r="Y85" s="82">
        <v>0</v>
      </c>
      <c r="Z85" s="82">
        <v>32</v>
      </c>
      <c r="AA85" s="82">
        <v>32</v>
      </c>
      <c r="AB85" s="69">
        <v>24.54</v>
      </c>
      <c r="AC85" s="69">
        <v>24.1</v>
      </c>
      <c r="AD85" s="69">
        <v>18.600000000000001</v>
      </c>
      <c r="AE85" s="69">
        <v>-6.8</v>
      </c>
      <c r="AF85" s="122">
        <v>-8.1</v>
      </c>
      <c r="AG85" s="119">
        <v>60</v>
      </c>
      <c r="AH85" s="51">
        <f>IF(ABS(MAX(B85:AF85))&gt;ABS(MIN(B85:AF85)),MAX(B85:AF85),MIN(B85:AF85))</f>
        <v>32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59</v>
      </c>
      <c r="C86" s="84">
        <v>58</v>
      </c>
      <c r="D86" s="84">
        <v>67.900000000000006</v>
      </c>
      <c r="E86" s="84">
        <v>61.3</v>
      </c>
      <c r="F86" s="84">
        <v>74.099999999999994</v>
      </c>
      <c r="G86" s="84">
        <v>73.599999999999994</v>
      </c>
      <c r="H86" s="84">
        <v>82.3</v>
      </c>
      <c r="I86" s="84">
        <v>84</v>
      </c>
      <c r="J86" s="84">
        <v>79.599999999999994</v>
      </c>
      <c r="K86" s="84">
        <v>83.2</v>
      </c>
      <c r="L86" s="84">
        <v>80.5</v>
      </c>
      <c r="M86" s="84">
        <v>98.7</v>
      </c>
      <c r="N86" s="84">
        <v>78.3</v>
      </c>
      <c r="O86" s="84">
        <v>69.099999999999994</v>
      </c>
      <c r="P86" s="84">
        <v>46.4</v>
      </c>
      <c r="Q86" s="84">
        <v>40.1</v>
      </c>
      <c r="R86" s="84">
        <v>39.299999999999997</v>
      </c>
      <c r="S86" s="84">
        <v>54.2</v>
      </c>
      <c r="T86" s="84">
        <v>57.5</v>
      </c>
      <c r="U86" s="84">
        <v>57.1</v>
      </c>
      <c r="V86" s="84">
        <v>59.2</v>
      </c>
      <c r="W86" s="84">
        <v>58.1</v>
      </c>
      <c r="X86" s="84">
        <v>61.7</v>
      </c>
      <c r="Y86" s="84">
        <v>71.5</v>
      </c>
      <c r="Z86" s="84">
        <v>79.7</v>
      </c>
      <c r="AA86" s="84">
        <v>79.7</v>
      </c>
      <c r="AB86" s="124">
        <v>49.7</v>
      </c>
      <c r="AC86" s="124">
        <v>35.1</v>
      </c>
      <c r="AD86" s="124">
        <v>30.5</v>
      </c>
      <c r="AE86" s="124">
        <v>82.5</v>
      </c>
      <c r="AF86" s="125">
        <v>69.900000000000006</v>
      </c>
      <c r="AG86" s="126">
        <v>120</v>
      </c>
      <c r="AH86" s="51">
        <f>IF(ABS(MAX(B86:AF86))&gt;ABS(MIN(B86:AF86)),MAX(B86:AF86),MIN(B86:AF86))</f>
        <v>98.7</v>
      </c>
      <c r="AI86" s="120">
        <f>INDEX($B$9:$AF$9,1,MATCH(AH86,B86:AF86,0))</f>
        <v>0.375</v>
      </c>
    </row>
    <row r="87" spans="1:37" ht="15.75" thickBot="1" x14ac:dyDescent="0.3">
      <c r="A87" s="123" t="s">
        <v>93</v>
      </c>
      <c r="B87" s="84">
        <v>98</v>
      </c>
      <c r="C87" s="84">
        <v>96</v>
      </c>
      <c r="D87" s="84">
        <v>101.3</v>
      </c>
      <c r="E87" s="84">
        <v>96.2</v>
      </c>
      <c r="F87" s="84">
        <v>104.6</v>
      </c>
      <c r="G87" s="84">
        <v>98.9</v>
      </c>
      <c r="H87" s="84">
        <v>104.8</v>
      </c>
      <c r="I87" s="84">
        <v>101.7</v>
      </c>
      <c r="J87" s="84">
        <v>100</v>
      </c>
      <c r="K87" s="84">
        <v>98.3</v>
      </c>
      <c r="L87" s="84">
        <v>97.3</v>
      </c>
      <c r="M87" s="84">
        <v>110</v>
      </c>
      <c r="N87" s="84">
        <v>96.33</v>
      </c>
      <c r="O87" s="84">
        <v>95.5</v>
      </c>
      <c r="P87" s="84">
        <v>106</v>
      </c>
      <c r="Q87" s="84">
        <v>99.6</v>
      </c>
      <c r="R87" s="84">
        <v>117</v>
      </c>
      <c r="S87" s="84">
        <v>101</v>
      </c>
      <c r="T87" s="84">
        <v>82.3</v>
      </c>
      <c r="U87" s="84">
        <v>90.3</v>
      </c>
      <c r="V87" s="84">
        <v>101.2</v>
      </c>
      <c r="W87" s="84">
        <v>103.1</v>
      </c>
      <c r="X87" s="84">
        <v>93.3</v>
      </c>
      <c r="Y87" s="84">
        <v>87.5</v>
      </c>
      <c r="Z87" s="84">
        <v>72.8</v>
      </c>
      <c r="AA87" s="84">
        <v>72.8</v>
      </c>
      <c r="AB87" s="124">
        <v>99.2</v>
      </c>
      <c r="AC87" s="124">
        <v>93.6</v>
      </c>
      <c r="AD87" s="124">
        <v>109.9</v>
      </c>
      <c r="AE87" s="124">
        <v>111.6</v>
      </c>
      <c r="AF87" s="125">
        <v>104.4</v>
      </c>
      <c r="AG87" s="126"/>
      <c r="AH87" s="51">
        <f>IF(ABS(MAX(B87:AF87))&gt;ABS(MIN(B87:AF87)),MAX(B87:AF87),MIN(B87:AF87))</f>
        <v>117</v>
      </c>
      <c r="AI87" s="120">
        <f>INDEX($B$9:$AF$9,1,MATCH(AH87,B87:AF87,0))</f>
        <v>0.58333333333333304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1124.5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11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11)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11)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992.54</v>
      </c>
      <c r="U193" s="172">
        <f t="shared" si="37"/>
        <v>961.54</v>
      </c>
      <c r="V193" s="172">
        <f t="shared" si="37"/>
        <v>950.54</v>
      </c>
      <c r="W193" s="172">
        <f t="shared" si="37"/>
        <v>933.74</v>
      </c>
      <c r="X193" s="172">
        <f t="shared" si="37"/>
        <v>946.34</v>
      </c>
      <c r="Y193" s="172">
        <f t="shared" si="37"/>
        <v>982.83999999999992</v>
      </c>
      <c r="Z193" s="172">
        <f t="shared" si="37"/>
        <v>1016.84</v>
      </c>
      <c r="AA193" s="172">
        <f t="shared" si="37"/>
        <v>1038.74</v>
      </c>
      <c r="AB193" s="172">
        <f t="shared" si="37"/>
        <v>1068.94</v>
      </c>
      <c r="AC193" s="172">
        <f t="shared" si="37"/>
        <v>1080.6399999999999</v>
      </c>
      <c r="AD193" s="172">
        <f t="shared" si="37"/>
        <v>1088.6399999999999</v>
      </c>
      <c r="AE193" s="172">
        <f t="shared" si="37"/>
        <v>1124.5</v>
      </c>
      <c r="AF193" s="172">
        <f t="shared" si="37"/>
        <v>1076.74</v>
      </c>
      <c r="AG193" s="172">
        <f t="shared" si="37"/>
        <v>1092.54</v>
      </c>
      <c r="AH193" s="172">
        <f t="shared" si="37"/>
        <v>1057.44</v>
      </c>
      <c r="AI193" s="172">
        <f t="shared" si="37"/>
        <v>1046.1399999999999</v>
      </c>
      <c r="AJ193" s="172">
        <f t="shared" si="37"/>
        <v>1094.1399999999999</v>
      </c>
      <c r="AK193" s="172">
        <f t="shared" si="37"/>
        <v>1063.6399999999999</v>
      </c>
      <c r="AL193" s="172">
        <f t="shared" si="37"/>
        <v>1062.74</v>
      </c>
      <c r="AM193" s="172">
        <f t="shared" si="37"/>
        <v>1064.04</v>
      </c>
      <c r="AN193" s="172">
        <f t="shared" si="37"/>
        <v>1081.8400000000001</v>
      </c>
      <c r="AO193" s="172">
        <f t="shared" si="37"/>
        <v>1085.04</v>
      </c>
      <c r="AP193" s="172">
        <f t="shared" si="37"/>
        <v>1155.24</v>
      </c>
      <c r="AQ193" s="172">
        <f t="shared" si="37"/>
        <v>1298.9400000000003</v>
      </c>
      <c r="AR193" s="172">
        <f t="shared" si="37"/>
        <v>1347.54</v>
      </c>
      <c r="AS193" s="172">
        <f t="shared" si="37"/>
        <v>1302.54</v>
      </c>
      <c r="AT193" s="172">
        <f t="shared" si="37"/>
        <v>1264.3399999999999</v>
      </c>
      <c r="AU193" s="172">
        <f t="shared" si="37"/>
        <v>1225.8399999999999</v>
      </c>
      <c r="AV193" s="172">
        <f t="shared" si="37"/>
        <v>1132.8400000000001</v>
      </c>
      <c r="AW193" s="172">
        <f t="shared" si="37"/>
        <v>1081.54</v>
      </c>
      <c r="AX193" s="172">
        <f t="shared" si="37"/>
        <v>1048.9399999999998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313" priority="129">
      <formula>S$9&gt;=20/24</formula>
    </cfRule>
    <cfRule type="expression" dxfId="3312" priority="130">
      <formula>AND(S$9&gt;=14/24,S$9&lt;20/24)</formula>
    </cfRule>
    <cfRule type="expression" dxfId="3311" priority="131">
      <formula>AND(S$9&gt;=8/24,S$9&lt;14/24)</formula>
    </cfRule>
    <cfRule type="expression" dxfId="3310" priority="132">
      <formula>S$9&lt;8/24</formula>
    </cfRule>
  </conditionalFormatting>
  <conditionalFormatting sqref="B8:AF10 AA70:AF70 B70:Q70 L32:Z33 L31:Q31 B47:AF47 B71:AF71 B48:K52 B72:Q72 C173:AF179 M36 N35:Q36 L29:Q29 L34:Q34 L49:T50 V35:W35 S34:W34 AB72:AF79 AA48:AF51 B59:AF69 B53:C53 L44:AF46 L51:Q58 B55:C58 R11:Z11 R55:Z58 X34:AA35 B73:AA79 U11:AF12 M37:AF39">
    <cfRule type="expression" dxfId="3309" priority="125">
      <formula>B$9&gt;=20/24</formula>
    </cfRule>
    <cfRule type="expression" dxfId="3308" priority="126">
      <formula>AND(B$9&gt;=14/24,B$9&lt;20/24)</formula>
    </cfRule>
    <cfRule type="expression" dxfId="3307" priority="127">
      <formula>AND(B$9&gt;=8/24,B$9&lt;14/24)</formula>
    </cfRule>
    <cfRule type="expression" dxfId="3306" priority="128">
      <formula>B$9&lt;8/24</formula>
    </cfRule>
  </conditionalFormatting>
  <conditionalFormatting sqref="B171:AF171">
    <cfRule type="expression" dxfId="3305" priority="121">
      <formula>B$9&gt;=20/24</formula>
    </cfRule>
    <cfRule type="expression" dxfId="3304" priority="122">
      <formula>AND(B$9&gt;=14/24,B$9&lt;20/24)</formula>
    </cfRule>
    <cfRule type="expression" dxfId="3303" priority="123">
      <formula>AND(B$9&gt;=8/24,B$9&lt;14/24)</formula>
    </cfRule>
    <cfRule type="expression" dxfId="3302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301" priority="116">
      <formula>L$9&gt;=20/24</formula>
    </cfRule>
    <cfRule type="expression" dxfId="3300" priority="117">
      <formula>AND(L$9&gt;=14/24,L$9&lt;20/24)</formula>
    </cfRule>
    <cfRule type="expression" dxfId="3299" priority="118">
      <formula>AND(L$9&gt;=8/24,L$9&lt;14/24)</formula>
    </cfRule>
    <cfRule type="expression" dxfId="3298" priority="119">
      <formula>L$9&lt;8/24</formula>
    </cfRule>
  </conditionalFormatting>
  <conditionalFormatting sqref="L35:M35">
    <cfRule type="expression" dxfId="3297" priority="112">
      <formula>L$9&gt;=20/24</formula>
    </cfRule>
    <cfRule type="expression" dxfId="3296" priority="113">
      <formula>AND(L$9&gt;=14/24,L$9&lt;20/24)</formula>
    </cfRule>
    <cfRule type="expression" dxfId="3295" priority="114">
      <formula>AND(L$9&gt;=8/24,L$9&lt;14/24)</formula>
    </cfRule>
    <cfRule type="expression" dxfId="3294" priority="115">
      <formula>L$9&lt;8/24</formula>
    </cfRule>
  </conditionalFormatting>
  <conditionalFormatting sqref="U13:AF13">
    <cfRule type="expression" dxfId="3293" priority="108">
      <formula>U$9&gt;=20/24</formula>
    </cfRule>
    <cfRule type="expression" dxfId="3292" priority="109">
      <formula>AND(U$9&gt;=14/24,U$9&lt;20/24)</formula>
    </cfRule>
    <cfRule type="expression" dxfId="3291" priority="110">
      <formula>AND(U$9&gt;=8/24,U$9&lt;14/24)</formula>
    </cfRule>
    <cfRule type="expression" dxfId="3290" priority="111">
      <formula>U$9&lt;8/24</formula>
    </cfRule>
  </conditionalFormatting>
  <conditionalFormatting sqref="R31:Z31">
    <cfRule type="expression" dxfId="3289" priority="104">
      <formula>R$9&gt;=20/24</formula>
    </cfRule>
    <cfRule type="expression" dxfId="3288" priority="105">
      <formula>AND(R$9&gt;=14/24,R$9&lt;20/24)</formula>
    </cfRule>
    <cfRule type="expression" dxfId="3287" priority="106">
      <formula>AND(R$9&gt;=8/24,R$9&lt;14/24)</formula>
    </cfRule>
    <cfRule type="expression" dxfId="3286" priority="107">
      <formula>R$9&lt;8/24</formula>
    </cfRule>
  </conditionalFormatting>
  <conditionalFormatting sqref="R48:Z48">
    <cfRule type="expression" dxfId="3285" priority="100">
      <formula>R$9&gt;=20/24</formula>
    </cfRule>
    <cfRule type="expression" dxfId="3284" priority="101">
      <formula>AND(R$9&gt;=14/24,R$9&lt;20/24)</formula>
    </cfRule>
    <cfRule type="expression" dxfId="3283" priority="102">
      <formula>AND(R$9&gt;=8/24,R$9&lt;14/24)</formula>
    </cfRule>
    <cfRule type="expression" dxfId="3282" priority="103">
      <formula>R$9&lt;8/24</formula>
    </cfRule>
  </conditionalFormatting>
  <conditionalFormatting sqref="R70:Z70">
    <cfRule type="expression" dxfId="3281" priority="96">
      <formula>R$9&gt;=20/24</formula>
    </cfRule>
    <cfRule type="expression" dxfId="3280" priority="97">
      <formula>AND(R$9&gt;=14/24,R$9&lt;20/24)</formula>
    </cfRule>
    <cfRule type="expression" dxfId="3279" priority="98">
      <formula>AND(R$9&gt;=8/24,R$9&lt;14/24)</formula>
    </cfRule>
    <cfRule type="expression" dxfId="3278" priority="99">
      <formula>R$9&lt;8/24</formula>
    </cfRule>
  </conditionalFormatting>
  <conditionalFormatting sqref="R72:AA72">
    <cfRule type="expression" dxfId="3277" priority="92">
      <formula>R$9&gt;=20/24</formula>
    </cfRule>
    <cfRule type="expression" dxfId="3276" priority="93">
      <formula>AND(R$9&gt;=14/24,R$9&lt;20/24)</formula>
    </cfRule>
    <cfRule type="expression" dxfId="3275" priority="94">
      <formula>AND(R$9&gt;=8/24,R$9&lt;14/24)</formula>
    </cfRule>
    <cfRule type="expression" dxfId="3274" priority="95">
      <formula>R$9&lt;8/24</formula>
    </cfRule>
  </conditionalFormatting>
  <conditionalFormatting sqref="L11:Q27 R22:T26 M17:R27 N11:R16 S20:Z27 S11:AF11 S13:AF14 S16:AF16 S18:AF18">
    <cfRule type="expression" dxfId="3273" priority="88">
      <formula>L$9&gt;=20/24</formula>
    </cfRule>
    <cfRule type="expression" dxfId="3272" priority="89">
      <formula>AND(L$9&gt;=14/24,L$9&lt;20/24)</formula>
    </cfRule>
    <cfRule type="expression" dxfId="3271" priority="90">
      <formula>AND(L$9&gt;=8/24,L$9&lt;14/24)</formula>
    </cfRule>
    <cfRule type="expression" dxfId="3270" priority="91">
      <formula>L$9&lt;8/24</formula>
    </cfRule>
  </conditionalFormatting>
  <conditionalFormatting sqref="L40:AF40">
    <cfRule type="expression" dxfId="3269" priority="84">
      <formula>L$9&gt;=20/24</formula>
    </cfRule>
    <cfRule type="expression" dxfId="3268" priority="85">
      <formula>AND(L$9&gt;=14/24,L$9&lt;20/24)</formula>
    </cfRule>
    <cfRule type="expression" dxfId="3267" priority="86">
      <formula>AND(L$9&gt;=8/24,L$9&lt;14/24)</formula>
    </cfRule>
    <cfRule type="expression" dxfId="3266" priority="87">
      <formula>L$9&lt;8/24</formula>
    </cfRule>
  </conditionalFormatting>
  <conditionalFormatting sqref="L41:AF41">
    <cfRule type="expression" dxfId="3265" priority="80">
      <formula>L$9&gt;=20/24</formula>
    </cfRule>
    <cfRule type="expression" dxfId="3264" priority="81">
      <formula>AND(L$9&gt;=14/24,L$9&lt;20/24)</formula>
    </cfRule>
    <cfRule type="expression" dxfId="3263" priority="82">
      <formula>AND(L$9&gt;=8/24,L$9&lt;14/24)</formula>
    </cfRule>
    <cfRule type="expression" dxfId="3262" priority="83">
      <formula>L$9&lt;8/24</formula>
    </cfRule>
  </conditionalFormatting>
  <conditionalFormatting sqref="L36:L39">
    <cfRule type="expression" dxfId="3261" priority="76">
      <formula>L$9&gt;=20/24</formula>
    </cfRule>
    <cfRule type="expression" dxfId="3260" priority="77">
      <formula>AND(L$9&gt;=14/24,L$9&lt;20/24)</formula>
    </cfRule>
    <cfRule type="expression" dxfId="3259" priority="78">
      <formula>AND(L$9&gt;=8/24,L$9&lt;14/24)</formula>
    </cfRule>
    <cfRule type="expression" dxfId="3258" priority="79">
      <formula>L$9&lt;8/24</formula>
    </cfRule>
  </conditionalFormatting>
  <conditionalFormatting sqref="R29:AD29">
    <cfRule type="expression" dxfId="3257" priority="72">
      <formula>R$9&gt;=20/24</formula>
    </cfRule>
    <cfRule type="expression" dxfId="3256" priority="73">
      <formula>AND(R$9&gt;=14/24,R$9&lt;20/24)</formula>
    </cfRule>
    <cfRule type="expression" dxfId="3255" priority="74">
      <formula>AND(R$9&gt;=8/24,R$9&lt;14/24)</formula>
    </cfRule>
    <cfRule type="expression" dxfId="3254" priority="75">
      <formula>R$9&lt;8/24</formula>
    </cfRule>
  </conditionalFormatting>
  <conditionalFormatting sqref="R12:T27 U14:Z27 AA16:AF27 S13:Z14 S16:Z16 S18:Z18 S20:Z27 AA13:AA19 AB13:AF27">
    <cfRule type="expression" dxfId="3253" priority="68">
      <formula>R$9&gt;=20/24</formula>
    </cfRule>
    <cfRule type="expression" dxfId="3252" priority="69">
      <formula>AND(R$9&gt;=14/24,R$9&lt;20/24)</formula>
    </cfRule>
    <cfRule type="expression" dxfId="3251" priority="70">
      <formula>AND(R$9&gt;=8/24,R$9&lt;14/24)</formula>
    </cfRule>
    <cfRule type="expression" dxfId="3250" priority="71">
      <formula>R$9&lt;8/24</formula>
    </cfRule>
  </conditionalFormatting>
  <conditionalFormatting sqref="R34:R39 S35:U39 S37:Z39 V36:AA39 AB37:AF39">
    <cfRule type="expression" dxfId="3249" priority="64">
      <formula>R$9&gt;=20/24</formula>
    </cfRule>
    <cfRule type="expression" dxfId="3248" priority="65">
      <formula>AND(R$9&gt;=14/24,R$9&lt;20/24)</formula>
    </cfRule>
    <cfRule type="expression" dxfId="3247" priority="66">
      <formula>AND(R$9&gt;=8/24,R$9&lt;14/24)</formula>
    </cfRule>
    <cfRule type="expression" dxfId="3246" priority="67">
      <formula>R$9&lt;8/24</formula>
    </cfRule>
  </conditionalFormatting>
  <conditionalFormatting sqref="R40:AF40">
    <cfRule type="expression" dxfId="3245" priority="60">
      <formula>R$9&gt;=20/24</formula>
    </cfRule>
    <cfRule type="expression" dxfId="3244" priority="61">
      <formula>AND(R$9&gt;=14/24,R$9&lt;20/24)</formula>
    </cfRule>
    <cfRule type="expression" dxfId="3243" priority="62">
      <formula>AND(R$9&gt;=8/24,R$9&lt;14/24)</formula>
    </cfRule>
    <cfRule type="expression" dxfId="3242" priority="63">
      <formula>R$9&lt;8/24</formula>
    </cfRule>
  </conditionalFormatting>
  <conditionalFormatting sqref="R41:AF41">
    <cfRule type="expression" dxfId="3241" priority="56">
      <formula>R$9&gt;=20/24</formula>
    </cfRule>
    <cfRule type="expression" dxfId="3240" priority="57">
      <formula>AND(R$9&gt;=14/24,R$9&lt;20/24)</formula>
    </cfRule>
    <cfRule type="expression" dxfId="3239" priority="58">
      <formula>AND(R$9&gt;=8/24,R$9&lt;14/24)</formula>
    </cfRule>
    <cfRule type="expression" dxfId="3238" priority="59">
      <formula>R$9&lt;8/24</formula>
    </cfRule>
  </conditionalFormatting>
  <conditionalFormatting sqref="R51:Z54 AA52:AF58">
    <cfRule type="expression" dxfId="3237" priority="52">
      <formula>R$9&gt;=20/24</formula>
    </cfRule>
    <cfRule type="expression" dxfId="3236" priority="53">
      <formula>AND(R$9&gt;=14/24,R$9&lt;20/24)</formula>
    </cfRule>
    <cfRule type="expression" dxfId="3235" priority="54">
      <formula>AND(R$9&gt;=8/24,R$9&lt;14/24)</formula>
    </cfRule>
    <cfRule type="expression" dxfId="3234" priority="55">
      <formula>R$9&lt;8/24</formula>
    </cfRule>
  </conditionalFormatting>
  <conditionalFormatting sqref="AB83:AF86">
    <cfRule type="expression" dxfId="3233" priority="48">
      <formula>AB$9&gt;=20/24</formula>
    </cfRule>
    <cfRule type="expression" dxfId="3232" priority="49">
      <formula>AND(AB$9&gt;=14/24,AB$9&lt;20/24)</formula>
    </cfRule>
    <cfRule type="expression" dxfId="3231" priority="50">
      <formula>AND(AB$9&gt;=8/24,AB$9&lt;14/24)</formula>
    </cfRule>
    <cfRule type="expression" dxfId="3230" priority="51">
      <formula>AB$9&lt;8/24</formula>
    </cfRule>
  </conditionalFormatting>
  <conditionalFormatting sqref="D53:K58 B54:C54">
    <cfRule type="expression" dxfId="3229" priority="44">
      <formula>B$9&gt;=20/24</formula>
    </cfRule>
    <cfRule type="expression" dxfId="3228" priority="45">
      <formula>AND(B$9&gt;=14/24,B$9&lt;20/24)</formula>
    </cfRule>
    <cfRule type="expression" dxfId="3227" priority="46">
      <formula>AND(B$9&gt;=8/24,B$9&lt;14/24)</formula>
    </cfRule>
    <cfRule type="expression" dxfId="3226" priority="47">
      <formula>B$9&lt;8/24</formula>
    </cfRule>
  </conditionalFormatting>
  <conditionalFormatting sqref="B83:K86">
    <cfRule type="expression" dxfId="3225" priority="40">
      <formula>B$9&gt;=20/24</formula>
    </cfRule>
    <cfRule type="expression" dxfId="3224" priority="41">
      <formula>AND(B$9&gt;=14/24,B$9&lt;20/24)</formula>
    </cfRule>
    <cfRule type="expression" dxfId="3223" priority="42">
      <formula>AND(B$9&gt;=8/24,B$9&lt;14/24)</formula>
    </cfRule>
    <cfRule type="expression" dxfId="3222" priority="43">
      <formula>B$9&lt;8/24</formula>
    </cfRule>
  </conditionalFormatting>
  <conditionalFormatting sqref="L83:Q86">
    <cfRule type="expression" dxfId="3221" priority="36">
      <formula>L$9&gt;=20/24</formula>
    </cfRule>
    <cfRule type="expression" dxfId="3220" priority="37">
      <formula>AND(L$9&gt;=14/24,L$9&lt;20/24)</formula>
    </cfRule>
    <cfRule type="expression" dxfId="3219" priority="38">
      <formula>AND(L$9&gt;=8/24,L$9&lt;14/24)</formula>
    </cfRule>
    <cfRule type="expression" dxfId="3218" priority="39">
      <formula>L$9&lt;8/24</formula>
    </cfRule>
  </conditionalFormatting>
  <conditionalFormatting sqref="R83:AA86">
    <cfRule type="expression" dxfId="3217" priority="32">
      <formula>R$9&gt;=20/24</formula>
    </cfRule>
    <cfRule type="expression" dxfId="3216" priority="33">
      <formula>AND(R$9&gt;=14/24,R$9&lt;20/24)</formula>
    </cfRule>
    <cfRule type="expression" dxfId="3215" priority="34">
      <formula>AND(R$9&gt;=8/24,R$9&lt;14/24)</formula>
    </cfRule>
    <cfRule type="expression" dxfId="3214" priority="35">
      <formula>R$9&lt;8/24</formula>
    </cfRule>
  </conditionalFormatting>
  <conditionalFormatting sqref="AG42 B11:AF47">
    <cfRule type="expression" dxfId="3213" priority="31">
      <formula>B11&gt;$AG11</formula>
    </cfRule>
  </conditionalFormatting>
  <conditionalFormatting sqref="T192:AX192">
    <cfRule type="expression" dxfId="3212" priority="27">
      <formula>T$9&gt;=20/24</formula>
    </cfRule>
    <cfRule type="expression" dxfId="3211" priority="28">
      <formula>AND(T$9&gt;=14/24,T$9&lt;20/24)</formula>
    </cfRule>
    <cfRule type="expression" dxfId="3210" priority="29">
      <formula>AND(T$9&gt;=8/24,T$9&lt;14/24)</formula>
    </cfRule>
    <cfRule type="expression" dxfId="3209" priority="30">
      <formula>T$9&lt;8/24</formula>
    </cfRule>
  </conditionalFormatting>
  <conditionalFormatting sqref="A11:A86 A88:A180">
    <cfRule type="expression" dxfId="3208" priority="26">
      <formula>$AH11=0</formula>
    </cfRule>
  </conditionalFormatting>
  <conditionalFormatting sqref="AB87:AF87">
    <cfRule type="expression" dxfId="3207" priority="22">
      <formula>AB$9&gt;=20/24</formula>
    </cfRule>
    <cfRule type="expression" dxfId="3206" priority="23">
      <formula>AND(AB$9&gt;=14/24,AB$9&lt;20/24)</formula>
    </cfRule>
    <cfRule type="expression" dxfId="3205" priority="24">
      <formula>AND(AB$9&gt;=8/24,AB$9&lt;14/24)</formula>
    </cfRule>
    <cfRule type="expression" dxfId="3204" priority="25">
      <formula>AB$9&lt;8/24</formula>
    </cfRule>
  </conditionalFormatting>
  <conditionalFormatting sqref="B87:K87">
    <cfRule type="expression" dxfId="3203" priority="18">
      <formula>B$9&gt;=20/24</formula>
    </cfRule>
    <cfRule type="expression" dxfId="3202" priority="19">
      <formula>AND(B$9&gt;=14/24,B$9&lt;20/24)</formula>
    </cfRule>
    <cfRule type="expression" dxfId="3201" priority="20">
      <formula>AND(B$9&gt;=8/24,B$9&lt;14/24)</formula>
    </cfRule>
    <cfRule type="expression" dxfId="3200" priority="21">
      <formula>B$9&lt;8/24</formula>
    </cfRule>
  </conditionalFormatting>
  <conditionalFormatting sqref="L87:Q87">
    <cfRule type="expression" dxfId="3199" priority="14">
      <formula>L$9&gt;=20/24</formula>
    </cfRule>
    <cfRule type="expression" dxfId="3198" priority="15">
      <formula>AND(L$9&gt;=14/24,L$9&lt;20/24)</formula>
    </cfRule>
    <cfRule type="expression" dxfId="3197" priority="16">
      <formula>AND(L$9&gt;=8/24,L$9&lt;14/24)</formula>
    </cfRule>
    <cfRule type="expression" dxfId="3196" priority="17">
      <formula>L$9&lt;8/24</formula>
    </cfRule>
  </conditionalFormatting>
  <conditionalFormatting sqref="R87:AA87">
    <cfRule type="expression" dxfId="3195" priority="10">
      <formula>R$9&gt;=20/24</formula>
    </cfRule>
    <cfRule type="expression" dxfId="3194" priority="11">
      <formula>AND(R$9&gt;=14/24,R$9&lt;20/24)</formula>
    </cfRule>
    <cfRule type="expression" dxfId="3193" priority="12">
      <formula>AND(R$9&gt;=8/24,R$9&lt;14/24)</formula>
    </cfRule>
    <cfRule type="expression" dxfId="3192" priority="13">
      <formula>R$9&lt;8/24</formula>
    </cfRule>
  </conditionalFormatting>
  <conditionalFormatting sqref="A87">
    <cfRule type="expression" dxfId="3191" priority="9">
      <formula>$AH87=0</formula>
    </cfRule>
  </conditionalFormatting>
  <conditionalFormatting sqref="B28:AF28">
    <cfRule type="expression" dxfId="3190" priority="5">
      <formula>B$9&gt;=20/24</formula>
    </cfRule>
    <cfRule type="expression" dxfId="3189" priority="6">
      <formula>AND(B$9&gt;=14/24,B$9&lt;20/24)</formula>
    </cfRule>
    <cfRule type="expression" dxfId="3188" priority="7">
      <formula>AND(B$9&gt;=8/24,B$9&lt;14/24)</formula>
    </cfRule>
    <cfRule type="expression" dxfId="3187" priority="8">
      <formula>B$9&lt;8/24</formula>
    </cfRule>
  </conditionalFormatting>
  <conditionalFormatting sqref="R28:AA28">
    <cfRule type="expression" dxfId="3186" priority="1">
      <formula>R$9&gt;=20/24</formula>
    </cfRule>
    <cfRule type="expression" dxfId="3185" priority="2">
      <formula>AND(R$9&gt;=14/24,R$9&lt;20/24)</formula>
    </cfRule>
    <cfRule type="expression" dxfId="3184" priority="3">
      <formula>AND(R$9&gt;=8/24,R$9&lt;14/24)</formula>
    </cfRule>
    <cfRule type="expression" dxfId="3183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G14" sqref="G1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8" width="6.28515625" bestFit="1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7" max="37" width="20.5703125" customWidth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12</v>
      </c>
      <c r="D4" s="226">
        <f ca="1">IFERROR(DATE(2021,4,13)+C4,"")</f>
        <v>44311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707.3</v>
      </c>
      <c r="C5" s="32">
        <f t="shared" ref="C5:AF5" si="0">C59</f>
        <v>700.5</v>
      </c>
      <c r="D5" s="32">
        <f t="shared" si="0"/>
        <v>679.1</v>
      </c>
      <c r="E5" s="32">
        <f t="shared" si="0"/>
        <v>681</v>
      </c>
      <c r="F5" s="32">
        <f t="shared" si="0"/>
        <v>682</v>
      </c>
      <c r="G5" s="32">
        <f t="shared" si="0"/>
        <v>680.3</v>
      </c>
      <c r="H5" s="32">
        <f t="shared" si="0"/>
        <v>676</v>
      </c>
      <c r="I5" s="32">
        <f t="shared" si="0"/>
        <v>690</v>
      </c>
      <c r="J5" s="32">
        <f t="shared" si="0"/>
        <v>709</v>
      </c>
      <c r="K5" s="32">
        <f t="shared" si="0"/>
        <v>710.6</v>
      </c>
      <c r="L5" s="32">
        <f t="shared" si="0"/>
        <v>711</v>
      </c>
      <c r="M5" s="32">
        <f t="shared" si="0"/>
        <v>710.09999999999991</v>
      </c>
      <c r="N5" s="32">
        <f t="shared" si="0"/>
        <v>734.9</v>
      </c>
      <c r="O5" s="32">
        <f t="shared" si="0"/>
        <v>722.2</v>
      </c>
      <c r="P5" s="32">
        <f t="shared" si="0"/>
        <v>699.2</v>
      </c>
      <c r="Q5" s="32">
        <f t="shared" si="0"/>
        <v>721.19999999999993</v>
      </c>
      <c r="R5" s="32">
        <f t="shared" si="0"/>
        <v>760</v>
      </c>
      <c r="S5" s="32">
        <f t="shared" si="0"/>
        <v>639</v>
      </c>
      <c r="T5" s="32">
        <f t="shared" si="0"/>
        <v>755</v>
      </c>
      <c r="U5" s="32">
        <f t="shared" si="0"/>
        <v>730</v>
      </c>
      <c r="V5" s="32">
        <f t="shared" si="0"/>
        <v>734.7</v>
      </c>
      <c r="W5" s="32">
        <f t="shared" si="0"/>
        <v>738</v>
      </c>
      <c r="X5" s="32">
        <f t="shared" si="0"/>
        <v>744.1</v>
      </c>
      <c r="Y5" s="32">
        <f t="shared" si="0"/>
        <v>776.3</v>
      </c>
      <c r="Z5" s="32">
        <f t="shared" si="0"/>
        <v>788.2</v>
      </c>
      <c r="AA5" s="32">
        <f t="shared" si="0"/>
        <v>721</v>
      </c>
      <c r="AB5" s="32">
        <f t="shared" si="0"/>
        <v>753.40000000000009</v>
      </c>
      <c r="AC5" s="32">
        <f t="shared" si="0"/>
        <v>744.1</v>
      </c>
      <c r="AD5" s="32">
        <f t="shared" si="0"/>
        <v>733.7</v>
      </c>
      <c r="AE5" s="32">
        <f t="shared" si="0"/>
        <v>749.80000000000007</v>
      </c>
      <c r="AF5" s="32">
        <f t="shared" si="0"/>
        <v>762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1274MW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Load=999</v>
      </c>
      <c r="B7" s="35">
        <f t="shared" ref="B7:AF7" si="1">B65</f>
        <v>1019.4399999999999</v>
      </c>
      <c r="C7" s="35">
        <f t="shared" si="1"/>
        <v>1023.3399999999999</v>
      </c>
      <c r="D7" s="35">
        <f t="shared" si="1"/>
        <v>1000.94</v>
      </c>
      <c r="E7" s="35">
        <f t="shared" si="1"/>
        <v>999.33999999999992</v>
      </c>
      <c r="F7" s="35">
        <f t="shared" si="1"/>
        <v>1000.64</v>
      </c>
      <c r="G7" s="35">
        <f t="shared" si="1"/>
        <v>1053.3399999999999</v>
      </c>
      <c r="H7" s="35">
        <f t="shared" si="1"/>
        <v>1051.6399999999999</v>
      </c>
      <c r="I7" s="35">
        <f t="shared" si="1"/>
        <v>1186.24</v>
      </c>
      <c r="J7" s="35">
        <f t="shared" si="1"/>
        <v>1207.04</v>
      </c>
      <c r="K7" s="35">
        <f t="shared" si="1"/>
        <v>1258.1399999999999</v>
      </c>
      <c r="L7" s="35">
        <f>L65</f>
        <v>1274.1399999999999</v>
      </c>
      <c r="M7" s="35">
        <f t="shared" si="1"/>
        <v>1259.44</v>
      </c>
      <c r="N7" s="35">
        <f t="shared" si="1"/>
        <v>1295.8399999999999</v>
      </c>
      <c r="O7" s="35">
        <f t="shared" si="1"/>
        <v>1293.44</v>
      </c>
      <c r="P7" s="35">
        <f t="shared" si="1"/>
        <v>1234.3400000000001</v>
      </c>
      <c r="Q7" s="35">
        <f t="shared" si="1"/>
        <v>1269.3400000000001</v>
      </c>
      <c r="R7" s="35">
        <f t="shared" si="1"/>
        <v>1311.8400000000001</v>
      </c>
      <c r="S7" s="35">
        <f t="shared" si="1"/>
        <v>1185.8399999999999</v>
      </c>
      <c r="T7" s="35">
        <f t="shared" si="1"/>
        <v>1272.94</v>
      </c>
      <c r="U7" s="35">
        <f t="shared" si="1"/>
        <v>1265.3399999999999</v>
      </c>
      <c r="V7" s="35">
        <f t="shared" si="1"/>
        <v>1264.74</v>
      </c>
      <c r="W7" s="35">
        <f t="shared" si="1"/>
        <v>1277.6399999999999</v>
      </c>
      <c r="X7" s="35">
        <f t="shared" si="1"/>
        <v>1337.04</v>
      </c>
      <c r="Y7" s="35">
        <f t="shared" si="1"/>
        <v>1427.84</v>
      </c>
      <c r="Z7" s="35">
        <f t="shared" si="1"/>
        <v>1453.2</v>
      </c>
      <c r="AA7" s="35">
        <f t="shared" si="1"/>
        <v>1269.04</v>
      </c>
      <c r="AB7" s="35">
        <f t="shared" si="1"/>
        <v>1254.6400000000001</v>
      </c>
      <c r="AC7" s="35">
        <f t="shared" si="1"/>
        <v>1258.8400000000001</v>
      </c>
      <c r="AD7" s="35">
        <f t="shared" si="1"/>
        <v>1164.74</v>
      </c>
      <c r="AE7" s="35">
        <f t="shared" si="1"/>
        <v>1126.54</v>
      </c>
      <c r="AF7" s="35">
        <f t="shared" si="1"/>
        <v>1100.6400000000001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9">
        <v>21.3</v>
      </c>
      <c r="C11" s="49">
        <v>21.3</v>
      </c>
      <c r="D11" s="49">
        <v>21.3</v>
      </c>
      <c r="E11" s="49">
        <v>21.3</v>
      </c>
      <c r="F11" s="49">
        <v>21.3</v>
      </c>
      <c r="G11" s="49">
        <v>21.3</v>
      </c>
      <c r="H11" s="49">
        <v>21.3</v>
      </c>
      <c r="I11" s="49">
        <v>21.3</v>
      </c>
      <c r="J11" s="49">
        <v>21.3</v>
      </c>
      <c r="K11" s="49">
        <v>21.3</v>
      </c>
      <c r="L11" s="49">
        <v>21.3</v>
      </c>
      <c r="M11" s="48">
        <v>21.1</v>
      </c>
      <c r="N11" s="48">
        <v>20.7</v>
      </c>
      <c r="O11" s="48">
        <v>21.4</v>
      </c>
      <c r="P11" s="48">
        <v>21.9</v>
      </c>
      <c r="Q11" s="48">
        <v>22.4</v>
      </c>
      <c r="R11" s="48">
        <v>22.4</v>
      </c>
      <c r="S11" s="48">
        <v>22.4</v>
      </c>
      <c r="T11" s="48">
        <v>22.4</v>
      </c>
      <c r="U11" s="48">
        <v>22.4</v>
      </c>
      <c r="V11" s="48">
        <v>22.4</v>
      </c>
      <c r="W11" s="48">
        <v>22.4</v>
      </c>
      <c r="X11" s="49">
        <v>21</v>
      </c>
      <c r="Y11" s="49">
        <v>20.100000000000001</v>
      </c>
      <c r="Z11" s="49">
        <v>18.600000000000001</v>
      </c>
      <c r="AA11" s="47">
        <v>20</v>
      </c>
      <c r="AB11" s="47">
        <v>20</v>
      </c>
      <c r="AC11" s="47">
        <v>20</v>
      </c>
      <c r="AD11" s="47">
        <v>20</v>
      </c>
      <c r="AE11" s="47">
        <v>20</v>
      </c>
      <c r="AF11" s="47">
        <v>20</v>
      </c>
      <c r="AG11" s="50">
        <v>60</v>
      </c>
      <c r="AH11" s="51">
        <f>MAX(B11:AF11)</f>
        <v>22.4</v>
      </c>
      <c r="AI11" s="52">
        <f>MIN(B11:AF11)</f>
        <v>18.600000000000001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48">
        <v>29.3</v>
      </c>
      <c r="C12" s="48">
        <v>29.4</v>
      </c>
      <c r="D12" s="48">
        <v>29.4</v>
      </c>
      <c r="E12" s="48">
        <v>29.4</v>
      </c>
      <c r="F12" s="48">
        <v>29.6</v>
      </c>
      <c r="G12" s="48">
        <v>29.6</v>
      </c>
      <c r="H12" s="48">
        <v>29.6</v>
      </c>
      <c r="I12" s="48">
        <v>29.6</v>
      </c>
      <c r="J12" s="48">
        <v>29.6</v>
      </c>
      <c r="K12" s="48">
        <v>29.6</v>
      </c>
      <c r="L12" s="48">
        <v>29.6</v>
      </c>
      <c r="M12" s="48">
        <v>25.2</v>
      </c>
      <c r="N12" s="48">
        <v>25.5</v>
      </c>
      <c r="O12" s="48">
        <v>25.8</v>
      </c>
      <c r="P12" s="48">
        <v>25.7</v>
      </c>
      <c r="Q12" s="48">
        <v>30.6</v>
      </c>
      <c r="R12" s="48">
        <v>30.6</v>
      </c>
      <c r="S12" s="48">
        <v>30</v>
      </c>
      <c r="T12" s="48">
        <v>30</v>
      </c>
      <c r="U12" s="48">
        <v>30</v>
      </c>
      <c r="V12" s="48">
        <v>25</v>
      </c>
      <c r="W12" s="48">
        <v>25</v>
      </c>
      <c r="X12" s="48">
        <v>25.5</v>
      </c>
      <c r="Y12" s="48">
        <v>25.5</v>
      </c>
      <c r="Z12" s="48">
        <v>25.4</v>
      </c>
      <c r="AA12" s="55">
        <v>25.5</v>
      </c>
      <c r="AB12" s="55">
        <v>25.5</v>
      </c>
      <c r="AC12" s="55">
        <v>25.5</v>
      </c>
      <c r="AD12" s="55">
        <v>25.7</v>
      </c>
      <c r="AE12" s="55">
        <v>25.1</v>
      </c>
      <c r="AF12" s="55">
        <v>25.3</v>
      </c>
      <c r="AG12" s="56">
        <v>50</v>
      </c>
      <c r="AH12" s="51">
        <f t="shared" ref="AH12:AH77" si="2">MAX(B12:AF12)</f>
        <v>30.6</v>
      </c>
      <c r="AI12" s="52">
        <f t="shared" ref="AI12:AI77" si="3">MIN(B12:AF12)</f>
        <v>25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48">
        <v>15.8</v>
      </c>
      <c r="C13" s="48">
        <v>15.8</v>
      </c>
      <c r="D13" s="48">
        <v>15.8</v>
      </c>
      <c r="E13" s="48">
        <v>15.8</v>
      </c>
      <c r="F13" s="48">
        <v>15.8</v>
      </c>
      <c r="G13" s="48">
        <v>15.8</v>
      </c>
      <c r="H13" s="48">
        <v>15.8</v>
      </c>
      <c r="I13" s="48">
        <v>15.8</v>
      </c>
      <c r="J13" s="48">
        <v>15.8</v>
      </c>
      <c r="K13" s="48">
        <v>15.8</v>
      </c>
      <c r="L13" s="48">
        <v>15.8</v>
      </c>
      <c r="M13" s="48">
        <v>15.6</v>
      </c>
      <c r="N13" s="48">
        <v>15.4</v>
      </c>
      <c r="O13" s="48">
        <v>14</v>
      </c>
      <c r="P13" s="48">
        <v>14.2</v>
      </c>
      <c r="Q13" s="48">
        <v>15.8</v>
      </c>
      <c r="R13" s="48">
        <v>15.8</v>
      </c>
      <c r="S13" s="48">
        <v>15.8</v>
      </c>
      <c r="T13" s="48">
        <v>15.8</v>
      </c>
      <c r="U13" s="48">
        <v>15.8</v>
      </c>
      <c r="V13" s="48">
        <v>15.8</v>
      </c>
      <c r="W13" s="48">
        <v>15.8</v>
      </c>
      <c r="X13" s="48">
        <v>16.8</v>
      </c>
      <c r="Y13" s="48">
        <v>15.8</v>
      </c>
      <c r="Z13" s="48">
        <v>15.7</v>
      </c>
      <c r="AA13" s="55">
        <v>15.6</v>
      </c>
      <c r="AB13" s="55">
        <v>15.6</v>
      </c>
      <c r="AC13" s="55">
        <v>15.6</v>
      </c>
      <c r="AD13" s="55">
        <v>15.6</v>
      </c>
      <c r="AE13" s="55">
        <v>15.6</v>
      </c>
      <c r="AF13" s="55">
        <v>15.6</v>
      </c>
      <c r="AG13" s="58">
        <v>45</v>
      </c>
      <c r="AH13" s="51">
        <f t="shared" si="2"/>
        <v>16.8</v>
      </c>
      <c r="AI13" s="52">
        <f t="shared" si="3"/>
        <v>14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48">
        <v>10.3</v>
      </c>
      <c r="C14" s="48">
        <v>10.3</v>
      </c>
      <c r="D14" s="48">
        <v>10.3</v>
      </c>
      <c r="E14" s="48">
        <v>10.3</v>
      </c>
      <c r="F14" s="48">
        <v>10.3</v>
      </c>
      <c r="G14" s="48">
        <v>10.3</v>
      </c>
      <c r="H14" s="48">
        <v>10.3</v>
      </c>
      <c r="I14" s="48">
        <v>10.3</v>
      </c>
      <c r="J14" s="48">
        <v>10.3</v>
      </c>
      <c r="K14" s="48">
        <v>10.3</v>
      </c>
      <c r="L14" s="48">
        <v>10.3</v>
      </c>
      <c r="M14" s="48">
        <v>10.3</v>
      </c>
      <c r="N14" s="48">
        <v>10.3</v>
      </c>
      <c r="O14" s="48">
        <v>10.3</v>
      </c>
      <c r="P14" s="48">
        <v>10.3</v>
      </c>
      <c r="Q14" s="48">
        <v>10.3</v>
      </c>
      <c r="R14" s="48">
        <v>10.3</v>
      </c>
      <c r="S14" s="48">
        <v>10.3</v>
      </c>
      <c r="T14" s="48">
        <v>10.3</v>
      </c>
      <c r="U14" s="48">
        <v>10.3</v>
      </c>
      <c r="V14" s="48">
        <v>10.3</v>
      </c>
      <c r="W14" s="48">
        <v>10.3</v>
      </c>
      <c r="X14" s="48">
        <v>10.3</v>
      </c>
      <c r="Y14" s="48">
        <v>8</v>
      </c>
      <c r="Z14" s="48">
        <v>8</v>
      </c>
      <c r="AA14" s="48">
        <v>8</v>
      </c>
      <c r="AB14" s="48">
        <v>8</v>
      </c>
      <c r="AC14" s="48">
        <v>8</v>
      </c>
      <c r="AD14" s="48">
        <v>8</v>
      </c>
      <c r="AE14" s="48">
        <v>8</v>
      </c>
      <c r="AF14" s="48">
        <v>8</v>
      </c>
      <c r="AG14" s="58">
        <v>25</v>
      </c>
      <c r="AH14" s="51">
        <f t="shared" si="2"/>
        <v>10.3</v>
      </c>
      <c r="AI14" s="52">
        <f t="shared" si="3"/>
        <v>8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48">
        <v>9.3000000000000007</v>
      </c>
      <c r="C15" s="48">
        <v>9.3000000000000007</v>
      </c>
      <c r="D15" s="48">
        <v>9.3000000000000007</v>
      </c>
      <c r="E15" s="48">
        <v>9.3000000000000007</v>
      </c>
      <c r="F15" s="48">
        <v>9.3000000000000007</v>
      </c>
      <c r="G15" s="48">
        <v>9.3000000000000007</v>
      </c>
      <c r="H15" s="48">
        <v>9.3000000000000007</v>
      </c>
      <c r="I15" s="48">
        <v>9.3000000000000007</v>
      </c>
      <c r="J15" s="48">
        <v>9.3000000000000007</v>
      </c>
      <c r="K15" s="48">
        <v>9.3000000000000007</v>
      </c>
      <c r="L15" s="48">
        <v>9.3000000000000007</v>
      </c>
      <c r="M15" s="48">
        <v>9.5</v>
      </c>
      <c r="N15" s="48">
        <v>6.9</v>
      </c>
      <c r="O15" s="48">
        <v>10.3</v>
      </c>
      <c r="P15" s="48">
        <v>6.7</v>
      </c>
      <c r="Q15" s="48">
        <v>9.9</v>
      </c>
      <c r="R15" s="48">
        <v>9.9</v>
      </c>
      <c r="S15" s="48">
        <v>9.9</v>
      </c>
      <c r="T15" s="48">
        <v>9.9</v>
      </c>
      <c r="U15" s="48">
        <v>9.9</v>
      </c>
      <c r="V15" s="48">
        <v>7.3</v>
      </c>
      <c r="W15" s="48">
        <v>7.3</v>
      </c>
      <c r="X15" s="48">
        <v>7.5</v>
      </c>
      <c r="Y15" s="48">
        <v>7.3</v>
      </c>
      <c r="Z15" s="48">
        <v>9.3000000000000007</v>
      </c>
      <c r="AA15" s="48">
        <v>9.3000000000000007</v>
      </c>
      <c r="AB15" s="48">
        <v>9.3000000000000007</v>
      </c>
      <c r="AC15" s="48">
        <v>7.1</v>
      </c>
      <c r="AD15" s="48">
        <v>7.2</v>
      </c>
      <c r="AE15" s="48">
        <v>9.3000000000000007</v>
      </c>
      <c r="AF15" s="48">
        <v>7.2</v>
      </c>
      <c r="AG15" s="58">
        <v>25</v>
      </c>
      <c r="AH15" s="51">
        <f t="shared" si="2"/>
        <v>10.3</v>
      </c>
      <c r="AI15" s="52">
        <f t="shared" si="3"/>
        <v>6.7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6.2</v>
      </c>
      <c r="C16" s="48">
        <v>6.2</v>
      </c>
      <c r="D16" s="48">
        <v>6.2</v>
      </c>
      <c r="E16" s="48">
        <v>6.2</v>
      </c>
      <c r="F16" s="48">
        <v>6.2</v>
      </c>
      <c r="G16" s="48">
        <v>6.2</v>
      </c>
      <c r="H16" s="48">
        <v>6.2</v>
      </c>
      <c r="I16" s="48">
        <v>6.2</v>
      </c>
      <c r="J16" s="48">
        <v>6.2</v>
      </c>
      <c r="K16" s="48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11.7</v>
      </c>
      <c r="C17" s="48">
        <v>12</v>
      </c>
      <c r="D17" s="48">
        <v>11.8</v>
      </c>
      <c r="E17" s="48">
        <v>11.8</v>
      </c>
      <c r="F17" s="48">
        <v>11.8</v>
      </c>
      <c r="G17" s="48">
        <v>11.8</v>
      </c>
      <c r="H17" s="48">
        <v>11.8</v>
      </c>
      <c r="I17" s="48">
        <v>11.8</v>
      </c>
      <c r="J17" s="48">
        <v>11.8</v>
      </c>
      <c r="K17" s="48">
        <v>11.8</v>
      </c>
      <c r="L17" s="48">
        <v>11.8</v>
      </c>
      <c r="M17" s="48">
        <v>11.4</v>
      </c>
      <c r="N17" s="48">
        <v>13.8</v>
      </c>
      <c r="O17" s="48">
        <v>14</v>
      </c>
      <c r="P17" s="48">
        <v>13.1</v>
      </c>
      <c r="Q17" s="48">
        <v>11.6</v>
      </c>
      <c r="R17" s="48">
        <v>11.6</v>
      </c>
      <c r="S17" s="48">
        <v>11.6</v>
      </c>
      <c r="T17" s="48">
        <v>11.6</v>
      </c>
      <c r="U17" s="48">
        <v>11.6</v>
      </c>
      <c r="V17" s="48">
        <v>11.6</v>
      </c>
      <c r="W17" s="48">
        <v>11.6</v>
      </c>
      <c r="X17" s="48">
        <v>14.8</v>
      </c>
      <c r="Y17" s="48">
        <v>14.8</v>
      </c>
      <c r="Z17" s="48">
        <v>14.7</v>
      </c>
      <c r="AA17" s="48">
        <v>10</v>
      </c>
      <c r="AB17" s="48">
        <v>9.4</v>
      </c>
      <c r="AC17" s="48">
        <v>14.6</v>
      </c>
      <c r="AD17" s="48">
        <v>14.8</v>
      </c>
      <c r="AE17" s="48">
        <v>14.9</v>
      </c>
      <c r="AF17" s="48">
        <v>15.1</v>
      </c>
      <c r="AG17" s="58">
        <v>22.1</v>
      </c>
      <c r="AH17" s="51">
        <f t="shared" si="2"/>
        <v>15.1</v>
      </c>
      <c r="AI17" s="52">
        <f t="shared" si="3"/>
        <v>9.4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4.5</v>
      </c>
      <c r="C18" s="48">
        <v>4.5</v>
      </c>
      <c r="D18" s="48">
        <v>4.5</v>
      </c>
      <c r="E18" s="48">
        <v>4.5</v>
      </c>
      <c r="F18" s="48">
        <v>4.5</v>
      </c>
      <c r="G18" s="48">
        <v>4.5</v>
      </c>
      <c r="H18" s="48">
        <v>4.5</v>
      </c>
      <c r="I18" s="48">
        <v>4.5</v>
      </c>
      <c r="J18" s="48">
        <v>4.5</v>
      </c>
      <c r="K18" s="48">
        <v>4.5</v>
      </c>
      <c r="L18" s="48">
        <v>4.5</v>
      </c>
      <c r="M18" s="48">
        <v>4.5</v>
      </c>
      <c r="N18" s="48">
        <v>4.5</v>
      </c>
      <c r="O18" s="48">
        <v>4.5</v>
      </c>
      <c r="P18" s="48">
        <v>4.5</v>
      </c>
      <c r="Q18" s="48">
        <v>4.5</v>
      </c>
      <c r="R18" s="48">
        <v>4.5</v>
      </c>
      <c r="S18" s="48">
        <v>4.5</v>
      </c>
      <c r="T18" s="48">
        <v>4.5</v>
      </c>
      <c r="U18" s="48">
        <v>4.5</v>
      </c>
      <c r="V18" s="48">
        <v>4.5</v>
      </c>
      <c r="W18" s="48">
        <v>4.5</v>
      </c>
      <c r="X18" s="48">
        <v>4.5</v>
      </c>
      <c r="Y18" s="48">
        <v>4.5</v>
      </c>
      <c r="Z18" s="48">
        <v>4.5</v>
      </c>
      <c r="AA18" s="48">
        <v>4.5</v>
      </c>
      <c r="AB18" s="48">
        <v>4.5</v>
      </c>
      <c r="AC18" s="48">
        <v>4.5</v>
      </c>
      <c r="AD18" s="48">
        <v>4.5</v>
      </c>
      <c r="AE18" s="48">
        <v>4.5</v>
      </c>
      <c r="AF18" s="48">
        <v>4.5</v>
      </c>
      <c r="AG18" s="58">
        <v>22.1</v>
      </c>
      <c r="AH18" s="51">
        <f t="shared" si="2"/>
        <v>4.5</v>
      </c>
      <c r="AI18" s="52">
        <f t="shared" si="3"/>
        <v>4.5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48">
        <v>11.5</v>
      </c>
      <c r="C19" s="48">
        <v>11.5</v>
      </c>
      <c r="D19" s="48">
        <v>11.1</v>
      </c>
      <c r="E19" s="48">
        <v>11.1</v>
      </c>
      <c r="F19" s="48">
        <v>11.1</v>
      </c>
      <c r="G19" s="48">
        <v>11.1</v>
      </c>
      <c r="H19" s="48">
        <v>11.1</v>
      </c>
      <c r="I19" s="48">
        <v>11.1</v>
      </c>
      <c r="J19" s="48">
        <v>11.1</v>
      </c>
      <c r="K19" s="48">
        <v>11.1</v>
      </c>
      <c r="L19" s="48">
        <v>11.1</v>
      </c>
      <c r="M19" s="48">
        <v>9.1999999999999993</v>
      </c>
      <c r="N19" s="48">
        <v>8.4</v>
      </c>
      <c r="O19" s="48">
        <v>8.9</v>
      </c>
      <c r="P19" s="48">
        <v>9.1999999999999993</v>
      </c>
      <c r="Q19" s="48">
        <v>8.1</v>
      </c>
      <c r="R19" s="48">
        <v>8.1</v>
      </c>
      <c r="S19" s="48">
        <v>8.1</v>
      </c>
      <c r="T19" s="48">
        <v>8.1</v>
      </c>
      <c r="U19" s="48">
        <v>8.1</v>
      </c>
      <c r="V19" s="48">
        <v>8</v>
      </c>
      <c r="W19" s="48">
        <v>8</v>
      </c>
      <c r="X19" s="48">
        <v>7.9</v>
      </c>
      <c r="Y19" s="48">
        <v>9.1</v>
      </c>
      <c r="Z19" s="48">
        <v>11.4</v>
      </c>
      <c r="AA19" s="48">
        <v>11.4</v>
      </c>
      <c r="AB19" s="48">
        <v>11.4</v>
      </c>
      <c r="AC19" s="48">
        <v>11.4</v>
      </c>
      <c r="AD19" s="48">
        <v>11.3</v>
      </c>
      <c r="AE19" s="48">
        <v>11.5</v>
      </c>
      <c r="AF19" s="48">
        <v>10.9</v>
      </c>
      <c r="AG19" s="58">
        <v>22</v>
      </c>
      <c r="AH19" s="51">
        <f t="shared" si="2"/>
        <v>11.5</v>
      </c>
      <c r="AI19" s="52">
        <f t="shared" si="3"/>
        <v>7.9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58">
        <v>22</v>
      </c>
      <c r="AH20" s="51">
        <f t="shared" si="2"/>
        <v>0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2</v>
      </c>
      <c r="C21" s="48">
        <v>2</v>
      </c>
      <c r="D21" s="48">
        <v>2</v>
      </c>
      <c r="E21" s="48">
        <v>2</v>
      </c>
      <c r="F21" s="48">
        <v>2</v>
      </c>
      <c r="G21" s="48">
        <v>2</v>
      </c>
      <c r="H21" s="48">
        <v>2</v>
      </c>
      <c r="I21" s="48">
        <v>2</v>
      </c>
      <c r="J21" s="48">
        <v>2</v>
      </c>
      <c r="K21" s="48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48">
        <v>5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48">
        <v>5</v>
      </c>
      <c r="M22" s="48">
        <v>5</v>
      </c>
      <c r="N22" s="48">
        <v>5</v>
      </c>
      <c r="O22" s="48">
        <v>5</v>
      </c>
      <c r="P22" s="48">
        <v>5</v>
      </c>
      <c r="Q22" s="48">
        <v>5</v>
      </c>
      <c r="R22" s="48">
        <v>5</v>
      </c>
      <c r="S22" s="48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48">
        <v>3.5</v>
      </c>
      <c r="M23" s="48">
        <v>3.5</v>
      </c>
      <c r="N23" s="48">
        <v>3.5</v>
      </c>
      <c r="O23" s="48">
        <v>3.5</v>
      </c>
      <c r="P23" s="48">
        <v>3.5</v>
      </c>
      <c r="Q23" s="48">
        <v>3.5</v>
      </c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5</v>
      </c>
      <c r="C24" s="48">
        <v>5</v>
      </c>
      <c r="D24" s="48">
        <v>5</v>
      </c>
      <c r="E24" s="48">
        <v>5</v>
      </c>
      <c r="F24" s="48">
        <v>5</v>
      </c>
      <c r="G24" s="48">
        <v>5</v>
      </c>
      <c r="H24" s="48">
        <v>5</v>
      </c>
      <c r="I24" s="48">
        <v>5</v>
      </c>
      <c r="J24" s="48">
        <v>5</v>
      </c>
      <c r="K24" s="48">
        <v>5</v>
      </c>
      <c r="L24" s="48">
        <v>5</v>
      </c>
      <c r="M24" s="48">
        <v>5</v>
      </c>
      <c r="N24" s="48">
        <v>5</v>
      </c>
      <c r="O24" s="48">
        <v>5</v>
      </c>
      <c r="P24" s="48">
        <v>5</v>
      </c>
      <c r="Q24" s="48">
        <v>5</v>
      </c>
      <c r="R24" s="48">
        <v>5</v>
      </c>
      <c r="S24" s="48">
        <v>5</v>
      </c>
      <c r="T24" s="48">
        <v>5</v>
      </c>
      <c r="U24" s="48">
        <v>5</v>
      </c>
      <c r="V24" s="48">
        <v>5</v>
      </c>
      <c r="W24" s="48">
        <v>5</v>
      </c>
      <c r="X24" s="48">
        <v>5</v>
      </c>
      <c r="Y24" s="48">
        <v>5</v>
      </c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48">
        <v>3</v>
      </c>
      <c r="M26" s="48">
        <v>3</v>
      </c>
      <c r="N26" s="48">
        <v>3</v>
      </c>
      <c r="O26" s="48">
        <v>3</v>
      </c>
      <c r="P26" s="48">
        <v>3</v>
      </c>
      <c r="Q26" s="48">
        <v>3</v>
      </c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48">
        <v>3</v>
      </c>
      <c r="C27" s="48">
        <v>3</v>
      </c>
      <c r="D27" s="48">
        <v>3</v>
      </c>
      <c r="E27" s="48">
        <v>3</v>
      </c>
      <c r="F27" s="48">
        <v>3</v>
      </c>
      <c r="G27" s="48">
        <v>3</v>
      </c>
      <c r="H27" s="48">
        <v>3</v>
      </c>
      <c r="I27" s="48">
        <v>3</v>
      </c>
      <c r="J27" s="48">
        <v>3</v>
      </c>
      <c r="K27" s="48">
        <v>3</v>
      </c>
      <c r="L27" s="48">
        <v>3</v>
      </c>
      <c r="M27" s="48">
        <v>3</v>
      </c>
      <c r="N27" s="48">
        <v>3</v>
      </c>
      <c r="O27" s="48">
        <v>3</v>
      </c>
      <c r="P27" s="48">
        <v>3</v>
      </c>
      <c r="Q27" s="48">
        <v>3</v>
      </c>
      <c r="R27" s="48">
        <v>3</v>
      </c>
      <c r="S27" s="48">
        <v>3</v>
      </c>
      <c r="T27" s="48">
        <v>3</v>
      </c>
      <c r="U27" s="48">
        <v>3</v>
      </c>
      <c r="V27" s="48">
        <v>3</v>
      </c>
      <c r="W27" s="48">
        <v>3</v>
      </c>
      <c r="X27" s="48">
        <v>3</v>
      </c>
      <c r="Y27" s="48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75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75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75</v>
      </c>
      <c r="AK28" s="53"/>
    </row>
    <row r="29" spans="1:88" ht="15.75" thickBot="1" x14ac:dyDescent="0.3">
      <c r="A29" s="65" t="s">
        <v>36</v>
      </c>
      <c r="B29" s="55">
        <v>19.8</v>
      </c>
      <c r="C29" s="55">
        <v>19.3</v>
      </c>
      <c r="D29" s="55">
        <v>20.399999999999999</v>
      </c>
      <c r="E29" s="55">
        <v>20.399999999999999</v>
      </c>
      <c r="F29" s="55">
        <v>20.399999999999999</v>
      </c>
      <c r="G29" s="55">
        <v>20.399999999999999</v>
      </c>
      <c r="H29" s="55">
        <v>20.399999999999999</v>
      </c>
      <c r="I29" s="55">
        <v>20.399999999999999</v>
      </c>
      <c r="J29" s="55">
        <v>20.399999999999999</v>
      </c>
      <c r="K29" s="55">
        <v>20.399999999999999</v>
      </c>
      <c r="L29" s="55">
        <v>20.399999999999999</v>
      </c>
      <c r="M29" s="66">
        <v>20.399999999999999</v>
      </c>
      <c r="N29" s="66">
        <v>20.7</v>
      </c>
      <c r="O29" s="66">
        <v>20.399999999999999</v>
      </c>
      <c r="P29" s="66">
        <v>18.2</v>
      </c>
      <c r="Q29" s="66">
        <v>18.5</v>
      </c>
      <c r="R29" s="66">
        <v>20.9</v>
      </c>
      <c r="S29" s="66">
        <v>19</v>
      </c>
      <c r="T29" s="66">
        <v>21</v>
      </c>
      <c r="U29" s="66">
        <v>19</v>
      </c>
      <c r="V29" s="66">
        <v>17</v>
      </c>
      <c r="W29" s="66">
        <v>17</v>
      </c>
      <c r="X29" s="66">
        <v>14.9</v>
      </c>
      <c r="Y29" s="66">
        <v>13.5</v>
      </c>
      <c r="Z29" s="66">
        <v>10.5</v>
      </c>
      <c r="AA29" s="66">
        <v>10.199999999999999</v>
      </c>
      <c r="AB29" s="66">
        <v>11.8</v>
      </c>
      <c r="AC29" s="66">
        <v>15.3</v>
      </c>
      <c r="AD29" s="66">
        <v>17.100000000000001</v>
      </c>
      <c r="AE29" s="55">
        <v>17.100000000000001</v>
      </c>
      <c r="AF29" s="55">
        <v>17.5</v>
      </c>
      <c r="AG29" s="58">
        <v>240</v>
      </c>
      <c r="AH29" s="51">
        <f t="shared" si="2"/>
        <v>21</v>
      </c>
      <c r="AI29" s="52">
        <f t="shared" si="3"/>
        <v>10.199999999999999</v>
      </c>
      <c r="AK29" s="53"/>
    </row>
    <row r="30" spans="1:88" ht="15.75" thickBot="1" x14ac:dyDescent="0.3">
      <c r="A30" s="67" t="s">
        <v>37</v>
      </c>
      <c r="B30" s="68">
        <f t="shared" ref="B30" si="4">SUM(B11:B28)</f>
        <v>216.4</v>
      </c>
      <c r="C30" s="68">
        <f t="shared" ref="C30:AF30" si="5">SUM(C11:C28)</f>
        <v>226.8</v>
      </c>
      <c r="D30" s="68">
        <f t="shared" si="5"/>
        <v>226.2</v>
      </c>
      <c r="E30" s="68">
        <f t="shared" si="5"/>
        <v>226.2</v>
      </c>
      <c r="F30" s="68">
        <f t="shared" si="5"/>
        <v>226.39999999999998</v>
      </c>
      <c r="G30" s="68">
        <f t="shared" si="5"/>
        <v>226.39999999999998</v>
      </c>
      <c r="H30" s="68">
        <f t="shared" si="5"/>
        <v>226.39999999999998</v>
      </c>
      <c r="I30" s="68">
        <f t="shared" si="5"/>
        <v>226.39999999999998</v>
      </c>
      <c r="J30" s="68">
        <f t="shared" si="5"/>
        <v>226.39999999999998</v>
      </c>
      <c r="K30" s="68">
        <f t="shared" si="5"/>
        <v>226.39999999999998</v>
      </c>
      <c r="L30" s="68">
        <f t="shared" si="5"/>
        <v>226.39999999999998</v>
      </c>
      <c r="M30" s="68">
        <f t="shared" si="5"/>
        <v>219.5</v>
      </c>
      <c r="N30" s="68">
        <f t="shared" si="5"/>
        <v>218.20000000000002</v>
      </c>
      <c r="O30" s="68">
        <f t="shared" si="5"/>
        <v>221.9</v>
      </c>
      <c r="P30" s="68">
        <f t="shared" si="5"/>
        <v>218.3</v>
      </c>
      <c r="Q30" s="68">
        <f t="shared" si="5"/>
        <v>225.89999999999998</v>
      </c>
      <c r="R30" s="68">
        <f t="shared" si="5"/>
        <v>225.89999999999998</v>
      </c>
      <c r="S30" s="68">
        <f t="shared" si="5"/>
        <v>225.3</v>
      </c>
      <c r="T30" s="68">
        <f t="shared" si="5"/>
        <v>225.3</v>
      </c>
      <c r="U30" s="68">
        <f t="shared" si="5"/>
        <v>225.3</v>
      </c>
      <c r="V30" s="68">
        <f>SUM(V11:V28)</f>
        <v>217.6</v>
      </c>
      <c r="W30" s="68">
        <f t="shared" si="5"/>
        <v>217.6</v>
      </c>
      <c r="X30" s="68">
        <f t="shared" si="5"/>
        <v>221</v>
      </c>
      <c r="Y30" s="68">
        <f t="shared" si="5"/>
        <v>217.8</v>
      </c>
      <c r="Z30" s="68">
        <f t="shared" si="5"/>
        <v>210.3</v>
      </c>
      <c r="AA30" s="68">
        <f t="shared" si="5"/>
        <v>217</v>
      </c>
      <c r="AB30" s="68">
        <f t="shared" si="5"/>
        <v>216.4</v>
      </c>
      <c r="AC30" s="68">
        <f t="shared" si="5"/>
        <v>219.39999999999998</v>
      </c>
      <c r="AD30" s="68">
        <f t="shared" si="5"/>
        <v>219.8</v>
      </c>
      <c r="AE30" s="68">
        <f t="shared" si="5"/>
        <v>221.60000000000002</v>
      </c>
      <c r="AF30" s="68">
        <f t="shared" si="5"/>
        <v>219.3</v>
      </c>
      <c r="AG30" s="58">
        <f>SUM(AG11:AG29)</f>
        <v>729.2</v>
      </c>
      <c r="AH30" s="51">
        <f t="shared" si="2"/>
        <v>226.8</v>
      </c>
      <c r="AI30" s="52">
        <f t="shared" si="3"/>
        <v>210.3</v>
      </c>
      <c r="AK30" s="53"/>
    </row>
    <row r="31" spans="1:88" x14ac:dyDescent="0.25">
      <c r="A31" s="54" t="s">
        <v>38</v>
      </c>
      <c r="B31" s="47">
        <v>30.1</v>
      </c>
      <c r="C31" s="55">
        <v>30</v>
      </c>
      <c r="D31" s="55">
        <v>29.9</v>
      </c>
      <c r="E31" s="55">
        <v>25.5</v>
      </c>
      <c r="F31" s="55">
        <v>25.6</v>
      </c>
      <c r="G31" s="55">
        <v>35</v>
      </c>
      <c r="H31" s="55">
        <v>35</v>
      </c>
      <c r="I31" s="55">
        <v>62</v>
      </c>
      <c r="J31" s="55">
        <v>62</v>
      </c>
      <c r="K31" s="55">
        <v>62</v>
      </c>
      <c r="L31" s="48">
        <v>61.2</v>
      </c>
      <c r="M31" s="48">
        <v>60.7</v>
      </c>
      <c r="N31" s="48">
        <v>61</v>
      </c>
      <c r="O31" s="48">
        <v>61.8</v>
      </c>
      <c r="P31" s="48">
        <v>60.5</v>
      </c>
      <c r="Q31" s="48">
        <v>60.8</v>
      </c>
      <c r="R31" s="48">
        <v>71.5</v>
      </c>
      <c r="S31" s="48">
        <v>74</v>
      </c>
      <c r="T31" s="48">
        <v>40</v>
      </c>
      <c r="U31" s="48">
        <v>48.4</v>
      </c>
      <c r="V31" s="48">
        <v>48</v>
      </c>
      <c r="W31" s="48">
        <v>60</v>
      </c>
      <c r="X31" s="48">
        <v>80.3</v>
      </c>
      <c r="Y31" s="48">
        <v>121.3</v>
      </c>
      <c r="Z31" s="48">
        <v>136.5</v>
      </c>
      <c r="AA31" s="47">
        <v>60</v>
      </c>
      <c r="AB31" s="47">
        <v>61</v>
      </c>
      <c r="AC31" s="47">
        <v>71.599999999999994</v>
      </c>
      <c r="AD31" s="47">
        <v>35.4</v>
      </c>
      <c r="AE31" s="47">
        <v>30.5</v>
      </c>
      <c r="AF31" s="47">
        <v>30.5</v>
      </c>
      <c r="AG31" s="56">
        <v>144</v>
      </c>
      <c r="AH31" s="51">
        <f t="shared" si="2"/>
        <v>136.5</v>
      </c>
      <c r="AI31" s="52">
        <f t="shared" si="3"/>
        <v>25.5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19</v>
      </c>
      <c r="H32" s="55">
        <v>19.600000000000001</v>
      </c>
      <c r="I32" s="55">
        <v>43.2</v>
      </c>
      <c r="J32" s="55">
        <v>45</v>
      </c>
      <c r="K32" s="55">
        <v>60</v>
      </c>
      <c r="L32" s="69">
        <v>60.3</v>
      </c>
      <c r="M32" s="69">
        <v>50.1</v>
      </c>
      <c r="N32" s="69">
        <v>49.4</v>
      </c>
      <c r="O32" s="69">
        <v>44.3</v>
      </c>
      <c r="P32" s="69">
        <v>24.3</v>
      </c>
      <c r="Q32" s="69">
        <v>24.8</v>
      </c>
      <c r="R32" s="69">
        <v>34.799999999999997</v>
      </c>
      <c r="S32" s="69">
        <v>25</v>
      </c>
      <c r="T32" s="69">
        <v>25</v>
      </c>
      <c r="U32" s="69">
        <v>35</v>
      </c>
      <c r="V32" s="69">
        <v>34.299999999999997</v>
      </c>
      <c r="W32" s="69">
        <v>34</v>
      </c>
      <c r="X32" s="69">
        <v>45.7</v>
      </c>
      <c r="Y32" s="69">
        <v>54</v>
      </c>
      <c r="Z32" s="69">
        <v>65.400000000000006</v>
      </c>
      <c r="AA32" s="55">
        <v>45.9</v>
      </c>
      <c r="AB32" s="55">
        <v>44.7</v>
      </c>
      <c r="AC32" s="55">
        <v>45.2</v>
      </c>
      <c r="AD32" s="55">
        <v>25.9</v>
      </c>
      <c r="AE32" s="55">
        <v>0</v>
      </c>
      <c r="AF32" s="55">
        <v>0</v>
      </c>
      <c r="AG32" s="58">
        <v>70</v>
      </c>
      <c r="AH32" s="51">
        <f t="shared" si="2"/>
        <v>65.400000000000006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16</v>
      </c>
      <c r="H33" s="55">
        <v>18</v>
      </c>
      <c r="I33" s="55">
        <v>18</v>
      </c>
      <c r="J33" s="55">
        <v>18</v>
      </c>
      <c r="K33" s="55">
        <v>47.5</v>
      </c>
      <c r="L33" s="69">
        <v>49.5</v>
      </c>
      <c r="M33" s="69">
        <v>52.2</v>
      </c>
      <c r="N33" s="69">
        <v>36.5</v>
      </c>
      <c r="O33" s="69">
        <v>33.799999999999997</v>
      </c>
      <c r="P33" s="69">
        <v>33.299999999999997</v>
      </c>
      <c r="Q33" s="69">
        <v>34.799999999999997</v>
      </c>
      <c r="R33" s="69">
        <v>39.299999999999997</v>
      </c>
      <c r="S33" s="69">
        <v>41</v>
      </c>
      <c r="T33" s="69">
        <v>47</v>
      </c>
      <c r="U33" s="69">
        <v>46</v>
      </c>
      <c r="V33" s="69">
        <v>44.5</v>
      </c>
      <c r="W33" s="69">
        <v>44</v>
      </c>
      <c r="X33" s="69">
        <v>45.2</v>
      </c>
      <c r="Y33" s="69">
        <v>65</v>
      </c>
      <c r="Z33" s="69">
        <v>60.4</v>
      </c>
      <c r="AA33" s="55">
        <v>50.3</v>
      </c>
      <c r="AB33" s="55">
        <v>50</v>
      </c>
      <c r="AC33" s="55">
        <v>69.599999999999994</v>
      </c>
      <c r="AD33" s="55">
        <v>52</v>
      </c>
      <c r="AE33" s="55">
        <v>42.2</v>
      </c>
      <c r="AF33" s="55">
        <v>23</v>
      </c>
      <c r="AG33" s="58">
        <v>69</v>
      </c>
      <c r="AH33" s="51">
        <f t="shared" si="2"/>
        <v>69.599999999999994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28.7</v>
      </c>
      <c r="C34" s="55">
        <v>29</v>
      </c>
      <c r="D34" s="55">
        <v>28.7</v>
      </c>
      <c r="E34" s="55">
        <v>29.6</v>
      </c>
      <c r="F34" s="55">
        <v>29.6</v>
      </c>
      <c r="G34" s="55">
        <v>29.6</v>
      </c>
      <c r="H34" s="55">
        <v>29.6</v>
      </c>
      <c r="I34" s="55">
        <v>29.6</v>
      </c>
      <c r="J34" s="55">
        <v>29.6</v>
      </c>
      <c r="K34" s="55">
        <v>29.6</v>
      </c>
      <c r="L34" s="69">
        <v>28.5</v>
      </c>
      <c r="M34" s="69">
        <v>28.7</v>
      </c>
      <c r="N34" s="69">
        <v>28.7</v>
      </c>
      <c r="O34" s="69">
        <v>29</v>
      </c>
      <c r="P34" s="69">
        <v>28.5</v>
      </c>
      <c r="Q34" s="69">
        <v>28.7</v>
      </c>
      <c r="R34" s="69">
        <v>28.7</v>
      </c>
      <c r="S34" s="69">
        <v>28.7</v>
      </c>
      <c r="T34" s="69">
        <v>28.7</v>
      </c>
      <c r="U34" s="69">
        <v>28.7</v>
      </c>
      <c r="V34" s="69">
        <v>28.7</v>
      </c>
      <c r="W34" s="69">
        <v>28.7</v>
      </c>
      <c r="X34" s="69">
        <v>28.7</v>
      </c>
      <c r="Y34" s="69">
        <v>28.5</v>
      </c>
      <c r="Z34" s="69">
        <v>28.7</v>
      </c>
      <c r="AA34" s="55">
        <v>28.8</v>
      </c>
      <c r="AB34" s="55">
        <v>28.9</v>
      </c>
      <c r="AC34" s="55">
        <v>29</v>
      </c>
      <c r="AD34" s="55">
        <v>29</v>
      </c>
      <c r="AE34" s="55">
        <v>29</v>
      </c>
      <c r="AF34" s="55">
        <v>28.7</v>
      </c>
      <c r="AG34" s="58">
        <v>60</v>
      </c>
      <c r="AH34" s="51">
        <f t="shared" si="2"/>
        <v>29.6</v>
      </c>
      <c r="AI34" s="52">
        <f t="shared" si="3"/>
        <v>28.5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10</v>
      </c>
      <c r="H35" s="55">
        <v>10</v>
      </c>
      <c r="I35" s="55">
        <v>10</v>
      </c>
      <c r="J35" s="55">
        <v>10</v>
      </c>
      <c r="K35" s="55">
        <v>15</v>
      </c>
      <c r="L35" s="48">
        <v>20</v>
      </c>
      <c r="M35" s="48">
        <v>20.5</v>
      </c>
      <c r="N35" s="48">
        <v>23.2</v>
      </c>
      <c r="O35" s="48">
        <v>23.2</v>
      </c>
      <c r="P35" s="48">
        <v>15</v>
      </c>
      <c r="Q35" s="48">
        <v>15</v>
      </c>
      <c r="R35" s="48">
        <v>15</v>
      </c>
      <c r="S35" s="48">
        <v>15</v>
      </c>
      <c r="T35" s="48">
        <v>13</v>
      </c>
      <c r="U35" s="48">
        <v>13</v>
      </c>
      <c r="V35" s="48">
        <v>13</v>
      </c>
      <c r="W35" s="48">
        <v>10</v>
      </c>
      <c r="X35" s="69">
        <v>10.199999999999999</v>
      </c>
      <c r="Y35" s="69">
        <v>20</v>
      </c>
      <c r="Z35" s="69">
        <v>21</v>
      </c>
      <c r="AA35" s="55">
        <v>20.7</v>
      </c>
      <c r="AB35" s="55">
        <v>20</v>
      </c>
      <c r="AC35" s="55">
        <v>20</v>
      </c>
      <c r="AD35" s="55">
        <v>10</v>
      </c>
      <c r="AE35" s="55">
        <v>10</v>
      </c>
      <c r="AF35" s="55">
        <v>0</v>
      </c>
      <c r="AG35" s="58">
        <v>30</v>
      </c>
      <c r="AH35" s="51">
        <f t="shared" si="2"/>
        <v>23.2</v>
      </c>
      <c r="AI35" s="52">
        <f t="shared" si="3"/>
        <v>0</v>
      </c>
      <c r="AK35" s="53"/>
    </row>
    <row r="36" spans="1:41" x14ac:dyDescent="0.25">
      <c r="A36" s="57" t="s">
        <v>43</v>
      </c>
      <c r="B36" s="55">
        <v>11.9</v>
      </c>
      <c r="C36" s="70">
        <v>12</v>
      </c>
      <c r="D36" s="70">
        <v>12</v>
      </c>
      <c r="E36" s="70">
        <v>12</v>
      </c>
      <c r="F36" s="70">
        <v>12</v>
      </c>
      <c r="G36" s="70">
        <v>12</v>
      </c>
      <c r="H36" s="70">
        <v>12</v>
      </c>
      <c r="I36" s="70">
        <v>12</v>
      </c>
      <c r="J36" s="70">
        <v>12</v>
      </c>
      <c r="K36" s="70">
        <v>12</v>
      </c>
      <c r="L36" s="48">
        <v>12.2</v>
      </c>
      <c r="M36" s="48">
        <v>12.3</v>
      </c>
      <c r="N36" s="48">
        <v>12.3</v>
      </c>
      <c r="O36" s="48">
        <v>12.3</v>
      </c>
      <c r="P36" s="48">
        <v>12.6</v>
      </c>
      <c r="Q36" s="48">
        <v>11.9</v>
      </c>
      <c r="R36" s="48">
        <v>11.9</v>
      </c>
      <c r="S36" s="48">
        <v>11.9</v>
      </c>
      <c r="T36" s="48">
        <v>11.9</v>
      </c>
      <c r="U36" s="48">
        <v>11.9</v>
      </c>
      <c r="V36" s="48">
        <v>11.9</v>
      </c>
      <c r="W36" s="48">
        <v>11.9</v>
      </c>
      <c r="X36" s="48">
        <v>12.6</v>
      </c>
      <c r="Y36" s="48">
        <v>12.6</v>
      </c>
      <c r="Z36" s="48">
        <v>12.6</v>
      </c>
      <c r="AA36" s="55">
        <v>12.5</v>
      </c>
      <c r="AB36" s="55">
        <v>12.5</v>
      </c>
      <c r="AC36" s="55">
        <v>12.5</v>
      </c>
      <c r="AD36" s="55">
        <v>11.6</v>
      </c>
      <c r="AE36" s="55">
        <v>11.7</v>
      </c>
      <c r="AF36" s="55">
        <v>11.7</v>
      </c>
      <c r="AG36" s="58">
        <v>24</v>
      </c>
      <c r="AH36" s="51">
        <f t="shared" si="2"/>
        <v>12.6</v>
      </c>
      <c r="AI36" s="52">
        <f t="shared" si="3"/>
        <v>11.6</v>
      </c>
      <c r="AK36" s="53"/>
    </row>
    <row r="37" spans="1:41" x14ac:dyDescent="0.25">
      <c r="A37" s="57" t="s">
        <v>44</v>
      </c>
      <c r="B37" s="48">
        <v>0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69">
        <v>0</v>
      </c>
      <c r="K37" s="69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48">
        <v>10</v>
      </c>
      <c r="C38" s="48">
        <v>10</v>
      </c>
      <c r="D38" s="48">
        <v>10</v>
      </c>
      <c r="E38" s="48">
        <v>10</v>
      </c>
      <c r="F38" s="48">
        <v>10</v>
      </c>
      <c r="G38" s="48">
        <v>10</v>
      </c>
      <c r="H38" s="48">
        <v>10</v>
      </c>
      <c r="I38" s="48">
        <v>10</v>
      </c>
      <c r="J38" s="48">
        <v>10</v>
      </c>
      <c r="K38" s="48">
        <v>10</v>
      </c>
      <c r="L38" s="48">
        <v>10</v>
      </c>
      <c r="M38" s="48">
        <v>10</v>
      </c>
      <c r="N38" s="48">
        <v>10</v>
      </c>
      <c r="O38" s="48">
        <v>10</v>
      </c>
      <c r="P38" s="48">
        <v>10</v>
      </c>
      <c r="Q38" s="48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55">
        <v>10</v>
      </c>
      <c r="AB38" s="55">
        <v>10</v>
      </c>
      <c r="AC38" s="55">
        <v>10</v>
      </c>
      <c r="AD38" s="55">
        <v>10</v>
      </c>
      <c r="AE38" s="55">
        <v>10</v>
      </c>
      <c r="AF38" s="55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48">
        <v>5.5</v>
      </c>
      <c r="C39" s="48">
        <v>5.5</v>
      </c>
      <c r="D39" s="48">
        <v>5.5</v>
      </c>
      <c r="E39" s="48">
        <v>5.5</v>
      </c>
      <c r="F39" s="48">
        <v>5.5</v>
      </c>
      <c r="G39" s="48">
        <v>5.5</v>
      </c>
      <c r="H39" s="48">
        <v>5.5</v>
      </c>
      <c r="I39" s="48">
        <v>5.5</v>
      </c>
      <c r="J39" s="48">
        <v>5.5</v>
      </c>
      <c r="K39" s="48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55">
        <v>5.5</v>
      </c>
      <c r="AB39" s="55">
        <v>5.5</v>
      </c>
      <c r="AC39" s="55">
        <v>5.5</v>
      </c>
      <c r="AD39" s="55">
        <v>5.5</v>
      </c>
      <c r="AE39" s="55">
        <v>5.5</v>
      </c>
      <c r="AF39" s="55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48">
        <v>3</v>
      </c>
      <c r="C40" s="48">
        <v>3</v>
      </c>
      <c r="D40" s="48">
        <v>3</v>
      </c>
      <c r="E40" s="48">
        <v>3</v>
      </c>
      <c r="F40" s="48">
        <v>3</v>
      </c>
      <c r="G40" s="48">
        <v>3</v>
      </c>
      <c r="H40" s="48">
        <v>3</v>
      </c>
      <c r="I40" s="48">
        <v>3</v>
      </c>
      <c r="J40" s="48">
        <v>3</v>
      </c>
      <c r="K40" s="48">
        <v>3</v>
      </c>
      <c r="L40" s="48">
        <v>3</v>
      </c>
      <c r="M40" s="48">
        <v>3.3</v>
      </c>
      <c r="N40" s="48">
        <v>3.4</v>
      </c>
      <c r="O40" s="48">
        <v>3.4</v>
      </c>
      <c r="P40" s="48">
        <v>3.4</v>
      </c>
      <c r="Q40" s="48">
        <v>3.4</v>
      </c>
      <c r="R40" s="48">
        <v>3.4</v>
      </c>
      <c r="S40" s="48">
        <v>3.4</v>
      </c>
      <c r="T40" s="48">
        <v>3.4</v>
      </c>
      <c r="U40" s="48">
        <v>3.4</v>
      </c>
      <c r="V40" s="48">
        <v>3.4</v>
      </c>
      <c r="W40" s="48">
        <v>3.4</v>
      </c>
      <c r="X40" s="48">
        <v>3.4</v>
      </c>
      <c r="Y40" s="48">
        <v>3.4</v>
      </c>
      <c r="Z40" s="48">
        <v>3.4</v>
      </c>
      <c r="AA40" s="55">
        <v>3.4</v>
      </c>
      <c r="AB40" s="55">
        <v>3.4</v>
      </c>
      <c r="AC40" s="55">
        <v>3.4</v>
      </c>
      <c r="AD40" s="55">
        <v>3.4</v>
      </c>
      <c r="AE40" s="55">
        <v>3.4</v>
      </c>
      <c r="AF40" s="55">
        <v>3.4</v>
      </c>
      <c r="AG40" s="58">
        <v>10.050000000000001</v>
      </c>
      <c r="AH40" s="51">
        <f t="shared" si="2"/>
        <v>3.4</v>
      </c>
      <c r="AI40" s="52">
        <f t="shared" si="3"/>
        <v>3</v>
      </c>
      <c r="AK40" s="53"/>
    </row>
    <row r="41" spans="1:41" x14ac:dyDescent="0.25">
      <c r="A41" s="57" t="s">
        <v>48</v>
      </c>
      <c r="B41" s="48">
        <v>3</v>
      </c>
      <c r="C41" s="48">
        <v>3</v>
      </c>
      <c r="D41" s="48">
        <v>3</v>
      </c>
      <c r="E41" s="48">
        <v>3</v>
      </c>
      <c r="F41" s="48">
        <v>3</v>
      </c>
      <c r="G41" s="48">
        <v>3</v>
      </c>
      <c r="H41" s="48">
        <v>3</v>
      </c>
      <c r="I41" s="48">
        <v>3</v>
      </c>
      <c r="J41" s="48">
        <v>3</v>
      </c>
      <c r="K41" s="48">
        <v>3</v>
      </c>
      <c r="L41" s="48">
        <v>3</v>
      </c>
      <c r="M41" s="48">
        <v>3</v>
      </c>
      <c r="N41" s="48">
        <v>3</v>
      </c>
      <c r="O41" s="48">
        <v>3</v>
      </c>
      <c r="P41" s="48">
        <v>3</v>
      </c>
      <c r="Q41" s="48">
        <v>3</v>
      </c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55">
        <v>3</v>
      </c>
      <c r="AB41" s="55">
        <v>3</v>
      </c>
      <c r="AC41" s="55">
        <v>3</v>
      </c>
      <c r="AD41" s="55">
        <v>3</v>
      </c>
      <c r="AE41" s="55">
        <v>3</v>
      </c>
      <c r="AF41" s="55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f t="shared" ref="B42" si="6">B179</f>
        <v>3.54</v>
      </c>
      <c r="C42" s="72">
        <f t="shared" ref="C42:AF42" si="7">C179</f>
        <v>3.54</v>
      </c>
      <c r="D42" s="72">
        <f t="shared" si="7"/>
        <v>3.54</v>
      </c>
      <c r="E42" s="72">
        <f t="shared" si="7"/>
        <v>3.54</v>
      </c>
      <c r="F42" s="72">
        <f t="shared" si="7"/>
        <v>3.54</v>
      </c>
      <c r="G42" s="72">
        <f t="shared" si="7"/>
        <v>3.54</v>
      </c>
      <c r="H42" s="72">
        <f t="shared" si="7"/>
        <v>3.54</v>
      </c>
      <c r="I42" s="72">
        <f t="shared" si="7"/>
        <v>3.54</v>
      </c>
      <c r="J42" s="72">
        <f t="shared" si="7"/>
        <v>3.54</v>
      </c>
      <c r="K42" s="72">
        <f t="shared" si="7"/>
        <v>3.54</v>
      </c>
      <c r="L42" s="72">
        <f t="shared" si="7"/>
        <v>3.54</v>
      </c>
      <c r="M42" s="72">
        <f t="shared" si="7"/>
        <v>3.54</v>
      </c>
      <c r="N42" s="72">
        <f t="shared" si="7"/>
        <v>3.54</v>
      </c>
      <c r="O42" s="72">
        <f t="shared" si="7"/>
        <v>3.54</v>
      </c>
      <c r="P42" s="72">
        <f t="shared" si="7"/>
        <v>3.54</v>
      </c>
      <c r="Q42" s="72">
        <f t="shared" si="7"/>
        <v>3.54</v>
      </c>
      <c r="R42" s="72">
        <f t="shared" si="7"/>
        <v>3.54</v>
      </c>
      <c r="S42" s="72">
        <f t="shared" si="7"/>
        <v>3.54</v>
      </c>
      <c r="T42" s="72">
        <f t="shared" si="7"/>
        <v>3.54</v>
      </c>
      <c r="U42" s="72">
        <f t="shared" si="7"/>
        <v>3.54</v>
      </c>
      <c r="V42" s="72">
        <f t="shared" si="7"/>
        <v>3.54</v>
      </c>
      <c r="W42" s="72">
        <f t="shared" si="7"/>
        <v>3.54</v>
      </c>
      <c r="X42" s="72">
        <f t="shared" si="7"/>
        <v>3.54</v>
      </c>
      <c r="Y42" s="72">
        <f t="shared" si="7"/>
        <v>3.54</v>
      </c>
      <c r="Z42" s="72">
        <v>3.5</v>
      </c>
      <c r="AA42" s="72">
        <f t="shared" si="7"/>
        <v>3.54</v>
      </c>
      <c r="AB42" s="72">
        <f t="shared" si="7"/>
        <v>3.54</v>
      </c>
      <c r="AC42" s="72">
        <f t="shared" si="7"/>
        <v>3.54</v>
      </c>
      <c r="AD42" s="72">
        <f t="shared" si="7"/>
        <v>3.54</v>
      </c>
      <c r="AE42" s="72">
        <f t="shared" si="7"/>
        <v>3.54</v>
      </c>
      <c r="AF42" s="72">
        <f t="shared" si="7"/>
        <v>3.54</v>
      </c>
      <c r="AG42" s="72">
        <f>AG179</f>
        <v>8.56</v>
      </c>
      <c r="AH42" s="51">
        <f t="shared" si="2"/>
        <v>3.54</v>
      </c>
      <c r="AI42" s="52">
        <f t="shared" si="3"/>
        <v>3.5</v>
      </c>
      <c r="AK42" s="53"/>
    </row>
    <row r="43" spans="1:41" ht="15.75" thickBot="1" x14ac:dyDescent="0.3">
      <c r="A43" s="67" t="s">
        <v>50</v>
      </c>
      <c r="B43" s="68">
        <f t="shared" ref="B43" si="8">SUM(B31:B42)</f>
        <v>95.740000000000009</v>
      </c>
      <c r="C43" s="68">
        <f t="shared" ref="C43:AF43" si="9">SUM(C31:C42)</f>
        <v>96.04</v>
      </c>
      <c r="D43" s="68">
        <f t="shared" si="9"/>
        <v>95.64</v>
      </c>
      <c r="E43" s="68">
        <f t="shared" si="9"/>
        <v>92.14</v>
      </c>
      <c r="F43" s="68">
        <f t="shared" si="9"/>
        <v>92.240000000000009</v>
      </c>
      <c r="G43" s="68">
        <f t="shared" si="9"/>
        <v>146.63999999999999</v>
      </c>
      <c r="H43" s="68">
        <f t="shared" si="9"/>
        <v>149.23999999999998</v>
      </c>
      <c r="I43" s="68">
        <f t="shared" si="9"/>
        <v>199.84</v>
      </c>
      <c r="J43" s="68">
        <f t="shared" si="9"/>
        <v>201.64</v>
      </c>
      <c r="K43" s="68">
        <f t="shared" si="9"/>
        <v>251.14</v>
      </c>
      <c r="L43" s="68">
        <f t="shared" si="9"/>
        <v>256.74</v>
      </c>
      <c r="M43" s="68">
        <f t="shared" si="9"/>
        <v>249.84</v>
      </c>
      <c r="N43" s="68">
        <f t="shared" si="9"/>
        <v>236.54</v>
      </c>
      <c r="O43" s="68">
        <f t="shared" si="9"/>
        <v>229.83999999999997</v>
      </c>
      <c r="P43" s="68">
        <f t="shared" si="9"/>
        <v>199.64</v>
      </c>
      <c r="Q43" s="68">
        <f t="shared" si="9"/>
        <v>201.44</v>
      </c>
      <c r="R43" s="68">
        <f t="shared" si="9"/>
        <v>226.64</v>
      </c>
      <c r="S43" s="68">
        <f t="shared" si="9"/>
        <v>221.04</v>
      </c>
      <c r="T43" s="68">
        <f t="shared" si="9"/>
        <v>191.04</v>
      </c>
      <c r="U43" s="68">
        <f t="shared" si="9"/>
        <v>208.44</v>
      </c>
      <c r="V43" s="68">
        <f t="shared" si="9"/>
        <v>205.84</v>
      </c>
      <c r="W43" s="68">
        <f t="shared" si="9"/>
        <v>214.04</v>
      </c>
      <c r="X43" s="68">
        <f t="shared" si="9"/>
        <v>248.13999999999996</v>
      </c>
      <c r="Y43" s="68">
        <f t="shared" si="9"/>
        <v>326.84000000000003</v>
      </c>
      <c r="Z43" s="68">
        <f t="shared" si="9"/>
        <v>350</v>
      </c>
      <c r="AA43" s="68">
        <f t="shared" si="9"/>
        <v>243.64</v>
      </c>
      <c r="AB43" s="68">
        <f t="shared" si="9"/>
        <v>242.54</v>
      </c>
      <c r="AC43" s="68">
        <f t="shared" si="9"/>
        <v>273.33999999999997</v>
      </c>
      <c r="AD43" s="68">
        <f t="shared" si="9"/>
        <v>189.34</v>
      </c>
      <c r="AE43" s="68">
        <f t="shared" si="9"/>
        <v>148.84</v>
      </c>
      <c r="AF43" s="68">
        <f t="shared" si="9"/>
        <v>119.34000000000002</v>
      </c>
      <c r="AG43" s="73">
        <f>SUM(AG31:AG42)</f>
        <v>464.91</v>
      </c>
      <c r="AH43" s="51">
        <f t="shared" si="2"/>
        <v>350</v>
      </c>
      <c r="AI43" s="52">
        <f t="shared" si="3"/>
        <v>92.14</v>
      </c>
      <c r="AK43" s="53"/>
    </row>
    <row r="44" spans="1:41" x14ac:dyDescent="0.25">
      <c r="A44" s="54" t="s">
        <v>51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0</v>
      </c>
      <c r="K44" s="48">
        <v>0</v>
      </c>
      <c r="L44" s="74">
        <v>0</v>
      </c>
      <c r="M44" s="74">
        <v>0</v>
      </c>
      <c r="N44" s="74">
        <v>29.5</v>
      </c>
      <c r="O44" s="74">
        <v>30</v>
      </c>
      <c r="P44" s="48">
        <v>43.1</v>
      </c>
      <c r="Q44" s="48">
        <v>43.1</v>
      </c>
      <c r="R44" s="48">
        <v>29.4</v>
      </c>
      <c r="S44" s="48">
        <v>30</v>
      </c>
      <c r="T44" s="48">
        <v>30</v>
      </c>
      <c r="U44" s="48">
        <v>30</v>
      </c>
      <c r="V44" s="48">
        <v>30</v>
      </c>
      <c r="W44" s="48">
        <v>35</v>
      </c>
      <c r="X44" s="48">
        <v>45</v>
      </c>
      <c r="Y44" s="48">
        <v>40.5</v>
      </c>
      <c r="Z44" s="48">
        <v>39.9</v>
      </c>
      <c r="AA44" s="48">
        <v>13.8</v>
      </c>
      <c r="AB44" s="48">
        <v>13.8</v>
      </c>
      <c r="AC44" s="48">
        <v>13.8</v>
      </c>
      <c r="AD44" s="48">
        <v>13.7</v>
      </c>
      <c r="AE44" s="48">
        <v>0</v>
      </c>
      <c r="AF44" s="48">
        <v>0</v>
      </c>
      <c r="AG44" s="56">
        <v>60</v>
      </c>
      <c r="AH44" s="51">
        <f t="shared" si="2"/>
        <v>45</v>
      </c>
      <c r="AI44" s="52">
        <f t="shared" si="3"/>
        <v>0</v>
      </c>
      <c r="AK44" s="53"/>
    </row>
    <row r="45" spans="1:41" x14ac:dyDescent="0.25">
      <c r="A45" s="57" t="s">
        <v>52</v>
      </c>
      <c r="B45" s="69">
        <v>0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74">
        <v>0</v>
      </c>
      <c r="M45" s="74">
        <v>0</v>
      </c>
      <c r="N45" s="74">
        <v>4.9000000000000004</v>
      </c>
      <c r="O45" s="74">
        <v>15</v>
      </c>
      <c r="P45" s="69">
        <v>17.7</v>
      </c>
      <c r="Q45" s="69">
        <v>20.3</v>
      </c>
      <c r="R45" s="48">
        <v>14.6</v>
      </c>
      <c r="S45" s="48">
        <v>15</v>
      </c>
      <c r="T45" s="48">
        <v>16</v>
      </c>
      <c r="U45" s="48">
        <v>16</v>
      </c>
      <c r="V45" s="48">
        <v>16</v>
      </c>
      <c r="W45" s="69">
        <v>17</v>
      </c>
      <c r="X45" s="69">
        <v>21.8</v>
      </c>
      <c r="Y45" s="69">
        <v>19.399999999999999</v>
      </c>
      <c r="Z45" s="69">
        <v>18.2</v>
      </c>
      <c r="AA45" s="69">
        <v>6.3</v>
      </c>
      <c r="AB45" s="69">
        <v>6.2</v>
      </c>
      <c r="AC45" s="69">
        <v>6</v>
      </c>
      <c r="AD45" s="69">
        <v>6</v>
      </c>
      <c r="AE45" s="69">
        <v>4.5999999999999996</v>
      </c>
      <c r="AF45" s="69">
        <v>0</v>
      </c>
      <c r="AG45" s="58">
        <v>32</v>
      </c>
      <c r="AH45" s="51">
        <f t="shared" si="2"/>
        <v>21.8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6">
        <v>0</v>
      </c>
      <c r="C46" s="76">
        <v>0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5">
        <v>0</v>
      </c>
      <c r="M46" s="75">
        <v>0</v>
      </c>
      <c r="N46" s="75">
        <v>1.8</v>
      </c>
      <c r="O46" s="75">
        <v>4.5</v>
      </c>
      <c r="P46" s="76">
        <v>6.4</v>
      </c>
      <c r="Q46" s="76">
        <v>7.4</v>
      </c>
      <c r="R46" s="48">
        <v>5.3</v>
      </c>
      <c r="S46" s="48">
        <v>5.5</v>
      </c>
      <c r="T46" s="48">
        <v>5.6</v>
      </c>
      <c r="U46" s="48">
        <v>5.6</v>
      </c>
      <c r="V46" s="48">
        <v>5.6</v>
      </c>
      <c r="W46" s="76">
        <v>6</v>
      </c>
      <c r="X46" s="76">
        <v>7</v>
      </c>
      <c r="Y46" s="76">
        <v>7</v>
      </c>
      <c r="Z46" s="76">
        <v>6.6</v>
      </c>
      <c r="AA46" s="76">
        <v>2.2999999999999998</v>
      </c>
      <c r="AB46" s="76">
        <v>2.2999999999999998</v>
      </c>
      <c r="AC46" s="76">
        <v>2.2000000000000002</v>
      </c>
      <c r="AD46" s="76">
        <v>2.2000000000000002</v>
      </c>
      <c r="AE46" s="76">
        <v>1.7</v>
      </c>
      <c r="AF46" s="76">
        <v>0</v>
      </c>
      <c r="AG46" s="77">
        <v>14</v>
      </c>
      <c r="AH46" s="51">
        <f t="shared" si="2"/>
        <v>7.4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" si="10">SUM(B44:B46)</f>
        <v>0</v>
      </c>
      <c r="C47" s="68">
        <f t="shared" ref="C47:AF47" si="11">SUM(C44:C46)</f>
        <v>0</v>
      </c>
      <c r="D47" s="68">
        <f t="shared" si="11"/>
        <v>0</v>
      </c>
      <c r="E47" s="68">
        <f t="shared" si="11"/>
        <v>0</v>
      </c>
      <c r="F47" s="68">
        <f t="shared" si="11"/>
        <v>0</v>
      </c>
      <c r="G47" s="68">
        <f t="shared" si="11"/>
        <v>0</v>
      </c>
      <c r="H47" s="68">
        <f t="shared" si="11"/>
        <v>0</v>
      </c>
      <c r="I47" s="68">
        <f t="shared" si="11"/>
        <v>0</v>
      </c>
      <c r="J47" s="68">
        <f t="shared" si="11"/>
        <v>0</v>
      </c>
      <c r="K47" s="68">
        <f t="shared" si="11"/>
        <v>0</v>
      </c>
      <c r="L47" s="68">
        <f t="shared" si="11"/>
        <v>0</v>
      </c>
      <c r="M47" s="68">
        <f t="shared" si="11"/>
        <v>0</v>
      </c>
      <c r="N47" s="68">
        <f t="shared" si="11"/>
        <v>36.199999999999996</v>
      </c>
      <c r="O47" s="68">
        <f t="shared" si="11"/>
        <v>49.5</v>
      </c>
      <c r="P47" s="68">
        <f t="shared" si="11"/>
        <v>67.2</v>
      </c>
      <c r="Q47" s="68">
        <f t="shared" si="11"/>
        <v>70.800000000000011</v>
      </c>
      <c r="R47" s="68">
        <f t="shared" si="11"/>
        <v>49.3</v>
      </c>
      <c r="S47" s="68">
        <f t="shared" si="11"/>
        <v>50.5</v>
      </c>
      <c r="T47" s="68">
        <f t="shared" si="11"/>
        <v>51.6</v>
      </c>
      <c r="U47" s="68">
        <f t="shared" si="11"/>
        <v>51.6</v>
      </c>
      <c r="V47" s="68">
        <f t="shared" si="11"/>
        <v>51.6</v>
      </c>
      <c r="W47" s="68">
        <f t="shared" si="11"/>
        <v>58</v>
      </c>
      <c r="X47" s="68">
        <f t="shared" si="11"/>
        <v>73.8</v>
      </c>
      <c r="Y47" s="68">
        <f t="shared" si="11"/>
        <v>66.900000000000006</v>
      </c>
      <c r="Z47" s="68">
        <f t="shared" si="11"/>
        <v>64.699999999999989</v>
      </c>
      <c r="AA47" s="68">
        <f t="shared" si="11"/>
        <v>22.400000000000002</v>
      </c>
      <c r="AB47" s="68">
        <f t="shared" si="11"/>
        <v>22.3</v>
      </c>
      <c r="AC47" s="68">
        <f t="shared" si="11"/>
        <v>22</v>
      </c>
      <c r="AD47" s="68">
        <f t="shared" si="11"/>
        <v>21.9</v>
      </c>
      <c r="AE47" s="68">
        <f t="shared" si="11"/>
        <v>6.3</v>
      </c>
      <c r="AF47" s="68">
        <f t="shared" si="11"/>
        <v>0</v>
      </c>
      <c r="AG47" s="73">
        <f>SUM(AG44:AG46)</f>
        <v>106</v>
      </c>
      <c r="AH47" s="51">
        <f t="shared" si="2"/>
        <v>73.8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73.400000000000006</v>
      </c>
      <c r="C48" s="48">
        <v>76.400000000000006</v>
      </c>
      <c r="D48" s="48">
        <v>74.099999999999994</v>
      </c>
      <c r="E48" s="48">
        <v>73</v>
      </c>
      <c r="F48" s="48">
        <v>75</v>
      </c>
      <c r="G48" s="48">
        <v>66.3</v>
      </c>
      <c r="H48" s="48">
        <v>69</v>
      </c>
      <c r="I48" s="48">
        <v>72</v>
      </c>
      <c r="J48" s="48">
        <v>75</v>
      </c>
      <c r="K48" s="48">
        <v>73.599999999999994</v>
      </c>
      <c r="L48" s="48">
        <v>73.5</v>
      </c>
      <c r="M48" s="48">
        <v>73.8</v>
      </c>
      <c r="N48" s="48">
        <v>75.400000000000006</v>
      </c>
      <c r="O48" s="48">
        <v>75</v>
      </c>
      <c r="P48" s="48">
        <v>64.5</v>
      </c>
      <c r="Q48" s="48">
        <v>72.3</v>
      </c>
      <c r="R48" s="48">
        <v>76</v>
      </c>
      <c r="S48" s="48">
        <v>79</v>
      </c>
      <c r="T48" s="48">
        <v>72</v>
      </c>
      <c r="U48" s="48">
        <v>73</v>
      </c>
      <c r="V48" s="48">
        <v>75</v>
      </c>
      <c r="W48" s="48">
        <v>76</v>
      </c>
      <c r="X48" s="48">
        <v>70</v>
      </c>
      <c r="Y48" s="48">
        <v>69</v>
      </c>
      <c r="Z48" s="48">
        <v>76</v>
      </c>
      <c r="AA48" s="48">
        <v>73.5</v>
      </c>
      <c r="AB48" s="48">
        <v>74.2</v>
      </c>
      <c r="AC48" s="48">
        <v>73.599999999999994</v>
      </c>
      <c r="AD48" s="48">
        <v>74.5</v>
      </c>
      <c r="AE48" s="48">
        <v>71.599999999999994</v>
      </c>
      <c r="AF48" s="48">
        <v>77</v>
      </c>
      <c r="AG48" s="56"/>
      <c r="AH48" s="51">
        <f t="shared" si="2"/>
        <v>79</v>
      </c>
      <c r="AI48" s="52">
        <f t="shared" si="3"/>
        <v>64.5</v>
      </c>
      <c r="AK48" s="53"/>
    </row>
    <row r="49" spans="1:37" x14ac:dyDescent="0.25">
      <c r="A49" s="57" t="s">
        <v>56</v>
      </c>
      <c r="B49" s="69">
        <v>149</v>
      </c>
      <c r="C49" s="69">
        <v>147</v>
      </c>
      <c r="D49" s="69">
        <v>141</v>
      </c>
      <c r="E49" s="69">
        <v>135</v>
      </c>
      <c r="F49" s="69">
        <v>130</v>
      </c>
      <c r="G49" s="69">
        <v>145</v>
      </c>
      <c r="H49" s="69">
        <v>150</v>
      </c>
      <c r="I49" s="69">
        <v>152</v>
      </c>
      <c r="J49" s="69">
        <v>155</v>
      </c>
      <c r="K49" s="69">
        <v>175</v>
      </c>
      <c r="L49" s="48">
        <v>172</v>
      </c>
      <c r="M49" s="48">
        <v>169</v>
      </c>
      <c r="N49" s="48">
        <v>169</v>
      </c>
      <c r="O49" s="48">
        <v>160</v>
      </c>
      <c r="P49" s="48">
        <v>145</v>
      </c>
      <c r="Q49" s="48">
        <v>147</v>
      </c>
      <c r="R49" s="48">
        <v>160</v>
      </c>
      <c r="S49" s="48">
        <v>150</v>
      </c>
      <c r="T49" s="48">
        <v>149</v>
      </c>
      <c r="U49" s="78">
        <v>151</v>
      </c>
      <c r="V49" s="78">
        <v>148</v>
      </c>
      <c r="W49" s="78">
        <v>150</v>
      </c>
      <c r="X49" s="78">
        <f>111+52</f>
        <v>163</v>
      </c>
      <c r="Y49" s="78">
        <f>117+54</f>
        <v>171</v>
      </c>
      <c r="Z49" s="78">
        <v>170</v>
      </c>
      <c r="AA49" s="69">
        <v>160</v>
      </c>
      <c r="AB49" s="69">
        <v>166</v>
      </c>
      <c r="AC49" s="69">
        <v>155</v>
      </c>
      <c r="AD49" s="69">
        <v>148</v>
      </c>
      <c r="AE49" s="69">
        <v>173</v>
      </c>
      <c r="AF49" s="69">
        <v>175</v>
      </c>
      <c r="AG49" s="58"/>
      <c r="AH49" s="51">
        <f t="shared" si="2"/>
        <v>175</v>
      </c>
      <c r="AI49" s="52">
        <f t="shared" si="3"/>
        <v>130</v>
      </c>
      <c r="AK49" s="53">
        <v>9857021428</v>
      </c>
    </row>
    <row r="50" spans="1:37" x14ac:dyDescent="0.25">
      <c r="A50" s="57" t="s">
        <v>57</v>
      </c>
      <c r="B50" s="69">
        <v>367</v>
      </c>
      <c r="C50" s="69">
        <v>343.3</v>
      </c>
      <c r="D50" s="69">
        <v>340</v>
      </c>
      <c r="E50" s="69">
        <v>345</v>
      </c>
      <c r="F50" s="69">
        <v>350</v>
      </c>
      <c r="G50" s="48">
        <v>342</v>
      </c>
      <c r="H50" s="48">
        <v>330</v>
      </c>
      <c r="I50" s="48">
        <v>332</v>
      </c>
      <c r="J50" s="48">
        <v>345</v>
      </c>
      <c r="K50" s="48">
        <v>345</v>
      </c>
      <c r="L50" s="69">
        <v>348</v>
      </c>
      <c r="M50" s="69">
        <v>350</v>
      </c>
      <c r="N50" s="69">
        <v>364</v>
      </c>
      <c r="O50" s="69">
        <v>368</v>
      </c>
      <c r="P50" s="69">
        <v>360</v>
      </c>
      <c r="Q50" s="69">
        <v>366</v>
      </c>
      <c r="R50" s="69">
        <v>400</v>
      </c>
      <c r="S50" s="69">
        <v>268</v>
      </c>
      <c r="T50" s="69">
        <v>380</v>
      </c>
      <c r="U50" s="79">
        <v>365</v>
      </c>
      <c r="V50" s="79">
        <v>370</v>
      </c>
      <c r="W50" s="79">
        <v>368</v>
      </c>
      <c r="X50" s="79">
        <v>365</v>
      </c>
      <c r="Y50" s="79">
        <v>380</v>
      </c>
      <c r="Z50" s="79">
        <v>385</v>
      </c>
      <c r="AA50" s="69">
        <v>350</v>
      </c>
      <c r="AB50" s="69">
        <v>360</v>
      </c>
      <c r="AC50" s="69">
        <v>360</v>
      </c>
      <c r="AD50" s="69">
        <v>358</v>
      </c>
      <c r="AE50" s="69">
        <v>346</v>
      </c>
      <c r="AF50" s="69">
        <v>354</v>
      </c>
      <c r="AG50" s="80"/>
      <c r="AH50" s="51">
        <f t="shared" si="2"/>
        <v>400</v>
      </c>
      <c r="AI50" s="52">
        <f t="shared" si="3"/>
        <v>268</v>
      </c>
      <c r="AK50" s="53" t="s">
        <v>224</v>
      </c>
    </row>
    <row r="51" spans="1:37" x14ac:dyDescent="0.25">
      <c r="A51" s="57" t="s">
        <v>58</v>
      </c>
      <c r="B51" s="81">
        <v>44.5</v>
      </c>
      <c r="C51" s="81">
        <v>45.4</v>
      </c>
      <c r="D51" s="81">
        <v>39.299999999999997</v>
      </c>
      <c r="E51" s="81">
        <v>42</v>
      </c>
      <c r="F51" s="81">
        <v>43</v>
      </c>
      <c r="G51" s="81">
        <v>43</v>
      </c>
      <c r="H51" s="81">
        <v>43</v>
      </c>
      <c r="I51" s="81">
        <v>45</v>
      </c>
      <c r="J51" s="81">
        <v>46</v>
      </c>
      <c r="K51" s="81">
        <v>44</v>
      </c>
      <c r="L51" s="69">
        <v>41</v>
      </c>
      <c r="M51" s="69">
        <v>37</v>
      </c>
      <c r="N51" s="69">
        <v>36.4</v>
      </c>
      <c r="O51" s="69">
        <v>35</v>
      </c>
      <c r="P51" s="69">
        <v>48</v>
      </c>
      <c r="Q51" s="69">
        <v>46</v>
      </c>
      <c r="R51" s="69">
        <v>46</v>
      </c>
      <c r="S51" s="69">
        <v>50</v>
      </c>
      <c r="T51" s="69">
        <v>54</v>
      </c>
      <c r="U51" s="69">
        <v>57</v>
      </c>
      <c r="V51" s="69">
        <v>57</v>
      </c>
      <c r="W51" s="69">
        <v>57</v>
      </c>
      <c r="X51" s="69">
        <v>51</v>
      </c>
      <c r="Y51" s="69">
        <v>52</v>
      </c>
      <c r="Z51" s="69">
        <v>52</v>
      </c>
      <c r="AA51" s="81">
        <v>32.299999999999997</v>
      </c>
      <c r="AB51" s="81">
        <v>48</v>
      </c>
      <c r="AC51" s="81">
        <v>51</v>
      </c>
      <c r="AD51" s="81">
        <v>52</v>
      </c>
      <c r="AE51" s="81">
        <v>51</v>
      </c>
      <c r="AF51" s="81">
        <v>52</v>
      </c>
      <c r="AG51" s="80"/>
      <c r="AH51" s="51">
        <f t="shared" si="2"/>
        <v>57</v>
      </c>
      <c r="AI51" s="52">
        <f t="shared" si="3"/>
        <v>32.299999999999997</v>
      </c>
      <c r="AK51" s="53"/>
    </row>
    <row r="52" spans="1:37" x14ac:dyDescent="0.25">
      <c r="A52" s="57" t="s">
        <v>59</v>
      </c>
      <c r="B52" s="48">
        <v>63.4</v>
      </c>
      <c r="C52" s="81">
        <v>78.400000000000006</v>
      </c>
      <c r="D52" s="81">
        <v>74.7</v>
      </c>
      <c r="E52" s="81">
        <v>76</v>
      </c>
      <c r="F52" s="81">
        <v>74</v>
      </c>
      <c r="G52" s="81">
        <v>74</v>
      </c>
      <c r="H52" s="81">
        <v>74</v>
      </c>
      <c r="I52" s="81">
        <v>79</v>
      </c>
      <c r="J52" s="81">
        <v>78</v>
      </c>
      <c r="K52" s="81">
        <v>63</v>
      </c>
      <c r="L52" s="48">
        <v>65</v>
      </c>
      <c r="M52" s="48">
        <v>68.8</v>
      </c>
      <c r="N52" s="48">
        <v>78.599999999999994</v>
      </c>
      <c r="O52" s="48">
        <v>66.2</v>
      </c>
      <c r="P52" s="48">
        <v>63.7</v>
      </c>
      <c r="Q52" s="48">
        <v>71.900000000000006</v>
      </c>
      <c r="R52" s="48">
        <v>60</v>
      </c>
      <c r="S52" s="48">
        <v>74</v>
      </c>
      <c r="T52" s="48">
        <v>76</v>
      </c>
      <c r="U52" s="48">
        <v>60</v>
      </c>
      <c r="V52" s="48">
        <v>60.7</v>
      </c>
      <c r="W52" s="48">
        <v>63</v>
      </c>
      <c r="X52" s="48">
        <v>71.099999999999994</v>
      </c>
      <c r="Y52" s="48">
        <v>80.3</v>
      </c>
      <c r="Z52" s="48">
        <v>79.2</v>
      </c>
      <c r="AA52" s="48">
        <v>79.2</v>
      </c>
      <c r="AB52" s="48">
        <v>79.2</v>
      </c>
      <c r="AC52" s="48">
        <v>78.5</v>
      </c>
      <c r="AD52" s="48">
        <v>75.2</v>
      </c>
      <c r="AE52" s="48">
        <v>82.2</v>
      </c>
      <c r="AF52" s="48">
        <v>78</v>
      </c>
      <c r="AG52" s="80"/>
      <c r="AH52" s="51">
        <f t="shared" si="2"/>
        <v>82.2</v>
      </c>
      <c r="AI52" s="52">
        <f t="shared" si="3"/>
        <v>60</v>
      </c>
      <c r="AK52" s="53"/>
    </row>
    <row r="53" spans="1:37" x14ac:dyDescent="0.25">
      <c r="A53" s="57" t="s">
        <v>60</v>
      </c>
      <c r="B53" s="82">
        <v>10</v>
      </c>
      <c r="C53" s="82">
        <v>10</v>
      </c>
      <c r="D53" s="82">
        <v>10</v>
      </c>
      <c r="E53" s="82">
        <v>10</v>
      </c>
      <c r="F53" s="82">
        <v>10</v>
      </c>
      <c r="G53" s="82">
        <v>10</v>
      </c>
      <c r="H53" s="82">
        <v>10</v>
      </c>
      <c r="I53" s="82">
        <v>10</v>
      </c>
      <c r="J53" s="82">
        <v>10</v>
      </c>
      <c r="K53" s="82">
        <v>10</v>
      </c>
      <c r="L53" s="82">
        <v>10</v>
      </c>
      <c r="M53" s="82">
        <v>10</v>
      </c>
      <c r="N53" s="82">
        <v>10</v>
      </c>
      <c r="O53" s="82">
        <v>10</v>
      </c>
      <c r="P53" s="82">
        <v>10</v>
      </c>
      <c r="Q53" s="82">
        <v>10</v>
      </c>
      <c r="R53" s="82">
        <v>10</v>
      </c>
      <c r="S53" s="82">
        <v>10</v>
      </c>
      <c r="T53" s="82">
        <v>10</v>
      </c>
      <c r="U53" s="82">
        <v>10</v>
      </c>
      <c r="V53" s="82">
        <v>10</v>
      </c>
      <c r="W53" s="82">
        <v>10</v>
      </c>
      <c r="X53" s="82">
        <v>10</v>
      </c>
      <c r="Y53" s="82">
        <v>10</v>
      </c>
      <c r="Z53" s="82">
        <v>10</v>
      </c>
      <c r="AA53" s="82">
        <v>10</v>
      </c>
      <c r="AB53" s="82">
        <v>10</v>
      </c>
      <c r="AC53" s="82">
        <v>10</v>
      </c>
      <c r="AD53" s="82">
        <v>10</v>
      </c>
      <c r="AE53" s="82">
        <v>10</v>
      </c>
      <c r="AF53" s="82">
        <v>10</v>
      </c>
      <c r="AG53" s="80"/>
      <c r="AH53" s="51">
        <f t="shared" si="2"/>
        <v>10</v>
      </c>
      <c r="AI53" s="52">
        <f t="shared" si="3"/>
        <v>10</v>
      </c>
      <c r="AK53" s="53"/>
    </row>
    <row r="54" spans="1:37" x14ac:dyDescent="0.25">
      <c r="A54" s="57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6</v>
      </c>
      <c r="U54" s="82">
        <v>6</v>
      </c>
      <c r="V54" s="82">
        <v>6</v>
      </c>
      <c r="W54" s="82">
        <v>6</v>
      </c>
      <c r="X54" s="82">
        <v>6</v>
      </c>
      <c r="Y54" s="82">
        <v>6</v>
      </c>
      <c r="Z54" s="82">
        <v>6</v>
      </c>
      <c r="AA54" s="82">
        <v>6</v>
      </c>
      <c r="AB54" s="82">
        <v>6</v>
      </c>
      <c r="AC54" s="82">
        <v>6</v>
      </c>
      <c r="AD54" s="82">
        <v>6</v>
      </c>
      <c r="AE54" s="82">
        <v>6</v>
      </c>
      <c r="AF54" s="82">
        <v>6</v>
      </c>
      <c r="AG54" s="80"/>
      <c r="AH54" s="51">
        <f t="shared" si="2"/>
        <v>6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4">
        <v>0</v>
      </c>
      <c r="C57" s="84">
        <v>0</v>
      </c>
      <c r="D57" s="84">
        <v>0</v>
      </c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1.5</v>
      </c>
      <c r="M57" s="84">
        <v>1.5</v>
      </c>
      <c r="N57" s="84">
        <v>1.5</v>
      </c>
      <c r="O57" s="84">
        <v>8</v>
      </c>
      <c r="P57" s="84">
        <v>8</v>
      </c>
      <c r="Q57" s="84">
        <v>8</v>
      </c>
      <c r="R57" s="84">
        <v>8</v>
      </c>
      <c r="S57" s="84">
        <v>8</v>
      </c>
      <c r="T57" s="84">
        <v>8</v>
      </c>
      <c r="U57" s="84">
        <v>8</v>
      </c>
      <c r="V57" s="84">
        <v>8</v>
      </c>
      <c r="W57" s="84">
        <v>8</v>
      </c>
      <c r="X57" s="84">
        <v>8</v>
      </c>
      <c r="Y57" s="84">
        <v>8</v>
      </c>
      <c r="Z57" s="84">
        <v>10</v>
      </c>
      <c r="AA57" s="84">
        <v>10</v>
      </c>
      <c r="AB57" s="84">
        <v>10</v>
      </c>
      <c r="AC57" s="84">
        <v>10</v>
      </c>
      <c r="AD57" s="84">
        <v>10</v>
      </c>
      <c r="AE57" s="84">
        <v>10</v>
      </c>
      <c r="AF57" s="84">
        <v>10</v>
      </c>
      <c r="AG57" s="85"/>
      <c r="AH57" s="51">
        <f t="shared" si="2"/>
        <v>10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4">
        <v>0</v>
      </c>
      <c r="C58" s="84">
        <v>0</v>
      </c>
      <c r="D58" s="84">
        <v>0</v>
      </c>
      <c r="E58" s="84">
        <v>0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" si="12">SUM(B48:B58)</f>
        <v>707.3</v>
      </c>
      <c r="C59" s="68">
        <f t="shared" ref="C59:AF59" si="13">SUM(C48:C58)</f>
        <v>700.5</v>
      </c>
      <c r="D59" s="68">
        <f t="shared" si="13"/>
        <v>679.1</v>
      </c>
      <c r="E59" s="68">
        <f t="shared" si="13"/>
        <v>681</v>
      </c>
      <c r="F59" s="68">
        <f t="shared" si="13"/>
        <v>682</v>
      </c>
      <c r="G59" s="68">
        <f t="shared" si="13"/>
        <v>680.3</v>
      </c>
      <c r="H59" s="68">
        <f t="shared" si="13"/>
        <v>676</v>
      </c>
      <c r="I59" s="68">
        <f t="shared" si="13"/>
        <v>690</v>
      </c>
      <c r="J59" s="68">
        <f t="shared" si="13"/>
        <v>709</v>
      </c>
      <c r="K59" s="68">
        <f t="shared" si="13"/>
        <v>710.6</v>
      </c>
      <c r="L59" s="68">
        <f t="shared" si="13"/>
        <v>711</v>
      </c>
      <c r="M59" s="68">
        <f t="shared" si="13"/>
        <v>710.09999999999991</v>
      </c>
      <c r="N59" s="68">
        <f t="shared" si="13"/>
        <v>734.9</v>
      </c>
      <c r="O59" s="68">
        <f t="shared" si="13"/>
        <v>722.2</v>
      </c>
      <c r="P59" s="68">
        <f t="shared" si="13"/>
        <v>699.2</v>
      </c>
      <c r="Q59" s="68">
        <f t="shared" si="13"/>
        <v>721.19999999999993</v>
      </c>
      <c r="R59" s="68">
        <f t="shared" si="13"/>
        <v>760</v>
      </c>
      <c r="S59" s="68">
        <f t="shared" si="13"/>
        <v>639</v>
      </c>
      <c r="T59" s="68">
        <f t="shared" si="13"/>
        <v>755</v>
      </c>
      <c r="U59" s="68">
        <f t="shared" si="13"/>
        <v>730</v>
      </c>
      <c r="V59" s="68">
        <f t="shared" si="13"/>
        <v>734.7</v>
      </c>
      <c r="W59" s="68">
        <f t="shared" si="13"/>
        <v>738</v>
      </c>
      <c r="X59" s="68">
        <f t="shared" si="13"/>
        <v>744.1</v>
      </c>
      <c r="Y59" s="68">
        <f t="shared" si="13"/>
        <v>776.3</v>
      </c>
      <c r="Z59" s="68">
        <f t="shared" si="13"/>
        <v>788.2</v>
      </c>
      <c r="AA59" s="68">
        <f t="shared" si="13"/>
        <v>721</v>
      </c>
      <c r="AB59" s="68">
        <f t="shared" si="13"/>
        <v>753.40000000000009</v>
      </c>
      <c r="AC59" s="68">
        <f t="shared" si="13"/>
        <v>744.1</v>
      </c>
      <c r="AD59" s="68">
        <f t="shared" si="13"/>
        <v>733.7</v>
      </c>
      <c r="AE59" s="68">
        <f t="shared" si="13"/>
        <v>749.80000000000007</v>
      </c>
      <c r="AF59" s="68">
        <f t="shared" si="13"/>
        <v>762</v>
      </c>
      <c r="AG59" s="73">
        <f>SUM(AG48:AG58)</f>
        <v>0</v>
      </c>
      <c r="AH59" s="51">
        <f t="shared" si="2"/>
        <v>788.2</v>
      </c>
      <c r="AI59" s="52">
        <f t="shared" si="3"/>
        <v>639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4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 t="shared" ref="B63" si="14">SUM(B60:B62)</f>
        <v>0</v>
      </c>
      <c r="C63" s="68">
        <f t="shared" ref="C63:AF63" si="15">SUM(C60:C62)</f>
        <v>0</v>
      </c>
      <c r="D63" s="68">
        <f t="shared" si="15"/>
        <v>0</v>
      </c>
      <c r="E63" s="68">
        <f t="shared" si="15"/>
        <v>0</v>
      </c>
      <c r="F63" s="68">
        <f t="shared" si="15"/>
        <v>0</v>
      </c>
      <c r="G63" s="68">
        <f t="shared" si="15"/>
        <v>0</v>
      </c>
      <c r="H63" s="68">
        <f t="shared" si="15"/>
        <v>0</v>
      </c>
      <c r="I63" s="68">
        <f t="shared" si="15"/>
        <v>0</v>
      </c>
      <c r="J63" s="68">
        <f t="shared" si="15"/>
        <v>0</v>
      </c>
      <c r="K63" s="68">
        <f t="shared" si="15"/>
        <v>0</v>
      </c>
      <c r="L63" s="68">
        <f t="shared" si="15"/>
        <v>0</v>
      </c>
      <c r="M63" s="68">
        <f t="shared" si="15"/>
        <v>0</v>
      </c>
      <c r="N63" s="68">
        <f t="shared" si="15"/>
        <v>0</v>
      </c>
      <c r="O63" s="68">
        <f t="shared" si="15"/>
        <v>0</v>
      </c>
      <c r="P63" s="68">
        <f t="shared" si="15"/>
        <v>0</v>
      </c>
      <c r="Q63" s="68">
        <f t="shared" si="15"/>
        <v>0</v>
      </c>
      <c r="R63" s="68">
        <f t="shared" si="15"/>
        <v>0</v>
      </c>
      <c r="S63" s="68">
        <f t="shared" si="15"/>
        <v>0</v>
      </c>
      <c r="T63" s="68">
        <f t="shared" si="15"/>
        <v>0</v>
      </c>
      <c r="U63" s="68">
        <f t="shared" si="15"/>
        <v>0</v>
      </c>
      <c r="V63" s="68">
        <f t="shared" si="15"/>
        <v>0</v>
      </c>
      <c r="W63" s="68">
        <f t="shared" si="15"/>
        <v>0</v>
      </c>
      <c r="X63" s="68">
        <f t="shared" si="15"/>
        <v>0</v>
      </c>
      <c r="Y63" s="68">
        <f t="shared" si="15"/>
        <v>0</v>
      </c>
      <c r="Z63" s="68">
        <f t="shared" si="15"/>
        <v>0</v>
      </c>
      <c r="AA63" s="68">
        <f t="shared" si="15"/>
        <v>0</v>
      </c>
      <c r="AB63" s="68">
        <f t="shared" si="15"/>
        <v>0</v>
      </c>
      <c r="AC63" s="68">
        <f t="shared" si="15"/>
        <v>0</v>
      </c>
      <c r="AD63" s="68">
        <f t="shared" si="15"/>
        <v>0</v>
      </c>
      <c r="AE63" s="68">
        <f t="shared" si="15"/>
        <v>0</v>
      </c>
      <c r="AF63" s="68">
        <f t="shared" si="15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>
        <v>70</v>
      </c>
      <c r="J64" s="88">
        <v>70</v>
      </c>
      <c r="K64" s="88">
        <v>70</v>
      </c>
      <c r="L64" s="88">
        <v>80</v>
      </c>
      <c r="M64" s="88">
        <v>80</v>
      </c>
      <c r="N64" s="88">
        <v>70</v>
      </c>
      <c r="O64" s="88">
        <v>70</v>
      </c>
      <c r="P64" s="88">
        <v>50</v>
      </c>
      <c r="Q64" s="88">
        <v>50</v>
      </c>
      <c r="R64" s="88">
        <v>50</v>
      </c>
      <c r="S64" s="88">
        <v>50</v>
      </c>
      <c r="T64" s="88">
        <v>50</v>
      </c>
      <c r="U64" s="88">
        <v>50</v>
      </c>
      <c r="V64" s="88">
        <v>55</v>
      </c>
      <c r="W64" s="88">
        <v>50</v>
      </c>
      <c r="X64" s="88">
        <v>50</v>
      </c>
      <c r="Y64" s="88">
        <v>40</v>
      </c>
      <c r="Z64" s="88">
        <v>40</v>
      </c>
      <c r="AA64" s="88">
        <v>65</v>
      </c>
      <c r="AB64" s="88">
        <v>20</v>
      </c>
      <c r="AC64" s="88"/>
      <c r="AD64" s="88"/>
      <c r="AE64" s="88"/>
      <c r="AF64" s="88"/>
      <c r="AG64" s="73"/>
      <c r="AH64" s="51">
        <f t="shared" si="2"/>
        <v>80</v>
      </c>
      <c r="AI64" s="52">
        <f t="shared" si="3"/>
        <v>20</v>
      </c>
    </row>
    <row r="65" spans="1:35" ht="15.75" thickBot="1" x14ac:dyDescent="0.3">
      <c r="A65" s="89" t="s">
        <v>72</v>
      </c>
      <c r="B65" s="90">
        <f t="shared" ref="B65" si="16">B63+B59+B47+B43+B30+B64</f>
        <v>1019.4399999999999</v>
      </c>
      <c r="C65" s="90">
        <f t="shared" ref="C65:AF65" si="17">C63+C59+C47+C43+C30+C64</f>
        <v>1023.3399999999999</v>
      </c>
      <c r="D65" s="90">
        <f t="shared" si="17"/>
        <v>1000.94</v>
      </c>
      <c r="E65" s="90">
        <f t="shared" si="17"/>
        <v>999.33999999999992</v>
      </c>
      <c r="F65" s="90">
        <f t="shared" si="17"/>
        <v>1000.64</v>
      </c>
      <c r="G65" s="90">
        <f t="shared" si="17"/>
        <v>1053.3399999999999</v>
      </c>
      <c r="H65" s="90">
        <f t="shared" si="17"/>
        <v>1051.6399999999999</v>
      </c>
      <c r="I65" s="90">
        <f t="shared" si="17"/>
        <v>1186.24</v>
      </c>
      <c r="J65" s="90">
        <f t="shared" si="17"/>
        <v>1207.04</v>
      </c>
      <c r="K65" s="90">
        <f t="shared" si="17"/>
        <v>1258.1399999999999</v>
      </c>
      <c r="L65" s="90">
        <f t="shared" si="17"/>
        <v>1274.1399999999999</v>
      </c>
      <c r="M65" s="90">
        <f t="shared" si="17"/>
        <v>1259.44</v>
      </c>
      <c r="N65" s="90">
        <f t="shared" si="17"/>
        <v>1295.8399999999999</v>
      </c>
      <c r="O65" s="90">
        <f t="shared" si="17"/>
        <v>1293.44</v>
      </c>
      <c r="P65" s="90">
        <f t="shared" si="17"/>
        <v>1234.3400000000001</v>
      </c>
      <c r="Q65" s="90">
        <f t="shared" si="17"/>
        <v>1269.3400000000001</v>
      </c>
      <c r="R65" s="90">
        <f t="shared" si="17"/>
        <v>1311.8400000000001</v>
      </c>
      <c r="S65" s="90">
        <f t="shared" si="17"/>
        <v>1185.8399999999999</v>
      </c>
      <c r="T65" s="90">
        <f t="shared" si="17"/>
        <v>1272.94</v>
      </c>
      <c r="U65" s="90">
        <f t="shared" si="17"/>
        <v>1265.3399999999999</v>
      </c>
      <c r="V65" s="90">
        <f t="shared" si="17"/>
        <v>1264.74</v>
      </c>
      <c r="W65" s="90">
        <f t="shared" si="17"/>
        <v>1277.6399999999999</v>
      </c>
      <c r="X65" s="90">
        <f t="shared" si="17"/>
        <v>1337.04</v>
      </c>
      <c r="Y65" s="90">
        <f t="shared" si="17"/>
        <v>1427.84</v>
      </c>
      <c r="Z65" s="90">
        <f t="shared" si="17"/>
        <v>1453.2</v>
      </c>
      <c r="AA65" s="90">
        <f t="shared" si="17"/>
        <v>1269.04</v>
      </c>
      <c r="AB65" s="90">
        <f t="shared" si="17"/>
        <v>1254.6400000000001</v>
      </c>
      <c r="AC65" s="90">
        <f t="shared" si="17"/>
        <v>1258.8400000000001</v>
      </c>
      <c r="AD65" s="90">
        <f t="shared" si="17"/>
        <v>1164.74</v>
      </c>
      <c r="AE65" s="90">
        <f t="shared" si="17"/>
        <v>1126.54</v>
      </c>
      <c r="AF65" s="90">
        <f t="shared" si="17"/>
        <v>1100.6400000000001</v>
      </c>
      <c r="AG65" s="73">
        <f>AG63+AG59+AG47+AG43+AG30+AG64</f>
        <v>1355.5100000000002</v>
      </c>
      <c r="AH65" s="51">
        <f t="shared" si="2"/>
        <v>1453.2</v>
      </c>
      <c r="AI65" s="52">
        <f t="shared" si="3"/>
        <v>999.33999999999992</v>
      </c>
    </row>
    <row r="66" spans="1:35" x14ac:dyDescent="0.25">
      <c r="A66" s="54" t="s">
        <v>73</v>
      </c>
      <c r="B66" s="81">
        <f t="shared" ref="B66" si="18">IF(B51&lt;0,B51*-1,0)</f>
        <v>0</v>
      </c>
      <c r="C66" s="81">
        <f t="shared" ref="C66:Q66" si="19">IF(C51&lt;0,C51*-1,0)</f>
        <v>0</v>
      </c>
      <c r="D66" s="81">
        <f t="shared" si="19"/>
        <v>0</v>
      </c>
      <c r="E66" s="81">
        <f t="shared" si="19"/>
        <v>0</v>
      </c>
      <c r="F66" s="81">
        <f t="shared" si="19"/>
        <v>0</v>
      </c>
      <c r="G66" s="81">
        <f t="shared" si="19"/>
        <v>0</v>
      </c>
      <c r="H66" s="81">
        <f t="shared" si="19"/>
        <v>0</v>
      </c>
      <c r="I66" s="81">
        <f t="shared" si="19"/>
        <v>0</v>
      </c>
      <c r="J66" s="81">
        <f t="shared" si="19"/>
        <v>0</v>
      </c>
      <c r="K66" s="81">
        <f t="shared" si="19"/>
        <v>0</v>
      </c>
      <c r="L66" s="81">
        <f t="shared" si="19"/>
        <v>0</v>
      </c>
      <c r="M66" s="81">
        <f t="shared" si="19"/>
        <v>0</v>
      </c>
      <c r="N66" s="81">
        <f t="shared" si="19"/>
        <v>0</v>
      </c>
      <c r="O66" s="81">
        <f t="shared" si="19"/>
        <v>0</v>
      </c>
      <c r="P66" s="81">
        <f t="shared" si="19"/>
        <v>0</v>
      </c>
      <c r="Q66" s="81">
        <f t="shared" si="19"/>
        <v>0</v>
      </c>
      <c r="R66" s="81">
        <f>IF(R51&lt;0,R51*-1,0)</f>
        <v>0</v>
      </c>
      <c r="S66" s="81">
        <f t="shared" ref="S66:AF66" si="20">IF(S51&lt;0,S51*-1,0)</f>
        <v>0</v>
      </c>
      <c r="T66" s="81">
        <f t="shared" si="20"/>
        <v>0</v>
      </c>
      <c r="U66" s="81">
        <f t="shared" si="20"/>
        <v>0</v>
      </c>
      <c r="V66" s="81">
        <f t="shared" si="20"/>
        <v>0</v>
      </c>
      <c r="W66" s="81">
        <f t="shared" si="20"/>
        <v>0</v>
      </c>
      <c r="X66" s="81">
        <f t="shared" si="20"/>
        <v>0</v>
      </c>
      <c r="Y66" s="81">
        <f t="shared" si="20"/>
        <v>0</v>
      </c>
      <c r="Z66" s="81">
        <f t="shared" si="20"/>
        <v>0</v>
      </c>
      <c r="AA66" s="81">
        <f t="shared" si="20"/>
        <v>0</v>
      </c>
      <c r="AB66" s="81">
        <f t="shared" si="20"/>
        <v>0</v>
      </c>
      <c r="AC66" s="81">
        <f t="shared" si="20"/>
        <v>0</v>
      </c>
      <c r="AD66" s="81">
        <f t="shared" si="20"/>
        <v>0</v>
      </c>
      <c r="AE66" s="81">
        <f t="shared" si="20"/>
        <v>0</v>
      </c>
      <c r="AF66" s="81">
        <f t="shared" si="20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" si="21">IF(B49&lt;0,B49*-1,0)</f>
        <v>0</v>
      </c>
      <c r="C67" s="81">
        <f t="shared" ref="C67:Q67" si="22">IF(C49&lt;0,C49*-1,0)</f>
        <v>0</v>
      </c>
      <c r="D67" s="81">
        <f t="shared" si="22"/>
        <v>0</v>
      </c>
      <c r="E67" s="81">
        <f t="shared" si="22"/>
        <v>0</v>
      </c>
      <c r="F67" s="81">
        <f t="shared" si="22"/>
        <v>0</v>
      </c>
      <c r="G67" s="81">
        <f t="shared" si="22"/>
        <v>0</v>
      </c>
      <c r="H67" s="81">
        <f t="shared" si="22"/>
        <v>0</v>
      </c>
      <c r="I67" s="81">
        <f t="shared" si="22"/>
        <v>0</v>
      </c>
      <c r="J67" s="81">
        <f t="shared" si="22"/>
        <v>0</v>
      </c>
      <c r="K67" s="81">
        <f t="shared" si="22"/>
        <v>0</v>
      </c>
      <c r="L67" s="81">
        <f t="shared" si="22"/>
        <v>0</v>
      </c>
      <c r="M67" s="81">
        <f t="shared" si="22"/>
        <v>0</v>
      </c>
      <c r="N67" s="81">
        <f t="shared" si="22"/>
        <v>0</v>
      </c>
      <c r="O67" s="81">
        <f t="shared" si="22"/>
        <v>0</v>
      </c>
      <c r="P67" s="81">
        <f t="shared" si="22"/>
        <v>0</v>
      </c>
      <c r="Q67" s="81">
        <f t="shared" si="22"/>
        <v>0</v>
      </c>
      <c r="R67" s="81">
        <f>IF(R49&lt;0,R49*-1,0)</f>
        <v>0</v>
      </c>
      <c r="S67" s="81">
        <f t="shared" ref="S67:AF67" si="23">IF(S49&lt;0,S49*-1,0)</f>
        <v>0</v>
      </c>
      <c r="T67" s="81">
        <f t="shared" si="23"/>
        <v>0</v>
      </c>
      <c r="U67" s="81">
        <f t="shared" si="23"/>
        <v>0</v>
      </c>
      <c r="V67" s="81">
        <f t="shared" si="23"/>
        <v>0</v>
      </c>
      <c r="W67" s="81">
        <f t="shared" si="23"/>
        <v>0</v>
      </c>
      <c r="X67" s="81">
        <f t="shared" si="23"/>
        <v>0</v>
      </c>
      <c r="Y67" s="81">
        <f t="shared" si="23"/>
        <v>0</v>
      </c>
      <c r="Z67" s="81">
        <f t="shared" si="23"/>
        <v>0</v>
      </c>
      <c r="AA67" s="81">
        <f t="shared" si="23"/>
        <v>0</v>
      </c>
      <c r="AB67" s="81">
        <f t="shared" si="23"/>
        <v>0</v>
      </c>
      <c r="AC67" s="81">
        <f t="shared" si="23"/>
        <v>0</v>
      </c>
      <c r="AD67" s="81">
        <f t="shared" si="23"/>
        <v>0</v>
      </c>
      <c r="AE67" s="81">
        <f t="shared" si="23"/>
        <v>0</v>
      </c>
      <c r="AF67" s="81">
        <f t="shared" si="23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" si="24">IF(B52&lt;0,B52*-1,0)</f>
        <v>0</v>
      </c>
      <c r="C68" s="81">
        <f t="shared" ref="C68:Q68" si="25">IF(C52&lt;0,C52*-1,0)</f>
        <v>0</v>
      </c>
      <c r="D68" s="81">
        <f t="shared" si="25"/>
        <v>0</v>
      </c>
      <c r="E68" s="81">
        <f t="shared" si="25"/>
        <v>0</v>
      </c>
      <c r="F68" s="81">
        <f t="shared" si="25"/>
        <v>0</v>
      </c>
      <c r="G68" s="81">
        <f t="shared" si="25"/>
        <v>0</v>
      </c>
      <c r="H68" s="81">
        <f t="shared" si="25"/>
        <v>0</v>
      </c>
      <c r="I68" s="81">
        <f t="shared" si="25"/>
        <v>0</v>
      </c>
      <c r="J68" s="81">
        <f t="shared" si="25"/>
        <v>0</v>
      </c>
      <c r="K68" s="81">
        <f t="shared" si="25"/>
        <v>0</v>
      </c>
      <c r="L68" s="81">
        <f t="shared" si="25"/>
        <v>0</v>
      </c>
      <c r="M68" s="81">
        <f t="shared" si="25"/>
        <v>0</v>
      </c>
      <c r="N68" s="81">
        <f t="shared" si="25"/>
        <v>0</v>
      </c>
      <c r="O68" s="81">
        <f t="shared" si="25"/>
        <v>0</v>
      </c>
      <c r="P68" s="81">
        <f t="shared" si="25"/>
        <v>0</v>
      </c>
      <c r="Q68" s="81">
        <f t="shared" si="25"/>
        <v>0</v>
      </c>
      <c r="R68" s="81">
        <f>IF(R52&lt;0,R52*-1,0)</f>
        <v>0</v>
      </c>
      <c r="S68" s="81">
        <f t="shared" ref="S68:AF68" si="26">IF(S52&lt;0,S52*-1,0)</f>
        <v>0</v>
      </c>
      <c r="T68" s="81">
        <f t="shared" si="26"/>
        <v>0</v>
      </c>
      <c r="U68" s="81">
        <f t="shared" si="26"/>
        <v>0</v>
      </c>
      <c r="V68" s="81">
        <f t="shared" si="26"/>
        <v>0</v>
      </c>
      <c r="W68" s="81">
        <f t="shared" si="26"/>
        <v>0</v>
      </c>
      <c r="X68" s="81">
        <f t="shared" si="26"/>
        <v>0</v>
      </c>
      <c r="Y68" s="81">
        <f t="shared" si="26"/>
        <v>0</v>
      </c>
      <c r="Z68" s="81">
        <f t="shared" si="26"/>
        <v>0</v>
      </c>
      <c r="AA68" s="81">
        <f t="shared" si="26"/>
        <v>0</v>
      </c>
      <c r="AB68" s="81">
        <f t="shared" si="26"/>
        <v>0</v>
      </c>
      <c r="AC68" s="81">
        <f t="shared" si="26"/>
        <v>0</v>
      </c>
      <c r="AD68" s="81">
        <f t="shared" si="26"/>
        <v>0</v>
      </c>
      <c r="AE68" s="81">
        <f t="shared" si="26"/>
        <v>0</v>
      </c>
      <c r="AF68" s="81">
        <f t="shared" si="2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 t="shared" ref="B69" si="27">IF(B50&lt;0,B50*-1,0)</f>
        <v>0</v>
      </c>
      <c r="C69" s="81">
        <f t="shared" ref="C69:AF69" si="28">IF(C50&lt;0,C50*-1,0)</f>
        <v>0</v>
      </c>
      <c r="D69" s="81">
        <f t="shared" si="28"/>
        <v>0</v>
      </c>
      <c r="E69" s="81">
        <f t="shared" si="28"/>
        <v>0</v>
      </c>
      <c r="F69" s="81">
        <f t="shared" si="28"/>
        <v>0</v>
      </c>
      <c r="G69" s="81">
        <f t="shared" si="28"/>
        <v>0</v>
      </c>
      <c r="H69" s="81">
        <f t="shared" si="28"/>
        <v>0</v>
      </c>
      <c r="I69" s="81">
        <f t="shared" si="28"/>
        <v>0</v>
      </c>
      <c r="J69" s="81">
        <f t="shared" si="28"/>
        <v>0</v>
      </c>
      <c r="K69" s="81">
        <f t="shared" si="28"/>
        <v>0</v>
      </c>
      <c r="L69" s="81">
        <f t="shared" si="28"/>
        <v>0</v>
      </c>
      <c r="M69" s="81">
        <f t="shared" si="28"/>
        <v>0</v>
      </c>
      <c r="N69" s="81">
        <f t="shared" si="28"/>
        <v>0</v>
      </c>
      <c r="O69" s="81">
        <f t="shared" si="28"/>
        <v>0</v>
      </c>
      <c r="P69" s="81">
        <f t="shared" si="28"/>
        <v>0</v>
      </c>
      <c r="Q69" s="81">
        <f t="shared" si="28"/>
        <v>0</v>
      </c>
      <c r="R69" s="81">
        <f t="shared" si="28"/>
        <v>0</v>
      </c>
      <c r="S69" s="81">
        <f t="shared" si="28"/>
        <v>0</v>
      </c>
      <c r="T69" s="81">
        <f t="shared" si="28"/>
        <v>0</v>
      </c>
      <c r="U69" s="81">
        <f t="shared" si="28"/>
        <v>0</v>
      </c>
      <c r="V69" s="81">
        <f t="shared" si="28"/>
        <v>0</v>
      </c>
      <c r="W69" s="81">
        <f t="shared" si="28"/>
        <v>0</v>
      </c>
      <c r="X69" s="81">
        <f t="shared" si="28"/>
        <v>0</v>
      </c>
      <c r="Y69" s="81">
        <f t="shared" si="28"/>
        <v>0</v>
      </c>
      <c r="Z69" s="81">
        <f t="shared" si="28"/>
        <v>0</v>
      </c>
      <c r="AA69" s="81">
        <f t="shared" si="28"/>
        <v>0</v>
      </c>
      <c r="AB69" s="81">
        <f t="shared" si="28"/>
        <v>0</v>
      </c>
      <c r="AC69" s="81">
        <f t="shared" si="28"/>
        <v>0</v>
      </c>
      <c r="AD69" s="81">
        <f t="shared" si="28"/>
        <v>0</v>
      </c>
      <c r="AE69" s="81">
        <f t="shared" si="28"/>
        <v>0</v>
      </c>
      <c r="AF69" s="81">
        <f t="shared" si="28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 t="shared" ref="B71" si="29">SUM(B66:B70)</f>
        <v>0</v>
      </c>
      <c r="C71" s="68">
        <f t="shared" ref="C71:AF71" si="30">SUM(C66:C70)</f>
        <v>0</v>
      </c>
      <c r="D71" s="68">
        <f t="shared" si="30"/>
        <v>0</v>
      </c>
      <c r="E71" s="68">
        <f t="shared" si="30"/>
        <v>0</v>
      </c>
      <c r="F71" s="68">
        <f t="shared" si="30"/>
        <v>0</v>
      </c>
      <c r="G71" s="68">
        <f t="shared" si="30"/>
        <v>0</v>
      </c>
      <c r="H71" s="68">
        <f t="shared" si="30"/>
        <v>0</v>
      </c>
      <c r="I71" s="68">
        <f t="shared" si="30"/>
        <v>0</v>
      </c>
      <c r="J71" s="68">
        <f t="shared" si="30"/>
        <v>0</v>
      </c>
      <c r="K71" s="68">
        <f t="shared" si="30"/>
        <v>0</v>
      </c>
      <c r="L71" s="68">
        <f t="shared" si="30"/>
        <v>0</v>
      </c>
      <c r="M71" s="68">
        <f t="shared" si="30"/>
        <v>0</v>
      </c>
      <c r="N71" s="68">
        <f t="shared" si="30"/>
        <v>0</v>
      </c>
      <c r="O71" s="68">
        <f t="shared" si="30"/>
        <v>0</v>
      </c>
      <c r="P71" s="68">
        <f t="shared" si="30"/>
        <v>0</v>
      </c>
      <c r="Q71" s="68">
        <f t="shared" si="30"/>
        <v>0</v>
      </c>
      <c r="R71" s="68">
        <f t="shared" si="30"/>
        <v>0</v>
      </c>
      <c r="S71" s="68">
        <f t="shared" si="30"/>
        <v>0</v>
      </c>
      <c r="T71" s="68">
        <f t="shared" si="30"/>
        <v>0</v>
      </c>
      <c r="U71" s="68">
        <f t="shared" si="30"/>
        <v>0</v>
      </c>
      <c r="V71" s="68">
        <f t="shared" si="30"/>
        <v>0</v>
      </c>
      <c r="W71" s="68">
        <f t="shared" si="30"/>
        <v>0</v>
      </c>
      <c r="X71" s="68">
        <f t="shared" si="30"/>
        <v>0</v>
      </c>
      <c r="Y71" s="68">
        <f t="shared" si="30"/>
        <v>0</v>
      </c>
      <c r="Z71" s="68">
        <f t="shared" si="30"/>
        <v>0</v>
      </c>
      <c r="AA71" s="68">
        <f t="shared" si="30"/>
        <v>0</v>
      </c>
      <c r="AB71" s="68">
        <f t="shared" si="30"/>
        <v>0</v>
      </c>
      <c r="AC71" s="68">
        <f t="shared" si="30"/>
        <v>0</v>
      </c>
      <c r="AD71" s="68">
        <f t="shared" si="30"/>
        <v>0</v>
      </c>
      <c r="AE71" s="68">
        <f t="shared" si="30"/>
        <v>0</v>
      </c>
      <c r="AF71" s="68">
        <f t="shared" si="30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5">
        <v>50.02</v>
      </c>
      <c r="C72" s="93">
        <v>49.902999999999999</v>
      </c>
      <c r="D72" s="93">
        <v>50.026000000000003</v>
      </c>
      <c r="E72" s="93">
        <v>50.026000000000003</v>
      </c>
      <c r="F72" s="93">
        <v>50.026000000000003</v>
      </c>
      <c r="G72" s="93">
        <v>50.026000000000003</v>
      </c>
      <c r="H72" s="93">
        <v>50.026000000000003</v>
      </c>
      <c r="I72" s="93">
        <v>50.04</v>
      </c>
      <c r="J72" s="93">
        <v>50.04</v>
      </c>
      <c r="K72" s="93">
        <v>50.03</v>
      </c>
      <c r="L72" s="93">
        <v>50.03</v>
      </c>
      <c r="M72" s="93">
        <v>49.96</v>
      </c>
      <c r="N72" s="93">
        <v>50.01</v>
      </c>
      <c r="O72" s="93">
        <v>49.94</v>
      </c>
      <c r="P72" s="93">
        <v>49.9</v>
      </c>
      <c r="Q72" s="94">
        <v>49.79</v>
      </c>
      <c r="R72" s="93">
        <v>50.02</v>
      </c>
      <c r="S72" s="93">
        <v>50</v>
      </c>
      <c r="T72" s="93">
        <v>50</v>
      </c>
      <c r="U72" s="93">
        <v>49.991</v>
      </c>
      <c r="V72" s="93">
        <v>50.043999999999997</v>
      </c>
      <c r="W72" s="93">
        <v>50.04</v>
      </c>
      <c r="X72" s="93">
        <v>50.018999999999998</v>
      </c>
      <c r="Y72" s="93">
        <v>50.064</v>
      </c>
      <c r="Z72" s="93">
        <v>49.993000000000002</v>
      </c>
      <c r="AA72" s="93">
        <v>50.08</v>
      </c>
      <c r="AB72" s="93">
        <v>50.036999999999999</v>
      </c>
      <c r="AC72" s="93">
        <v>49.89</v>
      </c>
      <c r="AD72" s="93">
        <v>49.8</v>
      </c>
      <c r="AE72" s="93">
        <v>49.99</v>
      </c>
      <c r="AF72" s="95">
        <v>50.02</v>
      </c>
      <c r="AG72" s="96"/>
      <c r="AH72" s="51">
        <f t="shared" si="2"/>
        <v>50.08</v>
      </c>
      <c r="AI72" s="52">
        <f t="shared" si="3"/>
        <v>49.79</v>
      </c>
    </row>
    <row r="73" spans="1:35" x14ac:dyDescent="0.25">
      <c r="A73" s="97" t="s">
        <v>80</v>
      </c>
      <c r="B73" s="99">
        <v>119.5</v>
      </c>
      <c r="C73" s="69">
        <v>123.9</v>
      </c>
      <c r="D73" s="69">
        <v>124.4</v>
      </c>
      <c r="E73" s="69">
        <v>124.4</v>
      </c>
      <c r="F73" s="69">
        <v>124.4</v>
      </c>
      <c r="G73" s="69">
        <v>124.4</v>
      </c>
      <c r="H73" s="69">
        <v>124.4</v>
      </c>
      <c r="I73" s="69">
        <v>126.3</v>
      </c>
      <c r="J73" s="69">
        <v>126.3</v>
      </c>
      <c r="K73" s="69">
        <v>125</v>
      </c>
      <c r="L73" s="69">
        <v>125</v>
      </c>
      <c r="M73" s="69">
        <v>124</v>
      </c>
      <c r="N73" s="69">
        <v>123.9</v>
      </c>
      <c r="O73" s="69">
        <v>127.2</v>
      </c>
      <c r="P73" s="69">
        <v>125.8</v>
      </c>
      <c r="Q73" s="98">
        <v>122.9</v>
      </c>
      <c r="R73" s="98">
        <v>122.5</v>
      </c>
      <c r="S73" s="98">
        <v>124</v>
      </c>
      <c r="T73" s="98">
        <v>123.4</v>
      </c>
      <c r="U73" s="98">
        <v>125</v>
      </c>
      <c r="V73" s="98">
        <v>124</v>
      </c>
      <c r="W73" s="98">
        <v>125</v>
      </c>
      <c r="X73" s="98">
        <v>126.1</v>
      </c>
      <c r="Y73" s="98">
        <v>124.7</v>
      </c>
      <c r="Z73" s="98">
        <v>124.7</v>
      </c>
      <c r="AA73" s="69">
        <v>126.2</v>
      </c>
      <c r="AB73" s="69">
        <v>126</v>
      </c>
      <c r="AC73" s="69">
        <v>125.8</v>
      </c>
      <c r="AD73" s="69">
        <v>126</v>
      </c>
      <c r="AE73" s="69">
        <v>124.8</v>
      </c>
      <c r="AF73" s="99">
        <v>123.7</v>
      </c>
      <c r="AG73" s="100"/>
      <c r="AH73" s="51">
        <f t="shared" si="2"/>
        <v>127.2</v>
      </c>
      <c r="AI73" s="52">
        <f t="shared" si="3"/>
        <v>119.5</v>
      </c>
    </row>
    <row r="74" spans="1:35" x14ac:dyDescent="0.25">
      <c r="A74" s="97" t="s">
        <v>81</v>
      </c>
      <c r="B74" s="99">
        <v>125.6</v>
      </c>
      <c r="C74" s="69">
        <v>127.2</v>
      </c>
      <c r="D74" s="69">
        <v>127.8</v>
      </c>
      <c r="E74" s="69">
        <v>127.8</v>
      </c>
      <c r="F74" s="69">
        <v>127.8</v>
      </c>
      <c r="G74" s="69">
        <v>127.8</v>
      </c>
      <c r="H74" s="69">
        <v>127.8</v>
      </c>
      <c r="I74" s="69">
        <v>128</v>
      </c>
      <c r="J74" s="69">
        <v>128</v>
      </c>
      <c r="K74" s="69">
        <v>126.3</v>
      </c>
      <c r="L74" s="69">
        <v>126.2</v>
      </c>
      <c r="M74" s="69">
        <v>126.3</v>
      </c>
      <c r="N74" s="69">
        <v>126.3</v>
      </c>
      <c r="O74" s="69">
        <v>129</v>
      </c>
      <c r="P74" s="69">
        <v>127.7</v>
      </c>
      <c r="Q74" s="98">
        <v>125.3</v>
      </c>
      <c r="R74" s="98">
        <v>125</v>
      </c>
      <c r="S74" s="98">
        <v>126</v>
      </c>
      <c r="T74" s="98">
        <v>125</v>
      </c>
      <c r="U74" s="98">
        <v>127</v>
      </c>
      <c r="V74" s="98">
        <v>127</v>
      </c>
      <c r="W74" s="98">
        <v>127</v>
      </c>
      <c r="X74" s="98">
        <v>128.1</v>
      </c>
      <c r="Y74" s="98">
        <v>126.7</v>
      </c>
      <c r="Z74" s="98">
        <v>126.7</v>
      </c>
      <c r="AA74" s="69">
        <v>128.1</v>
      </c>
      <c r="AB74" s="69">
        <v>128.30000000000001</v>
      </c>
      <c r="AC74" s="69">
        <v>128.30000000000001</v>
      </c>
      <c r="AD74" s="69">
        <v>128.69999999999999</v>
      </c>
      <c r="AE74" s="69">
        <v>127.8</v>
      </c>
      <c r="AF74" s="99">
        <v>127.2</v>
      </c>
      <c r="AG74" s="100"/>
      <c r="AH74" s="51">
        <f t="shared" si="2"/>
        <v>129</v>
      </c>
      <c r="AI74" s="52">
        <f t="shared" si="3"/>
        <v>125</v>
      </c>
    </row>
    <row r="75" spans="1:35" x14ac:dyDescent="0.25">
      <c r="A75" s="97" t="s">
        <v>82</v>
      </c>
      <c r="B75" s="99">
        <v>128.9</v>
      </c>
      <c r="C75" s="69">
        <v>129.5</v>
      </c>
      <c r="D75" s="69">
        <v>130.1</v>
      </c>
      <c r="E75" s="69">
        <v>130.1</v>
      </c>
      <c r="F75" s="69">
        <v>130.1</v>
      </c>
      <c r="G75" s="69">
        <v>130.1</v>
      </c>
      <c r="H75" s="69">
        <v>130.1</v>
      </c>
      <c r="I75" s="69">
        <v>18</v>
      </c>
      <c r="J75" s="69">
        <v>18</v>
      </c>
      <c r="K75" s="69">
        <v>128.30000000000001</v>
      </c>
      <c r="L75" s="69">
        <v>127.5</v>
      </c>
      <c r="M75" s="69">
        <v>126.2</v>
      </c>
      <c r="N75" s="69">
        <v>124.5</v>
      </c>
      <c r="O75" s="69">
        <v>125.2</v>
      </c>
      <c r="P75" s="69">
        <v>126.7</v>
      </c>
      <c r="Q75" s="69">
        <v>121.6</v>
      </c>
      <c r="R75" s="69">
        <v>120</v>
      </c>
      <c r="S75" s="69">
        <v>122</v>
      </c>
      <c r="T75" s="98">
        <v>122.5</v>
      </c>
      <c r="U75" s="98">
        <v>127</v>
      </c>
      <c r="V75" s="98">
        <v>126</v>
      </c>
      <c r="W75" s="98">
        <v>127</v>
      </c>
      <c r="X75" s="98">
        <v>124</v>
      </c>
      <c r="Y75" s="98">
        <v>121.2</v>
      </c>
      <c r="Z75" s="98">
        <v>121.2</v>
      </c>
      <c r="AA75" s="69">
        <v>122.6</v>
      </c>
      <c r="AB75" s="69">
        <v>123.2</v>
      </c>
      <c r="AC75" s="69">
        <v>124.3</v>
      </c>
      <c r="AD75" s="69">
        <v>126.3</v>
      </c>
      <c r="AE75" s="69">
        <v>122.9</v>
      </c>
      <c r="AF75" s="99">
        <v>127.1</v>
      </c>
      <c r="AG75" s="100"/>
      <c r="AH75" s="51">
        <f t="shared" si="2"/>
        <v>130.1</v>
      </c>
      <c r="AI75" s="52">
        <f t="shared" si="3"/>
        <v>18</v>
      </c>
    </row>
    <row r="76" spans="1:35" x14ac:dyDescent="0.25">
      <c r="A76" s="101" t="s">
        <v>83</v>
      </c>
      <c r="B76" s="99">
        <v>129.19999999999999</v>
      </c>
      <c r="C76" s="69">
        <v>129.69999999999999</v>
      </c>
      <c r="D76" s="69">
        <v>130.4</v>
      </c>
      <c r="E76" s="69">
        <v>130.4</v>
      </c>
      <c r="F76" s="69">
        <v>130.4</v>
      </c>
      <c r="G76" s="69">
        <v>130.4</v>
      </c>
      <c r="H76" s="69">
        <v>130.4</v>
      </c>
      <c r="I76" s="69">
        <v>128.69999999999999</v>
      </c>
      <c r="J76" s="69">
        <v>128.69999999999999</v>
      </c>
      <c r="K76" s="69">
        <v>130.19999999999999</v>
      </c>
      <c r="L76" s="69">
        <v>128.1</v>
      </c>
      <c r="M76" s="69">
        <v>126.2</v>
      </c>
      <c r="N76" s="69">
        <v>125.3</v>
      </c>
      <c r="O76" s="69">
        <v>125.3</v>
      </c>
      <c r="P76" s="69">
        <v>128.80000000000001</v>
      </c>
      <c r="Q76" s="69">
        <v>122.2</v>
      </c>
      <c r="R76" s="69">
        <v>120</v>
      </c>
      <c r="S76" s="69">
        <v>122</v>
      </c>
      <c r="T76" s="98">
        <v>125</v>
      </c>
      <c r="U76" s="98">
        <v>127</v>
      </c>
      <c r="V76" s="98">
        <v>127</v>
      </c>
      <c r="W76" s="98">
        <v>127</v>
      </c>
      <c r="X76" s="98">
        <v>124</v>
      </c>
      <c r="Y76" s="98">
        <v>120.7</v>
      </c>
      <c r="Z76" s="98">
        <v>120.7</v>
      </c>
      <c r="AA76" s="69">
        <v>124.3</v>
      </c>
      <c r="AB76" s="69">
        <v>125.2</v>
      </c>
      <c r="AC76" s="69">
        <v>125.7</v>
      </c>
      <c r="AD76" s="69">
        <v>129.1</v>
      </c>
      <c r="AE76" s="69">
        <v>124</v>
      </c>
      <c r="AF76" s="99">
        <v>129.6</v>
      </c>
      <c r="AG76" s="100"/>
      <c r="AH76" s="51">
        <f t="shared" si="2"/>
        <v>130.4</v>
      </c>
      <c r="AI76" s="52">
        <f t="shared" si="3"/>
        <v>120</v>
      </c>
    </row>
    <row r="77" spans="1:35" x14ac:dyDescent="0.25">
      <c r="A77" s="101" t="s">
        <v>84</v>
      </c>
      <c r="B77" s="103">
        <v>120.6</v>
      </c>
      <c r="C77" s="102">
        <v>125.1</v>
      </c>
      <c r="D77" s="102">
        <v>125.7</v>
      </c>
      <c r="E77" s="102">
        <v>125.7</v>
      </c>
      <c r="F77" s="102">
        <v>125.7</v>
      </c>
      <c r="G77" s="102">
        <v>125.7</v>
      </c>
      <c r="H77" s="102">
        <v>125.7</v>
      </c>
      <c r="I77" s="102">
        <v>130.1</v>
      </c>
      <c r="J77" s="102">
        <v>130.1</v>
      </c>
      <c r="K77" s="102">
        <v>128.30000000000001</v>
      </c>
      <c r="L77" s="102">
        <v>129</v>
      </c>
      <c r="M77" s="102">
        <v>130</v>
      </c>
      <c r="N77" s="102">
        <v>126.6</v>
      </c>
      <c r="O77" s="102">
        <v>132</v>
      </c>
      <c r="P77" s="102">
        <v>133.6</v>
      </c>
      <c r="Q77" s="102">
        <v>128</v>
      </c>
      <c r="R77" s="102">
        <v>128</v>
      </c>
      <c r="S77" s="102">
        <v>130.4</v>
      </c>
      <c r="T77" s="98">
        <v>127</v>
      </c>
      <c r="U77" s="98">
        <v>126</v>
      </c>
      <c r="V77" s="98">
        <v>126</v>
      </c>
      <c r="W77" s="98">
        <v>128</v>
      </c>
      <c r="X77" s="98">
        <v>133.19999999999999</v>
      </c>
      <c r="Y77" s="98">
        <v>133</v>
      </c>
      <c r="Z77" s="98">
        <v>133</v>
      </c>
      <c r="AA77" s="102"/>
      <c r="AB77" s="102">
        <v>131.4</v>
      </c>
      <c r="AC77" s="102">
        <v>129</v>
      </c>
      <c r="AD77" s="102">
        <v>128.30000000000001</v>
      </c>
      <c r="AE77" s="102">
        <v>126</v>
      </c>
      <c r="AF77" s="103">
        <v>124.2</v>
      </c>
      <c r="AG77" s="104"/>
      <c r="AH77" s="51">
        <f t="shared" si="2"/>
        <v>133.6</v>
      </c>
      <c r="AI77" s="52">
        <f t="shared" si="3"/>
        <v>120.6</v>
      </c>
    </row>
    <row r="78" spans="1:35" x14ac:dyDescent="0.25">
      <c r="A78" s="97" t="s">
        <v>85</v>
      </c>
      <c r="B78" s="99">
        <v>131.1</v>
      </c>
      <c r="C78" s="69">
        <v>131.5</v>
      </c>
      <c r="D78" s="69">
        <v>132.4</v>
      </c>
      <c r="E78" s="69">
        <v>132.4</v>
      </c>
      <c r="F78" s="69">
        <v>132.4</v>
      </c>
      <c r="G78" s="69">
        <v>132.4</v>
      </c>
      <c r="H78" s="69">
        <v>132.4</v>
      </c>
      <c r="I78" s="69">
        <v>130</v>
      </c>
      <c r="J78" s="69">
        <v>130</v>
      </c>
      <c r="K78" s="69">
        <v>129.30000000000001</v>
      </c>
      <c r="L78" s="69">
        <v>129.5</v>
      </c>
      <c r="M78" s="69">
        <v>129.6</v>
      </c>
      <c r="N78" s="69">
        <v>128</v>
      </c>
      <c r="O78" s="69">
        <v>127.7</v>
      </c>
      <c r="P78" s="69">
        <v>136.9</v>
      </c>
      <c r="Q78" s="69">
        <v>129.4</v>
      </c>
      <c r="R78" s="69">
        <v>128</v>
      </c>
      <c r="S78" s="69">
        <v>133</v>
      </c>
      <c r="T78" s="98">
        <v>127</v>
      </c>
      <c r="U78" s="98">
        <v>128</v>
      </c>
      <c r="V78" s="98">
        <v>125</v>
      </c>
      <c r="W78" s="98">
        <v>126</v>
      </c>
      <c r="X78" s="98">
        <v>133.19999999999999</v>
      </c>
      <c r="Y78" s="98">
        <v>127.8</v>
      </c>
      <c r="Z78" s="98">
        <v>127.8</v>
      </c>
      <c r="AA78" s="69"/>
      <c r="AB78" s="69">
        <v>129.30000000000001</v>
      </c>
      <c r="AC78" s="69">
        <v>129.9</v>
      </c>
      <c r="AD78" s="69">
        <v>124.5</v>
      </c>
      <c r="AE78" s="69">
        <v>127.4</v>
      </c>
      <c r="AF78" s="99">
        <v>126.6</v>
      </c>
      <c r="AG78" s="100"/>
      <c r="AH78" s="51">
        <f>MAX(B78:AF78)</f>
        <v>136.9</v>
      </c>
      <c r="AI78" s="52">
        <f>MIN(B78:AF78)</f>
        <v>124.5</v>
      </c>
    </row>
    <row r="79" spans="1:35" ht="15.75" thickBot="1" x14ac:dyDescent="0.3">
      <c r="A79" s="97" t="s">
        <v>86</v>
      </c>
      <c r="B79" s="106">
        <v>63.6</v>
      </c>
      <c r="C79" s="105">
        <v>65.8</v>
      </c>
      <c r="D79" s="105">
        <v>66</v>
      </c>
      <c r="E79" s="105">
        <v>66</v>
      </c>
      <c r="F79" s="105">
        <v>66</v>
      </c>
      <c r="G79" s="105">
        <v>66</v>
      </c>
      <c r="H79" s="105">
        <v>66</v>
      </c>
      <c r="I79" s="105">
        <v>65.599999999999994</v>
      </c>
      <c r="J79" s="105">
        <v>65.599999999999994</v>
      </c>
      <c r="K79" s="105">
        <v>64.7</v>
      </c>
      <c r="L79" s="105">
        <v>64.7</v>
      </c>
      <c r="M79" s="105">
        <v>64.599999999999994</v>
      </c>
      <c r="N79" s="105">
        <v>64.8</v>
      </c>
      <c r="O79" s="105">
        <v>66</v>
      </c>
      <c r="P79" s="105">
        <v>65.3</v>
      </c>
      <c r="Q79" s="105">
        <v>64.099999999999994</v>
      </c>
      <c r="R79" s="105">
        <v>64</v>
      </c>
      <c r="S79" s="105">
        <v>64.599999999999994</v>
      </c>
      <c r="T79" s="105">
        <v>64.2</v>
      </c>
      <c r="U79" s="105">
        <v>65</v>
      </c>
      <c r="V79" s="105">
        <v>65</v>
      </c>
      <c r="W79" s="105">
        <v>65</v>
      </c>
      <c r="X79" s="105">
        <v>65.400000000000006</v>
      </c>
      <c r="Y79" s="105">
        <v>64.900000000000006</v>
      </c>
      <c r="Z79" s="105">
        <v>64.900000000000006</v>
      </c>
      <c r="AA79" s="105">
        <v>65.7</v>
      </c>
      <c r="AB79" s="105">
        <v>65.900000000000006</v>
      </c>
      <c r="AC79" s="105">
        <v>65.5</v>
      </c>
      <c r="AD79" s="105">
        <v>66</v>
      </c>
      <c r="AE79" s="105">
        <v>65.599999999999994</v>
      </c>
      <c r="AF79" s="106">
        <v>65.2</v>
      </c>
      <c r="AG79" s="107"/>
      <c r="AH79" s="51">
        <f>MAX(B79:AF79)</f>
        <v>66</v>
      </c>
      <c r="AI79" s="52">
        <f>MIN(B79:AF79)</f>
        <v>63.6</v>
      </c>
    </row>
    <row r="80" spans="1:35" x14ac:dyDescent="0.25">
      <c r="A80" s="108" t="s">
        <v>87</v>
      </c>
      <c r="B80" s="109">
        <f t="shared" ref="B80" si="31">SUMIF(B48:B57,"&gt;0")</f>
        <v>707.3</v>
      </c>
      <c r="C80" s="109">
        <f t="shared" ref="C80:AF80" si="32">SUMIF(C48:C57,"&gt;0")</f>
        <v>700.5</v>
      </c>
      <c r="D80" s="109">
        <f t="shared" si="32"/>
        <v>679.1</v>
      </c>
      <c r="E80" s="109">
        <f t="shared" si="32"/>
        <v>681</v>
      </c>
      <c r="F80" s="109">
        <f t="shared" si="32"/>
        <v>682</v>
      </c>
      <c r="G80" s="109">
        <f t="shared" si="32"/>
        <v>680.3</v>
      </c>
      <c r="H80" s="109">
        <f t="shared" si="32"/>
        <v>676</v>
      </c>
      <c r="I80" s="109">
        <f t="shared" si="32"/>
        <v>690</v>
      </c>
      <c r="J80" s="109">
        <f t="shared" si="32"/>
        <v>709</v>
      </c>
      <c r="K80" s="109">
        <f t="shared" si="32"/>
        <v>710.6</v>
      </c>
      <c r="L80" s="109">
        <f t="shared" si="32"/>
        <v>711</v>
      </c>
      <c r="M80" s="109">
        <f t="shared" si="32"/>
        <v>710.09999999999991</v>
      </c>
      <c r="N80" s="109">
        <f t="shared" si="32"/>
        <v>734.9</v>
      </c>
      <c r="O80" s="109">
        <f t="shared" si="32"/>
        <v>722.2</v>
      </c>
      <c r="P80" s="109">
        <f t="shared" si="32"/>
        <v>699.2</v>
      </c>
      <c r="Q80" s="109">
        <f t="shared" si="32"/>
        <v>721.19999999999993</v>
      </c>
      <c r="R80" s="109">
        <f t="shared" si="32"/>
        <v>760</v>
      </c>
      <c r="S80" s="109">
        <f t="shared" si="32"/>
        <v>639</v>
      </c>
      <c r="T80" s="109">
        <f t="shared" si="32"/>
        <v>755</v>
      </c>
      <c r="U80" s="109">
        <f t="shared" si="32"/>
        <v>730</v>
      </c>
      <c r="V80" s="109">
        <f t="shared" si="32"/>
        <v>734.7</v>
      </c>
      <c r="W80" s="109">
        <f t="shared" si="32"/>
        <v>738</v>
      </c>
      <c r="X80" s="109">
        <f t="shared" si="32"/>
        <v>744.1</v>
      </c>
      <c r="Y80" s="109">
        <f t="shared" si="32"/>
        <v>776.3</v>
      </c>
      <c r="Z80" s="109">
        <f t="shared" si="32"/>
        <v>788.2</v>
      </c>
      <c r="AA80" s="109">
        <f t="shared" si="32"/>
        <v>721</v>
      </c>
      <c r="AB80" s="109">
        <f t="shared" si="32"/>
        <v>753.40000000000009</v>
      </c>
      <c r="AC80" s="109">
        <f t="shared" si="32"/>
        <v>744.1</v>
      </c>
      <c r="AD80" s="109">
        <f t="shared" si="32"/>
        <v>733.7</v>
      </c>
      <c r="AE80" s="109">
        <f t="shared" si="32"/>
        <v>749.80000000000007</v>
      </c>
      <c r="AF80" s="109">
        <f t="shared" si="32"/>
        <v>762</v>
      </c>
      <c r="AG80" s="110"/>
      <c r="AH80" s="51">
        <f>MAX(B80:AF80)</f>
        <v>788.2</v>
      </c>
      <c r="AI80" s="52">
        <f>MIN(B80:AF80)</f>
        <v>639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 t="shared" ref="B82" si="33">B11+B13+B17+B34+B36+B38+B40+B94+B108+B110+B121+B127+B130+B139+B143+B144+B147+B154+B159+B162+B163+B164+B172+B177+B83+B84+B85+B86+B99</f>
        <v>148.32</v>
      </c>
      <c r="C82" s="114">
        <f t="shared" ref="C82:AF82" si="34">C11+C13+C17+C34+C36+C38+C40+C94+C108+C110+C121+C127+C130+C139+C143+C144+C147+C154+C159+C162+C163+C164+C172+C177+C83+C84+C85+C86+C99</f>
        <v>147.32</v>
      </c>
      <c r="D82" s="114">
        <f t="shared" si="34"/>
        <v>148.02000000000001</v>
      </c>
      <c r="E82" s="114">
        <f t="shared" si="34"/>
        <v>148.91999999999999</v>
      </c>
      <c r="F82" s="114">
        <f t="shared" si="34"/>
        <v>166.01999999999998</v>
      </c>
      <c r="G82" s="114">
        <f t="shared" si="34"/>
        <v>177.82</v>
      </c>
      <c r="H82" s="114">
        <f t="shared" si="34"/>
        <v>197.42</v>
      </c>
      <c r="I82" s="114">
        <f t="shared" si="34"/>
        <v>216.92</v>
      </c>
      <c r="J82" s="114">
        <f t="shared" si="34"/>
        <v>237.42</v>
      </c>
      <c r="K82" s="114">
        <f t="shared" si="34"/>
        <v>248.82</v>
      </c>
      <c r="L82" s="114">
        <f t="shared" si="34"/>
        <v>256.82</v>
      </c>
      <c r="M82" s="114">
        <f t="shared" si="34"/>
        <v>290.71999999999997</v>
      </c>
      <c r="N82" s="114">
        <f t="shared" si="34"/>
        <v>284.02</v>
      </c>
      <c r="O82" s="114">
        <f t="shared" si="34"/>
        <v>276.91999999999996</v>
      </c>
      <c r="P82" s="114">
        <f t="shared" si="34"/>
        <v>279.11999999999995</v>
      </c>
      <c r="Q82" s="114">
        <f t="shared" si="34"/>
        <v>271.42</v>
      </c>
      <c r="R82" s="114">
        <f t="shared" si="34"/>
        <v>283.21999999999997</v>
      </c>
      <c r="S82" s="114">
        <f t="shared" si="34"/>
        <v>281.21999999999997</v>
      </c>
      <c r="T82" s="114">
        <f t="shared" si="34"/>
        <v>292.82</v>
      </c>
      <c r="U82" s="114">
        <f t="shared" si="34"/>
        <v>288.21999999999997</v>
      </c>
      <c r="V82" s="114">
        <f t="shared" si="34"/>
        <v>293.12</v>
      </c>
      <c r="W82" s="114">
        <f t="shared" si="34"/>
        <v>296.21999999999997</v>
      </c>
      <c r="X82" s="114">
        <f t="shared" si="34"/>
        <v>319.82</v>
      </c>
      <c r="Y82" s="114">
        <f t="shared" si="34"/>
        <v>355.21999999999997</v>
      </c>
      <c r="Z82" s="114">
        <f t="shared" si="34"/>
        <v>355.02</v>
      </c>
      <c r="AA82" s="114">
        <f t="shared" si="34"/>
        <v>305.91999999999996</v>
      </c>
      <c r="AB82" s="114">
        <f t="shared" si="34"/>
        <v>288.21999999999997</v>
      </c>
      <c r="AC82" s="114">
        <f t="shared" si="34"/>
        <v>270.91999999999996</v>
      </c>
      <c r="AD82" s="114">
        <f t="shared" si="34"/>
        <v>204.72</v>
      </c>
      <c r="AE82" s="114">
        <f t="shared" si="34"/>
        <v>183.02</v>
      </c>
      <c r="AF82" s="114">
        <f t="shared" si="34"/>
        <v>165.42</v>
      </c>
      <c r="AG82" s="115"/>
      <c r="AH82" s="51">
        <f>MAX(B82:AF82)</f>
        <v>355.21999999999997</v>
      </c>
      <c r="AI82" s="52">
        <f>MIN(B82:AF82)</f>
        <v>147.32</v>
      </c>
    </row>
    <row r="83" spans="1:37" x14ac:dyDescent="0.25">
      <c r="A83" s="116" t="s">
        <v>89</v>
      </c>
      <c r="B83" s="118">
        <v>-52.2</v>
      </c>
      <c r="C83" s="117">
        <v>-52.1</v>
      </c>
      <c r="D83" s="117">
        <v>-53.1</v>
      </c>
      <c r="E83" s="117">
        <v>-53.1</v>
      </c>
      <c r="F83" s="117">
        <v>-56</v>
      </c>
      <c r="G83" s="117">
        <v>-45</v>
      </c>
      <c r="H83" s="117">
        <v>-30.2</v>
      </c>
      <c r="I83" s="117">
        <v>-25</v>
      </c>
      <c r="J83" s="117">
        <v>-20.5</v>
      </c>
      <c r="K83" s="117">
        <v>-15.6</v>
      </c>
      <c r="L83" s="117">
        <v>-10.5</v>
      </c>
      <c r="M83" s="117">
        <v>8.4</v>
      </c>
      <c r="N83" s="117">
        <v>-19.8</v>
      </c>
      <c r="O83" s="117">
        <v>11.4</v>
      </c>
      <c r="P83" s="117">
        <v>-16.8</v>
      </c>
      <c r="Q83" s="117">
        <v>-16.899999999999999</v>
      </c>
      <c r="R83" s="117">
        <v>-17</v>
      </c>
      <c r="S83" s="117">
        <v>-15</v>
      </c>
      <c r="T83" s="117">
        <v>-12.4</v>
      </c>
      <c r="U83" s="117">
        <v>-17</v>
      </c>
      <c r="V83" s="117">
        <v>-13.6</v>
      </c>
      <c r="W83" s="117">
        <v>-19</v>
      </c>
      <c r="X83" s="117">
        <v>-11.2</v>
      </c>
      <c r="Y83" s="117">
        <v>15.2</v>
      </c>
      <c r="Z83" s="117">
        <v>28.8</v>
      </c>
      <c r="AA83" s="49">
        <v>35</v>
      </c>
      <c r="AB83" s="49">
        <v>21.5</v>
      </c>
      <c r="AC83" s="49">
        <v>8.6</v>
      </c>
      <c r="AD83" s="49">
        <v>-26.7</v>
      </c>
      <c r="AE83" s="49">
        <v>-46.2</v>
      </c>
      <c r="AF83" s="118">
        <v>-54.5</v>
      </c>
      <c r="AG83" s="119">
        <v>75</v>
      </c>
      <c r="AH83" s="51">
        <f>IF(ABS(MAX(B83:AF83))&gt;ABS(MIN(B83:AF83)),MAX(B83:AF83),MIN(B83:AF83))</f>
        <v>-56</v>
      </c>
      <c r="AI83" s="120">
        <f>INDEX($B$9:$AF$9,1,MATCH(AH83,B83:AF83,0))</f>
        <v>0.20833333333333301</v>
      </c>
    </row>
    <row r="84" spans="1:37" x14ac:dyDescent="0.25">
      <c r="A84" s="121" t="s">
        <v>90</v>
      </c>
      <c r="B84" s="122">
        <v>-4.3</v>
      </c>
      <c r="C84" s="82">
        <v>-1.4</v>
      </c>
      <c r="D84" s="82">
        <v>0</v>
      </c>
      <c r="E84" s="82">
        <v>0</v>
      </c>
      <c r="F84" s="82">
        <v>4.5</v>
      </c>
      <c r="G84" s="82">
        <v>7</v>
      </c>
      <c r="H84" s="82">
        <v>9.8000000000000007</v>
      </c>
      <c r="I84" s="82">
        <v>16</v>
      </c>
      <c r="J84" s="82">
        <v>20</v>
      </c>
      <c r="K84" s="82">
        <v>22.3</v>
      </c>
      <c r="L84" s="82">
        <v>30.4</v>
      </c>
      <c r="M84" s="82">
        <v>49</v>
      </c>
      <c r="N84" s="82">
        <v>62</v>
      </c>
      <c r="O84" s="82">
        <v>38</v>
      </c>
      <c r="P84" s="82">
        <v>58.6</v>
      </c>
      <c r="Q84" s="82">
        <v>60</v>
      </c>
      <c r="R84" s="82">
        <v>56</v>
      </c>
      <c r="S84" s="82">
        <v>58</v>
      </c>
      <c r="T84" s="82">
        <v>57</v>
      </c>
      <c r="U84" s="82">
        <v>56</v>
      </c>
      <c r="V84" s="82">
        <v>54</v>
      </c>
      <c r="W84" s="82">
        <v>56</v>
      </c>
      <c r="X84" s="82">
        <v>65</v>
      </c>
      <c r="Y84" s="82">
        <v>70</v>
      </c>
      <c r="Z84" s="82">
        <v>60</v>
      </c>
      <c r="AA84" s="69">
        <v>40.6</v>
      </c>
      <c r="AB84" s="69">
        <v>35.299999999999997</v>
      </c>
      <c r="AC84" s="69">
        <v>42.9</v>
      </c>
      <c r="AD84" s="69">
        <v>17.3</v>
      </c>
      <c r="AE84" s="69">
        <v>13.2</v>
      </c>
      <c r="AF84" s="122">
        <v>6.1</v>
      </c>
      <c r="AG84" s="119">
        <v>240</v>
      </c>
      <c r="AH84" s="51">
        <f>IF(ABS(MAX(B84:AF84))&gt;ABS(MIN(B84:AF84)),MAX(B84:AF84),MIN(B84:AF84))</f>
        <v>70</v>
      </c>
      <c r="AI84" s="120">
        <f>INDEX($B$9:$AF$9,1,MATCH(AH84,B84:AF84,0))</f>
        <v>0.79166666666666663</v>
      </c>
    </row>
    <row r="85" spans="1:37" x14ac:dyDescent="0.25">
      <c r="A85" s="121" t="s">
        <v>91</v>
      </c>
      <c r="B85" s="122">
        <v>-8.6999999999999993</v>
      </c>
      <c r="C85" s="82">
        <v>-7.2</v>
      </c>
      <c r="D85" s="82">
        <v>-6</v>
      </c>
      <c r="E85" s="82">
        <v>-6</v>
      </c>
      <c r="F85" s="82">
        <v>-0.6</v>
      </c>
      <c r="G85" s="82">
        <v>2.2999999999999998</v>
      </c>
      <c r="H85" s="82">
        <v>5.3</v>
      </c>
      <c r="I85" s="82">
        <v>15</v>
      </c>
      <c r="J85" s="82">
        <v>21</v>
      </c>
      <c r="K85" s="82">
        <v>22.6</v>
      </c>
      <c r="L85" s="82">
        <v>23.5</v>
      </c>
      <c r="M85" s="82">
        <v>25.1</v>
      </c>
      <c r="N85" s="82">
        <v>40.299999999999997</v>
      </c>
      <c r="O85" s="82">
        <v>30.4</v>
      </c>
      <c r="P85" s="82">
        <v>44.8</v>
      </c>
      <c r="Q85" s="82">
        <v>40</v>
      </c>
      <c r="R85" s="82">
        <v>38</v>
      </c>
      <c r="S85" s="82">
        <v>38</v>
      </c>
      <c r="T85" s="82">
        <v>39</v>
      </c>
      <c r="U85" s="82">
        <v>38</v>
      </c>
      <c r="V85" s="82">
        <v>38.6</v>
      </c>
      <c r="W85" s="82">
        <v>47</v>
      </c>
      <c r="X85" s="82">
        <v>51.3</v>
      </c>
      <c r="Y85" s="82">
        <v>49.7</v>
      </c>
      <c r="Z85" s="82">
        <v>49.2</v>
      </c>
      <c r="AA85" s="69">
        <v>31.3</v>
      </c>
      <c r="AB85" s="69">
        <v>30.6</v>
      </c>
      <c r="AC85" s="69">
        <v>29.1</v>
      </c>
      <c r="AD85" s="69">
        <v>19.399999999999999</v>
      </c>
      <c r="AE85" s="69">
        <v>10.9</v>
      </c>
      <c r="AF85" s="122">
        <v>8.8000000000000007</v>
      </c>
      <c r="AG85" s="119">
        <v>60</v>
      </c>
      <c r="AH85" s="51">
        <f>IF(ABS(MAX(B85:AF85))&gt;ABS(MIN(B85:AF85)),MAX(B85:AF85),MIN(B85:AF85))</f>
        <v>51.3</v>
      </c>
      <c r="AI85" s="120">
        <f>INDEX($B$9:$AF$9,1,MATCH(AH85,B85:AF85,0))</f>
        <v>0.77083333333333337</v>
      </c>
    </row>
    <row r="86" spans="1:37" x14ac:dyDescent="0.25">
      <c r="A86" s="123" t="s">
        <v>92</v>
      </c>
      <c r="B86" s="125">
        <v>80.099999999999994</v>
      </c>
      <c r="C86" s="84">
        <v>73.900000000000006</v>
      </c>
      <c r="D86" s="84">
        <v>73.5</v>
      </c>
      <c r="E86" s="84">
        <v>73.5</v>
      </c>
      <c r="F86" s="84">
        <v>83.6</v>
      </c>
      <c r="G86" s="84">
        <v>79</v>
      </c>
      <c r="H86" s="84">
        <v>78</v>
      </c>
      <c r="I86" s="84">
        <v>79</v>
      </c>
      <c r="J86" s="84">
        <v>85</v>
      </c>
      <c r="K86" s="84">
        <v>87.6</v>
      </c>
      <c r="L86" s="84">
        <v>82.4</v>
      </c>
      <c r="M86" s="84">
        <v>77.400000000000006</v>
      </c>
      <c r="N86" s="84">
        <v>68.8</v>
      </c>
      <c r="O86" s="84">
        <v>64.599999999999994</v>
      </c>
      <c r="P86" s="84">
        <v>60.4</v>
      </c>
      <c r="Q86" s="84">
        <v>56.1</v>
      </c>
      <c r="R86" s="84">
        <v>74</v>
      </c>
      <c r="S86" s="84">
        <v>68</v>
      </c>
      <c r="T86" s="84">
        <v>77</v>
      </c>
      <c r="U86" s="84">
        <v>79</v>
      </c>
      <c r="V86" s="84">
        <v>81.900000000000006</v>
      </c>
      <c r="W86" s="84">
        <v>80</v>
      </c>
      <c r="X86" s="84">
        <v>79</v>
      </c>
      <c r="Y86" s="84">
        <v>86.7</v>
      </c>
      <c r="Z86" s="84">
        <v>84.9</v>
      </c>
      <c r="AA86" s="124">
        <v>70.3</v>
      </c>
      <c r="AB86" s="124">
        <v>72.599999999999994</v>
      </c>
      <c r="AC86" s="124">
        <v>56.8</v>
      </c>
      <c r="AD86" s="124">
        <v>61.9</v>
      </c>
      <c r="AE86" s="124">
        <v>72.099999999999994</v>
      </c>
      <c r="AF86" s="125">
        <v>72.099999999999994</v>
      </c>
      <c r="AG86" s="126">
        <v>120</v>
      </c>
      <c r="AH86" s="51">
        <f>IF(ABS(MAX(B86:AF86))&gt;ABS(MIN(B86:AF86)),MAX(B86:AF86),MIN(B86:AF86))</f>
        <v>87.6</v>
      </c>
      <c r="AI86" s="120">
        <f>INDEX($B$9:$AF$9,1,MATCH(AH86,B86:AF86,0))</f>
        <v>0.3125</v>
      </c>
    </row>
    <row r="87" spans="1:37" ht="15.75" thickBot="1" x14ac:dyDescent="0.3">
      <c r="A87" s="123" t="s">
        <v>93</v>
      </c>
      <c r="B87" s="125">
        <v>111.7</v>
      </c>
      <c r="C87" s="84">
        <v>104.6</v>
      </c>
      <c r="D87" s="84">
        <v>104.5</v>
      </c>
      <c r="E87" s="84">
        <v>104.5</v>
      </c>
      <c r="F87" s="84">
        <v>109.5</v>
      </c>
      <c r="G87" s="84">
        <v>99.3</v>
      </c>
      <c r="H87" s="84">
        <v>99.3</v>
      </c>
      <c r="I87" s="84">
        <v>99.3</v>
      </c>
      <c r="J87" s="84">
        <v>98</v>
      </c>
      <c r="K87" s="84">
        <v>97.3</v>
      </c>
      <c r="L87" s="84">
        <v>95.6</v>
      </c>
      <c r="M87" s="84">
        <v>96.3</v>
      </c>
      <c r="N87" s="84">
        <v>106</v>
      </c>
      <c r="O87" s="84">
        <v>70.2</v>
      </c>
      <c r="P87" s="84">
        <v>92.8</v>
      </c>
      <c r="Q87" s="84">
        <v>115.8</v>
      </c>
      <c r="R87" s="84">
        <v>111</v>
      </c>
      <c r="S87" s="84">
        <v>106</v>
      </c>
      <c r="T87" s="84">
        <v>107</v>
      </c>
      <c r="U87" s="84">
        <v>101</v>
      </c>
      <c r="V87" s="84">
        <v>99.3</v>
      </c>
      <c r="W87" s="84">
        <v>102</v>
      </c>
      <c r="X87" s="84">
        <v>99.9</v>
      </c>
      <c r="Y87" s="84">
        <v>91.2</v>
      </c>
      <c r="Z87" s="84">
        <v>81.900000000000006</v>
      </c>
      <c r="AA87" s="124">
        <v>88.1</v>
      </c>
      <c r="AB87" s="124">
        <v>89</v>
      </c>
      <c r="AC87" s="124">
        <v>95.2</v>
      </c>
      <c r="AD87" s="124">
        <v>95.4</v>
      </c>
      <c r="AE87" s="124">
        <v>100.9</v>
      </c>
      <c r="AF87" s="125">
        <v>101.4</v>
      </c>
      <c r="AG87" s="126"/>
      <c r="AH87" s="51">
        <f>IF(ABS(MAX(B87:AF87))&gt;ABS(MIN(B87:AF87)),MAX(B87:AF87),MIN(B87:AF87))</f>
        <v>115.8</v>
      </c>
      <c r="AI87" s="120">
        <f>INDEX($B$9:$AF$9,1,MATCH(AH87,B87:AF87,0))</f>
        <v>0.54166666666666696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35">B89</f>
        <v>9.9</v>
      </c>
      <c r="D89" s="132">
        <f t="shared" si="35"/>
        <v>9.9</v>
      </c>
      <c r="E89" s="132">
        <f t="shared" si="35"/>
        <v>9.9</v>
      </c>
      <c r="F89" s="132">
        <f t="shared" si="35"/>
        <v>9.9</v>
      </c>
      <c r="G89" s="132">
        <f t="shared" si="35"/>
        <v>9.9</v>
      </c>
      <c r="H89" s="132">
        <f t="shared" si="35"/>
        <v>9.9</v>
      </c>
      <c r="I89" s="132">
        <f t="shared" si="35"/>
        <v>9.9</v>
      </c>
      <c r="J89" s="132">
        <f t="shared" si="35"/>
        <v>9.9</v>
      </c>
      <c r="K89" s="132">
        <f t="shared" si="35"/>
        <v>9.9</v>
      </c>
      <c r="L89" s="132">
        <f t="shared" si="35"/>
        <v>9.9</v>
      </c>
      <c r="M89" s="132">
        <f t="shared" si="35"/>
        <v>9.9</v>
      </c>
      <c r="N89" s="132">
        <f t="shared" si="35"/>
        <v>9.9</v>
      </c>
      <c r="O89" s="132">
        <f t="shared" si="35"/>
        <v>9.9</v>
      </c>
      <c r="P89" s="132">
        <f t="shared" si="35"/>
        <v>9.9</v>
      </c>
      <c r="Q89" s="132">
        <f t="shared" si="35"/>
        <v>9.9</v>
      </c>
      <c r="R89" s="132">
        <f t="shared" si="35"/>
        <v>9.9</v>
      </c>
      <c r="S89" s="132">
        <f t="shared" ref="S89:AF104" si="36">R89</f>
        <v>9.9</v>
      </c>
      <c r="T89" s="132">
        <f t="shared" si="36"/>
        <v>9.9</v>
      </c>
      <c r="U89" s="132">
        <f t="shared" si="36"/>
        <v>9.9</v>
      </c>
      <c r="V89" s="132">
        <f t="shared" si="36"/>
        <v>9.9</v>
      </c>
      <c r="W89" s="132">
        <f t="shared" si="36"/>
        <v>9.9</v>
      </c>
      <c r="X89" s="132">
        <f t="shared" si="36"/>
        <v>9.9</v>
      </c>
      <c r="Y89" s="132">
        <f t="shared" si="36"/>
        <v>9.9</v>
      </c>
      <c r="Z89" s="132">
        <f t="shared" si="36"/>
        <v>9.9</v>
      </c>
      <c r="AA89" s="132">
        <f t="shared" si="36"/>
        <v>9.9</v>
      </c>
      <c r="AB89" s="132">
        <f t="shared" si="36"/>
        <v>9.9</v>
      </c>
      <c r="AC89" s="132">
        <f t="shared" si="36"/>
        <v>9.9</v>
      </c>
      <c r="AD89" s="132">
        <f t="shared" si="36"/>
        <v>9.9</v>
      </c>
      <c r="AE89" s="132">
        <f t="shared" si="36"/>
        <v>9.9</v>
      </c>
      <c r="AF89" s="132">
        <f t="shared" si="36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35"/>
        <v>9.6</v>
      </c>
      <c r="D90" s="135">
        <f t="shared" si="35"/>
        <v>9.6</v>
      </c>
      <c r="E90" s="135">
        <f t="shared" si="35"/>
        <v>9.6</v>
      </c>
      <c r="F90" s="135">
        <f t="shared" si="35"/>
        <v>9.6</v>
      </c>
      <c r="G90" s="135">
        <f t="shared" si="35"/>
        <v>9.6</v>
      </c>
      <c r="H90" s="135">
        <f t="shared" si="35"/>
        <v>9.6</v>
      </c>
      <c r="I90" s="135">
        <f t="shared" si="35"/>
        <v>9.6</v>
      </c>
      <c r="J90" s="135">
        <f t="shared" si="35"/>
        <v>9.6</v>
      </c>
      <c r="K90" s="135">
        <f t="shared" si="35"/>
        <v>9.6</v>
      </c>
      <c r="L90" s="135">
        <f t="shared" si="35"/>
        <v>9.6</v>
      </c>
      <c r="M90" s="135">
        <f t="shared" si="35"/>
        <v>9.6</v>
      </c>
      <c r="N90" s="135">
        <f t="shared" si="35"/>
        <v>9.6</v>
      </c>
      <c r="O90" s="135">
        <f t="shared" si="35"/>
        <v>9.6</v>
      </c>
      <c r="P90" s="135">
        <f t="shared" si="35"/>
        <v>9.6</v>
      </c>
      <c r="Q90" s="135">
        <f t="shared" si="35"/>
        <v>9.6</v>
      </c>
      <c r="R90" s="135">
        <f t="shared" si="35"/>
        <v>9.6</v>
      </c>
      <c r="S90" s="135">
        <f t="shared" si="36"/>
        <v>9.6</v>
      </c>
      <c r="T90" s="135">
        <f t="shared" si="36"/>
        <v>9.6</v>
      </c>
      <c r="U90" s="135">
        <f t="shared" si="36"/>
        <v>9.6</v>
      </c>
      <c r="V90" s="135">
        <f t="shared" si="36"/>
        <v>9.6</v>
      </c>
      <c r="W90" s="135">
        <f t="shared" si="36"/>
        <v>9.6</v>
      </c>
      <c r="X90" s="135">
        <f t="shared" si="36"/>
        <v>9.6</v>
      </c>
      <c r="Y90" s="135">
        <f t="shared" si="36"/>
        <v>9.6</v>
      </c>
      <c r="Z90" s="135">
        <f t="shared" si="36"/>
        <v>9.6</v>
      </c>
      <c r="AA90" s="135">
        <f t="shared" si="36"/>
        <v>9.6</v>
      </c>
      <c r="AB90" s="135">
        <f t="shared" si="36"/>
        <v>9.6</v>
      </c>
      <c r="AC90" s="135">
        <f t="shared" si="36"/>
        <v>9.6</v>
      </c>
      <c r="AD90" s="135">
        <f t="shared" si="36"/>
        <v>9.6</v>
      </c>
      <c r="AE90" s="135">
        <f t="shared" si="36"/>
        <v>9.6</v>
      </c>
      <c r="AF90" s="135">
        <f t="shared" si="36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35"/>
        <v>9.98</v>
      </c>
      <c r="D91" s="135">
        <f t="shared" si="35"/>
        <v>9.98</v>
      </c>
      <c r="E91" s="135">
        <f t="shared" si="35"/>
        <v>9.98</v>
      </c>
      <c r="F91" s="135">
        <f t="shared" si="35"/>
        <v>9.98</v>
      </c>
      <c r="G91" s="135">
        <f t="shared" si="35"/>
        <v>9.98</v>
      </c>
      <c r="H91" s="135">
        <f t="shared" si="35"/>
        <v>9.98</v>
      </c>
      <c r="I91" s="135">
        <f t="shared" si="35"/>
        <v>9.98</v>
      </c>
      <c r="J91" s="135">
        <f t="shared" si="35"/>
        <v>9.98</v>
      </c>
      <c r="K91" s="135">
        <f t="shared" si="35"/>
        <v>9.98</v>
      </c>
      <c r="L91" s="135">
        <f t="shared" si="35"/>
        <v>9.98</v>
      </c>
      <c r="M91" s="135">
        <f t="shared" si="35"/>
        <v>9.98</v>
      </c>
      <c r="N91" s="135">
        <f t="shared" si="35"/>
        <v>9.98</v>
      </c>
      <c r="O91" s="135">
        <f t="shared" si="35"/>
        <v>9.98</v>
      </c>
      <c r="P91" s="135">
        <f t="shared" si="35"/>
        <v>9.98</v>
      </c>
      <c r="Q91" s="135">
        <f t="shared" si="35"/>
        <v>9.98</v>
      </c>
      <c r="R91" s="135">
        <f t="shared" si="35"/>
        <v>9.98</v>
      </c>
      <c r="S91" s="135">
        <f t="shared" si="36"/>
        <v>9.98</v>
      </c>
      <c r="T91" s="135">
        <f t="shared" si="36"/>
        <v>9.98</v>
      </c>
      <c r="U91" s="135">
        <f t="shared" si="36"/>
        <v>9.98</v>
      </c>
      <c r="V91" s="135">
        <f t="shared" si="36"/>
        <v>9.98</v>
      </c>
      <c r="W91" s="135">
        <f t="shared" si="36"/>
        <v>9.98</v>
      </c>
      <c r="X91" s="135">
        <f t="shared" si="36"/>
        <v>9.98</v>
      </c>
      <c r="Y91" s="135">
        <f t="shared" si="36"/>
        <v>9.98</v>
      </c>
      <c r="Z91" s="135">
        <f t="shared" si="36"/>
        <v>9.98</v>
      </c>
      <c r="AA91" s="135">
        <f t="shared" si="36"/>
        <v>9.98</v>
      </c>
      <c r="AB91" s="135">
        <f t="shared" si="36"/>
        <v>9.98</v>
      </c>
      <c r="AC91" s="135">
        <f t="shared" si="36"/>
        <v>9.98</v>
      </c>
      <c r="AD91" s="135">
        <f t="shared" si="36"/>
        <v>9.98</v>
      </c>
      <c r="AE91" s="135">
        <f t="shared" si="36"/>
        <v>9.98</v>
      </c>
      <c r="AF91" s="135">
        <f t="shared" si="36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35"/>
        <v>9.1</v>
      </c>
      <c r="D92" s="135">
        <f t="shared" si="35"/>
        <v>9.1</v>
      </c>
      <c r="E92" s="135">
        <f t="shared" si="35"/>
        <v>9.1</v>
      </c>
      <c r="F92" s="135">
        <f t="shared" si="35"/>
        <v>9.1</v>
      </c>
      <c r="G92" s="135">
        <f t="shared" si="35"/>
        <v>9.1</v>
      </c>
      <c r="H92" s="135">
        <f t="shared" si="35"/>
        <v>9.1</v>
      </c>
      <c r="I92" s="135">
        <f t="shared" si="35"/>
        <v>9.1</v>
      </c>
      <c r="J92" s="135">
        <f t="shared" si="35"/>
        <v>9.1</v>
      </c>
      <c r="K92" s="135">
        <f t="shared" si="35"/>
        <v>9.1</v>
      </c>
      <c r="L92" s="135">
        <f t="shared" si="35"/>
        <v>9.1</v>
      </c>
      <c r="M92" s="135">
        <f t="shared" si="35"/>
        <v>9.1</v>
      </c>
      <c r="N92" s="135">
        <f t="shared" si="35"/>
        <v>9.1</v>
      </c>
      <c r="O92" s="135">
        <f t="shared" si="35"/>
        <v>9.1</v>
      </c>
      <c r="P92" s="135">
        <f t="shared" si="35"/>
        <v>9.1</v>
      </c>
      <c r="Q92" s="135">
        <f t="shared" si="35"/>
        <v>9.1</v>
      </c>
      <c r="R92" s="135">
        <f t="shared" si="35"/>
        <v>9.1</v>
      </c>
      <c r="S92" s="135">
        <f t="shared" si="36"/>
        <v>9.1</v>
      </c>
      <c r="T92" s="135">
        <f t="shared" si="36"/>
        <v>9.1</v>
      </c>
      <c r="U92" s="135">
        <f t="shared" si="36"/>
        <v>9.1</v>
      </c>
      <c r="V92" s="135">
        <f t="shared" si="36"/>
        <v>9.1</v>
      </c>
      <c r="W92" s="135">
        <f t="shared" si="36"/>
        <v>9.1</v>
      </c>
      <c r="X92" s="135">
        <f t="shared" si="36"/>
        <v>9.1</v>
      </c>
      <c r="Y92" s="135">
        <f t="shared" si="36"/>
        <v>9.1</v>
      </c>
      <c r="Z92" s="135">
        <f t="shared" si="36"/>
        <v>9.1</v>
      </c>
      <c r="AA92" s="135">
        <f t="shared" si="36"/>
        <v>9.1</v>
      </c>
      <c r="AB92" s="135">
        <f t="shared" si="36"/>
        <v>9.1</v>
      </c>
      <c r="AC92" s="135">
        <f t="shared" si="36"/>
        <v>9.1</v>
      </c>
      <c r="AD92" s="135">
        <f t="shared" si="36"/>
        <v>9.1</v>
      </c>
      <c r="AE92" s="135">
        <f t="shared" si="36"/>
        <v>9.1</v>
      </c>
      <c r="AF92" s="135">
        <f t="shared" si="36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35"/>
        <v>9.18</v>
      </c>
      <c r="D93" s="135">
        <f t="shared" si="35"/>
        <v>9.18</v>
      </c>
      <c r="E93" s="135">
        <f t="shared" si="35"/>
        <v>9.18</v>
      </c>
      <c r="F93" s="135">
        <f t="shared" si="35"/>
        <v>9.18</v>
      </c>
      <c r="G93" s="135">
        <f t="shared" si="35"/>
        <v>9.18</v>
      </c>
      <c r="H93" s="135">
        <f t="shared" si="35"/>
        <v>9.18</v>
      </c>
      <c r="I93" s="135">
        <f t="shared" si="35"/>
        <v>9.18</v>
      </c>
      <c r="J93" s="135">
        <f t="shared" si="35"/>
        <v>9.18</v>
      </c>
      <c r="K93" s="135">
        <f t="shared" si="35"/>
        <v>9.18</v>
      </c>
      <c r="L93" s="135">
        <f t="shared" si="35"/>
        <v>9.18</v>
      </c>
      <c r="M93" s="135">
        <f t="shared" si="35"/>
        <v>9.18</v>
      </c>
      <c r="N93" s="135">
        <f t="shared" si="35"/>
        <v>9.18</v>
      </c>
      <c r="O93" s="135">
        <f t="shared" si="35"/>
        <v>9.18</v>
      </c>
      <c r="P93" s="135">
        <f t="shared" si="35"/>
        <v>9.18</v>
      </c>
      <c r="Q93" s="135">
        <f t="shared" si="35"/>
        <v>9.18</v>
      </c>
      <c r="R93" s="135">
        <f t="shared" si="35"/>
        <v>9.18</v>
      </c>
      <c r="S93" s="135">
        <f t="shared" si="36"/>
        <v>9.18</v>
      </c>
      <c r="T93" s="135">
        <f t="shared" si="36"/>
        <v>9.18</v>
      </c>
      <c r="U93" s="135">
        <f t="shared" si="36"/>
        <v>9.18</v>
      </c>
      <c r="V93" s="135">
        <f t="shared" si="36"/>
        <v>9.18</v>
      </c>
      <c r="W93" s="135">
        <f t="shared" si="36"/>
        <v>9.18</v>
      </c>
      <c r="X93" s="135">
        <f t="shared" si="36"/>
        <v>9.18</v>
      </c>
      <c r="Y93" s="135">
        <f t="shared" si="36"/>
        <v>9.18</v>
      </c>
      <c r="Z93" s="135">
        <f t="shared" si="36"/>
        <v>9.18</v>
      </c>
      <c r="AA93" s="135">
        <f t="shared" si="36"/>
        <v>9.18</v>
      </c>
      <c r="AB93" s="135">
        <f t="shared" si="36"/>
        <v>9.18</v>
      </c>
      <c r="AC93" s="135">
        <f t="shared" si="36"/>
        <v>9.18</v>
      </c>
      <c r="AD93" s="135">
        <f t="shared" si="36"/>
        <v>9.18</v>
      </c>
      <c r="AE93" s="135">
        <f t="shared" si="36"/>
        <v>9.18</v>
      </c>
      <c r="AF93" s="135">
        <f t="shared" si="36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35"/>
        <v>7</v>
      </c>
      <c r="D94" s="135">
        <f t="shared" si="35"/>
        <v>7</v>
      </c>
      <c r="E94" s="135">
        <f t="shared" si="35"/>
        <v>7</v>
      </c>
      <c r="F94" s="135">
        <f t="shared" si="35"/>
        <v>7</v>
      </c>
      <c r="G94" s="135">
        <f t="shared" si="35"/>
        <v>7</v>
      </c>
      <c r="H94" s="135">
        <f t="shared" si="35"/>
        <v>7</v>
      </c>
      <c r="I94" s="135">
        <f t="shared" si="35"/>
        <v>7</v>
      </c>
      <c r="J94" s="135">
        <f t="shared" si="35"/>
        <v>7</v>
      </c>
      <c r="K94" s="135">
        <f t="shared" si="35"/>
        <v>7</v>
      </c>
      <c r="L94" s="135">
        <f t="shared" si="35"/>
        <v>7</v>
      </c>
      <c r="M94" s="135">
        <f t="shared" si="35"/>
        <v>7</v>
      </c>
      <c r="N94" s="135">
        <f t="shared" si="35"/>
        <v>7</v>
      </c>
      <c r="O94" s="135">
        <f t="shared" si="35"/>
        <v>7</v>
      </c>
      <c r="P94" s="135">
        <f t="shared" si="35"/>
        <v>7</v>
      </c>
      <c r="Q94" s="135">
        <f t="shared" si="35"/>
        <v>7</v>
      </c>
      <c r="R94" s="135">
        <f t="shared" si="35"/>
        <v>7</v>
      </c>
      <c r="S94" s="135">
        <f t="shared" si="36"/>
        <v>7</v>
      </c>
      <c r="T94" s="135">
        <f t="shared" si="36"/>
        <v>7</v>
      </c>
      <c r="U94" s="135">
        <f t="shared" si="36"/>
        <v>7</v>
      </c>
      <c r="V94" s="135">
        <f t="shared" si="36"/>
        <v>7</v>
      </c>
      <c r="W94" s="135">
        <f t="shared" si="36"/>
        <v>7</v>
      </c>
      <c r="X94" s="135">
        <f t="shared" si="36"/>
        <v>7</v>
      </c>
      <c r="Y94" s="135">
        <f t="shared" si="36"/>
        <v>7</v>
      </c>
      <c r="Z94" s="135">
        <f t="shared" si="36"/>
        <v>7</v>
      </c>
      <c r="AA94" s="135">
        <f t="shared" si="36"/>
        <v>7</v>
      </c>
      <c r="AB94" s="135">
        <f t="shared" si="36"/>
        <v>7</v>
      </c>
      <c r="AC94" s="135">
        <f t="shared" si="36"/>
        <v>7</v>
      </c>
      <c r="AD94" s="135">
        <f t="shared" si="36"/>
        <v>7</v>
      </c>
      <c r="AE94" s="135">
        <f t="shared" si="36"/>
        <v>7</v>
      </c>
      <c r="AF94" s="135">
        <f t="shared" si="36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35"/>
        <v>2.25</v>
      </c>
      <c r="D95" s="135">
        <f t="shared" si="35"/>
        <v>2.25</v>
      </c>
      <c r="E95" s="135">
        <f t="shared" si="35"/>
        <v>2.25</v>
      </c>
      <c r="F95" s="135">
        <f t="shared" si="35"/>
        <v>2.25</v>
      </c>
      <c r="G95" s="135">
        <f t="shared" si="35"/>
        <v>2.25</v>
      </c>
      <c r="H95" s="135">
        <f t="shared" si="35"/>
        <v>2.25</v>
      </c>
      <c r="I95" s="135">
        <f t="shared" si="35"/>
        <v>2.25</v>
      </c>
      <c r="J95" s="135">
        <f t="shared" si="35"/>
        <v>2.25</v>
      </c>
      <c r="K95" s="135">
        <f t="shared" si="35"/>
        <v>2.25</v>
      </c>
      <c r="L95" s="135">
        <f t="shared" si="35"/>
        <v>2.25</v>
      </c>
      <c r="M95" s="135">
        <f t="shared" si="35"/>
        <v>2.25</v>
      </c>
      <c r="N95" s="135">
        <f t="shared" si="35"/>
        <v>2.25</v>
      </c>
      <c r="O95" s="135">
        <f t="shared" si="35"/>
        <v>2.25</v>
      </c>
      <c r="P95" s="135">
        <f t="shared" si="35"/>
        <v>2.25</v>
      </c>
      <c r="Q95" s="135">
        <f t="shared" si="35"/>
        <v>2.25</v>
      </c>
      <c r="R95" s="135">
        <f t="shared" si="35"/>
        <v>2.25</v>
      </c>
      <c r="S95" s="135">
        <f t="shared" si="36"/>
        <v>2.25</v>
      </c>
      <c r="T95" s="135">
        <f t="shared" si="36"/>
        <v>2.25</v>
      </c>
      <c r="U95" s="135">
        <f t="shared" si="36"/>
        <v>2.25</v>
      </c>
      <c r="V95" s="135">
        <f t="shared" si="36"/>
        <v>2.25</v>
      </c>
      <c r="W95" s="135">
        <f t="shared" si="36"/>
        <v>2.25</v>
      </c>
      <c r="X95" s="135">
        <f t="shared" si="36"/>
        <v>2.25</v>
      </c>
      <c r="Y95" s="135">
        <f t="shared" si="36"/>
        <v>2.25</v>
      </c>
      <c r="Z95" s="135">
        <f t="shared" si="36"/>
        <v>2.25</v>
      </c>
      <c r="AA95" s="135">
        <f t="shared" si="36"/>
        <v>2.25</v>
      </c>
      <c r="AB95" s="135">
        <f t="shared" si="36"/>
        <v>2.25</v>
      </c>
      <c r="AC95" s="135">
        <f t="shared" si="36"/>
        <v>2.25</v>
      </c>
      <c r="AD95" s="135">
        <f t="shared" si="36"/>
        <v>2.25</v>
      </c>
      <c r="AE95" s="135">
        <f t="shared" si="36"/>
        <v>2.25</v>
      </c>
      <c r="AF95" s="135">
        <f t="shared" si="36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35"/>
        <v>1.64</v>
      </c>
      <c r="D96" s="135">
        <f t="shared" si="35"/>
        <v>1.64</v>
      </c>
      <c r="E96" s="135">
        <f t="shared" si="35"/>
        <v>1.64</v>
      </c>
      <c r="F96" s="135">
        <f t="shared" si="35"/>
        <v>1.64</v>
      </c>
      <c r="G96" s="135">
        <f t="shared" si="35"/>
        <v>1.64</v>
      </c>
      <c r="H96" s="135">
        <f t="shared" si="35"/>
        <v>1.64</v>
      </c>
      <c r="I96" s="135">
        <f t="shared" si="35"/>
        <v>1.64</v>
      </c>
      <c r="J96" s="135">
        <f t="shared" si="35"/>
        <v>1.64</v>
      </c>
      <c r="K96" s="135">
        <f t="shared" si="35"/>
        <v>1.64</v>
      </c>
      <c r="L96" s="135">
        <f t="shared" si="35"/>
        <v>1.64</v>
      </c>
      <c r="M96" s="135">
        <f t="shared" si="35"/>
        <v>1.64</v>
      </c>
      <c r="N96" s="135">
        <f t="shared" si="35"/>
        <v>1.64</v>
      </c>
      <c r="O96" s="135">
        <f t="shared" si="35"/>
        <v>1.64</v>
      </c>
      <c r="P96" s="135">
        <f t="shared" si="35"/>
        <v>1.64</v>
      </c>
      <c r="Q96" s="135">
        <f t="shared" si="35"/>
        <v>1.64</v>
      </c>
      <c r="R96" s="135">
        <f t="shared" si="35"/>
        <v>1.64</v>
      </c>
      <c r="S96" s="135">
        <f t="shared" si="36"/>
        <v>1.64</v>
      </c>
      <c r="T96" s="135">
        <f t="shared" si="36"/>
        <v>1.64</v>
      </c>
      <c r="U96" s="135">
        <f t="shared" si="36"/>
        <v>1.64</v>
      </c>
      <c r="V96" s="135">
        <f t="shared" si="36"/>
        <v>1.64</v>
      </c>
      <c r="W96" s="135">
        <f t="shared" si="36"/>
        <v>1.64</v>
      </c>
      <c r="X96" s="135">
        <f t="shared" si="36"/>
        <v>1.64</v>
      </c>
      <c r="Y96" s="135">
        <f t="shared" si="36"/>
        <v>1.64</v>
      </c>
      <c r="Z96" s="135">
        <f t="shared" si="36"/>
        <v>1.64</v>
      </c>
      <c r="AA96" s="135">
        <f t="shared" si="36"/>
        <v>1.64</v>
      </c>
      <c r="AB96" s="135">
        <f t="shared" si="36"/>
        <v>1.64</v>
      </c>
      <c r="AC96" s="135">
        <f t="shared" si="36"/>
        <v>1.64</v>
      </c>
      <c r="AD96" s="135">
        <f t="shared" si="36"/>
        <v>1.64</v>
      </c>
      <c r="AE96" s="135">
        <f t="shared" si="36"/>
        <v>1.64</v>
      </c>
      <c r="AF96" s="135">
        <f t="shared" si="36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35"/>
        <v>1.62</v>
      </c>
      <c r="D97" s="135">
        <f t="shared" si="35"/>
        <v>1.62</v>
      </c>
      <c r="E97" s="135">
        <f t="shared" si="35"/>
        <v>1.62</v>
      </c>
      <c r="F97" s="135">
        <f t="shared" si="35"/>
        <v>1.62</v>
      </c>
      <c r="G97" s="135">
        <f t="shared" si="35"/>
        <v>1.62</v>
      </c>
      <c r="H97" s="135">
        <f t="shared" si="35"/>
        <v>1.62</v>
      </c>
      <c r="I97" s="135">
        <f t="shared" si="35"/>
        <v>1.62</v>
      </c>
      <c r="J97" s="135">
        <f t="shared" si="35"/>
        <v>1.62</v>
      </c>
      <c r="K97" s="135">
        <f t="shared" si="35"/>
        <v>1.62</v>
      </c>
      <c r="L97" s="135">
        <f t="shared" si="35"/>
        <v>1.62</v>
      </c>
      <c r="M97" s="135">
        <f t="shared" si="35"/>
        <v>1.62</v>
      </c>
      <c r="N97" s="135">
        <f t="shared" si="35"/>
        <v>1.62</v>
      </c>
      <c r="O97" s="135">
        <f t="shared" si="35"/>
        <v>1.62</v>
      </c>
      <c r="P97" s="135">
        <f t="shared" si="35"/>
        <v>1.62</v>
      </c>
      <c r="Q97" s="135">
        <f t="shared" si="35"/>
        <v>1.62</v>
      </c>
      <c r="R97" s="135">
        <f t="shared" si="35"/>
        <v>1.62</v>
      </c>
      <c r="S97" s="135">
        <f t="shared" si="36"/>
        <v>1.62</v>
      </c>
      <c r="T97" s="135">
        <f t="shared" si="36"/>
        <v>1.62</v>
      </c>
      <c r="U97" s="135">
        <f t="shared" si="36"/>
        <v>1.62</v>
      </c>
      <c r="V97" s="135">
        <f t="shared" si="36"/>
        <v>1.62</v>
      </c>
      <c r="W97" s="135">
        <f t="shared" si="36"/>
        <v>1.62</v>
      </c>
      <c r="X97" s="135">
        <f t="shared" si="36"/>
        <v>1.62</v>
      </c>
      <c r="Y97" s="135">
        <f t="shared" si="36"/>
        <v>1.62</v>
      </c>
      <c r="Z97" s="135">
        <f t="shared" si="36"/>
        <v>1.62</v>
      </c>
      <c r="AA97" s="135">
        <f t="shared" si="36"/>
        <v>1.62</v>
      </c>
      <c r="AB97" s="135">
        <f t="shared" si="36"/>
        <v>1.62</v>
      </c>
      <c r="AC97" s="135">
        <f t="shared" si="36"/>
        <v>1.62</v>
      </c>
      <c r="AD97" s="135">
        <f t="shared" si="36"/>
        <v>1.62</v>
      </c>
      <c r="AE97" s="135">
        <f t="shared" si="36"/>
        <v>1.62</v>
      </c>
      <c r="AF97" s="135">
        <f t="shared" si="36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35"/>
        <v>8.36</v>
      </c>
      <c r="D98" s="135">
        <f t="shared" si="35"/>
        <v>8.36</v>
      </c>
      <c r="E98" s="135">
        <f t="shared" si="35"/>
        <v>8.36</v>
      </c>
      <c r="F98" s="135">
        <f t="shared" si="35"/>
        <v>8.36</v>
      </c>
      <c r="G98" s="135">
        <f t="shared" si="35"/>
        <v>8.36</v>
      </c>
      <c r="H98" s="135">
        <f t="shared" si="35"/>
        <v>8.36</v>
      </c>
      <c r="I98" s="135">
        <f t="shared" si="35"/>
        <v>8.36</v>
      </c>
      <c r="J98" s="135">
        <f t="shared" si="35"/>
        <v>8.36</v>
      </c>
      <c r="K98" s="135">
        <f t="shared" si="35"/>
        <v>8.36</v>
      </c>
      <c r="L98" s="135">
        <f t="shared" si="35"/>
        <v>8.36</v>
      </c>
      <c r="M98" s="135">
        <f t="shared" si="35"/>
        <v>8.36</v>
      </c>
      <c r="N98" s="135">
        <f t="shared" si="35"/>
        <v>8.36</v>
      </c>
      <c r="O98" s="135">
        <f t="shared" si="35"/>
        <v>8.36</v>
      </c>
      <c r="P98" s="135">
        <f t="shared" si="35"/>
        <v>8.36</v>
      </c>
      <c r="Q98" s="135">
        <f t="shared" si="35"/>
        <v>8.36</v>
      </c>
      <c r="R98" s="135">
        <f t="shared" si="35"/>
        <v>8.36</v>
      </c>
      <c r="S98" s="135">
        <f t="shared" si="36"/>
        <v>8.36</v>
      </c>
      <c r="T98" s="135">
        <f t="shared" si="36"/>
        <v>8.36</v>
      </c>
      <c r="U98" s="135">
        <f t="shared" si="36"/>
        <v>8.36</v>
      </c>
      <c r="V98" s="135">
        <f t="shared" si="36"/>
        <v>8.36</v>
      </c>
      <c r="W98" s="135">
        <f t="shared" si="36"/>
        <v>8.36</v>
      </c>
      <c r="X98" s="135">
        <f t="shared" si="36"/>
        <v>8.36</v>
      </c>
      <c r="Y98" s="135">
        <f t="shared" si="36"/>
        <v>8.36</v>
      </c>
      <c r="Z98" s="135">
        <f t="shared" si="36"/>
        <v>8.36</v>
      </c>
      <c r="AA98" s="135">
        <f t="shared" si="36"/>
        <v>8.36</v>
      </c>
      <c r="AB98" s="135">
        <f t="shared" si="36"/>
        <v>8.36</v>
      </c>
      <c r="AC98" s="135">
        <f t="shared" si="36"/>
        <v>8.36</v>
      </c>
      <c r="AD98" s="135">
        <f t="shared" si="36"/>
        <v>8.36</v>
      </c>
      <c r="AE98" s="135">
        <f t="shared" si="36"/>
        <v>8.36</v>
      </c>
      <c r="AF98" s="135">
        <f t="shared" si="36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35"/>
        <v>8</v>
      </c>
      <c r="D99" s="135">
        <f t="shared" si="35"/>
        <v>8</v>
      </c>
      <c r="E99" s="135">
        <f t="shared" si="35"/>
        <v>8</v>
      </c>
      <c r="F99" s="135">
        <f t="shared" si="35"/>
        <v>8</v>
      </c>
      <c r="G99" s="135">
        <f t="shared" si="35"/>
        <v>8</v>
      </c>
      <c r="H99" s="135">
        <f t="shared" si="35"/>
        <v>8</v>
      </c>
      <c r="I99" s="135">
        <v>5.4</v>
      </c>
      <c r="J99" s="135">
        <f t="shared" si="35"/>
        <v>5.4</v>
      </c>
      <c r="K99" s="135">
        <f t="shared" si="35"/>
        <v>5.4</v>
      </c>
      <c r="L99" s="135">
        <f t="shared" si="35"/>
        <v>5.4</v>
      </c>
      <c r="M99" s="135">
        <f t="shared" si="35"/>
        <v>5.4</v>
      </c>
      <c r="N99" s="135">
        <f t="shared" si="35"/>
        <v>5.4</v>
      </c>
      <c r="O99" s="135">
        <f t="shared" si="35"/>
        <v>5.4</v>
      </c>
      <c r="P99" s="135">
        <f t="shared" si="35"/>
        <v>5.4</v>
      </c>
      <c r="Q99" s="135">
        <f t="shared" si="35"/>
        <v>5.4</v>
      </c>
      <c r="R99" s="135">
        <f t="shared" si="35"/>
        <v>5.4</v>
      </c>
      <c r="S99" s="135">
        <f t="shared" si="36"/>
        <v>5.4</v>
      </c>
      <c r="T99" s="135">
        <f t="shared" si="36"/>
        <v>5.4</v>
      </c>
      <c r="U99" s="135">
        <f t="shared" si="36"/>
        <v>5.4</v>
      </c>
      <c r="V99" s="135">
        <f t="shared" si="36"/>
        <v>5.4</v>
      </c>
      <c r="W99" s="135">
        <f t="shared" si="36"/>
        <v>5.4</v>
      </c>
      <c r="X99" s="135">
        <f t="shared" si="36"/>
        <v>5.4</v>
      </c>
      <c r="Y99" s="135">
        <f t="shared" si="36"/>
        <v>5.4</v>
      </c>
      <c r="Z99" s="135">
        <f t="shared" si="36"/>
        <v>5.4</v>
      </c>
      <c r="AA99" s="135">
        <f t="shared" si="36"/>
        <v>5.4</v>
      </c>
      <c r="AB99" s="135">
        <f t="shared" si="36"/>
        <v>5.4</v>
      </c>
      <c r="AC99" s="135">
        <f t="shared" si="36"/>
        <v>5.4</v>
      </c>
      <c r="AD99" s="135">
        <f t="shared" si="36"/>
        <v>5.4</v>
      </c>
      <c r="AE99" s="135">
        <f t="shared" si="36"/>
        <v>5.4</v>
      </c>
      <c r="AF99" s="135">
        <f t="shared" si="36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35"/>
        <v>6.57</v>
      </c>
      <c r="D100" s="135">
        <f t="shared" si="35"/>
        <v>6.57</v>
      </c>
      <c r="E100" s="135">
        <f t="shared" si="35"/>
        <v>6.57</v>
      </c>
      <c r="F100" s="135">
        <f t="shared" si="35"/>
        <v>6.57</v>
      </c>
      <c r="G100" s="135">
        <f t="shared" si="35"/>
        <v>6.57</v>
      </c>
      <c r="H100" s="135">
        <f t="shared" si="35"/>
        <v>6.57</v>
      </c>
      <c r="I100" s="135">
        <f t="shared" si="35"/>
        <v>6.57</v>
      </c>
      <c r="J100" s="135">
        <f t="shared" si="35"/>
        <v>6.57</v>
      </c>
      <c r="K100" s="135">
        <f t="shared" si="35"/>
        <v>6.57</v>
      </c>
      <c r="L100" s="135">
        <f t="shared" si="35"/>
        <v>6.57</v>
      </c>
      <c r="M100" s="135">
        <f t="shared" si="35"/>
        <v>6.57</v>
      </c>
      <c r="N100" s="135">
        <f t="shared" si="35"/>
        <v>6.57</v>
      </c>
      <c r="O100" s="135">
        <f t="shared" si="35"/>
        <v>6.57</v>
      </c>
      <c r="P100" s="135">
        <f t="shared" si="35"/>
        <v>6.57</v>
      </c>
      <c r="Q100" s="135">
        <f t="shared" si="35"/>
        <v>6.57</v>
      </c>
      <c r="R100" s="135">
        <f t="shared" si="35"/>
        <v>6.57</v>
      </c>
      <c r="S100" s="135">
        <f t="shared" si="36"/>
        <v>6.57</v>
      </c>
      <c r="T100" s="135">
        <f t="shared" si="36"/>
        <v>6.57</v>
      </c>
      <c r="U100" s="135">
        <f t="shared" si="36"/>
        <v>6.57</v>
      </c>
      <c r="V100" s="135">
        <f t="shared" si="36"/>
        <v>6.57</v>
      </c>
      <c r="W100" s="135">
        <f t="shared" si="36"/>
        <v>6.57</v>
      </c>
      <c r="X100" s="135">
        <f t="shared" si="36"/>
        <v>6.57</v>
      </c>
      <c r="Y100" s="135">
        <f t="shared" si="36"/>
        <v>6.57</v>
      </c>
      <c r="Z100" s="135">
        <f t="shared" si="36"/>
        <v>6.57</v>
      </c>
      <c r="AA100" s="135">
        <f t="shared" si="36"/>
        <v>6.57</v>
      </c>
      <c r="AB100" s="135">
        <f t="shared" si="36"/>
        <v>6.57</v>
      </c>
      <c r="AC100" s="135">
        <f t="shared" si="36"/>
        <v>6.57</v>
      </c>
      <c r="AD100" s="135">
        <f t="shared" si="36"/>
        <v>6.57</v>
      </c>
      <c r="AE100" s="135">
        <f t="shared" si="36"/>
        <v>6.57</v>
      </c>
      <c r="AF100" s="135">
        <f t="shared" si="36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35"/>
        <v>3.43</v>
      </c>
      <c r="D101" s="135">
        <f t="shared" si="35"/>
        <v>3.43</v>
      </c>
      <c r="E101" s="135">
        <f t="shared" si="35"/>
        <v>3.43</v>
      </c>
      <c r="F101" s="135">
        <f t="shared" si="35"/>
        <v>3.43</v>
      </c>
      <c r="G101" s="135">
        <f t="shared" si="35"/>
        <v>3.43</v>
      </c>
      <c r="H101" s="135">
        <f t="shared" si="35"/>
        <v>3.43</v>
      </c>
      <c r="I101" s="135">
        <f t="shared" si="35"/>
        <v>3.43</v>
      </c>
      <c r="J101" s="135">
        <f t="shared" si="35"/>
        <v>3.43</v>
      </c>
      <c r="K101" s="135">
        <f t="shared" si="35"/>
        <v>3.43</v>
      </c>
      <c r="L101" s="135">
        <f t="shared" si="35"/>
        <v>3.43</v>
      </c>
      <c r="M101" s="135">
        <f t="shared" si="35"/>
        <v>3.43</v>
      </c>
      <c r="N101" s="135">
        <f t="shared" si="35"/>
        <v>3.43</v>
      </c>
      <c r="O101" s="135">
        <f t="shared" si="35"/>
        <v>3.43</v>
      </c>
      <c r="P101" s="135">
        <f t="shared" si="35"/>
        <v>3.43</v>
      </c>
      <c r="Q101" s="135">
        <f t="shared" si="35"/>
        <v>3.43</v>
      </c>
      <c r="R101" s="135">
        <f t="shared" si="35"/>
        <v>3.43</v>
      </c>
      <c r="S101" s="135">
        <f t="shared" si="36"/>
        <v>3.43</v>
      </c>
      <c r="T101" s="135">
        <f t="shared" si="36"/>
        <v>3.43</v>
      </c>
      <c r="U101" s="135">
        <f t="shared" si="36"/>
        <v>3.43</v>
      </c>
      <c r="V101" s="135">
        <f t="shared" si="36"/>
        <v>3.43</v>
      </c>
      <c r="W101" s="135">
        <f t="shared" si="36"/>
        <v>3.43</v>
      </c>
      <c r="X101" s="135">
        <f t="shared" si="36"/>
        <v>3.43</v>
      </c>
      <c r="Y101" s="135">
        <f t="shared" si="36"/>
        <v>3.43</v>
      </c>
      <c r="Z101" s="135">
        <f t="shared" si="36"/>
        <v>3.43</v>
      </c>
      <c r="AA101" s="135">
        <f t="shared" si="36"/>
        <v>3.43</v>
      </c>
      <c r="AB101" s="135">
        <f t="shared" si="36"/>
        <v>3.43</v>
      </c>
      <c r="AC101" s="135">
        <f t="shared" si="36"/>
        <v>3.43</v>
      </c>
      <c r="AD101" s="135">
        <f t="shared" si="36"/>
        <v>3.43</v>
      </c>
      <c r="AE101" s="135">
        <f t="shared" si="36"/>
        <v>3.43</v>
      </c>
      <c r="AF101" s="135">
        <f t="shared" si="36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35"/>
        <v>8</v>
      </c>
      <c r="D102" s="135">
        <f t="shared" si="35"/>
        <v>8</v>
      </c>
      <c r="E102" s="135">
        <f t="shared" si="35"/>
        <v>8</v>
      </c>
      <c r="F102" s="135">
        <f t="shared" si="35"/>
        <v>8</v>
      </c>
      <c r="G102" s="135">
        <f t="shared" si="35"/>
        <v>8</v>
      </c>
      <c r="H102" s="135">
        <f t="shared" si="35"/>
        <v>8</v>
      </c>
      <c r="I102" s="135">
        <f t="shared" si="35"/>
        <v>8</v>
      </c>
      <c r="J102" s="135">
        <f t="shared" si="35"/>
        <v>8</v>
      </c>
      <c r="K102" s="135">
        <f t="shared" si="35"/>
        <v>8</v>
      </c>
      <c r="L102" s="135">
        <f t="shared" si="35"/>
        <v>8</v>
      </c>
      <c r="M102" s="135">
        <f t="shared" si="35"/>
        <v>8</v>
      </c>
      <c r="N102" s="135">
        <f t="shared" si="35"/>
        <v>8</v>
      </c>
      <c r="O102" s="135">
        <f t="shared" si="35"/>
        <v>8</v>
      </c>
      <c r="P102" s="135">
        <f t="shared" si="35"/>
        <v>8</v>
      </c>
      <c r="Q102" s="135">
        <f t="shared" si="35"/>
        <v>8</v>
      </c>
      <c r="R102" s="135">
        <f t="shared" si="35"/>
        <v>8</v>
      </c>
      <c r="S102" s="135">
        <f t="shared" si="36"/>
        <v>8</v>
      </c>
      <c r="T102" s="135">
        <f t="shared" si="36"/>
        <v>8</v>
      </c>
      <c r="U102" s="135">
        <f t="shared" si="36"/>
        <v>8</v>
      </c>
      <c r="V102" s="135">
        <f t="shared" si="36"/>
        <v>8</v>
      </c>
      <c r="W102" s="135">
        <f t="shared" si="36"/>
        <v>8</v>
      </c>
      <c r="X102" s="135">
        <f t="shared" si="36"/>
        <v>8</v>
      </c>
      <c r="Y102" s="135">
        <f t="shared" si="36"/>
        <v>8</v>
      </c>
      <c r="Z102" s="135">
        <f t="shared" si="36"/>
        <v>8</v>
      </c>
      <c r="AA102" s="135">
        <f t="shared" si="36"/>
        <v>8</v>
      </c>
      <c r="AB102" s="135">
        <f t="shared" si="36"/>
        <v>8</v>
      </c>
      <c r="AC102" s="135">
        <f t="shared" si="36"/>
        <v>8</v>
      </c>
      <c r="AD102" s="135">
        <f t="shared" si="36"/>
        <v>8</v>
      </c>
      <c r="AE102" s="135">
        <f t="shared" si="36"/>
        <v>8</v>
      </c>
      <c r="AF102" s="135">
        <f t="shared" si="36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35"/>
        <v>2.96</v>
      </c>
      <c r="D103" s="135">
        <f t="shared" si="35"/>
        <v>2.96</v>
      </c>
      <c r="E103" s="135">
        <f t="shared" si="35"/>
        <v>2.96</v>
      </c>
      <c r="F103" s="135">
        <f t="shared" si="35"/>
        <v>2.96</v>
      </c>
      <c r="G103" s="135">
        <f t="shared" si="35"/>
        <v>2.96</v>
      </c>
      <c r="H103" s="135">
        <f t="shared" si="35"/>
        <v>2.96</v>
      </c>
      <c r="I103" s="135">
        <f t="shared" si="35"/>
        <v>2.96</v>
      </c>
      <c r="J103" s="135">
        <f t="shared" si="35"/>
        <v>2.96</v>
      </c>
      <c r="K103" s="135">
        <f t="shared" si="35"/>
        <v>2.96</v>
      </c>
      <c r="L103" s="135">
        <f t="shared" si="35"/>
        <v>2.96</v>
      </c>
      <c r="M103" s="135">
        <f t="shared" si="35"/>
        <v>2.96</v>
      </c>
      <c r="N103" s="135">
        <f t="shared" si="35"/>
        <v>2.96</v>
      </c>
      <c r="O103" s="135">
        <f t="shared" si="35"/>
        <v>2.96</v>
      </c>
      <c r="P103" s="135">
        <f t="shared" si="35"/>
        <v>2.96</v>
      </c>
      <c r="Q103" s="135">
        <f t="shared" si="35"/>
        <v>2.96</v>
      </c>
      <c r="R103" s="135">
        <f t="shared" si="35"/>
        <v>2.96</v>
      </c>
      <c r="S103" s="135">
        <f t="shared" si="36"/>
        <v>2.96</v>
      </c>
      <c r="T103" s="135">
        <f t="shared" si="36"/>
        <v>2.96</v>
      </c>
      <c r="U103" s="135">
        <f t="shared" si="36"/>
        <v>2.96</v>
      </c>
      <c r="V103" s="135">
        <f t="shared" si="36"/>
        <v>2.96</v>
      </c>
      <c r="W103" s="135">
        <f t="shared" si="36"/>
        <v>2.96</v>
      </c>
      <c r="X103" s="135">
        <f t="shared" si="36"/>
        <v>2.96</v>
      </c>
      <c r="Y103" s="135">
        <f t="shared" si="36"/>
        <v>2.96</v>
      </c>
      <c r="Z103" s="135">
        <f t="shared" si="36"/>
        <v>2.96</v>
      </c>
      <c r="AA103" s="135">
        <f t="shared" si="36"/>
        <v>2.96</v>
      </c>
      <c r="AB103" s="135">
        <f t="shared" si="36"/>
        <v>2.96</v>
      </c>
      <c r="AC103" s="135">
        <f t="shared" si="36"/>
        <v>2.96</v>
      </c>
      <c r="AD103" s="135">
        <f t="shared" si="36"/>
        <v>2.96</v>
      </c>
      <c r="AE103" s="135">
        <f t="shared" si="36"/>
        <v>2.96</v>
      </c>
      <c r="AF103" s="135">
        <f t="shared" si="36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35"/>
        <v>7</v>
      </c>
      <c r="E104" s="135">
        <f t="shared" si="35"/>
        <v>7</v>
      </c>
      <c r="F104" s="135">
        <f t="shared" si="35"/>
        <v>7</v>
      </c>
      <c r="G104" s="135">
        <f t="shared" si="35"/>
        <v>7</v>
      </c>
      <c r="H104" s="135">
        <f t="shared" si="35"/>
        <v>7</v>
      </c>
      <c r="I104" s="135">
        <f t="shared" si="35"/>
        <v>7</v>
      </c>
      <c r="J104" s="135">
        <f t="shared" si="35"/>
        <v>7</v>
      </c>
      <c r="K104" s="135">
        <f t="shared" si="35"/>
        <v>7</v>
      </c>
      <c r="L104" s="135">
        <f t="shared" si="35"/>
        <v>7</v>
      </c>
      <c r="M104" s="135">
        <f t="shared" si="35"/>
        <v>7</v>
      </c>
      <c r="N104" s="135">
        <f t="shared" si="35"/>
        <v>7</v>
      </c>
      <c r="O104" s="135">
        <f t="shared" si="35"/>
        <v>7</v>
      </c>
      <c r="P104" s="135">
        <f t="shared" si="35"/>
        <v>7</v>
      </c>
      <c r="Q104" s="135">
        <f t="shared" si="35"/>
        <v>7</v>
      </c>
      <c r="R104" s="135">
        <f t="shared" si="35"/>
        <v>7</v>
      </c>
      <c r="S104" s="135">
        <f t="shared" si="36"/>
        <v>7</v>
      </c>
      <c r="T104" s="135">
        <f t="shared" si="36"/>
        <v>7</v>
      </c>
      <c r="U104" s="135">
        <f t="shared" si="36"/>
        <v>7</v>
      </c>
      <c r="V104" s="135">
        <f t="shared" si="36"/>
        <v>7</v>
      </c>
      <c r="W104" s="135">
        <f t="shared" si="36"/>
        <v>7</v>
      </c>
      <c r="X104" s="135">
        <f t="shared" si="36"/>
        <v>7</v>
      </c>
      <c r="Y104" s="135">
        <f t="shared" si="36"/>
        <v>7</v>
      </c>
      <c r="Z104" s="135">
        <f t="shared" si="36"/>
        <v>7</v>
      </c>
      <c r="AA104" s="135">
        <f t="shared" si="36"/>
        <v>7</v>
      </c>
      <c r="AB104" s="135">
        <f t="shared" si="36"/>
        <v>7</v>
      </c>
      <c r="AC104" s="135">
        <f t="shared" si="36"/>
        <v>7</v>
      </c>
      <c r="AD104" s="135">
        <f t="shared" si="36"/>
        <v>7</v>
      </c>
      <c r="AE104" s="135">
        <f t="shared" si="36"/>
        <v>7</v>
      </c>
      <c r="AF104" s="135">
        <f t="shared" si="36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37">B105</f>
        <v>3.47</v>
      </c>
      <c r="D105" s="135">
        <f t="shared" si="37"/>
        <v>3.47</v>
      </c>
      <c r="E105" s="135">
        <f t="shared" si="37"/>
        <v>3.47</v>
      </c>
      <c r="F105" s="135">
        <f t="shared" si="37"/>
        <v>3.47</v>
      </c>
      <c r="G105" s="135">
        <f t="shared" si="37"/>
        <v>3.47</v>
      </c>
      <c r="H105" s="135">
        <f t="shared" si="37"/>
        <v>3.47</v>
      </c>
      <c r="I105" s="135">
        <f t="shared" si="37"/>
        <v>3.47</v>
      </c>
      <c r="J105" s="135">
        <f t="shared" si="37"/>
        <v>3.47</v>
      </c>
      <c r="K105" s="135">
        <f t="shared" si="37"/>
        <v>3.47</v>
      </c>
      <c r="L105" s="135">
        <f t="shared" si="37"/>
        <v>3.47</v>
      </c>
      <c r="M105" s="135">
        <f t="shared" si="37"/>
        <v>3.47</v>
      </c>
      <c r="N105" s="135">
        <f t="shared" si="37"/>
        <v>3.47</v>
      </c>
      <c r="O105" s="135">
        <f t="shared" si="37"/>
        <v>3.47</v>
      </c>
      <c r="P105" s="135">
        <f t="shared" si="37"/>
        <v>3.47</v>
      </c>
      <c r="Q105" s="135">
        <f t="shared" si="37"/>
        <v>3.47</v>
      </c>
      <c r="R105" s="135">
        <f t="shared" si="37"/>
        <v>3.47</v>
      </c>
      <c r="S105" s="135">
        <f t="shared" ref="S105:AF123" si="38">R105</f>
        <v>3.47</v>
      </c>
      <c r="T105" s="135">
        <f t="shared" si="38"/>
        <v>3.47</v>
      </c>
      <c r="U105" s="135">
        <f t="shared" si="38"/>
        <v>3.47</v>
      </c>
      <c r="V105" s="135">
        <f t="shared" si="38"/>
        <v>3.47</v>
      </c>
      <c r="W105" s="135">
        <f t="shared" si="38"/>
        <v>3.47</v>
      </c>
      <c r="X105" s="135">
        <f t="shared" si="38"/>
        <v>3.47</v>
      </c>
      <c r="Y105" s="135">
        <f t="shared" si="38"/>
        <v>3.47</v>
      </c>
      <c r="Z105" s="135">
        <f t="shared" si="38"/>
        <v>3.47</v>
      </c>
      <c r="AA105" s="135">
        <f t="shared" si="38"/>
        <v>3.47</v>
      </c>
      <c r="AB105" s="135">
        <f t="shared" si="38"/>
        <v>3.47</v>
      </c>
      <c r="AC105" s="135">
        <f t="shared" si="38"/>
        <v>3.47</v>
      </c>
      <c r="AD105" s="135">
        <f t="shared" si="38"/>
        <v>3.47</v>
      </c>
      <c r="AE105" s="135">
        <f t="shared" si="38"/>
        <v>3.47</v>
      </c>
      <c r="AF105" s="135">
        <f t="shared" si="38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37"/>
        <v>2.1</v>
      </c>
      <c r="D106" s="135">
        <f t="shared" si="37"/>
        <v>2.1</v>
      </c>
      <c r="E106" s="135">
        <f t="shared" si="37"/>
        <v>2.1</v>
      </c>
      <c r="F106" s="135">
        <f t="shared" si="37"/>
        <v>2.1</v>
      </c>
      <c r="G106" s="135">
        <f t="shared" si="37"/>
        <v>2.1</v>
      </c>
      <c r="H106" s="135">
        <f t="shared" si="37"/>
        <v>2.1</v>
      </c>
      <c r="I106" s="135">
        <f t="shared" si="37"/>
        <v>2.1</v>
      </c>
      <c r="J106" s="135">
        <f t="shared" si="37"/>
        <v>2.1</v>
      </c>
      <c r="K106" s="135">
        <f t="shared" si="37"/>
        <v>2.1</v>
      </c>
      <c r="L106" s="135">
        <f t="shared" si="37"/>
        <v>2.1</v>
      </c>
      <c r="M106" s="135">
        <f t="shared" si="37"/>
        <v>2.1</v>
      </c>
      <c r="N106" s="135">
        <f t="shared" si="37"/>
        <v>2.1</v>
      </c>
      <c r="O106" s="135">
        <f t="shared" si="37"/>
        <v>2.1</v>
      </c>
      <c r="P106" s="135">
        <f t="shared" si="37"/>
        <v>2.1</v>
      </c>
      <c r="Q106" s="135">
        <f t="shared" si="37"/>
        <v>2.1</v>
      </c>
      <c r="R106" s="135">
        <f t="shared" si="37"/>
        <v>2.1</v>
      </c>
      <c r="S106" s="135">
        <f t="shared" si="38"/>
        <v>2.1</v>
      </c>
      <c r="T106" s="135">
        <f t="shared" si="38"/>
        <v>2.1</v>
      </c>
      <c r="U106" s="135">
        <f t="shared" si="38"/>
        <v>2.1</v>
      </c>
      <c r="V106" s="135">
        <f t="shared" si="38"/>
        <v>2.1</v>
      </c>
      <c r="W106" s="135">
        <f t="shared" si="38"/>
        <v>2.1</v>
      </c>
      <c r="X106" s="135">
        <f t="shared" si="38"/>
        <v>2.1</v>
      </c>
      <c r="Y106" s="135">
        <f t="shared" si="38"/>
        <v>2.1</v>
      </c>
      <c r="Z106" s="135">
        <f t="shared" si="38"/>
        <v>2.1</v>
      </c>
      <c r="AA106" s="135">
        <f t="shared" si="38"/>
        <v>2.1</v>
      </c>
      <c r="AB106" s="135">
        <f t="shared" si="38"/>
        <v>2.1</v>
      </c>
      <c r="AC106" s="135">
        <f t="shared" si="38"/>
        <v>2.1</v>
      </c>
      <c r="AD106" s="135">
        <f t="shared" si="38"/>
        <v>2.1</v>
      </c>
      <c r="AE106" s="135">
        <f t="shared" si="38"/>
        <v>2.1</v>
      </c>
      <c r="AF106" s="135">
        <f t="shared" si="38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37"/>
        <v>9.3000000000000007</v>
      </c>
      <c r="D107" s="135">
        <f t="shared" si="37"/>
        <v>9.3000000000000007</v>
      </c>
      <c r="E107" s="135">
        <f t="shared" si="37"/>
        <v>9.3000000000000007</v>
      </c>
      <c r="F107" s="135">
        <f t="shared" si="37"/>
        <v>9.3000000000000007</v>
      </c>
      <c r="G107" s="135">
        <f t="shared" si="37"/>
        <v>9.3000000000000007</v>
      </c>
      <c r="H107" s="135">
        <f t="shared" si="37"/>
        <v>9.3000000000000007</v>
      </c>
      <c r="I107" s="135">
        <f t="shared" si="37"/>
        <v>9.3000000000000007</v>
      </c>
      <c r="J107" s="135">
        <f t="shared" si="37"/>
        <v>9.3000000000000007</v>
      </c>
      <c r="K107" s="135">
        <f t="shared" si="37"/>
        <v>9.3000000000000007</v>
      </c>
      <c r="L107" s="135">
        <f t="shared" si="37"/>
        <v>9.3000000000000007</v>
      </c>
      <c r="M107" s="135">
        <f t="shared" si="37"/>
        <v>9.3000000000000007</v>
      </c>
      <c r="N107" s="135">
        <f t="shared" si="37"/>
        <v>9.3000000000000007</v>
      </c>
      <c r="O107" s="135">
        <f t="shared" si="37"/>
        <v>9.3000000000000007</v>
      </c>
      <c r="P107" s="135">
        <f t="shared" si="37"/>
        <v>9.3000000000000007</v>
      </c>
      <c r="Q107" s="135">
        <f t="shared" si="37"/>
        <v>9.3000000000000007</v>
      </c>
      <c r="R107" s="135">
        <f t="shared" si="37"/>
        <v>9.3000000000000007</v>
      </c>
      <c r="S107" s="135">
        <f t="shared" si="38"/>
        <v>9.3000000000000007</v>
      </c>
      <c r="T107" s="135">
        <f t="shared" si="38"/>
        <v>9.3000000000000007</v>
      </c>
      <c r="U107" s="135">
        <f t="shared" si="38"/>
        <v>9.3000000000000007</v>
      </c>
      <c r="V107" s="135">
        <f t="shared" si="38"/>
        <v>9.3000000000000007</v>
      </c>
      <c r="W107" s="135">
        <f t="shared" si="38"/>
        <v>9.3000000000000007</v>
      </c>
      <c r="X107" s="135">
        <f t="shared" si="38"/>
        <v>9.3000000000000007</v>
      </c>
      <c r="Y107" s="135">
        <f t="shared" si="38"/>
        <v>9.3000000000000007</v>
      </c>
      <c r="Z107" s="135">
        <f t="shared" si="38"/>
        <v>9.3000000000000007</v>
      </c>
      <c r="AA107" s="135">
        <f t="shared" si="38"/>
        <v>9.3000000000000007</v>
      </c>
      <c r="AB107" s="135">
        <f t="shared" si="38"/>
        <v>9.3000000000000007</v>
      </c>
      <c r="AC107" s="135">
        <f t="shared" si="38"/>
        <v>9.3000000000000007</v>
      </c>
      <c r="AD107" s="135">
        <f t="shared" si="38"/>
        <v>9.3000000000000007</v>
      </c>
      <c r="AE107" s="135">
        <f t="shared" si="38"/>
        <v>9.3000000000000007</v>
      </c>
      <c r="AF107" s="135">
        <f t="shared" si="38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37"/>
        <v>0</v>
      </c>
      <c r="D108" s="135">
        <f t="shared" si="37"/>
        <v>0</v>
      </c>
      <c r="E108" s="135">
        <f t="shared" si="37"/>
        <v>0</v>
      </c>
      <c r="F108" s="135">
        <f t="shared" si="37"/>
        <v>0</v>
      </c>
      <c r="G108" s="135">
        <f t="shared" si="37"/>
        <v>0</v>
      </c>
      <c r="H108" s="135">
        <f t="shared" si="37"/>
        <v>0</v>
      </c>
      <c r="I108" s="135">
        <f t="shared" si="37"/>
        <v>0</v>
      </c>
      <c r="J108" s="135">
        <f t="shared" si="37"/>
        <v>0</v>
      </c>
      <c r="K108" s="135">
        <f t="shared" si="37"/>
        <v>0</v>
      </c>
      <c r="L108" s="135">
        <f t="shared" si="37"/>
        <v>0</v>
      </c>
      <c r="M108" s="135">
        <f t="shared" si="37"/>
        <v>0</v>
      </c>
      <c r="N108" s="135">
        <f t="shared" si="37"/>
        <v>0</v>
      </c>
      <c r="O108" s="135">
        <f t="shared" si="37"/>
        <v>0</v>
      </c>
      <c r="P108" s="135">
        <f t="shared" si="37"/>
        <v>0</v>
      </c>
      <c r="Q108" s="135">
        <f t="shared" si="37"/>
        <v>0</v>
      </c>
      <c r="R108" s="135">
        <f t="shared" si="37"/>
        <v>0</v>
      </c>
      <c r="S108" s="135">
        <f t="shared" si="38"/>
        <v>0</v>
      </c>
      <c r="T108" s="135">
        <f t="shared" si="38"/>
        <v>0</v>
      </c>
      <c r="U108" s="135">
        <f t="shared" si="38"/>
        <v>0</v>
      </c>
      <c r="V108" s="135">
        <f t="shared" si="38"/>
        <v>0</v>
      </c>
      <c r="W108" s="135">
        <f t="shared" si="38"/>
        <v>0</v>
      </c>
      <c r="X108" s="135">
        <f t="shared" si="38"/>
        <v>0</v>
      </c>
      <c r="Y108" s="135">
        <f t="shared" si="38"/>
        <v>0</v>
      </c>
      <c r="Z108" s="135">
        <f t="shared" si="38"/>
        <v>0</v>
      </c>
      <c r="AA108" s="135">
        <f t="shared" si="38"/>
        <v>0</v>
      </c>
      <c r="AB108" s="135">
        <f t="shared" si="38"/>
        <v>0</v>
      </c>
      <c r="AC108" s="135">
        <f t="shared" si="38"/>
        <v>0</v>
      </c>
      <c r="AD108" s="135">
        <f t="shared" si="38"/>
        <v>0</v>
      </c>
      <c r="AE108" s="135">
        <f t="shared" si="38"/>
        <v>0</v>
      </c>
      <c r="AF108" s="135">
        <f t="shared" si="38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37"/>
        <v>0</v>
      </c>
      <c r="D109" s="135">
        <f t="shared" si="37"/>
        <v>0</v>
      </c>
      <c r="E109" s="135">
        <f t="shared" si="37"/>
        <v>0</v>
      </c>
      <c r="F109" s="135">
        <f t="shared" si="37"/>
        <v>0</v>
      </c>
      <c r="G109" s="135">
        <f t="shared" si="37"/>
        <v>0</v>
      </c>
      <c r="H109" s="135">
        <f t="shared" si="37"/>
        <v>0</v>
      </c>
      <c r="I109" s="135">
        <f t="shared" si="37"/>
        <v>0</v>
      </c>
      <c r="J109" s="135">
        <f t="shared" si="37"/>
        <v>0</v>
      </c>
      <c r="K109" s="135">
        <f t="shared" si="37"/>
        <v>0</v>
      </c>
      <c r="L109" s="135">
        <f t="shared" si="37"/>
        <v>0</v>
      </c>
      <c r="M109" s="135">
        <f t="shared" si="37"/>
        <v>0</v>
      </c>
      <c r="N109" s="135">
        <f t="shared" si="37"/>
        <v>0</v>
      </c>
      <c r="O109" s="135">
        <f t="shared" si="37"/>
        <v>0</v>
      </c>
      <c r="P109" s="135">
        <f t="shared" si="37"/>
        <v>0</v>
      </c>
      <c r="Q109" s="135">
        <f t="shared" si="37"/>
        <v>0</v>
      </c>
      <c r="R109" s="135">
        <f t="shared" si="37"/>
        <v>0</v>
      </c>
      <c r="S109" s="135">
        <f t="shared" si="38"/>
        <v>0</v>
      </c>
      <c r="T109" s="135">
        <f t="shared" si="38"/>
        <v>0</v>
      </c>
      <c r="U109" s="135">
        <f t="shared" si="38"/>
        <v>0</v>
      </c>
      <c r="V109" s="135">
        <f t="shared" si="38"/>
        <v>0</v>
      </c>
      <c r="W109" s="135">
        <f t="shared" si="38"/>
        <v>0</v>
      </c>
      <c r="X109" s="135">
        <f t="shared" si="38"/>
        <v>0</v>
      </c>
      <c r="Y109" s="135">
        <f t="shared" si="38"/>
        <v>0</v>
      </c>
      <c r="Z109" s="135">
        <f t="shared" si="38"/>
        <v>0</v>
      </c>
      <c r="AA109" s="135">
        <f t="shared" si="38"/>
        <v>0</v>
      </c>
      <c r="AB109" s="135">
        <f t="shared" si="38"/>
        <v>0</v>
      </c>
      <c r="AC109" s="135">
        <f t="shared" si="38"/>
        <v>0</v>
      </c>
      <c r="AD109" s="135">
        <f t="shared" si="38"/>
        <v>0</v>
      </c>
      <c r="AE109" s="135">
        <f t="shared" si="38"/>
        <v>0</v>
      </c>
      <c r="AF109" s="135">
        <f t="shared" si="38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37"/>
        <v>5</v>
      </c>
      <c r="D110" s="135">
        <f t="shared" si="37"/>
        <v>5</v>
      </c>
      <c r="E110" s="135">
        <f t="shared" si="37"/>
        <v>5</v>
      </c>
      <c r="F110" s="135">
        <f t="shared" si="37"/>
        <v>5</v>
      </c>
      <c r="G110" s="135">
        <f t="shared" si="37"/>
        <v>5</v>
      </c>
      <c r="H110" s="135">
        <f t="shared" si="37"/>
        <v>5</v>
      </c>
      <c r="I110" s="135">
        <f t="shared" si="37"/>
        <v>5</v>
      </c>
      <c r="J110" s="135">
        <f t="shared" si="37"/>
        <v>5</v>
      </c>
      <c r="K110" s="135">
        <f t="shared" si="37"/>
        <v>5</v>
      </c>
      <c r="L110" s="135">
        <f t="shared" si="37"/>
        <v>5</v>
      </c>
      <c r="M110" s="135">
        <f t="shared" si="37"/>
        <v>5</v>
      </c>
      <c r="N110" s="135">
        <f t="shared" si="37"/>
        <v>5</v>
      </c>
      <c r="O110" s="135">
        <f t="shared" si="37"/>
        <v>5</v>
      </c>
      <c r="P110" s="135">
        <f t="shared" si="37"/>
        <v>5</v>
      </c>
      <c r="Q110" s="135">
        <f t="shared" si="37"/>
        <v>5</v>
      </c>
      <c r="R110" s="135">
        <f t="shared" si="37"/>
        <v>5</v>
      </c>
      <c r="S110" s="135">
        <f t="shared" si="38"/>
        <v>5</v>
      </c>
      <c r="T110" s="135">
        <f t="shared" si="38"/>
        <v>5</v>
      </c>
      <c r="U110" s="135">
        <f t="shared" si="38"/>
        <v>5</v>
      </c>
      <c r="V110" s="135">
        <f t="shared" si="38"/>
        <v>5</v>
      </c>
      <c r="W110" s="135">
        <f t="shared" si="38"/>
        <v>5</v>
      </c>
      <c r="X110" s="135">
        <f t="shared" si="38"/>
        <v>5</v>
      </c>
      <c r="Y110" s="135">
        <f t="shared" si="38"/>
        <v>5</v>
      </c>
      <c r="Z110" s="135">
        <f t="shared" si="38"/>
        <v>5</v>
      </c>
      <c r="AA110" s="135">
        <f t="shared" si="38"/>
        <v>5</v>
      </c>
      <c r="AB110" s="135">
        <f t="shared" si="38"/>
        <v>5</v>
      </c>
      <c r="AC110" s="135">
        <f t="shared" si="38"/>
        <v>5</v>
      </c>
      <c r="AD110" s="135">
        <f t="shared" si="38"/>
        <v>5</v>
      </c>
      <c r="AE110" s="135">
        <f t="shared" si="38"/>
        <v>5</v>
      </c>
      <c r="AF110" s="135">
        <f t="shared" si="38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37"/>
        <v>1</v>
      </c>
      <c r="D111" s="135">
        <f t="shared" si="37"/>
        <v>1</v>
      </c>
      <c r="E111" s="135">
        <f t="shared" si="37"/>
        <v>1</v>
      </c>
      <c r="F111" s="135">
        <f t="shared" si="37"/>
        <v>1</v>
      </c>
      <c r="G111" s="135">
        <f t="shared" si="37"/>
        <v>1</v>
      </c>
      <c r="H111" s="135">
        <f t="shared" si="37"/>
        <v>1</v>
      </c>
      <c r="I111" s="135">
        <f t="shared" si="37"/>
        <v>1</v>
      </c>
      <c r="J111" s="135">
        <f t="shared" si="37"/>
        <v>1</v>
      </c>
      <c r="K111" s="135">
        <f t="shared" si="37"/>
        <v>1</v>
      </c>
      <c r="L111" s="135">
        <f t="shared" si="37"/>
        <v>1</v>
      </c>
      <c r="M111" s="135">
        <f t="shared" si="37"/>
        <v>1</v>
      </c>
      <c r="N111" s="135">
        <f t="shared" si="37"/>
        <v>1</v>
      </c>
      <c r="O111" s="135">
        <f t="shared" si="37"/>
        <v>1</v>
      </c>
      <c r="P111" s="135">
        <f t="shared" si="37"/>
        <v>1</v>
      </c>
      <c r="Q111" s="135">
        <f t="shared" si="37"/>
        <v>1</v>
      </c>
      <c r="R111" s="135">
        <f t="shared" si="37"/>
        <v>1</v>
      </c>
      <c r="S111" s="135">
        <f t="shared" si="38"/>
        <v>1</v>
      </c>
      <c r="T111" s="135">
        <f t="shared" si="38"/>
        <v>1</v>
      </c>
      <c r="U111" s="135">
        <f t="shared" si="38"/>
        <v>1</v>
      </c>
      <c r="V111" s="135">
        <f t="shared" si="38"/>
        <v>1</v>
      </c>
      <c r="W111" s="135">
        <f t="shared" si="38"/>
        <v>1</v>
      </c>
      <c r="X111" s="135">
        <f t="shared" si="38"/>
        <v>1</v>
      </c>
      <c r="Y111" s="135">
        <f t="shared" si="38"/>
        <v>1</v>
      </c>
      <c r="Z111" s="135">
        <f t="shared" si="38"/>
        <v>1</v>
      </c>
      <c r="AA111" s="135">
        <f t="shared" si="38"/>
        <v>1</v>
      </c>
      <c r="AB111" s="135">
        <f t="shared" si="38"/>
        <v>1</v>
      </c>
      <c r="AC111" s="135">
        <f t="shared" si="38"/>
        <v>1</v>
      </c>
      <c r="AD111" s="135">
        <f t="shared" si="38"/>
        <v>1</v>
      </c>
      <c r="AE111" s="135">
        <f t="shared" si="38"/>
        <v>1</v>
      </c>
      <c r="AF111" s="135">
        <f t="shared" si="38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37"/>
        <v>1.58</v>
      </c>
      <c r="D112" s="135">
        <f t="shared" si="37"/>
        <v>1.58</v>
      </c>
      <c r="E112" s="135">
        <f t="shared" si="37"/>
        <v>1.58</v>
      </c>
      <c r="F112" s="135">
        <f t="shared" si="37"/>
        <v>1.58</v>
      </c>
      <c r="G112" s="135">
        <f t="shared" si="37"/>
        <v>1.58</v>
      </c>
      <c r="H112" s="135">
        <f t="shared" si="37"/>
        <v>1.58</v>
      </c>
      <c r="I112" s="135">
        <f t="shared" si="37"/>
        <v>1.58</v>
      </c>
      <c r="J112" s="135">
        <f t="shared" si="37"/>
        <v>1.58</v>
      </c>
      <c r="K112" s="135">
        <f t="shared" si="37"/>
        <v>1.58</v>
      </c>
      <c r="L112" s="135">
        <f t="shared" si="37"/>
        <v>1.58</v>
      </c>
      <c r="M112" s="135">
        <f t="shared" si="37"/>
        <v>1.58</v>
      </c>
      <c r="N112" s="135">
        <f t="shared" si="37"/>
        <v>1.58</v>
      </c>
      <c r="O112" s="135">
        <f t="shared" si="37"/>
        <v>1.58</v>
      </c>
      <c r="P112" s="135">
        <f t="shared" si="37"/>
        <v>1.58</v>
      </c>
      <c r="Q112" s="135">
        <f t="shared" si="37"/>
        <v>1.58</v>
      </c>
      <c r="R112" s="135">
        <f t="shared" si="37"/>
        <v>1.58</v>
      </c>
      <c r="S112" s="135">
        <f t="shared" si="38"/>
        <v>1.58</v>
      </c>
      <c r="T112" s="135">
        <f t="shared" si="38"/>
        <v>1.58</v>
      </c>
      <c r="U112" s="135">
        <f t="shared" si="38"/>
        <v>1.58</v>
      </c>
      <c r="V112" s="135">
        <f t="shared" si="38"/>
        <v>1.58</v>
      </c>
      <c r="W112" s="135">
        <f t="shared" si="38"/>
        <v>1.58</v>
      </c>
      <c r="X112" s="135">
        <f t="shared" si="38"/>
        <v>1.58</v>
      </c>
      <c r="Y112" s="135">
        <f t="shared" si="38"/>
        <v>1.58</v>
      </c>
      <c r="Z112" s="135">
        <f t="shared" si="38"/>
        <v>1.58</v>
      </c>
      <c r="AA112" s="135">
        <f t="shared" si="38"/>
        <v>1.58</v>
      </c>
      <c r="AB112" s="135">
        <f t="shared" si="38"/>
        <v>1.58</v>
      </c>
      <c r="AC112" s="135">
        <f t="shared" si="38"/>
        <v>1.58</v>
      </c>
      <c r="AD112" s="135">
        <f t="shared" si="38"/>
        <v>1.58</v>
      </c>
      <c r="AE112" s="135">
        <f t="shared" si="38"/>
        <v>1.58</v>
      </c>
      <c r="AF112" s="135">
        <f t="shared" si="38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37"/>
        <v>1.46</v>
      </c>
      <c r="D113" s="135">
        <f t="shared" si="37"/>
        <v>1.46</v>
      </c>
      <c r="E113" s="135">
        <f t="shared" si="37"/>
        <v>1.46</v>
      </c>
      <c r="F113" s="135">
        <f t="shared" si="37"/>
        <v>1.46</v>
      </c>
      <c r="G113" s="135">
        <f t="shared" si="37"/>
        <v>1.46</v>
      </c>
      <c r="H113" s="135">
        <f t="shared" si="37"/>
        <v>1.46</v>
      </c>
      <c r="I113" s="135">
        <f t="shared" si="37"/>
        <v>1.46</v>
      </c>
      <c r="J113" s="135">
        <f t="shared" si="37"/>
        <v>1.46</v>
      </c>
      <c r="K113" s="135">
        <f t="shared" si="37"/>
        <v>1.46</v>
      </c>
      <c r="L113" s="135">
        <f t="shared" si="37"/>
        <v>1.46</v>
      </c>
      <c r="M113" s="135">
        <f t="shared" si="37"/>
        <v>1.46</v>
      </c>
      <c r="N113" s="135">
        <f t="shared" si="37"/>
        <v>1.46</v>
      </c>
      <c r="O113" s="135">
        <f t="shared" si="37"/>
        <v>1.46</v>
      </c>
      <c r="P113" s="135">
        <f t="shared" si="37"/>
        <v>1.46</v>
      </c>
      <c r="Q113" s="135">
        <f t="shared" si="37"/>
        <v>1.46</v>
      </c>
      <c r="R113" s="135">
        <f t="shared" si="37"/>
        <v>1.46</v>
      </c>
      <c r="S113" s="135">
        <f t="shared" si="38"/>
        <v>1.46</v>
      </c>
      <c r="T113" s="135">
        <f t="shared" si="38"/>
        <v>1.46</v>
      </c>
      <c r="U113" s="135">
        <f t="shared" si="38"/>
        <v>1.46</v>
      </c>
      <c r="V113" s="135">
        <f t="shared" si="38"/>
        <v>1.46</v>
      </c>
      <c r="W113" s="135">
        <f t="shared" si="38"/>
        <v>1.46</v>
      </c>
      <c r="X113" s="135">
        <f t="shared" si="38"/>
        <v>1.46</v>
      </c>
      <c r="Y113" s="135">
        <f t="shared" si="38"/>
        <v>1.46</v>
      </c>
      <c r="Z113" s="135">
        <f t="shared" si="38"/>
        <v>1.46</v>
      </c>
      <c r="AA113" s="135">
        <f t="shared" si="38"/>
        <v>1.46</v>
      </c>
      <c r="AB113" s="135">
        <f t="shared" si="38"/>
        <v>1.46</v>
      </c>
      <c r="AC113" s="135">
        <f t="shared" si="38"/>
        <v>1.46</v>
      </c>
      <c r="AD113" s="135">
        <f t="shared" si="38"/>
        <v>1.46</v>
      </c>
      <c r="AE113" s="135">
        <f t="shared" si="38"/>
        <v>1.46</v>
      </c>
      <c r="AF113" s="135">
        <f t="shared" si="38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37"/>
        <v>1.48</v>
      </c>
      <c r="D114" s="135">
        <f t="shared" si="37"/>
        <v>1.48</v>
      </c>
      <c r="E114" s="135">
        <f t="shared" si="37"/>
        <v>1.48</v>
      </c>
      <c r="F114" s="135">
        <f t="shared" si="37"/>
        <v>1.48</v>
      </c>
      <c r="G114" s="135">
        <f t="shared" si="37"/>
        <v>1.48</v>
      </c>
      <c r="H114" s="135">
        <f t="shared" si="37"/>
        <v>1.48</v>
      </c>
      <c r="I114" s="135">
        <f t="shared" si="37"/>
        <v>1.48</v>
      </c>
      <c r="J114" s="135">
        <f t="shared" si="37"/>
        <v>1.48</v>
      </c>
      <c r="K114" s="135">
        <f t="shared" si="37"/>
        <v>1.48</v>
      </c>
      <c r="L114" s="135">
        <f t="shared" si="37"/>
        <v>1.48</v>
      </c>
      <c r="M114" s="135">
        <f t="shared" si="37"/>
        <v>1.48</v>
      </c>
      <c r="N114" s="135">
        <f t="shared" si="37"/>
        <v>1.48</v>
      </c>
      <c r="O114" s="135">
        <f t="shared" si="37"/>
        <v>1.48</v>
      </c>
      <c r="P114" s="135">
        <f t="shared" si="37"/>
        <v>1.48</v>
      </c>
      <c r="Q114" s="135">
        <f t="shared" si="37"/>
        <v>1.48</v>
      </c>
      <c r="R114" s="135">
        <f t="shared" si="37"/>
        <v>1.48</v>
      </c>
      <c r="S114" s="135">
        <f t="shared" si="38"/>
        <v>1.48</v>
      </c>
      <c r="T114" s="135">
        <f t="shared" si="38"/>
        <v>1.48</v>
      </c>
      <c r="U114" s="135">
        <f t="shared" si="38"/>
        <v>1.48</v>
      </c>
      <c r="V114" s="135">
        <f t="shared" si="38"/>
        <v>1.48</v>
      </c>
      <c r="W114" s="135">
        <f t="shared" si="38"/>
        <v>1.48</v>
      </c>
      <c r="X114" s="135">
        <f t="shared" si="38"/>
        <v>1.48</v>
      </c>
      <c r="Y114" s="135">
        <f t="shared" si="38"/>
        <v>1.48</v>
      </c>
      <c r="Z114" s="135">
        <f t="shared" si="38"/>
        <v>1.48</v>
      </c>
      <c r="AA114" s="135">
        <f t="shared" si="38"/>
        <v>1.48</v>
      </c>
      <c r="AB114" s="135">
        <f t="shared" si="38"/>
        <v>1.48</v>
      </c>
      <c r="AC114" s="135">
        <f t="shared" si="38"/>
        <v>1.48</v>
      </c>
      <c r="AD114" s="135">
        <f t="shared" si="38"/>
        <v>1.48</v>
      </c>
      <c r="AE114" s="135">
        <f t="shared" si="38"/>
        <v>1.48</v>
      </c>
      <c r="AF114" s="135">
        <f t="shared" si="38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37"/>
        <v>2.2000000000000002</v>
      </c>
      <c r="D115" s="135">
        <f t="shared" si="37"/>
        <v>2.2000000000000002</v>
      </c>
      <c r="E115" s="135">
        <f t="shared" si="37"/>
        <v>2.2000000000000002</v>
      </c>
      <c r="F115" s="135">
        <f t="shared" si="37"/>
        <v>2.2000000000000002</v>
      </c>
      <c r="G115" s="135">
        <f t="shared" si="37"/>
        <v>2.2000000000000002</v>
      </c>
      <c r="H115" s="135">
        <f t="shared" si="37"/>
        <v>2.2000000000000002</v>
      </c>
      <c r="I115" s="135">
        <f t="shared" si="37"/>
        <v>2.2000000000000002</v>
      </c>
      <c r="J115" s="135">
        <f t="shared" si="37"/>
        <v>2.2000000000000002</v>
      </c>
      <c r="K115" s="135">
        <f t="shared" si="37"/>
        <v>2.2000000000000002</v>
      </c>
      <c r="L115" s="135">
        <f t="shared" si="37"/>
        <v>2.2000000000000002</v>
      </c>
      <c r="M115" s="135">
        <f t="shared" si="37"/>
        <v>2.2000000000000002</v>
      </c>
      <c r="N115" s="135">
        <f t="shared" si="37"/>
        <v>2.2000000000000002</v>
      </c>
      <c r="O115" s="135">
        <f t="shared" si="37"/>
        <v>2.2000000000000002</v>
      </c>
      <c r="P115" s="135">
        <f t="shared" si="37"/>
        <v>2.2000000000000002</v>
      </c>
      <c r="Q115" s="135">
        <f t="shared" si="37"/>
        <v>2.2000000000000002</v>
      </c>
      <c r="R115" s="135">
        <f t="shared" si="37"/>
        <v>2.2000000000000002</v>
      </c>
      <c r="S115" s="135">
        <f t="shared" si="38"/>
        <v>2.2000000000000002</v>
      </c>
      <c r="T115" s="135">
        <f t="shared" si="38"/>
        <v>2.2000000000000002</v>
      </c>
      <c r="U115" s="135">
        <f t="shared" si="38"/>
        <v>2.2000000000000002</v>
      </c>
      <c r="V115" s="135">
        <f t="shared" si="38"/>
        <v>2.2000000000000002</v>
      </c>
      <c r="W115" s="135">
        <f t="shared" si="38"/>
        <v>2.2000000000000002</v>
      </c>
      <c r="X115" s="135">
        <f t="shared" si="38"/>
        <v>2.2000000000000002</v>
      </c>
      <c r="Y115" s="135">
        <f t="shared" si="38"/>
        <v>2.2000000000000002</v>
      </c>
      <c r="Z115" s="135">
        <f t="shared" si="38"/>
        <v>2.2000000000000002</v>
      </c>
      <c r="AA115" s="135">
        <f t="shared" si="38"/>
        <v>2.2000000000000002</v>
      </c>
      <c r="AB115" s="135">
        <f t="shared" si="38"/>
        <v>2.2000000000000002</v>
      </c>
      <c r="AC115" s="135">
        <f t="shared" si="38"/>
        <v>2.2000000000000002</v>
      </c>
      <c r="AD115" s="135">
        <f t="shared" si="38"/>
        <v>2.2000000000000002</v>
      </c>
      <c r="AE115" s="135">
        <f t="shared" si="38"/>
        <v>2.2000000000000002</v>
      </c>
      <c r="AF115" s="135">
        <f t="shared" si="38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37"/>
        <v>2</v>
      </c>
      <c r="D116" s="135">
        <f t="shared" si="37"/>
        <v>2</v>
      </c>
      <c r="E116" s="135">
        <f t="shared" si="37"/>
        <v>2</v>
      </c>
      <c r="F116" s="135">
        <f t="shared" si="37"/>
        <v>2</v>
      </c>
      <c r="G116" s="135">
        <f t="shared" si="37"/>
        <v>2</v>
      </c>
      <c r="H116" s="135">
        <f t="shared" si="37"/>
        <v>2</v>
      </c>
      <c r="I116" s="135">
        <f t="shared" si="37"/>
        <v>2</v>
      </c>
      <c r="J116" s="135">
        <f t="shared" si="37"/>
        <v>2</v>
      </c>
      <c r="K116" s="135">
        <f t="shared" si="37"/>
        <v>2</v>
      </c>
      <c r="L116" s="135">
        <f t="shared" si="37"/>
        <v>2</v>
      </c>
      <c r="M116" s="135">
        <f t="shared" si="37"/>
        <v>2</v>
      </c>
      <c r="N116" s="135">
        <f t="shared" si="37"/>
        <v>2</v>
      </c>
      <c r="O116" s="135">
        <f t="shared" si="37"/>
        <v>2</v>
      </c>
      <c r="P116" s="135">
        <f t="shared" si="37"/>
        <v>2</v>
      </c>
      <c r="Q116" s="135">
        <f t="shared" si="37"/>
        <v>2</v>
      </c>
      <c r="R116" s="135">
        <f t="shared" si="37"/>
        <v>2</v>
      </c>
      <c r="S116" s="135">
        <f t="shared" si="38"/>
        <v>2</v>
      </c>
      <c r="T116" s="135">
        <f t="shared" si="38"/>
        <v>2</v>
      </c>
      <c r="U116" s="135">
        <f t="shared" si="38"/>
        <v>2</v>
      </c>
      <c r="V116" s="135">
        <f t="shared" si="38"/>
        <v>2</v>
      </c>
      <c r="W116" s="135">
        <f t="shared" si="38"/>
        <v>2</v>
      </c>
      <c r="X116" s="135">
        <f t="shared" si="38"/>
        <v>2</v>
      </c>
      <c r="Y116" s="135">
        <f t="shared" si="38"/>
        <v>2</v>
      </c>
      <c r="Z116" s="135">
        <f t="shared" si="38"/>
        <v>2</v>
      </c>
      <c r="AA116" s="135">
        <f t="shared" si="38"/>
        <v>2</v>
      </c>
      <c r="AB116" s="135">
        <f t="shared" si="38"/>
        <v>2</v>
      </c>
      <c r="AC116" s="135">
        <f t="shared" si="38"/>
        <v>2</v>
      </c>
      <c r="AD116" s="135">
        <f t="shared" si="38"/>
        <v>2</v>
      </c>
      <c r="AE116" s="135">
        <f t="shared" si="38"/>
        <v>2</v>
      </c>
      <c r="AF116" s="135">
        <f t="shared" si="38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37"/>
        <v>1.25</v>
      </c>
      <c r="D117" s="135">
        <f t="shared" si="37"/>
        <v>1.25</v>
      </c>
      <c r="E117" s="135">
        <f t="shared" si="37"/>
        <v>1.25</v>
      </c>
      <c r="F117" s="135">
        <f t="shared" si="37"/>
        <v>1.25</v>
      </c>
      <c r="G117" s="135">
        <f t="shared" si="37"/>
        <v>1.25</v>
      </c>
      <c r="H117" s="135">
        <f t="shared" si="37"/>
        <v>1.25</v>
      </c>
      <c r="I117" s="135">
        <f t="shared" si="37"/>
        <v>1.25</v>
      </c>
      <c r="J117" s="135">
        <f t="shared" si="37"/>
        <v>1.25</v>
      </c>
      <c r="K117" s="135">
        <f t="shared" si="37"/>
        <v>1.25</v>
      </c>
      <c r="L117" s="135">
        <f t="shared" si="37"/>
        <v>1.25</v>
      </c>
      <c r="M117" s="135">
        <f t="shared" si="37"/>
        <v>1.25</v>
      </c>
      <c r="N117" s="135">
        <f t="shared" si="37"/>
        <v>1.25</v>
      </c>
      <c r="O117" s="135">
        <f t="shared" si="37"/>
        <v>1.25</v>
      </c>
      <c r="P117" s="135">
        <f t="shared" si="37"/>
        <v>1.25</v>
      </c>
      <c r="Q117" s="135">
        <f t="shared" si="37"/>
        <v>1.25</v>
      </c>
      <c r="R117" s="135">
        <f t="shared" si="37"/>
        <v>1.25</v>
      </c>
      <c r="S117" s="135">
        <f t="shared" si="38"/>
        <v>1.25</v>
      </c>
      <c r="T117" s="135">
        <f t="shared" si="38"/>
        <v>1.25</v>
      </c>
      <c r="U117" s="135">
        <f t="shared" si="38"/>
        <v>1.25</v>
      </c>
      <c r="V117" s="135">
        <f t="shared" si="38"/>
        <v>1.25</v>
      </c>
      <c r="W117" s="135">
        <f t="shared" si="38"/>
        <v>1.25</v>
      </c>
      <c r="X117" s="135">
        <f t="shared" si="38"/>
        <v>1.25</v>
      </c>
      <c r="Y117" s="135">
        <f t="shared" si="38"/>
        <v>1.25</v>
      </c>
      <c r="Z117" s="135">
        <f t="shared" si="38"/>
        <v>1.25</v>
      </c>
      <c r="AA117" s="135">
        <f t="shared" si="38"/>
        <v>1.25</v>
      </c>
      <c r="AB117" s="135">
        <f t="shared" si="38"/>
        <v>1.25</v>
      </c>
      <c r="AC117" s="135">
        <f t="shared" si="38"/>
        <v>1.25</v>
      </c>
      <c r="AD117" s="135">
        <f t="shared" si="38"/>
        <v>1.25</v>
      </c>
      <c r="AE117" s="135">
        <f t="shared" si="38"/>
        <v>1.25</v>
      </c>
      <c r="AF117" s="135">
        <f t="shared" si="38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37"/>
        <v>1.1499999999999999</v>
      </c>
      <c r="D118" s="135">
        <f t="shared" si="37"/>
        <v>1.1499999999999999</v>
      </c>
      <c r="E118" s="135">
        <f t="shared" si="37"/>
        <v>1.1499999999999999</v>
      </c>
      <c r="F118" s="135">
        <f t="shared" si="37"/>
        <v>1.1499999999999999</v>
      </c>
      <c r="G118" s="135">
        <f t="shared" si="37"/>
        <v>1.1499999999999999</v>
      </c>
      <c r="H118" s="135">
        <f t="shared" si="37"/>
        <v>1.1499999999999999</v>
      </c>
      <c r="I118" s="135">
        <f t="shared" si="37"/>
        <v>1.1499999999999999</v>
      </c>
      <c r="J118" s="135">
        <f t="shared" si="37"/>
        <v>1.1499999999999999</v>
      </c>
      <c r="K118" s="135">
        <f t="shared" si="37"/>
        <v>1.1499999999999999</v>
      </c>
      <c r="L118" s="135">
        <f t="shared" si="37"/>
        <v>1.1499999999999999</v>
      </c>
      <c r="M118" s="135">
        <f t="shared" si="37"/>
        <v>1.1499999999999999</v>
      </c>
      <c r="N118" s="135">
        <f t="shared" si="37"/>
        <v>1.1499999999999999</v>
      </c>
      <c r="O118" s="135">
        <f t="shared" si="37"/>
        <v>1.1499999999999999</v>
      </c>
      <c r="P118" s="135">
        <f t="shared" si="37"/>
        <v>1.1499999999999999</v>
      </c>
      <c r="Q118" s="135">
        <f t="shared" si="37"/>
        <v>1.1499999999999999</v>
      </c>
      <c r="R118" s="135">
        <f t="shared" si="37"/>
        <v>1.1499999999999999</v>
      </c>
      <c r="S118" s="135">
        <f t="shared" si="38"/>
        <v>1.1499999999999999</v>
      </c>
      <c r="T118" s="135">
        <f t="shared" si="38"/>
        <v>1.1499999999999999</v>
      </c>
      <c r="U118" s="135">
        <f t="shared" si="38"/>
        <v>1.1499999999999999</v>
      </c>
      <c r="V118" s="135">
        <f t="shared" si="38"/>
        <v>1.1499999999999999</v>
      </c>
      <c r="W118" s="135">
        <f t="shared" si="38"/>
        <v>1.1499999999999999</v>
      </c>
      <c r="X118" s="135">
        <f t="shared" si="38"/>
        <v>1.1499999999999999</v>
      </c>
      <c r="Y118" s="135">
        <f t="shared" si="38"/>
        <v>1.1499999999999999</v>
      </c>
      <c r="Z118" s="135">
        <f t="shared" si="38"/>
        <v>1.1499999999999999</v>
      </c>
      <c r="AA118" s="135">
        <f t="shared" si="38"/>
        <v>1.1499999999999999</v>
      </c>
      <c r="AB118" s="135">
        <f t="shared" si="38"/>
        <v>1.1499999999999999</v>
      </c>
      <c r="AC118" s="135">
        <f t="shared" si="38"/>
        <v>1.1499999999999999</v>
      </c>
      <c r="AD118" s="135">
        <f t="shared" si="38"/>
        <v>1.1499999999999999</v>
      </c>
      <c r="AE118" s="135">
        <f t="shared" si="38"/>
        <v>1.1499999999999999</v>
      </c>
      <c r="AF118" s="135">
        <f t="shared" si="38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37"/>
        <v>2.133</v>
      </c>
      <c r="D119" s="135">
        <f t="shared" si="37"/>
        <v>2.133</v>
      </c>
      <c r="E119" s="135">
        <f t="shared" si="37"/>
        <v>2.133</v>
      </c>
      <c r="F119" s="135">
        <f t="shared" si="37"/>
        <v>2.133</v>
      </c>
      <c r="G119" s="135">
        <f t="shared" si="37"/>
        <v>2.133</v>
      </c>
      <c r="H119" s="135">
        <f t="shared" si="37"/>
        <v>2.133</v>
      </c>
      <c r="I119" s="135">
        <f t="shared" si="37"/>
        <v>2.133</v>
      </c>
      <c r="J119" s="135">
        <f t="shared" si="37"/>
        <v>2.133</v>
      </c>
      <c r="K119" s="135">
        <f t="shared" si="37"/>
        <v>2.133</v>
      </c>
      <c r="L119" s="135">
        <f t="shared" si="37"/>
        <v>2.133</v>
      </c>
      <c r="M119" s="135">
        <f t="shared" si="37"/>
        <v>2.133</v>
      </c>
      <c r="N119" s="135">
        <f t="shared" si="37"/>
        <v>2.133</v>
      </c>
      <c r="O119" s="135">
        <f t="shared" si="37"/>
        <v>2.133</v>
      </c>
      <c r="P119" s="135">
        <f t="shared" si="37"/>
        <v>2.133</v>
      </c>
      <c r="Q119" s="135">
        <f t="shared" si="37"/>
        <v>2.133</v>
      </c>
      <c r="R119" s="135">
        <f t="shared" si="37"/>
        <v>2.133</v>
      </c>
      <c r="S119" s="135">
        <f t="shared" si="38"/>
        <v>2.133</v>
      </c>
      <c r="T119" s="135">
        <f t="shared" si="38"/>
        <v>2.133</v>
      </c>
      <c r="U119" s="135">
        <f t="shared" si="38"/>
        <v>2.133</v>
      </c>
      <c r="V119" s="135">
        <f t="shared" si="38"/>
        <v>2.133</v>
      </c>
      <c r="W119" s="135">
        <f t="shared" si="38"/>
        <v>2.133</v>
      </c>
      <c r="X119" s="135">
        <f t="shared" si="38"/>
        <v>2.133</v>
      </c>
      <c r="Y119" s="135">
        <f t="shared" si="38"/>
        <v>2.133</v>
      </c>
      <c r="Z119" s="135">
        <f t="shared" si="38"/>
        <v>2.133</v>
      </c>
      <c r="AA119" s="135">
        <f t="shared" si="38"/>
        <v>2.133</v>
      </c>
      <c r="AB119" s="135">
        <f t="shared" si="38"/>
        <v>2.133</v>
      </c>
      <c r="AC119" s="135">
        <f t="shared" si="38"/>
        <v>2.133</v>
      </c>
      <c r="AD119" s="135">
        <f t="shared" si="38"/>
        <v>2.133</v>
      </c>
      <c r="AE119" s="135">
        <f t="shared" si="38"/>
        <v>2.133</v>
      </c>
      <c r="AF119" s="135">
        <f t="shared" si="38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37"/>
        <v>2.09</v>
      </c>
      <c r="D120" s="135">
        <f t="shared" si="37"/>
        <v>2.09</v>
      </c>
      <c r="E120" s="135">
        <f t="shared" si="37"/>
        <v>2.09</v>
      </c>
      <c r="F120" s="135">
        <f t="shared" si="37"/>
        <v>2.09</v>
      </c>
      <c r="G120" s="135">
        <f t="shared" si="37"/>
        <v>2.09</v>
      </c>
      <c r="H120" s="135">
        <f t="shared" si="37"/>
        <v>2.09</v>
      </c>
      <c r="I120" s="135">
        <f t="shared" si="37"/>
        <v>2.09</v>
      </c>
      <c r="J120" s="135">
        <f t="shared" si="37"/>
        <v>2.09</v>
      </c>
      <c r="K120" s="135">
        <f t="shared" si="37"/>
        <v>2.09</v>
      </c>
      <c r="L120" s="135">
        <f t="shared" si="37"/>
        <v>2.09</v>
      </c>
      <c r="M120" s="135">
        <f t="shared" si="37"/>
        <v>2.09</v>
      </c>
      <c r="N120" s="135">
        <f t="shared" si="37"/>
        <v>2.09</v>
      </c>
      <c r="O120" s="135">
        <f t="shared" si="37"/>
        <v>2.09</v>
      </c>
      <c r="P120" s="135">
        <f t="shared" si="37"/>
        <v>2.09</v>
      </c>
      <c r="Q120" s="135">
        <f t="shared" si="37"/>
        <v>2.09</v>
      </c>
      <c r="R120" s="135">
        <f t="shared" ref="R120:W170" si="39">Q120</f>
        <v>2.09</v>
      </c>
      <c r="S120" s="135">
        <f t="shared" si="38"/>
        <v>2.09</v>
      </c>
      <c r="T120" s="135">
        <f t="shared" si="38"/>
        <v>2.09</v>
      </c>
      <c r="U120" s="135">
        <f t="shared" si="38"/>
        <v>2.09</v>
      </c>
      <c r="V120" s="135">
        <f t="shared" si="38"/>
        <v>2.09</v>
      </c>
      <c r="W120" s="135">
        <f t="shared" si="38"/>
        <v>2.09</v>
      </c>
      <c r="X120" s="135">
        <f t="shared" si="38"/>
        <v>2.09</v>
      </c>
      <c r="Y120" s="135">
        <f t="shared" si="38"/>
        <v>2.09</v>
      </c>
      <c r="Z120" s="135">
        <f t="shared" si="38"/>
        <v>2.09</v>
      </c>
      <c r="AA120" s="135">
        <f t="shared" si="38"/>
        <v>2.09</v>
      </c>
      <c r="AB120" s="135">
        <f t="shared" si="38"/>
        <v>2.09</v>
      </c>
      <c r="AC120" s="135">
        <f t="shared" si="38"/>
        <v>2.09</v>
      </c>
      <c r="AD120" s="135">
        <f t="shared" si="38"/>
        <v>2.09</v>
      </c>
      <c r="AE120" s="135">
        <f t="shared" si="38"/>
        <v>2.09</v>
      </c>
      <c r="AF120" s="135">
        <f t="shared" si="38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40">B121</f>
        <v>1.1399999999999999</v>
      </c>
      <c r="D121" s="135">
        <f t="shared" si="40"/>
        <v>1.1399999999999999</v>
      </c>
      <c r="E121" s="135">
        <f t="shared" si="40"/>
        <v>1.1399999999999999</v>
      </c>
      <c r="F121" s="135">
        <f t="shared" si="40"/>
        <v>1.1399999999999999</v>
      </c>
      <c r="G121" s="135">
        <f t="shared" si="40"/>
        <v>1.1399999999999999</v>
      </c>
      <c r="H121" s="135">
        <f t="shared" si="40"/>
        <v>1.1399999999999999</v>
      </c>
      <c r="I121" s="135">
        <f t="shared" si="40"/>
        <v>1.1399999999999999</v>
      </c>
      <c r="J121" s="135">
        <f t="shared" si="40"/>
        <v>1.1399999999999999</v>
      </c>
      <c r="K121" s="135">
        <f t="shared" si="40"/>
        <v>1.1399999999999999</v>
      </c>
      <c r="L121" s="135">
        <f t="shared" si="40"/>
        <v>1.1399999999999999</v>
      </c>
      <c r="M121" s="135">
        <f t="shared" si="40"/>
        <v>1.1399999999999999</v>
      </c>
      <c r="N121" s="135">
        <f t="shared" si="40"/>
        <v>1.1399999999999999</v>
      </c>
      <c r="O121" s="135">
        <f t="shared" si="40"/>
        <v>1.1399999999999999</v>
      </c>
      <c r="P121" s="135">
        <f t="shared" si="40"/>
        <v>1.1399999999999999</v>
      </c>
      <c r="Q121" s="135">
        <f t="shared" si="40"/>
        <v>1.1399999999999999</v>
      </c>
      <c r="R121" s="135">
        <f t="shared" si="39"/>
        <v>1.1399999999999999</v>
      </c>
      <c r="S121" s="135">
        <f t="shared" si="38"/>
        <v>1.1399999999999999</v>
      </c>
      <c r="T121" s="135">
        <f t="shared" si="38"/>
        <v>1.1399999999999999</v>
      </c>
      <c r="U121" s="135">
        <f t="shared" si="38"/>
        <v>1.1399999999999999</v>
      </c>
      <c r="V121" s="135">
        <f t="shared" si="38"/>
        <v>1.1399999999999999</v>
      </c>
      <c r="W121" s="135">
        <f t="shared" si="38"/>
        <v>1.1399999999999999</v>
      </c>
      <c r="X121" s="135">
        <f t="shared" si="38"/>
        <v>1.1399999999999999</v>
      </c>
      <c r="Y121" s="135">
        <f t="shared" si="38"/>
        <v>1.1399999999999999</v>
      </c>
      <c r="Z121" s="135">
        <f t="shared" si="38"/>
        <v>1.1399999999999999</v>
      </c>
      <c r="AA121" s="135">
        <f t="shared" si="38"/>
        <v>1.1399999999999999</v>
      </c>
      <c r="AB121" s="135">
        <f t="shared" si="38"/>
        <v>1.1399999999999999</v>
      </c>
      <c r="AC121" s="135">
        <f t="shared" si="38"/>
        <v>1.1399999999999999</v>
      </c>
      <c r="AD121" s="135">
        <f t="shared" si="38"/>
        <v>1.1399999999999999</v>
      </c>
      <c r="AE121" s="135">
        <f t="shared" si="38"/>
        <v>1.1399999999999999</v>
      </c>
      <c r="AF121" s="135">
        <f t="shared" si="38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40"/>
        <v>0.82</v>
      </c>
      <c r="D122" s="135">
        <f t="shared" si="40"/>
        <v>0.82</v>
      </c>
      <c r="E122" s="135">
        <f t="shared" si="40"/>
        <v>0.82</v>
      </c>
      <c r="F122" s="135">
        <f t="shared" si="40"/>
        <v>0.82</v>
      </c>
      <c r="G122" s="135">
        <f t="shared" si="40"/>
        <v>0.82</v>
      </c>
      <c r="H122" s="135">
        <f t="shared" si="40"/>
        <v>0.82</v>
      </c>
      <c r="I122" s="135">
        <f t="shared" si="40"/>
        <v>0.82</v>
      </c>
      <c r="J122" s="135">
        <f t="shared" si="40"/>
        <v>0.82</v>
      </c>
      <c r="K122" s="135">
        <f t="shared" si="40"/>
        <v>0.82</v>
      </c>
      <c r="L122" s="135">
        <f t="shared" si="40"/>
        <v>0.82</v>
      </c>
      <c r="M122" s="135">
        <f t="shared" si="40"/>
        <v>0.82</v>
      </c>
      <c r="N122" s="135">
        <f t="shared" si="40"/>
        <v>0.82</v>
      </c>
      <c r="O122" s="135">
        <f t="shared" si="40"/>
        <v>0.82</v>
      </c>
      <c r="P122" s="135">
        <f t="shared" si="40"/>
        <v>0.82</v>
      </c>
      <c r="Q122" s="135">
        <f t="shared" si="40"/>
        <v>0.82</v>
      </c>
      <c r="R122" s="135">
        <f t="shared" si="39"/>
        <v>0.82</v>
      </c>
      <c r="S122" s="135">
        <f t="shared" si="38"/>
        <v>0.82</v>
      </c>
      <c r="T122" s="135">
        <f t="shared" si="38"/>
        <v>0.82</v>
      </c>
      <c r="U122" s="135">
        <f t="shared" si="38"/>
        <v>0.82</v>
      </c>
      <c r="V122" s="135">
        <f t="shared" si="38"/>
        <v>0.82</v>
      </c>
      <c r="W122" s="135">
        <f t="shared" si="38"/>
        <v>0.82</v>
      </c>
      <c r="X122" s="135">
        <f t="shared" si="38"/>
        <v>0.82</v>
      </c>
      <c r="Y122" s="135">
        <f t="shared" si="38"/>
        <v>0.82</v>
      </c>
      <c r="Z122" s="135">
        <f t="shared" si="38"/>
        <v>0.82</v>
      </c>
      <c r="AA122" s="135">
        <f t="shared" si="38"/>
        <v>0.82</v>
      </c>
      <c r="AB122" s="135">
        <f t="shared" si="38"/>
        <v>0.82</v>
      </c>
      <c r="AC122" s="135">
        <f t="shared" si="38"/>
        <v>0.82</v>
      </c>
      <c r="AD122" s="135">
        <f t="shared" si="38"/>
        <v>0.82</v>
      </c>
      <c r="AE122" s="135">
        <f t="shared" si="38"/>
        <v>0.82</v>
      </c>
      <c r="AF122" s="135">
        <f t="shared" si="38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40"/>
        <v>2</v>
      </c>
      <c r="D123" s="135">
        <f t="shared" si="40"/>
        <v>2</v>
      </c>
      <c r="E123" s="135">
        <f t="shared" si="40"/>
        <v>2</v>
      </c>
      <c r="F123" s="135">
        <f t="shared" si="40"/>
        <v>2</v>
      </c>
      <c r="G123" s="135">
        <f t="shared" si="40"/>
        <v>2</v>
      </c>
      <c r="H123" s="135">
        <f t="shared" si="40"/>
        <v>2</v>
      </c>
      <c r="I123" s="135">
        <f t="shared" si="40"/>
        <v>2</v>
      </c>
      <c r="J123" s="135">
        <f t="shared" si="40"/>
        <v>2</v>
      </c>
      <c r="K123" s="135">
        <f t="shared" si="40"/>
        <v>2</v>
      </c>
      <c r="L123" s="135">
        <f t="shared" si="40"/>
        <v>2</v>
      </c>
      <c r="M123" s="135">
        <f t="shared" si="40"/>
        <v>2</v>
      </c>
      <c r="N123" s="135">
        <f t="shared" si="40"/>
        <v>2</v>
      </c>
      <c r="O123" s="135">
        <f t="shared" si="40"/>
        <v>2</v>
      </c>
      <c r="P123" s="135">
        <f t="shared" si="40"/>
        <v>2</v>
      </c>
      <c r="Q123" s="135">
        <f t="shared" si="40"/>
        <v>2</v>
      </c>
      <c r="R123" s="135">
        <f t="shared" si="39"/>
        <v>2</v>
      </c>
      <c r="S123" s="135">
        <f t="shared" si="38"/>
        <v>2</v>
      </c>
      <c r="T123" s="135">
        <f t="shared" si="38"/>
        <v>2</v>
      </c>
      <c r="U123" s="135">
        <f t="shared" si="38"/>
        <v>2</v>
      </c>
      <c r="V123" s="135">
        <f t="shared" ref="V123:AF146" si="41">U123</f>
        <v>2</v>
      </c>
      <c r="W123" s="135">
        <f t="shared" si="41"/>
        <v>2</v>
      </c>
      <c r="X123" s="135">
        <f t="shared" si="41"/>
        <v>2</v>
      </c>
      <c r="Y123" s="135">
        <f t="shared" si="41"/>
        <v>2</v>
      </c>
      <c r="Z123" s="135">
        <f t="shared" si="41"/>
        <v>2</v>
      </c>
      <c r="AA123" s="135">
        <f t="shared" si="41"/>
        <v>2</v>
      </c>
      <c r="AB123" s="135">
        <f t="shared" si="41"/>
        <v>2</v>
      </c>
      <c r="AC123" s="135">
        <f t="shared" si="41"/>
        <v>2</v>
      </c>
      <c r="AD123" s="135">
        <f t="shared" si="41"/>
        <v>2</v>
      </c>
      <c r="AE123" s="135">
        <f t="shared" si="41"/>
        <v>2</v>
      </c>
      <c r="AF123" s="135">
        <f t="shared" si="41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40"/>
        <v>5.61</v>
      </c>
      <c r="D124" s="135">
        <f t="shared" si="40"/>
        <v>5.61</v>
      </c>
      <c r="E124" s="135">
        <f t="shared" si="40"/>
        <v>5.61</v>
      </c>
      <c r="F124" s="135">
        <f t="shared" si="40"/>
        <v>5.61</v>
      </c>
      <c r="G124" s="135">
        <f t="shared" si="40"/>
        <v>5.61</v>
      </c>
      <c r="H124" s="135">
        <f t="shared" si="40"/>
        <v>5.61</v>
      </c>
      <c r="I124" s="135">
        <f t="shared" si="40"/>
        <v>5.61</v>
      </c>
      <c r="J124" s="135">
        <f t="shared" si="40"/>
        <v>5.61</v>
      </c>
      <c r="K124" s="135">
        <f t="shared" si="40"/>
        <v>5.61</v>
      </c>
      <c r="L124" s="135">
        <f t="shared" si="40"/>
        <v>5.61</v>
      </c>
      <c r="M124" s="135">
        <f t="shared" si="40"/>
        <v>5.61</v>
      </c>
      <c r="N124" s="135">
        <f t="shared" si="40"/>
        <v>5.61</v>
      </c>
      <c r="O124" s="135">
        <f t="shared" si="40"/>
        <v>5.61</v>
      </c>
      <c r="P124" s="135">
        <f t="shared" si="40"/>
        <v>5.61</v>
      </c>
      <c r="Q124" s="135">
        <f t="shared" si="40"/>
        <v>5.61</v>
      </c>
      <c r="R124" s="135">
        <f t="shared" si="39"/>
        <v>5.61</v>
      </c>
      <c r="S124" s="135">
        <f t="shared" si="39"/>
        <v>5.61</v>
      </c>
      <c r="T124" s="135">
        <f t="shared" si="39"/>
        <v>5.61</v>
      </c>
      <c r="U124" s="135">
        <f t="shared" si="39"/>
        <v>5.61</v>
      </c>
      <c r="V124" s="135">
        <f t="shared" si="41"/>
        <v>5.61</v>
      </c>
      <c r="W124" s="135">
        <f t="shared" si="41"/>
        <v>5.61</v>
      </c>
      <c r="X124" s="135">
        <f t="shared" si="41"/>
        <v>5.61</v>
      </c>
      <c r="Y124" s="135">
        <f t="shared" si="41"/>
        <v>5.61</v>
      </c>
      <c r="Z124" s="135">
        <f t="shared" si="41"/>
        <v>5.61</v>
      </c>
      <c r="AA124" s="135">
        <f t="shared" si="41"/>
        <v>5.61</v>
      </c>
      <c r="AB124" s="135">
        <f t="shared" si="41"/>
        <v>5.61</v>
      </c>
      <c r="AC124" s="135">
        <f t="shared" si="41"/>
        <v>5.61</v>
      </c>
      <c r="AD124" s="135">
        <f t="shared" si="41"/>
        <v>5.61</v>
      </c>
      <c r="AE124" s="135">
        <f t="shared" si="41"/>
        <v>5.61</v>
      </c>
      <c r="AF124" s="135">
        <f t="shared" si="41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40"/>
        <v>1.25</v>
      </c>
      <c r="D125" s="135">
        <f t="shared" si="40"/>
        <v>1.25</v>
      </c>
      <c r="E125" s="135">
        <f t="shared" si="40"/>
        <v>1.25</v>
      </c>
      <c r="F125" s="135">
        <f t="shared" si="40"/>
        <v>1.25</v>
      </c>
      <c r="G125" s="135">
        <f t="shared" si="40"/>
        <v>1.25</v>
      </c>
      <c r="H125" s="135">
        <f t="shared" si="40"/>
        <v>1.25</v>
      </c>
      <c r="I125" s="135">
        <f t="shared" si="40"/>
        <v>1.25</v>
      </c>
      <c r="J125" s="135">
        <f t="shared" si="40"/>
        <v>1.25</v>
      </c>
      <c r="K125" s="135">
        <f t="shared" si="40"/>
        <v>1.25</v>
      </c>
      <c r="L125" s="135">
        <f t="shared" si="40"/>
        <v>1.25</v>
      </c>
      <c r="M125" s="135">
        <f t="shared" si="40"/>
        <v>1.25</v>
      </c>
      <c r="N125" s="135">
        <f t="shared" si="40"/>
        <v>1.25</v>
      </c>
      <c r="O125" s="135">
        <f t="shared" si="40"/>
        <v>1.25</v>
      </c>
      <c r="P125" s="135">
        <f t="shared" si="40"/>
        <v>1.25</v>
      </c>
      <c r="Q125" s="135">
        <f t="shared" si="40"/>
        <v>1.25</v>
      </c>
      <c r="R125" s="135">
        <f t="shared" si="39"/>
        <v>1.25</v>
      </c>
      <c r="S125" s="135">
        <f t="shared" si="39"/>
        <v>1.25</v>
      </c>
      <c r="T125" s="135">
        <f t="shared" si="39"/>
        <v>1.25</v>
      </c>
      <c r="U125" s="135">
        <f t="shared" si="39"/>
        <v>1.25</v>
      </c>
      <c r="V125" s="135">
        <f t="shared" si="41"/>
        <v>1.25</v>
      </c>
      <c r="W125" s="135">
        <f t="shared" si="41"/>
        <v>1.25</v>
      </c>
      <c r="X125" s="135">
        <f t="shared" si="41"/>
        <v>1.25</v>
      </c>
      <c r="Y125" s="135">
        <f t="shared" si="41"/>
        <v>1.25</v>
      </c>
      <c r="Z125" s="135">
        <f t="shared" si="41"/>
        <v>1.25</v>
      </c>
      <c r="AA125" s="135">
        <f t="shared" si="41"/>
        <v>1.25</v>
      </c>
      <c r="AB125" s="135">
        <f t="shared" si="41"/>
        <v>1.25</v>
      </c>
      <c r="AC125" s="135">
        <f t="shared" si="41"/>
        <v>1.25</v>
      </c>
      <c r="AD125" s="135">
        <f t="shared" si="41"/>
        <v>1.25</v>
      </c>
      <c r="AE125" s="135">
        <f t="shared" si="41"/>
        <v>1.25</v>
      </c>
      <c r="AF125" s="135">
        <f t="shared" si="41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40"/>
        <v>1.25</v>
      </c>
      <c r="D126" s="135">
        <f t="shared" si="40"/>
        <v>1.25</v>
      </c>
      <c r="E126" s="135">
        <f t="shared" si="40"/>
        <v>1.25</v>
      </c>
      <c r="F126" s="135">
        <f t="shared" si="40"/>
        <v>1.25</v>
      </c>
      <c r="G126" s="135">
        <f t="shared" si="40"/>
        <v>1.25</v>
      </c>
      <c r="H126" s="135">
        <f t="shared" si="40"/>
        <v>1.25</v>
      </c>
      <c r="I126" s="135">
        <f t="shared" si="40"/>
        <v>1.25</v>
      </c>
      <c r="J126" s="135">
        <f t="shared" si="40"/>
        <v>1.25</v>
      </c>
      <c r="K126" s="135">
        <f t="shared" si="40"/>
        <v>1.25</v>
      </c>
      <c r="L126" s="135">
        <f t="shared" si="40"/>
        <v>1.25</v>
      </c>
      <c r="M126" s="135">
        <f t="shared" si="40"/>
        <v>1.25</v>
      </c>
      <c r="N126" s="135">
        <f t="shared" si="40"/>
        <v>1.25</v>
      </c>
      <c r="O126" s="135">
        <f t="shared" si="40"/>
        <v>1.25</v>
      </c>
      <c r="P126" s="135">
        <f t="shared" si="40"/>
        <v>1.25</v>
      </c>
      <c r="Q126" s="135">
        <f t="shared" si="40"/>
        <v>1.25</v>
      </c>
      <c r="R126" s="135">
        <f t="shared" si="39"/>
        <v>1.25</v>
      </c>
      <c r="S126" s="135">
        <f t="shared" si="39"/>
        <v>1.25</v>
      </c>
      <c r="T126" s="135">
        <f t="shared" si="39"/>
        <v>1.25</v>
      </c>
      <c r="U126" s="135">
        <f t="shared" si="39"/>
        <v>1.25</v>
      </c>
      <c r="V126" s="135">
        <f t="shared" si="41"/>
        <v>1.25</v>
      </c>
      <c r="W126" s="135">
        <f t="shared" si="41"/>
        <v>1.25</v>
      </c>
      <c r="X126" s="135">
        <f t="shared" si="41"/>
        <v>1.25</v>
      </c>
      <c r="Y126" s="135">
        <f t="shared" si="41"/>
        <v>1.25</v>
      </c>
      <c r="Z126" s="135">
        <f t="shared" si="41"/>
        <v>1.25</v>
      </c>
      <c r="AA126" s="135">
        <f t="shared" si="41"/>
        <v>1.25</v>
      </c>
      <c r="AB126" s="135">
        <f t="shared" si="41"/>
        <v>1.25</v>
      </c>
      <c r="AC126" s="135">
        <f t="shared" si="41"/>
        <v>1.25</v>
      </c>
      <c r="AD126" s="135">
        <f t="shared" si="41"/>
        <v>1.25</v>
      </c>
      <c r="AE126" s="135">
        <f t="shared" si="41"/>
        <v>1.25</v>
      </c>
      <c r="AF126" s="135">
        <f t="shared" si="41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40"/>
        <v>1.46</v>
      </c>
      <c r="D127" s="135">
        <f t="shared" si="40"/>
        <v>1.46</v>
      </c>
      <c r="E127" s="135">
        <f t="shared" si="40"/>
        <v>1.46</v>
      </c>
      <c r="F127" s="135">
        <f t="shared" si="40"/>
        <v>1.46</v>
      </c>
      <c r="G127" s="135">
        <f t="shared" si="40"/>
        <v>1.46</v>
      </c>
      <c r="H127" s="135">
        <f t="shared" si="40"/>
        <v>1.46</v>
      </c>
      <c r="I127" s="135">
        <f t="shared" si="40"/>
        <v>1.46</v>
      </c>
      <c r="J127" s="135">
        <f t="shared" si="40"/>
        <v>1.46</v>
      </c>
      <c r="K127" s="135">
        <f t="shared" si="40"/>
        <v>1.46</v>
      </c>
      <c r="L127" s="135">
        <f t="shared" si="40"/>
        <v>1.46</v>
      </c>
      <c r="M127" s="135">
        <f t="shared" si="40"/>
        <v>1.46</v>
      </c>
      <c r="N127" s="135">
        <f t="shared" si="40"/>
        <v>1.46</v>
      </c>
      <c r="O127" s="135">
        <f t="shared" si="40"/>
        <v>1.46</v>
      </c>
      <c r="P127" s="135">
        <f t="shared" si="40"/>
        <v>1.46</v>
      </c>
      <c r="Q127" s="135">
        <f t="shared" si="40"/>
        <v>1.46</v>
      </c>
      <c r="R127" s="135">
        <f t="shared" si="39"/>
        <v>1.46</v>
      </c>
      <c r="S127" s="135">
        <f t="shared" si="39"/>
        <v>1.46</v>
      </c>
      <c r="T127" s="135">
        <f t="shared" si="39"/>
        <v>1.46</v>
      </c>
      <c r="U127" s="135">
        <f t="shared" si="39"/>
        <v>1.46</v>
      </c>
      <c r="V127" s="135">
        <f t="shared" si="41"/>
        <v>1.46</v>
      </c>
      <c r="W127" s="135">
        <f t="shared" si="41"/>
        <v>1.46</v>
      </c>
      <c r="X127" s="135">
        <f t="shared" si="41"/>
        <v>1.46</v>
      </c>
      <c r="Y127" s="135">
        <f t="shared" si="41"/>
        <v>1.46</v>
      </c>
      <c r="Z127" s="135">
        <f t="shared" si="41"/>
        <v>1.46</v>
      </c>
      <c r="AA127" s="135">
        <f t="shared" si="41"/>
        <v>1.46</v>
      </c>
      <c r="AB127" s="135">
        <f t="shared" si="41"/>
        <v>1.46</v>
      </c>
      <c r="AC127" s="135">
        <f t="shared" si="41"/>
        <v>1.46</v>
      </c>
      <c r="AD127" s="135">
        <f t="shared" si="41"/>
        <v>1.46</v>
      </c>
      <c r="AE127" s="135">
        <f t="shared" si="41"/>
        <v>1.46</v>
      </c>
      <c r="AF127" s="135">
        <f t="shared" si="41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40"/>
        <v>3</v>
      </c>
      <c r="D128" s="135">
        <f t="shared" si="40"/>
        <v>3</v>
      </c>
      <c r="E128" s="135">
        <f t="shared" si="40"/>
        <v>3</v>
      </c>
      <c r="F128" s="135">
        <f t="shared" si="40"/>
        <v>3</v>
      </c>
      <c r="G128" s="135">
        <f t="shared" si="40"/>
        <v>3</v>
      </c>
      <c r="H128" s="135">
        <f t="shared" si="40"/>
        <v>3</v>
      </c>
      <c r="I128" s="135">
        <f t="shared" si="40"/>
        <v>3</v>
      </c>
      <c r="J128" s="135">
        <f t="shared" si="40"/>
        <v>3</v>
      </c>
      <c r="K128" s="135">
        <f t="shared" si="40"/>
        <v>3</v>
      </c>
      <c r="L128" s="135">
        <f t="shared" si="40"/>
        <v>3</v>
      </c>
      <c r="M128" s="135">
        <f t="shared" si="40"/>
        <v>3</v>
      </c>
      <c r="N128" s="135">
        <f t="shared" si="40"/>
        <v>3</v>
      </c>
      <c r="O128" s="135">
        <f t="shared" si="40"/>
        <v>3</v>
      </c>
      <c r="P128" s="135">
        <f t="shared" si="40"/>
        <v>3</v>
      </c>
      <c r="Q128" s="135">
        <f t="shared" si="40"/>
        <v>3</v>
      </c>
      <c r="R128" s="135">
        <f t="shared" si="39"/>
        <v>3</v>
      </c>
      <c r="S128" s="135">
        <f t="shared" si="39"/>
        <v>3</v>
      </c>
      <c r="T128" s="135">
        <f t="shared" si="39"/>
        <v>3</v>
      </c>
      <c r="U128" s="135">
        <f t="shared" si="39"/>
        <v>3</v>
      </c>
      <c r="V128" s="135">
        <f t="shared" si="41"/>
        <v>3</v>
      </c>
      <c r="W128" s="135">
        <f t="shared" si="41"/>
        <v>3</v>
      </c>
      <c r="X128" s="135">
        <f t="shared" si="41"/>
        <v>3</v>
      </c>
      <c r="Y128" s="135">
        <f t="shared" si="41"/>
        <v>3</v>
      </c>
      <c r="Z128" s="135">
        <f t="shared" si="41"/>
        <v>3</v>
      </c>
      <c r="AA128" s="135">
        <f t="shared" si="41"/>
        <v>3</v>
      </c>
      <c r="AB128" s="135">
        <f t="shared" si="41"/>
        <v>3</v>
      </c>
      <c r="AC128" s="135">
        <f t="shared" si="41"/>
        <v>3</v>
      </c>
      <c r="AD128" s="135">
        <f t="shared" si="41"/>
        <v>3</v>
      </c>
      <c r="AE128" s="135">
        <f t="shared" si="41"/>
        <v>3</v>
      </c>
      <c r="AF128" s="135">
        <f t="shared" si="41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40"/>
        <v>3.3</v>
      </c>
      <c r="D129" s="135">
        <f t="shared" si="40"/>
        <v>3.3</v>
      </c>
      <c r="E129" s="135">
        <f t="shared" si="40"/>
        <v>3.3</v>
      </c>
      <c r="F129" s="135">
        <f t="shared" si="40"/>
        <v>3.3</v>
      </c>
      <c r="G129" s="135">
        <f t="shared" si="40"/>
        <v>3.3</v>
      </c>
      <c r="H129" s="135">
        <f t="shared" si="40"/>
        <v>3.3</v>
      </c>
      <c r="I129" s="135">
        <f t="shared" si="40"/>
        <v>3.3</v>
      </c>
      <c r="J129" s="135">
        <f t="shared" si="40"/>
        <v>3.3</v>
      </c>
      <c r="K129" s="135">
        <f t="shared" si="40"/>
        <v>3.3</v>
      </c>
      <c r="L129" s="135">
        <f t="shared" si="40"/>
        <v>3.3</v>
      </c>
      <c r="M129" s="135">
        <f t="shared" si="40"/>
        <v>3.3</v>
      </c>
      <c r="N129" s="135">
        <f t="shared" si="40"/>
        <v>3.3</v>
      </c>
      <c r="O129" s="135">
        <f t="shared" si="40"/>
        <v>3.3</v>
      </c>
      <c r="P129" s="135">
        <f t="shared" si="40"/>
        <v>3.3</v>
      </c>
      <c r="Q129" s="135">
        <f t="shared" si="40"/>
        <v>3.3</v>
      </c>
      <c r="R129" s="135">
        <f t="shared" si="39"/>
        <v>3.3</v>
      </c>
      <c r="S129" s="135">
        <f t="shared" si="39"/>
        <v>3.3</v>
      </c>
      <c r="T129" s="135">
        <f t="shared" si="39"/>
        <v>3.3</v>
      </c>
      <c r="U129" s="135">
        <f t="shared" si="39"/>
        <v>3.3</v>
      </c>
      <c r="V129" s="135">
        <f t="shared" si="41"/>
        <v>3.3</v>
      </c>
      <c r="W129" s="135">
        <f t="shared" si="41"/>
        <v>3.3</v>
      </c>
      <c r="X129" s="135">
        <f t="shared" si="41"/>
        <v>3.3</v>
      </c>
      <c r="Y129" s="135">
        <f t="shared" si="41"/>
        <v>3.3</v>
      </c>
      <c r="Z129" s="135">
        <f t="shared" si="41"/>
        <v>3.3</v>
      </c>
      <c r="AA129" s="135">
        <f t="shared" si="41"/>
        <v>3.3</v>
      </c>
      <c r="AB129" s="135">
        <f t="shared" si="41"/>
        <v>3.3</v>
      </c>
      <c r="AC129" s="135">
        <f t="shared" si="41"/>
        <v>3.3</v>
      </c>
      <c r="AD129" s="135">
        <f t="shared" si="41"/>
        <v>3.3</v>
      </c>
      <c r="AE129" s="135">
        <f t="shared" si="41"/>
        <v>3.3</v>
      </c>
      <c r="AF129" s="135">
        <f t="shared" si="41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40"/>
        <v>1.76</v>
      </c>
      <c r="D130" s="135">
        <f t="shared" si="40"/>
        <v>1.76</v>
      </c>
      <c r="E130" s="135">
        <f t="shared" si="40"/>
        <v>1.76</v>
      </c>
      <c r="F130" s="135">
        <f t="shared" si="40"/>
        <v>1.76</v>
      </c>
      <c r="G130" s="135">
        <f t="shared" si="40"/>
        <v>1.76</v>
      </c>
      <c r="H130" s="135">
        <f t="shared" si="40"/>
        <v>1.76</v>
      </c>
      <c r="I130" s="135">
        <f t="shared" si="40"/>
        <v>1.76</v>
      </c>
      <c r="J130" s="135">
        <f t="shared" si="40"/>
        <v>1.76</v>
      </c>
      <c r="K130" s="135">
        <f t="shared" si="40"/>
        <v>1.76</v>
      </c>
      <c r="L130" s="135">
        <f t="shared" si="40"/>
        <v>1.76</v>
      </c>
      <c r="M130" s="135">
        <f t="shared" si="40"/>
        <v>1.76</v>
      </c>
      <c r="N130" s="135">
        <f t="shared" si="40"/>
        <v>1.76</v>
      </c>
      <c r="O130" s="135">
        <f t="shared" si="40"/>
        <v>1.76</v>
      </c>
      <c r="P130" s="135">
        <f t="shared" si="40"/>
        <v>1.76</v>
      </c>
      <c r="Q130" s="135">
        <f t="shared" si="40"/>
        <v>1.76</v>
      </c>
      <c r="R130" s="135">
        <f t="shared" si="39"/>
        <v>1.76</v>
      </c>
      <c r="S130" s="135">
        <f t="shared" si="39"/>
        <v>1.76</v>
      </c>
      <c r="T130" s="135">
        <f t="shared" si="39"/>
        <v>1.76</v>
      </c>
      <c r="U130" s="135">
        <f t="shared" si="39"/>
        <v>1.76</v>
      </c>
      <c r="V130" s="135">
        <f t="shared" si="41"/>
        <v>1.76</v>
      </c>
      <c r="W130" s="135">
        <f t="shared" si="41"/>
        <v>1.76</v>
      </c>
      <c r="X130" s="135">
        <f t="shared" si="41"/>
        <v>1.76</v>
      </c>
      <c r="Y130" s="135">
        <f t="shared" si="41"/>
        <v>1.76</v>
      </c>
      <c r="Z130" s="135">
        <f t="shared" si="41"/>
        <v>1.76</v>
      </c>
      <c r="AA130" s="135">
        <f t="shared" si="41"/>
        <v>1.76</v>
      </c>
      <c r="AB130" s="135">
        <f t="shared" si="41"/>
        <v>1.76</v>
      </c>
      <c r="AC130" s="135">
        <f t="shared" si="41"/>
        <v>1.76</v>
      </c>
      <c r="AD130" s="135">
        <f t="shared" si="41"/>
        <v>1.76</v>
      </c>
      <c r="AE130" s="135">
        <f t="shared" si="41"/>
        <v>1.76</v>
      </c>
      <c r="AF130" s="135">
        <f t="shared" si="41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40"/>
        <v>0</v>
      </c>
      <c r="D131" s="135">
        <f t="shared" si="40"/>
        <v>0</v>
      </c>
      <c r="E131" s="135">
        <f t="shared" si="40"/>
        <v>0</v>
      </c>
      <c r="F131" s="135">
        <f t="shared" si="40"/>
        <v>0</v>
      </c>
      <c r="G131" s="135">
        <f t="shared" si="40"/>
        <v>0</v>
      </c>
      <c r="H131" s="135">
        <f t="shared" si="40"/>
        <v>0</v>
      </c>
      <c r="I131" s="135">
        <f t="shared" si="40"/>
        <v>0</v>
      </c>
      <c r="J131" s="135">
        <f t="shared" si="40"/>
        <v>0</v>
      </c>
      <c r="K131" s="135">
        <f t="shared" si="40"/>
        <v>0</v>
      </c>
      <c r="L131" s="135">
        <f t="shared" si="40"/>
        <v>0</v>
      </c>
      <c r="M131" s="135">
        <f t="shared" si="40"/>
        <v>0</v>
      </c>
      <c r="N131" s="135">
        <f t="shared" si="40"/>
        <v>0</v>
      </c>
      <c r="O131" s="135">
        <f t="shared" si="40"/>
        <v>0</v>
      </c>
      <c r="P131" s="135">
        <f t="shared" si="40"/>
        <v>0</v>
      </c>
      <c r="Q131" s="135">
        <f t="shared" si="40"/>
        <v>0</v>
      </c>
      <c r="R131" s="135">
        <f t="shared" si="39"/>
        <v>0</v>
      </c>
      <c r="S131" s="135">
        <f t="shared" si="39"/>
        <v>0</v>
      </c>
      <c r="T131" s="135">
        <f t="shared" si="39"/>
        <v>0</v>
      </c>
      <c r="U131" s="135">
        <f t="shared" si="39"/>
        <v>0</v>
      </c>
      <c r="V131" s="135">
        <f t="shared" si="41"/>
        <v>0</v>
      </c>
      <c r="W131" s="135">
        <f t="shared" si="41"/>
        <v>0</v>
      </c>
      <c r="X131" s="135">
        <f t="shared" si="41"/>
        <v>0</v>
      </c>
      <c r="Y131" s="135">
        <f t="shared" si="41"/>
        <v>0</v>
      </c>
      <c r="Z131" s="135">
        <f t="shared" si="41"/>
        <v>0</v>
      </c>
      <c r="AA131" s="135">
        <f t="shared" si="41"/>
        <v>0</v>
      </c>
      <c r="AB131" s="135">
        <f t="shared" si="41"/>
        <v>0</v>
      </c>
      <c r="AC131" s="135">
        <f t="shared" si="41"/>
        <v>0</v>
      </c>
      <c r="AD131" s="135">
        <f t="shared" si="41"/>
        <v>0</v>
      </c>
      <c r="AE131" s="135">
        <f t="shared" si="41"/>
        <v>0</v>
      </c>
      <c r="AF131" s="135">
        <f t="shared" si="41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40"/>
        <v>0.1</v>
      </c>
      <c r="D132" s="135">
        <f t="shared" si="40"/>
        <v>0.1</v>
      </c>
      <c r="E132" s="135">
        <f t="shared" si="40"/>
        <v>0.1</v>
      </c>
      <c r="F132" s="135">
        <f t="shared" si="40"/>
        <v>0.1</v>
      </c>
      <c r="G132" s="135">
        <f t="shared" si="40"/>
        <v>0.1</v>
      </c>
      <c r="H132" s="135">
        <f t="shared" si="40"/>
        <v>0.1</v>
      </c>
      <c r="I132" s="135">
        <f t="shared" si="40"/>
        <v>0.1</v>
      </c>
      <c r="J132" s="135">
        <f t="shared" si="40"/>
        <v>0.1</v>
      </c>
      <c r="K132" s="135">
        <f t="shared" si="40"/>
        <v>0.1</v>
      </c>
      <c r="L132" s="135">
        <f t="shared" si="40"/>
        <v>0.1</v>
      </c>
      <c r="M132" s="135">
        <f t="shared" si="40"/>
        <v>0.1</v>
      </c>
      <c r="N132" s="135">
        <f t="shared" si="40"/>
        <v>0.1</v>
      </c>
      <c r="O132" s="135">
        <f t="shared" si="40"/>
        <v>0.1</v>
      </c>
      <c r="P132" s="135">
        <f t="shared" si="40"/>
        <v>0.1</v>
      </c>
      <c r="Q132" s="135">
        <f t="shared" si="40"/>
        <v>0.1</v>
      </c>
      <c r="R132" s="135">
        <f t="shared" si="39"/>
        <v>0.1</v>
      </c>
      <c r="S132" s="135">
        <f t="shared" si="39"/>
        <v>0.1</v>
      </c>
      <c r="T132" s="135">
        <f t="shared" si="39"/>
        <v>0.1</v>
      </c>
      <c r="U132" s="135">
        <f t="shared" si="39"/>
        <v>0.1</v>
      </c>
      <c r="V132" s="135">
        <f t="shared" si="41"/>
        <v>0.1</v>
      </c>
      <c r="W132" s="135">
        <f t="shared" si="41"/>
        <v>0.1</v>
      </c>
      <c r="X132" s="135">
        <f t="shared" si="41"/>
        <v>0.1</v>
      </c>
      <c r="Y132" s="135">
        <f t="shared" si="41"/>
        <v>0.1</v>
      </c>
      <c r="Z132" s="135">
        <f t="shared" si="41"/>
        <v>0.1</v>
      </c>
      <c r="AA132" s="135">
        <f t="shared" si="41"/>
        <v>0.1</v>
      </c>
      <c r="AB132" s="135">
        <f t="shared" si="41"/>
        <v>0.1</v>
      </c>
      <c r="AC132" s="135">
        <f t="shared" si="41"/>
        <v>0.1</v>
      </c>
      <c r="AD132" s="135">
        <f t="shared" si="41"/>
        <v>0.1</v>
      </c>
      <c r="AE132" s="135">
        <f t="shared" si="41"/>
        <v>0.1</v>
      </c>
      <c r="AF132" s="135">
        <f t="shared" si="41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40"/>
        <v>2.0499999999999998</v>
      </c>
      <c r="D133" s="135">
        <f t="shared" si="40"/>
        <v>2.0499999999999998</v>
      </c>
      <c r="E133" s="135">
        <f t="shared" si="40"/>
        <v>2.0499999999999998</v>
      </c>
      <c r="F133" s="135">
        <f t="shared" si="40"/>
        <v>2.0499999999999998</v>
      </c>
      <c r="G133" s="135">
        <f t="shared" si="40"/>
        <v>2.0499999999999998</v>
      </c>
      <c r="H133" s="135">
        <f t="shared" si="40"/>
        <v>2.0499999999999998</v>
      </c>
      <c r="I133" s="135">
        <f t="shared" si="40"/>
        <v>2.0499999999999998</v>
      </c>
      <c r="J133" s="135">
        <f t="shared" si="40"/>
        <v>2.0499999999999998</v>
      </c>
      <c r="K133" s="135">
        <f t="shared" si="40"/>
        <v>2.0499999999999998</v>
      </c>
      <c r="L133" s="135">
        <f t="shared" si="40"/>
        <v>2.0499999999999998</v>
      </c>
      <c r="M133" s="135">
        <f t="shared" si="40"/>
        <v>2.0499999999999998</v>
      </c>
      <c r="N133" s="135">
        <f t="shared" si="40"/>
        <v>2.0499999999999998</v>
      </c>
      <c r="O133" s="135">
        <f t="shared" si="40"/>
        <v>2.0499999999999998</v>
      </c>
      <c r="P133" s="135">
        <f t="shared" si="40"/>
        <v>2.0499999999999998</v>
      </c>
      <c r="Q133" s="135">
        <f t="shared" si="40"/>
        <v>2.0499999999999998</v>
      </c>
      <c r="R133" s="135">
        <f t="shared" si="39"/>
        <v>2.0499999999999998</v>
      </c>
      <c r="S133" s="135">
        <f t="shared" si="39"/>
        <v>2.0499999999999998</v>
      </c>
      <c r="T133" s="135">
        <f t="shared" si="39"/>
        <v>2.0499999999999998</v>
      </c>
      <c r="U133" s="135">
        <f t="shared" si="39"/>
        <v>2.0499999999999998</v>
      </c>
      <c r="V133" s="135">
        <f t="shared" si="41"/>
        <v>2.0499999999999998</v>
      </c>
      <c r="W133" s="135">
        <f t="shared" si="41"/>
        <v>2.0499999999999998</v>
      </c>
      <c r="X133" s="135">
        <f t="shared" si="41"/>
        <v>2.0499999999999998</v>
      </c>
      <c r="Y133" s="135">
        <f t="shared" si="41"/>
        <v>2.0499999999999998</v>
      </c>
      <c r="Z133" s="135">
        <f t="shared" si="41"/>
        <v>2.0499999999999998</v>
      </c>
      <c r="AA133" s="135">
        <f t="shared" si="41"/>
        <v>2.0499999999999998</v>
      </c>
      <c r="AB133" s="135">
        <f t="shared" si="41"/>
        <v>2.0499999999999998</v>
      </c>
      <c r="AC133" s="135">
        <f t="shared" si="41"/>
        <v>2.0499999999999998</v>
      </c>
      <c r="AD133" s="135">
        <f t="shared" si="41"/>
        <v>2.0499999999999998</v>
      </c>
      <c r="AE133" s="135">
        <f t="shared" si="41"/>
        <v>2.0499999999999998</v>
      </c>
      <c r="AF133" s="135">
        <f t="shared" si="41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40"/>
        <v>2.15</v>
      </c>
      <c r="D134" s="135">
        <f t="shared" si="40"/>
        <v>2.15</v>
      </c>
      <c r="E134" s="135">
        <f t="shared" si="40"/>
        <v>2.15</v>
      </c>
      <c r="F134" s="135">
        <f t="shared" si="40"/>
        <v>2.15</v>
      </c>
      <c r="G134" s="135">
        <f t="shared" si="40"/>
        <v>2.15</v>
      </c>
      <c r="H134" s="135">
        <f t="shared" si="40"/>
        <v>2.15</v>
      </c>
      <c r="I134" s="135">
        <f t="shared" si="40"/>
        <v>2.15</v>
      </c>
      <c r="J134" s="135">
        <f t="shared" si="40"/>
        <v>2.15</v>
      </c>
      <c r="K134" s="135">
        <f t="shared" si="40"/>
        <v>2.15</v>
      </c>
      <c r="L134" s="135">
        <f t="shared" si="40"/>
        <v>2.15</v>
      </c>
      <c r="M134" s="135">
        <f t="shared" si="40"/>
        <v>2.15</v>
      </c>
      <c r="N134" s="135">
        <f t="shared" si="40"/>
        <v>2.15</v>
      </c>
      <c r="O134" s="135">
        <f t="shared" si="40"/>
        <v>2.15</v>
      </c>
      <c r="P134" s="135">
        <f t="shared" si="40"/>
        <v>2.15</v>
      </c>
      <c r="Q134" s="135">
        <f t="shared" si="40"/>
        <v>2.15</v>
      </c>
      <c r="R134" s="135">
        <f t="shared" si="39"/>
        <v>2.15</v>
      </c>
      <c r="S134" s="135">
        <f t="shared" si="39"/>
        <v>2.15</v>
      </c>
      <c r="T134" s="135">
        <f t="shared" si="39"/>
        <v>2.15</v>
      </c>
      <c r="U134" s="135">
        <f t="shared" si="39"/>
        <v>2.15</v>
      </c>
      <c r="V134" s="135">
        <f t="shared" si="41"/>
        <v>2.15</v>
      </c>
      <c r="W134" s="135">
        <f t="shared" si="41"/>
        <v>2.15</v>
      </c>
      <c r="X134" s="135">
        <f t="shared" si="41"/>
        <v>2.15</v>
      </c>
      <c r="Y134" s="135">
        <f t="shared" si="41"/>
        <v>2.15</v>
      </c>
      <c r="Z134" s="135">
        <f t="shared" si="41"/>
        <v>2.15</v>
      </c>
      <c r="AA134" s="135">
        <f t="shared" si="41"/>
        <v>2.15</v>
      </c>
      <c r="AB134" s="135">
        <f t="shared" si="41"/>
        <v>2.15</v>
      </c>
      <c r="AC134" s="135">
        <f t="shared" si="41"/>
        <v>2.15</v>
      </c>
      <c r="AD134" s="135">
        <f t="shared" si="41"/>
        <v>2.15</v>
      </c>
      <c r="AE134" s="135">
        <f t="shared" si="41"/>
        <v>2.15</v>
      </c>
      <c r="AF134" s="135">
        <f t="shared" si="41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40"/>
        <v>2.7</v>
      </c>
      <c r="D135" s="135">
        <f t="shared" si="40"/>
        <v>2.7</v>
      </c>
      <c r="E135" s="135">
        <f t="shared" si="40"/>
        <v>2.7</v>
      </c>
      <c r="F135" s="135">
        <f t="shared" si="40"/>
        <v>2.7</v>
      </c>
      <c r="G135" s="135">
        <f t="shared" si="40"/>
        <v>2.7</v>
      </c>
      <c r="H135" s="135">
        <f t="shared" si="40"/>
        <v>2.7</v>
      </c>
      <c r="I135" s="135">
        <f t="shared" si="40"/>
        <v>2.7</v>
      </c>
      <c r="J135" s="135">
        <f t="shared" si="40"/>
        <v>2.7</v>
      </c>
      <c r="K135" s="135">
        <f t="shared" si="40"/>
        <v>2.7</v>
      </c>
      <c r="L135" s="135">
        <f t="shared" si="40"/>
        <v>2.7</v>
      </c>
      <c r="M135" s="135">
        <f t="shared" si="40"/>
        <v>2.7</v>
      </c>
      <c r="N135" s="135">
        <f t="shared" si="40"/>
        <v>2.7</v>
      </c>
      <c r="O135" s="135">
        <f t="shared" si="40"/>
        <v>2.7</v>
      </c>
      <c r="P135" s="135">
        <f t="shared" si="40"/>
        <v>2.7</v>
      </c>
      <c r="Q135" s="135">
        <f t="shared" si="40"/>
        <v>2.7</v>
      </c>
      <c r="R135" s="135">
        <f t="shared" si="39"/>
        <v>2.7</v>
      </c>
      <c r="S135" s="135">
        <f t="shared" si="39"/>
        <v>2.7</v>
      </c>
      <c r="T135" s="135">
        <f t="shared" si="39"/>
        <v>2.7</v>
      </c>
      <c r="U135" s="135">
        <f t="shared" si="39"/>
        <v>2.7</v>
      </c>
      <c r="V135" s="135">
        <f t="shared" si="41"/>
        <v>2.7</v>
      </c>
      <c r="W135" s="135">
        <f t="shared" si="41"/>
        <v>2.7</v>
      </c>
      <c r="X135" s="135">
        <f t="shared" si="41"/>
        <v>2.7</v>
      </c>
      <c r="Y135" s="135">
        <f t="shared" si="41"/>
        <v>2.7</v>
      </c>
      <c r="Z135" s="135">
        <f t="shared" si="41"/>
        <v>2.7</v>
      </c>
      <c r="AA135" s="135">
        <f t="shared" si="41"/>
        <v>2.7</v>
      </c>
      <c r="AB135" s="135">
        <f t="shared" si="41"/>
        <v>2.7</v>
      </c>
      <c r="AC135" s="135">
        <f t="shared" si="41"/>
        <v>2.7</v>
      </c>
      <c r="AD135" s="135">
        <f t="shared" si="41"/>
        <v>2.7</v>
      </c>
      <c r="AE135" s="135">
        <f t="shared" si="41"/>
        <v>2.7</v>
      </c>
      <c r="AF135" s="135">
        <f t="shared" si="41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40"/>
        <v>0.9</v>
      </c>
      <c r="D136" s="135">
        <f t="shared" si="40"/>
        <v>0.9</v>
      </c>
      <c r="E136" s="135">
        <f t="shared" si="40"/>
        <v>0.9</v>
      </c>
      <c r="F136" s="135">
        <f t="shared" si="40"/>
        <v>0.9</v>
      </c>
      <c r="G136" s="135">
        <f t="shared" si="40"/>
        <v>0.9</v>
      </c>
      <c r="H136" s="135">
        <f t="shared" si="40"/>
        <v>0.9</v>
      </c>
      <c r="I136" s="135">
        <f t="shared" si="40"/>
        <v>0.9</v>
      </c>
      <c r="J136" s="135">
        <f t="shared" si="40"/>
        <v>0.9</v>
      </c>
      <c r="K136" s="135">
        <f t="shared" si="40"/>
        <v>0.9</v>
      </c>
      <c r="L136" s="135">
        <f t="shared" si="40"/>
        <v>0.9</v>
      </c>
      <c r="M136" s="135">
        <f t="shared" si="40"/>
        <v>0.9</v>
      </c>
      <c r="N136" s="135">
        <f t="shared" si="40"/>
        <v>0.9</v>
      </c>
      <c r="O136" s="135">
        <f t="shared" si="40"/>
        <v>0.9</v>
      </c>
      <c r="P136" s="135">
        <f t="shared" si="40"/>
        <v>0.9</v>
      </c>
      <c r="Q136" s="135">
        <f t="shared" si="40"/>
        <v>0.9</v>
      </c>
      <c r="R136" s="135">
        <f t="shared" si="39"/>
        <v>0.9</v>
      </c>
      <c r="S136" s="135">
        <f t="shared" si="39"/>
        <v>0.9</v>
      </c>
      <c r="T136" s="135">
        <f t="shared" si="39"/>
        <v>0.9</v>
      </c>
      <c r="U136" s="135">
        <f t="shared" si="39"/>
        <v>0.9</v>
      </c>
      <c r="V136" s="135">
        <f t="shared" si="41"/>
        <v>0.9</v>
      </c>
      <c r="W136" s="135">
        <f t="shared" si="41"/>
        <v>0.9</v>
      </c>
      <c r="X136" s="135">
        <f t="shared" si="41"/>
        <v>0.9</v>
      </c>
      <c r="Y136" s="135">
        <f t="shared" si="41"/>
        <v>0.9</v>
      </c>
      <c r="Z136" s="135">
        <f t="shared" si="41"/>
        <v>0.9</v>
      </c>
      <c r="AA136" s="135">
        <f t="shared" si="41"/>
        <v>0.9</v>
      </c>
      <c r="AB136" s="135">
        <f t="shared" si="41"/>
        <v>0.9</v>
      </c>
      <c r="AC136" s="135">
        <f t="shared" si="41"/>
        <v>0.9</v>
      </c>
      <c r="AD136" s="135">
        <f t="shared" si="41"/>
        <v>0.9</v>
      </c>
      <c r="AE136" s="135">
        <f t="shared" si="41"/>
        <v>0.9</v>
      </c>
      <c r="AF136" s="135">
        <f t="shared" si="41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40"/>
        <v>1.08</v>
      </c>
      <c r="D137" s="135">
        <f t="shared" si="40"/>
        <v>1.08</v>
      </c>
      <c r="E137" s="135">
        <f t="shared" si="40"/>
        <v>1.08</v>
      </c>
      <c r="F137" s="135">
        <f t="shared" si="40"/>
        <v>1.08</v>
      </c>
      <c r="G137" s="135">
        <f t="shared" si="40"/>
        <v>1.08</v>
      </c>
      <c r="H137" s="135">
        <f t="shared" si="40"/>
        <v>1.08</v>
      </c>
      <c r="I137" s="135">
        <f t="shared" si="40"/>
        <v>1.08</v>
      </c>
      <c r="J137" s="135">
        <f t="shared" si="40"/>
        <v>1.08</v>
      </c>
      <c r="K137" s="135">
        <f t="shared" si="40"/>
        <v>1.08</v>
      </c>
      <c r="L137" s="135">
        <f t="shared" si="40"/>
        <v>1.08</v>
      </c>
      <c r="M137" s="135">
        <f t="shared" si="40"/>
        <v>1.08</v>
      </c>
      <c r="N137" s="135">
        <f t="shared" si="40"/>
        <v>1.08</v>
      </c>
      <c r="O137" s="135">
        <f t="shared" si="40"/>
        <v>1.08</v>
      </c>
      <c r="P137" s="135">
        <f t="shared" si="40"/>
        <v>1.08</v>
      </c>
      <c r="Q137" s="135">
        <f t="shared" si="40"/>
        <v>1.08</v>
      </c>
      <c r="R137" s="135">
        <f t="shared" si="39"/>
        <v>1.08</v>
      </c>
      <c r="S137" s="135">
        <f t="shared" si="39"/>
        <v>1.08</v>
      </c>
      <c r="T137" s="135">
        <f t="shared" si="39"/>
        <v>1.08</v>
      </c>
      <c r="U137" s="135">
        <f t="shared" si="39"/>
        <v>1.08</v>
      </c>
      <c r="V137" s="135">
        <f t="shared" si="41"/>
        <v>1.08</v>
      </c>
      <c r="W137" s="135">
        <f t="shared" si="41"/>
        <v>1.08</v>
      </c>
      <c r="X137" s="135">
        <f t="shared" si="41"/>
        <v>1.08</v>
      </c>
      <c r="Y137" s="135">
        <f t="shared" si="41"/>
        <v>1.08</v>
      </c>
      <c r="Z137" s="135">
        <f t="shared" si="41"/>
        <v>1.08</v>
      </c>
      <c r="AA137" s="135">
        <f t="shared" si="41"/>
        <v>1.08</v>
      </c>
      <c r="AB137" s="135">
        <f t="shared" si="41"/>
        <v>1.08</v>
      </c>
      <c r="AC137" s="135">
        <f t="shared" si="41"/>
        <v>1.08</v>
      </c>
      <c r="AD137" s="135">
        <f t="shared" si="41"/>
        <v>1.08</v>
      </c>
      <c r="AE137" s="135">
        <f t="shared" si="41"/>
        <v>1.08</v>
      </c>
      <c r="AF137" s="135">
        <f t="shared" si="41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42">B138</f>
        <v>2.37</v>
      </c>
      <c r="D138" s="135">
        <f t="shared" si="42"/>
        <v>2.37</v>
      </c>
      <c r="E138" s="135">
        <f t="shared" si="42"/>
        <v>2.37</v>
      </c>
      <c r="F138" s="135">
        <f t="shared" si="42"/>
        <v>2.37</v>
      </c>
      <c r="G138" s="135">
        <f t="shared" si="42"/>
        <v>2.37</v>
      </c>
      <c r="H138" s="135">
        <f t="shared" si="42"/>
        <v>2.37</v>
      </c>
      <c r="I138" s="135">
        <f t="shared" si="42"/>
        <v>2.37</v>
      </c>
      <c r="J138" s="135">
        <f t="shared" si="42"/>
        <v>2.37</v>
      </c>
      <c r="K138" s="135">
        <f t="shared" si="42"/>
        <v>2.37</v>
      </c>
      <c r="L138" s="135">
        <f t="shared" si="42"/>
        <v>2.37</v>
      </c>
      <c r="M138" s="135">
        <f t="shared" si="42"/>
        <v>2.37</v>
      </c>
      <c r="N138" s="135">
        <f t="shared" si="42"/>
        <v>2.37</v>
      </c>
      <c r="O138" s="135">
        <f t="shared" si="42"/>
        <v>2.37</v>
      </c>
      <c r="P138" s="135">
        <f t="shared" si="42"/>
        <v>2.37</v>
      </c>
      <c r="Q138" s="135">
        <f t="shared" si="42"/>
        <v>2.37</v>
      </c>
      <c r="R138" s="135">
        <f t="shared" si="39"/>
        <v>2.37</v>
      </c>
      <c r="S138" s="135">
        <f t="shared" si="39"/>
        <v>2.37</v>
      </c>
      <c r="T138" s="135">
        <f t="shared" si="39"/>
        <v>2.37</v>
      </c>
      <c r="U138" s="135">
        <f t="shared" si="39"/>
        <v>2.37</v>
      </c>
      <c r="V138" s="135">
        <f t="shared" si="41"/>
        <v>2.37</v>
      </c>
      <c r="W138" s="135">
        <f t="shared" si="41"/>
        <v>2.37</v>
      </c>
      <c r="X138" s="135">
        <f t="shared" si="41"/>
        <v>2.37</v>
      </c>
      <c r="Y138" s="135">
        <f t="shared" si="41"/>
        <v>2.37</v>
      </c>
      <c r="Z138" s="135">
        <f t="shared" si="41"/>
        <v>2.37</v>
      </c>
      <c r="AA138" s="135">
        <f t="shared" si="41"/>
        <v>2.37</v>
      </c>
      <c r="AB138" s="135">
        <f t="shared" si="41"/>
        <v>2.37</v>
      </c>
      <c r="AC138" s="135">
        <f t="shared" si="41"/>
        <v>2.37</v>
      </c>
      <c r="AD138" s="135">
        <f t="shared" si="41"/>
        <v>2.37</v>
      </c>
      <c r="AE138" s="135">
        <f t="shared" si="41"/>
        <v>2.37</v>
      </c>
      <c r="AF138" s="135">
        <f t="shared" si="41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42"/>
        <v>1.81</v>
      </c>
      <c r="D139" s="135">
        <f t="shared" si="42"/>
        <v>1.81</v>
      </c>
      <c r="E139" s="135">
        <f t="shared" si="42"/>
        <v>1.81</v>
      </c>
      <c r="F139" s="135">
        <f t="shared" si="42"/>
        <v>1.81</v>
      </c>
      <c r="G139" s="135">
        <f t="shared" si="42"/>
        <v>1.81</v>
      </c>
      <c r="H139" s="135">
        <f t="shared" si="42"/>
        <v>1.81</v>
      </c>
      <c r="I139" s="135">
        <f t="shared" si="42"/>
        <v>1.81</v>
      </c>
      <c r="J139" s="135">
        <f t="shared" si="42"/>
        <v>1.81</v>
      </c>
      <c r="K139" s="135">
        <f t="shared" si="42"/>
        <v>1.81</v>
      </c>
      <c r="L139" s="135">
        <f t="shared" si="42"/>
        <v>1.81</v>
      </c>
      <c r="M139" s="135">
        <f t="shared" si="42"/>
        <v>1.81</v>
      </c>
      <c r="N139" s="135">
        <f t="shared" si="42"/>
        <v>1.81</v>
      </c>
      <c r="O139" s="135">
        <f t="shared" si="42"/>
        <v>1.81</v>
      </c>
      <c r="P139" s="135">
        <f t="shared" si="42"/>
        <v>1.81</v>
      </c>
      <c r="Q139" s="135">
        <f t="shared" si="42"/>
        <v>1.81</v>
      </c>
      <c r="R139" s="135">
        <f t="shared" si="39"/>
        <v>1.81</v>
      </c>
      <c r="S139" s="135">
        <f t="shared" si="39"/>
        <v>1.81</v>
      </c>
      <c r="T139" s="135">
        <f t="shared" si="39"/>
        <v>1.81</v>
      </c>
      <c r="U139" s="135">
        <f t="shared" si="39"/>
        <v>1.81</v>
      </c>
      <c r="V139" s="135">
        <f t="shared" si="41"/>
        <v>1.81</v>
      </c>
      <c r="W139" s="135">
        <f t="shared" si="41"/>
        <v>1.81</v>
      </c>
      <c r="X139" s="135">
        <f t="shared" si="41"/>
        <v>1.81</v>
      </c>
      <c r="Y139" s="135">
        <f t="shared" si="41"/>
        <v>1.81</v>
      </c>
      <c r="Z139" s="135">
        <f t="shared" si="41"/>
        <v>1.81</v>
      </c>
      <c r="AA139" s="135">
        <f t="shared" si="41"/>
        <v>1.81</v>
      </c>
      <c r="AB139" s="135">
        <f t="shared" si="41"/>
        <v>1.81</v>
      </c>
      <c r="AC139" s="135">
        <f t="shared" si="41"/>
        <v>1.81</v>
      </c>
      <c r="AD139" s="135">
        <f t="shared" si="41"/>
        <v>1.81</v>
      </c>
      <c r="AE139" s="135">
        <f t="shared" si="41"/>
        <v>1.81</v>
      </c>
      <c r="AF139" s="135">
        <f t="shared" si="41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42"/>
        <v>1.0900000000000001</v>
      </c>
      <c r="D140" s="135">
        <f t="shared" si="42"/>
        <v>1.0900000000000001</v>
      </c>
      <c r="E140" s="135">
        <f t="shared" si="42"/>
        <v>1.0900000000000001</v>
      </c>
      <c r="F140" s="135">
        <f t="shared" si="42"/>
        <v>1.0900000000000001</v>
      </c>
      <c r="G140" s="135">
        <f t="shared" si="42"/>
        <v>1.0900000000000001</v>
      </c>
      <c r="H140" s="135">
        <f t="shared" si="42"/>
        <v>1.0900000000000001</v>
      </c>
      <c r="I140" s="135">
        <f t="shared" si="42"/>
        <v>1.0900000000000001</v>
      </c>
      <c r="J140" s="135">
        <f t="shared" si="42"/>
        <v>1.0900000000000001</v>
      </c>
      <c r="K140" s="135">
        <f t="shared" si="42"/>
        <v>1.0900000000000001</v>
      </c>
      <c r="L140" s="135">
        <f t="shared" si="42"/>
        <v>1.0900000000000001</v>
      </c>
      <c r="M140" s="135">
        <f t="shared" si="42"/>
        <v>1.0900000000000001</v>
      </c>
      <c r="N140" s="135">
        <f t="shared" si="42"/>
        <v>1.0900000000000001</v>
      </c>
      <c r="O140" s="135">
        <f t="shared" si="42"/>
        <v>1.0900000000000001</v>
      </c>
      <c r="P140" s="135">
        <f t="shared" si="42"/>
        <v>1.0900000000000001</v>
      </c>
      <c r="Q140" s="135">
        <f t="shared" si="42"/>
        <v>1.0900000000000001</v>
      </c>
      <c r="R140" s="135">
        <f t="shared" si="39"/>
        <v>1.0900000000000001</v>
      </c>
      <c r="S140" s="135">
        <f t="shared" si="39"/>
        <v>1.0900000000000001</v>
      </c>
      <c r="T140" s="135">
        <f t="shared" si="39"/>
        <v>1.0900000000000001</v>
      </c>
      <c r="U140" s="135">
        <f t="shared" si="39"/>
        <v>1.0900000000000001</v>
      </c>
      <c r="V140" s="135">
        <f t="shared" si="41"/>
        <v>1.0900000000000001</v>
      </c>
      <c r="W140" s="135">
        <f t="shared" si="41"/>
        <v>1.0900000000000001</v>
      </c>
      <c r="X140" s="135">
        <f t="shared" si="41"/>
        <v>1.0900000000000001</v>
      </c>
      <c r="Y140" s="135">
        <f t="shared" si="41"/>
        <v>1.0900000000000001</v>
      </c>
      <c r="Z140" s="135">
        <f t="shared" si="41"/>
        <v>1.0900000000000001</v>
      </c>
      <c r="AA140" s="135">
        <f t="shared" si="41"/>
        <v>1.0900000000000001</v>
      </c>
      <c r="AB140" s="135">
        <f t="shared" si="41"/>
        <v>1.0900000000000001</v>
      </c>
      <c r="AC140" s="135">
        <f t="shared" si="41"/>
        <v>1.0900000000000001</v>
      </c>
      <c r="AD140" s="135">
        <f t="shared" si="41"/>
        <v>1.0900000000000001</v>
      </c>
      <c r="AE140" s="135">
        <f t="shared" si="41"/>
        <v>1.0900000000000001</v>
      </c>
      <c r="AF140" s="135">
        <f t="shared" si="41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42"/>
        <v>1.58</v>
      </c>
      <c r="D141" s="135">
        <f t="shared" si="42"/>
        <v>1.58</v>
      </c>
      <c r="E141" s="135">
        <f t="shared" si="42"/>
        <v>1.58</v>
      </c>
      <c r="F141" s="135">
        <f t="shared" si="42"/>
        <v>1.58</v>
      </c>
      <c r="G141" s="135">
        <f t="shared" si="42"/>
        <v>1.58</v>
      </c>
      <c r="H141" s="135">
        <f t="shared" si="42"/>
        <v>1.58</v>
      </c>
      <c r="I141" s="135">
        <f t="shared" si="42"/>
        <v>1.58</v>
      </c>
      <c r="J141" s="135">
        <f t="shared" si="42"/>
        <v>1.58</v>
      </c>
      <c r="K141" s="135">
        <f t="shared" si="42"/>
        <v>1.58</v>
      </c>
      <c r="L141" s="135">
        <f t="shared" si="42"/>
        <v>1.58</v>
      </c>
      <c r="M141" s="135">
        <f t="shared" si="42"/>
        <v>1.58</v>
      </c>
      <c r="N141" s="135">
        <f t="shared" si="42"/>
        <v>1.58</v>
      </c>
      <c r="O141" s="135">
        <f t="shared" si="42"/>
        <v>1.58</v>
      </c>
      <c r="P141" s="135">
        <f t="shared" si="42"/>
        <v>1.58</v>
      </c>
      <c r="Q141" s="135">
        <f t="shared" si="42"/>
        <v>1.58</v>
      </c>
      <c r="R141" s="135">
        <f t="shared" si="39"/>
        <v>1.58</v>
      </c>
      <c r="S141" s="135">
        <f t="shared" si="39"/>
        <v>1.58</v>
      </c>
      <c r="T141" s="135">
        <f t="shared" si="39"/>
        <v>1.58</v>
      </c>
      <c r="U141" s="135">
        <f t="shared" si="39"/>
        <v>1.58</v>
      </c>
      <c r="V141" s="135">
        <f t="shared" si="41"/>
        <v>1.58</v>
      </c>
      <c r="W141" s="135">
        <f t="shared" si="41"/>
        <v>1.58</v>
      </c>
      <c r="X141" s="135">
        <f t="shared" si="41"/>
        <v>1.58</v>
      </c>
      <c r="Y141" s="135">
        <f t="shared" si="41"/>
        <v>1.58</v>
      </c>
      <c r="Z141" s="135">
        <f t="shared" si="41"/>
        <v>1.58</v>
      </c>
      <c r="AA141" s="135">
        <f t="shared" si="41"/>
        <v>1.58</v>
      </c>
      <c r="AB141" s="135">
        <f t="shared" si="41"/>
        <v>1.58</v>
      </c>
      <c r="AC141" s="135">
        <f t="shared" si="41"/>
        <v>1.58</v>
      </c>
      <c r="AD141" s="135">
        <f t="shared" si="41"/>
        <v>1.58</v>
      </c>
      <c r="AE141" s="135">
        <f t="shared" si="41"/>
        <v>1.58</v>
      </c>
      <c r="AF141" s="135">
        <f t="shared" si="41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42"/>
        <v>2</v>
      </c>
      <c r="D142" s="135">
        <f t="shared" si="42"/>
        <v>2</v>
      </c>
      <c r="E142" s="135">
        <f t="shared" si="42"/>
        <v>2</v>
      </c>
      <c r="F142" s="135">
        <f t="shared" si="42"/>
        <v>2</v>
      </c>
      <c r="G142" s="135">
        <f t="shared" si="42"/>
        <v>2</v>
      </c>
      <c r="H142" s="135">
        <f t="shared" si="42"/>
        <v>2</v>
      </c>
      <c r="I142" s="135">
        <f t="shared" si="42"/>
        <v>2</v>
      </c>
      <c r="J142" s="135">
        <f t="shared" si="42"/>
        <v>2</v>
      </c>
      <c r="K142" s="135">
        <f t="shared" si="42"/>
        <v>2</v>
      </c>
      <c r="L142" s="135">
        <f t="shared" si="42"/>
        <v>2</v>
      </c>
      <c r="M142" s="135">
        <f t="shared" si="42"/>
        <v>2</v>
      </c>
      <c r="N142" s="135">
        <f t="shared" si="42"/>
        <v>2</v>
      </c>
      <c r="O142" s="135">
        <f t="shared" si="42"/>
        <v>2</v>
      </c>
      <c r="P142" s="135">
        <f t="shared" si="42"/>
        <v>2</v>
      </c>
      <c r="Q142" s="135">
        <f t="shared" si="42"/>
        <v>2</v>
      </c>
      <c r="R142" s="135">
        <f t="shared" si="39"/>
        <v>2</v>
      </c>
      <c r="S142" s="135">
        <f t="shared" si="39"/>
        <v>2</v>
      </c>
      <c r="T142" s="135">
        <f t="shared" si="39"/>
        <v>2</v>
      </c>
      <c r="U142" s="135">
        <f t="shared" si="39"/>
        <v>2</v>
      </c>
      <c r="V142" s="135">
        <f t="shared" si="41"/>
        <v>2</v>
      </c>
      <c r="W142" s="135">
        <f t="shared" si="41"/>
        <v>2</v>
      </c>
      <c r="X142" s="135">
        <f t="shared" si="41"/>
        <v>2</v>
      </c>
      <c r="Y142" s="135">
        <f t="shared" si="41"/>
        <v>2</v>
      </c>
      <c r="Z142" s="135">
        <f t="shared" si="41"/>
        <v>2</v>
      </c>
      <c r="AA142" s="135">
        <f t="shared" si="41"/>
        <v>2</v>
      </c>
      <c r="AB142" s="135">
        <f t="shared" si="41"/>
        <v>2</v>
      </c>
      <c r="AC142" s="135">
        <f t="shared" si="41"/>
        <v>2</v>
      </c>
      <c r="AD142" s="135">
        <f t="shared" si="41"/>
        <v>2</v>
      </c>
      <c r="AE142" s="135">
        <f t="shared" si="41"/>
        <v>2</v>
      </c>
      <c r="AF142" s="135">
        <f t="shared" si="41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42"/>
        <v>0.47</v>
      </c>
      <c r="D143" s="135">
        <f t="shared" si="42"/>
        <v>0.47</v>
      </c>
      <c r="E143" s="135">
        <f t="shared" si="42"/>
        <v>0.47</v>
      </c>
      <c r="F143" s="135">
        <f t="shared" si="42"/>
        <v>0.47</v>
      </c>
      <c r="G143" s="135">
        <f t="shared" si="42"/>
        <v>0.47</v>
      </c>
      <c r="H143" s="135">
        <f t="shared" si="42"/>
        <v>0.47</v>
      </c>
      <c r="I143" s="135">
        <f t="shared" si="42"/>
        <v>0.47</v>
      </c>
      <c r="J143" s="135">
        <f t="shared" si="42"/>
        <v>0.47</v>
      </c>
      <c r="K143" s="135">
        <f t="shared" si="42"/>
        <v>0.47</v>
      </c>
      <c r="L143" s="135">
        <f t="shared" si="42"/>
        <v>0.47</v>
      </c>
      <c r="M143" s="135">
        <f t="shared" si="42"/>
        <v>0.47</v>
      </c>
      <c r="N143" s="135">
        <f t="shared" si="42"/>
        <v>0.47</v>
      </c>
      <c r="O143" s="135">
        <f t="shared" si="42"/>
        <v>0.47</v>
      </c>
      <c r="P143" s="135">
        <f t="shared" si="42"/>
        <v>0.47</v>
      </c>
      <c r="Q143" s="135">
        <f t="shared" si="42"/>
        <v>0.47</v>
      </c>
      <c r="R143" s="135">
        <f t="shared" si="39"/>
        <v>0.47</v>
      </c>
      <c r="S143" s="135">
        <f t="shared" si="39"/>
        <v>0.47</v>
      </c>
      <c r="T143" s="135">
        <f t="shared" si="39"/>
        <v>0.47</v>
      </c>
      <c r="U143" s="135">
        <f t="shared" si="39"/>
        <v>0.47</v>
      </c>
      <c r="V143" s="135">
        <f t="shared" si="41"/>
        <v>0.47</v>
      </c>
      <c r="W143" s="135">
        <f t="shared" si="41"/>
        <v>0.47</v>
      </c>
      <c r="X143" s="135">
        <f t="shared" si="41"/>
        <v>0.47</v>
      </c>
      <c r="Y143" s="135">
        <f t="shared" si="41"/>
        <v>0.47</v>
      </c>
      <c r="Z143" s="135">
        <f t="shared" si="41"/>
        <v>0.47</v>
      </c>
      <c r="AA143" s="135">
        <f t="shared" si="41"/>
        <v>0.47</v>
      </c>
      <c r="AB143" s="135">
        <f t="shared" si="41"/>
        <v>0.47</v>
      </c>
      <c r="AC143" s="135">
        <f t="shared" si="41"/>
        <v>0.47</v>
      </c>
      <c r="AD143" s="135">
        <f t="shared" si="41"/>
        <v>0.47</v>
      </c>
      <c r="AE143" s="135">
        <f t="shared" si="41"/>
        <v>0.47</v>
      </c>
      <c r="AF143" s="135">
        <f t="shared" si="41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42"/>
        <v>0</v>
      </c>
      <c r="D144" s="135">
        <f t="shared" si="42"/>
        <v>0</v>
      </c>
      <c r="E144" s="135">
        <f t="shared" si="42"/>
        <v>0</v>
      </c>
      <c r="F144" s="135">
        <f t="shared" si="42"/>
        <v>0</v>
      </c>
      <c r="G144" s="135">
        <f t="shared" si="42"/>
        <v>0</v>
      </c>
      <c r="H144" s="135">
        <f t="shared" si="42"/>
        <v>0</v>
      </c>
      <c r="I144" s="135">
        <f t="shared" si="42"/>
        <v>0</v>
      </c>
      <c r="J144" s="135">
        <f t="shared" si="42"/>
        <v>0</v>
      </c>
      <c r="K144" s="135">
        <f t="shared" si="42"/>
        <v>0</v>
      </c>
      <c r="L144" s="135">
        <f t="shared" si="42"/>
        <v>0</v>
      </c>
      <c r="M144" s="135">
        <f t="shared" si="42"/>
        <v>0</v>
      </c>
      <c r="N144" s="135">
        <f t="shared" si="42"/>
        <v>0</v>
      </c>
      <c r="O144" s="135">
        <f t="shared" si="42"/>
        <v>0</v>
      </c>
      <c r="P144" s="135">
        <f t="shared" si="42"/>
        <v>0</v>
      </c>
      <c r="Q144" s="135">
        <f t="shared" si="42"/>
        <v>0</v>
      </c>
      <c r="R144" s="135">
        <f t="shared" si="39"/>
        <v>0</v>
      </c>
      <c r="S144" s="135">
        <f t="shared" si="39"/>
        <v>0</v>
      </c>
      <c r="T144" s="135">
        <f t="shared" si="39"/>
        <v>0</v>
      </c>
      <c r="U144" s="135">
        <f t="shared" si="39"/>
        <v>0</v>
      </c>
      <c r="V144" s="135">
        <f t="shared" si="41"/>
        <v>0</v>
      </c>
      <c r="W144" s="135">
        <f t="shared" si="41"/>
        <v>0</v>
      </c>
      <c r="X144" s="135">
        <f t="shared" si="41"/>
        <v>0</v>
      </c>
      <c r="Y144" s="135">
        <f t="shared" si="41"/>
        <v>0</v>
      </c>
      <c r="Z144" s="135">
        <f t="shared" si="41"/>
        <v>0</v>
      </c>
      <c r="AA144" s="135">
        <f t="shared" si="41"/>
        <v>0</v>
      </c>
      <c r="AB144" s="135">
        <f t="shared" si="41"/>
        <v>0</v>
      </c>
      <c r="AC144" s="135">
        <f t="shared" si="41"/>
        <v>0</v>
      </c>
      <c r="AD144" s="135">
        <f t="shared" si="41"/>
        <v>0</v>
      </c>
      <c r="AE144" s="135">
        <f t="shared" si="41"/>
        <v>0</v>
      </c>
      <c r="AF144" s="135">
        <f t="shared" si="41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42"/>
        <v>0</v>
      </c>
      <c r="D145" s="135">
        <f t="shared" si="42"/>
        <v>0</v>
      </c>
      <c r="E145" s="135">
        <f t="shared" si="42"/>
        <v>0</v>
      </c>
      <c r="F145" s="135">
        <f t="shared" si="42"/>
        <v>0</v>
      </c>
      <c r="G145" s="135">
        <f t="shared" si="42"/>
        <v>0</v>
      </c>
      <c r="H145" s="135">
        <f t="shared" si="42"/>
        <v>0</v>
      </c>
      <c r="I145" s="135">
        <f t="shared" si="42"/>
        <v>0</v>
      </c>
      <c r="J145" s="135">
        <f t="shared" si="42"/>
        <v>0</v>
      </c>
      <c r="K145" s="135">
        <f t="shared" si="42"/>
        <v>0</v>
      </c>
      <c r="L145" s="135">
        <f t="shared" si="42"/>
        <v>0</v>
      </c>
      <c r="M145" s="135">
        <f t="shared" si="42"/>
        <v>0</v>
      </c>
      <c r="N145" s="135">
        <f t="shared" si="42"/>
        <v>0</v>
      </c>
      <c r="O145" s="135">
        <f t="shared" si="42"/>
        <v>0</v>
      </c>
      <c r="P145" s="135">
        <f t="shared" si="42"/>
        <v>0</v>
      </c>
      <c r="Q145" s="135">
        <f t="shared" si="42"/>
        <v>0</v>
      </c>
      <c r="R145" s="135">
        <f t="shared" si="39"/>
        <v>0</v>
      </c>
      <c r="S145" s="135">
        <f t="shared" si="39"/>
        <v>0</v>
      </c>
      <c r="T145" s="135">
        <f t="shared" si="39"/>
        <v>0</v>
      </c>
      <c r="U145" s="135">
        <f t="shared" si="39"/>
        <v>0</v>
      </c>
      <c r="V145" s="135">
        <f t="shared" si="41"/>
        <v>0</v>
      </c>
      <c r="W145" s="135">
        <f t="shared" si="41"/>
        <v>0</v>
      </c>
      <c r="X145" s="135">
        <f t="shared" si="41"/>
        <v>0</v>
      </c>
      <c r="Y145" s="135">
        <f t="shared" si="41"/>
        <v>0</v>
      </c>
      <c r="Z145" s="135">
        <f t="shared" si="41"/>
        <v>0</v>
      </c>
      <c r="AA145" s="135">
        <f t="shared" si="41"/>
        <v>0</v>
      </c>
      <c r="AB145" s="135">
        <f t="shared" si="41"/>
        <v>0</v>
      </c>
      <c r="AC145" s="135">
        <f t="shared" si="41"/>
        <v>0</v>
      </c>
      <c r="AD145" s="135">
        <f t="shared" si="41"/>
        <v>0</v>
      </c>
      <c r="AE145" s="135">
        <f t="shared" si="41"/>
        <v>0</v>
      </c>
      <c r="AF145" s="135">
        <f t="shared" si="41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42"/>
        <v>0.8</v>
      </c>
      <c r="D146" s="135">
        <f t="shared" si="42"/>
        <v>0.8</v>
      </c>
      <c r="E146" s="135">
        <f t="shared" si="42"/>
        <v>0.8</v>
      </c>
      <c r="F146" s="135">
        <f t="shared" si="42"/>
        <v>0.8</v>
      </c>
      <c r="G146" s="135">
        <f t="shared" si="42"/>
        <v>0.8</v>
      </c>
      <c r="H146" s="135">
        <f t="shared" si="42"/>
        <v>0.8</v>
      </c>
      <c r="I146" s="135">
        <f t="shared" si="42"/>
        <v>0.8</v>
      </c>
      <c r="J146" s="135">
        <f t="shared" si="42"/>
        <v>0.8</v>
      </c>
      <c r="K146" s="135">
        <f t="shared" si="42"/>
        <v>0.8</v>
      </c>
      <c r="L146" s="135">
        <f t="shared" si="42"/>
        <v>0.8</v>
      </c>
      <c r="M146" s="135">
        <f t="shared" si="42"/>
        <v>0.8</v>
      </c>
      <c r="N146" s="135">
        <f t="shared" si="42"/>
        <v>0.8</v>
      </c>
      <c r="O146" s="135">
        <f t="shared" si="42"/>
        <v>0.8</v>
      </c>
      <c r="P146" s="135">
        <f t="shared" si="42"/>
        <v>0.8</v>
      </c>
      <c r="Q146" s="135">
        <f t="shared" si="42"/>
        <v>0.8</v>
      </c>
      <c r="R146" s="135">
        <f t="shared" si="39"/>
        <v>0.8</v>
      </c>
      <c r="S146" s="135">
        <f t="shared" si="39"/>
        <v>0.8</v>
      </c>
      <c r="T146" s="135">
        <f t="shared" si="39"/>
        <v>0.8</v>
      </c>
      <c r="U146" s="135">
        <f t="shared" si="39"/>
        <v>0.8</v>
      </c>
      <c r="V146" s="135">
        <f t="shared" si="41"/>
        <v>0.8</v>
      </c>
      <c r="W146" s="135">
        <f t="shared" si="41"/>
        <v>0.8</v>
      </c>
      <c r="X146" s="135">
        <f t="shared" ref="X146:AF170" si="43">W146</f>
        <v>0.8</v>
      </c>
      <c r="Y146" s="135">
        <f t="shared" si="43"/>
        <v>0.8</v>
      </c>
      <c r="Z146" s="135">
        <f t="shared" si="43"/>
        <v>0.8</v>
      </c>
      <c r="AA146" s="135">
        <f t="shared" si="43"/>
        <v>0.8</v>
      </c>
      <c r="AB146" s="135">
        <f t="shared" si="43"/>
        <v>0.8</v>
      </c>
      <c r="AC146" s="135">
        <f t="shared" si="43"/>
        <v>0.8</v>
      </c>
      <c r="AD146" s="135">
        <f t="shared" si="43"/>
        <v>0.8</v>
      </c>
      <c r="AE146" s="135">
        <f t="shared" si="43"/>
        <v>0.8</v>
      </c>
      <c r="AF146" s="135">
        <f t="shared" si="43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42"/>
        <v>1.5</v>
      </c>
      <c r="D147" s="135">
        <f t="shared" si="42"/>
        <v>1.5</v>
      </c>
      <c r="E147" s="135">
        <f t="shared" si="42"/>
        <v>1.5</v>
      </c>
      <c r="F147" s="135">
        <f t="shared" si="42"/>
        <v>1.5</v>
      </c>
      <c r="G147" s="135">
        <f t="shared" si="42"/>
        <v>1.5</v>
      </c>
      <c r="H147" s="135">
        <f t="shared" si="42"/>
        <v>1.5</v>
      </c>
      <c r="I147" s="135">
        <f t="shared" si="42"/>
        <v>1.5</v>
      </c>
      <c r="J147" s="135">
        <f t="shared" si="42"/>
        <v>1.5</v>
      </c>
      <c r="K147" s="135">
        <f t="shared" si="42"/>
        <v>1.5</v>
      </c>
      <c r="L147" s="135">
        <f t="shared" si="42"/>
        <v>1.5</v>
      </c>
      <c r="M147" s="135">
        <f t="shared" si="42"/>
        <v>1.5</v>
      </c>
      <c r="N147" s="135">
        <f t="shared" si="42"/>
        <v>1.5</v>
      </c>
      <c r="O147" s="135">
        <f t="shared" si="42"/>
        <v>1.5</v>
      </c>
      <c r="P147" s="135">
        <f t="shared" si="42"/>
        <v>1.5</v>
      </c>
      <c r="Q147" s="135">
        <f t="shared" si="42"/>
        <v>1.5</v>
      </c>
      <c r="R147" s="135">
        <f t="shared" si="39"/>
        <v>1.5</v>
      </c>
      <c r="S147" s="135">
        <f t="shared" si="39"/>
        <v>1.5</v>
      </c>
      <c r="T147" s="135">
        <f t="shared" si="39"/>
        <v>1.5</v>
      </c>
      <c r="U147" s="135">
        <f t="shared" si="39"/>
        <v>1.5</v>
      </c>
      <c r="V147" s="135">
        <f t="shared" si="39"/>
        <v>1.5</v>
      </c>
      <c r="W147" s="135">
        <f t="shared" si="39"/>
        <v>1.5</v>
      </c>
      <c r="X147" s="135">
        <f t="shared" si="43"/>
        <v>1.5</v>
      </c>
      <c r="Y147" s="135">
        <f t="shared" si="43"/>
        <v>1.5</v>
      </c>
      <c r="Z147" s="135">
        <f t="shared" si="43"/>
        <v>1.5</v>
      </c>
      <c r="AA147" s="135">
        <f t="shared" si="43"/>
        <v>1.5</v>
      </c>
      <c r="AB147" s="135">
        <f t="shared" si="43"/>
        <v>1.5</v>
      </c>
      <c r="AC147" s="135">
        <f t="shared" si="43"/>
        <v>1.5</v>
      </c>
      <c r="AD147" s="135">
        <f t="shared" si="43"/>
        <v>1.5</v>
      </c>
      <c r="AE147" s="135">
        <f t="shared" si="43"/>
        <v>1.5</v>
      </c>
      <c r="AF147" s="135">
        <f t="shared" si="43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42"/>
        <v>1</v>
      </c>
      <c r="D148" s="135">
        <f t="shared" si="42"/>
        <v>1</v>
      </c>
      <c r="E148" s="135">
        <f t="shared" si="42"/>
        <v>1</v>
      </c>
      <c r="F148" s="135">
        <f t="shared" si="42"/>
        <v>1</v>
      </c>
      <c r="G148" s="135">
        <f t="shared" si="42"/>
        <v>1</v>
      </c>
      <c r="H148" s="135">
        <f t="shared" si="42"/>
        <v>1</v>
      </c>
      <c r="I148" s="135">
        <f t="shared" si="42"/>
        <v>1</v>
      </c>
      <c r="J148" s="135">
        <f t="shared" si="42"/>
        <v>1</v>
      </c>
      <c r="K148" s="135">
        <f t="shared" si="42"/>
        <v>1</v>
      </c>
      <c r="L148" s="135">
        <f t="shared" si="42"/>
        <v>1</v>
      </c>
      <c r="M148" s="135">
        <f t="shared" si="42"/>
        <v>1</v>
      </c>
      <c r="N148" s="135">
        <f t="shared" si="42"/>
        <v>1</v>
      </c>
      <c r="O148" s="135">
        <f t="shared" si="42"/>
        <v>1</v>
      </c>
      <c r="P148" s="135">
        <f t="shared" si="42"/>
        <v>1</v>
      </c>
      <c r="Q148" s="135">
        <f t="shared" si="42"/>
        <v>1</v>
      </c>
      <c r="R148" s="135">
        <f t="shared" si="39"/>
        <v>1</v>
      </c>
      <c r="S148" s="135">
        <f t="shared" si="39"/>
        <v>1</v>
      </c>
      <c r="T148" s="135">
        <f t="shared" si="39"/>
        <v>1</v>
      </c>
      <c r="U148" s="135">
        <f t="shared" si="39"/>
        <v>1</v>
      </c>
      <c r="V148" s="135">
        <f t="shared" si="39"/>
        <v>1</v>
      </c>
      <c r="W148" s="135">
        <f t="shared" si="39"/>
        <v>1</v>
      </c>
      <c r="X148" s="135">
        <f t="shared" si="43"/>
        <v>1</v>
      </c>
      <c r="Y148" s="135">
        <f t="shared" si="43"/>
        <v>1</v>
      </c>
      <c r="Z148" s="135">
        <f t="shared" si="43"/>
        <v>1</v>
      </c>
      <c r="AA148" s="135">
        <f t="shared" si="43"/>
        <v>1</v>
      </c>
      <c r="AB148" s="135">
        <f t="shared" si="43"/>
        <v>1</v>
      </c>
      <c r="AC148" s="135">
        <f t="shared" si="43"/>
        <v>1</v>
      </c>
      <c r="AD148" s="135">
        <f t="shared" si="43"/>
        <v>1</v>
      </c>
      <c r="AE148" s="135">
        <f t="shared" si="43"/>
        <v>1</v>
      </c>
      <c r="AF148" s="135">
        <f t="shared" si="43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42"/>
        <v>1</v>
      </c>
      <c r="D149" s="135">
        <f t="shared" si="42"/>
        <v>1</v>
      </c>
      <c r="E149" s="135">
        <f t="shared" si="42"/>
        <v>1</v>
      </c>
      <c r="F149" s="135">
        <f t="shared" si="42"/>
        <v>1</v>
      </c>
      <c r="G149" s="135">
        <f t="shared" si="42"/>
        <v>1</v>
      </c>
      <c r="H149" s="135">
        <f t="shared" si="42"/>
        <v>1</v>
      </c>
      <c r="I149" s="135">
        <f t="shared" si="42"/>
        <v>1</v>
      </c>
      <c r="J149" s="135">
        <f t="shared" si="42"/>
        <v>1</v>
      </c>
      <c r="K149" s="135">
        <f t="shared" si="42"/>
        <v>1</v>
      </c>
      <c r="L149" s="135">
        <f t="shared" si="42"/>
        <v>1</v>
      </c>
      <c r="M149" s="135">
        <f t="shared" si="42"/>
        <v>1</v>
      </c>
      <c r="N149" s="135">
        <f t="shared" si="42"/>
        <v>1</v>
      </c>
      <c r="O149" s="135">
        <f t="shared" si="42"/>
        <v>1</v>
      </c>
      <c r="P149" s="135">
        <f t="shared" si="42"/>
        <v>1</v>
      </c>
      <c r="Q149" s="135">
        <f t="shared" si="42"/>
        <v>1</v>
      </c>
      <c r="R149" s="135">
        <f t="shared" si="39"/>
        <v>1</v>
      </c>
      <c r="S149" s="135">
        <f t="shared" si="39"/>
        <v>1</v>
      </c>
      <c r="T149" s="135">
        <f t="shared" si="39"/>
        <v>1</v>
      </c>
      <c r="U149" s="135">
        <f t="shared" si="39"/>
        <v>1</v>
      </c>
      <c r="V149" s="135">
        <f t="shared" si="39"/>
        <v>1</v>
      </c>
      <c r="W149" s="135">
        <f t="shared" si="39"/>
        <v>1</v>
      </c>
      <c r="X149" s="135">
        <f t="shared" si="43"/>
        <v>1</v>
      </c>
      <c r="Y149" s="135">
        <f t="shared" si="43"/>
        <v>1</v>
      </c>
      <c r="Z149" s="135">
        <f t="shared" si="43"/>
        <v>1</v>
      </c>
      <c r="AA149" s="135">
        <f t="shared" si="43"/>
        <v>1</v>
      </c>
      <c r="AB149" s="135">
        <f t="shared" si="43"/>
        <v>1</v>
      </c>
      <c r="AC149" s="135">
        <f t="shared" si="43"/>
        <v>1</v>
      </c>
      <c r="AD149" s="135">
        <f t="shared" si="43"/>
        <v>1</v>
      </c>
      <c r="AE149" s="135">
        <f t="shared" si="43"/>
        <v>1</v>
      </c>
      <c r="AF149" s="135">
        <f t="shared" si="43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42"/>
        <v>0.42</v>
      </c>
      <c r="D150" s="135">
        <f t="shared" si="42"/>
        <v>0.42</v>
      </c>
      <c r="E150" s="135">
        <f t="shared" si="42"/>
        <v>0.42</v>
      </c>
      <c r="F150" s="135">
        <f t="shared" si="42"/>
        <v>0.42</v>
      </c>
      <c r="G150" s="135">
        <f t="shared" si="42"/>
        <v>0.42</v>
      </c>
      <c r="H150" s="135">
        <f t="shared" si="42"/>
        <v>0.42</v>
      </c>
      <c r="I150" s="135">
        <f t="shared" si="42"/>
        <v>0.42</v>
      </c>
      <c r="J150" s="135">
        <f t="shared" si="42"/>
        <v>0.42</v>
      </c>
      <c r="K150" s="135">
        <f t="shared" si="42"/>
        <v>0.42</v>
      </c>
      <c r="L150" s="135">
        <f t="shared" si="42"/>
        <v>0.42</v>
      </c>
      <c r="M150" s="135">
        <f t="shared" si="42"/>
        <v>0.42</v>
      </c>
      <c r="N150" s="135">
        <f t="shared" si="42"/>
        <v>0.42</v>
      </c>
      <c r="O150" s="135">
        <f t="shared" si="42"/>
        <v>0.42</v>
      </c>
      <c r="P150" s="135">
        <f t="shared" si="42"/>
        <v>0.42</v>
      </c>
      <c r="Q150" s="135">
        <f t="shared" si="42"/>
        <v>0.42</v>
      </c>
      <c r="R150" s="135">
        <f t="shared" si="39"/>
        <v>0.42</v>
      </c>
      <c r="S150" s="135">
        <f t="shared" si="39"/>
        <v>0.42</v>
      </c>
      <c r="T150" s="135">
        <f t="shared" si="39"/>
        <v>0.42</v>
      </c>
      <c r="U150" s="135">
        <f t="shared" si="39"/>
        <v>0.42</v>
      </c>
      <c r="V150" s="135">
        <f t="shared" si="39"/>
        <v>0.42</v>
      </c>
      <c r="W150" s="135">
        <f t="shared" si="39"/>
        <v>0.42</v>
      </c>
      <c r="X150" s="135">
        <f t="shared" si="43"/>
        <v>0.42</v>
      </c>
      <c r="Y150" s="135">
        <f t="shared" si="43"/>
        <v>0.42</v>
      </c>
      <c r="Z150" s="135">
        <f t="shared" si="43"/>
        <v>0.42</v>
      </c>
      <c r="AA150" s="135">
        <f t="shared" si="43"/>
        <v>0.42</v>
      </c>
      <c r="AB150" s="135">
        <f t="shared" si="43"/>
        <v>0.42</v>
      </c>
      <c r="AC150" s="135">
        <f t="shared" si="43"/>
        <v>0.42</v>
      </c>
      <c r="AD150" s="135">
        <f t="shared" si="43"/>
        <v>0.42</v>
      </c>
      <c r="AE150" s="135">
        <f t="shared" si="43"/>
        <v>0.42</v>
      </c>
      <c r="AF150" s="135">
        <f t="shared" si="43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42"/>
        <v>0.46</v>
      </c>
      <c r="D151" s="135">
        <f t="shared" si="42"/>
        <v>0.46</v>
      </c>
      <c r="E151" s="135">
        <f t="shared" si="42"/>
        <v>0.46</v>
      </c>
      <c r="F151" s="135">
        <f t="shared" si="42"/>
        <v>0.46</v>
      </c>
      <c r="G151" s="135">
        <f t="shared" si="42"/>
        <v>0.46</v>
      </c>
      <c r="H151" s="135">
        <f t="shared" si="42"/>
        <v>0.46</v>
      </c>
      <c r="I151" s="135">
        <f t="shared" si="42"/>
        <v>0.46</v>
      </c>
      <c r="J151" s="135">
        <f t="shared" si="42"/>
        <v>0.46</v>
      </c>
      <c r="K151" s="135">
        <f t="shared" si="42"/>
        <v>0.46</v>
      </c>
      <c r="L151" s="135">
        <f t="shared" si="42"/>
        <v>0.46</v>
      </c>
      <c r="M151" s="135">
        <f t="shared" si="42"/>
        <v>0.46</v>
      </c>
      <c r="N151" s="135">
        <f t="shared" si="42"/>
        <v>0.46</v>
      </c>
      <c r="O151" s="135">
        <f t="shared" si="42"/>
        <v>0.46</v>
      </c>
      <c r="P151" s="135">
        <f t="shared" si="42"/>
        <v>0.46</v>
      </c>
      <c r="Q151" s="135">
        <f t="shared" si="42"/>
        <v>0.46</v>
      </c>
      <c r="R151" s="135">
        <f t="shared" si="39"/>
        <v>0.46</v>
      </c>
      <c r="S151" s="135">
        <f t="shared" si="39"/>
        <v>0.46</v>
      </c>
      <c r="T151" s="135">
        <f t="shared" si="39"/>
        <v>0.46</v>
      </c>
      <c r="U151" s="135">
        <f t="shared" si="39"/>
        <v>0.46</v>
      </c>
      <c r="V151" s="135">
        <f t="shared" si="39"/>
        <v>0.46</v>
      </c>
      <c r="W151" s="135">
        <f t="shared" si="39"/>
        <v>0.46</v>
      </c>
      <c r="X151" s="135">
        <f t="shared" si="43"/>
        <v>0.46</v>
      </c>
      <c r="Y151" s="135">
        <f t="shared" si="43"/>
        <v>0.46</v>
      </c>
      <c r="Z151" s="135">
        <f t="shared" si="43"/>
        <v>0.46</v>
      </c>
      <c r="AA151" s="135">
        <f t="shared" si="43"/>
        <v>0.46</v>
      </c>
      <c r="AB151" s="135">
        <f t="shared" si="43"/>
        <v>0.46</v>
      </c>
      <c r="AC151" s="135">
        <f t="shared" si="43"/>
        <v>0.46</v>
      </c>
      <c r="AD151" s="135">
        <f t="shared" si="43"/>
        <v>0.46</v>
      </c>
      <c r="AE151" s="135">
        <f t="shared" si="43"/>
        <v>0.46</v>
      </c>
      <c r="AF151" s="135">
        <f t="shared" si="43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42"/>
        <v>0.85</v>
      </c>
      <c r="D152" s="135">
        <f t="shared" si="42"/>
        <v>0.85</v>
      </c>
      <c r="E152" s="135">
        <f t="shared" si="42"/>
        <v>0.85</v>
      </c>
      <c r="F152" s="135">
        <f t="shared" si="42"/>
        <v>0.85</v>
      </c>
      <c r="G152" s="135">
        <f t="shared" si="42"/>
        <v>0.85</v>
      </c>
      <c r="H152" s="135">
        <f t="shared" si="42"/>
        <v>0.85</v>
      </c>
      <c r="I152" s="135">
        <f t="shared" si="42"/>
        <v>0.85</v>
      </c>
      <c r="J152" s="135">
        <f t="shared" si="42"/>
        <v>0.85</v>
      </c>
      <c r="K152" s="135">
        <f t="shared" si="42"/>
        <v>0.85</v>
      </c>
      <c r="L152" s="135">
        <f t="shared" si="42"/>
        <v>0.85</v>
      </c>
      <c r="M152" s="135">
        <f t="shared" si="42"/>
        <v>0.85</v>
      </c>
      <c r="N152" s="135">
        <f t="shared" si="42"/>
        <v>0.85</v>
      </c>
      <c r="O152" s="135">
        <f t="shared" si="42"/>
        <v>0.85</v>
      </c>
      <c r="P152" s="135">
        <f t="shared" si="42"/>
        <v>0.85</v>
      </c>
      <c r="Q152" s="135">
        <f t="shared" si="42"/>
        <v>0.85</v>
      </c>
      <c r="R152" s="135">
        <f t="shared" si="39"/>
        <v>0.85</v>
      </c>
      <c r="S152" s="135">
        <f t="shared" si="39"/>
        <v>0.85</v>
      </c>
      <c r="T152" s="135">
        <f t="shared" si="39"/>
        <v>0.85</v>
      </c>
      <c r="U152" s="135">
        <f t="shared" si="39"/>
        <v>0.85</v>
      </c>
      <c r="V152" s="135">
        <f t="shared" si="39"/>
        <v>0.85</v>
      </c>
      <c r="W152" s="135">
        <f t="shared" si="39"/>
        <v>0.85</v>
      </c>
      <c r="X152" s="135">
        <f t="shared" si="43"/>
        <v>0.85</v>
      </c>
      <c r="Y152" s="135">
        <f t="shared" si="43"/>
        <v>0.85</v>
      </c>
      <c r="Z152" s="135">
        <f t="shared" si="43"/>
        <v>0.85</v>
      </c>
      <c r="AA152" s="135">
        <f t="shared" si="43"/>
        <v>0.85</v>
      </c>
      <c r="AB152" s="135">
        <f t="shared" si="43"/>
        <v>0.85</v>
      </c>
      <c r="AC152" s="135">
        <f t="shared" si="43"/>
        <v>0.85</v>
      </c>
      <c r="AD152" s="135">
        <f t="shared" si="43"/>
        <v>0.85</v>
      </c>
      <c r="AE152" s="135">
        <f t="shared" si="43"/>
        <v>0.85</v>
      </c>
      <c r="AF152" s="135">
        <f t="shared" si="43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42"/>
        <v>0.9</v>
      </c>
      <c r="D153" s="135">
        <f t="shared" si="42"/>
        <v>0.9</v>
      </c>
      <c r="E153" s="135">
        <f t="shared" si="42"/>
        <v>0.9</v>
      </c>
      <c r="F153" s="135">
        <f t="shared" si="42"/>
        <v>0.9</v>
      </c>
      <c r="G153" s="135">
        <f t="shared" si="42"/>
        <v>0.9</v>
      </c>
      <c r="H153" s="135">
        <f t="shared" si="42"/>
        <v>0.9</v>
      </c>
      <c r="I153" s="135">
        <f t="shared" si="42"/>
        <v>0.9</v>
      </c>
      <c r="J153" s="135">
        <f t="shared" si="42"/>
        <v>0.9</v>
      </c>
      <c r="K153" s="135">
        <f t="shared" si="42"/>
        <v>0.9</v>
      </c>
      <c r="L153" s="135">
        <f t="shared" si="42"/>
        <v>0.9</v>
      </c>
      <c r="M153" s="135">
        <f t="shared" si="42"/>
        <v>0.9</v>
      </c>
      <c r="N153" s="135">
        <f t="shared" si="42"/>
        <v>0.9</v>
      </c>
      <c r="O153" s="135">
        <f t="shared" si="42"/>
        <v>0.9</v>
      </c>
      <c r="P153" s="135">
        <f t="shared" si="42"/>
        <v>0.9</v>
      </c>
      <c r="Q153" s="135">
        <f t="shared" si="42"/>
        <v>0.9</v>
      </c>
      <c r="R153" s="135">
        <f t="shared" si="39"/>
        <v>0.9</v>
      </c>
      <c r="S153" s="135">
        <f t="shared" si="39"/>
        <v>0.9</v>
      </c>
      <c r="T153" s="135">
        <f t="shared" si="39"/>
        <v>0.9</v>
      </c>
      <c r="U153" s="135">
        <f t="shared" si="39"/>
        <v>0.9</v>
      </c>
      <c r="V153" s="135">
        <f t="shared" si="39"/>
        <v>0.9</v>
      </c>
      <c r="W153" s="135">
        <f t="shared" si="39"/>
        <v>0.9</v>
      </c>
      <c r="X153" s="135">
        <f t="shared" si="43"/>
        <v>0.9</v>
      </c>
      <c r="Y153" s="135">
        <f t="shared" si="43"/>
        <v>0.9</v>
      </c>
      <c r="Z153" s="135">
        <f t="shared" si="43"/>
        <v>0.9</v>
      </c>
      <c r="AA153" s="135">
        <f t="shared" si="43"/>
        <v>0.9</v>
      </c>
      <c r="AB153" s="135">
        <f t="shared" si="43"/>
        <v>0.9</v>
      </c>
      <c r="AC153" s="135">
        <f t="shared" si="43"/>
        <v>0.9</v>
      </c>
      <c r="AD153" s="135">
        <f t="shared" si="43"/>
        <v>0.9</v>
      </c>
      <c r="AE153" s="135">
        <f t="shared" si="43"/>
        <v>0.9</v>
      </c>
      <c r="AF153" s="135">
        <f t="shared" si="43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42"/>
        <v>0.44</v>
      </c>
      <c r="D154" s="135">
        <f t="shared" si="42"/>
        <v>0.44</v>
      </c>
      <c r="E154" s="135">
        <f t="shared" si="42"/>
        <v>0.44</v>
      </c>
      <c r="F154" s="135">
        <f t="shared" si="42"/>
        <v>0.44</v>
      </c>
      <c r="G154" s="135">
        <f t="shared" si="42"/>
        <v>0.44</v>
      </c>
      <c r="H154" s="135">
        <f t="shared" si="42"/>
        <v>0.44</v>
      </c>
      <c r="I154" s="135">
        <f t="shared" si="42"/>
        <v>0.44</v>
      </c>
      <c r="J154" s="135">
        <f t="shared" si="42"/>
        <v>0.44</v>
      </c>
      <c r="K154" s="135">
        <f t="shared" si="42"/>
        <v>0.44</v>
      </c>
      <c r="L154" s="135">
        <f t="shared" si="42"/>
        <v>0.44</v>
      </c>
      <c r="M154" s="135">
        <f t="shared" si="42"/>
        <v>0.44</v>
      </c>
      <c r="N154" s="135">
        <f t="shared" si="42"/>
        <v>0.44</v>
      </c>
      <c r="O154" s="135">
        <f t="shared" si="42"/>
        <v>0.44</v>
      </c>
      <c r="P154" s="135">
        <f t="shared" si="42"/>
        <v>0.44</v>
      </c>
      <c r="Q154" s="135">
        <f t="shared" si="42"/>
        <v>0.44</v>
      </c>
      <c r="R154" s="135">
        <f t="shared" si="39"/>
        <v>0.44</v>
      </c>
      <c r="S154" s="135">
        <f t="shared" si="39"/>
        <v>0.44</v>
      </c>
      <c r="T154" s="135">
        <f t="shared" si="39"/>
        <v>0.44</v>
      </c>
      <c r="U154" s="135">
        <f t="shared" si="39"/>
        <v>0.44</v>
      </c>
      <c r="V154" s="135">
        <f t="shared" si="39"/>
        <v>0.44</v>
      </c>
      <c r="W154" s="135">
        <f t="shared" si="39"/>
        <v>0.44</v>
      </c>
      <c r="X154" s="135">
        <f t="shared" si="43"/>
        <v>0.44</v>
      </c>
      <c r="Y154" s="135">
        <f t="shared" si="43"/>
        <v>0.44</v>
      </c>
      <c r="Z154" s="135">
        <f t="shared" si="43"/>
        <v>0.44</v>
      </c>
      <c r="AA154" s="135">
        <f t="shared" si="43"/>
        <v>0.44</v>
      </c>
      <c r="AB154" s="135">
        <f t="shared" si="43"/>
        <v>0.44</v>
      </c>
      <c r="AC154" s="135">
        <f t="shared" si="43"/>
        <v>0.44</v>
      </c>
      <c r="AD154" s="135">
        <f t="shared" si="43"/>
        <v>0.44</v>
      </c>
      <c r="AE154" s="135">
        <f t="shared" si="43"/>
        <v>0.44</v>
      </c>
      <c r="AF154" s="135">
        <f t="shared" si="43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44">B155</f>
        <v>0.9</v>
      </c>
      <c r="D155" s="135">
        <f t="shared" si="44"/>
        <v>0.9</v>
      </c>
      <c r="E155" s="135">
        <f t="shared" si="44"/>
        <v>0.9</v>
      </c>
      <c r="F155" s="135">
        <f t="shared" si="44"/>
        <v>0.9</v>
      </c>
      <c r="G155" s="135">
        <f t="shared" si="44"/>
        <v>0.9</v>
      </c>
      <c r="H155" s="135">
        <f t="shared" si="44"/>
        <v>0.9</v>
      </c>
      <c r="I155" s="135">
        <f t="shared" si="44"/>
        <v>0.9</v>
      </c>
      <c r="J155" s="135">
        <f t="shared" si="44"/>
        <v>0.9</v>
      </c>
      <c r="K155" s="135">
        <f t="shared" si="44"/>
        <v>0.9</v>
      </c>
      <c r="L155" s="135">
        <f t="shared" si="44"/>
        <v>0.9</v>
      </c>
      <c r="M155" s="135">
        <f t="shared" si="44"/>
        <v>0.9</v>
      </c>
      <c r="N155" s="135">
        <f t="shared" si="44"/>
        <v>0.9</v>
      </c>
      <c r="O155" s="135">
        <f t="shared" si="44"/>
        <v>0.9</v>
      </c>
      <c r="P155" s="135">
        <f t="shared" si="44"/>
        <v>0.9</v>
      </c>
      <c r="Q155" s="135">
        <f t="shared" si="44"/>
        <v>0.9</v>
      </c>
      <c r="R155" s="135">
        <f t="shared" si="39"/>
        <v>0.9</v>
      </c>
      <c r="S155" s="135">
        <f t="shared" si="39"/>
        <v>0.9</v>
      </c>
      <c r="T155" s="135">
        <f t="shared" si="39"/>
        <v>0.9</v>
      </c>
      <c r="U155" s="135">
        <f t="shared" si="39"/>
        <v>0.9</v>
      </c>
      <c r="V155" s="135">
        <f t="shared" si="39"/>
        <v>0.9</v>
      </c>
      <c r="W155" s="135">
        <f t="shared" si="39"/>
        <v>0.9</v>
      </c>
      <c r="X155" s="135">
        <f t="shared" si="43"/>
        <v>0.9</v>
      </c>
      <c r="Y155" s="135">
        <f t="shared" si="43"/>
        <v>0.9</v>
      </c>
      <c r="Z155" s="135">
        <f t="shared" si="43"/>
        <v>0.9</v>
      </c>
      <c r="AA155" s="135">
        <f t="shared" si="43"/>
        <v>0.9</v>
      </c>
      <c r="AB155" s="135">
        <f t="shared" si="43"/>
        <v>0.9</v>
      </c>
      <c r="AC155" s="135">
        <f t="shared" si="43"/>
        <v>0.9</v>
      </c>
      <c r="AD155" s="135">
        <f t="shared" si="43"/>
        <v>0.9</v>
      </c>
      <c r="AE155" s="135">
        <f t="shared" si="43"/>
        <v>0.9</v>
      </c>
      <c r="AF155" s="135">
        <f t="shared" si="43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44"/>
        <v>2.1</v>
      </c>
      <c r="D156" s="135">
        <f t="shared" si="44"/>
        <v>2.1</v>
      </c>
      <c r="E156" s="135">
        <f t="shared" si="44"/>
        <v>2.1</v>
      </c>
      <c r="F156" s="135">
        <f t="shared" si="44"/>
        <v>2.1</v>
      </c>
      <c r="G156" s="135">
        <f t="shared" si="44"/>
        <v>2.1</v>
      </c>
      <c r="H156" s="135">
        <f t="shared" si="44"/>
        <v>2.1</v>
      </c>
      <c r="I156" s="135">
        <f t="shared" si="44"/>
        <v>2.1</v>
      </c>
      <c r="J156" s="135">
        <f t="shared" si="44"/>
        <v>2.1</v>
      </c>
      <c r="K156" s="135">
        <f t="shared" si="44"/>
        <v>2.1</v>
      </c>
      <c r="L156" s="135">
        <f t="shared" si="44"/>
        <v>2.1</v>
      </c>
      <c r="M156" s="135">
        <f t="shared" si="44"/>
        <v>2.1</v>
      </c>
      <c r="N156" s="135">
        <f t="shared" si="44"/>
        <v>2.1</v>
      </c>
      <c r="O156" s="135">
        <f t="shared" si="44"/>
        <v>2.1</v>
      </c>
      <c r="P156" s="135">
        <f t="shared" si="44"/>
        <v>2.1</v>
      </c>
      <c r="Q156" s="135">
        <f t="shared" si="44"/>
        <v>2.1</v>
      </c>
      <c r="R156" s="135">
        <f t="shared" si="39"/>
        <v>2.1</v>
      </c>
      <c r="S156" s="135">
        <f t="shared" si="39"/>
        <v>2.1</v>
      </c>
      <c r="T156" s="135">
        <f t="shared" si="39"/>
        <v>2.1</v>
      </c>
      <c r="U156" s="135">
        <f t="shared" si="39"/>
        <v>2.1</v>
      </c>
      <c r="V156" s="135">
        <f t="shared" si="39"/>
        <v>2.1</v>
      </c>
      <c r="W156" s="135">
        <f t="shared" si="39"/>
        <v>2.1</v>
      </c>
      <c r="X156" s="135">
        <f t="shared" si="43"/>
        <v>2.1</v>
      </c>
      <c r="Y156" s="135">
        <f t="shared" si="43"/>
        <v>2.1</v>
      </c>
      <c r="Z156" s="135">
        <f t="shared" si="43"/>
        <v>2.1</v>
      </c>
      <c r="AA156" s="135">
        <f t="shared" si="43"/>
        <v>2.1</v>
      </c>
      <c r="AB156" s="135">
        <f t="shared" si="43"/>
        <v>2.1</v>
      </c>
      <c r="AC156" s="135">
        <f t="shared" si="43"/>
        <v>2.1</v>
      </c>
      <c r="AD156" s="135">
        <f t="shared" si="43"/>
        <v>2.1</v>
      </c>
      <c r="AE156" s="135">
        <f t="shared" si="43"/>
        <v>2.1</v>
      </c>
      <c r="AF156" s="135">
        <f t="shared" si="43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44"/>
        <v>0.9</v>
      </c>
      <c r="D157" s="135">
        <f t="shared" si="44"/>
        <v>0.9</v>
      </c>
      <c r="E157" s="135">
        <f t="shared" si="44"/>
        <v>0.9</v>
      </c>
      <c r="F157" s="135">
        <f t="shared" si="44"/>
        <v>0.9</v>
      </c>
      <c r="G157" s="135">
        <f t="shared" si="44"/>
        <v>0.9</v>
      </c>
      <c r="H157" s="135">
        <f t="shared" si="44"/>
        <v>0.9</v>
      </c>
      <c r="I157" s="135">
        <f t="shared" si="44"/>
        <v>0.9</v>
      </c>
      <c r="J157" s="135">
        <f t="shared" si="44"/>
        <v>0.9</v>
      </c>
      <c r="K157" s="135">
        <f t="shared" si="44"/>
        <v>0.9</v>
      </c>
      <c r="L157" s="135">
        <f t="shared" si="44"/>
        <v>0.9</v>
      </c>
      <c r="M157" s="135">
        <f t="shared" si="44"/>
        <v>0.9</v>
      </c>
      <c r="N157" s="135">
        <f t="shared" si="44"/>
        <v>0.9</v>
      </c>
      <c r="O157" s="135">
        <f t="shared" si="44"/>
        <v>0.9</v>
      </c>
      <c r="P157" s="135">
        <f t="shared" si="44"/>
        <v>0.9</v>
      </c>
      <c r="Q157" s="135">
        <f t="shared" si="44"/>
        <v>0.9</v>
      </c>
      <c r="R157" s="135">
        <f t="shared" si="39"/>
        <v>0.9</v>
      </c>
      <c r="S157" s="135">
        <f t="shared" si="39"/>
        <v>0.9</v>
      </c>
      <c r="T157" s="135">
        <f t="shared" si="39"/>
        <v>0.9</v>
      </c>
      <c r="U157" s="135">
        <f t="shared" si="39"/>
        <v>0.9</v>
      </c>
      <c r="V157" s="135">
        <f t="shared" si="39"/>
        <v>0.9</v>
      </c>
      <c r="W157" s="135">
        <f t="shared" si="39"/>
        <v>0.9</v>
      </c>
      <c r="X157" s="135">
        <f t="shared" si="43"/>
        <v>0.9</v>
      </c>
      <c r="Y157" s="135">
        <f t="shared" si="43"/>
        <v>0.9</v>
      </c>
      <c r="Z157" s="135">
        <f t="shared" si="43"/>
        <v>0.9</v>
      </c>
      <c r="AA157" s="135">
        <f t="shared" si="43"/>
        <v>0.9</v>
      </c>
      <c r="AB157" s="135">
        <f t="shared" si="43"/>
        <v>0.9</v>
      </c>
      <c r="AC157" s="135">
        <f t="shared" si="43"/>
        <v>0.9</v>
      </c>
      <c r="AD157" s="135">
        <f t="shared" si="43"/>
        <v>0.9</v>
      </c>
      <c r="AE157" s="135">
        <f t="shared" si="43"/>
        <v>0.9</v>
      </c>
      <c r="AF157" s="135">
        <f t="shared" si="43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44"/>
        <v>0.57999999999999996</v>
      </c>
      <c r="D158" s="135">
        <f t="shared" si="44"/>
        <v>0.57999999999999996</v>
      </c>
      <c r="E158" s="135">
        <f t="shared" si="44"/>
        <v>0.57999999999999996</v>
      </c>
      <c r="F158" s="135">
        <f t="shared" si="44"/>
        <v>0.57999999999999996</v>
      </c>
      <c r="G158" s="135">
        <f t="shared" si="44"/>
        <v>0.57999999999999996</v>
      </c>
      <c r="H158" s="135">
        <f t="shared" si="44"/>
        <v>0.57999999999999996</v>
      </c>
      <c r="I158" s="135">
        <f t="shared" si="44"/>
        <v>0.57999999999999996</v>
      </c>
      <c r="J158" s="135">
        <f t="shared" si="44"/>
        <v>0.57999999999999996</v>
      </c>
      <c r="K158" s="135">
        <f t="shared" si="44"/>
        <v>0.57999999999999996</v>
      </c>
      <c r="L158" s="135">
        <f t="shared" si="44"/>
        <v>0.57999999999999996</v>
      </c>
      <c r="M158" s="135">
        <f t="shared" si="44"/>
        <v>0.57999999999999996</v>
      </c>
      <c r="N158" s="135">
        <f t="shared" si="44"/>
        <v>0.57999999999999996</v>
      </c>
      <c r="O158" s="135">
        <f t="shared" si="44"/>
        <v>0.57999999999999996</v>
      </c>
      <c r="P158" s="135">
        <f t="shared" si="44"/>
        <v>0.57999999999999996</v>
      </c>
      <c r="Q158" s="135">
        <f t="shared" si="44"/>
        <v>0.57999999999999996</v>
      </c>
      <c r="R158" s="135">
        <f t="shared" si="39"/>
        <v>0.57999999999999996</v>
      </c>
      <c r="S158" s="135">
        <f t="shared" si="39"/>
        <v>0.57999999999999996</v>
      </c>
      <c r="T158" s="135">
        <f t="shared" si="39"/>
        <v>0.57999999999999996</v>
      </c>
      <c r="U158" s="135">
        <f t="shared" si="39"/>
        <v>0.57999999999999996</v>
      </c>
      <c r="V158" s="135">
        <f t="shared" si="39"/>
        <v>0.57999999999999996</v>
      </c>
      <c r="W158" s="135">
        <f t="shared" si="39"/>
        <v>0.57999999999999996</v>
      </c>
      <c r="X158" s="135">
        <f t="shared" si="43"/>
        <v>0.57999999999999996</v>
      </c>
      <c r="Y158" s="135">
        <f t="shared" si="43"/>
        <v>0.57999999999999996</v>
      </c>
      <c r="Z158" s="135">
        <f t="shared" si="43"/>
        <v>0.57999999999999996</v>
      </c>
      <c r="AA158" s="135">
        <f t="shared" si="43"/>
        <v>0.57999999999999996</v>
      </c>
      <c r="AB158" s="135">
        <f t="shared" si="43"/>
        <v>0.57999999999999996</v>
      </c>
      <c r="AC158" s="135">
        <f t="shared" si="43"/>
        <v>0.57999999999999996</v>
      </c>
      <c r="AD158" s="135">
        <f t="shared" si="43"/>
        <v>0.57999999999999996</v>
      </c>
      <c r="AE158" s="135">
        <f t="shared" si="43"/>
        <v>0.57999999999999996</v>
      </c>
      <c r="AF158" s="135">
        <f t="shared" si="43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44"/>
        <v>0.8</v>
      </c>
      <c r="D159" s="135">
        <f t="shared" si="44"/>
        <v>0.8</v>
      </c>
      <c r="E159" s="135">
        <f t="shared" si="44"/>
        <v>0.8</v>
      </c>
      <c r="F159" s="135">
        <f t="shared" si="44"/>
        <v>0.8</v>
      </c>
      <c r="G159" s="135">
        <f t="shared" si="44"/>
        <v>0.8</v>
      </c>
      <c r="H159" s="135">
        <f t="shared" si="44"/>
        <v>0.8</v>
      </c>
      <c r="I159" s="135">
        <f t="shared" si="44"/>
        <v>0.8</v>
      </c>
      <c r="J159" s="135">
        <f t="shared" si="44"/>
        <v>0.8</v>
      </c>
      <c r="K159" s="135">
        <f t="shared" si="44"/>
        <v>0.8</v>
      </c>
      <c r="L159" s="135">
        <f t="shared" si="44"/>
        <v>0.8</v>
      </c>
      <c r="M159" s="135">
        <f t="shared" si="44"/>
        <v>0.8</v>
      </c>
      <c r="N159" s="135">
        <f t="shared" si="44"/>
        <v>0.8</v>
      </c>
      <c r="O159" s="135">
        <f t="shared" si="44"/>
        <v>0.8</v>
      </c>
      <c r="P159" s="135">
        <f t="shared" si="44"/>
        <v>0.8</v>
      </c>
      <c r="Q159" s="135">
        <f t="shared" si="44"/>
        <v>0.8</v>
      </c>
      <c r="R159" s="135">
        <f t="shared" si="39"/>
        <v>0.8</v>
      </c>
      <c r="S159" s="135">
        <f t="shared" si="39"/>
        <v>0.8</v>
      </c>
      <c r="T159" s="135">
        <f t="shared" si="39"/>
        <v>0.8</v>
      </c>
      <c r="U159" s="135">
        <f t="shared" si="39"/>
        <v>0.8</v>
      </c>
      <c r="V159" s="135">
        <f t="shared" si="39"/>
        <v>0.8</v>
      </c>
      <c r="W159" s="135">
        <f t="shared" si="39"/>
        <v>0.8</v>
      </c>
      <c r="X159" s="135">
        <f t="shared" si="43"/>
        <v>0.8</v>
      </c>
      <c r="Y159" s="135">
        <f t="shared" si="43"/>
        <v>0.8</v>
      </c>
      <c r="Z159" s="135">
        <f t="shared" si="43"/>
        <v>0.8</v>
      </c>
      <c r="AA159" s="135">
        <f t="shared" si="43"/>
        <v>0.8</v>
      </c>
      <c r="AB159" s="135">
        <f t="shared" si="43"/>
        <v>0.8</v>
      </c>
      <c r="AC159" s="135">
        <f t="shared" si="43"/>
        <v>0.8</v>
      </c>
      <c r="AD159" s="135">
        <f t="shared" si="43"/>
        <v>0.8</v>
      </c>
      <c r="AE159" s="135">
        <f t="shared" si="43"/>
        <v>0.8</v>
      </c>
      <c r="AF159" s="135">
        <f t="shared" si="43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44"/>
        <v>0</v>
      </c>
      <c r="D160" s="135">
        <f t="shared" si="44"/>
        <v>0</v>
      </c>
      <c r="E160" s="135">
        <f t="shared" si="44"/>
        <v>0</v>
      </c>
      <c r="F160" s="135">
        <f t="shared" si="44"/>
        <v>0</v>
      </c>
      <c r="G160" s="135">
        <f t="shared" si="44"/>
        <v>0</v>
      </c>
      <c r="H160" s="135">
        <f t="shared" si="44"/>
        <v>0</v>
      </c>
      <c r="I160" s="135">
        <f t="shared" si="44"/>
        <v>0</v>
      </c>
      <c r="J160" s="135">
        <f t="shared" si="44"/>
        <v>0</v>
      </c>
      <c r="K160" s="135">
        <f t="shared" si="44"/>
        <v>0</v>
      </c>
      <c r="L160" s="135">
        <f t="shared" si="44"/>
        <v>0</v>
      </c>
      <c r="M160" s="135">
        <f t="shared" si="44"/>
        <v>0</v>
      </c>
      <c r="N160" s="135">
        <f t="shared" si="44"/>
        <v>0</v>
      </c>
      <c r="O160" s="135">
        <f t="shared" si="44"/>
        <v>0</v>
      </c>
      <c r="P160" s="135">
        <f t="shared" si="44"/>
        <v>0</v>
      </c>
      <c r="Q160" s="135">
        <f t="shared" si="44"/>
        <v>0</v>
      </c>
      <c r="R160" s="135">
        <f t="shared" si="39"/>
        <v>0</v>
      </c>
      <c r="S160" s="135">
        <f t="shared" si="39"/>
        <v>0</v>
      </c>
      <c r="T160" s="135">
        <f t="shared" si="39"/>
        <v>0</v>
      </c>
      <c r="U160" s="135">
        <f t="shared" si="39"/>
        <v>0</v>
      </c>
      <c r="V160" s="135">
        <f t="shared" si="39"/>
        <v>0</v>
      </c>
      <c r="W160" s="135">
        <f t="shared" si="39"/>
        <v>0</v>
      </c>
      <c r="X160" s="135">
        <f t="shared" si="43"/>
        <v>0</v>
      </c>
      <c r="Y160" s="135">
        <f t="shared" si="43"/>
        <v>0</v>
      </c>
      <c r="Z160" s="135">
        <f t="shared" si="43"/>
        <v>0</v>
      </c>
      <c r="AA160" s="135">
        <f t="shared" si="43"/>
        <v>0</v>
      </c>
      <c r="AB160" s="135">
        <f t="shared" si="43"/>
        <v>0</v>
      </c>
      <c r="AC160" s="135">
        <f t="shared" si="43"/>
        <v>0</v>
      </c>
      <c r="AD160" s="135">
        <f t="shared" si="43"/>
        <v>0</v>
      </c>
      <c r="AE160" s="135">
        <f t="shared" si="43"/>
        <v>0</v>
      </c>
      <c r="AF160" s="135">
        <f t="shared" si="43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44"/>
        <v>0.6</v>
      </c>
      <c r="D161" s="135">
        <f t="shared" si="44"/>
        <v>0.6</v>
      </c>
      <c r="E161" s="135">
        <f t="shared" si="44"/>
        <v>0.6</v>
      </c>
      <c r="F161" s="135">
        <f t="shared" si="44"/>
        <v>0.6</v>
      </c>
      <c r="G161" s="135">
        <f t="shared" si="44"/>
        <v>0.6</v>
      </c>
      <c r="H161" s="135">
        <f t="shared" si="44"/>
        <v>0.6</v>
      </c>
      <c r="I161" s="135">
        <f t="shared" si="44"/>
        <v>0.6</v>
      </c>
      <c r="J161" s="135">
        <f t="shared" si="44"/>
        <v>0.6</v>
      </c>
      <c r="K161" s="135">
        <f t="shared" si="44"/>
        <v>0.6</v>
      </c>
      <c r="L161" s="135">
        <f t="shared" si="44"/>
        <v>0.6</v>
      </c>
      <c r="M161" s="135">
        <f t="shared" si="44"/>
        <v>0.6</v>
      </c>
      <c r="N161" s="135">
        <f t="shared" si="44"/>
        <v>0.6</v>
      </c>
      <c r="O161" s="135">
        <f t="shared" si="44"/>
        <v>0.6</v>
      </c>
      <c r="P161" s="135">
        <f t="shared" si="44"/>
        <v>0.6</v>
      </c>
      <c r="Q161" s="135">
        <f t="shared" si="44"/>
        <v>0.6</v>
      </c>
      <c r="R161" s="135">
        <f t="shared" si="39"/>
        <v>0.6</v>
      </c>
      <c r="S161" s="135">
        <f t="shared" si="39"/>
        <v>0.6</v>
      </c>
      <c r="T161" s="135">
        <f t="shared" si="39"/>
        <v>0.6</v>
      </c>
      <c r="U161" s="135">
        <f t="shared" si="39"/>
        <v>0.6</v>
      </c>
      <c r="V161" s="135">
        <f t="shared" si="39"/>
        <v>0.6</v>
      </c>
      <c r="W161" s="135">
        <f t="shared" si="39"/>
        <v>0.6</v>
      </c>
      <c r="X161" s="135">
        <f t="shared" si="43"/>
        <v>0.6</v>
      </c>
      <c r="Y161" s="135">
        <f t="shared" si="43"/>
        <v>0.6</v>
      </c>
      <c r="Z161" s="135">
        <f t="shared" si="43"/>
        <v>0.6</v>
      </c>
      <c r="AA161" s="135">
        <f t="shared" si="43"/>
        <v>0.6</v>
      </c>
      <c r="AB161" s="135">
        <f t="shared" si="43"/>
        <v>0.6</v>
      </c>
      <c r="AC161" s="135">
        <f t="shared" si="43"/>
        <v>0.6</v>
      </c>
      <c r="AD161" s="135">
        <f t="shared" si="43"/>
        <v>0.6</v>
      </c>
      <c r="AE161" s="135">
        <f t="shared" si="43"/>
        <v>0.6</v>
      </c>
      <c r="AF161" s="135">
        <f t="shared" si="43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44"/>
        <v>0.6</v>
      </c>
      <c r="D162" s="135">
        <f t="shared" si="44"/>
        <v>0.6</v>
      </c>
      <c r="E162" s="135">
        <f t="shared" si="44"/>
        <v>0.6</v>
      </c>
      <c r="F162" s="135">
        <f t="shared" si="44"/>
        <v>0.6</v>
      </c>
      <c r="G162" s="135">
        <f t="shared" si="44"/>
        <v>0.6</v>
      </c>
      <c r="H162" s="135">
        <f t="shared" si="44"/>
        <v>0.6</v>
      </c>
      <c r="I162" s="135">
        <f t="shared" si="44"/>
        <v>0.6</v>
      </c>
      <c r="J162" s="135">
        <f t="shared" si="44"/>
        <v>0.6</v>
      </c>
      <c r="K162" s="135">
        <f t="shared" si="44"/>
        <v>0.6</v>
      </c>
      <c r="L162" s="135">
        <f t="shared" si="44"/>
        <v>0.6</v>
      </c>
      <c r="M162" s="135">
        <f t="shared" si="44"/>
        <v>0.6</v>
      </c>
      <c r="N162" s="135">
        <f t="shared" si="44"/>
        <v>0.6</v>
      </c>
      <c r="O162" s="135">
        <f t="shared" si="44"/>
        <v>0.6</v>
      </c>
      <c r="P162" s="135">
        <f t="shared" si="44"/>
        <v>0.6</v>
      </c>
      <c r="Q162" s="135">
        <f t="shared" si="44"/>
        <v>0.6</v>
      </c>
      <c r="R162" s="135">
        <f t="shared" si="39"/>
        <v>0.6</v>
      </c>
      <c r="S162" s="135">
        <f t="shared" si="39"/>
        <v>0.6</v>
      </c>
      <c r="T162" s="135">
        <f t="shared" si="39"/>
        <v>0.6</v>
      </c>
      <c r="U162" s="135">
        <f t="shared" si="39"/>
        <v>0.6</v>
      </c>
      <c r="V162" s="135">
        <f t="shared" si="39"/>
        <v>0.6</v>
      </c>
      <c r="W162" s="135">
        <f t="shared" si="39"/>
        <v>0.6</v>
      </c>
      <c r="X162" s="135">
        <f t="shared" si="43"/>
        <v>0.6</v>
      </c>
      <c r="Y162" s="135">
        <f t="shared" si="43"/>
        <v>0.6</v>
      </c>
      <c r="Z162" s="135">
        <f t="shared" si="43"/>
        <v>0.6</v>
      </c>
      <c r="AA162" s="135">
        <f t="shared" si="43"/>
        <v>0.6</v>
      </c>
      <c r="AB162" s="135">
        <f t="shared" si="43"/>
        <v>0.6</v>
      </c>
      <c r="AC162" s="135">
        <f t="shared" si="43"/>
        <v>0.6</v>
      </c>
      <c r="AD162" s="135">
        <f t="shared" si="43"/>
        <v>0.6</v>
      </c>
      <c r="AE162" s="135">
        <f t="shared" si="43"/>
        <v>0.6</v>
      </c>
      <c r="AF162" s="135">
        <f t="shared" si="43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44"/>
        <v>0.35</v>
      </c>
      <c r="D163" s="135">
        <f t="shared" si="44"/>
        <v>0.35</v>
      </c>
      <c r="E163" s="135">
        <f t="shared" si="44"/>
        <v>0.35</v>
      </c>
      <c r="F163" s="135">
        <f t="shared" si="44"/>
        <v>0.35</v>
      </c>
      <c r="G163" s="135">
        <f t="shared" si="44"/>
        <v>0.35</v>
      </c>
      <c r="H163" s="135">
        <f t="shared" si="44"/>
        <v>0.35</v>
      </c>
      <c r="I163" s="135">
        <f t="shared" si="44"/>
        <v>0.35</v>
      </c>
      <c r="J163" s="135">
        <f t="shared" si="44"/>
        <v>0.35</v>
      </c>
      <c r="K163" s="135">
        <f t="shared" si="44"/>
        <v>0.35</v>
      </c>
      <c r="L163" s="135">
        <f t="shared" si="44"/>
        <v>0.35</v>
      </c>
      <c r="M163" s="135">
        <f t="shared" si="44"/>
        <v>0.35</v>
      </c>
      <c r="N163" s="135">
        <f t="shared" si="44"/>
        <v>0.35</v>
      </c>
      <c r="O163" s="135">
        <f t="shared" si="44"/>
        <v>0.35</v>
      </c>
      <c r="P163" s="135">
        <f t="shared" si="44"/>
        <v>0.35</v>
      </c>
      <c r="Q163" s="135">
        <f t="shared" si="44"/>
        <v>0.35</v>
      </c>
      <c r="R163" s="135">
        <f t="shared" si="39"/>
        <v>0.35</v>
      </c>
      <c r="S163" s="135">
        <f t="shared" si="39"/>
        <v>0.35</v>
      </c>
      <c r="T163" s="135">
        <f t="shared" si="39"/>
        <v>0.35</v>
      </c>
      <c r="U163" s="135">
        <f t="shared" si="39"/>
        <v>0.35</v>
      </c>
      <c r="V163" s="135">
        <f t="shared" si="39"/>
        <v>0.35</v>
      </c>
      <c r="W163" s="135">
        <f t="shared" si="39"/>
        <v>0.35</v>
      </c>
      <c r="X163" s="135">
        <f t="shared" si="43"/>
        <v>0.35</v>
      </c>
      <c r="Y163" s="135">
        <f t="shared" si="43"/>
        <v>0.35</v>
      </c>
      <c r="Z163" s="135">
        <f t="shared" si="43"/>
        <v>0.35</v>
      </c>
      <c r="AA163" s="135">
        <f t="shared" si="43"/>
        <v>0.35</v>
      </c>
      <c r="AB163" s="135">
        <f t="shared" si="43"/>
        <v>0.35</v>
      </c>
      <c r="AC163" s="135">
        <f t="shared" si="43"/>
        <v>0.35</v>
      </c>
      <c r="AD163" s="135">
        <f t="shared" si="43"/>
        <v>0.35</v>
      </c>
      <c r="AE163" s="135">
        <f t="shared" si="43"/>
        <v>0.35</v>
      </c>
      <c r="AF163" s="135">
        <f t="shared" si="43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44"/>
        <v>0.28999999999999998</v>
      </c>
      <c r="D164" s="135">
        <f t="shared" si="44"/>
        <v>0.28999999999999998</v>
      </c>
      <c r="E164" s="135">
        <f t="shared" si="44"/>
        <v>0.28999999999999998</v>
      </c>
      <c r="F164" s="135">
        <f t="shared" si="44"/>
        <v>0.28999999999999998</v>
      </c>
      <c r="G164" s="135">
        <f t="shared" si="44"/>
        <v>0.28999999999999998</v>
      </c>
      <c r="H164" s="135">
        <f t="shared" si="44"/>
        <v>0.28999999999999998</v>
      </c>
      <c r="I164" s="135">
        <f t="shared" si="44"/>
        <v>0.28999999999999998</v>
      </c>
      <c r="J164" s="135">
        <f t="shared" si="44"/>
        <v>0.28999999999999998</v>
      </c>
      <c r="K164" s="135">
        <f t="shared" si="44"/>
        <v>0.28999999999999998</v>
      </c>
      <c r="L164" s="135">
        <f t="shared" si="44"/>
        <v>0.28999999999999998</v>
      </c>
      <c r="M164" s="135">
        <f t="shared" si="44"/>
        <v>0.28999999999999998</v>
      </c>
      <c r="N164" s="135">
        <f t="shared" si="44"/>
        <v>0.28999999999999998</v>
      </c>
      <c r="O164" s="135">
        <f t="shared" si="44"/>
        <v>0.28999999999999998</v>
      </c>
      <c r="P164" s="135">
        <f t="shared" si="44"/>
        <v>0.28999999999999998</v>
      </c>
      <c r="Q164" s="135">
        <f t="shared" si="44"/>
        <v>0.28999999999999998</v>
      </c>
      <c r="R164" s="135">
        <f t="shared" si="39"/>
        <v>0.28999999999999998</v>
      </c>
      <c r="S164" s="135">
        <f t="shared" si="39"/>
        <v>0.28999999999999998</v>
      </c>
      <c r="T164" s="135">
        <f t="shared" si="39"/>
        <v>0.28999999999999998</v>
      </c>
      <c r="U164" s="135">
        <f t="shared" si="39"/>
        <v>0.28999999999999998</v>
      </c>
      <c r="V164" s="135">
        <f t="shared" si="39"/>
        <v>0.28999999999999998</v>
      </c>
      <c r="W164" s="135">
        <f t="shared" si="39"/>
        <v>0.28999999999999998</v>
      </c>
      <c r="X164" s="135">
        <f t="shared" si="43"/>
        <v>0.28999999999999998</v>
      </c>
      <c r="Y164" s="135">
        <f t="shared" si="43"/>
        <v>0.28999999999999998</v>
      </c>
      <c r="Z164" s="135">
        <f t="shared" si="43"/>
        <v>0.28999999999999998</v>
      </c>
      <c r="AA164" s="135">
        <f t="shared" si="43"/>
        <v>0.28999999999999998</v>
      </c>
      <c r="AB164" s="135">
        <f t="shared" si="43"/>
        <v>0.28999999999999998</v>
      </c>
      <c r="AC164" s="135">
        <f t="shared" si="43"/>
        <v>0.28999999999999998</v>
      </c>
      <c r="AD164" s="135">
        <f t="shared" si="43"/>
        <v>0.28999999999999998</v>
      </c>
      <c r="AE164" s="135">
        <f t="shared" si="43"/>
        <v>0.28999999999999998</v>
      </c>
      <c r="AF164" s="135">
        <f t="shared" si="43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44"/>
        <v>0.06</v>
      </c>
      <c r="D165" s="135">
        <f t="shared" si="44"/>
        <v>0.06</v>
      </c>
      <c r="E165" s="135">
        <f t="shared" si="44"/>
        <v>0.06</v>
      </c>
      <c r="F165" s="135">
        <f t="shared" si="44"/>
        <v>0.06</v>
      </c>
      <c r="G165" s="135">
        <f t="shared" si="44"/>
        <v>0.06</v>
      </c>
      <c r="H165" s="135">
        <f t="shared" si="44"/>
        <v>0.06</v>
      </c>
      <c r="I165" s="135">
        <f t="shared" si="44"/>
        <v>0.06</v>
      </c>
      <c r="J165" s="135">
        <f t="shared" si="44"/>
        <v>0.06</v>
      </c>
      <c r="K165" s="135">
        <f t="shared" si="44"/>
        <v>0.06</v>
      </c>
      <c r="L165" s="135">
        <f t="shared" si="44"/>
        <v>0.06</v>
      </c>
      <c r="M165" s="135">
        <f t="shared" si="44"/>
        <v>0.06</v>
      </c>
      <c r="N165" s="135">
        <f t="shared" si="44"/>
        <v>0.06</v>
      </c>
      <c r="O165" s="135">
        <f t="shared" si="44"/>
        <v>0.06</v>
      </c>
      <c r="P165" s="135">
        <f t="shared" si="44"/>
        <v>0.06</v>
      </c>
      <c r="Q165" s="135">
        <f t="shared" si="44"/>
        <v>0.06</v>
      </c>
      <c r="R165" s="135">
        <f t="shared" si="39"/>
        <v>0.06</v>
      </c>
      <c r="S165" s="135">
        <f t="shared" si="39"/>
        <v>0.06</v>
      </c>
      <c r="T165" s="135">
        <f t="shared" si="39"/>
        <v>0.06</v>
      </c>
      <c r="U165" s="135">
        <f t="shared" si="39"/>
        <v>0.06</v>
      </c>
      <c r="V165" s="135">
        <f t="shared" si="39"/>
        <v>0.06</v>
      </c>
      <c r="W165" s="135">
        <f t="shared" si="39"/>
        <v>0.06</v>
      </c>
      <c r="X165" s="135">
        <f t="shared" si="43"/>
        <v>0.06</v>
      </c>
      <c r="Y165" s="135">
        <f t="shared" si="43"/>
        <v>0.06</v>
      </c>
      <c r="Z165" s="135">
        <f t="shared" si="43"/>
        <v>0.06</v>
      </c>
      <c r="AA165" s="135">
        <f t="shared" si="43"/>
        <v>0.06</v>
      </c>
      <c r="AB165" s="135">
        <f t="shared" si="43"/>
        <v>0.06</v>
      </c>
      <c r="AC165" s="135">
        <f t="shared" si="43"/>
        <v>0.06</v>
      </c>
      <c r="AD165" s="135">
        <f t="shared" si="43"/>
        <v>0.06</v>
      </c>
      <c r="AE165" s="135">
        <f t="shared" si="43"/>
        <v>0.06</v>
      </c>
      <c r="AF165" s="135">
        <f t="shared" si="43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44"/>
        <v>0.11</v>
      </c>
      <c r="D166" s="135">
        <f t="shared" si="44"/>
        <v>0.11</v>
      </c>
      <c r="E166" s="135">
        <f t="shared" si="44"/>
        <v>0.11</v>
      </c>
      <c r="F166" s="135">
        <f t="shared" si="44"/>
        <v>0.11</v>
      </c>
      <c r="G166" s="135">
        <f t="shared" si="44"/>
        <v>0.11</v>
      </c>
      <c r="H166" s="135">
        <f t="shared" si="44"/>
        <v>0.11</v>
      </c>
      <c r="I166" s="135">
        <f t="shared" si="44"/>
        <v>0.11</v>
      </c>
      <c r="J166" s="135">
        <f t="shared" si="44"/>
        <v>0.11</v>
      </c>
      <c r="K166" s="135">
        <f t="shared" si="44"/>
        <v>0.11</v>
      </c>
      <c r="L166" s="135">
        <f t="shared" si="44"/>
        <v>0.11</v>
      </c>
      <c r="M166" s="135">
        <f t="shared" si="44"/>
        <v>0.11</v>
      </c>
      <c r="N166" s="135">
        <f t="shared" si="44"/>
        <v>0.11</v>
      </c>
      <c r="O166" s="135">
        <f t="shared" si="44"/>
        <v>0.11</v>
      </c>
      <c r="P166" s="135">
        <f t="shared" si="44"/>
        <v>0.11</v>
      </c>
      <c r="Q166" s="135">
        <f t="shared" si="44"/>
        <v>0.11</v>
      </c>
      <c r="R166" s="135">
        <f t="shared" si="39"/>
        <v>0.11</v>
      </c>
      <c r="S166" s="135">
        <f t="shared" si="39"/>
        <v>0.11</v>
      </c>
      <c r="T166" s="135">
        <f t="shared" si="39"/>
        <v>0.11</v>
      </c>
      <c r="U166" s="135">
        <f t="shared" si="39"/>
        <v>0.11</v>
      </c>
      <c r="V166" s="135">
        <f t="shared" si="39"/>
        <v>0.11</v>
      </c>
      <c r="W166" s="135">
        <f t="shared" si="39"/>
        <v>0.11</v>
      </c>
      <c r="X166" s="135">
        <f t="shared" si="43"/>
        <v>0.11</v>
      </c>
      <c r="Y166" s="135">
        <f t="shared" si="43"/>
        <v>0.11</v>
      </c>
      <c r="Z166" s="135">
        <f t="shared" si="43"/>
        <v>0.11</v>
      </c>
      <c r="AA166" s="135">
        <f t="shared" si="43"/>
        <v>0.11</v>
      </c>
      <c r="AB166" s="135">
        <f t="shared" si="43"/>
        <v>0.11</v>
      </c>
      <c r="AC166" s="135">
        <f t="shared" si="43"/>
        <v>0.11</v>
      </c>
      <c r="AD166" s="135">
        <f t="shared" si="43"/>
        <v>0.11</v>
      </c>
      <c r="AE166" s="135">
        <f t="shared" si="43"/>
        <v>0.11</v>
      </c>
      <c r="AF166" s="135">
        <f t="shared" si="43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44"/>
        <v>0.1</v>
      </c>
      <c r="D167" s="135">
        <f t="shared" si="44"/>
        <v>0.1</v>
      </c>
      <c r="E167" s="135">
        <f t="shared" si="44"/>
        <v>0.1</v>
      </c>
      <c r="F167" s="135">
        <f t="shared" si="44"/>
        <v>0.1</v>
      </c>
      <c r="G167" s="135">
        <f t="shared" si="44"/>
        <v>0.1</v>
      </c>
      <c r="H167" s="135">
        <f t="shared" si="44"/>
        <v>0.1</v>
      </c>
      <c r="I167" s="135">
        <f t="shared" si="44"/>
        <v>0.1</v>
      </c>
      <c r="J167" s="135">
        <f t="shared" si="44"/>
        <v>0.1</v>
      </c>
      <c r="K167" s="135">
        <f t="shared" si="44"/>
        <v>0.1</v>
      </c>
      <c r="L167" s="135">
        <f t="shared" si="44"/>
        <v>0.1</v>
      </c>
      <c r="M167" s="135">
        <f t="shared" si="44"/>
        <v>0.1</v>
      </c>
      <c r="N167" s="135">
        <f t="shared" si="44"/>
        <v>0.1</v>
      </c>
      <c r="O167" s="135">
        <f t="shared" si="44"/>
        <v>0.1</v>
      </c>
      <c r="P167" s="135">
        <f t="shared" si="44"/>
        <v>0.1</v>
      </c>
      <c r="Q167" s="135">
        <f t="shared" si="44"/>
        <v>0.1</v>
      </c>
      <c r="R167" s="135">
        <f t="shared" si="39"/>
        <v>0.1</v>
      </c>
      <c r="S167" s="135">
        <f t="shared" si="39"/>
        <v>0.1</v>
      </c>
      <c r="T167" s="135">
        <f t="shared" si="39"/>
        <v>0.1</v>
      </c>
      <c r="U167" s="135">
        <f t="shared" si="39"/>
        <v>0.1</v>
      </c>
      <c r="V167" s="135">
        <f t="shared" si="39"/>
        <v>0.1</v>
      </c>
      <c r="W167" s="135">
        <f t="shared" si="39"/>
        <v>0.1</v>
      </c>
      <c r="X167" s="135">
        <f t="shared" si="43"/>
        <v>0.1</v>
      </c>
      <c r="Y167" s="135">
        <f t="shared" si="43"/>
        <v>0.1</v>
      </c>
      <c r="Z167" s="135">
        <f t="shared" si="43"/>
        <v>0.1</v>
      </c>
      <c r="AA167" s="135">
        <f t="shared" si="43"/>
        <v>0.1</v>
      </c>
      <c r="AB167" s="135">
        <f t="shared" si="43"/>
        <v>0.1</v>
      </c>
      <c r="AC167" s="135">
        <f t="shared" si="43"/>
        <v>0.1</v>
      </c>
      <c r="AD167" s="135">
        <f t="shared" si="43"/>
        <v>0.1</v>
      </c>
      <c r="AE167" s="135">
        <f t="shared" si="43"/>
        <v>0.1</v>
      </c>
      <c r="AF167" s="135">
        <f t="shared" si="43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44"/>
        <v>0.09</v>
      </c>
      <c r="D168" s="135">
        <f t="shared" si="44"/>
        <v>0.09</v>
      </c>
      <c r="E168" s="135">
        <f t="shared" si="44"/>
        <v>0.09</v>
      </c>
      <c r="F168" s="135">
        <f t="shared" si="44"/>
        <v>0.09</v>
      </c>
      <c r="G168" s="135">
        <f t="shared" si="44"/>
        <v>0.09</v>
      </c>
      <c r="H168" s="135">
        <f t="shared" si="44"/>
        <v>0.09</v>
      </c>
      <c r="I168" s="135">
        <f t="shared" si="44"/>
        <v>0.09</v>
      </c>
      <c r="J168" s="135">
        <f t="shared" si="44"/>
        <v>0.09</v>
      </c>
      <c r="K168" s="135">
        <f t="shared" si="44"/>
        <v>0.09</v>
      </c>
      <c r="L168" s="135">
        <f t="shared" si="44"/>
        <v>0.09</v>
      </c>
      <c r="M168" s="135">
        <f t="shared" si="44"/>
        <v>0.09</v>
      </c>
      <c r="N168" s="135">
        <f t="shared" si="44"/>
        <v>0.09</v>
      </c>
      <c r="O168" s="135">
        <f t="shared" si="44"/>
        <v>0.09</v>
      </c>
      <c r="P168" s="135">
        <f t="shared" si="44"/>
        <v>0.09</v>
      </c>
      <c r="Q168" s="135">
        <f t="shared" si="44"/>
        <v>0.09</v>
      </c>
      <c r="R168" s="135">
        <f t="shared" si="39"/>
        <v>0.09</v>
      </c>
      <c r="S168" s="135">
        <f t="shared" si="39"/>
        <v>0.09</v>
      </c>
      <c r="T168" s="135">
        <f t="shared" si="39"/>
        <v>0.09</v>
      </c>
      <c r="U168" s="135">
        <f t="shared" si="39"/>
        <v>0.09</v>
      </c>
      <c r="V168" s="135">
        <f t="shared" si="39"/>
        <v>0.09</v>
      </c>
      <c r="W168" s="135">
        <f t="shared" si="39"/>
        <v>0.09</v>
      </c>
      <c r="X168" s="135">
        <f t="shared" si="43"/>
        <v>0.09</v>
      </c>
      <c r="Y168" s="135">
        <f t="shared" si="43"/>
        <v>0.09</v>
      </c>
      <c r="Z168" s="135">
        <f t="shared" si="43"/>
        <v>0.09</v>
      </c>
      <c r="AA168" s="135">
        <f t="shared" si="43"/>
        <v>0.09</v>
      </c>
      <c r="AB168" s="135">
        <f t="shared" si="43"/>
        <v>0.09</v>
      </c>
      <c r="AC168" s="135">
        <f t="shared" si="43"/>
        <v>0.09</v>
      </c>
      <c r="AD168" s="135">
        <f t="shared" si="43"/>
        <v>0.09</v>
      </c>
      <c r="AE168" s="135">
        <f t="shared" si="43"/>
        <v>0.09</v>
      </c>
      <c r="AF168" s="135">
        <f t="shared" si="43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44"/>
        <v>0.04</v>
      </c>
      <c r="D169" s="135">
        <f t="shared" si="44"/>
        <v>0.04</v>
      </c>
      <c r="E169" s="135">
        <f t="shared" si="44"/>
        <v>0.04</v>
      </c>
      <c r="F169" s="135">
        <f t="shared" si="44"/>
        <v>0.04</v>
      </c>
      <c r="G169" s="135">
        <f t="shared" si="44"/>
        <v>0.04</v>
      </c>
      <c r="H169" s="135">
        <f t="shared" si="44"/>
        <v>0.04</v>
      </c>
      <c r="I169" s="135">
        <f t="shared" si="44"/>
        <v>0.04</v>
      </c>
      <c r="J169" s="135">
        <f t="shared" si="44"/>
        <v>0.04</v>
      </c>
      <c r="K169" s="135">
        <f t="shared" si="44"/>
        <v>0.04</v>
      </c>
      <c r="L169" s="135">
        <f t="shared" si="44"/>
        <v>0.04</v>
      </c>
      <c r="M169" s="135">
        <f t="shared" si="44"/>
        <v>0.04</v>
      </c>
      <c r="N169" s="135">
        <f t="shared" si="44"/>
        <v>0.04</v>
      </c>
      <c r="O169" s="135">
        <f t="shared" si="44"/>
        <v>0.04</v>
      </c>
      <c r="P169" s="135">
        <f t="shared" si="44"/>
        <v>0.04</v>
      </c>
      <c r="Q169" s="135">
        <f t="shared" si="44"/>
        <v>0.04</v>
      </c>
      <c r="R169" s="135">
        <f t="shared" si="39"/>
        <v>0.04</v>
      </c>
      <c r="S169" s="135">
        <f t="shared" si="39"/>
        <v>0.04</v>
      </c>
      <c r="T169" s="135">
        <f t="shared" si="39"/>
        <v>0.04</v>
      </c>
      <c r="U169" s="135">
        <f t="shared" si="39"/>
        <v>0.04</v>
      </c>
      <c r="V169" s="135">
        <f t="shared" si="39"/>
        <v>0.04</v>
      </c>
      <c r="W169" s="135">
        <f t="shared" si="39"/>
        <v>0.04</v>
      </c>
      <c r="X169" s="135">
        <f t="shared" si="43"/>
        <v>0.04</v>
      </c>
      <c r="Y169" s="135">
        <f t="shared" si="43"/>
        <v>0.04</v>
      </c>
      <c r="Z169" s="135">
        <f t="shared" si="43"/>
        <v>0.04</v>
      </c>
      <c r="AA169" s="135">
        <f t="shared" si="43"/>
        <v>0.04</v>
      </c>
      <c r="AB169" s="135">
        <f t="shared" si="43"/>
        <v>0.04</v>
      </c>
      <c r="AC169" s="135">
        <f t="shared" si="43"/>
        <v>0.04</v>
      </c>
      <c r="AD169" s="135">
        <f t="shared" si="43"/>
        <v>0.04</v>
      </c>
      <c r="AE169" s="135">
        <f t="shared" si="43"/>
        <v>0.04</v>
      </c>
      <c r="AF169" s="135">
        <f t="shared" si="43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44"/>
        <v>2.3E-2</v>
      </c>
      <c r="E170" s="135">
        <f t="shared" si="44"/>
        <v>2.3E-2</v>
      </c>
      <c r="F170" s="135">
        <f t="shared" si="44"/>
        <v>2.3E-2</v>
      </c>
      <c r="G170" s="135">
        <f t="shared" si="44"/>
        <v>2.3E-2</v>
      </c>
      <c r="H170" s="135">
        <f t="shared" si="44"/>
        <v>2.3E-2</v>
      </c>
      <c r="I170" s="135">
        <f t="shared" si="44"/>
        <v>2.3E-2</v>
      </c>
      <c r="J170" s="135">
        <f t="shared" si="44"/>
        <v>2.3E-2</v>
      </c>
      <c r="K170" s="135">
        <f t="shared" si="44"/>
        <v>2.3E-2</v>
      </c>
      <c r="L170" s="135">
        <f t="shared" si="44"/>
        <v>2.3E-2</v>
      </c>
      <c r="M170" s="135">
        <f t="shared" si="44"/>
        <v>2.3E-2</v>
      </c>
      <c r="N170" s="135">
        <f t="shared" si="44"/>
        <v>2.3E-2</v>
      </c>
      <c r="O170" s="135">
        <f t="shared" si="44"/>
        <v>2.3E-2</v>
      </c>
      <c r="P170" s="135">
        <f t="shared" si="44"/>
        <v>2.3E-2</v>
      </c>
      <c r="Q170" s="135">
        <f t="shared" si="44"/>
        <v>2.3E-2</v>
      </c>
      <c r="R170" s="135">
        <f t="shared" si="39"/>
        <v>2.3E-2</v>
      </c>
      <c r="S170" s="135">
        <f t="shared" si="39"/>
        <v>2.3E-2</v>
      </c>
      <c r="T170" s="135">
        <f t="shared" si="39"/>
        <v>2.3E-2</v>
      </c>
      <c r="U170" s="135">
        <f t="shared" si="39"/>
        <v>2.3E-2</v>
      </c>
      <c r="V170" s="135">
        <f t="shared" si="39"/>
        <v>2.3E-2</v>
      </c>
      <c r="W170" s="135">
        <f t="shared" si="39"/>
        <v>2.3E-2</v>
      </c>
      <c r="X170" s="135">
        <f t="shared" si="43"/>
        <v>2.3E-2</v>
      </c>
      <c r="Y170" s="135">
        <f t="shared" si="43"/>
        <v>2.3E-2</v>
      </c>
      <c r="Z170" s="135">
        <f t="shared" si="43"/>
        <v>2.3E-2</v>
      </c>
      <c r="AA170" s="135">
        <f t="shared" si="43"/>
        <v>2.3E-2</v>
      </c>
      <c r="AB170" s="135">
        <f t="shared" si="43"/>
        <v>2.3E-2</v>
      </c>
      <c r="AC170" s="135">
        <f t="shared" si="43"/>
        <v>2.3E-2</v>
      </c>
      <c r="AD170" s="135">
        <f t="shared" si="43"/>
        <v>2.3E-2</v>
      </c>
      <c r="AE170" s="135">
        <f t="shared" si="43"/>
        <v>2.3E-2</v>
      </c>
      <c r="AF170" s="135">
        <f t="shared" si="43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45">SUM(B89:B170)</f>
        <v>195.60600000000002</v>
      </c>
      <c r="C171" s="140">
        <f t="shared" si="45"/>
        <v>195.60600000000002</v>
      </c>
      <c r="D171" s="140">
        <f t="shared" si="45"/>
        <v>195.60600000000002</v>
      </c>
      <c r="E171" s="140">
        <f t="shared" si="45"/>
        <v>195.60600000000002</v>
      </c>
      <c r="F171" s="140">
        <f t="shared" si="45"/>
        <v>195.60600000000002</v>
      </c>
      <c r="G171" s="140">
        <f t="shared" si="45"/>
        <v>195.60600000000002</v>
      </c>
      <c r="H171" s="140">
        <f t="shared" si="45"/>
        <v>195.60600000000002</v>
      </c>
      <c r="I171" s="140">
        <f t="shared" si="45"/>
        <v>193.00600000000006</v>
      </c>
      <c r="J171" s="140">
        <f t="shared" si="45"/>
        <v>193.00600000000006</v>
      </c>
      <c r="K171" s="140">
        <f t="shared" si="45"/>
        <v>193.00600000000006</v>
      </c>
      <c r="L171" s="140">
        <f t="shared" si="45"/>
        <v>193.00600000000006</v>
      </c>
      <c r="M171" s="140">
        <f t="shared" si="45"/>
        <v>193.00600000000006</v>
      </c>
      <c r="N171" s="140">
        <f t="shared" si="45"/>
        <v>193.00600000000006</v>
      </c>
      <c r="O171" s="140">
        <f t="shared" si="45"/>
        <v>193.00600000000006</v>
      </c>
      <c r="P171" s="140">
        <f>SUM(P89:P170)</f>
        <v>193.00600000000006</v>
      </c>
      <c r="Q171" s="140">
        <f t="shared" si="45"/>
        <v>193.00600000000006</v>
      </c>
      <c r="R171" s="140">
        <f t="shared" si="45"/>
        <v>193.00600000000006</v>
      </c>
      <c r="S171" s="140">
        <f t="shared" si="45"/>
        <v>193.00600000000006</v>
      </c>
      <c r="T171" s="140">
        <f t="shared" si="45"/>
        <v>193.00600000000006</v>
      </c>
      <c r="U171" s="140">
        <f t="shared" si="45"/>
        <v>193.00600000000006</v>
      </c>
      <c r="V171" s="140">
        <f t="shared" si="45"/>
        <v>193.00600000000006</v>
      </c>
      <c r="W171" s="140">
        <f t="shared" si="45"/>
        <v>193.00600000000006</v>
      </c>
      <c r="X171" s="140">
        <f t="shared" si="45"/>
        <v>193.00600000000006</v>
      </c>
      <c r="Y171" s="140">
        <f t="shared" si="45"/>
        <v>193.00600000000006</v>
      </c>
      <c r="Z171" s="140">
        <f t="shared" si="45"/>
        <v>193.00600000000006</v>
      </c>
      <c r="AA171" s="140">
        <f t="shared" si="45"/>
        <v>193.00600000000006</v>
      </c>
      <c r="AB171" s="140">
        <f t="shared" si="45"/>
        <v>193.00600000000006</v>
      </c>
      <c r="AC171" s="140">
        <f t="shared" si="45"/>
        <v>193.00600000000006</v>
      </c>
      <c r="AD171" s="140">
        <f t="shared" si="45"/>
        <v>193.00600000000006</v>
      </c>
      <c r="AE171" s="140">
        <f t="shared" si="45"/>
        <v>193.00600000000006</v>
      </c>
      <c r="AF171" s="140">
        <f t="shared" si="45"/>
        <v>193.00600000000006</v>
      </c>
      <c r="AG171" s="141">
        <f t="shared" si="45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46">B173</f>
        <v>0.3</v>
      </c>
      <c r="D173" s="142">
        <f t="shared" si="46"/>
        <v>0.3</v>
      </c>
      <c r="E173" s="142">
        <f t="shared" si="46"/>
        <v>0.3</v>
      </c>
      <c r="F173" s="142">
        <f t="shared" si="46"/>
        <v>0.3</v>
      </c>
      <c r="G173" s="142">
        <f t="shared" si="46"/>
        <v>0.3</v>
      </c>
      <c r="H173" s="142">
        <f t="shared" si="46"/>
        <v>0.3</v>
      </c>
      <c r="I173" s="142">
        <f t="shared" si="46"/>
        <v>0.3</v>
      </c>
      <c r="J173" s="142">
        <f t="shared" si="46"/>
        <v>0.3</v>
      </c>
      <c r="K173" s="142">
        <f t="shared" si="46"/>
        <v>0.3</v>
      </c>
      <c r="L173" s="142">
        <f t="shared" si="46"/>
        <v>0.3</v>
      </c>
      <c r="M173" s="142">
        <f t="shared" si="46"/>
        <v>0.3</v>
      </c>
      <c r="N173" s="142">
        <f t="shared" si="46"/>
        <v>0.3</v>
      </c>
      <c r="O173" s="142">
        <f t="shared" si="46"/>
        <v>0.3</v>
      </c>
      <c r="P173" s="142">
        <f t="shared" si="46"/>
        <v>0.3</v>
      </c>
      <c r="Q173" s="142">
        <f t="shared" si="46"/>
        <v>0.3</v>
      </c>
      <c r="R173" s="142">
        <f t="shared" si="46"/>
        <v>0.3</v>
      </c>
      <c r="S173" s="142">
        <f t="shared" ref="S173:AF178" si="47">R173</f>
        <v>0.3</v>
      </c>
      <c r="T173" s="142">
        <f t="shared" si="47"/>
        <v>0.3</v>
      </c>
      <c r="U173" s="142">
        <f t="shared" si="47"/>
        <v>0.3</v>
      </c>
      <c r="V173" s="142">
        <f t="shared" si="47"/>
        <v>0.3</v>
      </c>
      <c r="W173" s="142">
        <f t="shared" si="47"/>
        <v>0.3</v>
      </c>
      <c r="X173" s="142">
        <f t="shared" si="47"/>
        <v>0.3</v>
      </c>
      <c r="Y173" s="142">
        <f t="shared" si="47"/>
        <v>0.3</v>
      </c>
      <c r="Z173" s="142">
        <f t="shared" si="47"/>
        <v>0.3</v>
      </c>
      <c r="AA173" s="142">
        <f t="shared" si="47"/>
        <v>0.3</v>
      </c>
      <c r="AB173" s="142">
        <f t="shared" si="47"/>
        <v>0.3</v>
      </c>
      <c r="AC173" s="142">
        <f t="shared" si="47"/>
        <v>0.3</v>
      </c>
      <c r="AD173" s="142">
        <f t="shared" si="47"/>
        <v>0.3</v>
      </c>
      <c r="AE173" s="142">
        <f t="shared" si="47"/>
        <v>0.3</v>
      </c>
      <c r="AF173" s="142">
        <f t="shared" si="47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46"/>
        <v>0.4</v>
      </c>
      <c r="D174" s="135">
        <f t="shared" si="46"/>
        <v>0.4</v>
      </c>
      <c r="E174" s="135">
        <f t="shared" si="46"/>
        <v>0.4</v>
      </c>
      <c r="F174" s="135">
        <f t="shared" si="46"/>
        <v>0.4</v>
      </c>
      <c r="G174" s="135">
        <f t="shared" si="46"/>
        <v>0.4</v>
      </c>
      <c r="H174" s="135">
        <f t="shared" si="46"/>
        <v>0.4</v>
      </c>
      <c r="I174" s="135">
        <f t="shared" si="46"/>
        <v>0.4</v>
      </c>
      <c r="J174" s="135">
        <f t="shared" si="46"/>
        <v>0.4</v>
      </c>
      <c r="K174" s="135">
        <f t="shared" si="46"/>
        <v>0.4</v>
      </c>
      <c r="L174" s="135">
        <f t="shared" si="46"/>
        <v>0.4</v>
      </c>
      <c r="M174" s="135">
        <f t="shared" si="46"/>
        <v>0.4</v>
      </c>
      <c r="N174" s="135">
        <f t="shared" si="46"/>
        <v>0.4</v>
      </c>
      <c r="O174" s="135">
        <f t="shared" si="46"/>
        <v>0.4</v>
      </c>
      <c r="P174" s="135">
        <f t="shared" si="46"/>
        <v>0.4</v>
      </c>
      <c r="Q174" s="135">
        <f t="shared" si="46"/>
        <v>0.4</v>
      </c>
      <c r="R174" s="135">
        <f t="shared" si="46"/>
        <v>0.4</v>
      </c>
      <c r="S174" s="135">
        <f t="shared" si="47"/>
        <v>0.4</v>
      </c>
      <c r="T174" s="135">
        <f t="shared" si="47"/>
        <v>0.4</v>
      </c>
      <c r="U174" s="135">
        <f t="shared" si="47"/>
        <v>0.4</v>
      </c>
      <c r="V174" s="135">
        <f>U174</f>
        <v>0.4</v>
      </c>
      <c r="W174" s="135">
        <f>V174</f>
        <v>0.4</v>
      </c>
      <c r="X174" s="135">
        <f t="shared" si="47"/>
        <v>0.4</v>
      </c>
      <c r="Y174" s="135">
        <f t="shared" si="47"/>
        <v>0.4</v>
      </c>
      <c r="Z174" s="135">
        <f t="shared" si="47"/>
        <v>0.4</v>
      </c>
      <c r="AA174" s="135">
        <f t="shared" si="47"/>
        <v>0.4</v>
      </c>
      <c r="AB174" s="135">
        <f t="shared" si="47"/>
        <v>0.4</v>
      </c>
      <c r="AC174" s="135">
        <f t="shared" si="47"/>
        <v>0.4</v>
      </c>
      <c r="AD174" s="135">
        <f t="shared" si="47"/>
        <v>0.4</v>
      </c>
      <c r="AE174" s="135">
        <f t="shared" si="47"/>
        <v>0.4</v>
      </c>
      <c r="AF174" s="135">
        <f t="shared" si="47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46"/>
        <v>1.5</v>
      </c>
      <c r="D175" s="135">
        <f t="shared" si="46"/>
        <v>1.5</v>
      </c>
      <c r="E175" s="135">
        <f t="shared" si="46"/>
        <v>1.5</v>
      </c>
      <c r="F175" s="135">
        <f t="shared" si="46"/>
        <v>1.5</v>
      </c>
      <c r="G175" s="135">
        <f t="shared" si="46"/>
        <v>1.5</v>
      </c>
      <c r="H175" s="135">
        <f t="shared" si="46"/>
        <v>1.5</v>
      </c>
      <c r="I175" s="135">
        <f t="shared" si="46"/>
        <v>1.5</v>
      </c>
      <c r="J175" s="135">
        <f t="shared" si="46"/>
        <v>1.5</v>
      </c>
      <c r="K175" s="135">
        <f t="shared" si="46"/>
        <v>1.5</v>
      </c>
      <c r="L175" s="135">
        <f t="shared" si="46"/>
        <v>1.5</v>
      </c>
      <c r="M175" s="135">
        <f t="shared" si="46"/>
        <v>1.5</v>
      </c>
      <c r="N175" s="135">
        <f t="shared" si="46"/>
        <v>1.5</v>
      </c>
      <c r="O175" s="135">
        <f t="shared" si="46"/>
        <v>1.5</v>
      </c>
      <c r="P175" s="135">
        <f t="shared" si="46"/>
        <v>1.5</v>
      </c>
      <c r="Q175" s="135">
        <f t="shared" si="46"/>
        <v>1.5</v>
      </c>
      <c r="R175" s="135">
        <f t="shared" si="46"/>
        <v>1.5</v>
      </c>
      <c r="S175" s="135">
        <f t="shared" si="47"/>
        <v>1.5</v>
      </c>
      <c r="T175" s="135">
        <f t="shared" si="47"/>
        <v>1.5</v>
      </c>
      <c r="U175" s="135">
        <f t="shared" si="47"/>
        <v>1.5</v>
      </c>
      <c r="V175" s="135">
        <f t="shared" si="47"/>
        <v>1.5</v>
      </c>
      <c r="W175" s="135">
        <f t="shared" si="47"/>
        <v>1.5</v>
      </c>
      <c r="X175" s="135">
        <f t="shared" si="47"/>
        <v>1.5</v>
      </c>
      <c r="Y175" s="135">
        <f t="shared" si="47"/>
        <v>1.5</v>
      </c>
      <c r="Z175" s="135">
        <f t="shared" si="47"/>
        <v>1.5</v>
      </c>
      <c r="AA175" s="135">
        <f t="shared" si="47"/>
        <v>1.5</v>
      </c>
      <c r="AB175" s="135">
        <f t="shared" si="47"/>
        <v>1.5</v>
      </c>
      <c r="AC175" s="135">
        <f t="shared" si="47"/>
        <v>1.5</v>
      </c>
      <c r="AD175" s="135">
        <f t="shared" si="47"/>
        <v>1.5</v>
      </c>
      <c r="AE175" s="135">
        <f t="shared" si="47"/>
        <v>1.5</v>
      </c>
      <c r="AF175" s="135">
        <f t="shared" si="47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46"/>
        <v>0.3</v>
      </c>
      <c r="D176" s="135">
        <f t="shared" si="46"/>
        <v>0.3</v>
      </c>
      <c r="E176" s="135">
        <f t="shared" si="46"/>
        <v>0.3</v>
      </c>
      <c r="F176" s="135">
        <f t="shared" si="46"/>
        <v>0.3</v>
      </c>
      <c r="G176" s="135">
        <f t="shared" si="46"/>
        <v>0.3</v>
      </c>
      <c r="H176" s="135">
        <f t="shared" si="46"/>
        <v>0.3</v>
      </c>
      <c r="I176" s="135">
        <f t="shared" si="46"/>
        <v>0.3</v>
      </c>
      <c r="J176" s="135">
        <f t="shared" si="46"/>
        <v>0.3</v>
      </c>
      <c r="K176" s="135">
        <f t="shared" si="46"/>
        <v>0.3</v>
      </c>
      <c r="L176" s="135">
        <f t="shared" si="46"/>
        <v>0.3</v>
      </c>
      <c r="M176" s="135">
        <f t="shared" si="46"/>
        <v>0.3</v>
      </c>
      <c r="N176" s="135">
        <f t="shared" si="46"/>
        <v>0.3</v>
      </c>
      <c r="O176" s="135">
        <f t="shared" si="46"/>
        <v>0.3</v>
      </c>
      <c r="P176" s="135">
        <f t="shared" si="46"/>
        <v>0.3</v>
      </c>
      <c r="Q176" s="135">
        <f t="shared" si="46"/>
        <v>0.3</v>
      </c>
      <c r="R176" s="135">
        <f t="shared" si="46"/>
        <v>0.3</v>
      </c>
      <c r="S176" s="135">
        <f t="shared" si="47"/>
        <v>0.3</v>
      </c>
      <c r="T176" s="135">
        <f t="shared" si="47"/>
        <v>0.3</v>
      </c>
      <c r="U176" s="135">
        <f t="shared" si="47"/>
        <v>0.3</v>
      </c>
      <c r="V176" s="135">
        <f t="shared" si="47"/>
        <v>0.3</v>
      </c>
      <c r="W176" s="135">
        <f t="shared" si="47"/>
        <v>0.3</v>
      </c>
      <c r="X176" s="135">
        <f t="shared" si="47"/>
        <v>0.3</v>
      </c>
      <c r="Y176" s="135">
        <f t="shared" si="47"/>
        <v>0.3</v>
      </c>
      <c r="Z176" s="135">
        <f t="shared" si="47"/>
        <v>0.3</v>
      </c>
      <c r="AA176" s="135">
        <f t="shared" si="47"/>
        <v>0.3</v>
      </c>
      <c r="AB176" s="135">
        <f t="shared" si="47"/>
        <v>0.3</v>
      </c>
      <c r="AC176" s="135">
        <f t="shared" si="47"/>
        <v>0.3</v>
      </c>
      <c r="AD176" s="135">
        <f t="shared" si="47"/>
        <v>0.3</v>
      </c>
      <c r="AE176" s="135">
        <f t="shared" si="47"/>
        <v>0.3</v>
      </c>
      <c r="AF176" s="135">
        <f t="shared" si="47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46"/>
        <v>0.4</v>
      </c>
      <c r="D177" s="135">
        <f t="shared" si="46"/>
        <v>0.4</v>
      </c>
      <c r="E177" s="135">
        <f t="shared" si="46"/>
        <v>0.4</v>
      </c>
      <c r="F177" s="135">
        <f t="shared" si="46"/>
        <v>0.4</v>
      </c>
      <c r="G177" s="135">
        <f t="shared" si="46"/>
        <v>0.4</v>
      </c>
      <c r="H177" s="135">
        <f t="shared" si="46"/>
        <v>0.4</v>
      </c>
      <c r="I177" s="135">
        <f t="shared" si="46"/>
        <v>0.4</v>
      </c>
      <c r="J177" s="135">
        <f t="shared" si="46"/>
        <v>0.4</v>
      </c>
      <c r="K177" s="135">
        <f t="shared" si="46"/>
        <v>0.4</v>
      </c>
      <c r="L177" s="135">
        <f t="shared" si="46"/>
        <v>0.4</v>
      </c>
      <c r="M177" s="135">
        <f t="shared" si="46"/>
        <v>0.4</v>
      </c>
      <c r="N177" s="135">
        <f t="shared" si="46"/>
        <v>0.4</v>
      </c>
      <c r="O177" s="135">
        <f t="shared" si="46"/>
        <v>0.4</v>
      </c>
      <c r="P177" s="135">
        <f t="shared" si="46"/>
        <v>0.4</v>
      </c>
      <c r="Q177" s="135">
        <f t="shared" si="46"/>
        <v>0.4</v>
      </c>
      <c r="R177" s="135">
        <f t="shared" si="46"/>
        <v>0.4</v>
      </c>
      <c r="S177" s="135">
        <f t="shared" si="47"/>
        <v>0.4</v>
      </c>
      <c r="T177" s="135">
        <f t="shared" si="47"/>
        <v>0.4</v>
      </c>
      <c r="U177" s="135">
        <f t="shared" si="47"/>
        <v>0.4</v>
      </c>
      <c r="V177" s="135">
        <f t="shared" si="47"/>
        <v>0.4</v>
      </c>
      <c r="W177" s="135">
        <f t="shared" si="47"/>
        <v>0.4</v>
      </c>
      <c r="X177" s="135">
        <f t="shared" si="47"/>
        <v>0.4</v>
      </c>
      <c r="Y177" s="135">
        <f t="shared" si="47"/>
        <v>0.4</v>
      </c>
      <c r="Z177" s="135">
        <f t="shared" si="47"/>
        <v>0.4</v>
      </c>
      <c r="AA177" s="135">
        <f t="shared" si="47"/>
        <v>0.4</v>
      </c>
      <c r="AB177" s="135">
        <f t="shared" si="47"/>
        <v>0.4</v>
      </c>
      <c r="AC177" s="135">
        <f t="shared" si="47"/>
        <v>0.4</v>
      </c>
      <c r="AD177" s="135">
        <f t="shared" si="47"/>
        <v>0.4</v>
      </c>
      <c r="AE177" s="135">
        <f t="shared" si="47"/>
        <v>0.4</v>
      </c>
      <c r="AF177" s="135">
        <f t="shared" si="47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46"/>
        <v>0.64</v>
      </c>
      <c r="D178" s="145">
        <f t="shared" si="46"/>
        <v>0.64</v>
      </c>
      <c r="E178" s="145">
        <f t="shared" si="46"/>
        <v>0.64</v>
      </c>
      <c r="F178" s="145">
        <f t="shared" si="46"/>
        <v>0.64</v>
      </c>
      <c r="G178" s="145">
        <f t="shared" si="46"/>
        <v>0.64</v>
      </c>
      <c r="H178" s="145">
        <f t="shared" si="46"/>
        <v>0.64</v>
      </c>
      <c r="I178" s="145">
        <f t="shared" si="46"/>
        <v>0.64</v>
      </c>
      <c r="J178" s="145">
        <f t="shared" si="46"/>
        <v>0.64</v>
      </c>
      <c r="K178" s="145">
        <f t="shared" si="46"/>
        <v>0.64</v>
      </c>
      <c r="L178" s="145">
        <f t="shared" si="46"/>
        <v>0.64</v>
      </c>
      <c r="M178" s="145">
        <f t="shared" si="46"/>
        <v>0.64</v>
      </c>
      <c r="N178" s="145">
        <f t="shared" si="46"/>
        <v>0.64</v>
      </c>
      <c r="O178" s="145">
        <f t="shared" si="46"/>
        <v>0.64</v>
      </c>
      <c r="P178" s="145">
        <f t="shared" si="46"/>
        <v>0.64</v>
      </c>
      <c r="Q178" s="145">
        <f t="shared" si="46"/>
        <v>0.64</v>
      </c>
      <c r="R178" s="145">
        <f t="shared" si="46"/>
        <v>0.64</v>
      </c>
      <c r="S178" s="145">
        <f t="shared" si="47"/>
        <v>0.64</v>
      </c>
      <c r="T178" s="145">
        <f t="shared" si="47"/>
        <v>0.64</v>
      </c>
      <c r="U178" s="145">
        <f t="shared" si="47"/>
        <v>0.64</v>
      </c>
      <c r="V178" s="145">
        <f t="shared" si="47"/>
        <v>0.64</v>
      </c>
      <c r="W178" s="145">
        <f t="shared" si="47"/>
        <v>0.64</v>
      </c>
      <c r="X178" s="145">
        <f t="shared" si="47"/>
        <v>0.64</v>
      </c>
      <c r="Y178" s="145">
        <f t="shared" si="47"/>
        <v>0.64</v>
      </c>
      <c r="Z178" s="145">
        <f t="shared" si="47"/>
        <v>0.64</v>
      </c>
      <c r="AA178" s="145">
        <f t="shared" si="47"/>
        <v>0.64</v>
      </c>
      <c r="AB178" s="145">
        <f t="shared" si="47"/>
        <v>0.64</v>
      </c>
      <c r="AC178" s="145">
        <f t="shared" si="47"/>
        <v>0.64</v>
      </c>
      <c r="AD178" s="145">
        <f t="shared" si="47"/>
        <v>0.64</v>
      </c>
      <c r="AE178" s="145">
        <f t="shared" si="47"/>
        <v>0.64</v>
      </c>
      <c r="AF178" s="145">
        <f t="shared" si="47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48">SUM(C173:C178)</f>
        <v>3.54</v>
      </c>
      <c r="D179" s="148">
        <f t="shared" si="48"/>
        <v>3.54</v>
      </c>
      <c r="E179" s="148">
        <f t="shared" si="48"/>
        <v>3.54</v>
      </c>
      <c r="F179" s="148">
        <f t="shared" si="48"/>
        <v>3.54</v>
      </c>
      <c r="G179" s="148">
        <f t="shared" si="48"/>
        <v>3.54</v>
      </c>
      <c r="H179" s="148">
        <f t="shared" si="48"/>
        <v>3.54</v>
      </c>
      <c r="I179" s="148">
        <f t="shared" si="48"/>
        <v>3.54</v>
      </c>
      <c r="J179" s="148">
        <f t="shared" si="48"/>
        <v>3.54</v>
      </c>
      <c r="K179" s="148">
        <f t="shared" si="48"/>
        <v>3.54</v>
      </c>
      <c r="L179" s="148">
        <f>SUM(L173:L178)</f>
        <v>3.54</v>
      </c>
      <c r="M179" s="148">
        <f t="shared" ref="M179:R179" si="49">SUM(M173:M178)</f>
        <v>3.54</v>
      </c>
      <c r="N179" s="148">
        <f t="shared" si="49"/>
        <v>3.54</v>
      </c>
      <c r="O179" s="148">
        <f t="shared" si="49"/>
        <v>3.54</v>
      </c>
      <c r="P179" s="148">
        <f t="shared" si="49"/>
        <v>3.54</v>
      </c>
      <c r="Q179" s="148">
        <f t="shared" si="49"/>
        <v>3.54</v>
      </c>
      <c r="R179" s="148">
        <f t="shared" si="49"/>
        <v>3.54</v>
      </c>
      <c r="S179" s="148">
        <f>SUM(S173:S178)</f>
        <v>3.54</v>
      </c>
      <c r="T179" s="148">
        <f t="shared" ref="T179:AG179" si="50">SUM(T173:T178)</f>
        <v>3.54</v>
      </c>
      <c r="U179" s="148">
        <f t="shared" si="50"/>
        <v>3.54</v>
      </c>
      <c r="V179" s="148">
        <f t="shared" si="50"/>
        <v>3.54</v>
      </c>
      <c r="W179" s="148">
        <f t="shared" si="50"/>
        <v>3.54</v>
      </c>
      <c r="X179" s="148">
        <f t="shared" si="50"/>
        <v>3.54</v>
      </c>
      <c r="Y179" s="148">
        <f t="shared" si="50"/>
        <v>3.54</v>
      </c>
      <c r="Z179" s="148">
        <f t="shared" si="50"/>
        <v>3.54</v>
      </c>
      <c r="AA179" s="148">
        <f t="shared" si="50"/>
        <v>3.54</v>
      </c>
      <c r="AB179" s="148">
        <f t="shared" si="50"/>
        <v>3.54</v>
      </c>
      <c r="AC179" s="148">
        <f t="shared" si="50"/>
        <v>3.54</v>
      </c>
      <c r="AD179" s="148">
        <f t="shared" si="50"/>
        <v>3.54</v>
      </c>
      <c r="AE179" s="148">
        <f t="shared" si="50"/>
        <v>3.54</v>
      </c>
      <c r="AF179" s="148">
        <f t="shared" si="50"/>
        <v>3.54</v>
      </c>
      <c r="AG179" s="149">
        <f t="shared" si="50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1274.1399999999999</v>
      </c>
      <c r="C188" s="163">
        <f>INDEX(F9:M9,1,MATCH(MAX(F65:M65),F65:M65,0))</f>
        <v>0.33333333333333331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12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12)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12)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51">B65</f>
        <v>1019.4399999999999</v>
      </c>
      <c r="U193" s="172">
        <f t="shared" si="51"/>
        <v>1023.3399999999999</v>
      </c>
      <c r="V193" s="172">
        <f t="shared" si="51"/>
        <v>1000.94</v>
      </c>
      <c r="W193" s="172">
        <f t="shared" si="51"/>
        <v>999.33999999999992</v>
      </c>
      <c r="X193" s="172">
        <f t="shared" si="51"/>
        <v>1000.64</v>
      </c>
      <c r="Y193" s="172">
        <f t="shared" si="51"/>
        <v>1053.3399999999999</v>
      </c>
      <c r="Z193" s="172">
        <f t="shared" si="51"/>
        <v>1051.6399999999999</v>
      </c>
      <c r="AA193" s="172">
        <f t="shared" si="51"/>
        <v>1186.24</v>
      </c>
      <c r="AB193" s="172">
        <f t="shared" si="51"/>
        <v>1207.04</v>
      </c>
      <c r="AC193" s="172">
        <f t="shared" si="51"/>
        <v>1258.1399999999999</v>
      </c>
      <c r="AD193" s="172">
        <f t="shared" si="51"/>
        <v>1274.1399999999999</v>
      </c>
      <c r="AE193" s="172">
        <f t="shared" si="51"/>
        <v>1259.44</v>
      </c>
      <c r="AF193" s="172">
        <f t="shared" si="51"/>
        <v>1295.8399999999999</v>
      </c>
      <c r="AG193" s="172">
        <f t="shared" si="51"/>
        <v>1293.44</v>
      </c>
      <c r="AH193" s="172">
        <f t="shared" si="51"/>
        <v>1234.3400000000001</v>
      </c>
      <c r="AI193" s="172">
        <f t="shared" si="51"/>
        <v>1269.3400000000001</v>
      </c>
      <c r="AJ193" s="172">
        <f t="shared" si="51"/>
        <v>1311.8400000000001</v>
      </c>
      <c r="AK193" s="172">
        <f t="shared" si="51"/>
        <v>1185.8399999999999</v>
      </c>
      <c r="AL193" s="172">
        <f t="shared" si="51"/>
        <v>1272.94</v>
      </c>
      <c r="AM193" s="172">
        <f t="shared" si="51"/>
        <v>1265.3399999999999</v>
      </c>
      <c r="AN193" s="172">
        <f t="shared" si="51"/>
        <v>1264.74</v>
      </c>
      <c r="AO193" s="172">
        <f t="shared" si="51"/>
        <v>1277.6399999999999</v>
      </c>
      <c r="AP193" s="172">
        <f t="shared" si="51"/>
        <v>1337.04</v>
      </c>
      <c r="AQ193" s="172">
        <f t="shared" si="51"/>
        <v>1427.84</v>
      </c>
      <c r="AR193" s="172">
        <f t="shared" si="51"/>
        <v>1453.2</v>
      </c>
      <c r="AS193" s="172">
        <f t="shared" si="51"/>
        <v>1269.04</v>
      </c>
      <c r="AT193" s="172">
        <f t="shared" si="51"/>
        <v>1254.6400000000001</v>
      </c>
      <c r="AU193" s="172">
        <f t="shared" si="51"/>
        <v>1258.8400000000001</v>
      </c>
      <c r="AV193" s="172">
        <f t="shared" si="51"/>
        <v>1164.74</v>
      </c>
      <c r="AW193" s="172">
        <f t="shared" si="51"/>
        <v>1126.54</v>
      </c>
      <c r="AX193" s="172">
        <f t="shared" si="51"/>
        <v>1100.6400000000001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52">B178</f>
        <v>0.64</v>
      </c>
      <c r="C214" s="175">
        <f t="shared" si="52"/>
        <v>0.64</v>
      </c>
      <c r="D214" s="175">
        <f t="shared" si="52"/>
        <v>0.64</v>
      </c>
      <c r="E214" s="175">
        <f t="shared" si="52"/>
        <v>0.64</v>
      </c>
      <c r="F214" s="175">
        <f t="shared" si="52"/>
        <v>0.64</v>
      </c>
      <c r="G214" s="175">
        <f t="shared" si="52"/>
        <v>0.64</v>
      </c>
      <c r="H214" s="175">
        <f t="shared" si="52"/>
        <v>0.64</v>
      </c>
      <c r="I214" s="175">
        <f t="shared" si="52"/>
        <v>0.64</v>
      </c>
      <c r="J214" s="175">
        <f t="shared" si="52"/>
        <v>0.64</v>
      </c>
      <c r="K214" s="175">
        <f t="shared" si="52"/>
        <v>0.64</v>
      </c>
      <c r="L214" s="175">
        <f t="shared" si="52"/>
        <v>0.64</v>
      </c>
      <c r="M214" s="175">
        <f t="shared" si="52"/>
        <v>0.64</v>
      </c>
      <c r="N214" s="175">
        <f t="shared" si="52"/>
        <v>0.64</v>
      </c>
      <c r="O214" s="175">
        <f t="shared" si="52"/>
        <v>0.64</v>
      </c>
      <c r="P214" s="175">
        <f t="shared" si="52"/>
        <v>0.64</v>
      </c>
      <c r="Q214" s="175">
        <f t="shared" si="52"/>
        <v>0.64</v>
      </c>
      <c r="R214" s="175">
        <f t="shared" si="52"/>
        <v>0.64</v>
      </c>
      <c r="S214" s="175">
        <f t="shared" si="52"/>
        <v>0.64</v>
      </c>
      <c r="T214" s="175">
        <f t="shared" si="52"/>
        <v>0.64</v>
      </c>
      <c r="U214" s="175">
        <f t="shared" si="52"/>
        <v>0.64</v>
      </c>
      <c r="V214" s="175">
        <f t="shared" si="52"/>
        <v>0.64</v>
      </c>
      <c r="W214" s="175">
        <f t="shared" si="52"/>
        <v>0.64</v>
      </c>
      <c r="X214" s="175">
        <f t="shared" si="52"/>
        <v>0.64</v>
      </c>
      <c r="Y214" s="175">
        <f t="shared" si="52"/>
        <v>0.64</v>
      </c>
      <c r="Z214" s="175">
        <f t="shared" si="52"/>
        <v>0.64</v>
      </c>
      <c r="AA214" s="175">
        <f t="shared" si="52"/>
        <v>0.64</v>
      </c>
      <c r="AB214" s="175">
        <f t="shared" si="52"/>
        <v>0.64</v>
      </c>
      <c r="AC214" s="175">
        <f t="shared" si="52"/>
        <v>0.64</v>
      </c>
      <c r="AD214" s="175">
        <f t="shared" si="52"/>
        <v>0.64</v>
      </c>
      <c r="AE214" s="175">
        <f t="shared" si="52"/>
        <v>0.64</v>
      </c>
      <c r="AF214" s="175">
        <f t="shared" si="52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53">IF(C182&lt;100,"",C182-520)</f>
        <v/>
      </c>
      <c r="D215" s="119" t="str">
        <f t="shared" si="53"/>
        <v/>
      </c>
      <c r="E215" s="119" t="str">
        <f t="shared" si="53"/>
        <v/>
      </c>
      <c r="F215" s="119" t="str">
        <f t="shared" si="53"/>
        <v/>
      </c>
      <c r="G215" s="119" t="str">
        <f t="shared" si="53"/>
        <v/>
      </c>
      <c r="H215" s="119" t="str">
        <f t="shared" si="53"/>
        <v/>
      </c>
      <c r="I215" s="119" t="str">
        <f t="shared" si="53"/>
        <v/>
      </c>
      <c r="J215" s="119" t="str">
        <f t="shared" si="53"/>
        <v/>
      </c>
      <c r="K215" s="119" t="str">
        <f t="shared" si="53"/>
        <v/>
      </c>
      <c r="L215" s="119" t="str">
        <f t="shared" si="53"/>
        <v/>
      </c>
      <c r="M215" s="119" t="str">
        <f t="shared" si="53"/>
        <v/>
      </c>
      <c r="N215" s="119" t="str">
        <f t="shared" si="53"/>
        <v/>
      </c>
      <c r="O215" s="119" t="str">
        <f t="shared" si="53"/>
        <v/>
      </c>
      <c r="P215" s="119" t="str">
        <f t="shared" si="53"/>
        <v/>
      </c>
      <c r="Q215" s="119" t="str">
        <f t="shared" si="53"/>
        <v/>
      </c>
      <c r="R215" s="119" t="str">
        <f t="shared" si="53"/>
        <v/>
      </c>
      <c r="S215" s="119" t="str">
        <f t="shared" si="53"/>
        <v/>
      </c>
      <c r="T215" s="119" t="str">
        <f t="shared" si="53"/>
        <v/>
      </c>
      <c r="U215" s="119" t="str">
        <f t="shared" si="53"/>
        <v/>
      </c>
      <c r="V215" s="119" t="str">
        <f t="shared" si="53"/>
        <v/>
      </c>
      <c r="W215" s="119" t="str">
        <f t="shared" si="53"/>
        <v/>
      </c>
      <c r="X215" s="119" t="str">
        <f t="shared" si="53"/>
        <v/>
      </c>
      <c r="Y215" s="119" t="str">
        <f t="shared" si="53"/>
        <v/>
      </c>
      <c r="Z215" s="119" t="str">
        <f t="shared" si="53"/>
        <v/>
      </c>
      <c r="AA215" s="119" t="str">
        <f t="shared" si="53"/>
        <v/>
      </c>
      <c r="AB215" s="119" t="str">
        <f t="shared" si="53"/>
        <v/>
      </c>
      <c r="AC215" s="119" t="str">
        <f t="shared" si="53"/>
        <v/>
      </c>
      <c r="AD215" s="119" t="str">
        <f t="shared" si="53"/>
        <v/>
      </c>
      <c r="AE215" s="119" t="str">
        <f t="shared" si="53"/>
        <v/>
      </c>
      <c r="AF215" s="119" t="str">
        <f t="shared" si="53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54">IF(B183&lt;100,"",B183-620)</f>
        <v/>
      </c>
      <c r="C216" s="119" t="str">
        <f t="shared" si="54"/>
        <v/>
      </c>
      <c r="D216" s="119" t="str">
        <f t="shared" si="54"/>
        <v/>
      </c>
      <c r="E216" s="119" t="str">
        <f t="shared" si="54"/>
        <v/>
      </c>
      <c r="F216" s="119" t="str">
        <f t="shared" si="54"/>
        <v/>
      </c>
      <c r="G216" s="119" t="str">
        <f t="shared" si="54"/>
        <v/>
      </c>
      <c r="H216" s="119" t="str">
        <f t="shared" si="54"/>
        <v/>
      </c>
      <c r="I216" s="119" t="str">
        <f t="shared" si="54"/>
        <v/>
      </c>
      <c r="J216" s="119" t="str">
        <f t="shared" si="54"/>
        <v/>
      </c>
      <c r="K216" s="119" t="str">
        <f t="shared" si="54"/>
        <v/>
      </c>
      <c r="L216" s="119" t="str">
        <f t="shared" si="54"/>
        <v/>
      </c>
      <c r="M216" s="119" t="str">
        <f t="shared" si="54"/>
        <v/>
      </c>
      <c r="N216" s="119" t="str">
        <f t="shared" si="54"/>
        <v/>
      </c>
      <c r="O216" s="119" t="str">
        <f t="shared" si="54"/>
        <v/>
      </c>
      <c r="P216" s="119" t="str">
        <f t="shared" si="54"/>
        <v/>
      </c>
      <c r="Q216" s="119" t="str">
        <f t="shared" si="54"/>
        <v/>
      </c>
      <c r="R216" s="119" t="str">
        <f t="shared" si="54"/>
        <v/>
      </c>
      <c r="S216" s="119" t="str">
        <f t="shared" si="54"/>
        <v/>
      </c>
      <c r="T216" s="119" t="str">
        <f t="shared" si="54"/>
        <v/>
      </c>
      <c r="U216" s="119" t="str">
        <f t="shared" si="54"/>
        <v/>
      </c>
      <c r="V216" s="119" t="str">
        <f t="shared" si="54"/>
        <v/>
      </c>
      <c r="W216" s="119" t="str">
        <f t="shared" si="54"/>
        <v/>
      </c>
      <c r="X216" s="119" t="str">
        <f t="shared" si="54"/>
        <v/>
      </c>
      <c r="Y216" s="119" t="str">
        <f t="shared" si="54"/>
        <v/>
      </c>
      <c r="Z216" s="119" t="str">
        <f t="shared" si="54"/>
        <v/>
      </c>
      <c r="AA216" s="119" t="str">
        <f t="shared" si="54"/>
        <v/>
      </c>
      <c r="AB216" s="119" t="str">
        <f t="shared" si="54"/>
        <v/>
      </c>
      <c r="AC216" s="119" t="str">
        <f t="shared" si="54"/>
        <v/>
      </c>
      <c r="AD216" s="119" t="str">
        <f t="shared" si="54"/>
        <v/>
      </c>
      <c r="AE216" s="119" t="str">
        <f t="shared" si="54"/>
        <v/>
      </c>
      <c r="AF216" s="119" t="str">
        <f t="shared" si="54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55">IF(B184&lt;100,"",B184-330)</f>
        <v/>
      </c>
      <c r="C217" s="119" t="str">
        <f t="shared" si="55"/>
        <v/>
      </c>
      <c r="D217" s="119" t="str">
        <f t="shared" si="55"/>
        <v/>
      </c>
      <c r="E217" s="119" t="str">
        <f t="shared" si="55"/>
        <v/>
      </c>
      <c r="F217" s="119" t="str">
        <f t="shared" si="55"/>
        <v/>
      </c>
      <c r="G217" s="119" t="str">
        <f t="shared" si="55"/>
        <v/>
      </c>
      <c r="H217" s="119" t="str">
        <f t="shared" si="55"/>
        <v/>
      </c>
      <c r="I217" s="119" t="str">
        <f t="shared" si="55"/>
        <v/>
      </c>
      <c r="J217" s="119" t="str">
        <f t="shared" si="55"/>
        <v/>
      </c>
      <c r="K217" s="119" t="str">
        <f t="shared" si="55"/>
        <v/>
      </c>
      <c r="L217" s="119" t="str">
        <f t="shared" si="55"/>
        <v/>
      </c>
      <c r="M217" s="119" t="str">
        <f t="shared" si="55"/>
        <v/>
      </c>
      <c r="N217" s="119" t="str">
        <f t="shared" si="55"/>
        <v/>
      </c>
      <c r="O217" s="119" t="str">
        <f t="shared" si="55"/>
        <v/>
      </c>
      <c r="P217" s="119" t="str">
        <f t="shared" si="55"/>
        <v/>
      </c>
      <c r="Q217" s="119" t="str">
        <f t="shared" si="55"/>
        <v/>
      </c>
      <c r="R217" s="119" t="str">
        <f t="shared" si="55"/>
        <v/>
      </c>
      <c r="S217" s="119" t="str">
        <f t="shared" si="55"/>
        <v/>
      </c>
      <c r="T217" s="119" t="str">
        <f t="shared" si="55"/>
        <v/>
      </c>
      <c r="U217" s="119" t="str">
        <f t="shared" si="55"/>
        <v/>
      </c>
      <c r="V217" s="119" t="str">
        <f t="shared" si="55"/>
        <v/>
      </c>
      <c r="W217" s="119" t="str">
        <f t="shared" si="55"/>
        <v/>
      </c>
      <c r="X217" s="119" t="str">
        <f t="shared" si="55"/>
        <v/>
      </c>
      <c r="Y217" s="119" t="str">
        <f t="shared" si="55"/>
        <v/>
      </c>
      <c r="Z217" s="119" t="str">
        <f t="shared" si="55"/>
        <v/>
      </c>
      <c r="AA217" s="119" t="str">
        <f t="shared" si="55"/>
        <v/>
      </c>
      <c r="AB217" s="119" t="str">
        <f t="shared" si="55"/>
        <v/>
      </c>
      <c r="AC217" s="119" t="str">
        <f t="shared" si="55"/>
        <v/>
      </c>
      <c r="AD217" s="119" t="str">
        <f t="shared" si="55"/>
        <v/>
      </c>
      <c r="AE217" s="119" t="str">
        <f t="shared" si="55"/>
        <v/>
      </c>
      <c r="AF217" s="119" t="str">
        <f t="shared" si="55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56">IF(C185&lt;100,"",C185-1500)</f>
        <v/>
      </c>
      <c r="D218" s="119" t="str">
        <f t="shared" si="56"/>
        <v/>
      </c>
      <c r="E218" s="119" t="str">
        <f t="shared" si="56"/>
        <v/>
      </c>
      <c r="F218" s="119" t="str">
        <f t="shared" si="56"/>
        <v/>
      </c>
      <c r="G218" s="119" t="str">
        <f t="shared" si="56"/>
        <v/>
      </c>
      <c r="H218" s="119" t="str">
        <f t="shared" si="56"/>
        <v/>
      </c>
      <c r="I218" s="119" t="str">
        <f t="shared" si="56"/>
        <v/>
      </c>
      <c r="J218" s="119" t="str">
        <f t="shared" si="56"/>
        <v/>
      </c>
      <c r="K218" s="119" t="str">
        <f t="shared" si="56"/>
        <v/>
      </c>
      <c r="L218" s="119" t="str">
        <f t="shared" si="56"/>
        <v/>
      </c>
      <c r="M218" s="119" t="str">
        <f t="shared" si="56"/>
        <v/>
      </c>
      <c r="N218" s="119" t="str">
        <f t="shared" si="56"/>
        <v/>
      </c>
      <c r="O218" s="119" t="str">
        <f t="shared" si="56"/>
        <v/>
      </c>
      <c r="P218" s="119" t="str">
        <f t="shared" si="56"/>
        <v/>
      </c>
      <c r="Q218" s="119" t="str">
        <f t="shared" si="56"/>
        <v/>
      </c>
      <c r="R218" s="119" t="str">
        <f t="shared" si="56"/>
        <v/>
      </c>
      <c r="S218" s="119" t="str">
        <f t="shared" si="56"/>
        <v/>
      </c>
      <c r="T218" s="119" t="str">
        <f t="shared" si="56"/>
        <v/>
      </c>
      <c r="U218" s="119" t="str">
        <f t="shared" si="56"/>
        <v/>
      </c>
      <c r="V218" s="119" t="str">
        <f t="shared" si="56"/>
        <v/>
      </c>
      <c r="W218" s="119" t="str">
        <f t="shared" si="56"/>
        <v/>
      </c>
      <c r="X218" s="119" t="str">
        <f t="shared" si="56"/>
        <v/>
      </c>
      <c r="Y218" s="119" t="str">
        <f t="shared" si="56"/>
        <v/>
      </c>
      <c r="Z218" s="119" t="str">
        <f t="shared" si="56"/>
        <v/>
      </c>
      <c r="AA218" s="119" t="str">
        <f t="shared" si="56"/>
        <v/>
      </c>
      <c r="AB218" s="119" t="str">
        <f t="shared" si="56"/>
        <v/>
      </c>
      <c r="AC218" s="119" t="str">
        <f t="shared" si="56"/>
        <v/>
      </c>
      <c r="AD218" s="119" t="str">
        <f t="shared" si="56"/>
        <v/>
      </c>
      <c r="AE218" s="119" t="str">
        <f t="shared" si="56"/>
        <v/>
      </c>
      <c r="AF218" s="119" t="str">
        <f t="shared" si="56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182" priority="186">
      <formula>S$9&gt;=20/24</formula>
    </cfRule>
    <cfRule type="expression" dxfId="3181" priority="187">
      <formula>AND(S$9&gt;=14/24,S$9&lt;20/24)</formula>
    </cfRule>
    <cfRule type="expression" dxfId="3180" priority="188">
      <formula>AND(S$9&gt;=8/24,S$9&lt;14/24)</formula>
    </cfRule>
    <cfRule type="expression" dxfId="3179" priority="189">
      <formula>S$9&lt;8/24</formula>
    </cfRule>
  </conditionalFormatting>
  <conditionalFormatting sqref="B8:AF10 AA70:AF70 C70:Q70 L32:Z33 L31:Q31 C47:AF47 C71:AF71 C173:AF179 M36 N35:Q36 M29:Q29 L34:Q34 L49:T50 X34:Z35 AA72:AF79 AA48:AF51 X11:Z12 J72:Q72 C48:K52 C72:I79 L37:Q39 L51:R52 L44:AF46 C59:AF69 R34:W39 J73:Z79">
    <cfRule type="expression" dxfId="3178" priority="182">
      <formula>B$9&gt;=20/24</formula>
    </cfRule>
    <cfRule type="expression" dxfId="3177" priority="183">
      <formula>AND(B$9&gt;=14/24,B$9&lt;20/24)</formula>
    </cfRule>
    <cfRule type="expression" dxfId="3176" priority="184">
      <formula>AND(B$9&gt;=8/24,B$9&lt;14/24)</formula>
    </cfRule>
    <cfRule type="expression" dxfId="3175" priority="185">
      <formula>B$9&lt;8/24</formula>
    </cfRule>
  </conditionalFormatting>
  <conditionalFormatting sqref="B171:AF171">
    <cfRule type="expression" dxfId="3174" priority="178">
      <formula>B$9&gt;=20/24</formula>
    </cfRule>
    <cfRule type="expression" dxfId="3173" priority="179">
      <formula>AND(B$9&gt;=14/24,B$9&lt;20/24)</formula>
    </cfRule>
    <cfRule type="expression" dxfId="3172" priority="180">
      <formula>AND(B$9&gt;=8/24,B$9&lt;14/24)</formula>
    </cfRule>
    <cfRule type="expression" dxfId="3171" priority="181">
      <formula>B$9&lt;8/24</formula>
    </cfRule>
  </conditionalFormatting>
  <conditionalFormatting sqref="AL4:AL6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3170" priority="173">
      <formula>L$9&gt;=20/24</formula>
    </cfRule>
    <cfRule type="expression" dxfId="3169" priority="174">
      <formula>AND(L$9&gt;=14/24,L$9&lt;20/24)</formula>
    </cfRule>
    <cfRule type="expression" dxfId="3168" priority="175">
      <formula>AND(L$9&gt;=8/24,L$9&lt;14/24)</formula>
    </cfRule>
    <cfRule type="expression" dxfId="3167" priority="176">
      <formula>L$9&lt;8/24</formula>
    </cfRule>
  </conditionalFormatting>
  <conditionalFormatting sqref="L35:M35">
    <cfRule type="expression" dxfId="3166" priority="169">
      <formula>L$9&gt;=20/24</formula>
    </cfRule>
    <cfRule type="expression" dxfId="3165" priority="170">
      <formula>AND(L$9&gt;=14/24,L$9&lt;20/24)</formula>
    </cfRule>
    <cfRule type="expression" dxfId="3164" priority="171">
      <formula>AND(L$9&gt;=8/24,L$9&lt;14/24)</formula>
    </cfRule>
    <cfRule type="expression" dxfId="3163" priority="172">
      <formula>L$9&lt;8/24</formula>
    </cfRule>
  </conditionalFormatting>
  <conditionalFormatting sqref="X13:Z13">
    <cfRule type="expression" dxfId="3162" priority="165">
      <formula>X$9&gt;=20/24</formula>
    </cfRule>
    <cfRule type="expression" dxfId="3161" priority="166">
      <formula>AND(X$9&gt;=14/24,X$9&lt;20/24)</formula>
    </cfRule>
    <cfRule type="expression" dxfId="3160" priority="167">
      <formula>AND(X$9&gt;=8/24,X$9&lt;14/24)</formula>
    </cfRule>
    <cfRule type="expression" dxfId="3159" priority="168">
      <formula>X$9&lt;8/24</formula>
    </cfRule>
  </conditionalFormatting>
  <conditionalFormatting sqref="R31:Z31">
    <cfRule type="expression" dxfId="3158" priority="161">
      <formula>R$9&gt;=20/24</formula>
    </cfRule>
    <cfRule type="expression" dxfId="3157" priority="162">
      <formula>AND(R$9&gt;=14/24,R$9&lt;20/24)</formula>
    </cfRule>
    <cfRule type="expression" dxfId="3156" priority="163">
      <formula>AND(R$9&gt;=8/24,R$9&lt;14/24)</formula>
    </cfRule>
    <cfRule type="expression" dxfId="3155" priority="164">
      <formula>R$9&lt;8/24</formula>
    </cfRule>
  </conditionalFormatting>
  <conditionalFormatting sqref="R48:Z48">
    <cfRule type="expression" dxfId="3154" priority="157">
      <formula>R$9&gt;=20/24</formula>
    </cfRule>
    <cfRule type="expression" dxfId="3153" priority="158">
      <formula>AND(R$9&gt;=14/24,R$9&lt;20/24)</formula>
    </cfRule>
    <cfRule type="expression" dxfId="3152" priority="159">
      <formula>AND(R$9&gt;=8/24,R$9&lt;14/24)</formula>
    </cfRule>
    <cfRule type="expression" dxfId="3151" priority="160">
      <formula>R$9&lt;8/24</formula>
    </cfRule>
  </conditionalFormatting>
  <conditionalFormatting sqref="R70:Z70">
    <cfRule type="expression" dxfId="3150" priority="153">
      <formula>R$9&gt;=20/24</formula>
    </cfRule>
    <cfRule type="expression" dxfId="3149" priority="154">
      <formula>AND(R$9&gt;=14/24,R$9&lt;20/24)</formula>
    </cfRule>
    <cfRule type="expression" dxfId="3148" priority="155">
      <formula>AND(R$9&gt;=8/24,R$9&lt;14/24)</formula>
    </cfRule>
    <cfRule type="expression" dxfId="3147" priority="156">
      <formula>R$9&lt;8/24</formula>
    </cfRule>
  </conditionalFormatting>
  <conditionalFormatting sqref="R72:Z72">
    <cfRule type="expression" dxfId="3146" priority="149">
      <formula>R$9&gt;=20/24</formula>
    </cfRule>
    <cfRule type="expression" dxfId="3145" priority="150">
      <formula>AND(R$9&gt;=14/24,R$9&lt;20/24)</formula>
    </cfRule>
    <cfRule type="expression" dxfId="3144" priority="151">
      <formula>AND(R$9&gt;=8/24,R$9&lt;14/24)</formula>
    </cfRule>
    <cfRule type="expression" dxfId="3143" priority="152">
      <formula>R$9&lt;8/24</formula>
    </cfRule>
  </conditionalFormatting>
  <conditionalFormatting sqref="M11:W19 X18:AF18 X16:AF16 X14:AF14">
    <cfRule type="expression" dxfId="3142" priority="145">
      <formula>M$9&gt;=20/24</formula>
    </cfRule>
    <cfRule type="expression" dxfId="3141" priority="146">
      <formula>AND(M$9&gt;=14/24,M$9&lt;20/24)</formula>
    </cfRule>
    <cfRule type="expression" dxfId="3140" priority="147">
      <formula>AND(M$9&gt;=8/24,M$9&lt;14/24)</formula>
    </cfRule>
    <cfRule type="expression" dxfId="3139" priority="148">
      <formula>M$9&lt;8/24</formula>
    </cfRule>
  </conditionalFormatting>
  <conditionalFormatting sqref="L40:W40">
    <cfRule type="expression" dxfId="3138" priority="141">
      <formula>L$9&gt;=20/24</formula>
    </cfRule>
    <cfRule type="expression" dxfId="3137" priority="142">
      <formula>AND(L$9&gt;=14/24,L$9&lt;20/24)</formula>
    </cfRule>
    <cfRule type="expression" dxfId="3136" priority="143">
      <formula>AND(L$9&gt;=8/24,L$9&lt;14/24)</formula>
    </cfRule>
    <cfRule type="expression" dxfId="3135" priority="144">
      <formula>L$9&lt;8/24</formula>
    </cfRule>
  </conditionalFormatting>
  <conditionalFormatting sqref="L41:W41">
    <cfRule type="expression" dxfId="3134" priority="137">
      <formula>L$9&gt;=20/24</formula>
    </cfRule>
    <cfRule type="expression" dxfId="3133" priority="138">
      <formula>AND(L$9&gt;=14/24,L$9&lt;20/24)</formula>
    </cfRule>
    <cfRule type="expression" dxfId="3132" priority="139">
      <formula>AND(L$9&gt;=8/24,L$9&lt;14/24)</formula>
    </cfRule>
    <cfRule type="expression" dxfId="3131" priority="140">
      <formula>L$9&lt;8/24</formula>
    </cfRule>
  </conditionalFormatting>
  <conditionalFormatting sqref="L36:L39">
    <cfRule type="expression" dxfId="3130" priority="133">
      <formula>L$9&gt;=20/24</formula>
    </cfRule>
    <cfRule type="expression" dxfId="3129" priority="134">
      <formula>AND(L$9&gt;=14/24,L$9&lt;20/24)</formula>
    </cfRule>
    <cfRule type="expression" dxfId="3128" priority="135">
      <formula>AND(L$9&gt;=8/24,L$9&lt;14/24)</formula>
    </cfRule>
    <cfRule type="expression" dxfId="3127" priority="136">
      <formula>L$9&lt;8/24</formula>
    </cfRule>
  </conditionalFormatting>
  <conditionalFormatting sqref="R29:AD29">
    <cfRule type="expression" dxfId="3126" priority="129">
      <formula>R$9&gt;=20/24</formula>
    </cfRule>
    <cfRule type="expression" dxfId="3125" priority="130">
      <formula>AND(R$9&gt;=14/24,R$9&lt;20/24)</formula>
    </cfRule>
    <cfRule type="expression" dxfId="3124" priority="131">
      <formula>AND(R$9&gt;=8/24,R$9&lt;14/24)</formula>
    </cfRule>
    <cfRule type="expression" dxfId="3123" priority="132">
      <formula>R$9&lt;8/24</formula>
    </cfRule>
  </conditionalFormatting>
  <conditionalFormatting sqref="X14:AF19">
    <cfRule type="expression" dxfId="3122" priority="125">
      <formula>X$9&gt;=20/24</formula>
    </cfRule>
    <cfRule type="expression" dxfId="3121" priority="126">
      <formula>AND(X$9&gt;=14/24,X$9&lt;20/24)</formula>
    </cfRule>
    <cfRule type="expression" dxfId="3120" priority="127">
      <formula>AND(X$9&gt;=8/24,X$9&lt;14/24)</formula>
    </cfRule>
    <cfRule type="expression" dxfId="3119" priority="128">
      <formula>X$9&lt;8/24</formula>
    </cfRule>
  </conditionalFormatting>
  <conditionalFormatting sqref="V36:Z39 R34:W39">
    <cfRule type="expression" dxfId="3118" priority="121">
      <formula>R$9&gt;=20/24</formula>
    </cfRule>
    <cfRule type="expression" dxfId="3117" priority="122">
      <formula>AND(R$9&gt;=14/24,R$9&lt;20/24)</formula>
    </cfRule>
    <cfRule type="expression" dxfId="3116" priority="123">
      <formula>AND(R$9&gt;=8/24,R$9&lt;14/24)</formula>
    </cfRule>
    <cfRule type="expression" dxfId="3115" priority="124">
      <formula>R$9&lt;8/24</formula>
    </cfRule>
  </conditionalFormatting>
  <conditionalFormatting sqref="R40:Z40">
    <cfRule type="expression" dxfId="3114" priority="117">
      <formula>R$9&gt;=20/24</formula>
    </cfRule>
    <cfRule type="expression" dxfId="3113" priority="118">
      <formula>AND(R$9&gt;=14/24,R$9&lt;20/24)</formula>
    </cfRule>
    <cfRule type="expression" dxfId="3112" priority="119">
      <formula>AND(R$9&gt;=8/24,R$9&lt;14/24)</formula>
    </cfRule>
    <cfRule type="expression" dxfId="3111" priority="120">
      <formula>R$9&lt;8/24</formula>
    </cfRule>
  </conditionalFormatting>
  <conditionalFormatting sqref="R41:Z41">
    <cfRule type="expression" dxfId="3110" priority="113">
      <formula>R$9&gt;=20/24</formula>
    </cfRule>
    <cfRule type="expression" dxfId="3109" priority="114">
      <formula>AND(R$9&gt;=14/24,R$9&lt;20/24)</formula>
    </cfRule>
    <cfRule type="expression" dxfId="3108" priority="115">
      <formula>AND(R$9&gt;=8/24,R$9&lt;14/24)</formula>
    </cfRule>
    <cfRule type="expression" dxfId="3107" priority="116">
      <formula>R$9&lt;8/24</formula>
    </cfRule>
  </conditionalFormatting>
  <conditionalFormatting sqref="S51:Z52 AA52:AF58 X53:Z58">
    <cfRule type="expression" dxfId="3106" priority="109">
      <formula>S$9&gt;=20/24</formula>
    </cfRule>
    <cfRule type="expression" dxfId="3105" priority="110">
      <formula>AND(S$9&gt;=14/24,S$9&lt;20/24)</formula>
    </cfRule>
    <cfRule type="expression" dxfId="3104" priority="111">
      <formula>AND(S$9&gt;=8/24,S$9&lt;14/24)</formula>
    </cfRule>
    <cfRule type="expression" dxfId="3103" priority="112">
      <formula>S$9&lt;8/24</formula>
    </cfRule>
  </conditionalFormatting>
  <conditionalFormatting sqref="AA83:AF86">
    <cfRule type="expression" dxfId="3102" priority="105">
      <formula>AA$9&gt;=20/24</formula>
    </cfRule>
    <cfRule type="expression" dxfId="3101" priority="106">
      <formula>AND(AA$9&gt;=14/24,AA$9&lt;20/24)</formula>
    </cfRule>
    <cfRule type="expression" dxfId="3100" priority="107">
      <formula>AND(AA$9&gt;=8/24,AA$9&lt;14/24)</formula>
    </cfRule>
    <cfRule type="expression" dxfId="3099" priority="108">
      <formula>AA$9&lt;8/24</formula>
    </cfRule>
  </conditionalFormatting>
  <conditionalFormatting sqref="C83:K86">
    <cfRule type="expression" dxfId="3098" priority="97">
      <formula>C$9&gt;=20/24</formula>
    </cfRule>
    <cfRule type="expression" dxfId="3097" priority="98">
      <formula>AND(C$9&gt;=14/24,C$9&lt;20/24)</formula>
    </cfRule>
    <cfRule type="expression" dxfId="3096" priority="99">
      <formula>AND(C$9&gt;=8/24,C$9&lt;14/24)</formula>
    </cfRule>
    <cfRule type="expression" dxfId="3095" priority="100">
      <formula>C$9&lt;8/24</formula>
    </cfRule>
  </conditionalFormatting>
  <conditionalFormatting sqref="L83:Q86">
    <cfRule type="expression" dxfId="3094" priority="93">
      <formula>L$9&gt;=20/24</formula>
    </cfRule>
    <cfRule type="expression" dxfId="3093" priority="94">
      <formula>AND(L$9&gt;=14/24,L$9&lt;20/24)</formula>
    </cfRule>
    <cfRule type="expression" dxfId="3092" priority="95">
      <formula>AND(L$9&gt;=8/24,L$9&lt;14/24)</formula>
    </cfRule>
    <cfRule type="expression" dxfId="3091" priority="96">
      <formula>L$9&lt;8/24</formula>
    </cfRule>
  </conditionalFormatting>
  <conditionalFormatting sqref="R83:Z86">
    <cfRule type="expression" dxfId="3090" priority="89">
      <formula>R$9&gt;=20/24</formula>
    </cfRule>
    <cfRule type="expression" dxfId="3089" priority="90">
      <formula>AND(R$9&gt;=14/24,R$9&lt;20/24)</formula>
    </cfRule>
    <cfRule type="expression" dxfId="3088" priority="91">
      <formula>AND(R$9&gt;=8/24,R$9&lt;14/24)</formula>
    </cfRule>
    <cfRule type="expression" dxfId="3087" priority="92">
      <formula>R$9&lt;8/24</formula>
    </cfRule>
  </conditionalFormatting>
  <conditionalFormatting sqref="AG42 C42:AF43 C47:AF47 C31:K36 L44:AF46 C28:AF30 L31:AF41 M11:AF19">
    <cfRule type="expression" dxfId="3086" priority="88">
      <formula>C11&gt;$AG11</formula>
    </cfRule>
  </conditionalFormatting>
  <conditionalFormatting sqref="T192:AX192">
    <cfRule type="expression" dxfId="3085" priority="84">
      <formula>T$9&gt;=20/24</formula>
    </cfRule>
    <cfRule type="expression" dxfId="3084" priority="85">
      <formula>AND(T$9&gt;=14/24,T$9&lt;20/24)</formula>
    </cfRule>
    <cfRule type="expression" dxfId="3083" priority="86">
      <formula>AND(T$9&gt;=8/24,T$9&lt;14/24)</formula>
    </cfRule>
    <cfRule type="expression" dxfId="3082" priority="87">
      <formula>T$9&lt;8/24</formula>
    </cfRule>
  </conditionalFormatting>
  <conditionalFormatting sqref="A11:A86 A88:A180">
    <cfRule type="expression" dxfId="3081" priority="83">
      <formula>$AH11=0</formula>
    </cfRule>
  </conditionalFormatting>
  <conditionalFormatting sqref="AA87:AF87">
    <cfRule type="expression" dxfId="3080" priority="79">
      <formula>AA$9&gt;=20/24</formula>
    </cfRule>
    <cfRule type="expression" dxfId="3079" priority="80">
      <formula>AND(AA$9&gt;=14/24,AA$9&lt;20/24)</formula>
    </cfRule>
    <cfRule type="expression" dxfId="3078" priority="81">
      <formula>AND(AA$9&gt;=8/24,AA$9&lt;14/24)</formula>
    </cfRule>
    <cfRule type="expression" dxfId="3077" priority="82">
      <formula>AA$9&lt;8/24</formula>
    </cfRule>
  </conditionalFormatting>
  <conditionalFormatting sqref="C87:K87">
    <cfRule type="expression" dxfId="3076" priority="75">
      <formula>C$9&gt;=20/24</formula>
    </cfRule>
    <cfRule type="expression" dxfId="3075" priority="76">
      <formula>AND(C$9&gt;=14/24,C$9&lt;20/24)</formula>
    </cfRule>
    <cfRule type="expression" dxfId="3074" priority="77">
      <formula>AND(C$9&gt;=8/24,C$9&lt;14/24)</formula>
    </cfRule>
    <cfRule type="expression" dxfId="3073" priority="78">
      <formula>C$9&lt;8/24</formula>
    </cfRule>
  </conditionalFormatting>
  <conditionalFormatting sqref="L87:Q87">
    <cfRule type="expression" dxfId="3072" priority="71">
      <formula>L$9&gt;=20/24</formula>
    </cfRule>
    <cfRule type="expression" dxfId="3071" priority="72">
      <formula>AND(L$9&gt;=14/24,L$9&lt;20/24)</formula>
    </cfRule>
    <cfRule type="expression" dxfId="3070" priority="73">
      <formula>AND(L$9&gt;=8/24,L$9&lt;14/24)</formula>
    </cfRule>
    <cfRule type="expression" dxfId="3069" priority="74">
      <formula>L$9&lt;8/24</formula>
    </cfRule>
  </conditionalFormatting>
  <conditionalFormatting sqref="R87:Z87">
    <cfRule type="expression" dxfId="3068" priority="67">
      <formula>R$9&gt;=20/24</formula>
    </cfRule>
    <cfRule type="expression" dxfId="3067" priority="68">
      <formula>AND(R$9&gt;=14/24,R$9&lt;20/24)</formula>
    </cfRule>
    <cfRule type="expression" dxfId="3066" priority="69">
      <formula>AND(R$9&gt;=8/24,R$9&lt;14/24)</formula>
    </cfRule>
    <cfRule type="expression" dxfId="3065" priority="70">
      <formula>R$9&lt;8/24</formula>
    </cfRule>
  </conditionalFormatting>
  <conditionalFormatting sqref="A87">
    <cfRule type="expression" dxfId="3064" priority="66">
      <formula>$AH87=0</formula>
    </cfRule>
  </conditionalFormatting>
  <conditionalFormatting sqref="C28:AF28">
    <cfRule type="expression" dxfId="3063" priority="62">
      <formula>C$9&gt;=20/24</formula>
    </cfRule>
    <cfRule type="expression" dxfId="3062" priority="63">
      <formula>AND(C$9&gt;=14/24,C$9&lt;20/24)</formula>
    </cfRule>
    <cfRule type="expression" dxfId="3061" priority="64">
      <formula>AND(C$9&gt;=8/24,C$9&lt;14/24)</formula>
    </cfRule>
    <cfRule type="expression" dxfId="3060" priority="65">
      <formula>C$9&lt;8/24</formula>
    </cfRule>
  </conditionalFormatting>
  <conditionalFormatting sqref="R28:AA28">
    <cfRule type="expression" dxfId="3059" priority="58">
      <formula>R$9&gt;=20/24</formula>
    </cfRule>
    <cfRule type="expression" dxfId="3058" priority="59">
      <formula>AND(R$9&gt;=14/24,R$9&lt;20/24)</formula>
    </cfRule>
    <cfRule type="expression" dxfId="3057" priority="60">
      <formula>AND(R$9&gt;=8/24,R$9&lt;14/24)</formula>
    </cfRule>
    <cfRule type="expression" dxfId="3056" priority="61">
      <formula>R$9&lt;8/24</formula>
    </cfRule>
  </conditionalFormatting>
  <conditionalFormatting sqref="B59:B79 B44:B51 B11:L12 B37:K39 C44:K46">
    <cfRule type="expression" dxfId="3055" priority="54">
      <formula>B$9&gt;=20/24</formula>
    </cfRule>
    <cfRule type="expression" dxfId="3054" priority="55">
      <formula>AND(B$9&gt;=14/24,B$9&lt;20/24)</formula>
    </cfRule>
    <cfRule type="expression" dxfId="3053" priority="56">
      <formula>AND(B$9&gt;=8/24,B$9&lt;14/24)</formula>
    </cfRule>
    <cfRule type="expression" dxfId="3052" priority="57">
      <formula>B$9&lt;8/24</formula>
    </cfRule>
  </conditionalFormatting>
  <conditionalFormatting sqref="B13:L13">
    <cfRule type="expression" dxfId="3051" priority="50">
      <formula>B$9&gt;=20/24</formula>
    </cfRule>
    <cfRule type="expression" dxfId="3050" priority="51">
      <formula>AND(B$9&gt;=14/24,B$9&lt;20/24)</formula>
    </cfRule>
    <cfRule type="expression" dxfId="3049" priority="52">
      <formula>AND(B$9&gt;=8/24,B$9&lt;14/24)</formula>
    </cfRule>
    <cfRule type="expression" dxfId="3048" priority="53">
      <formula>B$9&lt;8/24</formula>
    </cfRule>
  </conditionalFormatting>
  <conditionalFormatting sqref="B11:L11 B13:L14 B16:L16 B18:L18">
    <cfRule type="expression" dxfId="3047" priority="46">
      <formula>B$9&gt;=20/24</formula>
    </cfRule>
    <cfRule type="expression" dxfId="3046" priority="47">
      <formula>AND(B$9&gt;=14/24,B$9&lt;20/24)</formula>
    </cfRule>
    <cfRule type="expression" dxfId="3045" priority="48">
      <formula>AND(B$9&gt;=8/24,B$9&lt;14/24)</formula>
    </cfRule>
    <cfRule type="expression" dxfId="3044" priority="49">
      <formula>B$9&lt;8/24</formula>
    </cfRule>
  </conditionalFormatting>
  <conditionalFormatting sqref="B40:K40">
    <cfRule type="expression" dxfId="3043" priority="42">
      <formula>B$9&gt;=20/24</formula>
    </cfRule>
    <cfRule type="expression" dxfId="3042" priority="43">
      <formula>AND(B$9&gt;=14/24,B$9&lt;20/24)</formula>
    </cfRule>
    <cfRule type="expression" dxfId="3041" priority="44">
      <formula>AND(B$9&gt;=8/24,B$9&lt;14/24)</formula>
    </cfRule>
    <cfRule type="expression" dxfId="3040" priority="45">
      <formula>B$9&lt;8/24</formula>
    </cfRule>
  </conditionalFormatting>
  <conditionalFormatting sqref="B41:K41">
    <cfRule type="expression" dxfId="3039" priority="38">
      <formula>B$9&gt;=20/24</formula>
    </cfRule>
    <cfRule type="expression" dxfId="3038" priority="39">
      <formula>AND(B$9&gt;=14/24,B$9&lt;20/24)</formula>
    </cfRule>
    <cfRule type="expression" dxfId="3037" priority="40">
      <formula>AND(B$9&gt;=8/24,B$9&lt;14/24)</formula>
    </cfRule>
    <cfRule type="expression" dxfId="3036" priority="41">
      <formula>B$9&lt;8/24</formula>
    </cfRule>
  </conditionalFormatting>
  <conditionalFormatting sqref="B13:L27 M20:AF27">
    <cfRule type="expression" dxfId="3035" priority="34">
      <formula>B$9&gt;=20/24</formula>
    </cfRule>
    <cfRule type="expression" dxfId="3034" priority="35">
      <formula>AND(B$9&gt;=14/24,B$9&lt;20/24)</formula>
    </cfRule>
    <cfRule type="expression" dxfId="3033" priority="36">
      <formula>AND(B$9&gt;=8/24,B$9&lt;14/24)</formula>
    </cfRule>
    <cfRule type="expression" dxfId="3032" priority="37">
      <formula>B$9&lt;8/24</formula>
    </cfRule>
  </conditionalFormatting>
  <conditionalFormatting sqref="B37:K39">
    <cfRule type="expression" dxfId="3031" priority="30">
      <formula>B$9&gt;=20/24</formula>
    </cfRule>
    <cfRule type="expression" dxfId="3030" priority="31">
      <formula>AND(B$9&gt;=14/24,B$9&lt;20/24)</formula>
    </cfRule>
    <cfRule type="expression" dxfId="3029" priority="32">
      <formula>AND(B$9&gt;=8/24,B$9&lt;14/24)</formula>
    </cfRule>
    <cfRule type="expression" dxfId="3028" priority="33">
      <formula>B$9&lt;8/24</formula>
    </cfRule>
  </conditionalFormatting>
  <conditionalFormatting sqref="B40:K40">
    <cfRule type="expression" dxfId="3027" priority="26">
      <formula>B$9&gt;=20/24</formula>
    </cfRule>
    <cfRule type="expression" dxfId="3026" priority="27">
      <formula>AND(B$9&gt;=14/24,B$9&lt;20/24)</formula>
    </cfRule>
    <cfRule type="expression" dxfId="3025" priority="28">
      <formula>AND(B$9&gt;=8/24,B$9&lt;14/24)</formula>
    </cfRule>
    <cfRule type="expression" dxfId="3024" priority="29">
      <formula>B$9&lt;8/24</formula>
    </cfRule>
  </conditionalFormatting>
  <conditionalFormatting sqref="B41:K41">
    <cfRule type="expression" dxfId="3023" priority="22">
      <formula>B$9&gt;=20/24</formula>
    </cfRule>
    <cfRule type="expression" dxfId="3022" priority="23">
      <formula>AND(B$9&gt;=14/24,B$9&lt;20/24)</formula>
    </cfRule>
    <cfRule type="expression" dxfId="3021" priority="24">
      <formula>AND(B$9&gt;=8/24,B$9&lt;14/24)</formula>
    </cfRule>
    <cfRule type="expression" dxfId="3020" priority="25">
      <formula>B$9&lt;8/24</formula>
    </cfRule>
  </conditionalFormatting>
  <conditionalFormatting sqref="B52:B58 C53:W58">
    <cfRule type="expression" dxfId="3019" priority="18">
      <formula>B$9&gt;=20/24</formula>
    </cfRule>
    <cfRule type="expression" dxfId="3018" priority="19">
      <formula>AND(B$9&gt;=14/24,B$9&lt;20/24)</formula>
    </cfRule>
    <cfRule type="expression" dxfId="3017" priority="20">
      <formula>AND(B$9&gt;=8/24,B$9&lt;14/24)</formula>
    </cfRule>
    <cfRule type="expression" dxfId="3016" priority="21">
      <formula>B$9&lt;8/24</formula>
    </cfRule>
  </conditionalFormatting>
  <conditionalFormatting sqref="B83:B86">
    <cfRule type="expression" dxfId="3015" priority="14">
      <formula>B$9&gt;=20/24</formula>
    </cfRule>
    <cfRule type="expression" dxfId="3014" priority="15">
      <formula>AND(B$9&gt;=14/24,B$9&lt;20/24)</formula>
    </cfRule>
    <cfRule type="expression" dxfId="3013" priority="16">
      <formula>AND(B$9&gt;=8/24,B$9&lt;14/24)</formula>
    </cfRule>
    <cfRule type="expression" dxfId="3012" priority="17">
      <formula>B$9&lt;8/24</formula>
    </cfRule>
  </conditionalFormatting>
  <conditionalFormatting sqref="B11:B47 C11:L27 C37:K41 C44:K46 M20:AF27">
    <cfRule type="expression" dxfId="3011" priority="13">
      <formula>B11&gt;$AG11</formula>
    </cfRule>
  </conditionalFormatting>
  <conditionalFormatting sqref="B87">
    <cfRule type="expression" dxfId="3010" priority="9">
      <formula>B$9&gt;=20/24</formula>
    </cfRule>
    <cfRule type="expression" dxfId="3009" priority="10">
      <formula>AND(B$9&gt;=14/24,B$9&lt;20/24)</formula>
    </cfRule>
    <cfRule type="expression" dxfId="3008" priority="11">
      <formula>AND(B$9&gt;=8/24,B$9&lt;14/24)</formula>
    </cfRule>
    <cfRule type="expression" dxfId="3007" priority="12">
      <formula>B$9&lt;8/24</formula>
    </cfRule>
  </conditionalFormatting>
  <conditionalFormatting sqref="B28">
    <cfRule type="expression" dxfId="3006" priority="5">
      <formula>B$9&gt;=20/24</formula>
    </cfRule>
    <cfRule type="expression" dxfId="3005" priority="6">
      <formula>AND(B$9&gt;=14/24,B$9&lt;20/24)</formula>
    </cfRule>
    <cfRule type="expression" dxfId="3004" priority="7">
      <formula>AND(B$9&gt;=8/24,B$9&lt;14/24)</formula>
    </cfRule>
    <cfRule type="expression" dxfId="3003" priority="8">
      <formula>B$9&lt;8/24</formula>
    </cfRule>
  </conditionalFormatting>
  <conditionalFormatting sqref="L29">
    <cfRule type="expression" dxfId="3002" priority="1">
      <formula>L$9&gt;=20/24</formula>
    </cfRule>
    <cfRule type="expression" dxfId="3001" priority="2">
      <formula>AND(L$9&gt;=14/24,L$9&lt;20/24)</formula>
    </cfRule>
    <cfRule type="expression" dxfId="3000" priority="3">
      <formula>AND(L$9&gt;=8/24,L$9&lt;14/24)</formula>
    </cfRule>
    <cfRule type="expression" dxfId="2999" priority="4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A48" sqref="A48:XFD48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13</v>
      </c>
      <c r="D4" s="226">
        <f ca="1">IFERROR(DATE(2021,4,13)+C4,"")</f>
        <v>44312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730</v>
      </c>
      <c r="C5" s="32">
        <f t="shared" ref="C5:AF5" si="0">C59</f>
        <v>703.99999999999989</v>
      </c>
      <c r="D5" s="32">
        <f t="shared" si="0"/>
        <v>701.8</v>
      </c>
      <c r="E5" s="32">
        <f t="shared" si="0"/>
        <v>698</v>
      </c>
      <c r="F5" s="32">
        <f t="shared" si="0"/>
        <v>729.8</v>
      </c>
      <c r="G5" s="32">
        <f t="shared" si="0"/>
        <v>698.7</v>
      </c>
      <c r="H5" s="32">
        <f t="shared" si="0"/>
        <v>620.1</v>
      </c>
      <c r="I5" s="32">
        <f t="shared" si="0"/>
        <v>648.79999999999995</v>
      </c>
      <c r="J5" s="32">
        <f t="shared" si="0"/>
        <v>670.80000000000007</v>
      </c>
      <c r="K5" s="32">
        <f t="shared" si="0"/>
        <v>682.1</v>
      </c>
      <c r="L5" s="32">
        <f t="shared" si="0"/>
        <v>682.1</v>
      </c>
      <c r="M5" s="32">
        <f t="shared" si="0"/>
        <v>743.69999999999993</v>
      </c>
      <c r="N5" s="32">
        <f t="shared" si="0"/>
        <v>746.80000000000007</v>
      </c>
      <c r="O5" s="32">
        <f t="shared" si="0"/>
        <v>748.1</v>
      </c>
      <c r="P5" s="32">
        <f t="shared" si="0"/>
        <v>749.1</v>
      </c>
      <c r="Q5" s="32">
        <f t="shared" si="0"/>
        <v>756.3</v>
      </c>
      <c r="R5" s="32">
        <f t="shared" si="0"/>
        <v>781.8</v>
      </c>
      <c r="S5" s="32">
        <f t="shared" si="0"/>
        <v>778.3</v>
      </c>
      <c r="T5" s="32">
        <f t="shared" si="0"/>
        <v>752.2</v>
      </c>
      <c r="U5" s="32">
        <f t="shared" si="0"/>
        <v>740.3</v>
      </c>
      <c r="V5" s="32">
        <f t="shared" si="0"/>
        <v>738.59999999999991</v>
      </c>
      <c r="W5" s="32">
        <f t="shared" si="0"/>
        <v>724.7</v>
      </c>
      <c r="X5" s="32">
        <f t="shared" si="0"/>
        <v>762.5</v>
      </c>
      <c r="Y5" s="32">
        <f t="shared" si="0"/>
        <v>810</v>
      </c>
      <c r="Z5" s="32">
        <f t="shared" si="0"/>
        <v>788.1</v>
      </c>
      <c r="AA5" s="32">
        <f t="shared" si="0"/>
        <v>806.9</v>
      </c>
      <c r="AB5" s="32">
        <f t="shared" si="0"/>
        <v>799.5</v>
      </c>
      <c r="AC5" s="32">
        <f t="shared" si="0"/>
        <v>799.5</v>
      </c>
      <c r="AD5" s="32">
        <f t="shared" si="0"/>
        <v>760</v>
      </c>
      <c r="AE5" s="32">
        <f t="shared" si="0"/>
        <v>759.4</v>
      </c>
      <c r="AF5" s="32">
        <f t="shared" si="0"/>
        <v>743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1290MW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Load=976</v>
      </c>
      <c r="B7" s="35">
        <f t="shared" ref="B7:AF7" si="1">B65</f>
        <v>1051.94</v>
      </c>
      <c r="C7" s="35">
        <f t="shared" si="1"/>
        <v>1024.6399999999999</v>
      </c>
      <c r="D7" s="35">
        <f t="shared" si="1"/>
        <v>1002.44</v>
      </c>
      <c r="E7" s="35">
        <f t="shared" si="1"/>
        <v>976.04</v>
      </c>
      <c r="F7" s="35">
        <f t="shared" si="1"/>
        <v>1078.6399999999999</v>
      </c>
      <c r="G7" s="35">
        <f t="shared" si="1"/>
        <v>998.64</v>
      </c>
      <c r="H7" s="35">
        <f t="shared" si="1"/>
        <v>1044.54</v>
      </c>
      <c r="I7" s="35">
        <f t="shared" si="1"/>
        <v>1095.54</v>
      </c>
      <c r="J7" s="35">
        <f t="shared" si="1"/>
        <v>1137.6400000000001</v>
      </c>
      <c r="K7" s="35">
        <f t="shared" si="1"/>
        <v>1210.3400000000001</v>
      </c>
      <c r="L7" s="35">
        <f>L65</f>
        <v>1211.8400000000001</v>
      </c>
      <c r="M7" s="35">
        <f t="shared" si="1"/>
        <v>1290.04</v>
      </c>
      <c r="N7" s="35">
        <f t="shared" si="1"/>
        <v>1293.8400000000001</v>
      </c>
      <c r="O7" s="35">
        <f t="shared" si="1"/>
        <v>1296.24</v>
      </c>
      <c r="P7" s="35">
        <f t="shared" si="1"/>
        <v>1286.44</v>
      </c>
      <c r="Q7" s="35">
        <f t="shared" si="1"/>
        <v>1263.04</v>
      </c>
      <c r="R7" s="35">
        <f t="shared" si="1"/>
        <v>1285.44</v>
      </c>
      <c r="S7" s="35">
        <f t="shared" si="1"/>
        <v>1268.6399999999999</v>
      </c>
      <c r="T7" s="35">
        <f t="shared" si="1"/>
        <v>1242.44</v>
      </c>
      <c r="U7" s="35">
        <f t="shared" si="1"/>
        <v>1234.54</v>
      </c>
      <c r="V7" s="35">
        <f t="shared" si="1"/>
        <v>1236.04</v>
      </c>
      <c r="W7" s="35">
        <f t="shared" si="1"/>
        <v>1240.19</v>
      </c>
      <c r="X7" s="35">
        <f t="shared" si="1"/>
        <v>1288.04</v>
      </c>
      <c r="Y7" s="35">
        <f t="shared" si="1"/>
        <v>1419.94</v>
      </c>
      <c r="Z7" s="35">
        <f t="shared" si="1"/>
        <v>1440.24</v>
      </c>
      <c r="AA7" s="35">
        <f t="shared" si="1"/>
        <v>1401.74</v>
      </c>
      <c r="AB7" s="35">
        <f t="shared" si="1"/>
        <v>1361.8400000000001</v>
      </c>
      <c r="AC7" s="35">
        <f t="shared" si="1"/>
        <v>1336.64</v>
      </c>
      <c r="AD7" s="35">
        <f t="shared" si="1"/>
        <v>1242.04</v>
      </c>
      <c r="AE7" s="35">
        <f t="shared" si="1"/>
        <v>1156.3399999999999</v>
      </c>
      <c r="AF7" s="35">
        <f t="shared" si="1"/>
        <v>1122.44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20</v>
      </c>
      <c r="C11" s="47">
        <v>20</v>
      </c>
      <c r="D11" s="47">
        <v>20</v>
      </c>
      <c r="E11" s="47">
        <v>20</v>
      </c>
      <c r="F11" s="47">
        <v>20</v>
      </c>
      <c r="G11" s="47">
        <v>20</v>
      </c>
      <c r="H11" s="47">
        <v>20</v>
      </c>
      <c r="I11" s="47">
        <v>20</v>
      </c>
      <c r="J11" s="47">
        <v>20</v>
      </c>
      <c r="K11" s="47">
        <v>20</v>
      </c>
      <c r="L11" s="48">
        <v>20</v>
      </c>
      <c r="M11" s="48">
        <v>20</v>
      </c>
      <c r="N11" s="48">
        <v>20</v>
      </c>
      <c r="O11" s="48">
        <v>20</v>
      </c>
      <c r="P11" s="48">
        <v>20</v>
      </c>
      <c r="Q11" s="48">
        <v>20</v>
      </c>
      <c r="R11" s="49">
        <v>20.7</v>
      </c>
      <c r="S11" s="49">
        <v>20.2</v>
      </c>
      <c r="T11" s="49">
        <v>20.3</v>
      </c>
      <c r="U11" s="49">
        <v>20</v>
      </c>
      <c r="V11" s="49">
        <v>20.3</v>
      </c>
      <c r="W11" s="49">
        <v>19.100000000000001</v>
      </c>
      <c r="X11" s="49">
        <v>20</v>
      </c>
      <c r="Y11" s="49">
        <v>18.600000000000001</v>
      </c>
      <c r="Z11" s="49">
        <v>18.7</v>
      </c>
      <c r="AA11" s="49">
        <v>18.7</v>
      </c>
      <c r="AB11" s="47">
        <v>19.2</v>
      </c>
      <c r="AC11" s="47">
        <v>19.2</v>
      </c>
      <c r="AD11" s="47">
        <v>19.2</v>
      </c>
      <c r="AE11" s="47">
        <v>19.2</v>
      </c>
      <c r="AF11" s="47">
        <v>19.2</v>
      </c>
      <c r="AG11" s="50">
        <v>60</v>
      </c>
      <c r="AH11" s="51">
        <f>MAX(B11:AF11)</f>
        <v>20.7</v>
      </c>
      <c r="AI11" s="52">
        <f>MIN(B11:AF11)</f>
        <v>18.600000000000001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25.6</v>
      </c>
      <c r="C12" s="55">
        <v>25.6</v>
      </c>
      <c r="D12" s="55">
        <v>25.1</v>
      </c>
      <c r="E12" s="55">
        <v>30.2</v>
      </c>
      <c r="F12" s="55">
        <v>29</v>
      </c>
      <c r="G12" s="55">
        <v>30</v>
      </c>
      <c r="H12" s="55">
        <v>29</v>
      </c>
      <c r="I12" s="55">
        <v>30.3</v>
      </c>
      <c r="J12" s="55">
        <v>30</v>
      </c>
      <c r="K12" s="55">
        <v>30</v>
      </c>
      <c r="L12" s="48">
        <v>30</v>
      </c>
      <c r="M12" s="48">
        <v>30</v>
      </c>
      <c r="N12" s="48">
        <v>30</v>
      </c>
      <c r="O12" s="48">
        <v>30</v>
      </c>
      <c r="P12" s="48">
        <v>30</v>
      </c>
      <c r="Q12" s="48">
        <v>30</v>
      </c>
      <c r="R12" s="48">
        <v>25.6</v>
      </c>
      <c r="S12" s="48">
        <v>25.3</v>
      </c>
      <c r="T12" s="48">
        <v>25.5</v>
      </c>
      <c r="U12" s="48">
        <v>25.5</v>
      </c>
      <c r="V12" s="48">
        <v>25.5</v>
      </c>
      <c r="W12" s="48">
        <v>25.5</v>
      </c>
      <c r="X12" s="48">
        <v>25.3</v>
      </c>
      <c r="Y12" s="48">
        <v>25.4</v>
      </c>
      <c r="Z12" s="48">
        <v>25.7</v>
      </c>
      <c r="AA12" s="48">
        <v>25.4</v>
      </c>
      <c r="AB12" s="55">
        <v>25.3</v>
      </c>
      <c r="AC12" s="55">
        <v>25.3</v>
      </c>
      <c r="AD12" s="55">
        <v>30.6</v>
      </c>
      <c r="AE12" s="55">
        <v>28.6</v>
      </c>
      <c r="AF12" s="55">
        <v>29.8</v>
      </c>
      <c r="AG12" s="56">
        <v>50</v>
      </c>
      <c r="AH12" s="51">
        <f t="shared" ref="AH12:AH77" si="2">MAX(B12:AF12)</f>
        <v>30.6</v>
      </c>
      <c r="AI12" s="52">
        <f t="shared" ref="AI12:AI77" si="3">MIN(B12:AF12)</f>
        <v>25.1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15.6</v>
      </c>
      <c r="C13" s="55">
        <v>15.6</v>
      </c>
      <c r="D13" s="55">
        <v>15.6</v>
      </c>
      <c r="E13" s="55">
        <v>15.6</v>
      </c>
      <c r="F13" s="55">
        <v>15.6</v>
      </c>
      <c r="G13" s="55">
        <v>15.6</v>
      </c>
      <c r="H13" s="55">
        <v>15.6</v>
      </c>
      <c r="I13" s="55">
        <v>15.6</v>
      </c>
      <c r="J13" s="55">
        <v>15.6</v>
      </c>
      <c r="K13" s="55">
        <v>15.6</v>
      </c>
      <c r="L13" s="48">
        <v>15.6</v>
      </c>
      <c r="M13" s="48">
        <v>15.6</v>
      </c>
      <c r="N13" s="48">
        <v>15.6</v>
      </c>
      <c r="O13" s="48">
        <v>15.6</v>
      </c>
      <c r="P13" s="48">
        <v>15.6</v>
      </c>
      <c r="Q13" s="48">
        <v>15.6</v>
      </c>
      <c r="R13" s="48">
        <v>14</v>
      </c>
      <c r="S13" s="48">
        <v>14</v>
      </c>
      <c r="T13" s="48">
        <v>13.9</v>
      </c>
      <c r="U13" s="48">
        <v>16.2</v>
      </c>
      <c r="V13" s="48">
        <v>16.899999999999999</v>
      </c>
      <c r="W13" s="48">
        <v>16.399999999999999</v>
      </c>
      <c r="X13" s="48">
        <v>16.399999999999999</v>
      </c>
      <c r="Y13" s="48">
        <v>16.399999999999999</v>
      </c>
      <c r="Z13" s="48">
        <v>16.399999999999999</v>
      </c>
      <c r="AA13" s="48">
        <v>16.399999999999999</v>
      </c>
      <c r="AB13" s="55">
        <v>16.399999999999999</v>
      </c>
      <c r="AC13" s="55">
        <v>16.399999999999999</v>
      </c>
      <c r="AD13" s="55">
        <v>16.399999999999999</v>
      </c>
      <c r="AE13" s="55">
        <v>16.399999999999999</v>
      </c>
      <c r="AF13" s="55">
        <v>16.399999999999999</v>
      </c>
      <c r="AG13" s="58">
        <v>45</v>
      </c>
      <c r="AH13" s="51">
        <f t="shared" si="2"/>
        <v>16.899999999999999</v>
      </c>
      <c r="AI13" s="52">
        <f t="shared" si="3"/>
        <v>13.9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48">
        <v>8</v>
      </c>
      <c r="C14" s="48">
        <v>8</v>
      </c>
      <c r="D14" s="48">
        <v>8</v>
      </c>
      <c r="E14" s="48">
        <v>8</v>
      </c>
      <c r="F14" s="48">
        <v>8</v>
      </c>
      <c r="G14" s="48">
        <v>8</v>
      </c>
      <c r="H14" s="48">
        <v>8</v>
      </c>
      <c r="I14" s="48">
        <v>8</v>
      </c>
      <c r="J14" s="48">
        <v>8</v>
      </c>
      <c r="K14" s="48">
        <v>8</v>
      </c>
      <c r="L14" s="48">
        <v>8</v>
      </c>
      <c r="M14" s="48">
        <v>8</v>
      </c>
      <c r="N14" s="48">
        <v>8</v>
      </c>
      <c r="O14" s="48">
        <v>8</v>
      </c>
      <c r="P14" s="48">
        <v>8</v>
      </c>
      <c r="Q14" s="48">
        <v>8</v>
      </c>
      <c r="R14" s="48">
        <v>8</v>
      </c>
      <c r="S14" s="48">
        <v>8</v>
      </c>
      <c r="T14" s="48">
        <v>8</v>
      </c>
      <c r="U14" s="48">
        <v>8</v>
      </c>
      <c r="V14" s="48">
        <v>8</v>
      </c>
      <c r="W14" s="48">
        <v>8</v>
      </c>
      <c r="X14" s="48">
        <v>8</v>
      </c>
      <c r="Y14" s="48">
        <v>8</v>
      </c>
      <c r="Z14" s="48">
        <v>8</v>
      </c>
      <c r="AA14" s="48">
        <v>8</v>
      </c>
      <c r="AB14" s="48">
        <v>8</v>
      </c>
      <c r="AC14" s="48">
        <v>8</v>
      </c>
      <c r="AD14" s="48">
        <v>8</v>
      </c>
      <c r="AE14" s="48">
        <v>8</v>
      </c>
      <c r="AF14" s="48">
        <v>8</v>
      </c>
      <c r="AG14" s="58">
        <v>25</v>
      </c>
      <c r="AH14" s="51">
        <f t="shared" si="2"/>
        <v>8</v>
      </c>
      <c r="AI14" s="52">
        <f t="shared" si="3"/>
        <v>8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48">
        <v>9.4</v>
      </c>
      <c r="C15" s="48">
        <v>7.1</v>
      </c>
      <c r="D15" s="48">
        <v>7</v>
      </c>
      <c r="E15" s="48">
        <v>9.6999999999999993</v>
      </c>
      <c r="F15" s="48">
        <v>3.9</v>
      </c>
      <c r="G15" s="48">
        <v>5</v>
      </c>
      <c r="H15" s="48">
        <v>10</v>
      </c>
      <c r="I15" s="48">
        <v>9.5</v>
      </c>
      <c r="J15" s="48">
        <v>9.5</v>
      </c>
      <c r="K15" s="48">
        <v>7.3</v>
      </c>
      <c r="L15" s="48">
        <v>7.3</v>
      </c>
      <c r="M15" s="48">
        <v>7.3</v>
      </c>
      <c r="N15" s="48">
        <v>7.3</v>
      </c>
      <c r="O15" s="48">
        <v>7.3</v>
      </c>
      <c r="P15" s="48">
        <v>7.3</v>
      </c>
      <c r="Q15" s="48">
        <v>7.3</v>
      </c>
      <c r="R15" s="48">
        <v>6.7</v>
      </c>
      <c r="S15" s="48">
        <v>9.3000000000000007</v>
      </c>
      <c r="T15" s="48">
        <v>6.6</v>
      </c>
      <c r="U15" s="48">
        <v>7.3</v>
      </c>
      <c r="V15" s="48">
        <v>7.2</v>
      </c>
      <c r="W15" s="48">
        <v>7.2</v>
      </c>
      <c r="X15" s="48">
        <v>9.3000000000000007</v>
      </c>
      <c r="Y15" s="48">
        <v>9.3000000000000007</v>
      </c>
      <c r="Z15" s="48">
        <v>7.4</v>
      </c>
      <c r="AA15" s="48">
        <v>7.4</v>
      </c>
      <c r="AB15" s="55">
        <v>7.5</v>
      </c>
      <c r="AC15" s="55">
        <v>8.5</v>
      </c>
      <c r="AD15" s="55">
        <v>8.6999999999999993</v>
      </c>
      <c r="AE15" s="55">
        <v>8.6999999999999993</v>
      </c>
      <c r="AF15" s="55">
        <v>8.6999999999999993</v>
      </c>
      <c r="AG15" s="58">
        <v>25</v>
      </c>
      <c r="AH15" s="51">
        <f t="shared" si="2"/>
        <v>10</v>
      </c>
      <c r="AI15" s="52">
        <f t="shared" si="3"/>
        <v>3.9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6.2</v>
      </c>
      <c r="C16" s="48">
        <v>6.2</v>
      </c>
      <c r="D16" s="48">
        <v>6.2</v>
      </c>
      <c r="E16" s="48">
        <v>6.2</v>
      </c>
      <c r="F16" s="48">
        <v>6.2</v>
      </c>
      <c r="G16" s="48">
        <v>6.2</v>
      </c>
      <c r="H16" s="48">
        <v>6.2</v>
      </c>
      <c r="I16" s="48">
        <v>6.2</v>
      </c>
      <c r="J16" s="48">
        <v>6.2</v>
      </c>
      <c r="K16" s="48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12.3</v>
      </c>
      <c r="C17" s="48">
        <v>12.4</v>
      </c>
      <c r="D17" s="48">
        <v>12.5</v>
      </c>
      <c r="E17" s="48">
        <v>12.7</v>
      </c>
      <c r="F17" s="48">
        <v>11.6</v>
      </c>
      <c r="G17" s="48">
        <v>11.6</v>
      </c>
      <c r="H17" s="48">
        <v>11.6</v>
      </c>
      <c r="I17" s="48">
        <v>11.7</v>
      </c>
      <c r="J17" s="48">
        <v>11.8</v>
      </c>
      <c r="K17" s="48">
        <v>11.6</v>
      </c>
      <c r="L17" s="48">
        <v>11.6</v>
      </c>
      <c r="M17" s="48">
        <v>11.6</v>
      </c>
      <c r="N17" s="48">
        <v>11.6</v>
      </c>
      <c r="O17" s="48">
        <v>11.6</v>
      </c>
      <c r="P17" s="48">
        <v>11.6</v>
      </c>
      <c r="Q17" s="48">
        <v>11.6</v>
      </c>
      <c r="R17" s="48">
        <v>10.9</v>
      </c>
      <c r="S17" s="48">
        <v>10.8</v>
      </c>
      <c r="T17" s="48">
        <v>10.1</v>
      </c>
      <c r="U17" s="48">
        <v>10.5</v>
      </c>
      <c r="V17" s="48">
        <v>10.5</v>
      </c>
      <c r="W17" s="48">
        <v>10.65</v>
      </c>
      <c r="X17" s="48">
        <v>11</v>
      </c>
      <c r="Y17" s="48">
        <v>10.3</v>
      </c>
      <c r="Z17" s="48">
        <v>13</v>
      </c>
      <c r="AA17" s="48">
        <v>13</v>
      </c>
      <c r="AB17" s="48">
        <v>15</v>
      </c>
      <c r="AC17" s="48">
        <v>15</v>
      </c>
      <c r="AD17" s="48">
        <v>15</v>
      </c>
      <c r="AE17" s="48">
        <v>17.3</v>
      </c>
      <c r="AF17" s="48">
        <v>17.3</v>
      </c>
      <c r="AG17" s="58">
        <v>22.1</v>
      </c>
      <c r="AH17" s="51">
        <f t="shared" si="2"/>
        <v>17.3</v>
      </c>
      <c r="AI17" s="52">
        <f t="shared" si="3"/>
        <v>10.1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3</v>
      </c>
      <c r="C18" s="48">
        <v>3</v>
      </c>
      <c r="D18" s="48">
        <v>3</v>
      </c>
      <c r="E18" s="48">
        <v>3</v>
      </c>
      <c r="F18" s="48">
        <v>3</v>
      </c>
      <c r="G18" s="48">
        <v>3</v>
      </c>
      <c r="H18" s="48">
        <v>3</v>
      </c>
      <c r="I18" s="48">
        <v>3</v>
      </c>
      <c r="J18" s="48">
        <v>3</v>
      </c>
      <c r="K18" s="48">
        <v>3</v>
      </c>
      <c r="L18" s="48">
        <v>4.5</v>
      </c>
      <c r="M18" s="48">
        <v>4.5</v>
      </c>
      <c r="N18" s="48">
        <v>4.5</v>
      </c>
      <c r="O18" s="48">
        <v>4.5</v>
      </c>
      <c r="P18" s="48">
        <v>4.5</v>
      </c>
      <c r="Q18" s="48">
        <v>4.5</v>
      </c>
      <c r="R18" s="48">
        <v>4.5</v>
      </c>
      <c r="S18" s="48">
        <v>4.5</v>
      </c>
      <c r="T18" s="48">
        <v>4.5</v>
      </c>
      <c r="U18" s="48">
        <v>4.5</v>
      </c>
      <c r="V18" s="48">
        <v>4.5</v>
      </c>
      <c r="W18" s="48">
        <v>4.5</v>
      </c>
      <c r="X18" s="48">
        <v>4.5</v>
      </c>
      <c r="Y18" s="48">
        <v>4.5</v>
      </c>
      <c r="Z18" s="48">
        <v>4.5</v>
      </c>
      <c r="AA18" s="48">
        <v>0</v>
      </c>
      <c r="AB18" s="48">
        <v>3</v>
      </c>
      <c r="AC18" s="48">
        <v>3</v>
      </c>
      <c r="AD18" s="48">
        <v>3</v>
      </c>
      <c r="AE18" s="48">
        <v>3</v>
      </c>
      <c r="AF18" s="48">
        <v>3</v>
      </c>
      <c r="AG18" s="58">
        <v>22.1</v>
      </c>
      <c r="AH18" s="51">
        <f t="shared" si="2"/>
        <v>4.5</v>
      </c>
      <c r="AI18" s="52">
        <f t="shared" si="3"/>
        <v>0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48">
        <v>10.5</v>
      </c>
      <c r="C19" s="48">
        <v>10.6</v>
      </c>
      <c r="D19" s="48">
        <v>10.4</v>
      </c>
      <c r="E19" s="48">
        <v>10</v>
      </c>
      <c r="F19" s="48">
        <v>9.8000000000000007</v>
      </c>
      <c r="G19" s="48">
        <v>9.5</v>
      </c>
      <c r="H19" s="48">
        <v>9</v>
      </c>
      <c r="I19" s="48">
        <v>9</v>
      </c>
      <c r="J19" s="48">
        <v>9.1</v>
      </c>
      <c r="K19" s="48">
        <v>9</v>
      </c>
      <c r="L19" s="48">
        <v>9</v>
      </c>
      <c r="M19" s="48">
        <v>9</v>
      </c>
      <c r="N19" s="48">
        <v>9</v>
      </c>
      <c r="O19" s="48">
        <v>9</v>
      </c>
      <c r="P19" s="48">
        <v>9</v>
      </c>
      <c r="Q19" s="48">
        <v>9</v>
      </c>
      <c r="R19" s="48">
        <v>6.3</v>
      </c>
      <c r="S19" s="48">
        <v>5.3</v>
      </c>
      <c r="T19" s="48">
        <v>8</v>
      </c>
      <c r="U19" s="48">
        <v>7.6</v>
      </c>
      <c r="V19" s="48">
        <v>7.6</v>
      </c>
      <c r="W19" s="48">
        <v>7.6</v>
      </c>
      <c r="X19" s="48">
        <v>7.9</v>
      </c>
      <c r="Y19" s="48">
        <v>8.3000000000000007</v>
      </c>
      <c r="Z19" s="48">
        <v>9.1</v>
      </c>
      <c r="AA19" s="48">
        <v>9.1</v>
      </c>
      <c r="AB19" s="48">
        <v>9.8000000000000007</v>
      </c>
      <c r="AC19" s="48">
        <v>9.8000000000000007</v>
      </c>
      <c r="AD19" s="48">
        <v>9.8000000000000007</v>
      </c>
      <c r="AE19" s="48">
        <v>9.8000000000000007</v>
      </c>
      <c r="AF19" s="48">
        <v>9.8000000000000007</v>
      </c>
      <c r="AG19" s="58">
        <v>22</v>
      </c>
      <c r="AH19" s="51">
        <f t="shared" si="2"/>
        <v>10.6</v>
      </c>
      <c r="AI19" s="52">
        <f t="shared" si="3"/>
        <v>5.3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58">
        <v>22</v>
      </c>
      <c r="AH20" s="51">
        <f t="shared" si="2"/>
        <v>0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2</v>
      </c>
      <c r="C21" s="48">
        <v>2</v>
      </c>
      <c r="D21" s="48">
        <v>2</v>
      </c>
      <c r="E21" s="48">
        <v>2</v>
      </c>
      <c r="F21" s="48">
        <v>2</v>
      </c>
      <c r="G21" s="48">
        <v>2</v>
      </c>
      <c r="H21" s="48">
        <v>2</v>
      </c>
      <c r="I21" s="48">
        <v>2</v>
      </c>
      <c r="J21" s="48">
        <v>2</v>
      </c>
      <c r="K21" s="48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48">
        <v>5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48">
        <v>5</v>
      </c>
      <c r="M22" s="48">
        <v>5</v>
      </c>
      <c r="N22" s="48">
        <v>5</v>
      </c>
      <c r="O22" s="48">
        <v>5</v>
      </c>
      <c r="P22" s="48">
        <v>5</v>
      </c>
      <c r="Q22" s="48">
        <v>5</v>
      </c>
      <c r="R22" s="48">
        <v>5</v>
      </c>
      <c r="S22" s="48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48">
        <v>3.5</v>
      </c>
      <c r="M23" s="48">
        <v>3.5</v>
      </c>
      <c r="N23" s="48">
        <v>3.5</v>
      </c>
      <c r="O23" s="48">
        <v>3.5</v>
      </c>
      <c r="P23" s="48">
        <v>3.5</v>
      </c>
      <c r="Q23" s="48">
        <v>3.5</v>
      </c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5</v>
      </c>
      <c r="C24" s="48">
        <v>5</v>
      </c>
      <c r="D24" s="48">
        <v>5</v>
      </c>
      <c r="E24" s="48">
        <v>5</v>
      </c>
      <c r="F24" s="48">
        <v>5</v>
      </c>
      <c r="G24" s="48">
        <v>5</v>
      </c>
      <c r="H24" s="48">
        <v>5</v>
      </c>
      <c r="I24" s="48">
        <v>5</v>
      </c>
      <c r="J24" s="48">
        <v>5</v>
      </c>
      <c r="K24" s="48">
        <v>5</v>
      </c>
      <c r="L24" s="48">
        <v>5</v>
      </c>
      <c r="M24" s="48">
        <v>5</v>
      </c>
      <c r="N24" s="48">
        <v>5</v>
      </c>
      <c r="O24" s="48">
        <v>5</v>
      </c>
      <c r="P24" s="48">
        <v>5</v>
      </c>
      <c r="Q24" s="48">
        <v>5</v>
      </c>
      <c r="R24" s="48">
        <v>5</v>
      </c>
      <c r="S24" s="48">
        <v>5</v>
      </c>
      <c r="T24" s="48">
        <v>5</v>
      </c>
      <c r="U24" s="48">
        <v>5</v>
      </c>
      <c r="V24" s="48">
        <v>5</v>
      </c>
      <c r="W24" s="48">
        <v>5</v>
      </c>
      <c r="X24" s="48">
        <v>5</v>
      </c>
      <c r="Y24" s="48">
        <v>5</v>
      </c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48">
        <v>3</v>
      </c>
      <c r="M26" s="48">
        <v>3</v>
      </c>
      <c r="N26" s="48">
        <v>3</v>
      </c>
      <c r="O26" s="48">
        <v>3</v>
      </c>
      <c r="P26" s="48">
        <v>3</v>
      </c>
      <c r="Q26" s="48">
        <v>3</v>
      </c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48">
        <v>3</v>
      </c>
      <c r="C27" s="48">
        <v>3</v>
      </c>
      <c r="D27" s="48">
        <v>3</v>
      </c>
      <c r="E27" s="48">
        <v>3</v>
      </c>
      <c r="F27" s="48">
        <v>3</v>
      </c>
      <c r="G27" s="48">
        <v>3</v>
      </c>
      <c r="H27" s="48">
        <v>3</v>
      </c>
      <c r="I27" s="48">
        <v>3</v>
      </c>
      <c r="J27" s="48">
        <v>3</v>
      </c>
      <c r="K27" s="48">
        <v>3</v>
      </c>
      <c r="L27" s="48">
        <v>3</v>
      </c>
      <c r="M27" s="48">
        <v>3</v>
      </c>
      <c r="N27" s="48">
        <v>3</v>
      </c>
      <c r="O27" s="48">
        <v>3</v>
      </c>
      <c r="P27" s="48">
        <v>3</v>
      </c>
      <c r="Q27" s="48">
        <v>3</v>
      </c>
      <c r="R27" s="48">
        <v>3</v>
      </c>
      <c r="S27" s="48">
        <v>3</v>
      </c>
      <c r="T27" s="48">
        <v>3</v>
      </c>
      <c r="U27" s="48">
        <v>3</v>
      </c>
      <c r="V27" s="48">
        <v>3</v>
      </c>
      <c r="W27" s="48">
        <v>3</v>
      </c>
      <c r="X27" s="48">
        <v>3</v>
      </c>
      <c r="Y27" s="48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75</v>
      </c>
      <c r="C28" s="55">
        <v>75</v>
      </c>
      <c r="D28" s="55">
        <v>75</v>
      </c>
      <c r="E28" s="55">
        <v>75</v>
      </c>
      <c r="F28" s="55">
        <v>75</v>
      </c>
      <c r="G28" s="55">
        <v>75</v>
      </c>
      <c r="H28" s="55">
        <v>75</v>
      </c>
      <c r="I28" s="55">
        <v>75</v>
      </c>
      <c r="J28" s="55">
        <v>75</v>
      </c>
      <c r="K28" s="55">
        <v>75</v>
      </c>
      <c r="L28" s="55">
        <v>75</v>
      </c>
      <c r="M28" s="55">
        <v>75</v>
      </c>
      <c r="N28" s="55">
        <v>75</v>
      </c>
      <c r="O28" s="55">
        <v>75</v>
      </c>
      <c r="P28" s="55">
        <v>75</v>
      </c>
      <c r="Q28" s="55">
        <v>75</v>
      </c>
      <c r="R28" s="55">
        <v>75</v>
      </c>
      <c r="S28" s="55">
        <v>75</v>
      </c>
      <c r="T28" s="55">
        <v>75</v>
      </c>
      <c r="U28" s="55">
        <v>75</v>
      </c>
      <c r="V28" s="55">
        <v>75</v>
      </c>
      <c r="W28" s="55">
        <v>75</v>
      </c>
      <c r="X28" s="55">
        <v>75</v>
      </c>
      <c r="Y28" s="55">
        <v>75</v>
      </c>
      <c r="Z28" s="55">
        <v>75</v>
      </c>
      <c r="AA28" s="55">
        <v>75</v>
      </c>
      <c r="AB28" s="55">
        <v>75</v>
      </c>
      <c r="AC28" s="55">
        <v>75</v>
      </c>
      <c r="AD28" s="55">
        <v>75</v>
      </c>
      <c r="AE28" s="55">
        <v>75</v>
      </c>
      <c r="AF28" s="55">
        <v>75</v>
      </c>
      <c r="AG28" s="58">
        <v>85</v>
      </c>
      <c r="AH28" s="51">
        <f t="shared" si="2"/>
        <v>75</v>
      </c>
      <c r="AI28" s="52">
        <f t="shared" si="3"/>
        <v>75</v>
      </c>
      <c r="AK28" s="53"/>
    </row>
    <row r="29" spans="1:88" ht="15.75" thickBot="1" x14ac:dyDescent="0.3">
      <c r="A29" s="65" t="s">
        <v>36</v>
      </c>
      <c r="B29" s="55">
        <v>17.5</v>
      </c>
      <c r="C29" s="55">
        <v>17</v>
      </c>
      <c r="D29" s="55">
        <v>17.3</v>
      </c>
      <c r="E29" s="55">
        <v>17.899999999999999</v>
      </c>
      <c r="F29" s="55">
        <v>18.8</v>
      </c>
      <c r="G29" s="55">
        <v>18.2</v>
      </c>
      <c r="H29" s="55">
        <v>19</v>
      </c>
      <c r="I29" s="55">
        <v>22.3</v>
      </c>
      <c r="J29" s="55">
        <v>22</v>
      </c>
      <c r="K29" s="55">
        <v>20.7</v>
      </c>
      <c r="L29" s="48">
        <v>20.7</v>
      </c>
      <c r="M29" s="48">
        <v>20.7</v>
      </c>
      <c r="N29" s="66">
        <v>19.100000000000001</v>
      </c>
      <c r="O29" s="66">
        <v>19.600000000000001</v>
      </c>
      <c r="P29" s="66">
        <v>19.600000000000001</v>
      </c>
      <c r="Q29" s="66">
        <v>20.8</v>
      </c>
      <c r="R29" s="66">
        <v>18.600000000000001</v>
      </c>
      <c r="S29" s="66">
        <v>17.5</v>
      </c>
      <c r="T29" s="66"/>
      <c r="U29" s="66">
        <v>15.8</v>
      </c>
      <c r="V29" s="66">
        <v>15.5</v>
      </c>
      <c r="W29" s="66">
        <v>14.8</v>
      </c>
      <c r="X29" s="66">
        <v>14.4</v>
      </c>
      <c r="Y29" s="66">
        <v>9.9</v>
      </c>
      <c r="Z29" s="66">
        <v>11.7</v>
      </c>
      <c r="AA29" s="66">
        <v>8.9</v>
      </c>
      <c r="AB29" s="66">
        <v>13.6</v>
      </c>
      <c r="AC29" s="66">
        <v>14.6</v>
      </c>
      <c r="AD29" s="66">
        <v>15.5</v>
      </c>
      <c r="AE29" s="55">
        <v>17.8</v>
      </c>
      <c r="AF29" s="55">
        <v>16</v>
      </c>
      <c r="AG29" s="58">
        <v>240</v>
      </c>
      <c r="AH29" s="51">
        <f t="shared" si="2"/>
        <v>22.3</v>
      </c>
      <c r="AI29" s="52">
        <f t="shared" si="3"/>
        <v>8.9</v>
      </c>
      <c r="AK29" s="53"/>
    </row>
    <row r="30" spans="1:88" ht="15.75" thickBot="1" x14ac:dyDescent="0.3">
      <c r="A30" s="67" t="s">
        <v>37</v>
      </c>
      <c r="B30" s="68">
        <f>SUM(B11:B28)</f>
        <v>207.10000000000002</v>
      </c>
      <c r="C30" s="68">
        <f t="shared" ref="C30:AF30" si="4">SUM(C11:C28)</f>
        <v>205</v>
      </c>
      <c r="D30" s="68">
        <f t="shared" si="4"/>
        <v>204.3</v>
      </c>
      <c r="E30" s="68">
        <f t="shared" si="4"/>
        <v>211.9</v>
      </c>
      <c r="F30" s="68">
        <f t="shared" si="4"/>
        <v>203.6</v>
      </c>
      <c r="G30" s="68">
        <f t="shared" si="4"/>
        <v>205.39999999999998</v>
      </c>
      <c r="H30" s="68">
        <f t="shared" si="4"/>
        <v>208.89999999999998</v>
      </c>
      <c r="I30" s="68">
        <f t="shared" si="4"/>
        <v>209.8</v>
      </c>
      <c r="J30" s="68">
        <f t="shared" si="4"/>
        <v>209.7</v>
      </c>
      <c r="K30" s="68">
        <f t="shared" si="4"/>
        <v>207.2</v>
      </c>
      <c r="L30" s="68">
        <f t="shared" si="4"/>
        <v>208.7</v>
      </c>
      <c r="M30" s="68">
        <f t="shared" si="4"/>
        <v>208.7</v>
      </c>
      <c r="N30" s="68">
        <f t="shared" si="4"/>
        <v>208.7</v>
      </c>
      <c r="O30" s="68">
        <f t="shared" si="4"/>
        <v>208.7</v>
      </c>
      <c r="P30" s="68">
        <f t="shared" si="4"/>
        <v>208.7</v>
      </c>
      <c r="Q30" s="68">
        <f t="shared" si="4"/>
        <v>208.7</v>
      </c>
      <c r="R30" s="68">
        <f t="shared" si="4"/>
        <v>199.4</v>
      </c>
      <c r="S30" s="68">
        <f t="shared" si="4"/>
        <v>200.1</v>
      </c>
      <c r="T30" s="68">
        <f t="shared" si="4"/>
        <v>199.59999999999997</v>
      </c>
      <c r="U30" s="68">
        <f t="shared" si="4"/>
        <v>202.3</v>
      </c>
      <c r="V30" s="68">
        <f>SUM(V11:V28)</f>
        <v>203.2</v>
      </c>
      <c r="W30" s="68">
        <f t="shared" si="4"/>
        <v>201.65</v>
      </c>
      <c r="X30" s="68">
        <f t="shared" si="4"/>
        <v>205.1</v>
      </c>
      <c r="Y30" s="68">
        <f t="shared" si="4"/>
        <v>203.5</v>
      </c>
      <c r="Z30" s="68">
        <f t="shared" si="4"/>
        <v>205.5</v>
      </c>
      <c r="AA30" s="68">
        <f t="shared" si="4"/>
        <v>200.7</v>
      </c>
      <c r="AB30" s="68">
        <f t="shared" si="4"/>
        <v>206.9</v>
      </c>
      <c r="AC30" s="68">
        <f t="shared" si="4"/>
        <v>207.9</v>
      </c>
      <c r="AD30" s="68">
        <f t="shared" si="4"/>
        <v>213.39999999999998</v>
      </c>
      <c r="AE30" s="68">
        <f t="shared" si="4"/>
        <v>213.7</v>
      </c>
      <c r="AF30" s="68">
        <f t="shared" si="4"/>
        <v>214.9</v>
      </c>
      <c r="AG30" s="58">
        <f>SUM(AG11:AG29)</f>
        <v>729.2</v>
      </c>
      <c r="AH30" s="51">
        <f t="shared" si="2"/>
        <v>214.9</v>
      </c>
      <c r="AI30" s="52">
        <f t="shared" si="3"/>
        <v>199.4</v>
      </c>
      <c r="AK30" s="53"/>
    </row>
    <row r="31" spans="1:88" x14ac:dyDescent="0.25">
      <c r="A31" s="54" t="s">
        <v>38</v>
      </c>
      <c r="B31" s="55">
        <v>30.5</v>
      </c>
      <c r="C31" s="55">
        <v>31</v>
      </c>
      <c r="D31" s="55">
        <v>30.4</v>
      </c>
      <c r="E31" s="55">
        <v>0</v>
      </c>
      <c r="F31" s="55">
        <v>0</v>
      </c>
      <c r="G31" s="55">
        <v>0</v>
      </c>
      <c r="H31" s="55">
        <v>30</v>
      </c>
      <c r="I31" s="55">
        <v>30</v>
      </c>
      <c r="J31" s="55">
        <v>60.5</v>
      </c>
      <c r="K31" s="55">
        <v>97.2</v>
      </c>
      <c r="L31" s="55">
        <v>97.2</v>
      </c>
      <c r="M31" s="48">
        <v>72</v>
      </c>
      <c r="N31" s="48">
        <v>69</v>
      </c>
      <c r="O31" s="48">
        <v>69</v>
      </c>
      <c r="P31" s="48">
        <v>69</v>
      </c>
      <c r="Q31" s="48">
        <v>61</v>
      </c>
      <c r="R31" s="48">
        <v>40.6</v>
      </c>
      <c r="S31" s="48">
        <v>40.6</v>
      </c>
      <c r="T31" s="48">
        <v>40.5</v>
      </c>
      <c r="U31" s="48">
        <v>35.299999999999997</v>
      </c>
      <c r="V31" s="48">
        <v>40</v>
      </c>
      <c r="W31" s="48">
        <v>60.3</v>
      </c>
      <c r="X31" s="48">
        <v>60.3</v>
      </c>
      <c r="Y31" s="48">
        <v>106.7</v>
      </c>
      <c r="Z31" s="48">
        <v>131.69999999999999</v>
      </c>
      <c r="AA31" s="47">
        <v>106</v>
      </c>
      <c r="AB31" s="47">
        <v>93.4</v>
      </c>
      <c r="AC31" s="47">
        <v>87</v>
      </c>
      <c r="AD31" s="47">
        <v>60.5</v>
      </c>
      <c r="AE31" s="47">
        <v>30.4</v>
      </c>
      <c r="AF31" s="47">
        <v>30.5</v>
      </c>
      <c r="AG31" s="56">
        <v>144</v>
      </c>
      <c r="AH31" s="51">
        <f t="shared" si="2"/>
        <v>131.69999999999999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20</v>
      </c>
      <c r="I32" s="55">
        <v>30</v>
      </c>
      <c r="J32" s="55">
        <v>29.9</v>
      </c>
      <c r="K32" s="55">
        <v>49.8</v>
      </c>
      <c r="L32" s="55">
        <v>49.8</v>
      </c>
      <c r="M32" s="69">
        <v>43.8</v>
      </c>
      <c r="N32" s="69">
        <v>43.4</v>
      </c>
      <c r="O32" s="69">
        <v>43.4</v>
      </c>
      <c r="P32" s="69">
        <v>43.4</v>
      </c>
      <c r="Q32" s="69">
        <v>22.1</v>
      </c>
      <c r="R32" s="69">
        <v>29.2</v>
      </c>
      <c r="S32" s="69">
        <v>31.1</v>
      </c>
      <c r="T32" s="69">
        <v>30.5</v>
      </c>
      <c r="U32" s="69">
        <v>29.7</v>
      </c>
      <c r="V32" s="69">
        <v>24.7</v>
      </c>
      <c r="W32" s="69">
        <v>24</v>
      </c>
      <c r="X32" s="69">
        <v>32.9</v>
      </c>
      <c r="Y32" s="69">
        <v>46.6</v>
      </c>
      <c r="Z32" s="69">
        <v>42.2</v>
      </c>
      <c r="AA32" s="55">
        <v>34</v>
      </c>
      <c r="AB32" s="55">
        <v>34.799999999999997</v>
      </c>
      <c r="AC32" s="55">
        <v>25</v>
      </c>
      <c r="AD32" s="55">
        <v>20.2</v>
      </c>
      <c r="AE32" s="55">
        <v>0</v>
      </c>
      <c r="AF32" s="55">
        <v>0</v>
      </c>
      <c r="AG32" s="58">
        <v>70</v>
      </c>
      <c r="AH32" s="51">
        <f t="shared" si="2"/>
        <v>49.8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18.5</v>
      </c>
      <c r="C33" s="55">
        <v>18.7</v>
      </c>
      <c r="D33" s="55">
        <v>0</v>
      </c>
      <c r="E33" s="55">
        <v>0</v>
      </c>
      <c r="F33" s="55">
        <v>0</v>
      </c>
      <c r="G33" s="55">
        <v>19</v>
      </c>
      <c r="H33" s="55">
        <v>35</v>
      </c>
      <c r="I33" s="55">
        <v>36.5</v>
      </c>
      <c r="J33" s="55">
        <v>36.5</v>
      </c>
      <c r="K33" s="55">
        <v>48.1</v>
      </c>
      <c r="L33" s="55">
        <v>48.1</v>
      </c>
      <c r="M33" s="69">
        <v>36.9</v>
      </c>
      <c r="N33" s="69">
        <v>35.6</v>
      </c>
      <c r="O33" s="69">
        <v>35.6</v>
      </c>
      <c r="P33" s="69">
        <v>35.6</v>
      </c>
      <c r="Q33" s="69">
        <v>35.700000000000003</v>
      </c>
      <c r="R33" s="69">
        <v>36.700000000000003</v>
      </c>
      <c r="S33" s="69">
        <v>23.2</v>
      </c>
      <c r="T33" s="69">
        <v>23.2</v>
      </c>
      <c r="U33" s="69">
        <v>23.2</v>
      </c>
      <c r="V33" s="69">
        <v>23.3</v>
      </c>
      <c r="W33" s="69">
        <v>46.1</v>
      </c>
      <c r="X33" s="69">
        <v>46.2</v>
      </c>
      <c r="Y33" s="69">
        <v>63.3</v>
      </c>
      <c r="Z33" s="69">
        <v>68.5</v>
      </c>
      <c r="AA33" s="55">
        <v>66.900000000000006</v>
      </c>
      <c r="AB33" s="55">
        <v>44.8</v>
      </c>
      <c r="AC33" s="55">
        <v>40.799999999999997</v>
      </c>
      <c r="AD33" s="55">
        <v>17.8</v>
      </c>
      <c r="AE33" s="55">
        <v>17.7</v>
      </c>
      <c r="AF33" s="55">
        <v>17.8</v>
      </c>
      <c r="AG33" s="58">
        <v>69</v>
      </c>
      <c r="AH33" s="51">
        <f t="shared" si="2"/>
        <v>68.5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28.7</v>
      </c>
      <c r="C34" s="55">
        <v>28.7</v>
      </c>
      <c r="D34" s="55">
        <v>28.7</v>
      </c>
      <c r="E34" s="55">
        <v>28.9</v>
      </c>
      <c r="F34" s="55">
        <v>28</v>
      </c>
      <c r="G34" s="55">
        <v>28.3</v>
      </c>
      <c r="H34" s="55">
        <v>28.3</v>
      </c>
      <c r="I34" s="55">
        <v>28.2</v>
      </c>
      <c r="J34" s="55">
        <v>28</v>
      </c>
      <c r="K34" s="55">
        <v>28.7</v>
      </c>
      <c r="L34" s="55">
        <v>28.7</v>
      </c>
      <c r="M34" s="69">
        <v>29</v>
      </c>
      <c r="N34" s="69">
        <v>28.7</v>
      </c>
      <c r="O34" s="69">
        <v>28.7</v>
      </c>
      <c r="P34" s="69">
        <v>28.7</v>
      </c>
      <c r="Q34" s="69">
        <v>28.7</v>
      </c>
      <c r="R34" s="69">
        <v>28.7</v>
      </c>
      <c r="S34" s="69">
        <v>28.7</v>
      </c>
      <c r="T34" s="69">
        <v>28.7</v>
      </c>
      <c r="U34" s="69">
        <v>28.5</v>
      </c>
      <c r="V34" s="69">
        <v>28.5</v>
      </c>
      <c r="W34" s="69">
        <v>28.7</v>
      </c>
      <c r="X34" s="69">
        <v>28.7</v>
      </c>
      <c r="Y34" s="69">
        <v>28.7</v>
      </c>
      <c r="Z34" s="69">
        <v>28.7</v>
      </c>
      <c r="AA34" s="55">
        <v>28.7</v>
      </c>
      <c r="AB34" s="55">
        <v>28.7</v>
      </c>
      <c r="AC34" s="55">
        <v>28.7</v>
      </c>
      <c r="AD34" s="55">
        <v>28.7</v>
      </c>
      <c r="AE34" s="55">
        <v>28.7</v>
      </c>
      <c r="AF34" s="55">
        <v>28.7</v>
      </c>
      <c r="AG34" s="58">
        <v>60</v>
      </c>
      <c r="AH34" s="51">
        <f t="shared" si="2"/>
        <v>29</v>
      </c>
      <c r="AI34" s="52">
        <f t="shared" si="3"/>
        <v>28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10</v>
      </c>
      <c r="H35" s="55">
        <v>10</v>
      </c>
      <c r="I35" s="55">
        <v>10</v>
      </c>
      <c r="J35" s="55">
        <v>10</v>
      </c>
      <c r="K35" s="55">
        <v>10</v>
      </c>
      <c r="L35" s="55">
        <v>10</v>
      </c>
      <c r="M35" s="48">
        <v>25.2</v>
      </c>
      <c r="N35" s="48">
        <v>25</v>
      </c>
      <c r="O35" s="48">
        <v>25</v>
      </c>
      <c r="P35" s="48">
        <v>10</v>
      </c>
      <c r="Q35" s="48">
        <v>10.6</v>
      </c>
      <c r="R35" s="48">
        <v>15</v>
      </c>
      <c r="S35" s="48">
        <v>15</v>
      </c>
      <c r="T35" s="48">
        <v>15</v>
      </c>
      <c r="U35" s="48">
        <v>15</v>
      </c>
      <c r="V35" s="69">
        <v>14.9</v>
      </c>
      <c r="W35" s="69">
        <v>14.9</v>
      </c>
      <c r="X35" s="69">
        <v>15</v>
      </c>
      <c r="Y35" s="69">
        <v>20.6</v>
      </c>
      <c r="Z35" s="69">
        <v>25.2</v>
      </c>
      <c r="AA35" s="55">
        <v>20</v>
      </c>
      <c r="AB35" s="55">
        <v>20.7</v>
      </c>
      <c r="AC35" s="55">
        <v>15</v>
      </c>
      <c r="AD35" s="55">
        <v>13</v>
      </c>
      <c r="AE35" s="55">
        <v>10</v>
      </c>
      <c r="AF35" s="55">
        <v>10</v>
      </c>
      <c r="AG35" s="58">
        <v>30</v>
      </c>
      <c r="AH35" s="51">
        <f t="shared" si="2"/>
        <v>25.2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11.7</v>
      </c>
      <c r="C36" s="70">
        <v>11.8</v>
      </c>
      <c r="D36" s="70">
        <v>11.8</v>
      </c>
      <c r="E36" s="70">
        <v>11.8</v>
      </c>
      <c r="F36" s="70">
        <v>11.8</v>
      </c>
      <c r="G36" s="70">
        <v>11.8</v>
      </c>
      <c r="H36" s="70">
        <v>11.8</v>
      </c>
      <c r="I36" s="70">
        <v>11.8</v>
      </c>
      <c r="J36" s="70">
        <v>11.8</v>
      </c>
      <c r="K36" s="70">
        <v>11.8</v>
      </c>
      <c r="L36" s="70">
        <v>11.8</v>
      </c>
      <c r="M36" s="48">
        <v>11.9</v>
      </c>
      <c r="N36" s="48">
        <v>11.9</v>
      </c>
      <c r="O36" s="48">
        <v>11.9</v>
      </c>
      <c r="P36" s="48">
        <v>11.9</v>
      </c>
      <c r="Q36" s="48">
        <v>11.9</v>
      </c>
      <c r="R36" s="48">
        <v>12.8</v>
      </c>
      <c r="S36" s="48">
        <v>12.8</v>
      </c>
      <c r="T36" s="48">
        <v>12.9</v>
      </c>
      <c r="U36" s="48">
        <v>12.7</v>
      </c>
      <c r="V36" s="48">
        <v>12.7</v>
      </c>
      <c r="W36" s="48">
        <v>12.7</v>
      </c>
      <c r="X36" s="48">
        <v>12.7</v>
      </c>
      <c r="Y36" s="48">
        <v>12.6</v>
      </c>
      <c r="Z36" s="48">
        <v>12.9</v>
      </c>
      <c r="AA36" s="48">
        <v>12.9</v>
      </c>
      <c r="AB36" s="55">
        <v>12.5</v>
      </c>
      <c r="AC36" s="55">
        <v>12.5</v>
      </c>
      <c r="AD36" s="55">
        <v>12.5</v>
      </c>
      <c r="AE36" s="55">
        <v>12.5</v>
      </c>
      <c r="AF36" s="55">
        <v>12.5</v>
      </c>
      <c r="AG36" s="58">
        <v>24</v>
      </c>
      <c r="AH36" s="51">
        <f t="shared" si="2"/>
        <v>12.9</v>
      </c>
      <c r="AI36" s="52">
        <f t="shared" si="3"/>
        <v>11.7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55">
        <v>10</v>
      </c>
      <c r="M38" s="55">
        <v>10</v>
      </c>
      <c r="N38" s="55">
        <v>10</v>
      </c>
      <c r="O38" s="55">
        <v>10</v>
      </c>
      <c r="P38" s="55">
        <v>10</v>
      </c>
      <c r="Q38" s="55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48">
        <v>10</v>
      </c>
      <c r="AB38" s="48">
        <v>10</v>
      </c>
      <c r="AC38" s="48">
        <v>10</v>
      </c>
      <c r="AD38" s="48">
        <v>10</v>
      </c>
      <c r="AE38" s="48">
        <v>10</v>
      </c>
      <c r="AF38" s="48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70">
        <v>5.5</v>
      </c>
      <c r="M39" s="70">
        <v>5.5</v>
      </c>
      <c r="N39" s="70">
        <v>5.5</v>
      </c>
      <c r="O39" s="70">
        <v>5.5</v>
      </c>
      <c r="P39" s="70">
        <v>5.5</v>
      </c>
      <c r="Q39" s="70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3.4</v>
      </c>
      <c r="C40" s="55">
        <v>3.4</v>
      </c>
      <c r="D40" s="55">
        <v>3.4</v>
      </c>
      <c r="E40" s="55">
        <v>3.4</v>
      </c>
      <c r="F40" s="55">
        <v>3.4</v>
      </c>
      <c r="G40" s="55">
        <v>3.4</v>
      </c>
      <c r="H40" s="55">
        <v>3.4</v>
      </c>
      <c r="I40" s="55">
        <v>3.4</v>
      </c>
      <c r="J40" s="55">
        <v>3.4</v>
      </c>
      <c r="K40" s="55">
        <v>3.4</v>
      </c>
      <c r="L40" s="55">
        <v>3.4</v>
      </c>
      <c r="M40" s="55">
        <v>3.4</v>
      </c>
      <c r="N40" s="55">
        <v>3.4</v>
      </c>
      <c r="O40" s="55">
        <v>3.4</v>
      </c>
      <c r="P40" s="55">
        <v>3.4</v>
      </c>
      <c r="Q40" s="55">
        <v>3.4</v>
      </c>
      <c r="R40" s="48">
        <v>3.4</v>
      </c>
      <c r="S40" s="48">
        <v>3.4</v>
      </c>
      <c r="T40" s="48">
        <v>3.4</v>
      </c>
      <c r="U40" s="48">
        <v>3.4</v>
      </c>
      <c r="V40" s="48">
        <v>3.4</v>
      </c>
      <c r="W40" s="48">
        <v>3.4</v>
      </c>
      <c r="X40" s="48">
        <v>3.4</v>
      </c>
      <c r="Y40" s="48">
        <v>3.4</v>
      </c>
      <c r="Z40" s="48">
        <v>3.4</v>
      </c>
      <c r="AA40" s="48">
        <v>3.4</v>
      </c>
      <c r="AB40" s="48">
        <v>3</v>
      </c>
      <c r="AC40" s="48">
        <v>3</v>
      </c>
      <c r="AD40" s="48">
        <v>3</v>
      </c>
      <c r="AE40" s="48">
        <v>3</v>
      </c>
      <c r="AF40" s="48">
        <v>3</v>
      </c>
      <c r="AG40" s="58">
        <v>10.050000000000001</v>
      </c>
      <c r="AH40" s="51">
        <f t="shared" si="2"/>
        <v>3.4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55">
        <v>3</v>
      </c>
      <c r="M41" s="55">
        <v>3</v>
      </c>
      <c r="N41" s="55">
        <v>3</v>
      </c>
      <c r="O41" s="55">
        <v>3</v>
      </c>
      <c r="P41" s="55">
        <v>3</v>
      </c>
      <c r="Q41" s="55">
        <v>3</v>
      </c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48">
        <v>3</v>
      </c>
      <c r="AB41" s="48">
        <v>3</v>
      </c>
      <c r="AC41" s="48">
        <v>3</v>
      </c>
      <c r="AD41" s="48">
        <v>3</v>
      </c>
      <c r="AE41" s="48">
        <v>3</v>
      </c>
      <c r="AF41" s="48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114.84000000000002</v>
      </c>
      <c r="C43" s="68">
        <f t="shared" si="6"/>
        <v>115.64000000000001</v>
      </c>
      <c r="D43" s="68">
        <f t="shared" si="6"/>
        <v>96.34</v>
      </c>
      <c r="E43" s="68">
        <f t="shared" si="6"/>
        <v>66.14</v>
      </c>
      <c r="F43" s="68">
        <f t="shared" si="6"/>
        <v>65.239999999999995</v>
      </c>
      <c r="G43" s="68">
        <f t="shared" si="6"/>
        <v>94.54</v>
      </c>
      <c r="H43" s="68">
        <f t="shared" si="6"/>
        <v>160.54</v>
      </c>
      <c r="I43" s="68">
        <f t="shared" si="6"/>
        <v>171.94</v>
      </c>
      <c r="J43" s="68">
        <f t="shared" si="6"/>
        <v>202.14000000000001</v>
      </c>
      <c r="K43" s="68">
        <f t="shared" si="6"/>
        <v>271.04000000000002</v>
      </c>
      <c r="L43" s="68">
        <f t="shared" si="6"/>
        <v>271.04000000000002</v>
      </c>
      <c r="M43" s="68">
        <f t="shared" si="6"/>
        <v>244.23999999999998</v>
      </c>
      <c r="N43" s="68">
        <f t="shared" si="6"/>
        <v>239.04</v>
      </c>
      <c r="O43" s="68">
        <f t="shared" si="6"/>
        <v>239.04</v>
      </c>
      <c r="P43" s="68">
        <f t="shared" si="6"/>
        <v>224.04</v>
      </c>
      <c r="Q43" s="68">
        <f t="shared" si="6"/>
        <v>195.44</v>
      </c>
      <c r="R43" s="68">
        <f t="shared" si="6"/>
        <v>188.44</v>
      </c>
      <c r="S43" s="68">
        <f t="shared" si="6"/>
        <v>176.84000000000003</v>
      </c>
      <c r="T43" s="68">
        <f t="shared" si="6"/>
        <v>176.24</v>
      </c>
      <c r="U43" s="68">
        <f t="shared" si="6"/>
        <v>169.83999999999997</v>
      </c>
      <c r="V43" s="68">
        <f t="shared" si="6"/>
        <v>169.54</v>
      </c>
      <c r="W43" s="68">
        <f t="shared" si="6"/>
        <v>212.14</v>
      </c>
      <c r="X43" s="68">
        <f t="shared" si="6"/>
        <v>221.23999999999995</v>
      </c>
      <c r="Y43" s="68">
        <f t="shared" si="6"/>
        <v>303.94000000000005</v>
      </c>
      <c r="Z43" s="68">
        <f t="shared" si="6"/>
        <v>334.63999999999993</v>
      </c>
      <c r="AA43" s="68">
        <f t="shared" si="6"/>
        <v>293.94</v>
      </c>
      <c r="AB43" s="68">
        <f t="shared" si="6"/>
        <v>259.94</v>
      </c>
      <c r="AC43" s="68">
        <f t="shared" si="6"/>
        <v>234.04</v>
      </c>
      <c r="AD43" s="68">
        <f t="shared" si="6"/>
        <v>177.73999999999998</v>
      </c>
      <c r="AE43" s="68">
        <f t="shared" si="6"/>
        <v>124.34</v>
      </c>
      <c r="AF43" s="68">
        <f t="shared" si="6"/>
        <v>124.54</v>
      </c>
      <c r="AG43" s="73">
        <f>SUM(AG31:AG42)</f>
        <v>464.91</v>
      </c>
      <c r="AH43" s="51">
        <f t="shared" si="2"/>
        <v>334.63999999999993</v>
      </c>
      <c r="AI43" s="52">
        <f t="shared" si="3"/>
        <v>65.239999999999995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74">
        <v>29.7</v>
      </c>
      <c r="N44" s="74">
        <v>29.7</v>
      </c>
      <c r="O44" s="74">
        <v>30</v>
      </c>
      <c r="P44" s="74">
        <v>34.9</v>
      </c>
      <c r="Q44" s="48">
        <v>35</v>
      </c>
      <c r="R44" s="48">
        <v>34.5</v>
      </c>
      <c r="S44" s="48">
        <v>34.200000000000003</v>
      </c>
      <c r="T44" s="48">
        <v>34.200000000000003</v>
      </c>
      <c r="U44" s="48">
        <v>38.299999999999997</v>
      </c>
      <c r="V44" s="48">
        <v>38.200000000000003</v>
      </c>
      <c r="W44" s="48">
        <v>37.9</v>
      </c>
      <c r="X44" s="48">
        <v>38</v>
      </c>
      <c r="Y44" s="48">
        <v>38</v>
      </c>
      <c r="Z44" s="48">
        <v>37.799999999999997</v>
      </c>
      <c r="AA44" s="48">
        <v>29.7</v>
      </c>
      <c r="AB44" s="48">
        <v>29.6</v>
      </c>
      <c r="AC44" s="48">
        <v>30.4</v>
      </c>
      <c r="AD44" s="48">
        <v>30.4</v>
      </c>
      <c r="AE44" s="48">
        <v>0</v>
      </c>
      <c r="AF44" s="48">
        <v>0</v>
      </c>
      <c r="AG44" s="56">
        <v>60</v>
      </c>
      <c r="AH44" s="51">
        <f t="shared" si="2"/>
        <v>38.299999999999997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74">
        <v>10</v>
      </c>
      <c r="N45" s="74">
        <v>14.4</v>
      </c>
      <c r="O45" s="74">
        <v>15</v>
      </c>
      <c r="P45" s="74">
        <v>14.4</v>
      </c>
      <c r="Q45" s="69">
        <v>12.9</v>
      </c>
      <c r="R45" s="48">
        <v>15.6</v>
      </c>
      <c r="S45" s="48">
        <v>14.1</v>
      </c>
      <c r="T45" s="48">
        <v>14.8</v>
      </c>
      <c r="U45" s="69">
        <v>17.399999999999999</v>
      </c>
      <c r="V45" s="69">
        <v>19.399999999999999</v>
      </c>
      <c r="W45" s="69">
        <v>16.7</v>
      </c>
      <c r="X45" s="69">
        <v>15.5</v>
      </c>
      <c r="Y45" s="69">
        <v>17.899999999999999</v>
      </c>
      <c r="Z45" s="69">
        <v>16.8</v>
      </c>
      <c r="AA45" s="69">
        <v>15</v>
      </c>
      <c r="AB45" s="69">
        <v>15.3</v>
      </c>
      <c r="AC45" s="69">
        <v>14.3</v>
      </c>
      <c r="AD45" s="69">
        <v>15</v>
      </c>
      <c r="AE45" s="69">
        <v>6.5</v>
      </c>
      <c r="AF45" s="69">
        <v>0</v>
      </c>
      <c r="AG45" s="58">
        <v>32</v>
      </c>
      <c r="AH45" s="51">
        <f t="shared" si="2"/>
        <v>19.399999999999999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5">
        <v>3.7</v>
      </c>
      <c r="N46" s="75">
        <v>5.2</v>
      </c>
      <c r="O46" s="75">
        <v>5.4</v>
      </c>
      <c r="P46" s="75">
        <v>5.3</v>
      </c>
      <c r="Q46" s="76">
        <v>4.7</v>
      </c>
      <c r="R46" s="48">
        <v>5.7</v>
      </c>
      <c r="S46" s="48">
        <v>5.0999999999999996</v>
      </c>
      <c r="T46" s="48">
        <v>5.4</v>
      </c>
      <c r="U46" s="76">
        <v>6.4</v>
      </c>
      <c r="V46" s="76">
        <v>7.1</v>
      </c>
      <c r="W46" s="76">
        <v>7.1</v>
      </c>
      <c r="X46" s="76">
        <v>5.7</v>
      </c>
      <c r="Y46" s="76">
        <v>6.6</v>
      </c>
      <c r="Z46" s="76">
        <v>7.4</v>
      </c>
      <c r="AA46" s="76">
        <v>5.5</v>
      </c>
      <c r="AB46" s="76">
        <v>5.6</v>
      </c>
      <c r="AC46" s="76">
        <v>5.5</v>
      </c>
      <c r="AD46" s="76">
        <v>5.5</v>
      </c>
      <c r="AE46" s="76">
        <v>2.4</v>
      </c>
      <c r="AF46" s="76">
        <v>0</v>
      </c>
      <c r="AG46" s="77">
        <v>14</v>
      </c>
      <c r="AH46" s="51">
        <f t="shared" si="2"/>
        <v>7.4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v>80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43.400000000000006</v>
      </c>
      <c r="N47" s="68">
        <f t="shared" si="7"/>
        <v>49.300000000000004</v>
      </c>
      <c r="O47" s="68">
        <f t="shared" si="7"/>
        <v>50.4</v>
      </c>
      <c r="P47" s="68">
        <f t="shared" si="7"/>
        <v>54.599999999999994</v>
      </c>
      <c r="Q47" s="68">
        <f t="shared" si="7"/>
        <v>52.6</v>
      </c>
      <c r="R47" s="68">
        <f t="shared" si="7"/>
        <v>55.800000000000004</v>
      </c>
      <c r="S47" s="68">
        <f t="shared" si="7"/>
        <v>53.400000000000006</v>
      </c>
      <c r="T47" s="68">
        <f t="shared" si="7"/>
        <v>54.4</v>
      </c>
      <c r="U47" s="68">
        <f t="shared" si="7"/>
        <v>62.099999999999994</v>
      </c>
      <c r="V47" s="68">
        <f t="shared" si="7"/>
        <v>64.7</v>
      </c>
      <c r="W47" s="68">
        <f t="shared" si="7"/>
        <v>61.699999999999996</v>
      </c>
      <c r="X47" s="68">
        <f t="shared" si="7"/>
        <v>59.2</v>
      </c>
      <c r="Y47" s="68">
        <f t="shared" si="7"/>
        <v>62.5</v>
      </c>
      <c r="Z47" s="68">
        <f t="shared" si="7"/>
        <v>61.999999999999993</v>
      </c>
      <c r="AA47" s="68">
        <f t="shared" si="7"/>
        <v>50.2</v>
      </c>
      <c r="AB47" s="68">
        <f t="shared" si="7"/>
        <v>50.500000000000007</v>
      </c>
      <c r="AC47" s="68">
        <f t="shared" si="7"/>
        <v>50.2</v>
      </c>
      <c r="AD47" s="68">
        <f t="shared" si="7"/>
        <v>50.9</v>
      </c>
      <c r="AE47" s="68">
        <f t="shared" si="7"/>
        <v>8.9</v>
      </c>
      <c r="AF47" s="68">
        <f t="shared" si="7"/>
        <v>0</v>
      </c>
      <c r="AG47" s="73">
        <f>SUM(AG44:AG46)</f>
        <v>106</v>
      </c>
      <c r="AH47" s="51">
        <f t="shared" si="2"/>
        <v>80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74</v>
      </c>
      <c r="C48" s="48">
        <v>75.900000000000006</v>
      </c>
      <c r="D48" s="48">
        <v>72</v>
      </c>
      <c r="E48" s="48">
        <v>78</v>
      </c>
      <c r="F48" s="48">
        <v>80</v>
      </c>
      <c r="G48" s="48">
        <v>75</v>
      </c>
      <c r="H48" s="48">
        <v>72</v>
      </c>
      <c r="I48" s="48">
        <v>78</v>
      </c>
      <c r="J48" s="48">
        <v>74</v>
      </c>
      <c r="K48" s="48">
        <v>78</v>
      </c>
      <c r="L48" s="48">
        <v>78</v>
      </c>
      <c r="M48" s="48">
        <v>73.900000000000006</v>
      </c>
      <c r="N48" s="48">
        <v>74.7</v>
      </c>
      <c r="O48" s="48">
        <v>75.5</v>
      </c>
      <c r="P48" s="48">
        <v>76.5</v>
      </c>
      <c r="Q48" s="48">
        <v>75</v>
      </c>
      <c r="R48" s="48">
        <v>78</v>
      </c>
      <c r="S48" s="48">
        <v>75</v>
      </c>
      <c r="T48" s="48">
        <v>74.7</v>
      </c>
      <c r="U48" s="48">
        <v>73</v>
      </c>
      <c r="V48" s="48">
        <v>76.3</v>
      </c>
      <c r="W48" s="48">
        <v>74</v>
      </c>
      <c r="X48" s="48">
        <v>68</v>
      </c>
      <c r="Y48" s="48">
        <v>63.2</v>
      </c>
      <c r="Z48" s="48">
        <v>70</v>
      </c>
      <c r="AA48" s="48">
        <v>74</v>
      </c>
      <c r="AB48" s="48">
        <v>72.2</v>
      </c>
      <c r="AC48" s="48">
        <v>75</v>
      </c>
      <c r="AD48" s="48">
        <v>72</v>
      </c>
      <c r="AE48" s="48">
        <v>72.400000000000006</v>
      </c>
      <c r="AF48" s="48">
        <v>70</v>
      </c>
      <c r="AG48" s="56"/>
      <c r="AH48" s="51">
        <f t="shared" si="2"/>
        <v>80</v>
      </c>
      <c r="AI48" s="52">
        <f t="shared" si="3"/>
        <v>63.2</v>
      </c>
      <c r="AK48" s="53"/>
    </row>
    <row r="49" spans="1:37" x14ac:dyDescent="0.25">
      <c r="A49" s="57" t="s">
        <v>56</v>
      </c>
      <c r="B49" s="69">
        <v>168</v>
      </c>
      <c r="C49" s="69">
        <v>135</v>
      </c>
      <c r="D49" s="69">
        <v>135</v>
      </c>
      <c r="E49" s="69">
        <v>131</v>
      </c>
      <c r="F49" s="69">
        <v>140</v>
      </c>
      <c r="G49" s="69">
        <v>136</v>
      </c>
      <c r="H49" s="69">
        <v>65</v>
      </c>
      <c r="I49" s="69">
        <v>66</v>
      </c>
      <c r="J49" s="69">
        <v>76</v>
      </c>
      <c r="K49" s="69">
        <v>78.900000000000006</v>
      </c>
      <c r="L49" s="69">
        <v>78.900000000000006</v>
      </c>
      <c r="M49" s="48">
        <f>114+58</f>
        <v>172</v>
      </c>
      <c r="N49" s="48">
        <f>113+55</f>
        <v>168</v>
      </c>
      <c r="O49" s="48">
        <f>108+48</f>
        <v>156</v>
      </c>
      <c r="P49" s="48">
        <f>108+48</f>
        <v>156</v>
      </c>
      <c r="Q49" s="48">
        <f>106+50</f>
        <v>156</v>
      </c>
      <c r="R49" s="48">
        <f>103+55</f>
        <v>158</v>
      </c>
      <c r="S49" s="48">
        <f>105+52</f>
        <v>157</v>
      </c>
      <c r="T49" s="48">
        <v>155</v>
      </c>
      <c r="U49" s="78">
        <f>102+56</f>
        <v>158</v>
      </c>
      <c r="V49" s="78">
        <f>107+57</f>
        <v>164</v>
      </c>
      <c r="W49" s="78">
        <f>108+59</f>
        <v>167</v>
      </c>
      <c r="X49" s="78">
        <f>113+62</f>
        <v>175</v>
      </c>
      <c r="Y49" s="78">
        <f>119+65</f>
        <v>184</v>
      </c>
      <c r="Z49" s="78">
        <f>119+55</f>
        <v>174</v>
      </c>
      <c r="AA49" s="69">
        <v>172</v>
      </c>
      <c r="AB49" s="69">
        <v>171</v>
      </c>
      <c r="AC49" s="69">
        <v>166</v>
      </c>
      <c r="AD49" s="69">
        <v>160</v>
      </c>
      <c r="AE49" s="69">
        <v>155</v>
      </c>
      <c r="AF49" s="69">
        <v>145</v>
      </c>
      <c r="AG49" s="58"/>
      <c r="AH49" s="51">
        <f t="shared" si="2"/>
        <v>184</v>
      </c>
      <c r="AI49" s="52">
        <f t="shared" si="3"/>
        <v>65</v>
      </c>
      <c r="AK49" s="53"/>
    </row>
    <row r="50" spans="1:37" x14ac:dyDescent="0.25">
      <c r="A50" s="57" t="s">
        <v>57</v>
      </c>
      <c r="B50" s="69">
        <v>335</v>
      </c>
      <c r="C50" s="69">
        <v>340</v>
      </c>
      <c r="D50" s="69">
        <v>346</v>
      </c>
      <c r="E50" s="69">
        <v>345</v>
      </c>
      <c r="F50" s="69">
        <v>365</v>
      </c>
      <c r="G50" s="48">
        <v>340</v>
      </c>
      <c r="H50" s="48">
        <v>345</v>
      </c>
      <c r="I50" s="48">
        <v>366</v>
      </c>
      <c r="J50" s="48">
        <v>380</v>
      </c>
      <c r="K50" s="48">
        <v>380</v>
      </c>
      <c r="L50" s="48">
        <v>380</v>
      </c>
      <c r="M50" s="69">
        <v>360</v>
      </c>
      <c r="N50" s="69">
        <v>356</v>
      </c>
      <c r="O50" s="69">
        <v>380</v>
      </c>
      <c r="P50" s="69">
        <v>380</v>
      </c>
      <c r="Q50" s="69">
        <v>382</v>
      </c>
      <c r="R50" s="69">
        <v>395</v>
      </c>
      <c r="S50" s="69">
        <v>396</v>
      </c>
      <c r="T50" s="69">
        <v>370</v>
      </c>
      <c r="U50" s="79">
        <v>375</v>
      </c>
      <c r="V50" s="79">
        <v>356</v>
      </c>
      <c r="W50" s="79">
        <v>352</v>
      </c>
      <c r="X50" s="79">
        <v>385</v>
      </c>
      <c r="Y50" s="79">
        <v>422</v>
      </c>
      <c r="Z50" s="79">
        <v>406</v>
      </c>
      <c r="AA50" s="69">
        <v>400</v>
      </c>
      <c r="AB50" s="69">
        <v>398</v>
      </c>
      <c r="AC50" s="69">
        <v>396</v>
      </c>
      <c r="AD50" s="69">
        <v>360</v>
      </c>
      <c r="AE50" s="69">
        <v>365</v>
      </c>
      <c r="AF50" s="69">
        <v>360</v>
      </c>
      <c r="AG50" s="80"/>
      <c r="AH50" s="51">
        <f t="shared" si="2"/>
        <v>422</v>
      </c>
      <c r="AI50" s="52">
        <f t="shared" si="3"/>
        <v>335</v>
      </c>
      <c r="AK50" s="53"/>
    </row>
    <row r="51" spans="1:37" x14ac:dyDescent="0.25">
      <c r="A51" s="57" t="s">
        <v>58</v>
      </c>
      <c r="B51" s="81">
        <v>52.4</v>
      </c>
      <c r="C51" s="81">
        <v>53.8</v>
      </c>
      <c r="D51" s="81">
        <v>52</v>
      </c>
      <c r="E51" s="81">
        <v>48</v>
      </c>
      <c r="F51" s="81">
        <v>49.3</v>
      </c>
      <c r="G51" s="81">
        <v>50</v>
      </c>
      <c r="H51" s="81">
        <v>50</v>
      </c>
      <c r="I51" s="81">
        <v>48.8</v>
      </c>
      <c r="J51" s="81">
        <v>49</v>
      </c>
      <c r="K51" s="81">
        <v>49</v>
      </c>
      <c r="L51" s="81">
        <v>49</v>
      </c>
      <c r="M51" s="69">
        <v>46</v>
      </c>
      <c r="N51" s="69">
        <v>50</v>
      </c>
      <c r="O51" s="69">
        <v>35</v>
      </c>
      <c r="P51" s="69">
        <v>35</v>
      </c>
      <c r="Q51" s="69">
        <v>50</v>
      </c>
      <c r="R51" s="69">
        <v>50</v>
      </c>
      <c r="S51" s="69">
        <v>52</v>
      </c>
      <c r="T51" s="69">
        <v>53</v>
      </c>
      <c r="U51" s="69">
        <v>53</v>
      </c>
      <c r="V51" s="69">
        <v>53</v>
      </c>
      <c r="W51" s="69">
        <v>48</v>
      </c>
      <c r="X51" s="69">
        <v>52</v>
      </c>
      <c r="Y51" s="69">
        <v>52</v>
      </c>
      <c r="Z51" s="69">
        <v>55</v>
      </c>
      <c r="AA51" s="69">
        <v>55</v>
      </c>
      <c r="AB51" s="81">
        <v>52.3</v>
      </c>
      <c r="AC51" s="81">
        <v>52.5</v>
      </c>
      <c r="AD51" s="81">
        <v>52.5</v>
      </c>
      <c r="AE51" s="81">
        <v>52</v>
      </c>
      <c r="AF51" s="81">
        <v>53</v>
      </c>
      <c r="AG51" s="80"/>
      <c r="AH51" s="51">
        <f t="shared" si="2"/>
        <v>55</v>
      </c>
      <c r="AI51" s="52">
        <f t="shared" si="3"/>
        <v>35</v>
      </c>
      <c r="AK51" s="53"/>
    </row>
    <row r="52" spans="1:37" x14ac:dyDescent="0.25">
      <c r="A52" s="57" t="s">
        <v>59</v>
      </c>
      <c r="B52" s="81">
        <v>83.1</v>
      </c>
      <c r="C52" s="81">
        <v>81.8</v>
      </c>
      <c r="D52" s="81">
        <v>79.3</v>
      </c>
      <c r="E52" s="81">
        <v>78</v>
      </c>
      <c r="F52" s="81">
        <v>77.5</v>
      </c>
      <c r="G52" s="81">
        <v>80</v>
      </c>
      <c r="H52" s="81">
        <v>70</v>
      </c>
      <c r="I52" s="81">
        <v>72</v>
      </c>
      <c r="J52" s="81">
        <v>73.7</v>
      </c>
      <c r="K52" s="81">
        <v>77.7</v>
      </c>
      <c r="L52" s="81">
        <v>77.7</v>
      </c>
      <c r="M52" s="48">
        <v>73.3</v>
      </c>
      <c r="N52" s="48">
        <v>79.599999999999994</v>
      </c>
      <c r="O52" s="48">
        <v>83.1</v>
      </c>
      <c r="P52" s="48">
        <v>83.1</v>
      </c>
      <c r="Q52" s="48">
        <v>74.8</v>
      </c>
      <c r="R52" s="48">
        <v>82.3</v>
      </c>
      <c r="S52" s="48">
        <v>79.8</v>
      </c>
      <c r="T52" s="48">
        <v>81</v>
      </c>
      <c r="U52" s="48">
        <v>72.3</v>
      </c>
      <c r="V52" s="48">
        <v>80.3</v>
      </c>
      <c r="W52" s="48">
        <v>74.7</v>
      </c>
      <c r="X52" s="48">
        <v>73.5</v>
      </c>
      <c r="Y52" s="48">
        <v>79.8</v>
      </c>
      <c r="Z52" s="48">
        <v>74.099999999999994</v>
      </c>
      <c r="AA52" s="48">
        <v>72.900000000000006</v>
      </c>
      <c r="AB52" s="48">
        <v>73</v>
      </c>
      <c r="AC52" s="48">
        <v>77</v>
      </c>
      <c r="AD52" s="48">
        <v>82.5</v>
      </c>
      <c r="AE52" s="48">
        <v>82</v>
      </c>
      <c r="AF52" s="48">
        <v>82</v>
      </c>
      <c r="AG52" s="80"/>
      <c r="AH52" s="51">
        <f t="shared" si="2"/>
        <v>83.1</v>
      </c>
      <c r="AI52" s="52">
        <f t="shared" si="3"/>
        <v>70</v>
      </c>
      <c r="AK52" s="53"/>
    </row>
    <row r="53" spans="1:37" x14ac:dyDescent="0.25">
      <c r="A53" s="57" t="s">
        <v>60</v>
      </c>
      <c r="B53" s="81">
        <v>8</v>
      </c>
      <c r="C53" s="81">
        <v>8</v>
      </c>
      <c r="D53" s="81">
        <v>8</v>
      </c>
      <c r="E53" s="69">
        <v>8.5</v>
      </c>
      <c r="F53" s="69">
        <v>8.5</v>
      </c>
      <c r="G53" s="69">
        <v>8.1999999999999993</v>
      </c>
      <c r="H53" s="69">
        <v>8.6</v>
      </c>
      <c r="I53" s="69">
        <v>8.5</v>
      </c>
      <c r="J53" s="69">
        <v>8.6</v>
      </c>
      <c r="K53" s="69">
        <v>9</v>
      </c>
      <c r="L53" s="69">
        <v>9</v>
      </c>
      <c r="M53" s="82">
        <v>9</v>
      </c>
      <c r="N53" s="82">
        <v>9</v>
      </c>
      <c r="O53" s="82">
        <v>9</v>
      </c>
      <c r="P53" s="82">
        <v>9</v>
      </c>
      <c r="Q53" s="82">
        <v>9</v>
      </c>
      <c r="R53" s="82">
        <v>9</v>
      </c>
      <c r="S53" s="82">
        <v>9</v>
      </c>
      <c r="T53" s="82">
        <v>9</v>
      </c>
      <c r="U53" s="82">
        <v>9</v>
      </c>
      <c r="V53" s="82">
        <v>9</v>
      </c>
      <c r="W53" s="82">
        <v>9</v>
      </c>
      <c r="X53" s="82">
        <v>9</v>
      </c>
      <c r="Y53" s="82">
        <v>9</v>
      </c>
      <c r="Z53" s="82">
        <v>9</v>
      </c>
      <c r="AA53" s="82">
        <v>9</v>
      </c>
      <c r="AB53" s="82">
        <v>9</v>
      </c>
      <c r="AC53" s="82">
        <v>9</v>
      </c>
      <c r="AD53" s="82">
        <v>9</v>
      </c>
      <c r="AE53" s="82">
        <v>9</v>
      </c>
      <c r="AF53" s="82">
        <v>9</v>
      </c>
      <c r="AG53" s="80"/>
      <c r="AH53" s="51">
        <f t="shared" si="2"/>
        <v>9</v>
      </c>
      <c r="AI53" s="52">
        <f t="shared" si="3"/>
        <v>8</v>
      </c>
      <c r="AK53" s="53"/>
    </row>
    <row r="54" spans="1:37" x14ac:dyDescent="0.25">
      <c r="A54" s="57" t="s">
        <v>61</v>
      </c>
      <c r="B54" s="69">
        <v>0</v>
      </c>
      <c r="C54" s="69">
        <v>0</v>
      </c>
      <c r="D54" s="69">
        <v>0</v>
      </c>
      <c r="E54" s="69"/>
      <c r="F54" s="69">
        <v>0</v>
      </c>
      <c r="G54" s="69">
        <v>0</v>
      </c>
      <c r="H54" s="69">
        <v>0</v>
      </c>
      <c r="I54" s="69">
        <v>0</v>
      </c>
      <c r="J54" s="48">
        <v>0</v>
      </c>
      <c r="K54" s="48">
        <v>0</v>
      </c>
      <c r="L54" s="48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6</v>
      </c>
      <c r="AB54" s="82">
        <v>6</v>
      </c>
      <c r="AC54" s="82">
        <v>6</v>
      </c>
      <c r="AD54" s="82">
        <v>6</v>
      </c>
      <c r="AE54" s="82">
        <v>6</v>
      </c>
      <c r="AF54" s="82">
        <v>6</v>
      </c>
      <c r="AG54" s="80"/>
      <c r="AH54" s="51">
        <f t="shared" si="2"/>
        <v>6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8</v>
      </c>
      <c r="AB56" s="81">
        <v>8</v>
      </c>
      <c r="AC56" s="81">
        <v>8</v>
      </c>
      <c r="AD56" s="81">
        <v>8</v>
      </c>
      <c r="AE56" s="81">
        <v>8</v>
      </c>
      <c r="AF56" s="81">
        <v>8</v>
      </c>
      <c r="AG56" s="80"/>
      <c r="AH56" s="51">
        <f t="shared" si="2"/>
        <v>8</v>
      </c>
      <c r="AI56" s="52">
        <f t="shared" si="3"/>
        <v>0</v>
      </c>
      <c r="AK56" s="53"/>
    </row>
    <row r="57" spans="1:37" x14ac:dyDescent="0.25">
      <c r="A57" s="83" t="s">
        <v>64</v>
      </c>
      <c r="B57" s="69">
        <v>9.5</v>
      </c>
      <c r="C57" s="69">
        <v>9.5</v>
      </c>
      <c r="D57" s="69">
        <v>9.5</v>
      </c>
      <c r="E57" s="69">
        <v>9.5</v>
      </c>
      <c r="F57" s="69">
        <v>9.5</v>
      </c>
      <c r="G57" s="69">
        <v>9.5</v>
      </c>
      <c r="H57" s="69">
        <v>9.5</v>
      </c>
      <c r="I57" s="69">
        <v>9.5</v>
      </c>
      <c r="J57" s="69">
        <v>9.5</v>
      </c>
      <c r="K57" s="69">
        <v>9.5</v>
      </c>
      <c r="L57" s="69">
        <v>9.5</v>
      </c>
      <c r="M57" s="84">
        <v>9.5</v>
      </c>
      <c r="N57" s="84">
        <v>9.5</v>
      </c>
      <c r="O57" s="84">
        <v>9.5</v>
      </c>
      <c r="P57" s="84">
        <v>9.5</v>
      </c>
      <c r="Q57" s="84">
        <v>9.5</v>
      </c>
      <c r="R57" s="84">
        <v>9.5</v>
      </c>
      <c r="S57" s="84">
        <v>9.5</v>
      </c>
      <c r="T57" s="84">
        <v>9.5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10</v>
      </c>
      <c r="AB57" s="84">
        <v>10</v>
      </c>
      <c r="AC57" s="84">
        <v>10</v>
      </c>
      <c r="AD57" s="84">
        <v>10</v>
      </c>
      <c r="AE57" s="84">
        <v>10</v>
      </c>
      <c r="AF57" s="84">
        <v>10</v>
      </c>
      <c r="AG57" s="85"/>
      <c r="AH57" s="51">
        <f t="shared" si="2"/>
        <v>10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69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48">
        <v>0</v>
      </c>
      <c r="K58" s="48">
        <v>0</v>
      </c>
      <c r="L58" s="48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730</v>
      </c>
      <c r="C59" s="68">
        <f t="shared" ref="C59:AF59" si="8">SUM(C48:C58)</f>
        <v>703.99999999999989</v>
      </c>
      <c r="D59" s="68">
        <f t="shared" si="8"/>
        <v>701.8</v>
      </c>
      <c r="E59" s="68">
        <f t="shared" si="8"/>
        <v>698</v>
      </c>
      <c r="F59" s="68">
        <f t="shared" si="8"/>
        <v>729.8</v>
      </c>
      <c r="G59" s="68">
        <f t="shared" si="8"/>
        <v>698.7</v>
      </c>
      <c r="H59" s="68">
        <f t="shared" si="8"/>
        <v>620.1</v>
      </c>
      <c r="I59" s="68">
        <f t="shared" si="8"/>
        <v>648.79999999999995</v>
      </c>
      <c r="J59" s="68">
        <f t="shared" si="8"/>
        <v>670.80000000000007</v>
      </c>
      <c r="K59" s="68">
        <f t="shared" si="8"/>
        <v>682.1</v>
      </c>
      <c r="L59" s="68">
        <f t="shared" si="8"/>
        <v>682.1</v>
      </c>
      <c r="M59" s="68">
        <f t="shared" si="8"/>
        <v>743.69999999999993</v>
      </c>
      <c r="N59" s="68">
        <f t="shared" si="8"/>
        <v>746.80000000000007</v>
      </c>
      <c r="O59" s="68">
        <f t="shared" si="8"/>
        <v>748.1</v>
      </c>
      <c r="P59" s="68">
        <f t="shared" si="8"/>
        <v>749.1</v>
      </c>
      <c r="Q59" s="68">
        <f t="shared" si="8"/>
        <v>756.3</v>
      </c>
      <c r="R59" s="68">
        <f t="shared" si="8"/>
        <v>781.8</v>
      </c>
      <c r="S59" s="68">
        <f t="shared" si="8"/>
        <v>778.3</v>
      </c>
      <c r="T59" s="68">
        <f t="shared" si="8"/>
        <v>752.2</v>
      </c>
      <c r="U59" s="68">
        <f t="shared" si="8"/>
        <v>740.3</v>
      </c>
      <c r="V59" s="68">
        <f t="shared" si="8"/>
        <v>738.59999999999991</v>
      </c>
      <c r="W59" s="68">
        <f t="shared" si="8"/>
        <v>724.7</v>
      </c>
      <c r="X59" s="68">
        <f t="shared" si="8"/>
        <v>762.5</v>
      </c>
      <c r="Y59" s="68">
        <f t="shared" si="8"/>
        <v>810</v>
      </c>
      <c r="Z59" s="68">
        <f t="shared" si="8"/>
        <v>788.1</v>
      </c>
      <c r="AA59" s="68">
        <f t="shared" si="8"/>
        <v>806.9</v>
      </c>
      <c r="AB59" s="68">
        <f t="shared" si="8"/>
        <v>799.5</v>
      </c>
      <c r="AC59" s="68">
        <f t="shared" si="8"/>
        <v>799.5</v>
      </c>
      <c r="AD59" s="68">
        <f t="shared" si="8"/>
        <v>760</v>
      </c>
      <c r="AE59" s="68">
        <f t="shared" si="8"/>
        <v>759.4</v>
      </c>
      <c r="AF59" s="68">
        <f t="shared" si="8"/>
        <v>743</v>
      </c>
      <c r="AG59" s="73">
        <f>SUM(AG48:AG58)</f>
        <v>0</v>
      </c>
      <c r="AH59" s="51">
        <f t="shared" si="2"/>
        <v>810</v>
      </c>
      <c r="AI59" s="52">
        <f t="shared" si="3"/>
        <v>620.1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>
        <v>55</v>
      </c>
      <c r="I64" s="88">
        <v>65</v>
      </c>
      <c r="J64" s="88">
        <v>55</v>
      </c>
      <c r="K64" s="88">
        <v>50</v>
      </c>
      <c r="L64" s="88">
        <v>50</v>
      </c>
      <c r="M64" s="88">
        <v>50</v>
      </c>
      <c r="N64" s="88">
        <v>50</v>
      </c>
      <c r="O64" s="88">
        <v>50</v>
      </c>
      <c r="P64" s="88">
        <v>50</v>
      </c>
      <c r="Q64" s="88">
        <v>50</v>
      </c>
      <c r="R64" s="88">
        <v>60</v>
      </c>
      <c r="S64" s="88">
        <v>60</v>
      </c>
      <c r="T64" s="88">
        <v>60</v>
      </c>
      <c r="U64" s="88">
        <v>60</v>
      </c>
      <c r="V64" s="88">
        <v>60</v>
      </c>
      <c r="W64" s="88">
        <v>40</v>
      </c>
      <c r="X64" s="88">
        <v>40</v>
      </c>
      <c r="Y64" s="88">
        <v>40</v>
      </c>
      <c r="Z64" s="88">
        <v>50</v>
      </c>
      <c r="AA64" s="88">
        <v>50</v>
      </c>
      <c r="AB64" s="88">
        <v>45</v>
      </c>
      <c r="AC64" s="88">
        <v>45</v>
      </c>
      <c r="AD64" s="88">
        <v>40</v>
      </c>
      <c r="AE64" s="88">
        <v>50</v>
      </c>
      <c r="AF64" s="88">
        <v>40</v>
      </c>
      <c r="AG64" s="73"/>
      <c r="AH64" s="51">
        <f t="shared" si="2"/>
        <v>65</v>
      </c>
      <c r="AI64" s="52">
        <f t="shared" si="3"/>
        <v>40</v>
      </c>
    </row>
    <row r="65" spans="1:35" ht="15.75" thickBot="1" x14ac:dyDescent="0.3">
      <c r="A65" s="89" t="s">
        <v>72</v>
      </c>
      <c r="B65" s="90">
        <f>B63+B59+B47+B43+B30+B64</f>
        <v>1051.94</v>
      </c>
      <c r="C65" s="90">
        <f t="shared" ref="C65:AF65" si="10">C63+C59+C47+C43+C30+C64</f>
        <v>1024.6399999999999</v>
      </c>
      <c r="D65" s="90">
        <f t="shared" si="10"/>
        <v>1002.44</v>
      </c>
      <c r="E65" s="90">
        <f t="shared" si="10"/>
        <v>976.04</v>
      </c>
      <c r="F65" s="90">
        <f t="shared" si="10"/>
        <v>1078.6399999999999</v>
      </c>
      <c r="G65" s="90">
        <f t="shared" si="10"/>
        <v>998.64</v>
      </c>
      <c r="H65" s="90">
        <f t="shared" si="10"/>
        <v>1044.54</v>
      </c>
      <c r="I65" s="90">
        <f t="shared" si="10"/>
        <v>1095.54</v>
      </c>
      <c r="J65" s="90">
        <f t="shared" si="10"/>
        <v>1137.6400000000001</v>
      </c>
      <c r="K65" s="90">
        <f t="shared" si="10"/>
        <v>1210.3400000000001</v>
      </c>
      <c r="L65" s="90">
        <f t="shared" si="10"/>
        <v>1211.8400000000001</v>
      </c>
      <c r="M65" s="90">
        <f t="shared" si="10"/>
        <v>1290.04</v>
      </c>
      <c r="N65" s="90">
        <f t="shared" si="10"/>
        <v>1293.8400000000001</v>
      </c>
      <c r="O65" s="90">
        <f t="shared" si="10"/>
        <v>1296.24</v>
      </c>
      <c r="P65" s="90">
        <f t="shared" si="10"/>
        <v>1286.44</v>
      </c>
      <c r="Q65" s="90">
        <f t="shared" si="10"/>
        <v>1263.04</v>
      </c>
      <c r="R65" s="90">
        <f t="shared" si="10"/>
        <v>1285.44</v>
      </c>
      <c r="S65" s="90">
        <f t="shared" si="10"/>
        <v>1268.6399999999999</v>
      </c>
      <c r="T65" s="90">
        <f t="shared" si="10"/>
        <v>1242.44</v>
      </c>
      <c r="U65" s="90">
        <f t="shared" si="10"/>
        <v>1234.54</v>
      </c>
      <c r="V65" s="90">
        <f t="shared" si="10"/>
        <v>1236.04</v>
      </c>
      <c r="W65" s="90">
        <f t="shared" si="10"/>
        <v>1240.19</v>
      </c>
      <c r="X65" s="90">
        <f t="shared" si="10"/>
        <v>1288.04</v>
      </c>
      <c r="Y65" s="90">
        <f t="shared" si="10"/>
        <v>1419.94</v>
      </c>
      <c r="Z65" s="90">
        <f t="shared" si="10"/>
        <v>1440.24</v>
      </c>
      <c r="AA65" s="90">
        <f t="shared" si="10"/>
        <v>1401.74</v>
      </c>
      <c r="AB65" s="90">
        <f t="shared" si="10"/>
        <v>1361.8400000000001</v>
      </c>
      <c r="AC65" s="90">
        <f t="shared" si="10"/>
        <v>1336.64</v>
      </c>
      <c r="AD65" s="90">
        <f t="shared" si="10"/>
        <v>1242.04</v>
      </c>
      <c r="AE65" s="90">
        <f t="shared" si="10"/>
        <v>1156.3399999999999</v>
      </c>
      <c r="AF65" s="90">
        <f t="shared" si="10"/>
        <v>1122.44</v>
      </c>
      <c r="AG65" s="73">
        <f>AG63+AG59+AG47+AG43+AG30+AG64</f>
        <v>1355.5100000000002</v>
      </c>
      <c r="AH65" s="51">
        <f t="shared" si="2"/>
        <v>1440.24</v>
      </c>
      <c r="AI65" s="52">
        <f t="shared" si="3"/>
        <v>976.04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50.03</v>
      </c>
      <c r="C72" s="93">
        <v>49.997</v>
      </c>
      <c r="D72" s="93">
        <v>50.043999999999997</v>
      </c>
      <c r="E72" s="93">
        <v>50.05</v>
      </c>
      <c r="F72" s="93">
        <v>50.021000000000001</v>
      </c>
      <c r="G72" s="93">
        <v>49.9</v>
      </c>
      <c r="H72" s="93">
        <v>50</v>
      </c>
      <c r="I72" s="93">
        <v>50.03</v>
      </c>
      <c r="J72" s="93">
        <v>50.037999999999997</v>
      </c>
      <c r="K72" s="93">
        <v>50.012300000000003</v>
      </c>
      <c r="L72" s="93">
        <v>50.012300000000003</v>
      </c>
      <c r="M72" s="93">
        <v>49.939</v>
      </c>
      <c r="N72" s="93">
        <v>49.970999999999997</v>
      </c>
      <c r="O72" s="93">
        <v>49.970999999999997</v>
      </c>
      <c r="P72" s="93">
        <v>49.970999999999997</v>
      </c>
      <c r="Q72" s="94">
        <v>50.006</v>
      </c>
      <c r="R72" s="93">
        <v>50.043999999999997</v>
      </c>
      <c r="S72" s="93">
        <v>49.881999999999998</v>
      </c>
      <c r="T72" s="93">
        <v>49.892000000000003</v>
      </c>
      <c r="U72" s="93">
        <v>49.993000000000002</v>
      </c>
      <c r="V72" s="93">
        <v>50.027000000000001</v>
      </c>
      <c r="W72" s="93">
        <v>50.036999999999999</v>
      </c>
      <c r="X72" s="93">
        <v>50.046999999999997</v>
      </c>
      <c r="Y72" s="93">
        <v>49.999000000000002</v>
      </c>
      <c r="Z72" s="93">
        <v>50.029000000000003</v>
      </c>
      <c r="AA72" s="93">
        <v>50.069000000000003</v>
      </c>
      <c r="AB72" s="93">
        <v>50</v>
      </c>
      <c r="AC72" s="93">
        <v>49.959000000000003</v>
      </c>
      <c r="AD72" s="93">
        <v>49.92</v>
      </c>
      <c r="AE72" s="93">
        <v>49.9</v>
      </c>
      <c r="AF72" s="95">
        <v>50.043999999999997</v>
      </c>
      <c r="AG72" s="96"/>
      <c r="AH72" s="51">
        <f t="shared" si="2"/>
        <v>50.069000000000003</v>
      </c>
      <c r="AI72" s="52">
        <f t="shared" si="3"/>
        <v>49.881999999999998</v>
      </c>
    </row>
    <row r="73" spans="1:35" x14ac:dyDescent="0.25">
      <c r="A73" s="97" t="s">
        <v>80</v>
      </c>
      <c r="B73" s="69">
        <v>125.6</v>
      </c>
      <c r="C73" s="69">
        <v>126.9</v>
      </c>
      <c r="D73" s="69">
        <v>125.3</v>
      </c>
      <c r="E73" s="69">
        <v>126.1</v>
      </c>
      <c r="F73" s="69">
        <v>123.4</v>
      </c>
      <c r="G73" s="69">
        <v>125.4</v>
      </c>
      <c r="H73" s="69">
        <v>124</v>
      </c>
      <c r="I73" s="69">
        <v>124.3</v>
      </c>
      <c r="J73" s="69">
        <v>124.5</v>
      </c>
      <c r="K73" s="69">
        <v>123</v>
      </c>
      <c r="L73" s="69">
        <v>123</v>
      </c>
      <c r="M73" s="69">
        <v>122.9</v>
      </c>
      <c r="N73" s="69">
        <v>123.6</v>
      </c>
      <c r="O73" s="69">
        <v>123.6</v>
      </c>
      <c r="P73" s="69">
        <v>123.6</v>
      </c>
      <c r="Q73" s="98">
        <v>124.8</v>
      </c>
      <c r="R73" s="98">
        <v>123.4</v>
      </c>
      <c r="S73" s="98">
        <v>123.3</v>
      </c>
      <c r="T73" s="98">
        <v>125.4</v>
      </c>
      <c r="U73" s="98">
        <v>123.5</v>
      </c>
      <c r="V73" s="98">
        <v>124.8</v>
      </c>
      <c r="W73" s="98">
        <v>125.3</v>
      </c>
      <c r="X73" s="98">
        <v>124.5</v>
      </c>
      <c r="Y73" s="98">
        <v>123.9</v>
      </c>
      <c r="Z73" s="98">
        <v>124</v>
      </c>
      <c r="AA73" s="69">
        <v>124.6</v>
      </c>
      <c r="AB73" s="69">
        <v>125.4</v>
      </c>
      <c r="AC73" s="69">
        <v>125</v>
      </c>
      <c r="AD73" s="69">
        <v>126</v>
      </c>
      <c r="AE73" s="69">
        <v>126</v>
      </c>
      <c r="AF73" s="99">
        <v>126.7</v>
      </c>
      <c r="AG73" s="100"/>
      <c r="AH73" s="51">
        <f t="shared" si="2"/>
        <v>126.9</v>
      </c>
      <c r="AI73" s="52">
        <f t="shared" si="3"/>
        <v>122.9</v>
      </c>
    </row>
    <row r="74" spans="1:35" x14ac:dyDescent="0.25">
      <c r="A74" s="97" t="s">
        <v>81</v>
      </c>
      <c r="B74" s="69">
        <v>128.80000000000001</v>
      </c>
      <c r="C74" s="69">
        <v>129.9</v>
      </c>
      <c r="D74" s="69">
        <v>128.6</v>
      </c>
      <c r="E74" s="69">
        <v>128.9</v>
      </c>
      <c r="F74" s="69">
        <v>126.6</v>
      </c>
      <c r="G74" s="69">
        <v>126.9</v>
      </c>
      <c r="H74" s="69">
        <v>126.5</v>
      </c>
      <c r="I74" s="69">
        <v>126.8</v>
      </c>
      <c r="J74" s="69">
        <v>126.6</v>
      </c>
      <c r="K74" s="69">
        <v>125.2</v>
      </c>
      <c r="L74" s="69">
        <v>125.2</v>
      </c>
      <c r="M74" s="69">
        <v>125.8</v>
      </c>
      <c r="N74" s="69">
        <v>126.2</v>
      </c>
      <c r="O74" s="69">
        <v>126.2</v>
      </c>
      <c r="P74" s="69">
        <v>126.2</v>
      </c>
      <c r="Q74" s="98">
        <v>127.5</v>
      </c>
      <c r="R74" s="98">
        <v>126.4</v>
      </c>
      <c r="S74" s="98">
        <v>126</v>
      </c>
      <c r="T74" s="98">
        <v>128</v>
      </c>
      <c r="U74" s="98">
        <v>125.9</v>
      </c>
      <c r="V74" s="98">
        <v>127.5</v>
      </c>
      <c r="W74" s="98">
        <v>127.3</v>
      </c>
      <c r="X74" s="98">
        <v>126.7</v>
      </c>
      <c r="Y74" s="98">
        <v>126.5</v>
      </c>
      <c r="Z74" s="98">
        <v>126.5</v>
      </c>
      <c r="AA74" s="69">
        <v>127</v>
      </c>
      <c r="AB74" s="69">
        <v>127.9</v>
      </c>
      <c r="AC74" s="69">
        <v>128</v>
      </c>
      <c r="AD74" s="69">
        <v>129</v>
      </c>
      <c r="AE74" s="69">
        <v>129</v>
      </c>
      <c r="AF74" s="99">
        <v>129.6</v>
      </c>
      <c r="AG74" s="100"/>
      <c r="AH74" s="51">
        <f t="shared" si="2"/>
        <v>129.9</v>
      </c>
      <c r="AI74" s="52">
        <f t="shared" si="3"/>
        <v>125.2</v>
      </c>
    </row>
    <row r="75" spans="1:35" x14ac:dyDescent="0.25">
      <c r="A75" s="97" t="s">
        <v>82</v>
      </c>
      <c r="B75" s="69">
        <v>126.6</v>
      </c>
      <c r="C75" s="69">
        <v>128.4</v>
      </c>
      <c r="D75" s="69">
        <v>129.5</v>
      </c>
      <c r="E75" s="69">
        <v>130</v>
      </c>
      <c r="F75" s="69">
        <v>128.5</v>
      </c>
      <c r="G75" s="69">
        <v>129</v>
      </c>
      <c r="H75" s="69">
        <v>129.30000000000001</v>
      </c>
      <c r="I75" s="69">
        <v>129.69999999999999</v>
      </c>
      <c r="J75" s="69">
        <v>127.7</v>
      </c>
      <c r="K75" s="69">
        <v>125.3</v>
      </c>
      <c r="L75" s="69">
        <v>125.3</v>
      </c>
      <c r="M75" s="69">
        <v>121.1</v>
      </c>
      <c r="N75" s="69">
        <v>122.5</v>
      </c>
      <c r="O75" s="69">
        <v>122.5</v>
      </c>
      <c r="P75" s="69">
        <v>122.5</v>
      </c>
      <c r="Q75" s="69">
        <v>120.8</v>
      </c>
      <c r="R75" s="69">
        <v>122.4</v>
      </c>
      <c r="S75" s="69">
        <v>119.7</v>
      </c>
      <c r="T75" s="98">
        <v>123</v>
      </c>
      <c r="U75" s="98">
        <v>128.4</v>
      </c>
      <c r="V75" s="98">
        <v>127</v>
      </c>
      <c r="W75" s="98">
        <v>126.8</v>
      </c>
      <c r="X75" s="98">
        <v>125.9</v>
      </c>
      <c r="Y75" s="98">
        <v>118.5</v>
      </c>
      <c r="Z75" s="98">
        <v>118.6</v>
      </c>
      <c r="AA75" s="69">
        <v>126</v>
      </c>
      <c r="AB75" s="69">
        <v>120.1</v>
      </c>
      <c r="AC75" s="69">
        <v>121</v>
      </c>
      <c r="AD75" s="69">
        <v>125</v>
      </c>
      <c r="AE75" s="69">
        <v>127</v>
      </c>
      <c r="AF75" s="99">
        <v>127</v>
      </c>
      <c r="AG75" s="100"/>
      <c r="AH75" s="51">
        <f t="shared" si="2"/>
        <v>130</v>
      </c>
      <c r="AI75" s="52">
        <f t="shared" si="3"/>
        <v>118.5</v>
      </c>
    </row>
    <row r="76" spans="1:35" x14ac:dyDescent="0.25">
      <c r="A76" s="101" t="s">
        <v>83</v>
      </c>
      <c r="B76" s="69">
        <v>129.5</v>
      </c>
      <c r="C76" s="69">
        <v>129.80000000000001</v>
      </c>
      <c r="D76" s="69">
        <v>131.19999999999999</v>
      </c>
      <c r="E76" s="69">
        <v>131.1</v>
      </c>
      <c r="F76" s="69">
        <v>130.30000000000001</v>
      </c>
      <c r="G76" s="69">
        <v>130</v>
      </c>
      <c r="H76" s="69">
        <v>129</v>
      </c>
      <c r="I76" s="69">
        <v>129.5</v>
      </c>
      <c r="J76" s="69">
        <v>129.19999999999999</v>
      </c>
      <c r="K76" s="69">
        <v>126.9</v>
      </c>
      <c r="L76" s="69">
        <v>126.9</v>
      </c>
      <c r="M76" s="69">
        <v>120.5</v>
      </c>
      <c r="N76" s="69">
        <v>121.2</v>
      </c>
      <c r="O76" s="69">
        <v>121.2</v>
      </c>
      <c r="P76" s="69">
        <v>121.2</v>
      </c>
      <c r="Q76" s="69">
        <v>120.6</v>
      </c>
      <c r="R76" s="69">
        <v>121.4</v>
      </c>
      <c r="S76" s="69">
        <v>118.4</v>
      </c>
      <c r="T76" s="98">
        <v>121.3</v>
      </c>
      <c r="U76" s="98">
        <v>130.1</v>
      </c>
      <c r="V76" s="98">
        <v>128.80000000000001</v>
      </c>
      <c r="W76" s="98">
        <v>127.3</v>
      </c>
      <c r="X76" s="98">
        <v>125.9</v>
      </c>
      <c r="Y76" s="98">
        <v>116.4</v>
      </c>
      <c r="Z76" s="98">
        <v>115.5</v>
      </c>
      <c r="AA76" s="69">
        <v>125.9</v>
      </c>
      <c r="AB76" s="69">
        <v>119.6</v>
      </c>
      <c r="AC76" s="69">
        <v>122</v>
      </c>
      <c r="AD76" s="69">
        <v>127</v>
      </c>
      <c r="AE76" s="69">
        <v>129</v>
      </c>
      <c r="AF76" s="99">
        <v>127.5</v>
      </c>
      <c r="AG76" s="100"/>
      <c r="AH76" s="51">
        <f t="shared" si="2"/>
        <v>131.19999999999999</v>
      </c>
      <c r="AI76" s="52">
        <f t="shared" si="3"/>
        <v>115.5</v>
      </c>
    </row>
    <row r="77" spans="1:35" x14ac:dyDescent="0.25">
      <c r="A77" s="101" t="s">
        <v>84</v>
      </c>
      <c r="B77" s="102">
        <v>126.9</v>
      </c>
      <c r="C77" s="102">
        <v>130.69999999999999</v>
      </c>
      <c r="D77" s="102">
        <v>126.3</v>
      </c>
      <c r="E77" s="102">
        <v>126.1</v>
      </c>
      <c r="F77" s="102">
        <v>131.69999999999999</v>
      </c>
      <c r="G77" s="102">
        <v>130.19999999999999</v>
      </c>
      <c r="H77" s="102">
        <v>129.5</v>
      </c>
      <c r="I77" s="102">
        <v>130</v>
      </c>
      <c r="J77" s="102">
        <v>132.1</v>
      </c>
      <c r="K77" s="102">
        <v>130</v>
      </c>
      <c r="L77" s="102">
        <v>130</v>
      </c>
      <c r="M77" s="102">
        <v>126.4</v>
      </c>
      <c r="N77" s="102">
        <v>127</v>
      </c>
      <c r="O77" s="102">
        <v>127</v>
      </c>
      <c r="P77" s="102">
        <v>127</v>
      </c>
      <c r="Q77" s="102">
        <v>132.9</v>
      </c>
      <c r="R77" s="102">
        <v>127.2</v>
      </c>
      <c r="S77" s="102">
        <v>128.6</v>
      </c>
      <c r="T77" s="98">
        <v>133.30000000000001</v>
      </c>
      <c r="U77" s="98">
        <v>126.3</v>
      </c>
      <c r="V77" s="98">
        <v>129.80000000000001</v>
      </c>
      <c r="W77" s="98">
        <v>127.7</v>
      </c>
      <c r="X77" s="98">
        <v>128.30000000000001</v>
      </c>
      <c r="Y77" s="98">
        <v>132.4</v>
      </c>
      <c r="Z77" s="98">
        <v>131.6</v>
      </c>
      <c r="AA77" s="102">
        <v>132</v>
      </c>
      <c r="AB77" s="102">
        <v>132</v>
      </c>
      <c r="AC77" s="102">
        <v>130</v>
      </c>
      <c r="AD77" s="102">
        <v>128</v>
      </c>
      <c r="AE77" s="102">
        <v>132</v>
      </c>
      <c r="AF77" s="103">
        <v>132</v>
      </c>
      <c r="AG77" s="104"/>
      <c r="AH77" s="51">
        <f t="shared" si="2"/>
        <v>133.30000000000001</v>
      </c>
      <c r="AI77" s="52">
        <f t="shared" si="3"/>
        <v>126.1</v>
      </c>
    </row>
    <row r="78" spans="1:35" x14ac:dyDescent="0.25">
      <c r="A78" s="97" t="s">
        <v>85</v>
      </c>
      <c r="B78" s="69">
        <v>128</v>
      </c>
      <c r="C78" s="69">
        <v>135</v>
      </c>
      <c r="D78" s="69">
        <v>135</v>
      </c>
      <c r="E78" s="69">
        <v>135.6</v>
      </c>
      <c r="F78" s="69">
        <v>136.4</v>
      </c>
      <c r="G78" s="69">
        <v>132.30000000000001</v>
      </c>
      <c r="H78" s="69">
        <v>132</v>
      </c>
      <c r="I78" s="69">
        <v>132.5</v>
      </c>
      <c r="J78" s="69">
        <v>134.6</v>
      </c>
      <c r="K78" s="69">
        <v>129.4</v>
      </c>
      <c r="L78" s="69">
        <v>129.4</v>
      </c>
      <c r="M78" s="69">
        <v>124.3</v>
      </c>
      <c r="N78" s="69">
        <v>124.2</v>
      </c>
      <c r="O78" s="69">
        <v>124.2</v>
      </c>
      <c r="P78" s="69">
        <v>124.2</v>
      </c>
      <c r="Q78" s="69">
        <v>128.5</v>
      </c>
      <c r="R78" s="69">
        <v>132.80000000000001</v>
      </c>
      <c r="S78" s="69">
        <v>134.1</v>
      </c>
      <c r="T78" s="98">
        <v>127.4</v>
      </c>
      <c r="U78" s="98">
        <v>127.4</v>
      </c>
      <c r="V78" s="98">
        <v>125.8</v>
      </c>
      <c r="W78" s="98">
        <v>125.5</v>
      </c>
      <c r="X78" s="98">
        <v>130.69999999999999</v>
      </c>
      <c r="Y78" s="98">
        <v>128.4</v>
      </c>
      <c r="Z78" s="98">
        <v>127.7</v>
      </c>
      <c r="AA78" s="69">
        <v>128</v>
      </c>
      <c r="AB78" s="69">
        <v>134.5</v>
      </c>
      <c r="AC78" s="69">
        <v>130</v>
      </c>
      <c r="AD78" s="69">
        <v>131</v>
      </c>
      <c r="AE78" s="69">
        <v>131</v>
      </c>
      <c r="AF78" s="99">
        <v>132</v>
      </c>
      <c r="AG78" s="100"/>
      <c r="AH78" s="51">
        <f>MAX(B78:AF78)</f>
        <v>136.4</v>
      </c>
      <c r="AI78" s="52">
        <f>MIN(B78:AF78)</f>
        <v>124.2</v>
      </c>
    </row>
    <row r="79" spans="1:35" ht="15.75" thickBot="1" x14ac:dyDescent="0.3">
      <c r="A79" s="97" t="s">
        <v>86</v>
      </c>
      <c r="B79" s="105">
        <v>66.099999999999994</v>
      </c>
      <c r="C79" s="105">
        <v>66.599999999999994</v>
      </c>
      <c r="D79" s="105">
        <v>66</v>
      </c>
      <c r="E79" s="105">
        <v>66.3</v>
      </c>
      <c r="F79" s="105">
        <v>65.099999999999994</v>
      </c>
      <c r="G79" s="105">
        <v>65.3</v>
      </c>
      <c r="H79" s="105">
        <v>64.900000000000006</v>
      </c>
      <c r="I79" s="105">
        <v>65</v>
      </c>
      <c r="J79" s="105">
        <v>64.599999999999994</v>
      </c>
      <c r="K79" s="105">
        <v>63.8</v>
      </c>
      <c r="L79" s="105">
        <v>63.8</v>
      </c>
      <c r="M79" s="105">
        <v>64.2</v>
      </c>
      <c r="N79" s="105">
        <v>64.3</v>
      </c>
      <c r="O79" s="105">
        <v>64.3</v>
      </c>
      <c r="P79" s="105">
        <v>64.3</v>
      </c>
      <c r="Q79" s="105">
        <v>65</v>
      </c>
      <c r="R79" s="105">
        <v>64.5</v>
      </c>
      <c r="S79" s="105">
        <v>64.400000000000006</v>
      </c>
      <c r="T79" s="105">
        <v>65</v>
      </c>
      <c r="U79" s="105">
        <v>64.400000000000006</v>
      </c>
      <c r="V79" s="105">
        <v>65.2</v>
      </c>
      <c r="W79" s="105">
        <v>65.3</v>
      </c>
      <c r="X79" s="105">
        <v>64.900000000000006</v>
      </c>
      <c r="Y79" s="105">
        <v>64.7</v>
      </c>
      <c r="Z79" s="105">
        <v>64.599999999999994</v>
      </c>
      <c r="AA79" s="105">
        <v>65</v>
      </c>
      <c r="AB79" s="105">
        <v>65.5</v>
      </c>
      <c r="AC79" s="105">
        <v>65.400000000000006</v>
      </c>
      <c r="AD79" s="105">
        <v>65.900000000000006</v>
      </c>
      <c r="AE79" s="105">
        <v>66</v>
      </c>
      <c r="AF79" s="106">
        <v>66</v>
      </c>
      <c r="AG79" s="107"/>
      <c r="AH79" s="51">
        <f>MAX(B79:AF79)</f>
        <v>66.599999999999994</v>
      </c>
      <c r="AI79" s="52">
        <f>MIN(B79:AF79)</f>
        <v>63.8</v>
      </c>
    </row>
    <row r="80" spans="1:35" x14ac:dyDescent="0.25">
      <c r="A80" s="108" t="s">
        <v>87</v>
      </c>
      <c r="B80" s="109">
        <f t="shared" ref="B80:AF80" si="19">SUMIF(B48:B57,"&gt;0")</f>
        <v>730</v>
      </c>
      <c r="C80" s="109">
        <f t="shared" si="19"/>
        <v>703.99999999999989</v>
      </c>
      <c r="D80" s="109">
        <f t="shared" si="19"/>
        <v>701.8</v>
      </c>
      <c r="E80" s="109">
        <f t="shared" si="19"/>
        <v>698</v>
      </c>
      <c r="F80" s="109">
        <f t="shared" si="19"/>
        <v>729.8</v>
      </c>
      <c r="G80" s="109">
        <f t="shared" si="19"/>
        <v>698.7</v>
      </c>
      <c r="H80" s="109">
        <f t="shared" si="19"/>
        <v>620.1</v>
      </c>
      <c r="I80" s="109">
        <f t="shared" si="19"/>
        <v>648.79999999999995</v>
      </c>
      <c r="J80" s="109">
        <f t="shared" si="19"/>
        <v>670.80000000000007</v>
      </c>
      <c r="K80" s="109">
        <f t="shared" si="19"/>
        <v>682.1</v>
      </c>
      <c r="L80" s="109">
        <f t="shared" si="19"/>
        <v>682.1</v>
      </c>
      <c r="M80" s="109">
        <f t="shared" si="19"/>
        <v>743.69999999999993</v>
      </c>
      <c r="N80" s="109">
        <f t="shared" si="19"/>
        <v>746.80000000000007</v>
      </c>
      <c r="O80" s="109">
        <f t="shared" si="19"/>
        <v>748.1</v>
      </c>
      <c r="P80" s="109">
        <f t="shared" si="19"/>
        <v>749.1</v>
      </c>
      <c r="Q80" s="109">
        <f t="shared" si="19"/>
        <v>756.3</v>
      </c>
      <c r="R80" s="109">
        <f t="shared" si="19"/>
        <v>781.8</v>
      </c>
      <c r="S80" s="109">
        <f t="shared" si="19"/>
        <v>778.3</v>
      </c>
      <c r="T80" s="109">
        <f t="shared" si="19"/>
        <v>752.2</v>
      </c>
      <c r="U80" s="109">
        <f t="shared" si="19"/>
        <v>740.3</v>
      </c>
      <c r="V80" s="109">
        <f t="shared" si="19"/>
        <v>738.59999999999991</v>
      </c>
      <c r="W80" s="109">
        <f t="shared" si="19"/>
        <v>724.7</v>
      </c>
      <c r="X80" s="109">
        <f t="shared" si="19"/>
        <v>762.5</v>
      </c>
      <c r="Y80" s="109">
        <f t="shared" si="19"/>
        <v>810</v>
      </c>
      <c r="Z80" s="109">
        <f t="shared" si="19"/>
        <v>788.1</v>
      </c>
      <c r="AA80" s="109">
        <f t="shared" si="19"/>
        <v>806.9</v>
      </c>
      <c r="AB80" s="109">
        <f t="shared" si="19"/>
        <v>799.5</v>
      </c>
      <c r="AC80" s="109">
        <f t="shared" si="19"/>
        <v>799.5</v>
      </c>
      <c r="AD80" s="109">
        <f t="shared" si="19"/>
        <v>760</v>
      </c>
      <c r="AE80" s="109">
        <v>66</v>
      </c>
      <c r="AF80" s="109">
        <f t="shared" si="19"/>
        <v>743</v>
      </c>
      <c r="AG80" s="110"/>
      <c r="AH80" s="51">
        <f>MAX(B80:AF80)</f>
        <v>810</v>
      </c>
      <c r="AI80" s="52">
        <f>MIN(B80:AF80)</f>
        <v>66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161.72</v>
      </c>
      <c r="C82" s="114">
        <f t="shared" ref="C82:AF82" si="20">C11+C13+C17+C34+C36+C38+C40+C94+C108+C110+C121+C127+C130+C139+C143+C144+C147+C154+C159+C162+C163+C164+C172+C177+C83+C84+C85+C86+C99</f>
        <v>158.12</v>
      </c>
      <c r="D82" s="114">
        <f t="shared" si="20"/>
        <v>275.42</v>
      </c>
      <c r="E82" s="114">
        <f t="shared" si="20"/>
        <v>158.12</v>
      </c>
      <c r="F82" s="114">
        <f t="shared" si="20"/>
        <v>182.51999999999998</v>
      </c>
      <c r="G82" s="114">
        <f t="shared" si="20"/>
        <v>217.72</v>
      </c>
      <c r="H82" s="114">
        <f t="shared" si="20"/>
        <v>226.62</v>
      </c>
      <c r="I82" s="114">
        <f t="shared" si="20"/>
        <v>265.21999999999997</v>
      </c>
      <c r="J82" s="114">
        <f t="shared" si="20"/>
        <v>285.22000000000003</v>
      </c>
      <c r="K82" s="114">
        <f t="shared" si="20"/>
        <v>295.41999999999996</v>
      </c>
      <c r="L82" s="114">
        <f t="shared" si="20"/>
        <v>295.41999999999996</v>
      </c>
      <c r="M82" s="114">
        <f t="shared" si="20"/>
        <v>301.21999999999997</v>
      </c>
      <c r="N82" s="114">
        <f t="shared" si="20"/>
        <v>296.81999999999994</v>
      </c>
      <c r="O82" s="114">
        <f t="shared" si="20"/>
        <v>278.92</v>
      </c>
      <c r="P82" s="114">
        <f t="shared" si="20"/>
        <v>278.92</v>
      </c>
      <c r="Q82" s="114">
        <f t="shared" si="20"/>
        <v>279.52</v>
      </c>
      <c r="R82" s="114">
        <f t="shared" si="20"/>
        <v>273.71999999999997</v>
      </c>
      <c r="S82" s="114">
        <f t="shared" si="20"/>
        <v>279.82</v>
      </c>
      <c r="T82" s="114">
        <f t="shared" si="20"/>
        <v>335.72</v>
      </c>
      <c r="U82" s="114">
        <f t="shared" si="20"/>
        <v>287.52</v>
      </c>
      <c r="V82" s="114">
        <f t="shared" si="20"/>
        <v>285.32</v>
      </c>
      <c r="W82" s="114">
        <f t="shared" si="20"/>
        <v>281.66999999999996</v>
      </c>
      <c r="X82" s="114">
        <f t="shared" si="20"/>
        <v>306.21999999999997</v>
      </c>
      <c r="Y82" s="114">
        <f t="shared" si="20"/>
        <v>345.61999999999995</v>
      </c>
      <c r="Z82" s="114">
        <f t="shared" si="20"/>
        <v>351.52</v>
      </c>
      <c r="AA82" s="114">
        <f t="shared" si="20"/>
        <v>320.82</v>
      </c>
      <c r="AB82" s="114">
        <f t="shared" si="20"/>
        <v>301.21999999999997</v>
      </c>
      <c r="AC82" s="114">
        <f t="shared" si="20"/>
        <v>280.02</v>
      </c>
      <c r="AD82" s="114">
        <f t="shared" si="20"/>
        <v>213.11999999999998</v>
      </c>
      <c r="AE82" s="114">
        <f t="shared" si="20"/>
        <v>180.11999999999998</v>
      </c>
      <c r="AF82" s="114">
        <f t="shared" si="20"/>
        <v>164.22</v>
      </c>
      <c r="AG82" s="115"/>
      <c r="AH82" s="51">
        <f>MAX(B82:AF82)</f>
        <v>351.52</v>
      </c>
      <c r="AI82" s="52">
        <f>MIN(B82:AF82)</f>
        <v>158.12</v>
      </c>
    </row>
    <row r="83" spans="1:37" x14ac:dyDescent="0.25">
      <c r="A83" s="116" t="s">
        <v>89</v>
      </c>
      <c r="B83" s="117">
        <v>-53.1</v>
      </c>
      <c r="C83" s="117">
        <v>-53</v>
      </c>
      <c r="D83" s="117">
        <v>58.6</v>
      </c>
      <c r="E83" s="117">
        <v>-58.2</v>
      </c>
      <c r="F83" s="117">
        <v>-62.1</v>
      </c>
      <c r="G83" s="117">
        <v>-45</v>
      </c>
      <c r="H83" s="117">
        <v>-18.600000000000001</v>
      </c>
      <c r="I83" s="117">
        <v>-19.5</v>
      </c>
      <c r="J83" s="117">
        <v>-6.3</v>
      </c>
      <c r="K83" s="117">
        <v>10.5</v>
      </c>
      <c r="L83" s="117">
        <v>10.5</v>
      </c>
      <c r="M83" s="117">
        <v>-8.6</v>
      </c>
      <c r="N83" s="117">
        <v>-9.9</v>
      </c>
      <c r="O83" s="117">
        <v>-22.7</v>
      </c>
      <c r="P83" s="117">
        <v>-22.7</v>
      </c>
      <c r="Q83" s="117">
        <v>-24.5</v>
      </c>
      <c r="R83" s="117">
        <v>-26</v>
      </c>
      <c r="S83" s="117">
        <v>-25.5</v>
      </c>
      <c r="T83" s="117">
        <v>23.2</v>
      </c>
      <c r="U83" s="117">
        <v>-32</v>
      </c>
      <c r="V83" s="117">
        <v>-23.6</v>
      </c>
      <c r="W83" s="117">
        <v>-23.3</v>
      </c>
      <c r="X83" s="117">
        <v>-22</v>
      </c>
      <c r="Y83" s="117">
        <v>-4.7</v>
      </c>
      <c r="Z83" s="117">
        <v>8.1</v>
      </c>
      <c r="AA83" s="49">
        <v>3.1</v>
      </c>
      <c r="AB83" s="49">
        <v>-10</v>
      </c>
      <c r="AC83" s="49">
        <v>-20.2</v>
      </c>
      <c r="AD83" s="49">
        <v>-38.5</v>
      </c>
      <c r="AE83" s="49">
        <v>-44.4</v>
      </c>
      <c r="AF83" s="118">
        <v>-48.8</v>
      </c>
      <c r="AG83" s="119">
        <v>75</v>
      </c>
      <c r="AH83" s="51">
        <f>IF(ABS(MAX(B83:AF83))&gt;ABS(MIN(B83:AF83)),MAX(B83:AF83),MIN(B83:AF83))</f>
        <v>-62.1</v>
      </c>
      <c r="AI83" s="120">
        <f>INDEX($B$9:$AF$9,1,MATCH(AH83,B83:AF83,0))</f>
        <v>0.20833333333333301</v>
      </c>
    </row>
    <row r="84" spans="1:37" x14ac:dyDescent="0.25">
      <c r="A84" s="121" t="s">
        <v>90</v>
      </c>
      <c r="B84" s="82">
        <v>4.8</v>
      </c>
      <c r="C84" s="82">
        <v>4.8</v>
      </c>
      <c r="D84" s="82">
        <v>6.3</v>
      </c>
      <c r="E84" s="82">
        <v>6.4</v>
      </c>
      <c r="F84" s="82">
        <v>18.5</v>
      </c>
      <c r="G84" s="82">
        <v>25</v>
      </c>
      <c r="H84" s="82">
        <v>29.3</v>
      </c>
      <c r="I84" s="82">
        <v>45.6</v>
      </c>
      <c r="J84" s="82">
        <v>50.6</v>
      </c>
      <c r="K84" s="82">
        <v>48.5</v>
      </c>
      <c r="L84" s="82">
        <v>48.5</v>
      </c>
      <c r="M84" s="82">
        <v>60</v>
      </c>
      <c r="N84" s="82">
        <v>60</v>
      </c>
      <c r="O84" s="82">
        <v>56</v>
      </c>
      <c r="P84" s="82">
        <v>56</v>
      </c>
      <c r="Q84" s="82">
        <v>60</v>
      </c>
      <c r="R84" s="82">
        <v>60</v>
      </c>
      <c r="S84" s="82">
        <v>62</v>
      </c>
      <c r="T84" s="82">
        <v>60</v>
      </c>
      <c r="U84" s="82">
        <v>68</v>
      </c>
      <c r="V84" s="82">
        <v>60</v>
      </c>
      <c r="W84" s="82">
        <v>52</v>
      </c>
      <c r="X84" s="82">
        <v>72</v>
      </c>
      <c r="Y84" s="82">
        <v>75</v>
      </c>
      <c r="Z84" s="82">
        <v>75</v>
      </c>
      <c r="AA84" s="69">
        <v>72</v>
      </c>
      <c r="AB84" s="69">
        <v>54.2</v>
      </c>
      <c r="AC84" s="69">
        <v>50</v>
      </c>
      <c r="AD84" s="69">
        <v>24.6</v>
      </c>
      <c r="AE84" s="69">
        <v>10</v>
      </c>
      <c r="AF84" s="122">
        <v>4.2</v>
      </c>
      <c r="AG84" s="119">
        <v>240</v>
      </c>
      <c r="AH84" s="51">
        <f>IF(ABS(MAX(B84:AF84))&gt;ABS(MIN(B84:AF84)),MAX(B84:AF84),MIN(B84:AF84))</f>
        <v>75</v>
      </c>
      <c r="AI84" s="120">
        <f>INDEX($B$9:$AF$9,1,MATCH(AH84,B84:AF84,0))</f>
        <v>0.79166666666666663</v>
      </c>
    </row>
    <row r="85" spans="1:37" x14ac:dyDescent="0.25">
      <c r="A85" s="121" t="s">
        <v>91</v>
      </c>
      <c r="B85" s="82">
        <v>8.8000000000000007</v>
      </c>
      <c r="C85" s="82">
        <v>8.4</v>
      </c>
      <c r="D85" s="82">
        <v>8.5</v>
      </c>
      <c r="E85" s="82">
        <v>8.5</v>
      </c>
      <c r="F85" s="82">
        <v>12.2</v>
      </c>
      <c r="G85" s="82">
        <v>18</v>
      </c>
      <c r="H85" s="82">
        <v>15.2</v>
      </c>
      <c r="I85" s="82">
        <v>20.6</v>
      </c>
      <c r="J85" s="82">
        <v>21.9</v>
      </c>
      <c r="K85" s="82">
        <v>21.3</v>
      </c>
      <c r="L85" s="82">
        <v>21.3</v>
      </c>
      <c r="M85" s="82">
        <v>39.200000000000003</v>
      </c>
      <c r="N85" s="82">
        <v>39</v>
      </c>
      <c r="O85" s="82">
        <v>39.200000000000003</v>
      </c>
      <c r="P85" s="82">
        <v>39.200000000000003</v>
      </c>
      <c r="Q85" s="82">
        <v>38.700000000000003</v>
      </c>
      <c r="R85" s="82">
        <v>36.9</v>
      </c>
      <c r="S85" s="82">
        <v>38.200000000000003</v>
      </c>
      <c r="T85" s="82">
        <v>43.2</v>
      </c>
      <c r="U85" s="82">
        <v>42.6</v>
      </c>
      <c r="V85" s="82">
        <v>41</v>
      </c>
      <c r="W85" s="82">
        <v>39</v>
      </c>
      <c r="X85" s="82">
        <v>43.1</v>
      </c>
      <c r="Y85" s="82">
        <v>46.7</v>
      </c>
      <c r="Z85" s="82">
        <v>49.3</v>
      </c>
      <c r="AA85" s="69">
        <v>43.4</v>
      </c>
      <c r="AB85" s="69">
        <v>38.9</v>
      </c>
      <c r="AC85" s="69">
        <v>35</v>
      </c>
      <c r="AD85" s="69">
        <v>28</v>
      </c>
      <c r="AE85" s="69">
        <v>9.3000000000000007</v>
      </c>
      <c r="AF85" s="122">
        <v>7.8</v>
      </c>
      <c r="AG85" s="119">
        <v>60</v>
      </c>
      <c r="AH85" s="51">
        <f>IF(ABS(MAX(B85:AF85))&gt;ABS(MIN(B85:AF85)),MAX(B85:AF85),MIN(B85:AF85))</f>
        <v>49.3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68.5</v>
      </c>
      <c r="C86" s="84">
        <v>65</v>
      </c>
      <c r="D86" s="84">
        <v>69</v>
      </c>
      <c r="E86" s="84">
        <v>68</v>
      </c>
      <c r="F86" s="84">
        <v>82.5</v>
      </c>
      <c r="G86" s="84">
        <v>88</v>
      </c>
      <c r="H86" s="84">
        <v>69</v>
      </c>
      <c r="I86" s="84">
        <v>89.4</v>
      </c>
      <c r="J86" s="84">
        <v>90</v>
      </c>
      <c r="K86" s="84">
        <v>85.6</v>
      </c>
      <c r="L86" s="84">
        <v>85.6</v>
      </c>
      <c r="M86" s="84">
        <v>80.7</v>
      </c>
      <c r="N86" s="84">
        <v>78.099999999999994</v>
      </c>
      <c r="O86" s="84">
        <v>76.8</v>
      </c>
      <c r="P86" s="84">
        <v>76.8</v>
      </c>
      <c r="Q86" s="84">
        <v>75.7</v>
      </c>
      <c r="R86" s="84">
        <v>73.900000000000006</v>
      </c>
      <c r="S86" s="84">
        <v>76.8</v>
      </c>
      <c r="T86" s="84">
        <v>81.599999999999994</v>
      </c>
      <c r="U86" s="84">
        <v>79.2</v>
      </c>
      <c r="V86" s="84">
        <v>77.2</v>
      </c>
      <c r="W86" s="84">
        <v>84.6</v>
      </c>
      <c r="X86" s="84">
        <v>82.5</v>
      </c>
      <c r="Y86" s="84">
        <v>100.2</v>
      </c>
      <c r="Z86" s="84">
        <v>87.6</v>
      </c>
      <c r="AA86" s="124">
        <v>70.8</v>
      </c>
      <c r="AB86" s="124">
        <v>84.9</v>
      </c>
      <c r="AC86" s="124">
        <v>82</v>
      </c>
      <c r="AD86" s="124">
        <v>65.8</v>
      </c>
      <c r="AE86" s="124">
        <v>69.7</v>
      </c>
      <c r="AF86" s="125">
        <v>65.5</v>
      </c>
      <c r="AG86" s="126">
        <v>120</v>
      </c>
      <c r="AH86" s="51">
        <f>IF(ABS(MAX(B86:AF86))&gt;ABS(MIN(B86:AF86)),MAX(B86:AF86),MIN(B86:AF86))</f>
        <v>100.2</v>
      </c>
      <c r="AI86" s="120">
        <f>INDEX($B$9:$AF$9,1,MATCH(AH86,B86:AF86,0))</f>
        <v>0.79166666666666663</v>
      </c>
    </row>
    <row r="87" spans="1:37" ht="15.75" thickBot="1" x14ac:dyDescent="0.3">
      <c r="A87" s="123" t="s">
        <v>93</v>
      </c>
      <c r="B87" s="84">
        <v>97.6</v>
      </c>
      <c r="C87" s="84">
        <v>93</v>
      </c>
      <c r="D87" s="84">
        <v>95</v>
      </c>
      <c r="E87" s="84">
        <v>92.3</v>
      </c>
      <c r="F87" s="84">
        <v>106</v>
      </c>
      <c r="G87" s="84">
        <v>102</v>
      </c>
      <c r="H87" s="84">
        <v>92</v>
      </c>
      <c r="I87" s="84">
        <v>105</v>
      </c>
      <c r="J87" s="84">
        <v>99.9</v>
      </c>
      <c r="K87" s="84">
        <v>98</v>
      </c>
      <c r="L87" s="84">
        <v>98</v>
      </c>
      <c r="M87" s="84">
        <v>109</v>
      </c>
      <c r="N87" s="84">
        <v>103.3</v>
      </c>
      <c r="O87" s="84">
        <v>109.4</v>
      </c>
      <c r="P87" s="84">
        <v>109.4</v>
      </c>
      <c r="Q87" s="84">
        <v>110</v>
      </c>
      <c r="R87" s="84">
        <v>114</v>
      </c>
      <c r="S87" s="84">
        <v>113.4</v>
      </c>
      <c r="T87" s="84">
        <v>103.4</v>
      </c>
      <c r="U87" s="84">
        <v>114.1</v>
      </c>
      <c r="V87" s="84">
        <v>100.8</v>
      </c>
      <c r="W87" s="84">
        <v>96</v>
      </c>
      <c r="X87" s="84">
        <v>114.6</v>
      </c>
      <c r="Y87" s="84">
        <v>113.2</v>
      </c>
      <c r="Z87" s="84">
        <v>108.2</v>
      </c>
      <c r="AA87" s="124">
        <v>110.5</v>
      </c>
      <c r="AB87" s="124">
        <v>100.1</v>
      </c>
      <c r="AC87" s="124">
        <v>103</v>
      </c>
      <c r="AD87" s="124">
        <v>97</v>
      </c>
      <c r="AE87" s="124">
        <v>98</v>
      </c>
      <c r="AF87" s="125">
        <v>96</v>
      </c>
      <c r="AG87" s="126"/>
      <c r="AH87" s="51">
        <f>IF(ABS(MAX(B87:AF87))&gt;ABS(MIN(B87:AF87)),MAX(B87:AF87),MIN(B87:AF87))</f>
        <v>114.6</v>
      </c>
      <c r="AI87" s="120">
        <f>INDEX($B$9:$AF$9,1,MATCH(AH87,B87:AF87,0))</f>
        <v>0.77083333333333337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1290.04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13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13)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13)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1051.94</v>
      </c>
      <c r="U193" s="172">
        <f t="shared" si="37"/>
        <v>1024.6399999999999</v>
      </c>
      <c r="V193" s="172">
        <f t="shared" si="37"/>
        <v>1002.44</v>
      </c>
      <c r="W193" s="172">
        <f t="shared" si="37"/>
        <v>976.04</v>
      </c>
      <c r="X193" s="172">
        <f t="shared" si="37"/>
        <v>1078.6399999999999</v>
      </c>
      <c r="Y193" s="172">
        <f t="shared" si="37"/>
        <v>998.64</v>
      </c>
      <c r="Z193" s="172">
        <f t="shared" si="37"/>
        <v>1044.54</v>
      </c>
      <c r="AA193" s="172">
        <f t="shared" si="37"/>
        <v>1095.54</v>
      </c>
      <c r="AB193" s="172">
        <f t="shared" si="37"/>
        <v>1137.6400000000001</v>
      </c>
      <c r="AC193" s="172">
        <f t="shared" si="37"/>
        <v>1210.3400000000001</v>
      </c>
      <c r="AD193" s="172">
        <f t="shared" si="37"/>
        <v>1211.8400000000001</v>
      </c>
      <c r="AE193" s="172">
        <f t="shared" si="37"/>
        <v>1290.04</v>
      </c>
      <c r="AF193" s="172">
        <f t="shared" si="37"/>
        <v>1293.8400000000001</v>
      </c>
      <c r="AG193" s="172">
        <f t="shared" si="37"/>
        <v>1296.24</v>
      </c>
      <c r="AH193" s="172">
        <f t="shared" si="37"/>
        <v>1286.44</v>
      </c>
      <c r="AI193" s="172">
        <f t="shared" si="37"/>
        <v>1263.04</v>
      </c>
      <c r="AJ193" s="172">
        <f t="shared" si="37"/>
        <v>1285.44</v>
      </c>
      <c r="AK193" s="172">
        <f t="shared" si="37"/>
        <v>1268.6399999999999</v>
      </c>
      <c r="AL193" s="172">
        <f t="shared" si="37"/>
        <v>1242.44</v>
      </c>
      <c r="AM193" s="172">
        <f t="shared" si="37"/>
        <v>1234.54</v>
      </c>
      <c r="AN193" s="172">
        <f t="shared" si="37"/>
        <v>1236.04</v>
      </c>
      <c r="AO193" s="172">
        <f t="shared" si="37"/>
        <v>1240.19</v>
      </c>
      <c r="AP193" s="172">
        <f t="shared" si="37"/>
        <v>1288.04</v>
      </c>
      <c r="AQ193" s="172">
        <f t="shared" si="37"/>
        <v>1419.94</v>
      </c>
      <c r="AR193" s="172">
        <f t="shared" si="37"/>
        <v>1440.24</v>
      </c>
      <c r="AS193" s="172">
        <f t="shared" si="37"/>
        <v>1401.74</v>
      </c>
      <c r="AT193" s="172">
        <f t="shared" si="37"/>
        <v>1361.8400000000001</v>
      </c>
      <c r="AU193" s="172">
        <f t="shared" si="37"/>
        <v>1336.64</v>
      </c>
      <c r="AV193" s="172">
        <f t="shared" si="37"/>
        <v>1242.04</v>
      </c>
      <c r="AW193" s="172">
        <f t="shared" si="37"/>
        <v>1156.3399999999999</v>
      </c>
      <c r="AX193" s="172">
        <f t="shared" si="37"/>
        <v>1122.44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998" priority="227">
      <formula>S$9&gt;=20/24</formula>
    </cfRule>
    <cfRule type="expression" dxfId="2997" priority="228">
      <formula>AND(S$9&gt;=14/24,S$9&lt;20/24)</formula>
    </cfRule>
    <cfRule type="expression" dxfId="2996" priority="229">
      <formula>AND(S$9&gt;=8/24,S$9&lt;14/24)</formula>
    </cfRule>
    <cfRule type="expression" dxfId="2995" priority="230">
      <formula>S$9&lt;8/24</formula>
    </cfRule>
  </conditionalFormatting>
  <conditionalFormatting sqref="B8:AF10 AA70:AF70 B70:Q70 L32:Z33 L31:Q31 B47:AF47 C173:AF179 M36 N35:Q36 N29:Q29 M37:Q39 L34:Q34 V35:W35 S34:W34 X34:Z35 AA72:AF79 AA48:AF50 R11:T11 B53:D53 B48:L52 N36:N39 Q72 Q73:Z79 B72:P79 Q49:T50 M49:P58 L44:AF46 O31:P39 Q36:Q39 Q51:Q58 U11:AA12 AB51:AF51 B59:AF69 B71:AF71">
    <cfRule type="expression" dxfId="2994" priority="223">
      <formula>B$9&gt;=20/24</formula>
    </cfRule>
    <cfRule type="expression" dxfId="2993" priority="224">
      <formula>AND(B$9&gt;=14/24,B$9&lt;20/24)</formula>
    </cfRule>
    <cfRule type="expression" dxfId="2992" priority="225">
      <formula>AND(B$9&gt;=8/24,B$9&lt;14/24)</formula>
    </cfRule>
    <cfRule type="expression" dxfId="2991" priority="226">
      <formula>B$9&lt;8/24</formula>
    </cfRule>
  </conditionalFormatting>
  <conditionalFormatting sqref="B171:AF171">
    <cfRule type="expression" dxfId="2990" priority="219">
      <formula>B$9&gt;=20/24</formula>
    </cfRule>
    <cfRule type="expression" dxfId="2989" priority="220">
      <formula>AND(B$9&gt;=14/24,B$9&lt;20/24)</formula>
    </cfRule>
    <cfRule type="expression" dxfId="2988" priority="221">
      <formula>AND(B$9&gt;=8/24,B$9&lt;14/24)</formula>
    </cfRule>
    <cfRule type="expression" dxfId="2987" priority="222">
      <formula>B$9&lt;8/24</formula>
    </cfRule>
  </conditionalFormatting>
  <conditionalFormatting sqref="AL4:AL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M48:Q48">
    <cfRule type="expression" dxfId="2986" priority="214">
      <formula>M$9&gt;=20/24</formula>
    </cfRule>
    <cfRule type="expression" dxfId="2985" priority="215">
      <formula>AND(M$9&gt;=14/24,M$9&lt;20/24)</formula>
    </cfRule>
    <cfRule type="expression" dxfId="2984" priority="216">
      <formula>AND(M$9&gt;=8/24,M$9&lt;14/24)</formula>
    </cfRule>
    <cfRule type="expression" dxfId="2983" priority="217">
      <formula>M$9&lt;8/24</formula>
    </cfRule>
  </conditionalFormatting>
  <conditionalFormatting sqref="L35:M35">
    <cfRule type="expression" dxfId="2982" priority="210">
      <formula>L$9&gt;=20/24</formula>
    </cfRule>
    <cfRule type="expression" dxfId="2981" priority="211">
      <formula>AND(L$9&gt;=14/24,L$9&lt;20/24)</formula>
    </cfRule>
    <cfRule type="expression" dxfId="2980" priority="212">
      <formula>AND(L$9&gt;=8/24,L$9&lt;14/24)</formula>
    </cfRule>
    <cfRule type="expression" dxfId="2979" priority="213">
      <formula>L$9&lt;8/24</formula>
    </cfRule>
  </conditionalFormatting>
  <conditionalFormatting sqref="U13:AA13">
    <cfRule type="expression" dxfId="2978" priority="206">
      <formula>U$9&gt;=20/24</formula>
    </cfRule>
    <cfRule type="expression" dxfId="2977" priority="207">
      <formula>AND(U$9&gt;=14/24,U$9&lt;20/24)</formula>
    </cfRule>
    <cfRule type="expression" dxfId="2976" priority="208">
      <formula>AND(U$9&gt;=8/24,U$9&lt;14/24)</formula>
    </cfRule>
    <cfRule type="expression" dxfId="2975" priority="209">
      <formula>U$9&lt;8/24</formula>
    </cfRule>
  </conditionalFormatting>
  <conditionalFormatting sqref="R31:Z31">
    <cfRule type="expression" dxfId="2974" priority="202">
      <formula>R$9&gt;=20/24</formula>
    </cfRule>
    <cfRule type="expression" dxfId="2973" priority="203">
      <formula>AND(R$9&gt;=14/24,R$9&lt;20/24)</formula>
    </cfRule>
    <cfRule type="expression" dxfId="2972" priority="204">
      <formula>AND(R$9&gt;=8/24,R$9&lt;14/24)</formula>
    </cfRule>
    <cfRule type="expression" dxfId="2971" priority="205">
      <formula>R$9&lt;8/24</formula>
    </cfRule>
  </conditionalFormatting>
  <conditionalFormatting sqref="R48:Z48">
    <cfRule type="expression" dxfId="2970" priority="198">
      <formula>R$9&gt;=20/24</formula>
    </cfRule>
    <cfRule type="expression" dxfId="2969" priority="199">
      <formula>AND(R$9&gt;=14/24,R$9&lt;20/24)</formula>
    </cfRule>
    <cfRule type="expression" dxfId="2968" priority="200">
      <formula>AND(R$9&gt;=8/24,R$9&lt;14/24)</formula>
    </cfRule>
    <cfRule type="expression" dxfId="2967" priority="201">
      <formula>R$9&lt;8/24</formula>
    </cfRule>
  </conditionalFormatting>
  <conditionalFormatting sqref="R70:Z70">
    <cfRule type="expression" dxfId="2966" priority="194">
      <formula>R$9&gt;=20/24</formula>
    </cfRule>
    <cfRule type="expression" dxfId="2965" priority="195">
      <formula>AND(R$9&gt;=14/24,R$9&lt;20/24)</formula>
    </cfRule>
    <cfRule type="expression" dxfId="2964" priority="196">
      <formula>AND(R$9&gt;=8/24,R$9&lt;14/24)</formula>
    </cfRule>
    <cfRule type="expression" dxfId="2963" priority="197">
      <formula>R$9&lt;8/24</formula>
    </cfRule>
  </conditionalFormatting>
  <conditionalFormatting sqref="R72:Z72">
    <cfRule type="expression" dxfId="2962" priority="190">
      <formula>R$9&gt;=20/24</formula>
    </cfRule>
    <cfRule type="expression" dxfId="2961" priority="191">
      <formula>AND(R$9&gt;=14/24,R$9&lt;20/24)</formula>
    </cfRule>
    <cfRule type="expression" dxfId="2960" priority="192">
      <formula>AND(R$9&gt;=8/24,R$9&lt;14/24)</formula>
    </cfRule>
    <cfRule type="expression" dxfId="2959" priority="193">
      <formula>R$9&lt;8/24</formula>
    </cfRule>
  </conditionalFormatting>
  <conditionalFormatting sqref="R22:AF26">
    <cfRule type="expression" dxfId="2958" priority="186">
      <formula>R$9&gt;=20/24</formula>
    </cfRule>
    <cfRule type="expression" dxfId="2957" priority="187">
      <formula>AND(R$9&gt;=14/24,R$9&lt;20/24)</formula>
    </cfRule>
    <cfRule type="expression" dxfId="2956" priority="188">
      <formula>AND(R$9&gt;=8/24,R$9&lt;14/24)</formula>
    </cfRule>
    <cfRule type="expression" dxfId="2955" priority="189">
      <formula>R$9&lt;8/24</formula>
    </cfRule>
  </conditionalFormatting>
  <conditionalFormatting sqref="L40:Q40">
    <cfRule type="expression" dxfId="2954" priority="182">
      <formula>L$9&gt;=20/24</formula>
    </cfRule>
    <cfRule type="expression" dxfId="2953" priority="183">
      <formula>AND(L$9&gt;=14/24,L$9&lt;20/24)</formula>
    </cfRule>
    <cfRule type="expression" dxfId="2952" priority="184">
      <formula>AND(L$9&gt;=8/24,L$9&lt;14/24)</formula>
    </cfRule>
    <cfRule type="expression" dxfId="2951" priority="185">
      <formula>L$9&lt;8/24</formula>
    </cfRule>
  </conditionalFormatting>
  <conditionalFormatting sqref="L41:Q41">
    <cfRule type="expression" dxfId="2950" priority="178">
      <formula>L$9&gt;=20/24</formula>
    </cfRule>
    <cfRule type="expression" dxfId="2949" priority="179">
      <formula>AND(L$9&gt;=14/24,L$9&lt;20/24)</formula>
    </cfRule>
    <cfRule type="expression" dxfId="2948" priority="180">
      <formula>AND(L$9&gt;=8/24,L$9&lt;14/24)</formula>
    </cfRule>
    <cfRule type="expression" dxfId="2947" priority="181">
      <formula>L$9&lt;8/24</formula>
    </cfRule>
  </conditionalFormatting>
  <conditionalFormatting sqref="L36:L39 M37:Q39">
    <cfRule type="expression" dxfId="2946" priority="174">
      <formula>L$9&gt;=20/24</formula>
    </cfRule>
    <cfRule type="expression" dxfId="2945" priority="175">
      <formula>AND(L$9&gt;=14/24,L$9&lt;20/24)</formula>
    </cfRule>
    <cfRule type="expression" dxfId="2944" priority="176">
      <formula>AND(L$9&gt;=8/24,L$9&lt;14/24)</formula>
    </cfRule>
    <cfRule type="expression" dxfId="2943" priority="177">
      <formula>L$9&lt;8/24</formula>
    </cfRule>
  </conditionalFormatting>
  <conditionalFormatting sqref="R29:AD29">
    <cfRule type="expression" dxfId="2942" priority="170">
      <formula>R$9&gt;=20/24</formula>
    </cfRule>
    <cfRule type="expression" dxfId="2941" priority="171">
      <formula>AND(R$9&gt;=14/24,R$9&lt;20/24)</formula>
    </cfRule>
    <cfRule type="expression" dxfId="2940" priority="172">
      <formula>AND(R$9&gt;=8/24,R$9&lt;14/24)</formula>
    </cfRule>
    <cfRule type="expression" dxfId="2939" priority="173">
      <formula>R$9&lt;8/24</formula>
    </cfRule>
  </conditionalFormatting>
  <conditionalFormatting sqref="R12:T27 S16:Z16 S18:Z18 S20:Z27 U14:AA27 AB14:AF14 AA16:AF27">
    <cfRule type="expression" dxfId="2938" priority="166">
      <formula>R$9&gt;=20/24</formula>
    </cfRule>
    <cfRule type="expression" dxfId="2937" priority="167">
      <formula>AND(R$9&gt;=14/24,R$9&lt;20/24)</formula>
    </cfRule>
    <cfRule type="expression" dxfId="2936" priority="168">
      <formula>AND(R$9&gt;=8/24,R$9&lt;14/24)</formula>
    </cfRule>
    <cfRule type="expression" dxfId="2935" priority="169">
      <formula>R$9&lt;8/24</formula>
    </cfRule>
  </conditionalFormatting>
  <conditionalFormatting sqref="R34:R39 S35:U39 S37:Z39 V36:AA39 AB37:AF39">
    <cfRule type="expression" dxfId="2934" priority="162">
      <formula>R$9&gt;=20/24</formula>
    </cfRule>
    <cfRule type="expression" dxfId="2933" priority="163">
      <formula>AND(R$9&gt;=14/24,R$9&lt;20/24)</formula>
    </cfRule>
    <cfRule type="expression" dxfId="2932" priority="164">
      <formula>AND(R$9&gt;=8/24,R$9&lt;14/24)</formula>
    </cfRule>
    <cfRule type="expression" dxfId="2931" priority="165">
      <formula>R$9&lt;8/24</formula>
    </cfRule>
  </conditionalFormatting>
  <conditionalFormatting sqref="R40:AF40">
    <cfRule type="expression" dxfId="2930" priority="158">
      <formula>R$9&gt;=20/24</formula>
    </cfRule>
    <cfRule type="expression" dxfId="2929" priority="159">
      <formula>AND(R$9&gt;=14/24,R$9&lt;20/24)</formula>
    </cfRule>
    <cfRule type="expression" dxfId="2928" priority="160">
      <formula>AND(R$9&gt;=8/24,R$9&lt;14/24)</formula>
    </cfRule>
    <cfRule type="expression" dxfId="2927" priority="161">
      <formula>R$9&lt;8/24</formula>
    </cfRule>
  </conditionalFormatting>
  <conditionalFormatting sqref="R41:AF41">
    <cfRule type="expression" dxfId="2926" priority="154">
      <formula>R$9&gt;=20/24</formula>
    </cfRule>
    <cfRule type="expression" dxfId="2925" priority="155">
      <formula>AND(R$9&gt;=14/24,R$9&lt;20/24)</formula>
    </cfRule>
    <cfRule type="expression" dxfId="2924" priority="156">
      <formula>AND(R$9&gt;=8/24,R$9&lt;14/24)</formula>
    </cfRule>
    <cfRule type="expression" dxfId="2923" priority="157">
      <formula>R$9&lt;8/24</formula>
    </cfRule>
  </conditionalFormatting>
  <conditionalFormatting sqref="R51:AA58 AB52:AF58">
    <cfRule type="expression" dxfId="2922" priority="150">
      <formula>R$9&gt;=20/24</formula>
    </cfRule>
    <cfRule type="expression" dxfId="2921" priority="151">
      <formula>AND(R$9&gt;=14/24,R$9&lt;20/24)</formula>
    </cfRule>
    <cfRule type="expression" dxfId="2920" priority="152">
      <formula>AND(R$9&gt;=8/24,R$9&lt;14/24)</formula>
    </cfRule>
    <cfRule type="expression" dxfId="2919" priority="153">
      <formula>R$9&lt;8/24</formula>
    </cfRule>
  </conditionalFormatting>
  <conditionalFormatting sqref="AA83:AF86">
    <cfRule type="expression" dxfId="2918" priority="146">
      <formula>AA$9&gt;=20/24</formula>
    </cfRule>
    <cfRule type="expression" dxfId="2917" priority="147">
      <formula>AND(AA$9&gt;=14/24,AA$9&lt;20/24)</formula>
    </cfRule>
    <cfRule type="expression" dxfId="2916" priority="148">
      <formula>AND(AA$9&gt;=8/24,AA$9&lt;14/24)</formula>
    </cfRule>
    <cfRule type="expression" dxfId="2915" priority="149">
      <formula>AA$9&lt;8/24</formula>
    </cfRule>
  </conditionalFormatting>
  <conditionalFormatting sqref="E53:K53 B54:K58 L53:L58">
    <cfRule type="expression" dxfId="2914" priority="142">
      <formula>B$9&gt;=20/24</formula>
    </cfRule>
    <cfRule type="expression" dxfId="2913" priority="143">
      <formula>AND(B$9&gt;=14/24,B$9&lt;20/24)</formula>
    </cfRule>
    <cfRule type="expression" dxfId="2912" priority="144">
      <formula>AND(B$9&gt;=8/24,B$9&lt;14/24)</formula>
    </cfRule>
    <cfRule type="expression" dxfId="2911" priority="145">
      <formula>B$9&lt;8/24</formula>
    </cfRule>
  </conditionalFormatting>
  <conditionalFormatting sqref="B83:L86">
    <cfRule type="expression" dxfId="2910" priority="138">
      <formula>B$9&gt;=20/24</formula>
    </cfRule>
    <cfRule type="expression" dxfId="2909" priority="139">
      <formula>AND(B$9&gt;=14/24,B$9&lt;20/24)</formula>
    </cfRule>
    <cfRule type="expression" dxfId="2908" priority="140">
      <formula>AND(B$9&gt;=8/24,B$9&lt;14/24)</formula>
    </cfRule>
    <cfRule type="expression" dxfId="2907" priority="141">
      <formula>B$9&lt;8/24</formula>
    </cfRule>
  </conditionalFormatting>
  <conditionalFormatting sqref="M83:Q86">
    <cfRule type="expression" dxfId="2906" priority="134">
      <formula>M$9&gt;=20/24</formula>
    </cfRule>
    <cfRule type="expression" dxfId="2905" priority="135">
      <formula>AND(M$9&gt;=14/24,M$9&lt;20/24)</formula>
    </cfRule>
    <cfRule type="expression" dxfId="2904" priority="136">
      <formula>AND(M$9&gt;=8/24,M$9&lt;14/24)</formula>
    </cfRule>
    <cfRule type="expression" dxfId="2903" priority="137">
      <formula>M$9&lt;8/24</formula>
    </cfRule>
  </conditionalFormatting>
  <conditionalFormatting sqref="R83:Z86">
    <cfRule type="expression" dxfId="2902" priority="130">
      <formula>R$9&gt;=20/24</formula>
    </cfRule>
    <cfRule type="expression" dxfId="2901" priority="131">
      <formula>AND(R$9&gt;=14/24,R$9&lt;20/24)</formula>
    </cfRule>
    <cfRule type="expression" dxfId="2900" priority="132">
      <formula>AND(R$9&gt;=8/24,R$9&lt;14/24)</formula>
    </cfRule>
    <cfRule type="expression" dxfId="2899" priority="133">
      <formula>R$9&lt;8/24</formula>
    </cfRule>
  </conditionalFormatting>
  <conditionalFormatting sqref="AG42 C29:K29 N29:AF29 R11:AF27 B30:AF47">
    <cfRule type="expression" dxfId="2898" priority="129">
      <formula>B11&gt;$AG11</formula>
    </cfRule>
  </conditionalFormatting>
  <conditionalFormatting sqref="T192:AX192">
    <cfRule type="expression" dxfId="2897" priority="125">
      <formula>T$9&gt;=20/24</formula>
    </cfRule>
    <cfRule type="expression" dxfId="2896" priority="126">
      <formula>AND(T$9&gt;=14/24,T$9&lt;20/24)</formula>
    </cfRule>
    <cfRule type="expression" dxfId="2895" priority="127">
      <formula>AND(T$9&gt;=8/24,T$9&lt;14/24)</formula>
    </cfRule>
    <cfRule type="expression" dxfId="2894" priority="128">
      <formula>T$9&lt;8/24</formula>
    </cfRule>
  </conditionalFormatting>
  <conditionalFormatting sqref="A11:A86 A88:A180">
    <cfRule type="expression" dxfId="2893" priority="124">
      <formula>$AH11=0</formula>
    </cfRule>
  </conditionalFormatting>
  <conditionalFormatting sqref="AA87:AF87">
    <cfRule type="expression" dxfId="2892" priority="120">
      <formula>AA$9&gt;=20/24</formula>
    </cfRule>
    <cfRule type="expression" dxfId="2891" priority="121">
      <formula>AND(AA$9&gt;=14/24,AA$9&lt;20/24)</formula>
    </cfRule>
    <cfRule type="expression" dxfId="2890" priority="122">
      <formula>AND(AA$9&gt;=8/24,AA$9&lt;14/24)</formula>
    </cfRule>
    <cfRule type="expression" dxfId="2889" priority="123">
      <formula>AA$9&lt;8/24</formula>
    </cfRule>
  </conditionalFormatting>
  <conditionalFormatting sqref="B87:L87">
    <cfRule type="expression" dxfId="2888" priority="116">
      <formula>B$9&gt;=20/24</formula>
    </cfRule>
    <cfRule type="expression" dxfId="2887" priority="117">
      <formula>AND(B$9&gt;=14/24,B$9&lt;20/24)</formula>
    </cfRule>
    <cfRule type="expression" dxfId="2886" priority="118">
      <formula>AND(B$9&gt;=8/24,B$9&lt;14/24)</formula>
    </cfRule>
    <cfRule type="expression" dxfId="2885" priority="119">
      <formula>B$9&lt;8/24</formula>
    </cfRule>
  </conditionalFormatting>
  <conditionalFormatting sqref="M87:Q87">
    <cfRule type="expression" dxfId="2884" priority="112">
      <formula>M$9&gt;=20/24</formula>
    </cfRule>
    <cfRule type="expression" dxfId="2883" priority="113">
      <formula>AND(M$9&gt;=14/24,M$9&lt;20/24)</formula>
    </cfRule>
    <cfRule type="expression" dxfId="2882" priority="114">
      <formula>AND(M$9&gt;=8/24,M$9&lt;14/24)</formula>
    </cfRule>
    <cfRule type="expression" dxfId="2881" priority="115">
      <formula>M$9&lt;8/24</formula>
    </cfRule>
  </conditionalFormatting>
  <conditionalFormatting sqref="R87:Z87">
    <cfRule type="expression" dxfId="2880" priority="108">
      <formula>R$9&gt;=20/24</formula>
    </cfRule>
    <cfRule type="expression" dxfId="2879" priority="109">
      <formula>AND(R$9&gt;=14/24,R$9&lt;20/24)</formula>
    </cfRule>
    <cfRule type="expression" dxfId="2878" priority="110">
      <formula>AND(R$9&gt;=8/24,R$9&lt;14/24)</formula>
    </cfRule>
    <cfRule type="expression" dxfId="2877" priority="111">
      <formula>R$9&lt;8/24</formula>
    </cfRule>
  </conditionalFormatting>
  <conditionalFormatting sqref="A87">
    <cfRule type="expression" dxfId="2876" priority="107">
      <formula>$AH87=0</formula>
    </cfRule>
  </conditionalFormatting>
  <conditionalFormatting sqref="B16:M16 B14:M14 B18:M18">
    <cfRule type="expression" dxfId="2875" priority="95">
      <formula>B$9&gt;=20/24</formula>
    </cfRule>
    <cfRule type="expression" dxfId="2874" priority="96">
      <formula>AND(B$9&gt;=14/24,B$9&lt;20/24)</formula>
    </cfRule>
    <cfRule type="expression" dxfId="2873" priority="97">
      <formula>AND(B$9&gt;=8/24,B$9&lt;14/24)</formula>
    </cfRule>
    <cfRule type="expression" dxfId="2872" priority="98">
      <formula>B$9&lt;8/24</formula>
    </cfRule>
  </conditionalFormatting>
  <conditionalFormatting sqref="B14:M19">
    <cfRule type="expression" dxfId="2871" priority="91">
      <formula>B$9&gt;=20/24</formula>
    </cfRule>
    <cfRule type="expression" dxfId="2870" priority="92">
      <formula>AND(B$9&gt;=14/24,B$9&lt;20/24)</formula>
    </cfRule>
    <cfRule type="expression" dxfId="2869" priority="93">
      <formula>AND(B$9&gt;=8/24,B$9&lt;14/24)</formula>
    </cfRule>
    <cfRule type="expression" dxfId="2868" priority="94">
      <formula>B$9&lt;8/24</formula>
    </cfRule>
  </conditionalFormatting>
  <conditionalFormatting sqref="B28:B29 C28:AF28 B11:M19">
    <cfRule type="expression" dxfId="2867" priority="90">
      <formula>B11&gt;$AG11</formula>
    </cfRule>
  </conditionalFormatting>
  <conditionalFormatting sqref="B28:AF28">
    <cfRule type="expression" dxfId="2866" priority="86">
      <formula>B$9&gt;=20/24</formula>
    </cfRule>
    <cfRule type="expression" dxfId="2865" priority="87">
      <formula>AND(B$9&gt;=14/24,B$9&lt;20/24)</formula>
    </cfRule>
    <cfRule type="expression" dxfId="2864" priority="88">
      <formula>AND(B$9&gt;=8/24,B$9&lt;14/24)</formula>
    </cfRule>
    <cfRule type="expression" dxfId="2863" priority="89">
      <formula>B$9&lt;8/24</formula>
    </cfRule>
  </conditionalFormatting>
  <conditionalFormatting sqref="B20:M27">
    <cfRule type="expression" dxfId="2862" priority="82">
      <formula>B$9&gt;=20/24</formula>
    </cfRule>
    <cfRule type="expression" dxfId="2861" priority="83">
      <formula>AND(B$9&gt;=14/24,B$9&lt;20/24)</formula>
    </cfRule>
    <cfRule type="expression" dxfId="2860" priority="84">
      <formula>AND(B$9&gt;=8/24,B$9&lt;14/24)</formula>
    </cfRule>
    <cfRule type="expression" dxfId="2859" priority="85">
      <formula>B$9&lt;8/24</formula>
    </cfRule>
  </conditionalFormatting>
  <conditionalFormatting sqref="B20:M27">
    <cfRule type="expression" dxfId="2858" priority="81">
      <formula>B20&gt;$AG20</formula>
    </cfRule>
  </conditionalFormatting>
  <conditionalFormatting sqref="N11:Q27">
    <cfRule type="expression" dxfId="2857" priority="77">
      <formula>N$9&gt;=20/24</formula>
    </cfRule>
    <cfRule type="expression" dxfId="2856" priority="78">
      <formula>AND(N$9&gt;=14/24,N$9&lt;20/24)</formula>
    </cfRule>
    <cfRule type="expression" dxfId="2855" priority="79">
      <formula>AND(N$9&gt;=8/24,N$9&lt;14/24)</formula>
    </cfRule>
    <cfRule type="expression" dxfId="2854" priority="80">
      <formula>N$9&lt;8/24</formula>
    </cfRule>
  </conditionalFormatting>
  <conditionalFormatting sqref="N11:Q27">
    <cfRule type="expression" dxfId="2853" priority="76">
      <formula>N11&gt;$AG11</formula>
    </cfRule>
  </conditionalFormatting>
  <conditionalFormatting sqref="L13">
    <cfRule type="expression" dxfId="2852" priority="72">
      <formula>L$9&gt;=20/24</formula>
    </cfRule>
    <cfRule type="expression" dxfId="2851" priority="73">
      <formula>AND(L$9&gt;=14/24,L$9&lt;20/24)</formula>
    </cfRule>
    <cfRule type="expression" dxfId="2850" priority="74">
      <formula>AND(L$9&gt;=8/24,L$9&lt;14/24)</formula>
    </cfRule>
    <cfRule type="expression" dxfId="2849" priority="75">
      <formula>L$9&lt;8/24</formula>
    </cfRule>
  </conditionalFormatting>
  <conditionalFormatting sqref="L13">
    <cfRule type="expression" dxfId="2848" priority="68">
      <formula>L$9&gt;=20/24</formula>
    </cfRule>
    <cfRule type="expression" dxfId="2847" priority="69">
      <formula>AND(L$9&gt;=14/24,L$9&lt;20/24)</formula>
    </cfRule>
    <cfRule type="expression" dxfId="2846" priority="70">
      <formula>AND(L$9&gt;=8/24,L$9&lt;14/24)</formula>
    </cfRule>
    <cfRule type="expression" dxfId="2845" priority="71">
      <formula>L$9&lt;8/24</formula>
    </cfRule>
  </conditionalFormatting>
  <conditionalFormatting sqref="L12">
    <cfRule type="expression" dxfId="2844" priority="64">
      <formula>L$9&gt;=20/24</formula>
    </cfRule>
    <cfRule type="expression" dxfId="2843" priority="65">
      <formula>AND(L$9&gt;=14/24,L$9&lt;20/24)</formula>
    </cfRule>
    <cfRule type="expression" dxfId="2842" priority="66">
      <formula>AND(L$9&gt;=8/24,L$9&lt;14/24)</formula>
    </cfRule>
    <cfRule type="expression" dxfId="2841" priority="67">
      <formula>L$9&lt;8/24</formula>
    </cfRule>
  </conditionalFormatting>
  <conditionalFormatting sqref="L12">
    <cfRule type="expression" dxfId="2840" priority="60">
      <formula>L$9&gt;=20/24</formula>
    </cfRule>
    <cfRule type="expression" dxfId="2839" priority="61">
      <formula>AND(L$9&gt;=14/24,L$9&lt;20/24)</formula>
    </cfRule>
    <cfRule type="expression" dxfId="2838" priority="62">
      <formula>AND(L$9&gt;=8/24,L$9&lt;14/24)</formula>
    </cfRule>
    <cfRule type="expression" dxfId="2837" priority="63">
      <formula>L$9&lt;8/24</formula>
    </cfRule>
  </conditionalFormatting>
  <conditionalFormatting sqref="L11">
    <cfRule type="expression" dxfId="2836" priority="56">
      <formula>L$9&gt;=20/24</formula>
    </cfRule>
    <cfRule type="expression" dxfId="2835" priority="57">
      <formula>AND(L$9&gt;=14/24,L$9&lt;20/24)</formula>
    </cfRule>
    <cfRule type="expression" dxfId="2834" priority="58">
      <formula>AND(L$9&gt;=8/24,L$9&lt;14/24)</formula>
    </cfRule>
    <cfRule type="expression" dxfId="2833" priority="59">
      <formula>L$9&lt;8/24</formula>
    </cfRule>
  </conditionalFormatting>
  <conditionalFormatting sqref="L11">
    <cfRule type="expression" dxfId="2832" priority="52">
      <formula>L$9&gt;=20/24</formula>
    </cfRule>
    <cfRule type="expression" dxfId="2831" priority="53">
      <formula>AND(L$9&gt;=14/24,L$9&lt;20/24)</formula>
    </cfRule>
    <cfRule type="expression" dxfId="2830" priority="54">
      <formula>AND(L$9&gt;=8/24,L$9&lt;14/24)</formula>
    </cfRule>
    <cfRule type="expression" dxfId="2829" priority="55">
      <formula>L$9&lt;8/24</formula>
    </cfRule>
  </conditionalFormatting>
  <conditionalFormatting sqref="M11">
    <cfRule type="expression" dxfId="2828" priority="48">
      <formula>M$9&gt;=20/24</formula>
    </cfRule>
    <cfRule type="expression" dxfId="2827" priority="49">
      <formula>AND(M$9&gt;=14/24,M$9&lt;20/24)</formula>
    </cfRule>
    <cfRule type="expression" dxfId="2826" priority="50">
      <formula>AND(M$9&gt;=8/24,M$9&lt;14/24)</formula>
    </cfRule>
    <cfRule type="expression" dxfId="2825" priority="51">
      <formula>M$9&lt;8/24</formula>
    </cfRule>
  </conditionalFormatting>
  <conditionalFormatting sqref="M11">
    <cfRule type="expression" dxfId="2824" priority="44">
      <formula>M$9&gt;=20/24</formula>
    </cfRule>
    <cfRule type="expression" dxfId="2823" priority="45">
      <formula>AND(M$9&gt;=14/24,M$9&lt;20/24)</formula>
    </cfRule>
    <cfRule type="expression" dxfId="2822" priority="46">
      <formula>AND(M$9&gt;=8/24,M$9&lt;14/24)</formula>
    </cfRule>
    <cfRule type="expression" dxfId="2821" priority="47">
      <formula>M$9&lt;8/24</formula>
    </cfRule>
  </conditionalFormatting>
  <conditionalFormatting sqref="M12">
    <cfRule type="expression" dxfId="2820" priority="40">
      <formula>M$9&gt;=20/24</formula>
    </cfRule>
    <cfRule type="expression" dxfId="2819" priority="41">
      <formula>AND(M$9&gt;=14/24,M$9&lt;20/24)</formula>
    </cfRule>
    <cfRule type="expression" dxfId="2818" priority="42">
      <formula>AND(M$9&gt;=8/24,M$9&lt;14/24)</formula>
    </cfRule>
    <cfRule type="expression" dxfId="2817" priority="43">
      <formula>M$9&lt;8/24</formula>
    </cfRule>
  </conditionalFormatting>
  <conditionalFormatting sqref="M12">
    <cfRule type="expression" dxfId="2816" priority="36">
      <formula>M$9&gt;=20/24</formula>
    </cfRule>
    <cfRule type="expression" dxfId="2815" priority="37">
      <formula>AND(M$9&gt;=14/24,M$9&lt;20/24)</formula>
    </cfRule>
    <cfRule type="expression" dxfId="2814" priority="38">
      <formula>AND(M$9&gt;=8/24,M$9&lt;14/24)</formula>
    </cfRule>
    <cfRule type="expression" dxfId="2813" priority="39">
      <formula>M$9&lt;8/24</formula>
    </cfRule>
  </conditionalFormatting>
  <conditionalFormatting sqref="M13">
    <cfRule type="expression" dxfId="2812" priority="32">
      <formula>M$9&gt;=20/24</formula>
    </cfRule>
    <cfRule type="expression" dxfId="2811" priority="33">
      <formula>AND(M$9&gt;=14/24,M$9&lt;20/24)</formula>
    </cfRule>
    <cfRule type="expression" dxfId="2810" priority="34">
      <formula>AND(M$9&gt;=8/24,M$9&lt;14/24)</formula>
    </cfRule>
    <cfRule type="expression" dxfId="2809" priority="35">
      <formula>M$9&lt;8/24</formula>
    </cfRule>
  </conditionalFormatting>
  <conditionalFormatting sqref="M13">
    <cfRule type="expression" dxfId="2808" priority="28">
      <formula>M$9&gt;=20/24</formula>
    </cfRule>
    <cfRule type="expression" dxfId="2807" priority="29">
      <formula>AND(M$9&gt;=14/24,M$9&lt;20/24)</formula>
    </cfRule>
    <cfRule type="expression" dxfId="2806" priority="30">
      <formula>AND(M$9&gt;=8/24,M$9&lt;14/24)</formula>
    </cfRule>
    <cfRule type="expression" dxfId="2805" priority="31">
      <formula>M$9&lt;8/24</formula>
    </cfRule>
  </conditionalFormatting>
  <conditionalFormatting sqref="M29">
    <cfRule type="expression" dxfId="2804" priority="15">
      <formula>M$9&gt;=20/24</formula>
    </cfRule>
    <cfRule type="expression" dxfId="2803" priority="16">
      <formula>AND(M$9&gt;=14/24,M$9&lt;20/24)</formula>
    </cfRule>
    <cfRule type="expression" dxfId="2802" priority="17">
      <formula>AND(M$9&gt;=8/24,M$9&lt;14/24)</formula>
    </cfRule>
    <cfRule type="expression" dxfId="2801" priority="18">
      <formula>M$9&lt;8/24</formula>
    </cfRule>
  </conditionalFormatting>
  <conditionalFormatting sqref="M29">
    <cfRule type="expression" dxfId="2800" priority="11">
      <formula>M$9&gt;=20/24</formula>
    </cfRule>
    <cfRule type="expression" dxfId="2799" priority="12">
      <formula>AND(M$9&gt;=14/24,M$9&lt;20/24)</formula>
    </cfRule>
    <cfRule type="expression" dxfId="2798" priority="13">
      <formula>AND(M$9&gt;=8/24,M$9&lt;14/24)</formula>
    </cfRule>
    <cfRule type="expression" dxfId="2797" priority="14">
      <formula>M$9&lt;8/24</formula>
    </cfRule>
  </conditionalFormatting>
  <conditionalFormatting sqref="M29">
    <cfRule type="expression" dxfId="2796" priority="10">
      <formula>M29&gt;$AG29</formula>
    </cfRule>
  </conditionalFormatting>
  <conditionalFormatting sqref="L29">
    <cfRule type="expression" dxfId="2795" priority="6">
      <formula>L$9&gt;=20/24</formula>
    </cfRule>
    <cfRule type="expression" dxfId="2794" priority="7">
      <formula>AND(L$9&gt;=14/24,L$9&lt;20/24)</formula>
    </cfRule>
    <cfRule type="expression" dxfId="2793" priority="8">
      <formula>AND(L$9&gt;=8/24,L$9&lt;14/24)</formula>
    </cfRule>
    <cfRule type="expression" dxfId="2792" priority="9">
      <formula>L$9&lt;8/24</formula>
    </cfRule>
  </conditionalFormatting>
  <conditionalFormatting sqref="L29">
    <cfRule type="expression" dxfId="2791" priority="2">
      <formula>L$9&gt;=20/24</formula>
    </cfRule>
    <cfRule type="expression" dxfId="2790" priority="3">
      <formula>AND(L$9&gt;=14/24,L$9&lt;20/24)</formula>
    </cfRule>
    <cfRule type="expression" dxfId="2789" priority="4">
      <formula>AND(L$9&gt;=8/24,L$9&lt;14/24)</formula>
    </cfRule>
    <cfRule type="expression" dxfId="2788" priority="5">
      <formula>L$9&lt;8/24</formula>
    </cfRule>
  </conditionalFormatting>
  <conditionalFormatting sqref="L29">
    <cfRule type="expression" dxfId="2787" priority="1">
      <formula>L29&gt;$AG29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C35" sqref="AC35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14</v>
      </c>
      <c r="D4" s="226">
        <f ca="1">IFERROR(DATE(2021,4,13)+C4,"")</f>
        <v>44313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737</v>
      </c>
      <c r="C5" s="32">
        <f t="shared" ref="C5:AF5" si="0">C59</f>
        <v>753.6</v>
      </c>
      <c r="D5" s="32">
        <f t="shared" si="0"/>
        <v>730.99999999999989</v>
      </c>
      <c r="E5" s="32">
        <f t="shared" si="0"/>
        <v>704.29</v>
      </c>
      <c r="F5" s="32">
        <f t="shared" si="0"/>
        <v>724</v>
      </c>
      <c r="G5" s="32">
        <f t="shared" si="0"/>
        <v>694.69999999999993</v>
      </c>
      <c r="H5" s="32">
        <f t="shared" si="0"/>
        <v>695.30000000000007</v>
      </c>
      <c r="I5" s="32">
        <f t="shared" si="0"/>
        <v>723.7</v>
      </c>
      <c r="J5" s="32">
        <f t="shared" si="0"/>
        <v>760.3</v>
      </c>
      <c r="K5" s="32">
        <f t="shared" si="0"/>
        <v>782.2</v>
      </c>
      <c r="L5" s="32">
        <f t="shared" si="0"/>
        <v>778.5</v>
      </c>
      <c r="M5" s="32">
        <f t="shared" si="0"/>
        <v>736.90000000000009</v>
      </c>
      <c r="N5" s="32">
        <f t="shared" si="0"/>
        <v>763.76</v>
      </c>
      <c r="O5" s="32">
        <f t="shared" si="0"/>
        <v>751</v>
      </c>
      <c r="P5" s="32">
        <f t="shared" si="0"/>
        <v>777.9</v>
      </c>
      <c r="Q5" s="32">
        <f t="shared" si="0"/>
        <v>797.69999999999993</v>
      </c>
      <c r="R5" s="32">
        <f t="shared" si="0"/>
        <v>754.6</v>
      </c>
      <c r="S5" s="32">
        <f t="shared" si="0"/>
        <v>811.4</v>
      </c>
      <c r="T5" s="32">
        <f t="shared" si="0"/>
        <v>777.4</v>
      </c>
      <c r="U5" s="32">
        <f t="shared" si="0"/>
        <v>772</v>
      </c>
      <c r="V5" s="32">
        <f t="shared" si="0"/>
        <v>795.4</v>
      </c>
      <c r="W5" s="32">
        <f t="shared" si="0"/>
        <v>790.9</v>
      </c>
      <c r="X5" s="32">
        <f t="shared" si="0"/>
        <v>815.4</v>
      </c>
      <c r="Y5" s="32">
        <f t="shared" si="0"/>
        <v>837.9</v>
      </c>
      <c r="Z5" s="32">
        <f t="shared" si="0"/>
        <v>827.2</v>
      </c>
      <c r="AA5" s="32">
        <f t="shared" si="0"/>
        <v>850.1</v>
      </c>
      <c r="AB5" s="32">
        <f t="shared" si="0"/>
        <v>853</v>
      </c>
      <c r="AC5" s="32">
        <f t="shared" si="0"/>
        <v>818</v>
      </c>
      <c r="AD5" s="32">
        <f t="shared" si="0"/>
        <v>783.3</v>
      </c>
      <c r="AE5" s="32">
        <f t="shared" si="0"/>
        <v>699.4</v>
      </c>
      <c r="AF5" s="32">
        <f t="shared" si="0"/>
        <v>743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1275MW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Load=1015</v>
      </c>
      <c r="B7" s="35">
        <f t="shared" ref="B7:AF7" si="1">B65</f>
        <v>1072.04</v>
      </c>
      <c r="C7" s="35">
        <f t="shared" si="1"/>
        <v>1090.8399999999999</v>
      </c>
      <c r="D7" s="35">
        <f t="shared" si="1"/>
        <v>1042.4399999999998</v>
      </c>
      <c r="E7" s="35">
        <f t="shared" si="1"/>
        <v>1014.53</v>
      </c>
      <c r="F7" s="35">
        <f t="shared" si="1"/>
        <v>1041.3399999999999</v>
      </c>
      <c r="G7" s="35">
        <f t="shared" si="1"/>
        <v>1101.74</v>
      </c>
      <c r="H7" s="35">
        <f t="shared" si="1"/>
        <v>1121.71</v>
      </c>
      <c r="I7" s="35">
        <f t="shared" si="1"/>
        <v>1195.74</v>
      </c>
      <c r="J7" s="35">
        <f t="shared" si="1"/>
        <v>1241.94</v>
      </c>
      <c r="K7" s="35">
        <f t="shared" si="1"/>
        <v>1275.44</v>
      </c>
      <c r="L7" s="35">
        <f>L65</f>
        <v>1271.94</v>
      </c>
      <c r="M7" s="35">
        <f t="shared" si="1"/>
        <v>1241.24</v>
      </c>
      <c r="N7" s="35">
        <f t="shared" si="1"/>
        <v>1255.8999999999999</v>
      </c>
      <c r="O7" s="35">
        <f t="shared" si="1"/>
        <v>1241.24</v>
      </c>
      <c r="P7" s="35">
        <f t="shared" si="1"/>
        <v>1265.6299999999999</v>
      </c>
      <c r="Q7" s="35">
        <f t="shared" si="1"/>
        <v>1283.94</v>
      </c>
      <c r="R7" s="35">
        <f t="shared" si="1"/>
        <v>1194.74</v>
      </c>
      <c r="S7" s="35">
        <f t="shared" si="1"/>
        <v>1299.1399999999999</v>
      </c>
      <c r="T7" s="35">
        <f t="shared" si="1"/>
        <v>1305.54</v>
      </c>
      <c r="U7" s="35">
        <f t="shared" si="1"/>
        <v>1272.54</v>
      </c>
      <c r="V7" s="35">
        <f t="shared" si="1"/>
        <v>1294.94</v>
      </c>
      <c r="W7" s="35">
        <f t="shared" si="1"/>
        <v>1292.7399999999998</v>
      </c>
      <c r="X7" s="35">
        <f t="shared" si="1"/>
        <v>1326.7399999999998</v>
      </c>
      <c r="Y7" s="35">
        <f t="shared" si="1"/>
        <v>1412.54</v>
      </c>
      <c r="Z7" s="35">
        <f t="shared" si="1"/>
        <v>1458.54</v>
      </c>
      <c r="AA7" s="35">
        <f t="shared" si="1"/>
        <v>1431.8400000000001</v>
      </c>
      <c r="AB7" s="35">
        <f t="shared" si="1"/>
        <v>1425.84</v>
      </c>
      <c r="AC7" s="35">
        <f t="shared" si="1"/>
        <v>1336.6399999999999</v>
      </c>
      <c r="AD7" s="35">
        <f t="shared" si="1"/>
        <v>1225.54</v>
      </c>
      <c r="AE7" s="35">
        <f t="shared" si="1"/>
        <v>1143.1400000000001</v>
      </c>
      <c r="AF7" s="35">
        <f t="shared" si="1"/>
        <v>1148.04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19.2</v>
      </c>
      <c r="C11" s="47">
        <v>19.2</v>
      </c>
      <c r="D11" s="47">
        <v>21.2</v>
      </c>
      <c r="E11" s="47">
        <v>21.3</v>
      </c>
      <c r="F11" s="47">
        <v>21.2</v>
      </c>
      <c r="G11" s="47">
        <v>21.4</v>
      </c>
      <c r="H11" s="47">
        <v>20</v>
      </c>
      <c r="I11" s="47">
        <v>19.100000000000001</v>
      </c>
      <c r="J11" s="47">
        <v>19.100000000000001</v>
      </c>
      <c r="K11" s="47">
        <v>20.5</v>
      </c>
      <c r="L11" s="48">
        <v>19.399999999999999</v>
      </c>
      <c r="M11" s="48">
        <v>19.399999999999999</v>
      </c>
      <c r="N11" s="48">
        <v>19.399999999999999</v>
      </c>
      <c r="O11" s="48">
        <v>19.399999999999999</v>
      </c>
      <c r="P11" s="48">
        <v>19.399999999999999</v>
      </c>
      <c r="Q11" s="48">
        <v>19.399999999999999</v>
      </c>
      <c r="R11" s="49">
        <v>20</v>
      </c>
      <c r="S11" s="49">
        <v>19.600000000000001</v>
      </c>
      <c r="T11" s="49">
        <v>19.3</v>
      </c>
      <c r="U11" s="49">
        <v>19.7</v>
      </c>
      <c r="V11" s="49">
        <v>18.8</v>
      </c>
      <c r="W11" s="49">
        <v>19.399999999999999</v>
      </c>
      <c r="X11" s="49">
        <v>18.899999999999999</v>
      </c>
      <c r="Y11" s="49">
        <v>18.3</v>
      </c>
      <c r="Z11" s="49">
        <v>18.7</v>
      </c>
      <c r="AA11" s="49">
        <v>18.7</v>
      </c>
      <c r="AB11" s="49">
        <v>18.7</v>
      </c>
      <c r="AC11" s="49">
        <v>18.7</v>
      </c>
      <c r="AD11" s="49">
        <v>18.7</v>
      </c>
      <c r="AE11" s="49">
        <v>18.7</v>
      </c>
      <c r="AF11" s="49">
        <v>18.7</v>
      </c>
      <c r="AG11" s="50">
        <v>60</v>
      </c>
      <c r="AH11" s="51">
        <f>MAX(B11:AF11)</f>
        <v>21.4</v>
      </c>
      <c r="AI11" s="52">
        <f>MIN(B11:AF11)</f>
        <v>18.3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30.2</v>
      </c>
      <c r="C12" s="55">
        <v>30.2</v>
      </c>
      <c r="D12" s="55">
        <v>30.2</v>
      </c>
      <c r="E12" s="55">
        <v>29.7</v>
      </c>
      <c r="F12" s="55">
        <v>29.7</v>
      </c>
      <c r="G12" s="55">
        <v>30.1</v>
      </c>
      <c r="H12" s="55">
        <v>29.9</v>
      </c>
      <c r="I12" s="55">
        <v>29.7</v>
      </c>
      <c r="J12" s="55">
        <v>29.7</v>
      </c>
      <c r="K12" s="55">
        <v>29.5</v>
      </c>
      <c r="L12" s="48">
        <v>29.6</v>
      </c>
      <c r="M12" s="48">
        <v>29.9</v>
      </c>
      <c r="N12" s="48">
        <v>30</v>
      </c>
      <c r="O12" s="48">
        <v>30</v>
      </c>
      <c r="P12" s="48">
        <v>29.6</v>
      </c>
      <c r="Q12" s="48">
        <v>29.9</v>
      </c>
      <c r="R12" s="48">
        <v>24.9</v>
      </c>
      <c r="S12" s="48">
        <v>24.9</v>
      </c>
      <c r="T12" s="48">
        <v>24.9</v>
      </c>
      <c r="U12" s="48">
        <v>25.3</v>
      </c>
      <c r="V12" s="48">
        <v>25.3</v>
      </c>
      <c r="W12" s="48">
        <v>25.3</v>
      </c>
      <c r="X12" s="48">
        <v>25.2</v>
      </c>
      <c r="Y12" s="48">
        <v>25.3</v>
      </c>
      <c r="Z12" s="48">
        <v>25.4</v>
      </c>
      <c r="AA12" s="48">
        <v>25.4</v>
      </c>
      <c r="AB12" s="48">
        <v>25.4</v>
      </c>
      <c r="AC12" s="48">
        <v>25.6</v>
      </c>
      <c r="AD12" s="48">
        <v>25.5</v>
      </c>
      <c r="AE12" s="48">
        <v>25.5</v>
      </c>
      <c r="AF12" s="48">
        <v>25.5</v>
      </c>
      <c r="AG12" s="56">
        <v>50</v>
      </c>
      <c r="AH12" s="51">
        <f t="shared" ref="AH12:AH77" si="2">MAX(B12:AF12)</f>
        <v>30.2</v>
      </c>
      <c r="AI12" s="52">
        <f t="shared" ref="AI12:AI77" si="3">MIN(B12:AF12)</f>
        <v>24.9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16.399999999999999</v>
      </c>
      <c r="C13" s="55">
        <v>16.399999999999999</v>
      </c>
      <c r="D13" s="55">
        <v>17.600000000000001</v>
      </c>
      <c r="E13" s="55">
        <v>17.5</v>
      </c>
      <c r="F13" s="55">
        <v>15.8</v>
      </c>
      <c r="G13" s="55">
        <v>15.8</v>
      </c>
      <c r="H13" s="55">
        <v>15.8</v>
      </c>
      <c r="I13" s="55">
        <v>17.600000000000001</v>
      </c>
      <c r="J13" s="55">
        <v>17.600000000000001</v>
      </c>
      <c r="K13" s="55">
        <v>16.100000000000001</v>
      </c>
      <c r="L13" s="48">
        <v>16.100000000000001</v>
      </c>
      <c r="M13" s="48">
        <v>16.100000000000001</v>
      </c>
      <c r="N13" s="48">
        <v>16.100000000000001</v>
      </c>
      <c r="O13" s="48">
        <v>16.100000000000001</v>
      </c>
      <c r="P13" s="48">
        <v>16.100000000000001</v>
      </c>
      <c r="Q13" s="48">
        <v>16.100000000000001</v>
      </c>
      <c r="R13" s="48">
        <v>15.2</v>
      </c>
      <c r="S13" s="48">
        <v>15.2</v>
      </c>
      <c r="T13" s="48">
        <v>15.2</v>
      </c>
      <c r="U13" s="48">
        <v>15.2</v>
      </c>
      <c r="V13" s="48">
        <v>15.3</v>
      </c>
      <c r="W13" s="48">
        <v>15.2</v>
      </c>
      <c r="X13" s="48">
        <v>16.5</v>
      </c>
      <c r="Y13" s="48">
        <v>16</v>
      </c>
      <c r="Z13" s="48">
        <v>16.5</v>
      </c>
      <c r="AA13" s="48">
        <v>16.5</v>
      </c>
      <c r="AB13" s="48">
        <v>16.5</v>
      </c>
      <c r="AC13" s="48">
        <v>16.5</v>
      </c>
      <c r="AD13" s="48">
        <v>16.5</v>
      </c>
      <c r="AE13" s="48">
        <v>16.5</v>
      </c>
      <c r="AF13" s="48">
        <v>16.5</v>
      </c>
      <c r="AG13" s="58">
        <v>45</v>
      </c>
      <c r="AH13" s="51">
        <f t="shared" si="2"/>
        <v>17.600000000000001</v>
      </c>
      <c r="AI13" s="52">
        <f t="shared" si="3"/>
        <v>15.2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8</v>
      </c>
      <c r="C14" s="55">
        <v>8</v>
      </c>
      <c r="D14" s="55">
        <v>8</v>
      </c>
      <c r="E14" s="55">
        <v>8</v>
      </c>
      <c r="F14" s="55">
        <v>8</v>
      </c>
      <c r="G14" s="55">
        <v>8</v>
      </c>
      <c r="H14" s="55">
        <v>8</v>
      </c>
      <c r="I14" s="55">
        <v>8</v>
      </c>
      <c r="J14" s="55">
        <v>8</v>
      </c>
      <c r="K14" s="55">
        <v>8</v>
      </c>
      <c r="L14" s="48">
        <v>8</v>
      </c>
      <c r="M14" s="48">
        <v>8</v>
      </c>
      <c r="N14" s="48">
        <v>8</v>
      </c>
      <c r="O14" s="48">
        <v>8</v>
      </c>
      <c r="P14" s="48">
        <v>8</v>
      </c>
      <c r="Q14" s="48">
        <v>8</v>
      </c>
      <c r="R14" s="48">
        <v>8</v>
      </c>
      <c r="S14" s="48">
        <v>8</v>
      </c>
      <c r="T14" s="48">
        <v>8</v>
      </c>
      <c r="U14" s="48">
        <v>8</v>
      </c>
      <c r="V14" s="48">
        <v>8</v>
      </c>
      <c r="W14" s="48">
        <v>8</v>
      </c>
      <c r="X14" s="48">
        <v>8</v>
      </c>
      <c r="Y14" s="48">
        <v>8</v>
      </c>
      <c r="Z14" s="48">
        <v>8</v>
      </c>
      <c r="AA14" s="48">
        <v>8</v>
      </c>
      <c r="AB14" s="48">
        <v>8</v>
      </c>
      <c r="AC14" s="48">
        <v>8</v>
      </c>
      <c r="AD14" s="48">
        <v>8</v>
      </c>
      <c r="AE14" s="48">
        <v>8</v>
      </c>
      <c r="AF14" s="48">
        <v>8</v>
      </c>
      <c r="AG14" s="58">
        <v>25</v>
      </c>
      <c r="AH14" s="51">
        <f t="shared" si="2"/>
        <v>8</v>
      </c>
      <c r="AI14" s="52">
        <f t="shared" si="3"/>
        <v>8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8.8000000000000007</v>
      </c>
      <c r="C15" s="55">
        <v>8.8000000000000007</v>
      </c>
      <c r="D15" s="55">
        <v>9.1999999999999993</v>
      </c>
      <c r="E15" s="55">
        <v>9.1999999999999993</v>
      </c>
      <c r="F15" s="55">
        <v>9.1999999999999993</v>
      </c>
      <c r="G15" s="55">
        <v>9.5</v>
      </c>
      <c r="H15" s="55">
        <v>9.5</v>
      </c>
      <c r="I15" s="55">
        <v>6.9</v>
      </c>
      <c r="J15" s="55">
        <v>9.8000000000000007</v>
      </c>
      <c r="K15" s="55">
        <v>9.6999999999999993</v>
      </c>
      <c r="L15" s="48">
        <v>6.9</v>
      </c>
      <c r="M15" s="48">
        <v>10.5</v>
      </c>
      <c r="N15" s="48">
        <v>7.3</v>
      </c>
      <c r="O15" s="48">
        <v>7.3</v>
      </c>
      <c r="P15" s="48">
        <v>7.2</v>
      </c>
      <c r="Q15" s="48">
        <v>7.1</v>
      </c>
      <c r="R15" s="48">
        <v>0</v>
      </c>
      <c r="S15" s="48">
        <v>9.6</v>
      </c>
      <c r="T15" s="48">
        <v>7.3</v>
      </c>
      <c r="U15" s="48">
        <v>7.2</v>
      </c>
      <c r="V15" s="48">
        <v>7</v>
      </c>
      <c r="W15" s="48">
        <v>7.1</v>
      </c>
      <c r="X15" s="48">
        <v>9.5</v>
      </c>
      <c r="Y15" s="48">
        <v>9.5</v>
      </c>
      <c r="Z15" s="48">
        <v>9.4</v>
      </c>
      <c r="AA15" s="48">
        <v>9.4</v>
      </c>
      <c r="AB15" s="48">
        <v>7.2</v>
      </c>
      <c r="AC15" s="48">
        <v>7.1</v>
      </c>
      <c r="AD15" s="48">
        <v>9.6999999999999993</v>
      </c>
      <c r="AE15" s="48">
        <v>9.6999999999999993</v>
      </c>
      <c r="AF15" s="48">
        <v>9.6999999999999993</v>
      </c>
      <c r="AG15" s="58">
        <v>25</v>
      </c>
      <c r="AH15" s="51">
        <f t="shared" si="2"/>
        <v>10.5</v>
      </c>
      <c r="AI15" s="52">
        <f t="shared" si="3"/>
        <v>0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12.8</v>
      </c>
      <c r="C17" s="55">
        <v>13</v>
      </c>
      <c r="D17" s="55">
        <v>12.8</v>
      </c>
      <c r="E17" s="55">
        <v>13</v>
      </c>
      <c r="F17" s="55">
        <v>12.5</v>
      </c>
      <c r="G17" s="55">
        <v>12.6</v>
      </c>
      <c r="H17" s="55">
        <v>12.5</v>
      </c>
      <c r="I17" s="55">
        <v>12.5</v>
      </c>
      <c r="J17" s="55">
        <v>12.7</v>
      </c>
      <c r="K17" s="55">
        <v>12.6</v>
      </c>
      <c r="L17" s="48">
        <v>12.5</v>
      </c>
      <c r="M17" s="48">
        <v>12.5</v>
      </c>
      <c r="N17" s="48">
        <v>14.7</v>
      </c>
      <c r="O17" s="48">
        <v>14.7</v>
      </c>
      <c r="P17" s="48">
        <v>12.3</v>
      </c>
      <c r="Q17" s="48">
        <v>11.5</v>
      </c>
      <c r="R17" s="48">
        <v>10.3</v>
      </c>
      <c r="S17" s="48">
        <v>9.8000000000000007</v>
      </c>
      <c r="T17" s="48">
        <v>10</v>
      </c>
      <c r="U17" s="48">
        <v>10.4</v>
      </c>
      <c r="V17" s="48">
        <v>10.5</v>
      </c>
      <c r="W17" s="48">
        <v>10.5</v>
      </c>
      <c r="X17" s="48">
        <v>16</v>
      </c>
      <c r="Y17" s="48">
        <v>16</v>
      </c>
      <c r="Z17" s="48">
        <v>15.7</v>
      </c>
      <c r="AA17" s="48">
        <v>15.7</v>
      </c>
      <c r="AB17" s="48">
        <v>15.7</v>
      </c>
      <c r="AC17" s="48">
        <v>15.7</v>
      </c>
      <c r="AD17" s="48">
        <v>15.7</v>
      </c>
      <c r="AE17" s="48">
        <v>15.7</v>
      </c>
      <c r="AF17" s="48">
        <v>15.7</v>
      </c>
      <c r="AG17" s="58">
        <v>22.1</v>
      </c>
      <c r="AH17" s="51">
        <f t="shared" si="2"/>
        <v>16</v>
      </c>
      <c r="AI17" s="52">
        <f t="shared" si="3"/>
        <v>9.8000000000000007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3</v>
      </c>
      <c r="C18" s="55">
        <v>3</v>
      </c>
      <c r="D18" s="55">
        <v>3</v>
      </c>
      <c r="E18" s="55">
        <v>3</v>
      </c>
      <c r="F18" s="55">
        <v>3</v>
      </c>
      <c r="G18" s="55">
        <v>3</v>
      </c>
      <c r="H18" s="55">
        <v>3</v>
      </c>
      <c r="I18" s="55">
        <v>3</v>
      </c>
      <c r="J18" s="55">
        <v>3</v>
      </c>
      <c r="K18" s="55">
        <v>3</v>
      </c>
      <c r="L18" s="48">
        <v>3</v>
      </c>
      <c r="M18" s="48">
        <v>3</v>
      </c>
      <c r="N18" s="48">
        <v>3</v>
      </c>
      <c r="O18" s="48">
        <v>3</v>
      </c>
      <c r="P18" s="48">
        <v>3</v>
      </c>
      <c r="Q18" s="48">
        <v>3</v>
      </c>
      <c r="R18" s="48">
        <v>3</v>
      </c>
      <c r="S18" s="48">
        <v>3</v>
      </c>
      <c r="T18" s="48">
        <v>3</v>
      </c>
      <c r="U18" s="48">
        <v>3</v>
      </c>
      <c r="V18" s="48">
        <v>3</v>
      </c>
      <c r="W18" s="48">
        <v>3</v>
      </c>
      <c r="X18" s="48">
        <v>3</v>
      </c>
      <c r="Y18" s="48">
        <v>3</v>
      </c>
      <c r="Z18" s="48">
        <v>3</v>
      </c>
      <c r="AA18" s="48">
        <v>3</v>
      </c>
      <c r="AB18" s="48">
        <v>3</v>
      </c>
      <c r="AC18" s="48">
        <v>3</v>
      </c>
      <c r="AD18" s="48">
        <v>3</v>
      </c>
      <c r="AE18" s="48">
        <v>3</v>
      </c>
      <c r="AF18" s="48">
        <v>3</v>
      </c>
      <c r="AG18" s="58">
        <v>22.1</v>
      </c>
      <c r="AH18" s="51">
        <f t="shared" si="2"/>
        <v>3</v>
      </c>
      <c r="AI18" s="52">
        <f t="shared" si="3"/>
        <v>3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10</v>
      </c>
      <c r="C19" s="55">
        <v>10</v>
      </c>
      <c r="D19" s="55">
        <v>10.1</v>
      </c>
      <c r="E19" s="55">
        <v>9</v>
      </c>
      <c r="F19" s="55">
        <v>8.6</v>
      </c>
      <c r="G19" s="55">
        <v>8.6999999999999993</v>
      </c>
      <c r="H19" s="55">
        <v>7.5</v>
      </c>
      <c r="I19" s="55">
        <v>7.5</v>
      </c>
      <c r="J19" s="55">
        <v>7.5</v>
      </c>
      <c r="K19" s="55">
        <v>7.9</v>
      </c>
      <c r="L19" s="48">
        <v>7.9</v>
      </c>
      <c r="M19" s="48">
        <v>7.8</v>
      </c>
      <c r="N19" s="48">
        <v>7.6</v>
      </c>
      <c r="O19" s="48">
        <v>7.6</v>
      </c>
      <c r="P19" s="48">
        <v>7</v>
      </c>
      <c r="Q19" s="48">
        <v>6.8</v>
      </c>
      <c r="R19" s="48">
        <v>6.8</v>
      </c>
      <c r="S19" s="48">
        <v>5.2</v>
      </c>
      <c r="T19" s="48">
        <v>6.5</v>
      </c>
      <c r="U19" s="48">
        <v>6.4</v>
      </c>
      <c r="V19" s="48">
        <v>7.6</v>
      </c>
      <c r="W19" s="48">
        <v>7.6</v>
      </c>
      <c r="X19" s="48">
        <v>7.5</v>
      </c>
      <c r="Y19" s="48">
        <v>7.5</v>
      </c>
      <c r="Z19" s="48">
        <v>7.6</v>
      </c>
      <c r="AA19" s="48">
        <v>7.6</v>
      </c>
      <c r="AB19" s="48">
        <v>7.6</v>
      </c>
      <c r="AC19" s="48">
        <v>7.6</v>
      </c>
      <c r="AD19" s="48">
        <v>7.6</v>
      </c>
      <c r="AE19" s="48">
        <v>7.6</v>
      </c>
      <c r="AF19" s="48">
        <v>7.6</v>
      </c>
      <c r="AG19" s="58">
        <v>22</v>
      </c>
      <c r="AH19" s="51">
        <f t="shared" si="2"/>
        <v>10.1</v>
      </c>
      <c r="AI19" s="52">
        <f t="shared" si="3"/>
        <v>5.2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2</v>
      </c>
      <c r="AB20" s="48">
        <v>2</v>
      </c>
      <c r="AC20" s="48">
        <v>2</v>
      </c>
      <c r="AD20" s="48">
        <v>2</v>
      </c>
      <c r="AE20" s="48">
        <v>2</v>
      </c>
      <c r="AF20" s="48">
        <v>2</v>
      </c>
      <c r="AG20" s="58">
        <v>22</v>
      </c>
      <c r="AH20" s="51">
        <f t="shared" si="2"/>
        <v>2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48">
        <v>5</v>
      </c>
      <c r="S22" s="48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48">
        <v>0</v>
      </c>
      <c r="S24" s="48">
        <v>5</v>
      </c>
      <c r="T24" s="48">
        <v>5</v>
      </c>
      <c r="U24" s="48">
        <v>5</v>
      </c>
      <c r="V24" s="48">
        <v>5</v>
      </c>
      <c r="W24" s="48">
        <v>5</v>
      </c>
      <c r="X24" s="48">
        <v>5</v>
      </c>
      <c r="Y24" s="48">
        <v>5</v>
      </c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</v>
      </c>
      <c r="C27" s="55">
        <v>3</v>
      </c>
      <c r="D27" s="55">
        <v>3</v>
      </c>
      <c r="E27" s="55">
        <v>3</v>
      </c>
      <c r="F27" s="55">
        <v>3</v>
      </c>
      <c r="G27" s="55">
        <v>3</v>
      </c>
      <c r="H27" s="55">
        <v>3</v>
      </c>
      <c r="I27" s="55">
        <v>3</v>
      </c>
      <c r="J27" s="55">
        <v>3</v>
      </c>
      <c r="K27" s="55">
        <v>3</v>
      </c>
      <c r="L27" s="48">
        <v>3</v>
      </c>
      <c r="M27" s="48">
        <v>3</v>
      </c>
      <c r="N27" s="48">
        <v>3</v>
      </c>
      <c r="O27" s="48">
        <v>3</v>
      </c>
      <c r="P27" s="48">
        <v>3</v>
      </c>
      <c r="Q27" s="48">
        <v>3</v>
      </c>
      <c r="R27" s="48">
        <v>3</v>
      </c>
      <c r="S27" s="48">
        <v>3</v>
      </c>
      <c r="T27" s="48">
        <v>3</v>
      </c>
      <c r="U27" s="48">
        <v>3</v>
      </c>
      <c r="V27" s="48">
        <v>3</v>
      </c>
      <c r="W27" s="48">
        <v>3</v>
      </c>
      <c r="X27" s="48">
        <v>3</v>
      </c>
      <c r="Y27" s="48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75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75</v>
      </c>
      <c r="AK28" s="53"/>
    </row>
    <row r="29" spans="1:88" ht="15.75" thickBot="1" x14ac:dyDescent="0.3">
      <c r="A29" s="65" t="s">
        <v>36</v>
      </c>
      <c r="B29" s="55">
        <v>16.2</v>
      </c>
      <c r="C29" s="55">
        <v>16.5</v>
      </c>
      <c r="D29" s="55">
        <v>16.600000000000001</v>
      </c>
      <c r="E29" s="55">
        <v>16.8</v>
      </c>
      <c r="F29" s="55">
        <v>16.899999999999999</v>
      </c>
      <c r="G29" s="55">
        <v>16.3</v>
      </c>
      <c r="H29" s="55">
        <v>95.4</v>
      </c>
      <c r="I29" s="55">
        <v>16.100000000000001</v>
      </c>
      <c r="J29" s="55">
        <v>15.9</v>
      </c>
      <c r="K29" s="55">
        <v>14.8</v>
      </c>
      <c r="L29" s="66">
        <v>15</v>
      </c>
      <c r="M29" s="66">
        <v>18.100000000000001</v>
      </c>
      <c r="N29" s="66">
        <v>18.399999999999999</v>
      </c>
      <c r="O29" s="66">
        <v>18.399999999999999</v>
      </c>
      <c r="P29" s="66">
        <v>18</v>
      </c>
      <c r="Q29" s="66">
        <v>16.7</v>
      </c>
      <c r="R29" s="66">
        <v>14.2</v>
      </c>
      <c r="S29" s="66">
        <v>15</v>
      </c>
      <c r="T29" s="66">
        <v>11</v>
      </c>
      <c r="U29" s="66">
        <v>12.1</v>
      </c>
      <c r="V29" s="66">
        <v>13.4</v>
      </c>
      <c r="W29" s="66">
        <v>14</v>
      </c>
      <c r="X29" s="66">
        <v>13.8</v>
      </c>
      <c r="Y29" s="66">
        <v>12.1</v>
      </c>
      <c r="Z29" s="66">
        <v>15.5</v>
      </c>
      <c r="AA29" s="66">
        <v>14.5</v>
      </c>
      <c r="AB29" s="66">
        <v>14</v>
      </c>
      <c r="AC29" s="66">
        <v>15</v>
      </c>
      <c r="AD29" s="66">
        <v>19.5</v>
      </c>
      <c r="AE29" s="55">
        <v>20.2</v>
      </c>
      <c r="AF29" s="55">
        <v>18.899999999999999</v>
      </c>
      <c r="AG29" s="58">
        <v>240</v>
      </c>
      <c r="AH29" s="51">
        <f t="shared" si="2"/>
        <v>95.4</v>
      </c>
      <c r="AI29" s="52">
        <f t="shared" si="3"/>
        <v>11</v>
      </c>
      <c r="AK29" s="53"/>
    </row>
    <row r="30" spans="1:88" ht="15.75" thickBot="1" x14ac:dyDescent="0.3">
      <c r="A30" s="67" t="s">
        <v>37</v>
      </c>
      <c r="B30" s="68">
        <f>SUM(B11:B28)</f>
        <v>211.1</v>
      </c>
      <c r="C30" s="68">
        <f t="shared" ref="C30:AF30" si="4">SUM(C11:C28)</f>
        <v>221.3</v>
      </c>
      <c r="D30" s="68">
        <f t="shared" si="4"/>
        <v>224.8</v>
      </c>
      <c r="E30" s="68">
        <f t="shared" si="4"/>
        <v>223.4</v>
      </c>
      <c r="F30" s="68">
        <f t="shared" si="4"/>
        <v>220.7</v>
      </c>
      <c r="G30" s="68">
        <f t="shared" si="4"/>
        <v>221.8</v>
      </c>
      <c r="H30" s="68">
        <f t="shared" si="4"/>
        <v>218.9</v>
      </c>
      <c r="I30" s="68">
        <f t="shared" si="4"/>
        <v>217</v>
      </c>
      <c r="J30" s="68">
        <f t="shared" si="4"/>
        <v>220.10000000000002</v>
      </c>
      <c r="K30" s="68">
        <f t="shared" si="4"/>
        <v>220</v>
      </c>
      <c r="L30" s="68">
        <f t="shared" si="4"/>
        <v>216.10000000000002</v>
      </c>
      <c r="M30" s="68">
        <f t="shared" si="4"/>
        <v>219.9</v>
      </c>
      <c r="N30" s="68">
        <f t="shared" si="4"/>
        <v>218.8</v>
      </c>
      <c r="O30" s="68">
        <f t="shared" si="4"/>
        <v>218.8</v>
      </c>
      <c r="P30" s="68">
        <f t="shared" si="4"/>
        <v>215.3</v>
      </c>
      <c r="Q30" s="68">
        <f t="shared" si="4"/>
        <v>214.5</v>
      </c>
      <c r="R30" s="68">
        <f t="shared" si="4"/>
        <v>195.89999999999998</v>
      </c>
      <c r="S30" s="68">
        <f t="shared" si="4"/>
        <v>208</v>
      </c>
      <c r="T30" s="68">
        <f t="shared" si="4"/>
        <v>206.9</v>
      </c>
      <c r="U30" s="68">
        <f t="shared" si="4"/>
        <v>207.90000000000003</v>
      </c>
      <c r="V30" s="68">
        <f>SUM(V11:V28)</f>
        <v>208.2</v>
      </c>
      <c r="W30" s="68">
        <f t="shared" si="4"/>
        <v>208.8</v>
      </c>
      <c r="X30" s="68">
        <f t="shared" si="4"/>
        <v>217.3</v>
      </c>
      <c r="Y30" s="68">
        <f t="shared" si="4"/>
        <v>216.3</v>
      </c>
      <c r="Z30" s="68">
        <f t="shared" si="4"/>
        <v>217</v>
      </c>
      <c r="AA30" s="68">
        <f t="shared" si="4"/>
        <v>219</v>
      </c>
      <c r="AB30" s="68">
        <f t="shared" si="4"/>
        <v>216.8</v>
      </c>
      <c r="AC30" s="68">
        <f t="shared" si="4"/>
        <v>216.89999999999998</v>
      </c>
      <c r="AD30" s="68">
        <f t="shared" si="4"/>
        <v>219.4</v>
      </c>
      <c r="AE30" s="68">
        <f t="shared" si="4"/>
        <v>219.4</v>
      </c>
      <c r="AF30" s="68">
        <f t="shared" si="4"/>
        <v>219.4</v>
      </c>
      <c r="AG30" s="58">
        <f>SUM(AG11:AG29)</f>
        <v>729.2</v>
      </c>
      <c r="AH30" s="51">
        <f t="shared" si="2"/>
        <v>224.8</v>
      </c>
      <c r="AI30" s="52">
        <f t="shared" si="3"/>
        <v>195.89999999999998</v>
      </c>
      <c r="AK30" s="53"/>
    </row>
    <row r="31" spans="1:88" x14ac:dyDescent="0.25">
      <c r="A31" s="54" t="s">
        <v>38</v>
      </c>
      <c r="B31" s="55">
        <v>30.6</v>
      </c>
      <c r="C31" s="55">
        <v>30</v>
      </c>
      <c r="D31" s="55">
        <v>0</v>
      </c>
      <c r="E31" s="55">
        <v>0</v>
      </c>
      <c r="F31" s="55">
        <v>0</v>
      </c>
      <c r="G31" s="55">
        <v>27.8</v>
      </c>
      <c r="H31" s="55">
        <v>35.1</v>
      </c>
      <c r="I31" s="55">
        <v>30.5</v>
      </c>
      <c r="J31" s="55">
        <v>30.8</v>
      </c>
      <c r="K31" s="55">
        <v>45.8</v>
      </c>
      <c r="L31" s="48">
        <v>60</v>
      </c>
      <c r="M31" s="48">
        <v>61.5</v>
      </c>
      <c r="N31" s="48">
        <v>61.9</v>
      </c>
      <c r="O31" s="48">
        <v>65</v>
      </c>
      <c r="P31" s="48">
        <v>65.3</v>
      </c>
      <c r="Q31" s="48">
        <v>65.5</v>
      </c>
      <c r="R31" s="48">
        <v>0</v>
      </c>
      <c r="S31" s="48">
        <v>75.599999999999994</v>
      </c>
      <c r="T31" s="48">
        <v>76.2</v>
      </c>
      <c r="U31" s="48">
        <v>75.900000000000006</v>
      </c>
      <c r="V31" s="48">
        <v>76.2</v>
      </c>
      <c r="W31" s="48">
        <v>76</v>
      </c>
      <c r="X31" s="48">
        <v>76.400000000000006</v>
      </c>
      <c r="Y31" s="48">
        <v>111.8</v>
      </c>
      <c r="Z31" s="48">
        <v>131.69999999999999</v>
      </c>
      <c r="AA31" s="47">
        <v>105.6</v>
      </c>
      <c r="AB31" s="47">
        <v>85</v>
      </c>
      <c r="AC31" s="47">
        <v>60</v>
      </c>
      <c r="AD31" s="47">
        <v>35</v>
      </c>
      <c r="AE31" s="47">
        <v>35.5</v>
      </c>
      <c r="AF31" s="47">
        <v>40</v>
      </c>
      <c r="AG31" s="56">
        <v>144</v>
      </c>
      <c r="AH31" s="51">
        <f t="shared" si="2"/>
        <v>131.69999999999999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29.9</v>
      </c>
      <c r="I32" s="55">
        <v>34.1</v>
      </c>
      <c r="J32" s="55">
        <v>49</v>
      </c>
      <c r="K32" s="55">
        <v>49.2</v>
      </c>
      <c r="L32" s="69">
        <v>47.9</v>
      </c>
      <c r="M32" s="69">
        <v>45.6</v>
      </c>
      <c r="N32" s="69">
        <v>41.3</v>
      </c>
      <c r="O32" s="69">
        <v>44</v>
      </c>
      <c r="P32" s="69">
        <v>44.3</v>
      </c>
      <c r="Q32" s="69">
        <v>45.1</v>
      </c>
      <c r="R32" s="69">
        <v>44.1</v>
      </c>
      <c r="S32" s="69">
        <v>30.8</v>
      </c>
      <c r="T32" s="69">
        <v>31</v>
      </c>
      <c r="U32" s="69">
        <v>32.200000000000003</v>
      </c>
      <c r="V32" s="69">
        <v>32</v>
      </c>
      <c r="W32" s="69">
        <v>32.200000000000003</v>
      </c>
      <c r="X32" s="69">
        <v>32.6</v>
      </c>
      <c r="Y32" s="69">
        <v>36.1</v>
      </c>
      <c r="Z32" s="69">
        <v>59.7</v>
      </c>
      <c r="AA32" s="55">
        <v>34.200000000000003</v>
      </c>
      <c r="AB32" s="55">
        <v>34</v>
      </c>
      <c r="AC32" s="55">
        <v>34</v>
      </c>
      <c r="AD32" s="55">
        <v>20.5</v>
      </c>
      <c r="AE32" s="55">
        <v>20.6</v>
      </c>
      <c r="AF32" s="55">
        <v>0</v>
      </c>
      <c r="AG32" s="58">
        <v>70</v>
      </c>
      <c r="AH32" s="51">
        <f t="shared" si="2"/>
        <v>59.7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17.899999999999999</v>
      </c>
      <c r="C33" s="55">
        <v>22.6</v>
      </c>
      <c r="D33" s="55">
        <v>22.5</v>
      </c>
      <c r="E33" s="55">
        <v>22.4</v>
      </c>
      <c r="F33" s="55">
        <v>22.4</v>
      </c>
      <c r="G33" s="55">
        <v>22.8</v>
      </c>
      <c r="H33" s="55">
        <v>22.5</v>
      </c>
      <c r="I33" s="55">
        <v>35.799999999999997</v>
      </c>
      <c r="J33" s="55">
        <v>46.5</v>
      </c>
      <c r="K33" s="55">
        <v>33.799999999999997</v>
      </c>
      <c r="L33" s="69">
        <v>34</v>
      </c>
      <c r="M33" s="69">
        <v>41.3</v>
      </c>
      <c r="N33" s="69">
        <v>33.1</v>
      </c>
      <c r="O33" s="69">
        <v>23</v>
      </c>
      <c r="P33" s="69">
        <v>17.899999999999999</v>
      </c>
      <c r="Q33" s="69">
        <v>17.600000000000001</v>
      </c>
      <c r="R33" s="69">
        <v>0</v>
      </c>
      <c r="S33" s="69">
        <v>23.2</v>
      </c>
      <c r="T33" s="69">
        <v>42.7</v>
      </c>
      <c r="U33" s="69">
        <v>43.5</v>
      </c>
      <c r="V33" s="69">
        <v>41.3</v>
      </c>
      <c r="W33" s="69">
        <v>41.3</v>
      </c>
      <c r="X33" s="69">
        <v>42.1</v>
      </c>
      <c r="Y33" s="69">
        <v>68.2</v>
      </c>
      <c r="Z33" s="69">
        <v>67.900000000000006</v>
      </c>
      <c r="AA33" s="55">
        <v>68</v>
      </c>
      <c r="AB33" s="55">
        <v>65</v>
      </c>
      <c r="AC33" s="55">
        <v>36</v>
      </c>
      <c r="AD33" s="55">
        <v>18.7</v>
      </c>
      <c r="AE33" s="55">
        <v>18.600000000000001</v>
      </c>
      <c r="AF33" s="55">
        <v>0</v>
      </c>
      <c r="AG33" s="58">
        <v>69</v>
      </c>
      <c r="AH33" s="51">
        <f t="shared" si="2"/>
        <v>68.2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28.7</v>
      </c>
      <c r="C34" s="55">
        <v>28.7</v>
      </c>
      <c r="D34" s="55">
        <v>28.7</v>
      </c>
      <c r="E34" s="55">
        <v>29</v>
      </c>
      <c r="F34" s="55">
        <v>28.7</v>
      </c>
      <c r="G34" s="55">
        <v>29</v>
      </c>
      <c r="H34" s="55">
        <v>29.37</v>
      </c>
      <c r="I34" s="55">
        <v>28.7</v>
      </c>
      <c r="J34" s="55">
        <v>28.7</v>
      </c>
      <c r="K34" s="55">
        <v>28.7</v>
      </c>
      <c r="L34" s="69">
        <v>28.7</v>
      </c>
      <c r="M34" s="69">
        <v>28.7</v>
      </c>
      <c r="N34" s="69">
        <v>28.7</v>
      </c>
      <c r="O34" s="69">
        <v>28.7</v>
      </c>
      <c r="P34" s="69">
        <v>28.7</v>
      </c>
      <c r="Q34" s="69">
        <v>28.7</v>
      </c>
      <c r="R34" s="69">
        <v>28.7</v>
      </c>
      <c r="S34" s="69">
        <v>28.5</v>
      </c>
      <c r="T34" s="69">
        <v>28.7</v>
      </c>
      <c r="U34" s="69">
        <v>28.7</v>
      </c>
      <c r="V34" s="69">
        <v>28.7</v>
      </c>
      <c r="W34" s="69">
        <v>28.7</v>
      </c>
      <c r="X34" s="69">
        <v>28.7</v>
      </c>
      <c r="Y34" s="69">
        <v>28.7</v>
      </c>
      <c r="Z34" s="69">
        <v>28.7</v>
      </c>
      <c r="AA34" s="55">
        <v>28.5</v>
      </c>
      <c r="AB34" s="55">
        <v>28.7</v>
      </c>
      <c r="AC34" s="55">
        <v>28.5</v>
      </c>
      <c r="AD34" s="55">
        <v>28.2</v>
      </c>
      <c r="AE34" s="55">
        <v>28.7</v>
      </c>
      <c r="AF34" s="55">
        <v>28.7</v>
      </c>
      <c r="AG34" s="58">
        <v>60</v>
      </c>
      <c r="AH34" s="51">
        <f t="shared" si="2"/>
        <v>29.37</v>
      </c>
      <c r="AI34" s="52">
        <f t="shared" si="3"/>
        <v>28.2</v>
      </c>
      <c r="AK34" s="53"/>
    </row>
    <row r="35" spans="1:41" x14ac:dyDescent="0.25">
      <c r="A35" s="57" t="s">
        <v>42</v>
      </c>
      <c r="B35" s="55">
        <v>10</v>
      </c>
      <c r="C35" s="55">
        <v>0</v>
      </c>
      <c r="D35" s="55">
        <v>0</v>
      </c>
      <c r="E35" s="55">
        <v>0</v>
      </c>
      <c r="F35" s="55">
        <v>10</v>
      </c>
      <c r="G35" s="55">
        <v>10</v>
      </c>
      <c r="H35" s="55">
        <v>15</v>
      </c>
      <c r="I35" s="55">
        <v>15</v>
      </c>
      <c r="J35" s="55">
        <v>28</v>
      </c>
      <c r="K35" s="55">
        <v>30</v>
      </c>
      <c r="L35" s="48">
        <v>21.2</v>
      </c>
      <c r="M35" s="48">
        <v>21.7</v>
      </c>
      <c r="N35" s="48">
        <v>23.1</v>
      </c>
      <c r="O35" s="48">
        <v>25</v>
      </c>
      <c r="P35" s="48">
        <v>25</v>
      </c>
      <c r="Q35" s="48">
        <v>23.1</v>
      </c>
      <c r="R35" s="48">
        <v>0</v>
      </c>
      <c r="S35" s="48">
        <v>15</v>
      </c>
      <c r="T35" s="48">
        <v>15</v>
      </c>
      <c r="U35" s="48">
        <v>13.1</v>
      </c>
      <c r="V35" s="69">
        <v>10</v>
      </c>
      <c r="W35" s="69">
        <v>13</v>
      </c>
      <c r="X35" s="69">
        <v>13</v>
      </c>
      <c r="Y35" s="69">
        <v>13</v>
      </c>
      <c r="Z35" s="69">
        <v>25</v>
      </c>
      <c r="AA35" s="55">
        <v>24.5</v>
      </c>
      <c r="AB35" s="55">
        <v>23</v>
      </c>
      <c r="AC35" s="55">
        <v>23</v>
      </c>
      <c r="AD35" s="55">
        <v>10</v>
      </c>
      <c r="AE35" s="55">
        <v>10</v>
      </c>
      <c r="AF35" s="55">
        <v>10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12.7</v>
      </c>
      <c r="C36" s="70">
        <v>11.6</v>
      </c>
      <c r="D36" s="70">
        <v>11.7</v>
      </c>
      <c r="E36" s="70">
        <v>11.7</v>
      </c>
      <c r="F36" s="70">
        <v>11.8</v>
      </c>
      <c r="G36" s="70">
        <v>11.9</v>
      </c>
      <c r="H36" s="70">
        <v>11.9</v>
      </c>
      <c r="I36" s="70">
        <v>11.8</v>
      </c>
      <c r="J36" s="70">
        <v>11.8</v>
      </c>
      <c r="K36" s="70">
        <v>11.8</v>
      </c>
      <c r="L36" s="48">
        <v>11.8</v>
      </c>
      <c r="M36" s="48">
        <v>11.9</v>
      </c>
      <c r="N36" s="48">
        <v>11.8</v>
      </c>
      <c r="O36" s="48">
        <v>11.8</v>
      </c>
      <c r="P36" s="48">
        <v>12.3</v>
      </c>
      <c r="Q36" s="48">
        <v>12.8</v>
      </c>
      <c r="R36" s="48">
        <v>12.7</v>
      </c>
      <c r="S36" s="48">
        <v>12.7</v>
      </c>
      <c r="T36" s="48">
        <v>12.7</v>
      </c>
      <c r="U36" s="48">
        <v>12.7</v>
      </c>
      <c r="V36" s="48">
        <v>12.7</v>
      </c>
      <c r="W36" s="48">
        <v>12.7</v>
      </c>
      <c r="X36" s="48">
        <v>12.7</v>
      </c>
      <c r="Y36" s="48">
        <v>12.7</v>
      </c>
      <c r="Z36" s="48">
        <v>12.7</v>
      </c>
      <c r="AA36" s="55">
        <v>12.6</v>
      </c>
      <c r="AB36" s="55">
        <v>12.6</v>
      </c>
      <c r="AC36" s="55">
        <v>12.5</v>
      </c>
      <c r="AD36" s="55">
        <v>12.5</v>
      </c>
      <c r="AE36" s="55">
        <v>12.5</v>
      </c>
      <c r="AF36" s="55">
        <v>12.7</v>
      </c>
      <c r="AG36" s="58">
        <v>24</v>
      </c>
      <c r="AH36" s="51">
        <f t="shared" si="2"/>
        <v>12.8</v>
      </c>
      <c r="AI36" s="52">
        <f t="shared" si="3"/>
        <v>11.6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48">
        <v>9</v>
      </c>
      <c r="M38" s="48">
        <v>9</v>
      </c>
      <c r="N38" s="48">
        <v>9</v>
      </c>
      <c r="O38" s="48">
        <v>9</v>
      </c>
      <c r="P38" s="48">
        <v>9</v>
      </c>
      <c r="Q38" s="48">
        <v>9</v>
      </c>
      <c r="R38" s="48">
        <v>9</v>
      </c>
      <c r="S38" s="48">
        <v>9</v>
      </c>
      <c r="T38" s="48">
        <v>9</v>
      </c>
      <c r="U38" s="48">
        <v>9</v>
      </c>
      <c r="V38" s="48">
        <v>9</v>
      </c>
      <c r="W38" s="48">
        <v>9</v>
      </c>
      <c r="X38" s="48">
        <v>9</v>
      </c>
      <c r="Y38" s="48">
        <v>9</v>
      </c>
      <c r="Z38" s="48">
        <v>9</v>
      </c>
      <c r="AA38" s="48">
        <v>9</v>
      </c>
      <c r="AB38" s="48">
        <v>9</v>
      </c>
      <c r="AC38" s="48">
        <v>9</v>
      </c>
      <c r="AD38" s="48">
        <v>9</v>
      </c>
      <c r="AE38" s="48">
        <v>9</v>
      </c>
      <c r="AF38" s="48">
        <v>9</v>
      </c>
      <c r="AG38" s="58">
        <v>14.1</v>
      </c>
      <c r="AH38" s="51">
        <f t="shared" si="2"/>
        <v>10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3.7</v>
      </c>
      <c r="E40" s="55">
        <v>3.7</v>
      </c>
      <c r="F40" s="55">
        <v>3.7</v>
      </c>
      <c r="G40" s="55">
        <v>3.7</v>
      </c>
      <c r="H40" s="55">
        <v>3.7</v>
      </c>
      <c r="I40" s="55">
        <v>3.7</v>
      </c>
      <c r="J40" s="55">
        <v>3.7</v>
      </c>
      <c r="K40" s="55">
        <v>3.7</v>
      </c>
      <c r="L40" s="48">
        <v>3.7</v>
      </c>
      <c r="M40" s="48">
        <v>3.7</v>
      </c>
      <c r="N40" s="48">
        <v>3.7</v>
      </c>
      <c r="O40" s="48">
        <v>3.7</v>
      </c>
      <c r="P40" s="48">
        <v>3.7</v>
      </c>
      <c r="Q40" s="48">
        <v>3.7</v>
      </c>
      <c r="R40" s="48">
        <v>3.7</v>
      </c>
      <c r="S40" s="48">
        <v>3.7</v>
      </c>
      <c r="T40" s="48">
        <v>3.7</v>
      </c>
      <c r="U40" s="48">
        <v>3.7</v>
      </c>
      <c r="V40" s="48">
        <v>3.7</v>
      </c>
      <c r="W40" s="48">
        <v>3.7</v>
      </c>
      <c r="X40" s="48">
        <v>3.7</v>
      </c>
      <c r="Y40" s="48">
        <v>3.7</v>
      </c>
      <c r="Z40" s="48">
        <v>3.7</v>
      </c>
      <c r="AA40" s="48">
        <v>3.7</v>
      </c>
      <c r="AB40" s="48">
        <v>3.7</v>
      </c>
      <c r="AC40" s="48">
        <v>3.7</v>
      </c>
      <c r="AD40" s="48">
        <v>3.7</v>
      </c>
      <c r="AE40" s="48">
        <v>3.7</v>
      </c>
      <c r="AF40" s="48">
        <v>3.7</v>
      </c>
      <c r="AG40" s="58">
        <v>10.050000000000001</v>
      </c>
      <c r="AH40" s="51">
        <f t="shared" si="2"/>
        <v>3.7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48">
        <v>2</v>
      </c>
      <c r="M41" s="48">
        <v>2</v>
      </c>
      <c r="N41" s="48">
        <v>2</v>
      </c>
      <c r="O41" s="48">
        <v>2</v>
      </c>
      <c r="P41" s="48">
        <v>2</v>
      </c>
      <c r="Q41" s="48">
        <v>2</v>
      </c>
      <c r="R41" s="48">
        <v>2</v>
      </c>
      <c r="S41" s="48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2</v>
      </c>
      <c r="AA41" s="48">
        <v>2</v>
      </c>
      <c r="AB41" s="48">
        <v>2</v>
      </c>
      <c r="AC41" s="48">
        <v>2</v>
      </c>
      <c r="AD41" s="48">
        <v>2</v>
      </c>
      <c r="AE41" s="48">
        <v>2</v>
      </c>
      <c r="AF41" s="48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123.94000000000001</v>
      </c>
      <c r="C43" s="68">
        <f t="shared" si="6"/>
        <v>115.94</v>
      </c>
      <c r="D43" s="68">
        <f t="shared" si="6"/>
        <v>86.640000000000015</v>
      </c>
      <c r="E43" s="68">
        <f t="shared" si="6"/>
        <v>86.84</v>
      </c>
      <c r="F43" s="68">
        <f t="shared" si="6"/>
        <v>96.64</v>
      </c>
      <c r="G43" s="68">
        <f t="shared" si="6"/>
        <v>125.24000000000001</v>
      </c>
      <c r="H43" s="68">
        <f t="shared" si="6"/>
        <v>167.51</v>
      </c>
      <c r="I43" s="68">
        <f t="shared" si="6"/>
        <v>179.64</v>
      </c>
      <c r="J43" s="68">
        <f t="shared" si="6"/>
        <v>218.54</v>
      </c>
      <c r="K43" s="68">
        <f t="shared" si="6"/>
        <v>223.04</v>
      </c>
      <c r="L43" s="68">
        <f t="shared" si="6"/>
        <v>227.33999999999997</v>
      </c>
      <c r="M43" s="68">
        <f t="shared" si="6"/>
        <v>234.43999999999994</v>
      </c>
      <c r="N43" s="68">
        <f t="shared" si="6"/>
        <v>223.63999999999996</v>
      </c>
      <c r="O43" s="68">
        <f t="shared" si="6"/>
        <v>221.23999999999998</v>
      </c>
      <c r="P43" s="68">
        <f t="shared" si="6"/>
        <v>217.23999999999998</v>
      </c>
      <c r="Q43" s="68">
        <f t="shared" si="6"/>
        <v>216.53999999999996</v>
      </c>
      <c r="R43" s="68">
        <f t="shared" si="6"/>
        <v>109.24000000000001</v>
      </c>
      <c r="S43" s="68">
        <f t="shared" si="6"/>
        <v>209.53999999999996</v>
      </c>
      <c r="T43" s="68">
        <f t="shared" si="6"/>
        <v>230.03999999999996</v>
      </c>
      <c r="U43" s="68">
        <f t="shared" si="6"/>
        <v>229.83999999999997</v>
      </c>
      <c r="V43" s="68">
        <f t="shared" si="6"/>
        <v>224.63999999999996</v>
      </c>
      <c r="W43" s="68">
        <f t="shared" si="6"/>
        <v>227.63999999999996</v>
      </c>
      <c r="X43" s="68">
        <f t="shared" si="6"/>
        <v>229.23999999999995</v>
      </c>
      <c r="Y43" s="68">
        <f t="shared" si="6"/>
        <v>294.24</v>
      </c>
      <c r="Z43" s="68">
        <f t="shared" si="6"/>
        <v>349.43999999999994</v>
      </c>
      <c r="AA43" s="68">
        <f t="shared" si="6"/>
        <v>297.14000000000004</v>
      </c>
      <c r="AB43" s="68">
        <f t="shared" si="6"/>
        <v>272.03999999999996</v>
      </c>
      <c r="AC43" s="68">
        <f t="shared" si="6"/>
        <v>217.73999999999998</v>
      </c>
      <c r="AD43" s="68">
        <f t="shared" si="6"/>
        <v>148.63999999999999</v>
      </c>
      <c r="AE43" s="68">
        <f t="shared" si="6"/>
        <v>149.63999999999999</v>
      </c>
      <c r="AF43" s="68">
        <f t="shared" si="6"/>
        <v>115.14000000000001</v>
      </c>
      <c r="AG43" s="73">
        <f>SUM(AG31:AG42)</f>
        <v>464.91</v>
      </c>
      <c r="AH43" s="51">
        <f t="shared" si="2"/>
        <v>349.43999999999994</v>
      </c>
      <c r="AI43" s="52">
        <f t="shared" si="3"/>
        <v>86.640000000000015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10.3</v>
      </c>
      <c r="J44" s="55">
        <v>13.5</v>
      </c>
      <c r="K44" s="55">
        <v>29.3</v>
      </c>
      <c r="L44" s="74">
        <v>29.1</v>
      </c>
      <c r="M44" s="74">
        <v>29</v>
      </c>
      <c r="N44" s="74">
        <v>29.1</v>
      </c>
      <c r="O44" s="74">
        <v>29.2</v>
      </c>
      <c r="P44" s="48">
        <v>34.39</v>
      </c>
      <c r="Q44" s="48">
        <v>34.700000000000003</v>
      </c>
      <c r="R44" s="48">
        <v>34.200000000000003</v>
      </c>
      <c r="S44" s="48">
        <v>37.5</v>
      </c>
      <c r="T44" s="48">
        <v>48.8</v>
      </c>
      <c r="U44" s="48">
        <v>40.1</v>
      </c>
      <c r="V44" s="48">
        <v>40.1</v>
      </c>
      <c r="W44" s="48">
        <v>40</v>
      </c>
      <c r="X44" s="48">
        <v>40.1</v>
      </c>
      <c r="Y44" s="48">
        <v>39.4</v>
      </c>
      <c r="Z44" s="48">
        <v>39.5</v>
      </c>
      <c r="AA44" s="48">
        <v>39.9</v>
      </c>
      <c r="AB44" s="48">
        <v>40</v>
      </c>
      <c r="AC44" s="48">
        <v>40</v>
      </c>
      <c r="AD44" s="48">
        <v>30</v>
      </c>
      <c r="AE44" s="48">
        <v>34.5</v>
      </c>
      <c r="AF44" s="48">
        <v>35</v>
      </c>
      <c r="AG44" s="56">
        <v>60</v>
      </c>
      <c r="AH44" s="51">
        <f t="shared" si="2"/>
        <v>48.8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3.7</v>
      </c>
      <c r="J45" s="55">
        <v>7</v>
      </c>
      <c r="K45" s="55">
        <v>15.3</v>
      </c>
      <c r="L45" s="74">
        <v>15.3</v>
      </c>
      <c r="M45" s="74">
        <v>15.4</v>
      </c>
      <c r="N45" s="74">
        <v>15.1</v>
      </c>
      <c r="O45" s="74">
        <v>15.4</v>
      </c>
      <c r="P45" s="69">
        <v>15.3</v>
      </c>
      <c r="Q45" s="69">
        <v>15</v>
      </c>
      <c r="R45" s="48">
        <v>15.2</v>
      </c>
      <c r="S45" s="48">
        <v>16.600000000000001</v>
      </c>
      <c r="T45" s="48">
        <v>25</v>
      </c>
      <c r="U45" s="69">
        <v>16.600000000000001</v>
      </c>
      <c r="V45" s="69">
        <v>19.2</v>
      </c>
      <c r="W45" s="69">
        <v>18</v>
      </c>
      <c r="X45" s="69">
        <v>18.100000000000001</v>
      </c>
      <c r="Y45" s="69">
        <v>18.100000000000001</v>
      </c>
      <c r="Z45" s="69">
        <v>18</v>
      </c>
      <c r="AA45" s="69">
        <v>18.8</v>
      </c>
      <c r="AB45" s="69">
        <v>17.600000000000001</v>
      </c>
      <c r="AC45" s="69">
        <v>17.600000000000001</v>
      </c>
      <c r="AD45" s="69">
        <v>17.7</v>
      </c>
      <c r="AE45" s="69">
        <v>14.8</v>
      </c>
      <c r="AF45" s="69">
        <v>15</v>
      </c>
      <c r="AG45" s="58">
        <v>32</v>
      </c>
      <c r="AH45" s="51">
        <f t="shared" si="2"/>
        <v>25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1.4</v>
      </c>
      <c r="J46" s="70">
        <v>2.5</v>
      </c>
      <c r="K46" s="70">
        <v>5.6</v>
      </c>
      <c r="L46" s="75">
        <v>5.6</v>
      </c>
      <c r="M46" s="75">
        <v>5.6</v>
      </c>
      <c r="N46" s="75">
        <v>5.5</v>
      </c>
      <c r="O46" s="75">
        <v>5.6</v>
      </c>
      <c r="P46" s="76">
        <v>5.5</v>
      </c>
      <c r="Q46" s="76">
        <v>5.5</v>
      </c>
      <c r="R46" s="48">
        <v>5.6</v>
      </c>
      <c r="S46" s="48">
        <v>6.1</v>
      </c>
      <c r="T46" s="48">
        <v>7.4</v>
      </c>
      <c r="U46" s="76">
        <v>6.1</v>
      </c>
      <c r="V46" s="76">
        <v>7.4</v>
      </c>
      <c r="W46" s="76">
        <v>7.4</v>
      </c>
      <c r="X46" s="76">
        <v>6.6</v>
      </c>
      <c r="Y46" s="76">
        <v>6.6</v>
      </c>
      <c r="Z46" s="76">
        <v>7.4</v>
      </c>
      <c r="AA46" s="76">
        <v>6.9</v>
      </c>
      <c r="AB46" s="76">
        <v>6.4</v>
      </c>
      <c r="AC46" s="76">
        <v>6.4</v>
      </c>
      <c r="AD46" s="76">
        <v>6.5</v>
      </c>
      <c r="AE46" s="76">
        <v>5.4</v>
      </c>
      <c r="AF46" s="76">
        <v>5.5</v>
      </c>
      <c r="AG46" s="77">
        <v>14</v>
      </c>
      <c r="AH46" s="51">
        <f t="shared" si="2"/>
        <v>7.4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15.4</v>
      </c>
      <c r="J47" s="68">
        <f t="shared" si="7"/>
        <v>23</v>
      </c>
      <c r="K47" s="68">
        <f t="shared" si="7"/>
        <v>50.2</v>
      </c>
      <c r="L47" s="68">
        <f t="shared" si="7"/>
        <v>50.000000000000007</v>
      </c>
      <c r="M47" s="68">
        <f t="shared" si="7"/>
        <v>50</v>
      </c>
      <c r="N47" s="68">
        <f t="shared" si="7"/>
        <v>49.7</v>
      </c>
      <c r="O47" s="68">
        <f t="shared" si="7"/>
        <v>50.2</v>
      </c>
      <c r="P47" s="68">
        <f t="shared" si="7"/>
        <v>55.19</v>
      </c>
      <c r="Q47" s="68">
        <f t="shared" si="7"/>
        <v>55.2</v>
      </c>
      <c r="R47" s="68">
        <f t="shared" si="7"/>
        <v>55.000000000000007</v>
      </c>
      <c r="S47" s="68">
        <f t="shared" si="7"/>
        <v>60.2</v>
      </c>
      <c r="T47" s="68">
        <f t="shared" si="7"/>
        <v>81.2</v>
      </c>
      <c r="U47" s="68">
        <f t="shared" si="7"/>
        <v>62.800000000000004</v>
      </c>
      <c r="V47" s="68">
        <f t="shared" si="7"/>
        <v>66.7</v>
      </c>
      <c r="W47" s="68">
        <f t="shared" si="7"/>
        <v>65.400000000000006</v>
      </c>
      <c r="X47" s="68">
        <f t="shared" si="7"/>
        <v>64.8</v>
      </c>
      <c r="Y47" s="68">
        <f t="shared" si="7"/>
        <v>64.099999999999994</v>
      </c>
      <c r="Z47" s="68">
        <f t="shared" si="7"/>
        <v>64.900000000000006</v>
      </c>
      <c r="AA47" s="68">
        <f t="shared" si="7"/>
        <v>65.600000000000009</v>
      </c>
      <c r="AB47" s="68">
        <f t="shared" si="7"/>
        <v>64</v>
      </c>
      <c r="AC47" s="68">
        <f t="shared" si="7"/>
        <v>64</v>
      </c>
      <c r="AD47" s="68">
        <f t="shared" si="7"/>
        <v>54.2</v>
      </c>
      <c r="AE47" s="68">
        <f t="shared" si="7"/>
        <v>54.699999999999996</v>
      </c>
      <c r="AF47" s="68">
        <f t="shared" si="7"/>
        <v>55.5</v>
      </c>
      <c r="AG47" s="73">
        <f>SUM(AG44:AG46)</f>
        <v>106</v>
      </c>
      <c r="AH47" s="51">
        <f t="shared" si="2"/>
        <v>81.2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70</v>
      </c>
      <c r="C48" s="48">
        <v>75</v>
      </c>
      <c r="D48" s="48">
        <v>72.8</v>
      </c>
      <c r="E48" s="48">
        <v>69.489999999999995</v>
      </c>
      <c r="F48" s="48">
        <v>67</v>
      </c>
      <c r="G48" s="48">
        <v>68.400000000000006</v>
      </c>
      <c r="H48" s="48">
        <v>64.2</v>
      </c>
      <c r="I48" s="48">
        <v>75</v>
      </c>
      <c r="J48" s="48">
        <v>74.8</v>
      </c>
      <c r="K48" s="48">
        <v>79.099999999999994</v>
      </c>
      <c r="L48" s="48">
        <v>70.7</v>
      </c>
      <c r="M48" s="48">
        <v>76</v>
      </c>
      <c r="N48" s="48">
        <v>72.16</v>
      </c>
      <c r="O48" s="48">
        <v>73</v>
      </c>
      <c r="P48" s="48">
        <v>72</v>
      </c>
      <c r="Q48" s="48">
        <v>74.599999999999994</v>
      </c>
      <c r="R48" s="48">
        <v>52</v>
      </c>
      <c r="S48" s="48">
        <v>76.400000000000006</v>
      </c>
      <c r="T48" s="48">
        <v>74</v>
      </c>
      <c r="U48" s="48">
        <v>76.599999999999994</v>
      </c>
      <c r="V48" s="48">
        <v>77</v>
      </c>
      <c r="W48" s="48">
        <v>75.099999999999994</v>
      </c>
      <c r="X48" s="48">
        <v>71.599999999999994</v>
      </c>
      <c r="Y48" s="48">
        <v>76</v>
      </c>
      <c r="Z48" s="48">
        <v>74</v>
      </c>
      <c r="AA48" s="48">
        <v>72.3</v>
      </c>
      <c r="AB48" s="48">
        <v>74</v>
      </c>
      <c r="AC48" s="48">
        <v>72</v>
      </c>
      <c r="AD48" s="48">
        <v>65.3</v>
      </c>
      <c r="AE48" s="48">
        <v>71.400000000000006</v>
      </c>
      <c r="AF48" s="48">
        <v>71</v>
      </c>
      <c r="AG48" s="56"/>
      <c r="AH48" s="51">
        <f t="shared" si="2"/>
        <v>79.099999999999994</v>
      </c>
      <c r="AI48" s="52">
        <f t="shared" si="3"/>
        <v>52</v>
      </c>
      <c r="AK48" s="53"/>
    </row>
    <row r="49" spans="1:37" x14ac:dyDescent="0.25">
      <c r="A49" s="57" t="s">
        <v>56</v>
      </c>
      <c r="B49" s="69">
        <v>140</v>
      </c>
      <c r="C49" s="69">
        <v>142</v>
      </c>
      <c r="D49" s="69">
        <v>137</v>
      </c>
      <c r="E49" s="69">
        <v>129</v>
      </c>
      <c r="F49" s="69">
        <v>137</v>
      </c>
      <c r="G49" s="69">
        <v>148</v>
      </c>
      <c r="H49" s="69">
        <v>160</v>
      </c>
      <c r="I49" s="69">
        <v>161</v>
      </c>
      <c r="J49" s="69">
        <v>170</v>
      </c>
      <c r="K49" s="69">
        <v>178</v>
      </c>
      <c r="L49" s="48">
        <v>178</v>
      </c>
      <c r="M49" s="48">
        <v>169</v>
      </c>
      <c r="N49" s="48">
        <v>173</v>
      </c>
      <c r="O49" s="48">
        <v>160</v>
      </c>
      <c r="P49" s="48">
        <v>162</v>
      </c>
      <c r="Q49" s="48">
        <v>161</v>
      </c>
      <c r="R49" s="48">
        <f>110+50</f>
        <v>160</v>
      </c>
      <c r="S49" s="48">
        <f>111+56</f>
        <v>167</v>
      </c>
      <c r="T49" s="48">
        <f>111+52</f>
        <v>163</v>
      </c>
      <c r="U49" s="78">
        <f>107+58</f>
        <v>165</v>
      </c>
      <c r="V49" s="78">
        <f>113+60</f>
        <v>173</v>
      </c>
      <c r="W49" s="78">
        <f>105+62</f>
        <v>167</v>
      </c>
      <c r="X49" s="78">
        <f>109+62</f>
        <v>171</v>
      </c>
      <c r="Y49" s="78">
        <v>163</v>
      </c>
      <c r="Z49" s="78">
        <f>82+70</f>
        <v>152</v>
      </c>
      <c r="AA49" s="69">
        <f>87.8+70</f>
        <v>157.80000000000001</v>
      </c>
      <c r="AB49" s="69">
        <f>73+90</f>
        <v>163</v>
      </c>
      <c r="AC49" s="69">
        <v>155</v>
      </c>
      <c r="AD49" s="69">
        <f>87.5+60</f>
        <v>147.5</v>
      </c>
      <c r="AE49" s="69">
        <f>88+50</f>
        <v>138</v>
      </c>
      <c r="AF49" s="69">
        <f>85+53</f>
        <v>138</v>
      </c>
      <c r="AG49" s="58"/>
      <c r="AH49" s="51">
        <f t="shared" si="2"/>
        <v>178</v>
      </c>
      <c r="AI49" s="52">
        <f t="shared" si="3"/>
        <v>129</v>
      </c>
      <c r="AK49" s="53"/>
    </row>
    <row r="50" spans="1:37" x14ac:dyDescent="0.25">
      <c r="A50" s="57" t="s">
        <v>57</v>
      </c>
      <c r="B50" s="69">
        <v>359</v>
      </c>
      <c r="C50" s="69">
        <v>366</v>
      </c>
      <c r="D50" s="69">
        <v>346</v>
      </c>
      <c r="E50" s="69">
        <v>330</v>
      </c>
      <c r="F50" s="69">
        <v>350</v>
      </c>
      <c r="G50" s="48">
        <v>370</v>
      </c>
      <c r="H50" s="48">
        <v>362</v>
      </c>
      <c r="I50" s="48">
        <v>354</v>
      </c>
      <c r="J50" s="48">
        <v>360</v>
      </c>
      <c r="K50" s="48">
        <v>366</v>
      </c>
      <c r="L50" s="69">
        <v>366</v>
      </c>
      <c r="M50" s="69">
        <v>325</v>
      </c>
      <c r="N50" s="69">
        <v>349</v>
      </c>
      <c r="O50" s="69">
        <v>350</v>
      </c>
      <c r="P50" s="69">
        <v>370</v>
      </c>
      <c r="Q50" s="69">
        <v>393.2</v>
      </c>
      <c r="R50" s="69">
        <v>370</v>
      </c>
      <c r="S50" s="69">
        <v>400</v>
      </c>
      <c r="T50" s="69">
        <v>370</v>
      </c>
      <c r="U50" s="79">
        <v>362</v>
      </c>
      <c r="V50" s="79">
        <v>380</v>
      </c>
      <c r="W50" s="79">
        <v>384</v>
      </c>
      <c r="X50" s="79">
        <v>408</v>
      </c>
      <c r="Y50" s="79">
        <v>430</v>
      </c>
      <c r="Z50" s="79">
        <v>430</v>
      </c>
      <c r="AA50" s="69">
        <v>450</v>
      </c>
      <c r="AB50" s="69">
        <v>450</v>
      </c>
      <c r="AC50" s="69">
        <v>425</v>
      </c>
      <c r="AD50" s="69">
        <v>403</v>
      </c>
      <c r="AE50" s="69">
        <v>343</v>
      </c>
      <c r="AF50" s="69">
        <v>380</v>
      </c>
      <c r="AG50" s="80"/>
      <c r="AH50" s="51">
        <f t="shared" si="2"/>
        <v>450</v>
      </c>
      <c r="AI50" s="52">
        <f t="shared" si="3"/>
        <v>325</v>
      </c>
      <c r="AK50" s="53"/>
    </row>
    <row r="51" spans="1:37" x14ac:dyDescent="0.25">
      <c r="A51" s="57" t="s">
        <v>58</v>
      </c>
      <c r="B51" s="81">
        <v>53</v>
      </c>
      <c r="C51" s="81">
        <v>53</v>
      </c>
      <c r="D51" s="81">
        <v>58.4</v>
      </c>
      <c r="E51" s="81">
        <v>58</v>
      </c>
      <c r="F51" s="81">
        <v>52</v>
      </c>
      <c r="G51" s="81">
        <v>50</v>
      </c>
      <c r="H51" s="81">
        <v>48</v>
      </c>
      <c r="I51" s="81">
        <v>49.7</v>
      </c>
      <c r="J51" s="81">
        <v>51</v>
      </c>
      <c r="K51" s="81">
        <v>50.2</v>
      </c>
      <c r="L51" s="69">
        <v>47.9</v>
      </c>
      <c r="M51" s="69">
        <v>52.2</v>
      </c>
      <c r="N51" s="69">
        <v>51.5</v>
      </c>
      <c r="O51" s="69">
        <v>50</v>
      </c>
      <c r="P51" s="69">
        <v>51.9</v>
      </c>
      <c r="Q51" s="69">
        <v>52</v>
      </c>
      <c r="R51" s="69">
        <v>50</v>
      </c>
      <c r="S51" s="69">
        <v>52</v>
      </c>
      <c r="T51" s="69">
        <v>48</v>
      </c>
      <c r="U51" s="69">
        <v>53</v>
      </c>
      <c r="V51" s="69">
        <v>53</v>
      </c>
      <c r="W51" s="69">
        <v>52</v>
      </c>
      <c r="X51" s="69">
        <v>50</v>
      </c>
      <c r="Y51" s="69">
        <v>52</v>
      </c>
      <c r="Z51" s="69">
        <v>52</v>
      </c>
      <c r="AA51" s="81">
        <v>53</v>
      </c>
      <c r="AB51" s="81">
        <v>53</v>
      </c>
      <c r="AC51" s="81">
        <v>52</v>
      </c>
      <c r="AD51" s="81">
        <v>52</v>
      </c>
      <c r="AE51" s="81">
        <v>52</v>
      </c>
      <c r="AF51" s="81">
        <v>54</v>
      </c>
      <c r="AG51" s="80"/>
      <c r="AH51" s="51">
        <f t="shared" si="2"/>
        <v>58.4</v>
      </c>
      <c r="AI51" s="52">
        <f t="shared" si="3"/>
        <v>47.9</v>
      </c>
      <c r="AK51" s="53"/>
    </row>
    <row r="52" spans="1:37" x14ac:dyDescent="0.25">
      <c r="A52" s="57" t="s">
        <v>59</v>
      </c>
      <c r="B52" s="81">
        <v>78</v>
      </c>
      <c r="C52" s="81">
        <v>81.599999999999994</v>
      </c>
      <c r="D52" s="81">
        <v>80.8</v>
      </c>
      <c r="E52" s="81">
        <v>81.8</v>
      </c>
      <c r="F52" s="81">
        <v>82</v>
      </c>
      <c r="G52" s="81">
        <v>22.3</v>
      </c>
      <c r="H52" s="81">
        <v>25.1</v>
      </c>
      <c r="I52" s="81">
        <v>48</v>
      </c>
      <c r="J52" s="81">
        <v>68.5</v>
      </c>
      <c r="K52" s="81">
        <v>72.900000000000006</v>
      </c>
      <c r="L52" s="48">
        <v>79.900000000000006</v>
      </c>
      <c r="M52" s="48">
        <v>78.7</v>
      </c>
      <c r="N52" s="48">
        <v>82.1</v>
      </c>
      <c r="O52" s="48">
        <v>82</v>
      </c>
      <c r="P52" s="48">
        <v>86</v>
      </c>
      <c r="Q52" s="48">
        <v>80.900000000000006</v>
      </c>
      <c r="R52" s="48">
        <v>86.6</v>
      </c>
      <c r="S52" s="48">
        <v>80</v>
      </c>
      <c r="T52" s="48">
        <v>86.4</v>
      </c>
      <c r="U52" s="48">
        <v>79.400000000000006</v>
      </c>
      <c r="V52" s="48">
        <v>76.400000000000006</v>
      </c>
      <c r="W52" s="48">
        <v>76.8</v>
      </c>
      <c r="X52" s="48">
        <v>78.8</v>
      </c>
      <c r="Y52" s="48">
        <v>80.900000000000006</v>
      </c>
      <c r="Z52" s="48">
        <v>83.2</v>
      </c>
      <c r="AA52" s="48">
        <v>81</v>
      </c>
      <c r="AB52" s="48">
        <v>84</v>
      </c>
      <c r="AC52" s="48">
        <v>85</v>
      </c>
      <c r="AD52" s="48">
        <v>86.5</v>
      </c>
      <c r="AE52" s="48">
        <v>66</v>
      </c>
      <c r="AF52" s="48">
        <v>71</v>
      </c>
      <c r="AG52" s="80"/>
      <c r="AH52" s="51">
        <f t="shared" si="2"/>
        <v>86.6</v>
      </c>
      <c r="AI52" s="52">
        <f t="shared" si="3"/>
        <v>22.3</v>
      </c>
      <c r="AK52" s="53"/>
    </row>
    <row r="53" spans="1:37" x14ac:dyDescent="0.25">
      <c r="A53" s="57" t="s">
        <v>60</v>
      </c>
      <c r="B53" s="81">
        <v>8</v>
      </c>
      <c r="C53" s="69">
        <v>8</v>
      </c>
      <c r="D53" s="69">
        <v>8</v>
      </c>
      <c r="E53" s="69">
        <v>8</v>
      </c>
      <c r="F53" s="69">
        <v>8</v>
      </c>
      <c r="G53" s="69">
        <v>8</v>
      </c>
      <c r="H53" s="69">
        <v>8</v>
      </c>
      <c r="I53" s="69">
        <v>8</v>
      </c>
      <c r="J53" s="69">
        <v>8</v>
      </c>
      <c r="K53" s="69">
        <v>8</v>
      </c>
      <c r="L53" s="82">
        <v>8</v>
      </c>
      <c r="M53" s="82">
        <v>8</v>
      </c>
      <c r="N53" s="82">
        <v>8</v>
      </c>
      <c r="O53" s="82">
        <v>8</v>
      </c>
      <c r="P53" s="82">
        <v>8</v>
      </c>
      <c r="Q53" s="82">
        <v>8</v>
      </c>
      <c r="R53" s="82">
        <v>8</v>
      </c>
      <c r="S53" s="82">
        <v>8</v>
      </c>
      <c r="T53" s="82">
        <v>8</v>
      </c>
      <c r="U53" s="82">
        <v>8</v>
      </c>
      <c r="V53" s="82">
        <v>8</v>
      </c>
      <c r="W53" s="82">
        <v>8</v>
      </c>
      <c r="X53" s="82">
        <v>8</v>
      </c>
      <c r="Y53" s="82">
        <v>8</v>
      </c>
      <c r="Z53" s="82">
        <v>8</v>
      </c>
      <c r="AA53" s="82">
        <v>8</v>
      </c>
      <c r="AB53" s="82">
        <v>8</v>
      </c>
      <c r="AC53" s="82">
        <v>8</v>
      </c>
      <c r="AD53" s="82">
        <v>8</v>
      </c>
      <c r="AE53" s="82">
        <v>8</v>
      </c>
      <c r="AF53" s="82">
        <v>8</v>
      </c>
      <c r="AG53" s="80"/>
      <c r="AH53" s="51">
        <f t="shared" si="2"/>
        <v>8</v>
      </c>
      <c r="AI53" s="52">
        <f t="shared" si="3"/>
        <v>8</v>
      </c>
      <c r="AK53" s="53"/>
    </row>
    <row r="54" spans="1:37" x14ac:dyDescent="0.25">
      <c r="A54" s="57" t="s">
        <v>61</v>
      </c>
      <c r="B54" s="81">
        <v>5</v>
      </c>
      <c r="C54" s="69">
        <v>5</v>
      </c>
      <c r="D54" s="69">
        <v>5</v>
      </c>
      <c r="E54" s="69">
        <v>5</v>
      </c>
      <c r="F54" s="69">
        <v>5</v>
      </c>
      <c r="G54" s="69">
        <v>5</v>
      </c>
      <c r="H54" s="69">
        <v>5</v>
      </c>
      <c r="I54" s="69">
        <v>5</v>
      </c>
      <c r="J54" s="69">
        <v>5</v>
      </c>
      <c r="K54" s="69">
        <v>5</v>
      </c>
      <c r="L54" s="82">
        <v>5</v>
      </c>
      <c r="M54" s="82">
        <v>5</v>
      </c>
      <c r="N54" s="82">
        <v>5</v>
      </c>
      <c r="O54" s="82">
        <v>5</v>
      </c>
      <c r="P54" s="82">
        <v>5</v>
      </c>
      <c r="Q54" s="82">
        <v>5</v>
      </c>
      <c r="R54" s="82">
        <v>5</v>
      </c>
      <c r="S54" s="82">
        <v>5</v>
      </c>
      <c r="T54" s="82">
        <v>5</v>
      </c>
      <c r="U54" s="82">
        <v>5</v>
      </c>
      <c r="V54" s="82">
        <v>5</v>
      </c>
      <c r="W54" s="82">
        <v>5</v>
      </c>
      <c r="X54" s="82">
        <v>5</v>
      </c>
      <c r="Y54" s="82">
        <v>5</v>
      </c>
      <c r="Z54" s="82">
        <v>5</v>
      </c>
      <c r="AA54" s="82">
        <v>5</v>
      </c>
      <c r="AB54" s="82">
        <v>5</v>
      </c>
      <c r="AC54" s="82">
        <v>5</v>
      </c>
      <c r="AD54" s="82">
        <v>5</v>
      </c>
      <c r="AE54" s="82">
        <v>5</v>
      </c>
      <c r="AF54" s="82">
        <v>5</v>
      </c>
      <c r="AG54" s="80"/>
      <c r="AH54" s="51">
        <f t="shared" si="2"/>
        <v>5</v>
      </c>
      <c r="AI54" s="52">
        <f t="shared" si="3"/>
        <v>5</v>
      </c>
      <c r="AK54" s="53"/>
    </row>
    <row r="55" spans="1:37" x14ac:dyDescent="0.25">
      <c r="A55" s="57" t="s">
        <v>62</v>
      </c>
      <c r="B55" s="81">
        <v>6</v>
      </c>
      <c r="C55" s="81">
        <v>6</v>
      </c>
      <c r="D55" s="81">
        <v>6</v>
      </c>
      <c r="E55" s="81">
        <v>6</v>
      </c>
      <c r="F55" s="81">
        <v>6</v>
      </c>
      <c r="G55" s="81">
        <v>6</v>
      </c>
      <c r="H55" s="81">
        <v>6</v>
      </c>
      <c r="I55" s="81">
        <v>6</v>
      </c>
      <c r="J55" s="81">
        <v>6</v>
      </c>
      <c r="K55" s="81">
        <v>6</v>
      </c>
      <c r="L55" s="81">
        <v>6</v>
      </c>
      <c r="M55" s="81">
        <v>6</v>
      </c>
      <c r="N55" s="81">
        <v>6</v>
      </c>
      <c r="O55" s="81">
        <v>6</v>
      </c>
      <c r="P55" s="81">
        <v>6</v>
      </c>
      <c r="Q55" s="81">
        <v>6</v>
      </c>
      <c r="R55" s="81">
        <v>6</v>
      </c>
      <c r="S55" s="81">
        <v>6</v>
      </c>
      <c r="T55" s="81">
        <v>6</v>
      </c>
      <c r="U55" s="81">
        <v>6</v>
      </c>
      <c r="V55" s="81">
        <v>6</v>
      </c>
      <c r="W55" s="81">
        <v>6</v>
      </c>
      <c r="X55" s="81">
        <v>6</v>
      </c>
      <c r="Y55" s="81">
        <v>6</v>
      </c>
      <c r="Z55" s="81">
        <v>6</v>
      </c>
      <c r="AA55" s="81">
        <v>6</v>
      </c>
      <c r="AB55" s="81">
        <v>6</v>
      </c>
      <c r="AC55" s="81">
        <v>6</v>
      </c>
      <c r="AD55" s="81">
        <v>6</v>
      </c>
      <c r="AE55" s="81">
        <v>6</v>
      </c>
      <c r="AF55" s="81">
        <v>6</v>
      </c>
      <c r="AG55" s="80"/>
      <c r="AH55" s="51">
        <f t="shared" si="2"/>
        <v>6</v>
      </c>
      <c r="AI55" s="52">
        <f t="shared" si="3"/>
        <v>6</v>
      </c>
      <c r="AK55" s="53"/>
    </row>
    <row r="56" spans="1:37" x14ac:dyDescent="0.25">
      <c r="A56" s="57" t="s">
        <v>63</v>
      </c>
      <c r="B56" s="81">
        <v>8</v>
      </c>
      <c r="C56" s="81">
        <v>7</v>
      </c>
      <c r="D56" s="81">
        <v>7</v>
      </c>
      <c r="E56" s="81">
        <v>7</v>
      </c>
      <c r="F56" s="81">
        <v>7</v>
      </c>
      <c r="G56" s="81">
        <v>7</v>
      </c>
      <c r="H56" s="81">
        <v>7</v>
      </c>
      <c r="I56" s="81">
        <v>7</v>
      </c>
      <c r="J56" s="81">
        <v>7</v>
      </c>
      <c r="K56" s="81">
        <v>7</v>
      </c>
      <c r="L56" s="81">
        <v>7</v>
      </c>
      <c r="M56" s="81">
        <v>7</v>
      </c>
      <c r="N56" s="81">
        <v>7</v>
      </c>
      <c r="O56" s="81">
        <v>7</v>
      </c>
      <c r="P56" s="81">
        <v>7</v>
      </c>
      <c r="Q56" s="81">
        <v>7</v>
      </c>
      <c r="R56" s="81">
        <v>7</v>
      </c>
      <c r="S56" s="81">
        <v>7</v>
      </c>
      <c r="T56" s="81">
        <v>7</v>
      </c>
      <c r="U56" s="81">
        <v>7</v>
      </c>
      <c r="V56" s="81">
        <v>7</v>
      </c>
      <c r="W56" s="81">
        <v>7</v>
      </c>
      <c r="X56" s="81">
        <v>7</v>
      </c>
      <c r="Y56" s="81">
        <v>7</v>
      </c>
      <c r="Z56" s="81">
        <v>7</v>
      </c>
      <c r="AA56" s="81">
        <v>7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8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10</v>
      </c>
      <c r="C57" s="69">
        <v>10</v>
      </c>
      <c r="D57" s="69">
        <v>10</v>
      </c>
      <c r="E57" s="69">
        <v>10</v>
      </c>
      <c r="F57" s="69">
        <v>10</v>
      </c>
      <c r="G57" s="69">
        <v>10</v>
      </c>
      <c r="H57" s="69">
        <v>10</v>
      </c>
      <c r="I57" s="69">
        <v>10</v>
      </c>
      <c r="J57" s="69">
        <v>10</v>
      </c>
      <c r="K57" s="69">
        <v>10</v>
      </c>
      <c r="L57" s="84">
        <v>10</v>
      </c>
      <c r="M57" s="84">
        <v>10</v>
      </c>
      <c r="N57" s="84">
        <v>10</v>
      </c>
      <c r="O57" s="84">
        <v>10</v>
      </c>
      <c r="P57" s="84">
        <v>10</v>
      </c>
      <c r="Q57" s="84">
        <v>10</v>
      </c>
      <c r="R57" s="84">
        <v>10</v>
      </c>
      <c r="S57" s="84">
        <v>10</v>
      </c>
      <c r="T57" s="84">
        <v>10</v>
      </c>
      <c r="U57" s="84">
        <v>10</v>
      </c>
      <c r="V57" s="84">
        <v>10</v>
      </c>
      <c r="W57" s="84">
        <v>10</v>
      </c>
      <c r="X57" s="84">
        <v>10</v>
      </c>
      <c r="Y57" s="84">
        <v>10</v>
      </c>
      <c r="Z57" s="84">
        <v>10</v>
      </c>
      <c r="AA57" s="84">
        <v>10</v>
      </c>
      <c r="AB57" s="84">
        <v>10</v>
      </c>
      <c r="AC57" s="84">
        <v>10</v>
      </c>
      <c r="AD57" s="84">
        <v>10</v>
      </c>
      <c r="AE57" s="84">
        <v>10</v>
      </c>
      <c r="AF57" s="84">
        <v>10</v>
      </c>
      <c r="AG57" s="85"/>
      <c r="AH57" s="51">
        <f t="shared" si="2"/>
        <v>10</v>
      </c>
      <c r="AI57" s="52">
        <f t="shared" si="3"/>
        <v>10</v>
      </c>
      <c r="AK57" s="53"/>
    </row>
    <row r="58" spans="1:37" ht="15.75" thickBot="1" x14ac:dyDescent="0.3">
      <c r="A58" s="83" t="s">
        <v>65</v>
      </c>
      <c r="B58" s="81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737</v>
      </c>
      <c r="C59" s="68">
        <f t="shared" ref="C59:AF59" si="8">SUM(C48:C58)</f>
        <v>753.6</v>
      </c>
      <c r="D59" s="68">
        <f t="shared" si="8"/>
        <v>730.99999999999989</v>
      </c>
      <c r="E59" s="68">
        <f t="shared" si="8"/>
        <v>704.29</v>
      </c>
      <c r="F59" s="68">
        <f t="shared" si="8"/>
        <v>724</v>
      </c>
      <c r="G59" s="68">
        <f t="shared" si="8"/>
        <v>694.69999999999993</v>
      </c>
      <c r="H59" s="68">
        <f t="shared" si="8"/>
        <v>695.30000000000007</v>
      </c>
      <c r="I59" s="68">
        <f t="shared" si="8"/>
        <v>723.7</v>
      </c>
      <c r="J59" s="68">
        <f t="shared" si="8"/>
        <v>760.3</v>
      </c>
      <c r="K59" s="68">
        <f t="shared" si="8"/>
        <v>782.2</v>
      </c>
      <c r="L59" s="68">
        <f t="shared" si="8"/>
        <v>778.5</v>
      </c>
      <c r="M59" s="68">
        <f t="shared" si="8"/>
        <v>736.90000000000009</v>
      </c>
      <c r="N59" s="68">
        <f t="shared" si="8"/>
        <v>763.76</v>
      </c>
      <c r="O59" s="68">
        <f t="shared" si="8"/>
        <v>751</v>
      </c>
      <c r="P59" s="68">
        <f t="shared" si="8"/>
        <v>777.9</v>
      </c>
      <c r="Q59" s="68">
        <f t="shared" si="8"/>
        <v>797.69999999999993</v>
      </c>
      <c r="R59" s="68">
        <f t="shared" si="8"/>
        <v>754.6</v>
      </c>
      <c r="S59" s="68">
        <f t="shared" si="8"/>
        <v>811.4</v>
      </c>
      <c r="T59" s="68">
        <f t="shared" si="8"/>
        <v>777.4</v>
      </c>
      <c r="U59" s="68">
        <f t="shared" si="8"/>
        <v>772</v>
      </c>
      <c r="V59" s="68">
        <f t="shared" si="8"/>
        <v>795.4</v>
      </c>
      <c r="W59" s="68">
        <f t="shared" si="8"/>
        <v>790.9</v>
      </c>
      <c r="X59" s="68">
        <f t="shared" si="8"/>
        <v>815.4</v>
      </c>
      <c r="Y59" s="68">
        <f t="shared" si="8"/>
        <v>837.9</v>
      </c>
      <c r="Z59" s="68">
        <f t="shared" si="8"/>
        <v>827.2</v>
      </c>
      <c r="AA59" s="68">
        <f t="shared" si="8"/>
        <v>850.1</v>
      </c>
      <c r="AB59" s="68">
        <f t="shared" si="8"/>
        <v>853</v>
      </c>
      <c r="AC59" s="68">
        <f t="shared" si="8"/>
        <v>818</v>
      </c>
      <c r="AD59" s="68">
        <f t="shared" si="8"/>
        <v>783.3</v>
      </c>
      <c r="AE59" s="68">
        <f t="shared" si="8"/>
        <v>699.4</v>
      </c>
      <c r="AF59" s="68">
        <f t="shared" si="8"/>
        <v>743</v>
      </c>
      <c r="AG59" s="73">
        <f>SUM(AG48:AG58)</f>
        <v>0</v>
      </c>
      <c r="AH59" s="51">
        <f t="shared" si="2"/>
        <v>853</v>
      </c>
      <c r="AI59" s="52">
        <f t="shared" si="3"/>
        <v>694.69999999999993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>
        <v>60</v>
      </c>
      <c r="H64" s="88">
        <v>40</v>
      </c>
      <c r="I64" s="88">
        <v>60</v>
      </c>
      <c r="J64" s="88">
        <v>20</v>
      </c>
      <c r="K64" s="88"/>
      <c r="L64" s="88"/>
      <c r="M64" s="88"/>
      <c r="N64" s="88"/>
      <c r="O64" s="88"/>
      <c r="P64" s="88"/>
      <c r="Q64" s="88"/>
      <c r="R64" s="88">
        <v>80</v>
      </c>
      <c r="S64" s="88">
        <v>10</v>
      </c>
      <c r="T64" s="88">
        <v>10</v>
      </c>
      <c r="U64" s="88"/>
      <c r="V64" s="88"/>
      <c r="W64" s="88"/>
      <c r="X64" s="88"/>
      <c r="Y64" s="88"/>
      <c r="Z64" s="88"/>
      <c r="AA64" s="88"/>
      <c r="AB64" s="88">
        <v>20</v>
      </c>
      <c r="AC64" s="88">
        <v>20</v>
      </c>
      <c r="AD64" s="88">
        <v>20</v>
      </c>
      <c r="AE64" s="88">
        <v>20</v>
      </c>
      <c r="AF64" s="88">
        <v>15</v>
      </c>
      <c r="AG64" s="73"/>
      <c r="AH64" s="51">
        <f t="shared" si="2"/>
        <v>80</v>
      </c>
      <c r="AI64" s="52">
        <f t="shared" si="3"/>
        <v>10</v>
      </c>
    </row>
    <row r="65" spans="1:35" ht="15.75" thickBot="1" x14ac:dyDescent="0.3">
      <c r="A65" s="89" t="s">
        <v>72</v>
      </c>
      <c r="B65" s="90">
        <f>B63+B59+B47+B43+B30+B64</f>
        <v>1072.04</v>
      </c>
      <c r="C65" s="90">
        <f t="shared" ref="C65:AF65" si="10">C63+C59+C47+C43+C30+C64</f>
        <v>1090.8399999999999</v>
      </c>
      <c r="D65" s="90">
        <f t="shared" si="10"/>
        <v>1042.4399999999998</v>
      </c>
      <c r="E65" s="90">
        <f t="shared" si="10"/>
        <v>1014.53</v>
      </c>
      <c r="F65" s="90">
        <f t="shared" si="10"/>
        <v>1041.3399999999999</v>
      </c>
      <c r="G65" s="90">
        <f t="shared" si="10"/>
        <v>1101.74</v>
      </c>
      <c r="H65" s="90">
        <f t="shared" si="10"/>
        <v>1121.71</v>
      </c>
      <c r="I65" s="90">
        <f t="shared" si="10"/>
        <v>1195.74</v>
      </c>
      <c r="J65" s="90">
        <f t="shared" si="10"/>
        <v>1241.94</v>
      </c>
      <c r="K65" s="90">
        <f t="shared" si="10"/>
        <v>1275.44</v>
      </c>
      <c r="L65" s="90">
        <f t="shared" si="10"/>
        <v>1271.94</v>
      </c>
      <c r="M65" s="90">
        <f t="shared" si="10"/>
        <v>1241.24</v>
      </c>
      <c r="N65" s="90">
        <f t="shared" si="10"/>
        <v>1255.8999999999999</v>
      </c>
      <c r="O65" s="90">
        <f t="shared" si="10"/>
        <v>1241.24</v>
      </c>
      <c r="P65" s="90">
        <f t="shared" si="10"/>
        <v>1265.6299999999999</v>
      </c>
      <c r="Q65" s="90">
        <f t="shared" si="10"/>
        <v>1283.94</v>
      </c>
      <c r="R65" s="90">
        <f t="shared" si="10"/>
        <v>1194.74</v>
      </c>
      <c r="S65" s="90">
        <f t="shared" si="10"/>
        <v>1299.1399999999999</v>
      </c>
      <c r="T65" s="90">
        <f t="shared" si="10"/>
        <v>1305.54</v>
      </c>
      <c r="U65" s="90">
        <f t="shared" si="10"/>
        <v>1272.54</v>
      </c>
      <c r="V65" s="90">
        <f t="shared" si="10"/>
        <v>1294.94</v>
      </c>
      <c r="W65" s="90">
        <f t="shared" si="10"/>
        <v>1292.7399999999998</v>
      </c>
      <c r="X65" s="90">
        <f t="shared" si="10"/>
        <v>1326.7399999999998</v>
      </c>
      <c r="Y65" s="90">
        <f t="shared" si="10"/>
        <v>1412.54</v>
      </c>
      <c r="Z65" s="90">
        <f t="shared" si="10"/>
        <v>1458.54</v>
      </c>
      <c r="AA65" s="90">
        <f t="shared" si="10"/>
        <v>1431.8400000000001</v>
      </c>
      <c r="AB65" s="90">
        <f t="shared" si="10"/>
        <v>1425.84</v>
      </c>
      <c r="AC65" s="90">
        <f t="shared" si="10"/>
        <v>1336.6399999999999</v>
      </c>
      <c r="AD65" s="90">
        <f t="shared" si="10"/>
        <v>1225.54</v>
      </c>
      <c r="AE65" s="90">
        <f t="shared" si="10"/>
        <v>1143.1400000000001</v>
      </c>
      <c r="AF65" s="90">
        <f t="shared" si="10"/>
        <v>1148.04</v>
      </c>
      <c r="AG65" s="73">
        <f>AG63+AG59+AG47+AG43+AG30+AG64</f>
        <v>1355.5100000000002</v>
      </c>
      <c r="AH65" s="51">
        <f t="shared" si="2"/>
        <v>1458.54</v>
      </c>
      <c r="AI65" s="52">
        <f t="shared" si="3"/>
        <v>1014.53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49.988</v>
      </c>
      <c r="C72" s="93">
        <v>49.936999999999998</v>
      </c>
      <c r="D72" s="93">
        <v>50.03</v>
      </c>
      <c r="E72" s="93">
        <v>49.99</v>
      </c>
      <c r="F72" s="93">
        <v>49.94</v>
      </c>
      <c r="G72" s="93">
        <v>50.04</v>
      </c>
      <c r="H72" s="93">
        <v>49.99</v>
      </c>
      <c r="I72" s="93">
        <v>50.06</v>
      </c>
      <c r="J72" s="93">
        <v>50.067999999999998</v>
      </c>
      <c r="K72" s="93">
        <v>50.05</v>
      </c>
      <c r="L72" s="93">
        <v>50.1</v>
      </c>
      <c r="M72" s="93">
        <v>49.996000000000002</v>
      </c>
      <c r="N72" s="93">
        <v>50.121000000000002</v>
      </c>
      <c r="O72" s="93">
        <v>49.95</v>
      </c>
      <c r="P72" s="93">
        <v>49.872999999999998</v>
      </c>
      <c r="Q72" s="94">
        <v>49.875</v>
      </c>
      <c r="R72" s="93">
        <v>49.914999999999999</v>
      </c>
      <c r="S72" s="93">
        <v>49.994999999999997</v>
      </c>
      <c r="T72" s="93">
        <v>50.039000000000001</v>
      </c>
      <c r="U72" s="93">
        <v>50.012</v>
      </c>
      <c r="V72" s="93">
        <v>50.006999999999998</v>
      </c>
      <c r="W72" s="93">
        <v>49.939</v>
      </c>
      <c r="X72" s="93">
        <v>50.036999999999999</v>
      </c>
      <c r="Y72" s="93">
        <v>49.987000000000002</v>
      </c>
      <c r="Z72" s="93">
        <v>49.981000000000002</v>
      </c>
      <c r="AA72" s="93">
        <v>50.061999999999998</v>
      </c>
      <c r="AB72" s="93">
        <v>50.058999999999997</v>
      </c>
      <c r="AC72" s="93">
        <v>50.04</v>
      </c>
      <c r="AD72" s="93">
        <v>50.024999999999999</v>
      </c>
      <c r="AE72" s="93">
        <v>49.987000000000002</v>
      </c>
      <c r="AF72" s="95">
        <v>49.927</v>
      </c>
      <c r="AG72" s="96"/>
      <c r="AH72" s="51">
        <f t="shared" si="2"/>
        <v>50.121000000000002</v>
      </c>
      <c r="AI72" s="52">
        <f t="shared" si="3"/>
        <v>49.872999999999998</v>
      </c>
    </row>
    <row r="73" spans="1:35" x14ac:dyDescent="0.25">
      <c r="A73" s="97" t="s">
        <v>80</v>
      </c>
      <c r="B73" s="69">
        <v>125</v>
      </c>
      <c r="C73" s="69">
        <v>124</v>
      </c>
      <c r="D73" s="69">
        <v>127.7</v>
      </c>
      <c r="E73" s="69">
        <v>128.5</v>
      </c>
      <c r="F73" s="69">
        <v>125.6</v>
      </c>
      <c r="G73" s="69">
        <v>123.4</v>
      </c>
      <c r="H73" s="69">
        <v>126</v>
      </c>
      <c r="I73" s="69">
        <v>124.1</v>
      </c>
      <c r="J73" s="69">
        <v>123.6</v>
      </c>
      <c r="K73" s="69">
        <v>123.5</v>
      </c>
      <c r="L73" s="69">
        <v>121.5</v>
      </c>
      <c r="M73" s="69">
        <v>123.3</v>
      </c>
      <c r="N73" s="69">
        <v>125.3</v>
      </c>
      <c r="O73" s="69">
        <v>124</v>
      </c>
      <c r="P73" s="69">
        <v>123.5</v>
      </c>
      <c r="Q73" s="69">
        <v>122.5</v>
      </c>
      <c r="R73" s="98">
        <v>122.6</v>
      </c>
      <c r="S73" s="98">
        <v>121.8</v>
      </c>
      <c r="T73" s="98">
        <v>122.5</v>
      </c>
      <c r="U73" s="98">
        <v>125</v>
      </c>
      <c r="V73" s="98">
        <v>124</v>
      </c>
      <c r="W73" s="98">
        <v>123.2</v>
      </c>
      <c r="X73" s="98">
        <v>122.4</v>
      </c>
      <c r="Y73" s="98">
        <v>123.8</v>
      </c>
      <c r="Z73" s="98">
        <v>123.7</v>
      </c>
      <c r="AA73" s="69">
        <v>123.7</v>
      </c>
      <c r="AB73" s="69">
        <v>1236.2</v>
      </c>
      <c r="AC73" s="69">
        <v>1236.2</v>
      </c>
      <c r="AD73" s="69">
        <v>125.1</v>
      </c>
      <c r="AE73" s="69">
        <v>128.30000000000001</v>
      </c>
      <c r="AF73" s="99">
        <v>127.2</v>
      </c>
      <c r="AG73" s="100"/>
      <c r="AH73" s="51">
        <f t="shared" si="2"/>
        <v>1236.2</v>
      </c>
      <c r="AI73" s="52">
        <f t="shared" si="3"/>
        <v>121.5</v>
      </c>
    </row>
    <row r="74" spans="1:35" x14ac:dyDescent="0.25">
      <c r="A74" s="97" t="s">
        <v>81</v>
      </c>
      <c r="B74" s="69">
        <v>128</v>
      </c>
      <c r="C74" s="69">
        <v>127</v>
      </c>
      <c r="D74" s="69">
        <v>130.69999999999999</v>
      </c>
      <c r="E74" s="69">
        <v>131.5</v>
      </c>
      <c r="F74" s="69">
        <v>128.69999999999999</v>
      </c>
      <c r="G74" s="69">
        <v>127.2</v>
      </c>
      <c r="H74" s="69">
        <v>129.19999999999999</v>
      </c>
      <c r="I74" s="69">
        <v>127.1</v>
      </c>
      <c r="J74" s="69">
        <v>126.6</v>
      </c>
      <c r="K74" s="69">
        <v>126.3</v>
      </c>
      <c r="L74" s="69">
        <v>125.6</v>
      </c>
      <c r="M74" s="69">
        <v>126.3</v>
      </c>
      <c r="N74" s="69">
        <v>128.19999999999999</v>
      </c>
      <c r="O74" s="69">
        <v>127</v>
      </c>
      <c r="P74" s="69">
        <v>126.6</v>
      </c>
      <c r="Q74" s="69">
        <v>125.6</v>
      </c>
      <c r="R74" s="98">
        <v>124.6</v>
      </c>
      <c r="S74" s="98">
        <v>124</v>
      </c>
      <c r="T74" s="98">
        <v>124.6</v>
      </c>
      <c r="U74" s="98">
        <v>127.4</v>
      </c>
      <c r="V74" s="98">
        <v>126.8</v>
      </c>
      <c r="W74" s="98">
        <v>126.2</v>
      </c>
      <c r="X74" s="98">
        <v>125.8</v>
      </c>
      <c r="Y74" s="98">
        <v>126.6</v>
      </c>
      <c r="Z74" s="98">
        <v>126.5</v>
      </c>
      <c r="AA74" s="69">
        <v>126.7</v>
      </c>
      <c r="AB74" s="69">
        <v>126.4</v>
      </c>
      <c r="AC74" s="69">
        <v>126.4</v>
      </c>
      <c r="AD74" s="69">
        <v>128.1</v>
      </c>
      <c r="AE74" s="69">
        <v>131.19999999999999</v>
      </c>
      <c r="AF74" s="99">
        <v>130.19999999999999</v>
      </c>
      <c r="AG74" s="100"/>
      <c r="AH74" s="51">
        <f t="shared" si="2"/>
        <v>131.5</v>
      </c>
      <c r="AI74" s="52">
        <f t="shared" si="3"/>
        <v>124</v>
      </c>
    </row>
    <row r="75" spans="1:35" x14ac:dyDescent="0.25">
      <c r="A75" s="97" t="s">
        <v>82</v>
      </c>
      <c r="B75" s="69">
        <v>128</v>
      </c>
      <c r="C75" s="69">
        <v>128</v>
      </c>
      <c r="D75" s="69">
        <v>129</v>
      </c>
      <c r="E75" s="69">
        <v>130</v>
      </c>
      <c r="F75" s="69">
        <v>129</v>
      </c>
      <c r="G75" s="69">
        <v>129.80000000000001</v>
      </c>
      <c r="H75" s="69">
        <v>129</v>
      </c>
      <c r="I75" s="69">
        <v>128</v>
      </c>
      <c r="J75" s="69">
        <v>126</v>
      </c>
      <c r="K75" s="69">
        <v>127.2</v>
      </c>
      <c r="L75" s="69">
        <v>128.1</v>
      </c>
      <c r="M75" s="69">
        <v>122.9</v>
      </c>
      <c r="N75" s="69">
        <v>121</v>
      </c>
      <c r="O75" s="69">
        <v>121</v>
      </c>
      <c r="P75" s="69">
        <v>119.6</v>
      </c>
      <c r="Q75" s="69">
        <v>118.6</v>
      </c>
      <c r="R75" s="69">
        <v>120</v>
      </c>
      <c r="S75" s="69">
        <v>119.1</v>
      </c>
      <c r="T75" s="98">
        <v>120.2</v>
      </c>
      <c r="U75" s="98">
        <v>126.7</v>
      </c>
      <c r="V75" s="98">
        <v>125.8</v>
      </c>
      <c r="W75" s="98">
        <v>125.8</v>
      </c>
      <c r="X75" s="98">
        <v>125.1</v>
      </c>
      <c r="Y75" s="98">
        <v>121.8</v>
      </c>
      <c r="Z75" s="98">
        <v>122.2</v>
      </c>
      <c r="AA75" s="69">
        <v>121.9</v>
      </c>
      <c r="AB75" s="69">
        <v>120.7</v>
      </c>
      <c r="AC75" s="69">
        <v>120.7</v>
      </c>
      <c r="AD75" s="69">
        <v>126.4</v>
      </c>
      <c r="AE75" s="69">
        <v>127</v>
      </c>
      <c r="AF75" s="99">
        <v>129.19999999999999</v>
      </c>
      <c r="AG75" s="100"/>
      <c r="AH75" s="51">
        <f t="shared" si="2"/>
        <v>130</v>
      </c>
      <c r="AI75" s="52">
        <f t="shared" si="3"/>
        <v>118.6</v>
      </c>
    </row>
    <row r="76" spans="1:35" x14ac:dyDescent="0.25">
      <c r="A76" s="101" t="s">
        <v>83</v>
      </c>
      <c r="B76" s="69">
        <v>129</v>
      </c>
      <c r="C76" s="69">
        <v>130</v>
      </c>
      <c r="D76" s="69">
        <v>130.4</v>
      </c>
      <c r="E76" s="69">
        <v>131.30000000000001</v>
      </c>
      <c r="F76" s="69">
        <v>130.6</v>
      </c>
      <c r="G76" s="69">
        <v>130.69999999999999</v>
      </c>
      <c r="H76" s="69">
        <v>129.4</v>
      </c>
      <c r="I76" s="69">
        <v>127</v>
      </c>
      <c r="J76" s="69">
        <v>126.5</v>
      </c>
      <c r="K76" s="69">
        <v>127.3</v>
      </c>
      <c r="L76" s="69">
        <v>128.69999999999999</v>
      </c>
      <c r="M76" s="69">
        <v>124.6</v>
      </c>
      <c r="N76" s="69">
        <v>119.7</v>
      </c>
      <c r="O76" s="69">
        <v>120</v>
      </c>
      <c r="P76" s="69">
        <v>118.4</v>
      </c>
      <c r="Q76" s="69">
        <v>117.4</v>
      </c>
      <c r="R76" s="69">
        <v>118.6</v>
      </c>
      <c r="S76" s="69">
        <v>117.3</v>
      </c>
      <c r="T76" s="98">
        <v>118.2</v>
      </c>
      <c r="U76" s="98">
        <v>124.6</v>
      </c>
      <c r="V76" s="98">
        <v>123.4</v>
      </c>
      <c r="W76" s="98">
        <v>125.5</v>
      </c>
      <c r="X76" s="98">
        <v>123.4</v>
      </c>
      <c r="Y76" s="98">
        <v>118.6</v>
      </c>
      <c r="Z76" s="98">
        <v>123.5</v>
      </c>
      <c r="AA76" s="69">
        <v>120.7</v>
      </c>
      <c r="AB76" s="69">
        <v>120</v>
      </c>
      <c r="AC76" s="69">
        <v>120</v>
      </c>
      <c r="AD76" s="69">
        <v>127.7</v>
      </c>
      <c r="AE76" s="69">
        <v>126.8</v>
      </c>
      <c r="AF76" s="99">
        <v>129.4</v>
      </c>
      <c r="AG76" s="100"/>
      <c r="AH76" s="51">
        <f t="shared" si="2"/>
        <v>131.30000000000001</v>
      </c>
      <c r="AI76" s="52">
        <f t="shared" si="3"/>
        <v>117.3</v>
      </c>
    </row>
    <row r="77" spans="1:35" x14ac:dyDescent="0.25">
      <c r="A77" s="101" t="s">
        <v>84</v>
      </c>
      <c r="B77" s="102">
        <v>127</v>
      </c>
      <c r="C77" s="102">
        <v>125.9</v>
      </c>
      <c r="D77" s="102">
        <v>130.19999999999999</v>
      </c>
      <c r="E77" s="102">
        <v>135.4</v>
      </c>
      <c r="F77" s="102">
        <v>127.5</v>
      </c>
      <c r="G77" s="102">
        <v>127.4</v>
      </c>
      <c r="H77" s="102">
        <v>131</v>
      </c>
      <c r="I77" s="102">
        <v>128.30000000000001</v>
      </c>
      <c r="J77" s="102">
        <v>129</v>
      </c>
      <c r="K77" s="102">
        <v>128.5</v>
      </c>
      <c r="L77" s="102">
        <v>128.6</v>
      </c>
      <c r="M77" s="102">
        <v>128.5</v>
      </c>
      <c r="N77" s="102">
        <v>132.5</v>
      </c>
      <c r="O77" s="102">
        <v>132</v>
      </c>
      <c r="P77" s="102">
        <v>127.8</v>
      </c>
      <c r="Q77" s="102">
        <v>127.8</v>
      </c>
      <c r="R77" s="102">
        <v>124.9</v>
      </c>
      <c r="S77" s="102">
        <v>127.8</v>
      </c>
      <c r="T77" s="98">
        <v>127.8</v>
      </c>
      <c r="U77" s="98">
        <v>131.30000000000001</v>
      </c>
      <c r="V77" s="98">
        <v>129.4</v>
      </c>
      <c r="W77" s="98">
        <v>129.19999999999999</v>
      </c>
      <c r="X77" s="98">
        <v>127.5</v>
      </c>
      <c r="Y77" s="98">
        <v>133.1</v>
      </c>
      <c r="Z77" s="98">
        <v>133.19999999999999</v>
      </c>
      <c r="AA77" s="102">
        <v>130.30000000000001</v>
      </c>
      <c r="AB77" s="102">
        <v>131.1</v>
      </c>
      <c r="AC77" s="102">
        <v>131.1</v>
      </c>
      <c r="AD77" s="102">
        <v>128.4</v>
      </c>
      <c r="AE77" s="102">
        <v>130.4</v>
      </c>
      <c r="AF77" s="103">
        <v>132.1</v>
      </c>
      <c r="AG77" s="104"/>
      <c r="AH77" s="51">
        <f t="shared" si="2"/>
        <v>135.4</v>
      </c>
      <c r="AI77" s="52">
        <f t="shared" si="3"/>
        <v>124.9</v>
      </c>
    </row>
    <row r="78" spans="1:35" x14ac:dyDescent="0.25">
      <c r="A78" s="97" t="s">
        <v>85</v>
      </c>
      <c r="B78" s="69">
        <v>133</v>
      </c>
      <c r="C78" s="69">
        <v>134</v>
      </c>
      <c r="D78" s="69">
        <v>139.19999999999999</v>
      </c>
      <c r="E78" s="69">
        <v>140</v>
      </c>
      <c r="F78" s="69">
        <v>134.4</v>
      </c>
      <c r="G78" s="69">
        <v>133.1</v>
      </c>
      <c r="H78" s="69">
        <v>136.30000000000001</v>
      </c>
      <c r="I78" s="69">
        <v>133.4</v>
      </c>
      <c r="J78" s="69">
        <v>126</v>
      </c>
      <c r="K78" s="69">
        <v>129.6</v>
      </c>
      <c r="L78" s="69">
        <v>131.30000000000001</v>
      </c>
      <c r="M78" s="69">
        <v>123.7</v>
      </c>
      <c r="N78" s="69">
        <v>120.6</v>
      </c>
      <c r="O78" s="69">
        <v>124</v>
      </c>
      <c r="P78" s="69">
        <v>133</v>
      </c>
      <c r="Q78" s="69">
        <v>133</v>
      </c>
      <c r="R78" s="69">
        <v>132.6</v>
      </c>
      <c r="S78" s="69">
        <v>127.4</v>
      </c>
      <c r="T78" s="98">
        <v>130.4</v>
      </c>
      <c r="U78" s="98">
        <v>130.6</v>
      </c>
      <c r="V78" s="98">
        <v>131.6</v>
      </c>
      <c r="W78" s="98">
        <v>131</v>
      </c>
      <c r="X78" s="98">
        <v>135.1</v>
      </c>
      <c r="Y78" s="98">
        <v>131.5</v>
      </c>
      <c r="Z78" s="98">
        <v>131.9</v>
      </c>
      <c r="AA78" s="69">
        <v>133.30000000000001</v>
      </c>
      <c r="AB78" s="69">
        <v>132.69999999999999</v>
      </c>
      <c r="AC78" s="69">
        <v>132.69999999999999</v>
      </c>
      <c r="AD78" s="69">
        <v>126.6</v>
      </c>
      <c r="AE78" s="69">
        <v>136.69999999999999</v>
      </c>
      <c r="AF78" s="99">
        <v>139.30000000000001</v>
      </c>
      <c r="AG78" s="100"/>
      <c r="AH78" s="51">
        <f>MAX(B78:AF78)</f>
        <v>140</v>
      </c>
      <c r="AI78" s="52">
        <f>MIN(B78:AF78)</f>
        <v>120.6</v>
      </c>
    </row>
    <row r="79" spans="1:35" ht="15.75" thickBot="1" x14ac:dyDescent="0.3">
      <c r="A79" s="97" t="s">
        <v>86</v>
      </c>
      <c r="B79" s="105">
        <v>65.8</v>
      </c>
      <c r="C79" s="105">
        <v>65.400000000000006</v>
      </c>
      <c r="D79" s="105">
        <v>67.099999999999994</v>
      </c>
      <c r="E79" s="105">
        <v>67.2</v>
      </c>
      <c r="F79" s="105">
        <v>66</v>
      </c>
      <c r="G79" s="105">
        <v>64.7</v>
      </c>
      <c r="H79" s="105">
        <v>65.7</v>
      </c>
      <c r="I79" s="105">
        <v>64.8</v>
      </c>
      <c r="J79" s="105">
        <v>64.7</v>
      </c>
      <c r="K79" s="105">
        <v>64.3</v>
      </c>
      <c r="L79" s="105">
        <v>64.3</v>
      </c>
      <c r="M79" s="105">
        <v>64.400000000000006</v>
      </c>
      <c r="N79" s="105">
        <v>65.3</v>
      </c>
      <c r="O79" s="105">
        <v>64.599999999999994</v>
      </c>
      <c r="P79" s="105">
        <v>64.099999999999994</v>
      </c>
      <c r="Q79" s="105">
        <v>64.099999999999994</v>
      </c>
      <c r="R79" s="105">
        <v>63.5</v>
      </c>
      <c r="S79" s="105">
        <v>63.7</v>
      </c>
      <c r="T79" s="105">
        <v>64</v>
      </c>
      <c r="U79" s="105">
        <v>65.3</v>
      </c>
      <c r="V79" s="105">
        <v>64.5</v>
      </c>
      <c r="W79" s="105">
        <v>64.5</v>
      </c>
      <c r="X79" s="105">
        <v>64.599999999999994</v>
      </c>
      <c r="Y79" s="105">
        <v>64.900000000000006</v>
      </c>
      <c r="Z79" s="105">
        <v>64.599999999999994</v>
      </c>
      <c r="AA79" s="105">
        <v>64.900000000000006</v>
      </c>
      <c r="AB79" s="105">
        <v>64.8</v>
      </c>
      <c r="AC79" s="105">
        <v>64.8</v>
      </c>
      <c r="AD79" s="105">
        <v>65.599999999999994</v>
      </c>
      <c r="AE79" s="105">
        <v>67.099999999999994</v>
      </c>
      <c r="AF79" s="106">
        <v>66.7</v>
      </c>
      <c r="AG79" s="107"/>
      <c r="AH79" s="51">
        <f>MAX(B79:AF79)</f>
        <v>67.2</v>
      </c>
      <c r="AI79" s="52">
        <f>MIN(B79:AF79)</f>
        <v>63.5</v>
      </c>
    </row>
    <row r="80" spans="1:35" x14ac:dyDescent="0.25">
      <c r="A80" s="108" t="s">
        <v>87</v>
      </c>
      <c r="B80" s="109">
        <f t="shared" ref="B80:AF80" si="19">SUMIF(B48:B57,"&gt;0")</f>
        <v>737</v>
      </c>
      <c r="C80" s="109">
        <f t="shared" si="19"/>
        <v>753.6</v>
      </c>
      <c r="D80" s="109">
        <f t="shared" si="19"/>
        <v>730.99999999999989</v>
      </c>
      <c r="E80" s="109">
        <f t="shared" si="19"/>
        <v>704.29</v>
      </c>
      <c r="F80" s="109">
        <f t="shared" si="19"/>
        <v>724</v>
      </c>
      <c r="G80" s="109">
        <f t="shared" si="19"/>
        <v>694.69999999999993</v>
      </c>
      <c r="H80" s="109">
        <f t="shared" si="19"/>
        <v>695.30000000000007</v>
      </c>
      <c r="I80" s="109">
        <f t="shared" si="19"/>
        <v>723.7</v>
      </c>
      <c r="J80" s="109">
        <f t="shared" si="19"/>
        <v>760.3</v>
      </c>
      <c r="K80" s="109">
        <f t="shared" si="19"/>
        <v>782.2</v>
      </c>
      <c r="L80" s="109">
        <f t="shared" si="19"/>
        <v>778.5</v>
      </c>
      <c r="M80" s="109">
        <f t="shared" si="19"/>
        <v>736.90000000000009</v>
      </c>
      <c r="N80" s="109">
        <f t="shared" si="19"/>
        <v>763.76</v>
      </c>
      <c r="O80" s="109">
        <f t="shared" si="19"/>
        <v>751</v>
      </c>
      <c r="P80" s="109">
        <f t="shared" si="19"/>
        <v>777.9</v>
      </c>
      <c r="Q80" s="109">
        <f t="shared" si="19"/>
        <v>797.69999999999993</v>
      </c>
      <c r="R80" s="109">
        <f t="shared" si="19"/>
        <v>754.6</v>
      </c>
      <c r="S80" s="109">
        <f t="shared" si="19"/>
        <v>811.4</v>
      </c>
      <c r="T80" s="109">
        <f t="shared" si="19"/>
        <v>777.4</v>
      </c>
      <c r="U80" s="109">
        <f t="shared" si="19"/>
        <v>772</v>
      </c>
      <c r="V80" s="109">
        <f t="shared" si="19"/>
        <v>795.4</v>
      </c>
      <c r="W80" s="109">
        <f t="shared" si="19"/>
        <v>790.9</v>
      </c>
      <c r="X80" s="109">
        <f t="shared" si="19"/>
        <v>815.4</v>
      </c>
      <c r="Y80" s="109">
        <f t="shared" si="19"/>
        <v>837.9</v>
      </c>
      <c r="Z80" s="109">
        <f t="shared" si="19"/>
        <v>827.2</v>
      </c>
      <c r="AA80" s="109">
        <f t="shared" si="19"/>
        <v>850.1</v>
      </c>
      <c r="AB80" s="109">
        <f t="shared" si="19"/>
        <v>853</v>
      </c>
      <c r="AC80" s="109">
        <f t="shared" si="19"/>
        <v>818</v>
      </c>
      <c r="AD80" s="109">
        <f t="shared" si="19"/>
        <v>783.3</v>
      </c>
      <c r="AE80" s="109">
        <f t="shared" si="19"/>
        <v>699.4</v>
      </c>
      <c r="AF80" s="109">
        <f t="shared" si="19"/>
        <v>743</v>
      </c>
      <c r="AG80" s="110"/>
      <c r="AH80" s="51">
        <f>MAX(B80:AF80)</f>
        <v>853</v>
      </c>
      <c r="AI80" s="52">
        <f>MIN(B80:AF80)</f>
        <v>694.69999999999993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158.01999999999998</v>
      </c>
      <c r="C82" s="114">
        <f t="shared" ref="C82:AF82" si="20">C11+C13+C17+C34+C36+C38+C40+C94+C108+C110+C121+C127+C130+C139+C143+C144+C147+C154+C159+C162+C163+C164+C172+C177+C83+C84+C85+C86+C99</f>
        <v>150.12</v>
      </c>
      <c r="D82" s="114">
        <f t="shared" si="20"/>
        <v>154.72</v>
      </c>
      <c r="E82" s="114">
        <f t="shared" si="20"/>
        <v>157.51999999999998</v>
      </c>
      <c r="F82" s="114">
        <f t="shared" si="20"/>
        <v>177.72</v>
      </c>
      <c r="G82" s="114">
        <f t="shared" si="20"/>
        <v>203.52000000000004</v>
      </c>
      <c r="H82" s="114">
        <f t="shared" si="20"/>
        <v>235.49</v>
      </c>
      <c r="I82" s="114">
        <f t="shared" si="20"/>
        <v>247.92</v>
      </c>
      <c r="J82" s="114">
        <f t="shared" si="20"/>
        <v>271.82</v>
      </c>
      <c r="K82" s="114">
        <f t="shared" si="20"/>
        <v>287.91999999999996</v>
      </c>
      <c r="L82" s="114">
        <f t="shared" si="20"/>
        <v>295.21999999999997</v>
      </c>
      <c r="M82" s="114">
        <f t="shared" si="20"/>
        <v>286.12</v>
      </c>
      <c r="N82" s="114">
        <f t="shared" si="20"/>
        <v>289.02</v>
      </c>
      <c r="O82" s="114">
        <f t="shared" si="20"/>
        <v>258.82</v>
      </c>
      <c r="P82" s="114">
        <f t="shared" si="20"/>
        <v>260.52</v>
      </c>
      <c r="Q82" s="114">
        <f t="shared" si="20"/>
        <v>277.41999999999996</v>
      </c>
      <c r="R82" s="114">
        <f t="shared" si="20"/>
        <v>270.82</v>
      </c>
      <c r="S82" s="114">
        <f t="shared" si="20"/>
        <v>275.21999999999997</v>
      </c>
      <c r="T82" s="114">
        <f t="shared" si="20"/>
        <v>282.71999999999997</v>
      </c>
      <c r="U82" s="114">
        <f t="shared" si="20"/>
        <v>281.32</v>
      </c>
      <c r="V82" s="114">
        <f t="shared" si="20"/>
        <v>278.21999999999997</v>
      </c>
      <c r="W82" s="114">
        <f t="shared" si="20"/>
        <v>285.21999999999997</v>
      </c>
      <c r="X82" s="114">
        <f t="shared" si="20"/>
        <v>305.71999999999997</v>
      </c>
      <c r="Y82" s="114">
        <f t="shared" si="20"/>
        <v>348.02</v>
      </c>
      <c r="Z82" s="114">
        <f t="shared" si="20"/>
        <v>351.72</v>
      </c>
      <c r="AA82" s="114">
        <f t="shared" si="20"/>
        <v>326.12</v>
      </c>
      <c r="AB82" s="114">
        <f t="shared" si="20"/>
        <v>293.41999999999996</v>
      </c>
      <c r="AC82" s="114">
        <f t="shared" si="20"/>
        <v>247.02</v>
      </c>
      <c r="AD82" s="114">
        <f t="shared" si="20"/>
        <v>220.72</v>
      </c>
      <c r="AE82" s="114">
        <f t="shared" si="20"/>
        <v>181.72</v>
      </c>
      <c r="AF82" s="114">
        <f t="shared" si="20"/>
        <v>162.42000000000002</v>
      </c>
      <c r="AG82" s="115"/>
      <c r="AH82" s="51">
        <f>MAX(B82:AF82)</f>
        <v>351.72</v>
      </c>
      <c r="AI82" s="52">
        <f>MIN(B82:AF82)</f>
        <v>150.12</v>
      </c>
    </row>
    <row r="83" spans="1:37" x14ac:dyDescent="0.25">
      <c r="A83" s="116" t="s">
        <v>89</v>
      </c>
      <c r="B83" s="117">
        <v>-54.3</v>
      </c>
      <c r="C83" s="117">
        <v>-52.3</v>
      </c>
      <c r="D83" s="117">
        <v>-46.5</v>
      </c>
      <c r="E83" s="117">
        <v>-38.9</v>
      </c>
      <c r="F83" s="117">
        <v>-45.5</v>
      </c>
      <c r="G83" s="117">
        <v>-44.6</v>
      </c>
      <c r="H83" s="117">
        <v>-10.4</v>
      </c>
      <c r="I83" s="117">
        <v>-13.4</v>
      </c>
      <c r="J83" s="117">
        <v>0.8</v>
      </c>
      <c r="K83" s="117">
        <v>-8.6</v>
      </c>
      <c r="L83" s="117">
        <v>-7.3</v>
      </c>
      <c r="M83" s="117">
        <v>-1.8</v>
      </c>
      <c r="N83" s="117">
        <v>-5.0999999999999996</v>
      </c>
      <c r="O83" s="117">
        <v>-3</v>
      </c>
      <c r="P83" s="117">
        <v>-5.6</v>
      </c>
      <c r="Q83" s="117">
        <v>-11.9</v>
      </c>
      <c r="R83" s="117">
        <v>-19.100000000000001</v>
      </c>
      <c r="S83" s="117">
        <v>-14.2</v>
      </c>
      <c r="T83" s="117">
        <v>-16</v>
      </c>
      <c r="U83" s="117">
        <v>-11.2</v>
      </c>
      <c r="V83" s="117">
        <v>-15.1</v>
      </c>
      <c r="W83" s="117">
        <v>-17</v>
      </c>
      <c r="X83" s="117">
        <v>-17.3</v>
      </c>
      <c r="Y83" s="117">
        <v>11.8</v>
      </c>
      <c r="Z83" s="117">
        <v>17.8</v>
      </c>
      <c r="AA83" s="49">
        <v>3.4</v>
      </c>
      <c r="AB83" s="49">
        <v>-6.4</v>
      </c>
      <c r="AC83" s="49">
        <v>-25</v>
      </c>
      <c r="AD83" s="49">
        <v>-39.6</v>
      </c>
      <c r="AE83" s="49">
        <v>-30</v>
      </c>
      <c r="AF83" s="118">
        <v>-53</v>
      </c>
      <c r="AG83" s="119">
        <v>75</v>
      </c>
      <c r="AH83" s="51">
        <f>IF(ABS(MAX(B83:AF83))&gt;ABS(MIN(B83:AF83)),MAX(B83:AF83),MIN(B83:AF83))</f>
        <v>-54.3</v>
      </c>
      <c r="AI83" s="120">
        <f>INDEX($B$9:$AF$9,1,MATCH(AH83,B83:AF83,0))</f>
        <v>4.1666666666666664E-2</v>
      </c>
    </row>
    <row r="84" spans="1:37" x14ac:dyDescent="0.25">
      <c r="A84" s="121" t="s">
        <v>90</v>
      </c>
      <c r="B84" s="82">
        <v>3</v>
      </c>
      <c r="C84" s="82">
        <v>0</v>
      </c>
      <c r="D84" s="82">
        <v>0</v>
      </c>
      <c r="E84" s="82">
        <v>0</v>
      </c>
      <c r="F84" s="82">
        <v>11</v>
      </c>
      <c r="G84" s="82">
        <v>21</v>
      </c>
      <c r="H84" s="82">
        <v>27.4</v>
      </c>
      <c r="I84" s="82">
        <v>34</v>
      </c>
      <c r="J84" s="82">
        <v>49.8</v>
      </c>
      <c r="K84" s="82">
        <v>57.8</v>
      </c>
      <c r="L84" s="82">
        <v>61</v>
      </c>
      <c r="M84" s="82">
        <v>49</v>
      </c>
      <c r="N84" s="82">
        <v>48.8</v>
      </c>
      <c r="O84" s="82">
        <v>25</v>
      </c>
      <c r="P84" s="82">
        <v>32.6</v>
      </c>
      <c r="Q84" s="82">
        <v>56.6</v>
      </c>
      <c r="R84" s="82">
        <v>53</v>
      </c>
      <c r="S84" s="82">
        <v>56</v>
      </c>
      <c r="T84" s="82">
        <v>54</v>
      </c>
      <c r="U84" s="82">
        <v>54</v>
      </c>
      <c r="V84" s="82">
        <v>55</v>
      </c>
      <c r="W84" s="82">
        <v>60</v>
      </c>
      <c r="X84" s="82">
        <v>62</v>
      </c>
      <c r="Y84" s="82">
        <v>64</v>
      </c>
      <c r="Z84" s="82">
        <v>72</v>
      </c>
      <c r="AA84" s="69">
        <v>65.5</v>
      </c>
      <c r="AB84" s="69">
        <v>59</v>
      </c>
      <c r="AC84" s="69">
        <v>35</v>
      </c>
      <c r="AD84" s="69">
        <v>26.4</v>
      </c>
      <c r="AE84" s="69">
        <v>7.5</v>
      </c>
      <c r="AF84" s="122">
        <v>4</v>
      </c>
      <c r="AG84" s="119">
        <v>240</v>
      </c>
      <c r="AH84" s="51">
        <f>IF(ABS(MAX(B84:AF84))&gt;ABS(MIN(B84:AF84)),MAX(B84:AF84),MIN(B84:AF84))</f>
        <v>72</v>
      </c>
      <c r="AI84" s="120">
        <f>INDEX($B$9:$AF$9,1,MATCH(AH84,B84:AF84,0))</f>
        <v>0.8125</v>
      </c>
    </row>
    <row r="85" spans="1:37" x14ac:dyDescent="0.25">
      <c r="A85" s="121" t="s">
        <v>91</v>
      </c>
      <c r="B85" s="82">
        <v>7.6</v>
      </c>
      <c r="C85" s="82">
        <v>-1.9</v>
      </c>
      <c r="D85" s="82">
        <v>3</v>
      </c>
      <c r="E85" s="82">
        <v>2.6</v>
      </c>
      <c r="F85" s="82">
        <v>1.7</v>
      </c>
      <c r="G85" s="82">
        <v>2.7</v>
      </c>
      <c r="H85" s="82">
        <v>2.4</v>
      </c>
      <c r="I85" s="82">
        <v>9.8000000000000007</v>
      </c>
      <c r="J85" s="82">
        <v>15.4</v>
      </c>
      <c r="K85" s="82">
        <v>25.6</v>
      </c>
      <c r="L85" s="82">
        <v>25.2</v>
      </c>
      <c r="M85" s="82">
        <v>21</v>
      </c>
      <c r="N85" s="82">
        <v>29.2</v>
      </c>
      <c r="O85" s="82">
        <v>25</v>
      </c>
      <c r="P85" s="82">
        <v>26.3</v>
      </c>
      <c r="Q85" s="82">
        <v>27.4</v>
      </c>
      <c r="R85" s="82">
        <v>32.4</v>
      </c>
      <c r="S85" s="82">
        <v>27.9</v>
      </c>
      <c r="T85" s="82">
        <v>35.4</v>
      </c>
      <c r="U85" s="82">
        <v>31.5</v>
      </c>
      <c r="V85" s="82">
        <v>31.7</v>
      </c>
      <c r="W85" s="82">
        <v>29.1</v>
      </c>
      <c r="X85" s="82">
        <v>30.8</v>
      </c>
      <c r="Y85" s="82">
        <v>41.1</v>
      </c>
      <c r="Z85" s="82">
        <v>38.5</v>
      </c>
      <c r="AA85" s="69">
        <v>34.4</v>
      </c>
      <c r="AB85" s="69">
        <v>33.5</v>
      </c>
      <c r="AC85" s="69">
        <v>31</v>
      </c>
      <c r="AD85" s="69">
        <v>28.6</v>
      </c>
      <c r="AE85" s="69">
        <v>24.5</v>
      </c>
      <c r="AF85" s="122">
        <v>16</v>
      </c>
      <c r="AG85" s="119">
        <v>60</v>
      </c>
      <c r="AH85" s="51">
        <f>IF(ABS(MAX(B85:AF85))&gt;ABS(MIN(B85:AF85)),MAX(B85:AF85),MIN(B85:AF85))</f>
        <v>41.1</v>
      </c>
      <c r="AI85" s="120">
        <f>INDEX($B$9:$AF$9,1,MATCH(AH85,B85:AF85,0))</f>
        <v>0.79166666666666663</v>
      </c>
    </row>
    <row r="86" spans="1:37" x14ac:dyDescent="0.25">
      <c r="A86" s="123" t="s">
        <v>92</v>
      </c>
      <c r="B86" s="84">
        <v>67.900000000000006</v>
      </c>
      <c r="C86" s="84">
        <v>72.400000000000006</v>
      </c>
      <c r="D86" s="84">
        <v>62.5</v>
      </c>
      <c r="E86" s="84">
        <v>57.6</v>
      </c>
      <c r="F86" s="84">
        <v>76.8</v>
      </c>
      <c r="G86" s="84">
        <v>90</v>
      </c>
      <c r="H86" s="84">
        <v>82.8</v>
      </c>
      <c r="I86" s="84">
        <v>86.7</v>
      </c>
      <c r="J86" s="84">
        <v>74.8</v>
      </c>
      <c r="K86" s="84">
        <v>82.3</v>
      </c>
      <c r="L86" s="84">
        <v>86.7</v>
      </c>
      <c r="M86" s="84">
        <v>88.2</v>
      </c>
      <c r="N86" s="84">
        <v>84.3</v>
      </c>
      <c r="O86" s="84">
        <v>80</v>
      </c>
      <c r="P86" s="84">
        <v>77.3</v>
      </c>
      <c r="Q86" s="84">
        <v>75.7</v>
      </c>
      <c r="R86" s="84">
        <v>76.5</v>
      </c>
      <c r="S86" s="84">
        <v>78.599999999999994</v>
      </c>
      <c r="T86" s="84">
        <v>82.3</v>
      </c>
      <c r="U86" s="84">
        <v>79.2</v>
      </c>
      <c r="V86" s="84">
        <v>79.5</v>
      </c>
      <c r="W86" s="84">
        <v>85.5</v>
      </c>
      <c r="X86" s="84">
        <v>96.3</v>
      </c>
      <c r="Y86" s="84">
        <v>98.3</v>
      </c>
      <c r="Z86" s="84">
        <v>90</v>
      </c>
      <c r="AA86" s="124">
        <v>89.7</v>
      </c>
      <c r="AB86" s="124">
        <v>74</v>
      </c>
      <c r="AC86" s="124">
        <v>73</v>
      </c>
      <c r="AD86" s="124">
        <v>72.599999999999994</v>
      </c>
      <c r="AE86" s="124">
        <v>46.5</v>
      </c>
      <c r="AF86" s="125">
        <v>62</v>
      </c>
      <c r="AG86" s="126">
        <v>120</v>
      </c>
      <c r="AH86" s="51">
        <f>IF(ABS(MAX(B86:AF86))&gt;ABS(MIN(B86:AF86)),MAX(B86:AF86),MIN(B86:AF86))</f>
        <v>98.3</v>
      </c>
      <c r="AI86" s="120">
        <f>INDEX($B$9:$AF$9,1,MATCH(AH86,B86:AF86,0))</f>
        <v>0.79166666666666663</v>
      </c>
    </row>
    <row r="87" spans="1:37" ht="15.75" thickBot="1" x14ac:dyDescent="0.3">
      <c r="A87" s="123" t="s">
        <v>93</v>
      </c>
      <c r="B87" s="84">
        <v>100</v>
      </c>
      <c r="C87" s="84">
        <v>102</v>
      </c>
      <c r="D87" s="84">
        <v>92</v>
      </c>
      <c r="E87" s="84">
        <v>86.1</v>
      </c>
      <c r="F87" s="84">
        <v>103.8</v>
      </c>
      <c r="G87" s="84">
        <v>114</v>
      </c>
      <c r="H87" s="84">
        <v>100.8</v>
      </c>
      <c r="I87" s="84">
        <v>102.9</v>
      </c>
      <c r="J87" s="84">
        <v>111</v>
      </c>
      <c r="K87" s="84">
        <v>109</v>
      </c>
      <c r="L87" s="84">
        <v>113</v>
      </c>
      <c r="M87" s="84">
        <v>99</v>
      </c>
      <c r="N87" s="84">
        <v>91.9</v>
      </c>
      <c r="O87" s="84">
        <v>105</v>
      </c>
      <c r="P87" s="84">
        <v>109.6</v>
      </c>
      <c r="Q87" s="84">
        <v>115.3</v>
      </c>
      <c r="R87" s="84">
        <v>98</v>
      </c>
      <c r="S87" s="84">
        <v>113.2</v>
      </c>
      <c r="T87" s="84">
        <v>105</v>
      </c>
      <c r="U87" s="84">
        <v>100.4</v>
      </c>
      <c r="V87" s="84">
        <v>109.1</v>
      </c>
      <c r="W87" s="84">
        <v>116.8</v>
      </c>
      <c r="X87" s="84">
        <v>122</v>
      </c>
      <c r="Y87" s="84">
        <v>105</v>
      </c>
      <c r="Z87" s="84">
        <v>110</v>
      </c>
      <c r="AA87" s="124">
        <v>112</v>
      </c>
      <c r="AB87" s="124">
        <v>114</v>
      </c>
      <c r="AC87" s="124">
        <v>108</v>
      </c>
      <c r="AD87" s="124">
        <v>102</v>
      </c>
      <c r="AE87" s="124">
        <v>76.2</v>
      </c>
      <c r="AF87" s="125">
        <v>95</v>
      </c>
      <c r="AG87" s="126"/>
      <c r="AH87" s="51">
        <f>IF(ABS(MAX(B87:AF87))&gt;ABS(MIN(B87:AF87)),MAX(B87:AF87),MIN(B87:AF87))</f>
        <v>122</v>
      </c>
      <c r="AI87" s="120">
        <f>INDEX($B$9:$AF$9,1,MATCH(AH87,B87:AF87,0))</f>
        <v>0.77083333333333337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1275.44</v>
      </c>
      <c r="C188" s="163">
        <f>INDEX(F9:M9,1,MATCH(MAX(F65:M65),F65:M65,0))</f>
        <v>0.3125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14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14)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14)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1072.04</v>
      </c>
      <c r="U193" s="172">
        <f t="shared" si="37"/>
        <v>1090.8399999999999</v>
      </c>
      <c r="V193" s="172">
        <f t="shared" si="37"/>
        <v>1042.4399999999998</v>
      </c>
      <c r="W193" s="172">
        <f t="shared" si="37"/>
        <v>1014.53</v>
      </c>
      <c r="X193" s="172">
        <f t="shared" si="37"/>
        <v>1041.3399999999999</v>
      </c>
      <c r="Y193" s="172">
        <f t="shared" si="37"/>
        <v>1101.74</v>
      </c>
      <c r="Z193" s="172">
        <f t="shared" si="37"/>
        <v>1121.71</v>
      </c>
      <c r="AA193" s="172">
        <f t="shared" si="37"/>
        <v>1195.74</v>
      </c>
      <c r="AB193" s="172">
        <f t="shared" si="37"/>
        <v>1241.94</v>
      </c>
      <c r="AC193" s="172">
        <f t="shared" si="37"/>
        <v>1275.44</v>
      </c>
      <c r="AD193" s="172">
        <f t="shared" si="37"/>
        <v>1271.94</v>
      </c>
      <c r="AE193" s="172">
        <f t="shared" si="37"/>
        <v>1241.24</v>
      </c>
      <c r="AF193" s="172">
        <f t="shared" si="37"/>
        <v>1255.8999999999999</v>
      </c>
      <c r="AG193" s="172">
        <f t="shared" si="37"/>
        <v>1241.24</v>
      </c>
      <c r="AH193" s="172">
        <f t="shared" si="37"/>
        <v>1265.6299999999999</v>
      </c>
      <c r="AI193" s="172">
        <f t="shared" si="37"/>
        <v>1283.94</v>
      </c>
      <c r="AJ193" s="172">
        <f t="shared" si="37"/>
        <v>1194.74</v>
      </c>
      <c r="AK193" s="172">
        <f t="shared" si="37"/>
        <v>1299.1399999999999</v>
      </c>
      <c r="AL193" s="172">
        <f t="shared" si="37"/>
        <v>1305.54</v>
      </c>
      <c r="AM193" s="172">
        <f t="shared" si="37"/>
        <v>1272.54</v>
      </c>
      <c r="AN193" s="172">
        <f t="shared" si="37"/>
        <v>1294.94</v>
      </c>
      <c r="AO193" s="172">
        <f t="shared" si="37"/>
        <v>1292.7399999999998</v>
      </c>
      <c r="AP193" s="172">
        <f t="shared" si="37"/>
        <v>1326.7399999999998</v>
      </c>
      <c r="AQ193" s="172">
        <f t="shared" si="37"/>
        <v>1412.54</v>
      </c>
      <c r="AR193" s="172">
        <f t="shared" si="37"/>
        <v>1458.54</v>
      </c>
      <c r="AS193" s="172">
        <f t="shared" si="37"/>
        <v>1431.8400000000001</v>
      </c>
      <c r="AT193" s="172">
        <f t="shared" si="37"/>
        <v>1425.84</v>
      </c>
      <c r="AU193" s="172">
        <f t="shared" si="37"/>
        <v>1336.6399999999999</v>
      </c>
      <c r="AV193" s="172">
        <f t="shared" si="37"/>
        <v>1225.54</v>
      </c>
      <c r="AW193" s="172">
        <f t="shared" si="37"/>
        <v>1143.1400000000001</v>
      </c>
      <c r="AX193" s="172">
        <f t="shared" si="37"/>
        <v>1148.04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786" priority="129">
      <formula>S$9&gt;=20/24</formula>
    </cfRule>
    <cfRule type="expression" dxfId="2785" priority="130">
      <formula>AND(S$9&gt;=14/24,S$9&lt;20/24)</formula>
    </cfRule>
    <cfRule type="expression" dxfId="2784" priority="131">
      <formula>AND(S$9&gt;=8/24,S$9&lt;14/24)</formula>
    </cfRule>
    <cfRule type="expression" dxfId="2783" priority="132">
      <formula>S$9&lt;8/24</formula>
    </cfRule>
  </conditionalFormatting>
  <conditionalFormatting sqref="B8:AF10 AA70:AF70 B70:Q70 L32:Z33 L31:Q31 B47:AF47 B71:AF71 B48:K52 B72:Q72 C173:AF179 M36 N35:Q36 L49:T50 V35:W35 S34:W34 X34:Z35 B53:B58 R11:T11 L29:Q29 O34:O39 L34:Q34 M37:Q39 L51:Q54 B73:Z79 U11:AF12 L44:AF46 AA72:AF79 AA48:AF51 B59:AF69 L56:Q58 C55:AF55">
    <cfRule type="expression" dxfId="2782" priority="125">
      <formula>B$9&gt;=20/24</formula>
    </cfRule>
    <cfRule type="expression" dxfId="2781" priority="126">
      <formula>AND(B$9&gt;=14/24,B$9&lt;20/24)</formula>
    </cfRule>
    <cfRule type="expression" dxfId="2780" priority="127">
      <formula>AND(B$9&gt;=8/24,B$9&lt;14/24)</formula>
    </cfRule>
    <cfRule type="expression" dxfId="2779" priority="128">
      <formula>B$9&lt;8/24</formula>
    </cfRule>
  </conditionalFormatting>
  <conditionalFormatting sqref="B171:AF171">
    <cfRule type="expression" dxfId="2778" priority="121">
      <formula>B$9&gt;=20/24</formula>
    </cfRule>
    <cfRule type="expression" dxfId="2777" priority="122">
      <formula>AND(B$9&gt;=14/24,B$9&lt;20/24)</formula>
    </cfRule>
    <cfRule type="expression" dxfId="2776" priority="123">
      <formula>AND(B$9&gt;=8/24,B$9&lt;14/24)</formula>
    </cfRule>
    <cfRule type="expression" dxfId="2775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774" priority="116">
      <formula>L$9&gt;=20/24</formula>
    </cfRule>
    <cfRule type="expression" dxfId="2773" priority="117">
      <formula>AND(L$9&gt;=14/24,L$9&lt;20/24)</formula>
    </cfRule>
    <cfRule type="expression" dxfId="2772" priority="118">
      <formula>AND(L$9&gt;=8/24,L$9&lt;14/24)</formula>
    </cfRule>
    <cfRule type="expression" dxfId="2771" priority="119">
      <formula>L$9&lt;8/24</formula>
    </cfRule>
  </conditionalFormatting>
  <conditionalFormatting sqref="L35:M35">
    <cfRule type="expression" dxfId="2770" priority="112">
      <formula>L$9&gt;=20/24</formula>
    </cfRule>
    <cfRule type="expression" dxfId="2769" priority="113">
      <formula>AND(L$9&gt;=14/24,L$9&lt;20/24)</formula>
    </cfRule>
    <cfRule type="expression" dxfId="2768" priority="114">
      <formula>AND(L$9&gt;=8/24,L$9&lt;14/24)</formula>
    </cfRule>
    <cfRule type="expression" dxfId="2767" priority="115">
      <formula>L$9&lt;8/24</formula>
    </cfRule>
  </conditionalFormatting>
  <conditionalFormatting sqref="U13:AF13">
    <cfRule type="expression" dxfId="2766" priority="108">
      <formula>U$9&gt;=20/24</formula>
    </cfRule>
    <cfRule type="expression" dxfId="2765" priority="109">
      <formula>AND(U$9&gt;=14/24,U$9&lt;20/24)</formula>
    </cfRule>
    <cfRule type="expression" dxfId="2764" priority="110">
      <formula>AND(U$9&gt;=8/24,U$9&lt;14/24)</formula>
    </cfRule>
    <cfRule type="expression" dxfId="2763" priority="111">
      <formula>U$9&lt;8/24</formula>
    </cfRule>
  </conditionalFormatting>
  <conditionalFormatting sqref="R31:Z31">
    <cfRule type="expression" dxfId="2762" priority="104">
      <formula>R$9&gt;=20/24</formula>
    </cfRule>
    <cfRule type="expression" dxfId="2761" priority="105">
      <formula>AND(R$9&gt;=14/24,R$9&lt;20/24)</formula>
    </cfRule>
    <cfRule type="expression" dxfId="2760" priority="106">
      <formula>AND(R$9&gt;=8/24,R$9&lt;14/24)</formula>
    </cfRule>
    <cfRule type="expression" dxfId="2759" priority="107">
      <formula>R$9&lt;8/24</formula>
    </cfRule>
  </conditionalFormatting>
  <conditionalFormatting sqref="R48:Z48">
    <cfRule type="expression" dxfId="2758" priority="100">
      <formula>R$9&gt;=20/24</formula>
    </cfRule>
    <cfRule type="expression" dxfId="2757" priority="101">
      <formula>AND(R$9&gt;=14/24,R$9&lt;20/24)</formula>
    </cfRule>
    <cfRule type="expression" dxfId="2756" priority="102">
      <formula>AND(R$9&gt;=8/24,R$9&lt;14/24)</formula>
    </cfRule>
    <cfRule type="expression" dxfId="2755" priority="103">
      <formula>R$9&lt;8/24</formula>
    </cfRule>
  </conditionalFormatting>
  <conditionalFormatting sqref="R70:Z70">
    <cfRule type="expression" dxfId="2754" priority="96">
      <formula>R$9&gt;=20/24</formula>
    </cfRule>
    <cfRule type="expression" dxfId="2753" priority="97">
      <formula>AND(R$9&gt;=14/24,R$9&lt;20/24)</formula>
    </cfRule>
    <cfRule type="expression" dxfId="2752" priority="98">
      <formula>AND(R$9&gt;=8/24,R$9&lt;14/24)</formula>
    </cfRule>
    <cfRule type="expression" dxfId="2751" priority="99">
      <formula>R$9&lt;8/24</formula>
    </cfRule>
  </conditionalFormatting>
  <conditionalFormatting sqref="R72:Z72">
    <cfRule type="expression" dxfId="2750" priority="92">
      <formula>R$9&gt;=20/24</formula>
    </cfRule>
    <cfRule type="expression" dxfId="2749" priority="93">
      <formula>AND(R$9&gt;=14/24,R$9&lt;20/24)</formula>
    </cfRule>
    <cfRule type="expression" dxfId="2748" priority="94">
      <formula>AND(R$9&gt;=8/24,R$9&lt;14/24)</formula>
    </cfRule>
    <cfRule type="expression" dxfId="2747" priority="95">
      <formula>R$9&lt;8/24</formula>
    </cfRule>
  </conditionalFormatting>
  <conditionalFormatting sqref="L11:Q27 R22:AF26">
    <cfRule type="expression" dxfId="2746" priority="88">
      <formula>L$9&gt;=20/24</formula>
    </cfRule>
    <cfRule type="expression" dxfId="2745" priority="89">
      <formula>AND(L$9&gt;=14/24,L$9&lt;20/24)</formula>
    </cfRule>
    <cfRule type="expression" dxfId="2744" priority="90">
      <formula>AND(L$9&gt;=8/24,L$9&lt;14/24)</formula>
    </cfRule>
    <cfRule type="expression" dxfId="2743" priority="91">
      <formula>L$9&lt;8/24</formula>
    </cfRule>
  </conditionalFormatting>
  <conditionalFormatting sqref="L40:Q40">
    <cfRule type="expression" dxfId="2742" priority="84">
      <formula>L$9&gt;=20/24</formula>
    </cfRule>
    <cfRule type="expression" dxfId="2741" priority="85">
      <formula>AND(L$9&gt;=14/24,L$9&lt;20/24)</formula>
    </cfRule>
    <cfRule type="expression" dxfId="2740" priority="86">
      <formula>AND(L$9&gt;=8/24,L$9&lt;14/24)</formula>
    </cfRule>
    <cfRule type="expression" dxfId="2739" priority="87">
      <formula>L$9&lt;8/24</formula>
    </cfRule>
  </conditionalFormatting>
  <conditionalFormatting sqref="L41:Q41">
    <cfRule type="expression" dxfId="2738" priority="80">
      <formula>L$9&gt;=20/24</formula>
    </cfRule>
    <cfRule type="expression" dxfId="2737" priority="81">
      <formula>AND(L$9&gt;=14/24,L$9&lt;20/24)</formula>
    </cfRule>
    <cfRule type="expression" dxfId="2736" priority="82">
      <formula>AND(L$9&gt;=8/24,L$9&lt;14/24)</formula>
    </cfRule>
    <cfRule type="expression" dxfId="2735" priority="83">
      <formula>L$9&lt;8/24</formula>
    </cfRule>
  </conditionalFormatting>
  <conditionalFormatting sqref="L36:L39 M37:Q39">
    <cfRule type="expression" dxfId="2734" priority="76">
      <formula>L$9&gt;=20/24</formula>
    </cfRule>
    <cfRule type="expression" dxfId="2733" priority="77">
      <formula>AND(L$9&gt;=14/24,L$9&lt;20/24)</formula>
    </cfRule>
    <cfRule type="expression" dxfId="2732" priority="78">
      <formula>AND(L$9&gt;=8/24,L$9&lt;14/24)</formula>
    </cfRule>
    <cfRule type="expression" dxfId="2731" priority="79">
      <formula>L$9&lt;8/24</formula>
    </cfRule>
  </conditionalFormatting>
  <conditionalFormatting sqref="R29:AD29">
    <cfRule type="expression" dxfId="2730" priority="72">
      <formula>R$9&gt;=20/24</formula>
    </cfRule>
    <cfRule type="expression" dxfId="2729" priority="73">
      <formula>AND(R$9&gt;=14/24,R$9&lt;20/24)</formula>
    </cfRule>
    <cfRule type="expression" dxfId="2728" priority="74">
      <formula>AND(R$9&gt;=8/24,R$9&lt;14/24)</formula>
    </cfRule>
    <cfRule type="expression" dxfId="2727" priority="75">
      <formula>R$9&lt;8/24</formula>
    </cfRule>
  </conditionalFormatting>
  <conditionalFormatting sqref="R12:T27 S14:Z14 S16:Z16 S18:Z18 S20:Z27 U14:AF27">
    <cfRule type="expression" dxfId="2726" priority="68">
      <formula>R$9&gt;=20/24</formula>
    </cfRule>
    <cfRule type="expression" dxfId="2725" priority="69">
      <formula>AND(R$9&gt;=14/24,R$9&lt;20/24)</formula>
    </cfRule>
    <cfRule type="expression" dxfId="2724" priority="70">
      <formula>AND(R$9&gt;=8/24,R$9&lt;14/24)</formula>
    </cfRule>
    <cfRule type="expression" dxfId="2723" priority="71">
      <formula>R$9&lt;8/24</formula>
    </cfRule>
  </conditionalFormatting>
  <conditionalFormatting sqref="R34:R39 S35:U39 V36:Z39 S37:AF39">
    <cfRule type="expression" dxfId="2722" priority="64">
      <formula>R$9&gt;=20/24</formula>
    </cfRule>
    <cfRule type="expression" dxfId="2721" priority="65">
      <formula>AND(R$9&gt;=14/24,R$9&lt;20/24)</formula>
    </cfRule>
    <cfRule type="expression" dxfId="2720" priority="66">
      <formula>AND(R$9&gt;=8/24,R$9&lt;14/24)</formula>
    </cfRule>
    <cfRule type="expression" dxfId="2719" priority="67">
      <formula>R$9&lt;8/24</formula>
    </cfRule>
  </conditionalFormatting>
  <conditionalFormatting sqref="R40:AF40">
    <cfRule type="expression" dxfId="2718" priority="60">
      <formula>R$9&gt;=20/24</formula>
    </cfRule>
    <cfRule type="expression" dxfId="2717" priority="61">
      <formula>AND(R$9&gt;=14/24,R$9&lt;20/24)</formula>
    </cfRule>
    <cfRule type="expression" dxfId="2716" priority="62">
      <formula>AND(R$9&gt;=8/24,R$9&lt;14/24)</formula>
    </cfRule>
    <cfRule type="expression" dxfId="2715" priority="63">
      <formula>R$9&lt;8/24</formula>
    </cfRule>
  </conditionalFormatting>
  <conditionalFormatting sqref="R41:AF41">
    <cfRule type="expression" dxfId="2714" priority="56">
      <formula>R$9&gt;=20/24</formula>
    </cfRule>
    <cfRule type="expression" dxfId="2713" priority="57">
      <formula>AND(R$9&gt;=14/24,R$9&lt;20/24)</formula>
    </cfRule>
    <cfRule type="expression" dxfId="2712" priority="58">
      <formula>AND(R$9&gt;=8/24,R$9&lt;14/24)</formula>
    </cfRule>
    <cfRule type="expression" dxfId="2711" priority="59">
      <formula>R$9&lt;8/24</formula>
    </cfRule>
  </conditionalFormatting>
  <conditionalFormatting sqref="R51:Z54 AA52:AF54 R56:AF58">
    <cfRule type="expression" dxfId="2710" priority="52">
      <formula>R$9&gt;=20/24</formula>
    </cfRule>
    <cfRule type="expression" dxfId="2709" priority="53">
      <formula>AND(R$9&gt;=14/24,R$9&lt;20/24)</formula>
    </cfRule>
    <cfRule type="expression" dxfId="2708" priority="54">
      <formula>AND(R$9&gt;=8/24,R$9&lt;14/24)</formula>
    </cfRule>
    <cfRule type="expression" dxfId="2707" priority="55">
      <formula>R$9&lt;8/24</formula>
    </cfRule>
  </conditionalFormatting>
  <conditionalFormatting sqref="AA83:AF86">
    <cfRule type="expression" dxfId="2706" priority="48">
      <formula>AA$9&gt;=20/24</formula>
    </cfRule>
    <cfRule type="expression" dxfId="2705" priority="49">
      <formula>AND(AA$9&gt;=14/24,AA$9&lt;20/24)</formula>
    </cfRule>
    <cfRule type="expression" dxfId="2704" priority="50">
      <formula>AND(AA$9&gt;=8/24,AA$9&lt;14/24)</formula>
    </cfRule>
    <cfRule type="expression" dxfId="2703" priority="51">
      <formula>AA$9&lt;8/24</formula>
    </cfRule>
  </conditionalFormatting>
  <conditionalFormatting sqref="C53:K54 C56:K58">
    <cfRule type="expression" dxfId="2702" priority="44">
      <formula>C$9&gt;=20/24</formula>
    </cfRule>
    <cfRule type="expression" dxfId="2701" priority="45">
      <formula>AND(C$9&gt;=14/24,C$9&lt;20/24)</formula>
    </cfRule>
    <cfRule type="expression" dxfId="2700" priority="46">
      <formula>AND(C$9&gt;=8/24,C$9&lt;14/24)</formula>
    </cfRule>
    <cfRule type="expression" dxfId="2699" priority="47">
      <formula>C$9&lt;8/24</formula>
    </cfRule>
  </conditionalFormatting>
  <conditionalFormatting sqref="B83:K86">
    <cfRule type="expression" dxfId="2698" priority="40">
      <formula>B$9&gt;=20/24</formula>
    </cfRule>
    <cfRule type="expression" dxfId="2697" priority="41">
      <formula>AND(B$9&gt;=14/24,B$9&lt;20/24)</formula>
    </cfRule>
    <cfRule type="expression" dxfId="2696" priority="42">
      <formula>AND(B$9&gt;=8/24,B$9&lt;14/24)</formula>
    </cfRule>
    <cfRule type="expression" dxfId="2695" priority="43">
      <formula>B$9&lt;8/24</formula>
    </cfRule>
  </conditionalFormatting>
  <conditionalFormatting sqref="L83:Q86">
    <cfRule type="expression" dxfId="2694" priority="36">
      <formula>L$9&gt;=20/24</formula>
    </cfRule>
    <cfRule type="expression" dxfId="2693" priority="37">
      <formula>AND(L$9&gt;=14/24,L$9&lt;20/24)</formula>
    </cfRule>
    <cfRule type="expression" dxfId="2692" priority="38">
      <formula>AND(L$9&gt;=8/24,L$9&lt;14/24)</formula>
    </cfRule>
    <cfRule type="expression" dxfId="2691" priority="39">
      <formula>L$9&lt;8/24</formula>
    </cfRule>
  </conditionalFormatting>
  <conditionalFormatting sqref="R83:Z86">
    <cfRule type="expression" dxfId="2690" priority="32">
      <formula>R$9&gt;=20/24</formula>
    </cfRule>
    <cfRule type="expression" dxfId="2689" priority="33">
      <formula>AND(R$9&gt;=14/24,R$9&lt;20/24)</formula>
    </cfRule>
    <cfRule type="expression" dxfId="2688" priority="34">
      <formula>AND(R$9&gt;=8/24,R$9&lt;14/24)</formula>
    </cfRule>
    <cfRule type="expression" dxfId="2687" priority="35">
      <formula>R$9&lt;8/24</formula>
    </cfRule>
  </conditionalFormatting>
  <conditionalFormatting sqref="AG42 B11:AF47">
    <cfRule type="expression" dxfId="2686" priority="31">
      <formula>B11&gt;$AG11</formula>
    </cfRule>
  </conditionalFormatting>
  <conditionalFormatting sqref="T192:AX192">
    <cfRule type="expression" dxfId="2685" priority="27">
      <formula>T$9&gt;=20/24</formula>
    </cfRule>
    <cfRule type="expression" dxfId="2684" priority="28">
      <formula>AND(T$9&gt;=14/24,T$9&lt;20/24)</formula>
    </cfRule>
    <cfRule type="expression" dxfId="2683" priority="29">
      <formula>AND(T$9&gt;=8/24,T$9&lt;14/24)</formula>
    </cfRule>
    <cfRule type="expression" dxfId="2682" priority="30">
      <formula>T$9&lt;8/24</formula>
    </cfRule>
  </conditionalFormatting>
  <conditionalFormatting sqref="A11:A86 A88:A180">
    <cfRule type="expression" dxfId="2681" priority="26">
      <formula>$AH11=0</formula>
    </cfRule>
  </conditionalFormatting>
  <conditionalFormatting sqref="AA87:AF87">
    <cfRule type="expression" dxfId="2680" priority="22">
      <formula>AA$9&gt;=20/24</formula>
    </cfRule>
    <cfRule type="expression" dxfId="2679" priority="23">
      <formula>AND(AA$9&gt;=14/24,AA$9&lt;20/24)</formula>
    </cfRule>
    <cfRule type="expression" dxfId="2678" priority="24">
      <formula>AND(AA$9&gt;=8/24,AA$9&lt;14/24)</formula>
    </cfRule>
    <cfRule type="expression" dxfId="2677" priority="25">
      <formula>AA$9&lt;8/24</formula>
    </cfRule>
  </conditionalFormatting>
  <conditionalFormatting sqref="B87:K87">
    <cfRule type="expression" dxfId="2676" priority="18">
      <formula>B$9&gt;=20/24</formula>
    </cfRule>
    <cfRule type="expression" dxfId="2675" priority="19">
      <formula>AND(B$9&gt;=14/24,B$9&lt;20/24)</formula>
    </cfRule>
    <cfRule type="expression" dxfId="2674" priority="20">
      <formula>AND(B$9&gt;=8/24,B$9&lt;14/24)</formula>
    </cfRule>
    <cfRule type="expression" dxfId="2673" priority="21">
      <formula>B$9&lt;8/24</formula>
    </cfRule>
  </conditionalFormatting>
  <conditionalFormatting sqref="L87:Q87">
    <cfRule type="expression" dxfId="2672" priority="14">
      <formula>L$9&gt;=20/24</formula>
    </cfRule>
    <cfRule type="expression" dxfId="2671" priority="15">
      <formula>AND(L$9&gt;=14/24,L$9&lt;20/24)</formula>
    </cfRule>
    <cfRule type="expression" dxfId="2670" priority="16">
      <formula>AND(L$9&gt;=8/24,L$9&lt;14/24)</formula>
    </cfRule>
    <cfRule type="expression" dxfId="2669" priority="17">
      <formula>L$9&lt;8/24</formula>
    </cfRule>
  </conditionalFormatting>
  <conditionalFormatting sqref="R87:Z87">
    <cfRule type="expression" dxfId="2668" priority="10">
      <formula>R$9&gt;=20/24</formula>
    </cfRule>
    <cfRule type="expression" dxfId="2667" priority="11">
      <formula>AND(R$9&gt;=14/24,R$9&lt;20/24)</formula>
    </cfRule>
    <cfRule type="expression" dxfId="2666" priority="12">
      <formula>AND(R$9&gt;=8/24,R$9&lt;14/24)</formula>
    </cfRule>
    <cfRule type="expression" dxfId="2665" priority="13">
      <formula>R$9&lt;8/24</formula>
    </cfRule>
  </conditionalFormatting>
  <conditionalFormatting sqref="A87">
    <cfRule type="expression" dxfId="2664" priority="9">
      <formula>$AH87=0</formula>
    </cfRule>
  </conditionalFormatting>
  <conditionalFormatting sqref="B28:AF28">
    <cfRule type="expression" dxfId="2663" priority="5">
      <formula>B$9&gt;=20/24</formula>
    </cfRule>
    <cfRule type="expression" dxfId="2662" priority="6">
      <formula>AND(B$9&gt;=14/24,B$9&lt;20/24)</formula>
    </cfRule>
    <cfRule type="expression" dxfId="2661" priority="7">
      <formula>AND(B$9&gt;=8/24,B$9&lt;14/24)</formula>
    </cfRule>
    <cfRule type="expression" dxfId="2660" priority="8">
      <formula>B$9&lt;8/24</formula>
    </cfRule>
  </conditionalFormatting>
  <conditionalFormatting sqref="R28:AA28">
    <cfRule type="expression" dxfId="2659" priority="1">
      <formula>R$9&gt;=20/24</formula>
    </cfRule>
    <cfRule type="expression" dxfId="2658" priority="2">
      <formula>AND(R$9&gt;=14/24,R$9&lt;20/24)</formula>
    </cfRule>
    <cfRule type="expression" dxfId="2657" priority="3">
      <formula>AND(R$9&gt;=8/24,R$9&lt;14/24)</formula>
    </cfRule>
    <cfRule type="expression" dxfId="2656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K51" sqref="K51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15</v>
      </c>
      <c r="D4" s="226">
        <f ca="1">IFERROR(DATE(2021,4,13)+C4,"")</f>
        <v>44314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769.8</v>
      </c>
      <c r="C5" s="32">
        <f t="shared" ref="C5:AF5" si="0">C59</f>
        <v>770.8</v>
      </c>
      <c r="D5" s="32">
        <f t="shared" si="0"/>
        <v>761.9</v>
      </c>
      <c r="E5" s="32">
        <f t="shared" si="0"/>
        <v>759.8</v>
      </c>
      <c r="F5" s="32">
        <f t="shared" si="0"/>
        <v>755.92999999999984</v>
      </c>
      <c r="G5" s="32">
        <f t="shared" si="0"/>
        <v>749.8</v>
      </c>
      <c r="H5" s="32">
        <f t="shared" si="0"/>
        <v>718.8</v>
      </c>
      <c r="I5" s="32">
        <f t="shared" si="0"/>
        <v>708.34999999999991</v>
      </c>
      <c r="J5" s="32">
        <f t="shared" si="0"/>
        <v>723.62999999999988</v>
      </c>
      <c r="K5" s="32">
        <f t="shared" si="0"/>
        <v>736.4</v>
      </c>
      <c r="L5" s="32">
        <f t="shared" si="0"/>
        <v>740.3</v>
      </c>
      <c r="M5" s="32">
        <f t="shared" si="0"/>
        <v>763.19999999999993</v>
      </c>
      <c r="N5" s="32">
        <f t="shared" si="0"/>
        <v>746.3</v>
      </c>
      <c r="O5" s="32">
        <f t="shared" si="0"/>
        <v>767.59999999999991</v>
      </c>
      <c r="P5" s="32">
        <f t="shared" si="0"/>
        <v>771.8</v>
      </c>
      <c r="Q5" s="32">
        <f t="shared" si="0"/>
        <v>790.4</v>
      </c>
      <c r="R5" s="32">
        <f t="shared" si="0"/>
        <v>765.5</v>
      </c>
      <c r="S5" s="32">
        <f t="shared" si="0"/>
        <v>774.8</v>
      </c>
      <c r="T5" s="32">
        <f t="shared" si="0"/>
        <v>800.8</v>
      </c>
      <c r="U5" s="32">
        <f t="shared" si="0"/>
        <v>755.94</v>
      </c>
      <c r="V5" s="32">
        <f t="shared" si="0"/>
        <v>741.97</v>
      </c>
      <c r="W5" s="32">
        <f t="shared" si="0"/>
        <v>733.9</v>
      </c>
      <c r="X5" s="32">
        <f t="shared" si="0"/>
        <v>756.9</v>
      </c>
      <c r="Y5" s="32">
        <f t="shared" si="0"/>
        <v>751.42</v>
      </c>
      <c r="Z5" s="32">
        <f t="shared" si="0"/>
        <v>779.5</v>
      </c>
      <c r="AA5" s="32">
        <f t="shared" si="0"/>
        <v>734.5</v>
      </c>
      <c r="AB5" s="32">
        <f t="shared" si="0"/>
        <v>789.6</v>
      </c>
      <c r="AC5" s="32">
        <f t="shared" si="0"/>
        <v>769.2</v>
      </c>
      <c r="AD5" s="32">
        <f t="shared" si="0"/>
        <v>679.5</v>
      </c>
      <c r="AE5" s="32">
        <f t="shared" si="0"/>
        <v>676.5</v>
      </c>
      <c r="AF5" s="32">
        <f t="shared" si="0"/>
        <v>680.5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1273MW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Load=1082</v>
      </c>
      <c r="B7" s="35">
        <f t="shared" ref="B7:AF7" si="1">B65</f>
        <v>1108.94</v>
      </c>
      <c r="C7" s="35">
        <f t="shared" si="1"/>
        <v>1115.94</v>
      </c>
      <c r="D7" s="35">
        <f t="shared" si="1"/>
        <v>1083.8400000000001</v>
      </c>
      <c r="E7" s="35">
        <f t="shared" si="1"/>
        <v>1081.74</v>
      </c>
      <c r="F7" s="35">
        <f t="shared" si="1"/>
        <v>1090.6699999999998</v>
      </c>
      <c r="G7" s="35">
        <f t="shared" si="1"/>
        <v>1107.54</v>
      </c>
      <c r="H7" s="35">
        <f t="shared" si="1"/>
        <v>1116.6399999999999</v>
      </c>
      <c r="I7" s="35">
        <f t="shared" si="1"/>
        <v>1192.4899999999998</v>
      </c>
      <c r="J7" s="35">
        <f t="shared" si="1"/>
        <v>1237.57</v>
      </c>
      <c r="K7" s="35">
        <f t="shared" si="1"/>
        <v>1272.6399999999999</v>
      </c>
      <c r="L7" s="35">
        <f>L65</f>
        <v>1258.44</v>
      </c>
      <c r="M7" s="35">
        <f t="shared" si="1"/>
        <v>1263.2399999999998</v>
      </c>
      <c r="N7" s="35">
        <f t="shared" si="1"/>
        <v>1240.54</v>
      </c>
      <c r="O7" s="35">
        <f t="shared" si="1"/>
        <v>1250.4399999999998</v>
      </c>
      <c r="P7" s="35">
        <f t="shared" si="1"/>
        <v>1268.8399999999999</v>
      </c>
      <c r="Q7" s="35">
        <f t="shared" si="1"/>
        <v>1324.02</v>
      </c>
      <c r="R7" s="35">
        <f t="shared" si="1"/>
        <v>1352.64</v>
      </c>
      <c r="S7" s="35">
        <f t="shared" si="1"/>
        <v>1282.44</v>
      </c>
      <c r="T7" s="35">
        <f t="shared" si="1"/>
        <v>1333.54</v>
      </c>
      <c r="U7" s="35">
        <f t="shared" si="1"/>
        <v>1271.3800000000001</v>
      </c>
      <c r="V7" s="35">
        <f t="shared" si="1"/>
        <v>1258.1100000000001</v>
      </c>
      <c r="W7" s="35">
        <f t="shared" si="1"/>
        <v>1274.3400000000001</v>
      </c>
      <c r="X7" s="35">
        <f t="shared" si="1"/>
        <v>1343.4399999999998</v>
      </c>
      <c r="Y7" s="35">
        <f t="shared" si="1"/>
        <v>1408.96</v>
      </c>
      <c r="Z7" s="35">
        <f t="shared" si="1"/>
        <v>1449.3400000000001</v>
      </c>
      <c r="AA7" s="35">
        <f t="shared" si="1"/>
        <v>1363.84</v>
      </c>
      <c r="AB7" s="35">
        <f t="shared" si="1"/>
        <v>1361.8400000000001</v>
      </c>
      <c r="AC7" s="35">
        <f t="shared" si="1"/>
        <v>1307.1400000000001</v>
      </c>
      <c r="AD7" s="35">
        <f t="shared" si="1"/>
        <v>1212.44</v>
      </c>
      <c r="AE7" s="35">
        <f t="shared" si="1"/>
        <v>1118.3399999999999</v>
      </c>
      <c r="AF7" s="35">
        <f t="shared" si="1"/>
        <v>1082.3399999999999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19.2</v>
      </c>
      <c r="C11" s="47">
        <v>19.2</v>
      </c>
      <c r="D11" s="47">
        <v>19.2</v>
      </c>
      <c r="E11" s="47">
        <v>19.2</v>
      </c>
      <c r="F11" s="47">
        <v>19.2</v>
      </c>
      <c r="G11" s="47">
        <v>19.2</v>
      </c>
      <c r="H11" s="47">
        <v>20.5</v>
      </c>
      <c r="I11" s="47">
        <v>20.5</v>
      </c>
      <c r="J11" s="47">
        <v>20.5</v>
      </c>
      <c r="K11" s="47">
        <v>20.5</v>
      </c>
      <c r="L11" s="48">
        <v>20</v>
      </c>
      <c r="M11" s="48">
        <v>20</v>
      </c>
      <c r="N11" s="48">
        <v>20</v>
      </c>
      <c r="O11" s="48">
        <v>20</v>
      </c>
      <c r="P11" s="48">
        <v>20</v>
      </c>
      <c r="Q11" s="48">
        <v>20</v>
      </c>
      <c r="R11" s="49">
        <v>20</v>
      </c>
      <c r="S11" s="49">
        <v>20</v>
      </c>
      <c r="T11" s="49">
        <v>20</v>
      </c>
      <c r="U11" s="49">
        <v>20</v>
      </c>
      <c r="V11" s="49">
        <v>20</v>
      </c>
      <c r="W11" s="49">
        <v>20</v>
      </c>
      <c r="X11" s="49">
        <v>20</v>
      </c>
      <c r="Y11" s="49">
        <v>20</v>
      </c>
      <c r="Z11" s="49">
        <v>20</v>
      </c>
      <c r="AA11" s="49">
        <v>20</v>
      </c>
      <c r="AB11" s="49">
        <v>17.3</v>
      </c>
      <c r="AC11" s="49">
        <v>17.3</v>
      </c>
      <c r="AD11" s="49">
        <v>17.3</v>
      </c>
      <c r="AE11" s="49">
        <v>17.3</v>
      </c>
      <c r="AF11" s="49">
        <v>17.3</v>
      </c>
      <c r="AG11" s="50">
        <v>60</v>
      </c>
      <c r="AH11" s="51">
        <f>MAX(B11:AF11)</f>
        <v>20.5</v>
      </c>
      <c r="AI11" s="52">
        <f>MIN(B11:AF11)</f>
        <v>17.3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30.7</v>
      </c>
      <c r="C12" s="55">
        <v>30.7</v>
      </c>
      <c r="D12" s="55">
        <v>30.7</v>
      </c>
      <c r="E12" s="55">
        <v>30.7</v>
      </c>
      <c r="F12" s="55">
        <v>30.7</v>
      </c>
      <c r="G12" s="55">
        <v>30.7</v>
      </c>
      <c r="H12" s="55">
        <v>30.4</v>
      </c>
      <c r="I12" s="55">
        <v>29.7</v>
      </c>
      <c r="J12" s="55">
        <v>29.7</v>
      </c>
      <c r="K12" s="55">
        <v>29.7</v>
      </c>
      <c r="L12" s="48">
        <v>29.9</v>
      </c>
      <c r="M12" s="48">
        <v>30.1</v>
      </c>
      <c r="N12" s="48">
        <v>30.2</v>
      </c>
      <c r="O12" s="48">
        <v>30.5</v>
      </c>
      <c r="P12" s="48">
        <v>30.1</v>
      </c>
      <c r="Q12" s="48">
        <v>29.6</v>
      </c>
      <c r="R12" s="48">
        <v>30.2</v>
      </c>
      <c r="S12" s="48">
        <v>30.2</v>
      </c>
      <c r="T12" s="48">
        <v>30.2</v>
      </c>
      <c r="U12" s="48">
        <v>25.4</v>
      </c>
      <c r="V12" s="48">
        <v>25.4</v>
      </c>
      <c r="W12" s="48">
        <v>25.4</v>
      </c>
      <c r="X12" s="48">
        <v>25.5</v>
      </c>
      <c r="Y12" s="48">
        <v>32.299999999999997</v>
      </c>
      <c r="Z12" s="48">
        <v>34.799999999999997</v>
      </c>
      <c r="AA12" s="48">
        <v>35</v>
      </c>
      <c r="AB12" s="48">
        <v>29.9</v>
      </c>
      <c r="AC12" s="48">
        <v>29.9</v>
      </c>
      <c r="AD12" s="48">
        <v>29.9</v>
      </c>
      <c r="AE12" s="48">
        <v>29.9</v>
      </c>
      <c r="AF12" s="48">
        <v>29.9</v>
      </c>
      <c r="AG12" s="56">
        <v>50</v>
      </c>
      <c r="AH12" s="51">
        <f t="shared" ref="AH12:AH77" si="2">MAX(B12:AF12)</f>
        <v>35</v>
      </c>
      <c r="AI12" s="52">
        <f t="shared" ref="AI12:AI77" si="3">MIN(B12:AF12)</f>
        <v>25.4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16.399999999999999</v>
      </c>
      <c r="C13" s="55">
        <v>16.399999999999999</v>
      </c>
      <c r="D13" s="55">
        <v>17.600000000000001</v>
      </c>
      <c r="E13" s="55">
        <v>17.5</v>
      </c>
      <c r="F13" s="55">
        <v>15.8</v>
      </c>
      <c r="G13" s="55">
        <v>15.8</v>
      </c>
      <c r="H13" s="55">
        <v>15.8</v>
      </c>
      <c r="I13" s="55">
        <v>17.600000000000001</v>
      </c>
      <c r="J13" s="55">
        <v>17.600000000000001</v>
      </c>
      <c r="K13" s="55">
        <v>16.100000000000001</v>
      </c>
      <c r="L13" s="48">
        <v>16.2</v>
      </c>
      <c r="M13" s="48">
        <v>16.2</v>
      </c>
      <c r="N13" s="48">
        <v>16.2</v>
      </c>
      <c r="O13" s="48">
        <v>16.2</v>
      </c>
      <c r="P13" s="48">
        <v>16.2</v>
      </c>
      <c r="Q13" s="48">
        <v>16.2</v>
      </c>
      <c r="R13" s="48">
        <v>16.2</v>
      </c>
      <c r="S13" s="48">
        <v>16.2</v>
      </c>
      <c r="T13" s="48">
        <v>16.2</v>
      </c>
      <c r="U13" s="48">
        <v>16.2</v>
      </c>
      <c r="V13" s="48">
        <v>16.2</v>
      </c>
      <c r="W13" s="48">
        <v>16.2</v>
      </c>
      <c r="X13" s="48">
        <v>16.2</v>
      </c>
      <c r="Y13" s="48">
        <v>16.2</v>
      </c>
      <c r="Z13" s="48">
        <v>16.2</v>
      </c>
      <c r="AA13" s="48">
        <v>16.2</v>
      </c>
      <c r="AB13" s="48">
        <v>17.3</v>
      </c>
      <c r="AC13" s="48">
        <v>17.3</v>
      </c>
      <c r="AD13" s="48">
        <v>17.3</v>
      </c>
      <c r="AE13" s="48">
        <v>17.3</v>
      </c>
      <c r="AF13" s="48">
        <v>17.3</v>
      </c>
      <c r="AG13" s="58">
        <v>45</v>
      </c>
      <c r="AH13" s="51">
        <f t="shared" si="2"/>
        <v>17.600000000000001</v>
      </c>
      <c r="AI13" s="52">
        <f t="shared" si="3"/>
        <v>15.8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8</v>
      </c>
      <c r="C14" s="55">
        <v>8</v>
      </c>
      <c r="D14" s="55">
        <v>8</v>
      </c>
      <c r="E14" s="55">
        <v>8</v>
      </c>
      <c r="F14" s="55">
        <v>8</v>
      </c>
      <c r="G14" s="55">
        <v>8</v>
      </c>
      <c r="H14" s="55">
        <v>8</v>
      </c>
      <c r="I14" s="55">
        <v>8</v>
      </c>
      <c r="J14" s="55">
        <v>8</v>
      </c>
      <c r="K14" s="55">
        <v>8</v>
      </c>
      <c r="L14" s="48">
        <v>8</v>
      </c>
      <c r="M14" s="48">
        <v>8</v>
      </c>
      <c r="N14" s="48">
        <v>8</v>
      </c>
      <c r="O14" s="48">
        <v>8</v>
      </c>
      <c r="P14" s="48">
        <v>8</v>
      </c>
      <c r="Q14" s="48">
        <v>8</v>
      </c>
      <c r="R14" s="48">
        <v>9.5</v>
      </c>
      <c r="S14" s="48">
        <v>9.5</v>
      </c>
      <c r="T14" s="48">
        <v>9.5</v>
      </c>
      <c r="U14" s="48">
        <v>9.5</v>
      </c>
      <c r="V14" s="48">
        <v>9.5</v>
      </c>
      <c r="W14" s="48">
        <v>9.5</v>
      </c>
      <c r="X14" s="48">
        <v>9.5</v>
      </c>
      <c r="Y14" s="48">
        <v>9.5</v>
      </c>
      <c r="Z14" s="48">
        <v>9.5</v>
      </c>
      <c r="AA14" s="48">
        <v>9.5</v>
      </c>
      <c r="AB14" s="48">
        <v>9.5</v>
      </c>
      <c r="AC14" s="48">
        <v>9.5</v>
      </c>
      <c r="AD14" s="48">
        <v>9.5</v>
      </c>
      <c r="AE14" s="48">
        <v>9.5</v>
      </c>
      <c r="AF14" s="48">
        <v>9.5</v>
      </c>
      <c r="AG14" s="58">
        <v>25</v>
      </c>
      <c r="AH14" s="51">
        <f t="shared" si="2"/>
        <v>9.5</v>
      </c>
      <c r="AI14" s="52">
        <f t="shared" si="3"/>
        <v>8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9.8000000000000007</v>
      </c>
      <c r="C15" s="55">
        <v>9.8000000000000007</v>
      </c>
      <c r="D15" s="55">
        <v>9.8000000000000007</v>
      </c>
      <c r="E15" s="55">
        <v>9.6999999999999993</v>
      </c>
      <c r="F15" s="55">
        <v>6.8</v>
      </c>
      <c r="G15" s="55">
        <v>9.8000000000000007</v>
      </c>
      <c r="H15" s="55">
        <v>9.6</v>
      </c>
      <c r="I15" s="55">
        <v>9.8000000000000007</v>
      </c>
      <c r="J15" s="55">
        <v>9.5</v>
      </c>
      <c r="K15" s="55">
        <v>6.8</v>
      </c>
      <c r="L15" s="48">
        <v>9.6</v>
      </c>
      <c r="M15" s="48">
        <v>9.8000000000000007</v>
      </c>
      <c r="N15" s="48">
        <v>8</v>
      </c>
      <c r="O15" s="48">
        <v>9.4</v>
      </c>
      <c r="P15" s="48">
        <v>9.3000000000000007</v>
      </c>
      <c r="Q15" s="48">
        <v>8</v>
      </c>
      <c r="R15" s="48">
        <v>7.2</v>
      </c>
      <c r="S15" s="48">
        <v>7.2</v>
      </c>
      <c r="T15" s="48">
        <v>7.2</v>
      </c>
      <c r="U15" s="48">
        <v>9.6999999999999993</v>
      </c>
      <c r="V15" s="48">
        <v>9.6</v>
      </c>
      <c r="W15" s="48">
        <v>9.6</v>
      </c>
      <c r="X15" s="48">
        <v>9.6</v>
      </c>
      <c r="Y15" s="48">
        <v>7.3</v>
      </c>
      <c r="Z15" s="48">
        <v>7.2</v>
      </c>
      <c r="AA15" s="48">
        <v>9.8000000000000007</v>
      </c>
      <c r="AB15" s="48">
        <v>9.8000000000000007</v>
      </c>
      <c r="AC15" s="48">
        <v>9.8000000000000007</v>
      </c>
      <c r="AD15" s="48">
        <v>9.8000000000000007</v>
      </c>
      <c r="AE15" s="48">
        <v>9.8000000000000007</v>
      </c>
      <c r="AF15" s="48">
        <v>9.8000000000000007</v>
      </c>
      <c r="AG15" s="58">
        <v>25</v>
      </c>
      <c r="AH15" s="51">
        <f t="shared" si="2"/>
        <v>9.8000000000000007</v>
      </c>
      <c r="AI15" s="52">
        <f t="shared" si="3"/>
        <v>6.8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14.1</v>
      </c>
      <c r="C17" s="55">
        <v>15</v>
      </c>
      <c r="D17" s="55">
        <v>15</v>
      </c>
      <c r="E17" s="55">
        <v>15.1</v>
      </c>
      <c r="F17" s="55">
        <v>14.6</v>
      </c>
      <c r="G17" s="55">
        <v>14.3</v>
      </c>
      <c r="H17" s="55">
        <v>14.4</v>
      </c>
      <c r="I17" s="55">
        <v>14.1</v>
      </c>
      <c r="J17" s="55">
        <v>10.9</v>
      </c>
      <c r="K17" s="55">
        <v>10.9</v>
      </c>
      <c r="L17" s="55">
        <v>11.8</v>
      </c>
      <c r="M17" s="55">
        <v>11</v>
      </c>
      <c r="N17" s="55">
        <v>12.1</v>
      </c>
      <c r="O17" s="55">
        <v>12.2</v>
      </c>
      <c r="P17" s="55">
        <v>12.7</v>
      </c>
      <c r="Q17" s="55">
        <v>12.2</v>
      </c>
      <c r="R17" s="55">
        <v>10.5</v>
      </c>
      <c r="S17" s="55">
        <v>10.5</v>
      </c>
      <c r="T17" s="55">
        <v>10.5</v>
      </c>
      <c r="U17" s="55">
        <v>12.2</v>
      </c>
      <c r="V17" s="55">
        <v>12.1</v>
      </c>
      <c r="W17" s="55">
        <v>13.1</v>
      </c>
      <c r="X17" s="55">
        <v>13.1</v>
      </c>
      <c r="Y17" s="55">
        <v>12.8</v>
      </c>
      <c r="Z17" s="48">
        <v>14.7</v>
      </c>
      <c r="AA17" s="48">
        <v>14.4</v>
      </c>
      <c r="AB17" s="48">
        <v>14.5</v>
      </c>
      <c r="AC17" s="48">
        <v>14.5</v>
      </c>
      <c r="AD17" s="48">
        <v>14.5</v>
      </c>
      <c r="AE17" s="48">
        <v>14.5</v>
      </c>
      <c r="AF17" s="48">
        <v>14.5</v>
      </c>
      <c r="AG17" s="58">
        <v>22.1</v>
      </c>
      <c r="AH17" s="51">
        <f t="shared" si="2"/>
        <v>15.1</v>
      </c>
      <c r="AI17" s="52">
        <f t="shared" si="3"/>
        <v>10.5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3</v>
      </c>
      <c r="C18" s="55">
        <v>3</v>
      </c>
      <c r="D18" s="55">
        <v>3</v>
      </c>
      <c r="E18" s="55">
        <v>3</v>
      </c>
      <c r="F18" s="55">
        <v>3</v>
      </c>
      <c r="G18" s="55">
        <v>3</v>
      </c>
      <c r="H18" s="55">
        <v>3</v>
      </c>
      <c r="I18" s="55">
        <v>3</v>
      </c>
      <c r="J18" s="55">
        <v>3</v>
      </c>
      <c r="K18" s="55">
        <v>3</v>
      </c>
      <c r="L18" s="55">
        <v>3</v>
      </c>
      <c r="M18" s="55">
        <v>3</v>
      </c>
      <c r="N18" s="55">
        <v>3</v>
      </c>
      <c r="O18" s="55">
        <v>3</v>
      </c>
      <c r="P18" s="55">
        <v>3</v>
      </c>
      <c r="Q18" s="55">
        <v>3</v>
      </c>
      <c r="R18" s="55">
        <v>3</v>
      </c>
      <c r="S18" s="55">
        <v>3</v>
      </c>
      <c r="T18" s="55">
        <v>3</v>
      </c>
      <c r="U18" s="55">
        <v>3</v>
      </c>
      <c r="V18" s="55">
        <v>3</v>
      </c>
      <c r="W18" s="55">
        <v>3</v>
      </c>
      <c r="X18" s="55">
        <v>3</v>
      </c>
      <c r="Y18" s="55">
        <v>3</v>
      </c>
      <c r="Z18" s="48">
        <v>3</v>
      </c>
      <c r="AA18" s="48">
        <v>3</v>
      </c>
      <c r="AB18" s="48">
        <v>3</v>
      </c>
      <c r="AC18" s="48">
        <v>3</v>
      </c>
      <c r="AD18" s="48">
        <v>3</v>
      </c>
      <c r="AE18" s="48">
        <v>3</v>
      </c>
      <c r="AF18" s="48">
        <v>3</v>
      </c>
      <c r="AG18" s="58">
        <v>22.1</v>
      </c>
      <c r="AH18" s="51">
        <f t="shared" si="2"/>
        <v>3</v>
      </c>
      <c r="AI18" s="52">
        <f t="shared" si="3"/>
        <v>3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8.5</v>
      </c>
      <c r="C19" s="55">
        <v>8.6</v>
      </c>
      <c r="D19" s="55">
        <v>8.5</v>
      </c>
      <c r="E19" s="55">
        <v>8.6</v>
      </c>
      <c r="F19" s="55">
        <v>8.6</v>
      </c>
      <c r="G19" s="55">
        <v>8.6</v>
      </c>
      <c r="H19" s="55">
        <v>7.9</v>
      </c>
      <c r="I19" s="55">
        <v>7.9</v>
      </c>
      <c r="J19" s="55">
        <v>7.4</v>
      </c>
      <c r="K19" s="55">
        <v>8.1999999999999993</v>
      </c>
      <c r="L19" s="55">
        <v>9.6999999999999993</v>
      </c>
      <c r="M19" s="55">
        <v>9.3000000000000007</v>
      </c>
      <c r="N19" s="55">
        <v>8.1999999999999993</v>
      </c>
      <c r="O19" s="55">
        <v>8.1999999999999993</v>
      </c>
      <c r="P19" s="55">
        <v>7.9</v>
      </c>
      <c r="Q19" s="55">
        <v>6.9</v>
      </c>
      <c r="R19" s="55">
        <v>6.2</v>
      </c>
      <c r="S19" s="55">
        <v>6.2</v>
      </c>
      <c r="T19" s="55">
        <v>6.2</v>
      </c>
      <c r="U19" s="55">
        <v>7.2</v>
      </c>
      <c r="V19" s="55">
        <v>8.1999999999999993</v>
      </c>
      <c r="W19" s="55">
        <v>8.1999999999999993</v>
      </c>
      <c r="X19" s="55">
        <v>8.1999999999999993</v>
      </c>
      <c r="Y19" s="55">
        <v>7.5</v>
      </c>
      <c r="Z19" s="48">
        <v>7.4</v>
      </c>
      <c r="AA19" s="48">
        <v>8.1</v>
      </c>
      <c r="AB19" s="48">
        <v>8.5</v>
      </c>
      <c r="AC19" s="48">
        <v>8.5</v>
      </c>
      <c r="AD19" s="48">
        <v>8.5</v>
      </c>
      <c r="AE19" s="48">
        <v>8.5</v>
      </c>
      <c r="AF19" s="48">
        <v>8.5</v>
      </c>
      <c r="AG19" s="58">
        <v>22</v>
      </c>
      <c r="AH19" s="51">
        <f t="shared" si="2"/>
        <v>9.6999999999999993</v>
      </c>
      <c r="AI19" s="52">
        <f t="shared" si="3"/>
        <v>6.2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2</v>
      </c>
      <c r="C20" s="55">
        <v>2</v>
      </c>
      <c r="D20" s="55">
        <v>2</v>
      </c>
      <c r="E20" s="55">
        <v>2</v>
      </c>
      <c r="F20" s="55">
        <v>2</v>
      </c>
      <c r="G20" s="55">
        <v>2</v>
      </c>
      <c r="H20" s="55">
        <v>2</v>
      </c>
      <c r="I20" s="55">
        <v>2</v>
      </c>
      <c r="J20" s="55">
        <v>2</v>
      </c>
      <c r="K20" s="55">
        <v>2</v>
      </c>
      <c r="L20" s="55">
        <v>2</v>
      </c>
      <c r="M20" s="55">
        <v>2</v>
      </c>
      <c r="N20" s="55">
        <v>2</v>
      </c>
      <c r="O20" s="55">
        <v>3.5</v>
      </c>
      <c r="P20" s="55">
        <v>3.5</v>
      </c>
      <c r="Q20" s="55">
        <v>3.5</v>
      </c>
      <c r="R20" s="55">
        <v>3.5</v>
      </c>
      <c r="S20" s="55">
        <v>3.5</v>
      </c>
      <c r="T20" s="55">
        <v>3.5</v>
      </c>
      <c r="U20" s="55">
        <v>3.5</v>
      </c>
      <c r="V20" s="55">
        <v>3.5</v>
      </c>
      <c r="W20" s="55">
        <v>3.5</v>
      </c>
      <c r="X20" s="55">
        <v>3.5</v>
      </c>
      <c r="Y20" s="55">
        <v>3.5</v>
      </c>
      <c r="Z20" s="48">
        <v>3.5</v>
      </c>
      <c r="AA20" s="48">
        <v>3.5</v>
      </c>
      <c r="AB20" s="48">
        <v>3.5</v>
      </c>
      <c r="AC20" s="48">
        <v>3.5</v>
      </c>
      <c r="AD20" s="48">
        <v>3.5</v>
      </c>
      <c r="AE20" s="48">
        <v>3.5</v>
      </c>
      <c r="AF20" s="48">
        <v>3.5</v>
      </c>
      <c r="AG20" s="58">
        <v>22</v>
      </c>
      <c r="AH20" s="51">
        <f t="shared" si="2"/>
        <v>3.5</v>
      </c>
      <c r="AI20" s="52">
        <f t="shared" si="3"/>
        <v>2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55">
        <v>2</v>
      </c>
      <c r="M21" s="55">
        <v>2</v>
      </c>
      <c r="N21" s="55">
        <v>2</v>
      </c>
      <c r="O21" s="55">
        <v>2</v>
      </c>
      <c r="P21" s="55">
        <v>2</v>
      </c>
      <c r="Q21" s="55">
        <v>2</v>
      </c>
      <c r="R21" s="55">
        <v>2</v>
      </c>
      <c r="S21" s="55">
        <v>2</v>
      </c>
      <c r="T21" s="55">
        <v>2</v>
      </c>
      <c r="U21" s="55">
        <v>2</v>
      </c>
      <c r="V21" s="55">
        <v>2</v>
      </c>
      <c r="W21" s="55">
        <v>2</v>
      </c>
      <c r="X21" s="55">
        <v>2</v>
      </c>
      <c r="Y21" s="55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55">
        <v>5</v>
      </c>
      <c r="Z24" s="48">
        <v>5</v>
      </c>
      <c r="AA24" s="48">
        <v>5</v>
      </c>
      <c r="AB24" s="48">
        <v>5</v>
      </c>
      <c r="AC24" s="48">
        <v>5</v>
      </c>
      <c r="AD24" s="48">
        <v>5</v>
      </c>
      <c r="AE24" s="48">
        <v>5</v>
      </c>
      <c r="AF24" s="48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</v>
      </c>
      <c r="C27" s="55">
        <v>3</v>
      </c>
      <c r="D27" s="55">
        <v>3</v>
      </c>
      <c r="E27" s="55">
        <v>3</v>
      </c>
      <c r="F27" s="55">
        <v>3</v>
      </c>
      <c r="G27" s="55">
        <v>3</v>
      </c>
      <c r="H27" s="55">
        <v>3</v>
      </c>
      <c r="I27" s="55">
        <v>3</v>
      </c>
      <c r="J27" s="55">
        <v>3</v>
      </c>
      <c r="K27" s="55">
        <v>3</v>
      </c>
      <c r="L27" s="55">
        <v>3</v>
      </c>
      <c r="M27" s="55">
        <v>3</v>
      </c>
      <c r="N27" s="55">
        <v>3</v>
      </c>
      <c r="O27" s="55">
        <v>3</v>
      </c>
      <c r="P27" s="55">
        <v>3</v>
      </c>
      <c r="Q27" s="55">
        <v>3</v>
      </c>
      <c r="R27" s="55">
        <v>3</v>
      </c>
      <c r="S27" s="55">
        <v>3</v>
      </c>
      <c r="T27" s="55">
        <v>3</v>
      </c>
      <c r="U27" s="55">
        <v>3</v>
      </c>
      <c r="V27" s="55">
        <v>3</v>
      </c>
      <c r="W27" s="55">
        <v>3</v>
      </c>
      <c r="X27" s="55">
        <v>3</v>
      </c>
      <c r="Y27" s="55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75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75</v>
      </c>
      <c r="AK28" s="53"/>
    </row>
    <row r="29" spans="1:88" ht="15.75" thickBot="1" x14ac:dyDescent="0.3">
      <c r="A29" s="65" t="s">
        <v>36</v>
      </c>
      <c r="B29" s="55">
        <v>18.7</v>
      </c>
      <c r="C29" s="55">
        <v>18.2</v>
      </c>
      <c r="D29" s="55">
        <v>19.399999999999999</v>
      </c>
      <c r="E29" s="55">
        <v>19.399999999999999</v>
      </c>
      <c r="F29" s="55">
        <v>19.2</v>
      </c>
      <c r="G29" s="55">
        <v>18.899999999999999</v>
      </c>
      <c r="H29" s="55">
        <v>19.399999999999999</v>
      </c>
      <c r="I29" s="55">
        <v>19.100000000000001</v>
      </c>
      <c r="J29" s="55">
        <v>18.899999999999999</v>
      </c>
      <c r="K29" s="55">
        <v>18.8</v>
      </c>
      <c r="L29" s="66">
        <v>20.2</v>
      </c>
      <c r="M29" s="66">
        <v>20.8</v>
      </c>
      <c r="N29" s="66">
        <v>20.7</v>
      </c>
      <c r="O29" s="66">
        <v>22</v>
      </c>
      <c r="P29" s="66">
        <v>22.9</v>
      </c>
      <c r="Q29" s="66">
        <v>23.1</v>
      </c>
      <c r="R29" s="66">
        <v>28.4</v>
      </c>
      <c r="S29" s="66">
        <v>15.4</v>
      </c>
      <c r="T29" s="66">
        <v>15.4</v>
      </c>
      <c r="U29" s="66">
        <v>48.1</v>
      </c>
      <c r="V29" s="66">
        <v>49</v>
      </c>
      <c r="W29" s="66">
        <v>43.4</v>
      </c>
      <c r="X29" s="66">
        <v>37.5</v>
      </c>
      <c r="Y29" s="66">
        <v>40.799999999999997</v>
      </c>
      <c r="Z29" s="66">
        <v>40.4</v>
      </c>
      <c r="AA29" s="66">
        <v>42.2</v>
      </c>
      <c r="AB29" s="66">
        <v>42.2</v>
      </c>
      <c r="AC29" s="66">
        <v>42.2</v>
      </c>
      <c r="AD29" s="66">
        <v>48</v>
      </c>
      <c r="AE29" s="66">
        <v>57</v>
      </c>
      <c r="AF29" s="66">
        <v>57</v>
      </c>
      <c r="AG29" s="58">
        <v>240</v>
      </c>
      <c r="AH29" s="51">
        <f t="shared" si="2"/>
        <v>57</v>
      </c>
      <c r="AI29" s="52">
        <f t="shared" si="3"/>
        <v>15.4</v>
      </c>
      <c r="AK29" s="53"/>
    </row>
    <row r="30" spans="1:88" ht="15.75" thickBot="1" x14ac:dyDescent="0.3">
      <c r="A30" s="67" t="s">
        <v>37</v>
      </c>
      <c r="B30" s="68">
        <f>SUM(B11:B28)</f>
        <v>214.39999999999998</v>
      </c>
      <c r="C30" s="68">
        <f t="shared" ref="C30:AF30" si="4">SUM(C11:C28)</f>
        <v>225.39999999999998</v>
      </c>
      <c r="D30" s="68">
        <f t="shared" si="4"/>
        <v>226.5</v>
      </c>
      <c r="E30" s="68">
        <f t="shared" si="4"/>
        <v>226.5</v>
      </c>
      <c r="F30" s="68">
        <f t="shared" si="4"/>
        <v>221.39999999999998</v>
      </c>
      <c r="G30" s="68">
        <f t="shared" si="4"/>
        <v>224.1</v>
      </c>
      <c r="H30" s="68">
        <f t="shared" si="4"/>
        <v>224.3</v>
      </c>
      <c r="I30" s="68">
        <f t="shared" si="4"/>
        <v>225.3</v>
      </c>
      <c r="J30" s="68">
        <f t="shared" si="4"/>
        <v>221.3</v>
      </c>
      <c r="K30" s="68">
        <f t="shared" si="4"/>
        <v>217.90000000000003</v>
      </c>
      <c r="L30" s="68">
        <f t="shared" si="4"/>
        <v>222.89999999999998</v>
      </c>
      <c r="M30" s="68">
        <f t="shared" si="4"/>
        <v>222.1</v>
      </c>
      <c r="N30" s="68">
        <f t="shared" si="4"/>
        <v>220.4</v>
      </c>
      <c r="O30" s="68">
        <f t="shared" si="4"/>
        <v>223.70000000000002</v>
      </c>
      <c r="P30" s="68">
        <f t="shared" si="4"/>
        <v>223.4</v>
      </c>
      <c r="Q30" s="68">
        <f t="shared" si="4"/>
        <v>220.10000000000002</v>
      </c>
      <c r="R30" s="68">
        <f t="shared" si="4"/>
        <v>219</v>
      </c>
      <c r="S30" s="68">
        <f t="shared" si="4"/>
        <v>219</v>
      </c>
      <c r="T30" s="68">
        <f t="shared" si="4"/>
        <v>219</v>
      </c>
      <c r="U30" s="68">
        <f t="shared" si="4"/>
        <v>219.4</v>
      </c>
      <c r="V30" s="68">
        <f>SUM(V11:V28)</f>
        <v>220.2</v>
      </c>
      <c r="W30" s="68">
        <f t="shared" si="4"/>
        <v>221.2</v>
      </c>
      <c r="X30" s="68">
        <f t="shared" si="4"/>
        <v>221.3</v>
      </c>
      <c r="Y30" s="68">
        <f t="shared" si="4"/>
        <v>224.8</v>
      </c>
      <c r="Z30" s="68">
        <f t="shared" si="4"/>
        <v>229</v>
      </c>
      <c r="AA30" s="68">
        <f t="shared" si="4"/>
        <v>232.2</v>
      </c>
      <c r="AB30" s="68">
        <f t="shared" si="4"/>
        <v>226</v>
      </c>
      <c r="AC30" s="68">
        <f t="shared" si="4"/>
        <v>226</v>
      </c>
      <c r="AD30" s="68">
        <f t="shared" si="4"/>
        <v>226</v>
      </c>
      <c r="AE30" s="68">
        <f t="shared" si="4"/>
        <v>226</v>
      </c>
      <c r="AF30" s="68">
        <f t="shared" si="4"/>
        <v>226</v>
      </c>
      <c r="AG30" s="58">
        <f>SUM(AG11:AG29)</f>
        <v>729.2</v>
      </c>
      <c r="AH30" s="51">
        <f t="shared" si="2"/>
        <v>232.2</v>
      </c>
      <c r="AI30" s="52">
        <f t="shared" si="3"/>
        <v>214.39999999999998</v>
      </c>
      <c r="AK30" s="53"/>
    </row>
    <row r="31" spans="1:88" x14ac:dyDescent="0.25">
      <c r="A31" s="54" t="s">
        <v>38</v>
      </c>
      <c r="B31" s="55">
        <v>30.3</v>
      </c>
      <c r="C31" s="55">
        <v>30.3</v>
      </c>
      <c r="D31" s="55">
        <v>0</v>
      </c>
      <c r="E31" s="55">
        <v>0</v>
      </c>
      <c r="F31" s="55">
        <v>0</v>
      </c>
      <c r="G31" s="55">
        <v>0</v>
      </c>
      <c r="H31" s="55">
        <v>28.5</v>
      </c>
      <c r="I31" s="55">
        <v>41.5</v>
      </c>
      <c r="J31" s="55">
        <v>46.1</v>
      </c>
      <c r="K31" s="55">
        <v>62.8</v>
      </c>
      <c r="L31" s="48">
        <v>63</v>
      </c>
      <c r="M31" s="48">
        <v>63.2</v>
      </c>
      <c r="N31" s="48">
        <v>68</v>
      </c>
      <c r="O31" s="48">
        <v>62.9</v>
      </c>
      <c r="P31" s="48">
        <v>71</v>
      </c>
      <c r="Q31" s="48">
        <v>78</v>
      </c>
      <c r="R31" s="48">
        <v>60.4</v>
      </c>
      <c r="S31" s="48">
        <v>60.5</v>
      </c>
      <c r="T31" s="48">
        <v>61</v>
      </c>
      <c r="U31" s="48">
        <v>60.8</v>
      </c>
      <c r="V31" s="48">
        <v>60.7</v>
      </c>
      <c r="W31" s="48">
        <v>70.900000000000006</v>
      </c>
      <c r="X31" s="48">
        <v>102</v>
      </c>
      <c r="Y31" s="48">
        <v>127.8</v>
      </c>
      <c r="Z31" s="48">
        <v>126.5</v>
      </c>
      <c r="AA31" s="47">
        <v>101</v>
      </c>
      <c r="AB31" s="47">
        <v>91.6</v>
      </c>
      <c r="AC31" s="47">
        <v>81.5</v>
      </c>
      <c r="AD31" s="47">
        <v>81.5</v>
      </c>
      <c r="AE31" s="47">
        <v>60</v>
      </c>
      <c r="AF31" s="47">
        <v>60</v>
      </c>
      <c r="AG31" s="56">
        <v>144</v>
      </c>
      <c r="AH31" s="51">
        <f t="shared" si="2"/>
        <v>127.8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23</v>
      </c>
      <c r="J32" s="55">
        <v>42.6</v>
      </c>
      <c r="K32" s="55">
        <v>45</v>
      </c>
      <c r="L32" s="69">
        <v>53.2</v>
      </c>
      <c r="M32" s="69">
        <v>45.6</v>
      </c>
      <c r="N32" s="69">
        <v>45.6</v>
      </c>
      <c r="O32" s="69">
        <v>35.1</v>
      </c>
      <c r="P32" s="69">
        <v>34.5</v>
      </c>
      <c r="Q32" s="69">
        <v>35</v>
      </c>
      <c r="R32" s="69">
        <v>34</v>
      </c>
      <c r="S32" s="69">
        <v>24.4</v>
      </c>
      <c r="T32" s="69">
        <v>21.6</v>
      </c>
      <c r="U32" s="69">
        <v>24.5</v>
      </c>
      <c r="V32" s="69">
        <v>24.7</v>
      </c>
      <c r="W32" s="69">
        <v>24.8</v>
      </c>
      <c r="X32" s="69">
        <v>34</v>
      </c>
      <c r="Y32" s="69">
        <v>59.2</v>
      </c>
      <c r="Z32" s="69">
        <v>59.5</v>
      </c>
      <c r="AA32" s="55">
        <v>42.7</v>
      </c>
      <c r="AB32" s="55">
        <v>34.5</v>
      </c>
      <c r="AC32" s="55">
        <v>34.299999999999997</v>
      </c>
      <c r="AD32" s="55">
        <v>34.299999999999997</v>
      </c>
      <c r="AE32" s="55">
        <v>25</v>
      </c>
      <c r="AF32" s="55">
        <v>25</v>
      </c>
      <c r="AG32" s="58">
        <v>70</v>
      </c>
      <c r="AH32" s="51">
        <f t="shared" si="2"/>
        <v>59.5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0</v>
      </c>
      <c r="F33" s="55">
        <v>17.899999999999999</v>
      </c>
      <c r="G33" s="55">
        <v>16.600000000000001</v>
      </c>
      <c r="H33" s="55">
        <v>16.600000000000001</v>
      </c>
      <c r="I33" s="55">
        <v>34.6</v>
      </c>
      <c r="J33" s="55">
        <v>33.9</v>
      </c>
      <c r="K33" s="55">
        <v>33.9</v>
      </c>
      <c r="L33" s="69">
        <v>33.299999999999997</v>
      </c>
      <c r="M33" s="69">
        <v>33.200000000000003</v>
      </c>
      <c r="N33" s="69">
        <v>33.200000000000003</v>
      </c>
      <c r="O33" s="69">
        <v>33.200000000000003</v>
      </c>
      <c r="P33" s="69">
        <v>41.3</v>
      </c>
      <c r="Q33" s="69">
        <v>41</v>
      </c>
      <c r="R33" s="69">
        <v>33.5</v>
      </c>
      <c r="S33" s="69">
        <v>33.1</v>
      </c>
      <c r="T33" s="69">
        <v>44.6</v>
      </c>
      <c r="U33" s="69">
        <v>37.1</v>
      </c>
      <c r="V33" s="69">
        <v>36.799999999999997</v>
      </c>
      <c r="W33" s="69">
        <v>45.2</v>
      </c>
      <c r="X33" s="69">
        <v>51.2</v>
      </c>
      <c r="Y33" s="69">
        <v>63.2</v>
      </c>
      <c r="Z33" s="69">
        <v>62.6</v>
      </c>
      <c r="AA33" s="55">
        <v>62.6</v>
      </c>
      <c r="AB33" s="55">
        <v>47.2</v>
      </c>
      <c r="AC33" s="55">
        <v>45.8</v>
      </c>
      <c r="AD33" s="55">
        <v>45.8</v>
      </c>
      <c r="AE33" s="55">
        <v>22</v>
      </c>
      <c r="AF33" s="55">
        <v>16</v>
      </c>
      <c r="AG33" s="58">
        <v>69</v>
      </c>
      <c r="AH33" s="51">
        <f t="shared" si="2"/>
        <v>63.2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28.5</v>
      </c>
      <c r="C34" s="55">
        <v>28.7</v>
      </c>
      <c r="D34" s="55">
        <v>29</v>
      </c>
      <c r="E34" s="55">
        <v>29</v>
      </c>
      <c r="F34" s="55">
        <v>29</v>
      </c>
      <c r="G34" s="55">
        <v>29</v>
      </c>
      <c r="H34" s="55">
        <v>28.7</v>
      </c>
      <c r="I34" s="55">
        <v>28.7</v>
      </c>
      <c r="J34" s="55">
        <v>28.7</v>
      </c>
      <c r="K34" s="55">
        <v>28.5</v>
      </c>
      <c r="L34" s="69">
        <v>28.7</v>
      </c>
      <c r="M34" s="69">
        <v>28.9</v>
      </c>
      <c r="N34" s="69">
        <v>28.7</v>
      </c>
      <c r="O34" s="69">
        <v>28.7</v>
      </c>
      <c r="P34" s="69">
        <v>28.7</v>
      </c>
      <c r="Q34" s="69">
        <v>29</v>
      </c>
      <c r="R34" s="69">
        <v>28.9</v>
      </c>
      <c r="S34" s="69">
        <v>28.6</v>
      </c>
      <c r="T34" s="69">
        <v>28.6</v>
      </c>
      <c r="U34" s="69">
        <v>28.7</v>
      </c>
      <c r="V34" s="69">
        <v>28.7</v>
      </c>
      <c r="W34" s="69">
        <v>28.7</v>
      </c>
      <c r="X34" s="69">
        <v>28.7</v>
      </c>
      <c r="Y34" s="69">
        <v>28.5</v>
      </c>
      <c r="Z34" s="69">
        <v>28.5</v>
      </c>
      <c r="AA34" s="55">
        <v>28.7</v>
      </c>
      <c r="AB34" s="55">
        <v>28.7</v>
      </c>
      <c r="AC34" s="55">
        <v>29</v>
      </c>
      <c r="AD34" s="55">
        <v>29</v>
      </c>
      <c r="AE34" s="55">
        <v>29</v>
      </c>
      <c r="AF34" s="55">
        <v>29</v>
      </c>
      <c r="AG34" s="58">
        <v>60</v>
      </c>
      <c r="AH34" s="51">
        <f t="shared" si="2"/>
        <v>29</v>
      </c>
      <c r="AI34" s="52">
        <f t="shared" si="3"/>
        <v>28.5</v>
      </c>
      <c r="AK34" s="53"/>
    </row>
    <row r="35" spans="1:41" x14ac:dyDescent="0.25">
      <c r="A35" s="57" t="s">
        <v>42</v>
      </c>
      <c r="B35" s="55">
        <v>10</v>
      </c>
      <c r="C35" s="55">
        <v>10</v>
      </c>
      <c r="D35" s="55">
        <v>0</v>
      </c>
      <c r="E35" s="55">
        <v>0</v>
      </c>
      <c r="F35" s="55">
        <v>0</v>
      </c>
      <c r="G35" s="55">
        <v>0</v>
      </c>
      <c r="H35" s="55">
        <v>10</v>
      </c>
      <c r="I35" s="55">
        <v>15</v>
      </c>
      <c r="J35" s="55">
        <v>15</v>
      </c>
      <c r="K35" s="55">
        <v>20</v>
      </c>
      <c r="L35" s="48">
        <v>30</v>
      </c>
      <c r="M35" s="48">
        <v>20</v>
      </c>
      <c r="N35" s="48">
        <v>20</v>
      </c>
      <c r="O35" s="48">
        <v>21.1</v>
      </c>
      <c r="P35" s="48">
        <v>20</v>
      </c>
      <c r="Q35" s="48">
        <v>13</v>
      </c>
      <c r="R35" s="48">
        <v>15</v>
      </c>
      <c r="S35" s="48">
        <v>13</v>
      </c>
      <c r="T35" s="48">
        <v>13</v>
      </c>
      <c r="U35" s="48">
        <v>10.1</v>
      </c>
      <c r="V35" s="69">
        <v>10.1</v>
      </c>
      <c r="W35" s="69">
        <v>15</v>
      </c>
      <c r="X35" s="69">
        <v>15</v>
      </c>
      <c r="Y35" s="69">
        <v>20</v>
      </c>
      <c r="Z35" s="69">
        <v>28.9</v>
      </c>
      <c r="AA35" s="55">
        <v>27</v>
      </c>
      <c r="AB35" s="55">
        <v>26</v>
      </c>
      <c r="AC35" s="55">
        <v>20</v>
      </c>
      <c r="AD35" s="55">
        <v>15</v>
      </c>
      <c r="AE35" s="55">
        <v>15</v>
      </c>
      <c r="AF35" s="55">
        <v>10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12.8</v>
      </c>
      <c r="C36" s="70">
        <v>12.7</v>
      </c>
      <c r="D36" s="70">
        <v>12.7</v>
      </c>
      <c r="E36" s="70">
        <v>12.7</v>
      </c>
      <c r="F36" s="70">
        <v>12.7</v>
      </c>
      <c r="G36" s="70">
        <v>12.7</v>
      </c>
      <c r="H36" s="70">
        <v>12.7</v>
      </c>
      <c r="I36" s="70">
        <v>11.9</v>
      </c>
      <c r="J36" s="70">
        <v>12</v>
      </c>
      <c r="K36" s="70">
        <v>12</v>
      </c>
      <c r="L36" s="70">
        <v>12</v>
      </c>
      <c r="M36" s="70">
        <v>12</v>
      </c>
      <c r="N36" s="70">
        <v>12</v>
      </c>
      <c r="O36" s="70">
        <v>12</v>
      </c>
      <c r="P36" s="70">
        <v>12</v>
      </c>
      <c r="Q36" s="70">
        <v>12</v>
      </c>
      <c r="R36" s="70">
        <v>12</v>
      </c>
      <c r="S36" s="48">
        <v>12.3</v>
      </c>
      <c r="T36" s="48">
        <v>12.3</v>
      </c>
      <c r="U36" s="48">
        <v>12.3</v>
      </c>
      <c r="V36" s="48">
        <v>12.3</v>
      </c>
      <c r="W36" s="48">
        <v>12.3</v>
      </c>
      <c r="X36" s="48">
        <v>12.3</v>
      </c>
      <c r="Y36" s="48">
        <v>12.2</v>
      </c>
      <c r="Z36" s="48">
        <v>12.2</v>
      </c>
      <c r="AA36" s="55">
        <v>12.2</v>
      </c>
      <c r="AB36" s="55">
        <v>12.2</v>
      </c>
      <c r="AC36" s="55">
        <v>12.2</v>
      </c>
      <c r="AD36" s="55">
        <v>12.2</v>
      </c>
      <c r="AE36" s="55">
        <v>12.2</v>
      </c>
      <c r="AF36" s="55">
        <v>12.2</v>
      </c>
      <c r="AG36" s="58">
        <v>24</v>
      </c>
      <c r="AH36" s="51">
        <f t="shared" si="2"/>
        <v>12.8</v>
      </c>
      <c r="AI36" s="52">
        <f t="shared" si="3"/>
        <v>11.9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55">
        <v>9</v>
      </c>
      <c r="M38" s="55">
        <v>9</v>
      </c>
      <c r="N38" s="55">
        <v>9</v>
      </c>
      <c r="O38" s="55">
        <v>9</v>
      </c>
      <c r="P38" s="55">
        <v>9</v>
      </c>
      <c r="Q38" s="55">
        <v>9</v>
      </c>
      <c r="R38" s="55">
        <v>9</v>
      </c>
      <c r="S38" s="48">
        <v>9</v>
      </c>
      <c r="T38" s="48">
        <v>9</v>
      </c>
      <c r="U38" s="48">
        <v>9</v>
      </c>
      <c r="V38" s="48">
        <v>9</v>
      </c>
      <c r="W38" s="48">
        <v>9</v>
      </c>
      <c r="X38" s="48">
        <v>9</v>
      </c>
      <c r="Y38" s="48">
        <v>9</v>
      </c>
      <c r="Z38" s="48">
        <v>9</v>
      </c>
      <c r="AA38" s="48">
        <v>9</v>
      </c>
      <c r="AB38" s="48">
        <v>9</v>
      </c>
      <c r="AC38" s="48">
        <v>9</v>
      </c>
      <c r="AD38" s="48">
        <v>9</v>
      </c>
      <c r="AE38" s="48">
        <v>9</v>
      </c>
      <c r="AF38" s="48">
        <v>9</v>
      </c>
      <c r="AG38" s="58">
        <v>14.1</v>
      </c>
      <c r="AH38" s="51">
        <f t="shared" si="2"/>
        <v>10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70">
        <v>5.5</v>
      </c>
      <c r="M39" s="70">
        <v>5.5</v>
      </c>
      <c r="N39" s="70">
        <v>5.5</v>
      </c>
      <c r="O39" s="70">
        <v>5.5</v>
      </c>
      <c r="P39" s="70">
        <v>5.5</v>
      </c>
      <c r="Q39" s="70">
        <v>5.5</v>
      </c>
      <c r="R39" s="70">
        <v>5.5</v>
      </c>
      <c r="S39" s="70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</v>
      </c>
      <c r="C40" s="55">
        <v>3</v>
      </c>
      <c r="D40" s="55">
        <v>3.7</v>
      </c>
      <c r="E40" s="55">
        <v>3.7</v>
      </c>
      <c r="F40" s="55">
        <v>3.7</v>
      </c>
      <c r="G40" s="55">
        <v>3.7</v>
      </c>
      <c r="H40" s="55">
        <v>3.7</v>
      </c>
      <c r="I40" s="55">
        <v>3.7</v>
      </c>
      <c r="J40" s="55">
        <v>3.7</v>
      </c>
      <c r="K40" s="55">
        <v>3.7</v>
      </c>
      <c r="L40" s="55">
        <v>3.7</v>
      </c>
      <c r="M40" s="55">
        <v>3.7</v>
      </c>
      <c r="N40" s="55">
        <v>3.7</v>
      </c>
      <c r="O40" s="55">
        <v>3.7</v>
      </c>
      <c r="P40" s="55">
        <v>3.7</v>
      </c>
      <c r="Q40" s="55">
        <v>3.7</v>
      </c>
      <c r="R40" s="55">
        <v>3.7</v>
      </c>
      <c r="S40" s="55">
        <v>3.7</v>
      </c>
      <c r="T40" s="48">
        <v>3.6</v>
      </c>
      <c r="U40" s="48">
        <v>3.6</v>
      </c>
      <c r="V40" s="48">
        <v>3.6</v>
      </c>
      <c r="W40" s="48">
        <v>3.6</v>
      </c>
      <c r="X40" s="48">
        <v>3.6</v>
      </c>
      <c r="Y40" s="48">
        <v>3.6</v>
      </c>
      <c r="Z40" s="48">
        <v>3.6</v>
      </c>
      <c r="AA40" s="48">
        <v>3.6</v>
      </c>
      <c r="AB40" s="48">
        <v>3.6</v>
      </c>
      <c r="AC40" s="48">
        <v>3.6</v>
      </c>
      <c r="AD40" s="48">
        <v>3.6</v>
      </c>
      <c r="AE40" s="48">
        <v>3.6</v>
      </c>
      <c r="AF40" s="48">
        <v>3.6</v>
      </c>
      <c r="AG40" s="58">
        <v>10.050000000000001</v>
      </c>
      <c r="AH40" s="51">
        <f t="shared" si="2"/>
        <v>3.7</v>
      </c>
      <c r="AI40" s="52">
        <f t="shared" si="3"/>
        <v>3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55">
        <v>2</v>
      </c>
      <c r="M41" s="55">
        <v>2</v>
      </c>
      <c r="N41" s="55">
        <v>2</v>
      </c>
      <c r="O41" s="55">
        <v>2</v>
      </c>
      <c r="P41" s="55">
        <v>2</v>
      </c>
      <c r="Q41" s="55">
        <v>2</v>
      </c>
      <c r="R41" s="55">
        <v>2</v>
      </c>
      <c r="S41" s="55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2</v>
      </c>
      <c r="AA41" s="48">
        <v>2</v>
      </c>
      <c r="AB41" s="48">
        <v>2</v>
      </c>
      <c r="AC41" s="48">
        <v>2</v>
      </c>
      <c r="AD41" s="48">
        <v>2</v>
      </c>
      <c r="AE41" s="48">
        <v>2</v>
      </c>
      <c r="AF41" s="48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105.64</v>
      </c>
      <c r="C43" s="68">
        <f t="shared" si="6"/>
        <v>104.74000000000001</v>
      </c>
      <c r="D43" s="68">
        <f t="shared" si="6"/>
        <v>65.440000000000012</v>
      </c>
      <c r="E43" s="68">
        <f t="shared" si="6"/>
        <v>65.440000000000012</v>
      </c>
      <c r="F43" s="68">
        <f t="shared" si="6"/>
        <v>83.34</v>
      </c>
      <c r="G43" s="68">
        <f t="shared" si="6"/>
        <v>82.04</v>
      </c>
      <c r="H43" s="68">
        <f t="shared" si="6"/>
        <v>120.24000000000001</v>
      </c>
      <c r="I43" s="68">
        <f t="shared" si="6"/>
        <v>178.44</v>
      </c>
      <c r="J43" s="68">
        <f t="shared" si="6"/>
        <v>202.03999999999996</v>
      </c>
      <c r="K43" s="68">
        <f t="shared" si="6"/>
        <v>225.93999999999997</v>
      </c>
      <c r="L43" s="68">
        <f t="shared" si="6"/>
        <v>243.93999999999997</v>
      </c>
      <c r="M43" s="68">
        <f t="shared" si="6"/>
        <v>226.64</v>
      </c>
      <c r="N43" s="68">
        <f t="shared" si="6"/>
        <v>231.23999999999998</v>
      </c>
      <c r="O43" s="68">
        <f t="shared" si="6"/>
        <v>216.73999999999995</v>
      </c>
      <c r="P43" s="68">
        <f t="shared" si="6"/>
        <v>231.23999999999998</v>
      </c>
      <c r="Q43" s="68">
        <f t="shared" si="6"/>
        <v>231.73999999999998</v>
      </c>
      <c r="R43" s="68">
        <f t="shared" si="6"/>
        <v>207.54</v>
      </c>
      <c r="S43" s="68">
        <f t="shared" si="6"/>
        <v>195.64</v>
      </c>
      <c r="T43" s="68">
        <f t="shared" si="6"/>
        <v>204.73999999999998</v>
      </c>
      <c r="U43" s="68">
        <f t="shared" si="6"/>
        <v>197.14</v>
      </c>
      <c r="V43" s="68">
        <f t="shared" si="6"/>
        <v>196.94</v>
      </c>
      <c r="W43" s="68">
        <f t="shared" si="6"/>
        <v>220.54</v>
      </c>
      <c r="X43" s="68">
        <f t="shared" si="6"/>
        <v>266.84000000000003</v>
      </c>
      <c r="Y43" s="68">
        <f t="shared" si="6"/>
        <v>334.54</v>
      </c>
      <c r="Z43" s="68">
        <f t="shared" si="6"/>
        <v>341.84000000000003</v>
      </c>
      <c r="AA43" s="68">
        <f t="shared" si="6"/>
        <v>297.84000000000003</v>
      </c>
      <c r="AB43" s="68">
        <f t="shared" si="6"/>
        <v>263.84000000000003</v>
      </c>
      <c r="AC43" s="68">
        <f t="shared" si="6"/>
        <v>246.43999999999997</v>
      </c>
      <c r="AD43" s="68">
        <f t="shared" si="6"/>
        <v>241.43999999999997</v>
      </c>
      <c r="AE43" s="68">
        <f t="shared" si="6"/>
        <v>186.83999999999997</v>
      </c>
      <c r="AF43" s="68">
        <f t="shared" si="6"/>
        <v>175.83999999999997</v>
      </c>
      <c r="AG43" s="73">
        <f>SUM(AG31:AG42)</f>
        <v>464.91</v>
      </c>
      <c r="AH43" s="51">
        <f t="shared" si="2"/>
        <v>341.84000000000003</v>
      </c>
      <c r="AI43" s="52">
        <f t="shared" si="3"/>
        <v>65.440000000000012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14.1</v>
      </c>
      <c r="H44" s="55">
        <v>19.600000000000001</v>
      </c>
      <c r="I44" s="55">
        <v>20</v>
      </c>
      <c r="J44" s="55">
        <v>30.3</v>
      </c>
      <c r="K44" s="55">
        <v>30.3</v>
      </c>
      <c r="L44" s="74">
        <v>30</v>
      </c>
      <c r="M44" s="74">
        <v>30</v>
      </c>
      <c r="N44" s="74">
        <v>25</v>
      </c>
      <c r="O44" s="74">
        <v>25</v>
      </c>
      <c r="P44" s="48">
        <v>25.1</v>
      </c>
      <c r="Q44" s="48">
        <v>49.3</v>
      </c>
      <c r="R44" s="48">
        <v>49.5</v>
      </c>
      <c r="S44" s="48">
        <v>50</v>
      </c>
      <c r="T44" s="48">
        <v>58.6</v>
      </c>
      <c r="U44" s="48">
        <v>58.8</v>
      </c>
      <c r="V44" s="48">
        <v>58.9</v>
      </c>
      <c r="W44" s="48">
        <v>58.6</v>
      </c>
      <c r="X44" s="48">
        <v>58.5</v>
      </c>
      <c r="Y44" s="48">
        <v>58.3</v>
      </c>
      <c r="Z44" s="48">
        <v>59.1</v>
      </c>
      <c r="AA44" s="48">
        <v>58.9</v>
      </c>
      <c r="AB44" s="48">
        <v>50.2</v>
      </c>
      <c r="AC44" s="48">
        <v>39.700000000000003</v>
      </c>
      <c r="AD44" s="48">
        <v>39.700000000000003</v>
      </c>
      <c r="AE44" s="48">
        <v>14</v>
      </c>
      <c r="AF44" s="48">
        <v>0</v>
      </c>
      <c r="AG44" s="56">
        <v>60</v>
      </c>
      <c r="AH44" s="51">
        <f t="shared" si="2"/>
        <v>59.1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3</v>
      </c>
      <c r="C45" s="55">
        <v>0</v>
      </c>
      <c r="D45" s="55">
        <v>0</v>
      </c>
      <c r="E45" s="55">
        <v>0</v>
      </c>
      <c r="F45" s="55">
        <v>0</v>
      </c>
      <c r="G45" s="55">
        <v>5.5</v>
      </c>
      <c r="H45" s="55">
        <v>10</v>
      </c>
      <c r="I45" s="55">
        <v>14.9</v>
      </c>
      <c r="J45" s="55">
        <v>14.7</v>
      </c>
      <c r="K45" s="55">
        <v>16.2</v>
      </c>
      <c r="L45" s="74">
        <v>15.6</v>
      </c>
      <c r="M45" s="74">
        <v>15.6</v>
      </c>
      <c r="N45" s="74">
        <v>12.9</v>
      </c>
      <c r="O45" s="74">
        <v>12.4</v>
      </c>
      <c r="P45" s="69">
        <v>12.7</v>
      </c>
      <c r="Q45" s="69">
        <v>23.78</v>
      </c>
      <c r="R45" s="48">
        <v>22.8</v>
      </c>
      <c r="S45" s="48">
        <v>24.2</v>
      </c>
      <c r="T45" s="48">
        <v>29.6</v>
      </c>
      <c r="U45" s="69">
        <v>29.4</v>
      </c>
      <c r="V45" s="69">
        <v>29.4</v>
      </c>
      <c r="W45" s="69">
        <v>29.4</v>
      </c>
      <c r="X45" s="69">
        <v>29.2</v>
      </c>
      <c r="Y45" s="69">
        <v>29.2</v>
      </c>
      <c r="Z45" s="69">
        <v>29.2</v>
      </c>
      <c r="AA45" s="69">
        <v>29.6</v>
      </c>
      <c r="AB45" s="69">
        <v>23.6</v>
      </c>
      <c r="AC45" s="69">
        <v>18.899999999999999</v>
      </c>
      <c r="AD45" s="69">
        <v>18.899999999999999</v>
      </c>
      <c r="AE45" s="69">
        <v>10</v>
      </c>
      <c r="AF45" s="69">
        <v>0</v>
      </c>
      <c r="AG45" s="58">
        <v>32</v>
      </c>
      <c r="AH45" s="51">
        <f t="shared" si="2"/>
        <v>29.6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1.1000000000000001</v>
      </c>
      <c r="C46" s="70">
        <v>0</v>
      </c>
      <c r="D46" s="70">
        <v>0</v>
      </c>
      <c r="E46" s="70">
        <v>0</v>
      </c>
      <c r="F46" s="70">
        <v>0</v>
      </c>
      <c r="G46" s="70">
        <v>2</v>
      </c>
      <c r="H46" s="70">
        <v>3.7</v>
      </c>
      <c r="I46" s="70">
        <v>5.5</v>
      </c>
      <c r="J46" s="70">
        <v>5.6</v>
      </c>
      <c r="K46" s="70">
        <v>5.9</v>
      </c>
      <c r="L46" s="75">
        <v>5.7</v>
      </c>
      <c r="M46" s="75">
        <v>5.7</v>
      </c>
      <c r="N46" s="75">
        <v>4.7</v>
      </c>
      <c r="O46" s="75">
        <v>5</v>
      </c>
      <c r="P46" s="76">
        <v>4.5999999999999996</v>
      </c>
      <c r="Q46" s="76">
        <v>8.6999999999999993</v>
      </c>
      <c r="R46" s="48">
        <v>8.3000000000000007</v>
      </c>
      <c r="S46" s="48">
        <v>8.8000000000000007</v>
      </c>
      <c r="T46" s="48">
        <v>10.8</v>
      </c>
      <c r="U46" s="76">
        <v>10.7</v>
      </c>
      <c r="V46" s="76">
        <v>10.7</v>
      </c>
      <c r="W46" s="76">
        <v>10.7</v>
      </c>
      <c r="X46" s="76">
        <v>10.7</v>
      </c>
      <c r="Y46" s="76">
        <v>10.7</v>
      </c>
      <c r="Z46" s="76">
        <v>10.7</v>
      </c>
      <c r="AA46" s="76">
        <v>10.8</v>
      </c>
      <c r="AB46" s="76">
        <v>8.6</v>
      </c>
      <c r="AC46" s="76">
        <v>6.9</v>
      </c>
      <c r="AD46" s="76">
        <v>6.9</v>
      </c>
      <c r="AE46" s="76">
        <v>5</v>
      </c>
      <c r="AF46" s="76">
        <v>0</v>
      </c>
      <c r="AG46" s="77">
        <v>14</v>
      </c>
      <c r="AH46" s="51">
        <f t="shared" si="2"/>
        <v>10.8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4.0999999999999996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21.6</v>
      </c>
      <c r="H47" s="68">
        <f t="shared" si="7"/>
        <v>33.300000000000004</v>
      </c>
      <c r="I47" s="68">
        <f t="shared" si="7"/>
        <v>40.4</v>
      </c>
      <c r="J47" s="68">
        <f t="shared" si="7"/>
        <v>50.6</v>
      </c>
      <c r="K47" s="68">
        <f t="shared" si="7"/>
        <v>52.4</v>
      </c>
      <c r="L47" s="68">
        <f t="shared" si="7"/>
        <v>51.300000000000004</v>
      </c>
      <c r="M47" s="68">
        <f t="shared" si="7"/>
        <v>51.300000000000004</v>
      </c>
      <c r="N47" s="68">
        <f t="shared" si="7"/>
        <v>42.6</v>
      </c>
      <c r="O47" s="68">
        <f t="shared" si="7"/>
        <v>42.4</v>
      </c>
      <c r="P47" s="68">
        <f t="shared" si="7"/>
        <v>42.4</v>
      </c>
      <c r="Q47" s="68">
        <f t="shared" si="7"/>
        <v>81.78</v>
      </c>
      <c r="R47" s="68">
        <f t="shared" si="7"/>
        <v>80.599999999999994</v>
      </c>
      <c r="S47" s="68">
        <f t="shared" si="7"/>
        <v>83</v>
      </c>
      <c r="T47" s="68">
        <f t="shared" si="7"/>
        <v>99</v>
      </c>
      <c r="U47" s="68">
        <f t="shared" si="7"/>
        <v>98.899999999999991</v>
      </c>
      <c r="V47" s="68">
        <f t="shared" si="7"/>
        <v>99</v>
      </c>
      <c r="W47" s="68">
        <f t="shared" si="7"/>
        <v>98.7</v>
      </c>
      <c r="X47" s="68">
        <f t="shared" si="7"/>
        <v>98.4</v>
      </c>
      <c r="Y47" s="68">
        <f t="shared" si="7"/>
        <v>98.2</v>
      </c>
      <c r="Z47" s="68">
        <f t="shared" si="7"/>
        <v>99</v>
      </c>
      <c r="AA47" s="68">
        <f t="shared" si="7"/>
        <v>99.3</v>
      </c>
      <c r="AB47" s="68">
        <f t="shared" si="7"/>
        <v>82.4</v>
      </c>
      <c r="AC47" s="68">
        <f t="shared" si="7"/>
        <v>65.5</v>
      </c>
      <c r="AD47" s="68">
        <f t="shared" si="7"/>
        <v>65.5</v>
      </c>
      <c r="AE47" s="68">
        <f t="shared" si="7"/>
        <v>29</v>
      </c>
      <c r="AF47" s="68">
        <f t="shared" si="7"/>
        <v>0</v>
      </c>
      <c r="AG47" s="73">
        <f>SUM(AG44:AG46)</f>
        <v>106</v>
      </c>
      <c r="AH47" s="51">
        <f t="shared" si="2"/>
        <v>99.3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70</v>
      </c>
      <c r="C48" s="48">
        <v>68</v>
      </c>
      <c r="D48" s="48">
        <v>75.099999999999994</v>
      </c>
      <c r="E48" s="48">
        <v>72.3</v>
      </c>
      <c r="F48" s="48">
        <v>71.83</v>
      </c>
      <c r="G48" s="48">
        <v>72.900000000000006</v>
      </c>
      <c r="H48" s="48">
        <v>65</v>
      </c>
      <c r="I48" s="48">
        <v>66.55</v>
      </c>
      <c r="J48" s="48">
        <v>71.83</v>
      </c>
      <c r="K48" s="48">
        <v>72</v>
      </c>
      <c r="L48" s="48">
        <v>66</v>
      </c>
      <c r="M48" s="48">
        <v>77</v>
      </c>
      <c r="N48" s="48">
        <v>69</v>
      </c>
      <c r="O48" s="48">
        <v>72.3</v>
      </c>
      <c r="P48" s="48">
        <v>71</v>
      </c>
      <c r="Q48" s="48">
        <v>78</v>
      </c>
      <c r="R48" s="48">
        <v>77</v>
      </c>
      <c r="S48" s="48">
        <v>75</v>
      </c>
      <c r="T48" s="48">
        <v>72.3</v>
      </c>
      <c r="U48" s="48">
        <v>73.84</v>
      </c>
      <c r="V48" s="48">
        <v>74.069999999999993</v>
      </c>
      <c r="W48" s="48">
        <v>74.5</v>
      </c>
      <c r="X48" s="48">
        <v>67</v>
      </c>
      <c r="Y48" s="48">
        <v>69.319999999999993</v>
      </c>
      <c r="Z48" s="48">
        <v>72</v>
      </c>
      <c r="AA48" s="48">
        <v>74</v>
      </c>
      <c r="AB48" s="48">
        <v>74</v>
      </c>
      <c r="AC48" s="48">
        <v>76</v>
      </c>
      <c r="AD48" s="48">
        <v>75</v>
      </c>
      <c r="AE48" s="48">
        <v>73</v>
      </c>
      <c r="AF48" s="48">
        <v>73</v>
      </c>
      <c r="AG48" s="56"/>
      <c r="AH48" s="51">
        <f t="shared" si="2"/>
        <v>78</v>
      </c>
      <c r="AI48" s="52">
        <f t="shared" si="3"/>
        <v>65</v>
      </c>
      <c r="AK48" s="53"/>
    </row>
    <row r="49" spans="1:37" x14ac:dyDescent="0.25">
      <c r="A49" s="57" t="s">
        <v>56</v>
      </c>
      <c r="B49" s="69">
        <v>135</v>
      </c>
      <c r="C49" s="69">
        <f>83+50</f>
        <v>133</v>
      </c>
      <c r="D49" s="69">
        <f>113+55</f>
        <v>168</v>
      </c>
      <c r="E49" s="69">
        <f>110+53</f>
        <v>163</v>
      </c>
      <c r="F49" s="69">
        <f>105+50</f>
        <v>155</v>
      </c>
      <c r="G49" s="69">
        <f>106+52</f>
        <v>158</v>
      </c>
      <c r="H49" s="69">
        <f>108+58</f>
        <v>166</v>
      </c>
      <c r="I49" s="69">
        <f>111+60</f>
        <v>171</v>
      </c>
      <c r="J49" s="69">
        <v>160</v>
      </c>
      <c r="K49" s="69">
        <f>111+58</f>
        <v>169</v>
      </c>
      <c r="L49" s="48">
        <v>171</v>
      </c>
      <c r="M49" s="48">
        <v>178</v>
      </c>
      <c r="N49" s="48">
        <v>168</v>
      </c>
      <c r="O49" s="48">
        <v>163</v>
      </c>
      <c r="P49" s="48">
        <v>157</v>
      </c>
      <c r="Q49" s="48">
        <v>156</v>
      </c>
      <c r="R49" s="48">
        <v>142</v>
      </c>
      <c r="S49" s="48">
        <v>152</v>
      </c>
      <c r="T49" s="48">
        <v>165</v>
      </c>
      <c r="U49" s="78">
        <v>155</v>
      </c>
      <c r="V49" s="78">
        <v>153</v>
      </c>
      <c r="W49" s="78">
        <v>150</v>
      </c>
      <c r="X49" s="78">
        <v>159</v>
      </c>
      <c r="Y49" s="78">
        <v>148</v>
      </c>
      <c r="Z49" s="78">
        <v>163</v>
      </c>
      <c r="AA49" s="69">
        <f>109+48</f>
        <v>157</v>
      </c>
      <c r="AB49" s="69">
        <f>109+51</f>
        <v>160</v>
      </c>
      <c r="AC49" s="69">
        <f>105+50</f>
        <v>155</v>
      </c>
      <c r="AD49" s="69">
        <f>87+35</f>
        <v>122</v>
      </c>
      <c r="AE49" s="69">
        <v>113</v>
      </c>
      <c r="AF49" s="69">
        <v>116</v>
      </c>
      <c r="AG49" s="58"/>
      <c r="AH49" s="51">
        <f t="shared" si="2"/>
        <v>178</v>
      </c>
      <c r="AI49" s="52">
        <f t="shared" si="3"/>
        <v>113</v>
      </c>
      <c r="AK49" s="53"/>
    </row>
    <row r="50" spans="1:37" x14ac:dyDescent="0.25">
      <c r="A50" s="57" t="s">
        <v>57</v>
      </c>
      <c r="B50" s="69">
        <v>405</v>
      </c>
      <c r="C50" s="69">
        <v>411</v>
      </c>
      <c r="D50" s="69">
        <v>360</v>
      </c>
      <c r="E50" s="69">
        <v>368</v>
      </c>
      <c r="F50" s="69">
        <v>374</v>
      </c>
      <c r="G50" s="48">
        <v>368</v>
      </c>
      <c r="H50" s="48">
        <v>340</v>
      </c>
      <c r="I50" s="48">
        <v>320</v>
      </c>
      <c r="J50" s="48">
        <v>338</v>
      </c>
      <c r="K50" s="48">
        <v>332</v>
      </c>
      <c r="L50" s="69">
        <v>336</v>
      </c>
      <c r="M50" s="69">
        <v>342</v>
      </c>
      <c r="N50" s="69">
        <v>342</v>
      </c>
      <c r="O50" s="69">
        <v>366</v>
      </c>
      <c r="P50" s="69">
        <v>375</v>
      </c>
      <c r="Q50" s="69">
        <v>400</v>
      </c>
      <c r="R50" s="69">
        <v>392</v>
      </c>
      <c r="S50" s="69">
        <v>400</v>
      </c>
      <c r="T50" s="69">
        <v>406</v>
      </c>
      <c r="U50" s="79">
        <v>375.8</v>
      </c>
      <c r="V50" s="79">
        <v>367.2</v>
      </c>
      <c r="W50" s="79">
        <v>368</v>
      </c>
      <c r="X50" s="79">
        <v>374</v>
      </c>
      <c r="Y50" s="79">
        <v>375.5</v>
      </c>
      <c r="Z50" s="79">
        <v>384.2</v>
      </c>
      <c r="AA50" s="69">
        <v>350</v>
      </c>
      <c r="AB50" s="69">
        <v>400</v>
      </c>
      <c r="AC50" s="69">
        <v>380</v>
      </c>
      <c r="AD50" s="69">
        <v>320</v>
      </c>
      <c r="AE50" s="69">
        <v>330</v>
      </c>
      <c r="AF50" s="69">
        <v>327</v>
      </c>
      <c r="AG50" s="80"/>
      <c r="AH50" s="51">
        <f t="shared" si="2"/>
        <v>411</v>
      </c>
      <c r="AI50" s="52">
        <f t="shared" si="3"/>
        <v>320</v>
      </c>
      <c r="AK50" s="53"/>
    </row>
    <row r="51" spans="1:37" x14ac:dyDescent="0.25">
      <c r="A51" s="57" t="s">
        <v>58</v>
      </c>
      <c r="B51" s="81">
        <v>52</v>
      </c>
      <c r="C51" s="81">
        <v>50</v>
      </c>
      <c r="D51" s="81">
        <v>53</v>
      </c>
      <c r="E51" s="81">
        <v>52</v>
      </c>
      <c r="F51" s="81">
        <v>50</v>
      </c>
      <c r="G51" s="81">
        <v>50</v>
      </c>
      <c r="H51" s="81">
        <v>50</v>
      </c>
      <c r="I51" s="81">
        <v>50</v>
      </c>
      <c r="J51" s="81">
        <v>48</v>
      </c>
      <c r="K51" s="81">
        <v>48</v>
      </c>
      <c r="L51" s="69">
        <v>50</v>
      </c>
      <c r="M51" s="69">
        <v>50.8</v>
      </c>
      <c r="N51" s="69">
        <v>51</v>
      </c>
      <c r="O51" s="69">
        <v>52</v>
      </c>
      <c r="P51" s="69">
        <v>51</v>
      </c>
      <c r="Q51" s="69">
        <v>50</v>
      </c>
      <c r="R51" s="69">
        <v>50</v>
      </c>
      <c r="S51" s="69">
        <v>50.3</v>
      </c>
      <c r="T51" s="69">
        <v>52</v>
      </c>
      <c r="U51" s="69">
        <v>52.1</v>
      </c>
      <c r="V51" s="69">
        <v>52.1</v>
      </c>
      <c r="W51" s="69">
        <v>52</v>
      </c>
      <c r="X51" s="69">
        <v>52</v>
      </c>
      <c r="Y51" s="69">
        <v>54.2</v>
      </c>
      <c r="Z51" s="69">
        <v>54.8</v>
      </c>
      <c r="AA51" s="81">
        <v>54</v>
      </c>
      <c r="AB51" s="81">
        <v>50</v>
      </c>
      <c r="AC51" s="81">
        <v>52</v>
      </c>
      <c r="AD51" s="81">
        <v>53</v>
      </c>
      <c r="AE51" s="81">
        <v>54</v>
      </c>
      <c r="AF51" s="81">
        <v>50</v>
      </c>
      <c r="AG51" s="80"/>
      <c r="AH51" s="51">
        <f t="shared" si="2"/>
        <v>54.8</v>
      </c>
      <c r="AI51" s="52">
        <f t="shared" si="3"/>
        <v>48</v>
      </c>
      <c r="AK51" s="53"/>
    </row>
    <row r="52" spans="1:37" x14ac:dyDescent="0.25">
      <c r="A52" s="57" t="s">
        <v>59</v>
      </c>
      <c r="B52" s="81">
        <v>72</v>
      </c>
      <c r="C52" s="81">
        <v>73</v>
      </c>
      <c r="D52" s="81">
        <v>70</v>
      </c>
      <c r="E52" s="81">
        <v>68.7</v>
      </c>
      <c r="F52" s="81">
        <v>69.3</v>
      </c>
      <c r="G52" s="81">
        <v>65.099999999999994</v>
      </c>
      <c r="H52" s="81">
        <v>62</v>
      </c>
      <c r="I52" s="81">
        <v>65</v>
      </c>
      <c r="J52" s="81">
        <v>70</v>
      </c>
      <c r="K52" s="81">
        <v>79.599999999999994</v>
      </c>
      <c r="L52" s="48">
        <v>81.5</v>
      </c>
      <c r="M52" s="48">
        <v>84.1</v>
      </c>
      <c r="N52" s="48">
        <v>85</v>
      </c>
      <c r="O52" s="48">
        <v>83</v>
      </c>
      <c r="P52" s="48">
        <v>86.5</v>
      </c>
      <c r="Q52" s="48">
        <v>71</v>
      </c>
      <c r="R52" s="48">
        <v>70</v>
      </c>
      <c r="S52" s="48">
        <v>69</v>
      </c>
      <c r="T52" s="48">
        <v>77</v>
      </c>
      <c r="U52" s="48">
        <v>70.7</v>
      </c>
      <c r="V52" s="48">
        <v>67.099999999999994</v>
      </c>
      <c r="W52" s="48">
        <v>60.9</v>
      </c>
      <c r="X52" s="48">
        <v>76.400000000000006</v>
      </c>
      <c r="Y52" s="48">
        <v>75.900000000000006</v>
      </c>
      <c r="Z52" s="48">
        <v>77</v>
      </c>
      <c r="AA52" s="48">
        <v>71</v>
      </c>
      <c r="AB52" s="48">
        <v>76.099999999999994</v>
      </c>
      <c r="AC52" s="48">
        <v>76.7</v>
      </c>
      <c r="AD52" s="48">
        <v>80</v>
      </c>
      <c r="AE52" s="48">
        <v>77</v>
      </c>
      <c r="AF52" s="48">
        <v>85</v>
      </c>
      <c r="AG52" s="80"/>
      <c r="AH52" s="51">
        <f t="shared" si="2"/>
        <v>86.5</v>
      </c>
      <c r="AI52" s="52">
        <f t="shared" si="3"/>
        <v>60.9</v>
      </c>
      <c r="AK52" s="53"/>
    </row>
    <row r="53" spans="1:37" x14ac:dyDescent="0.25">
      <c r="A53" s="57" t="s">
        <v>60</v>
      </c>
      <c r="B53" s="81">
        <v>8</v>
      </c>
      <c r="C53" s="69">
        <v>8</v>
      </c>
      <c r="D53" s="69">
        <v>8</v>
      </c>
      <c r="E53" s="69">
        <v>8</v>
      </c>
      <c r="F53" s="69">
        <v>8</v>
      </c>
      <c r="G53" s="69">
        <v>8</v>
      </c>
      <c r="H53" s="69">
        <v>8</v>
      </c>
      <c r="I53" s="69">
        <v>8</v>
      </c>
      <c r="J53" s="69">
        <v>8</v>
      </c>
      <c r="K53" s="69">
        <v>8</v>
      </c>
      <c r="L53" s="82">
        <v>8</v>
      </c>
      <c r="M53" s="82">
        <v>8</v>
      </c>
      <c r="N53" s="82">
        <v>8</v>
      </c>
      <c r="O53" s="82">
        <v>8</v>
      </c>
      <c r="P53" s="82">
        <v>8</v>
      </c>
      <c r="Q53" s="82">
        <v>8</v>
      </c>
      <c r="R53" s="82">
        <v>7</v>
      </c>
      <c r="S53" s="82">
        <v>7</v>
      </c>
      <c r="T53" s="82">
        <v>7</v>
      </c>
      <c r="U53" s="82">
        <v>7</v>
      </c>
      <c r="V53" s="82">
        <v>7</v>
      </c>
      <c r="W53" s="82">
        <v>7</v>
      </c>
      <c r="X53" s="82">
        <v>7</v>
      </c>
      <c r="Y53" s="82">
        <v>7</v>
      </c>
      <c r="Z53" s="82">
        <v>7</v>
      </c>
      <c r="AA53" s="82">
        <v>7</v>
      </c>
      <c r="AB53" s="82">
        <v>8</v>
      </c>
      <c r="AC53" s="82">
        <v>8</v>
      </c>
      <c r="AD53" s="82">
        <v>8</v>
      </c>
      <c r="AE53" s="82">
        <v>8</v>
      </c>
      <c r="AF53" s="82">
        <v>8</v>
      </c>
      <c r="AG53" s="80"/>
      <c r="AH53" s="51">
        <f t="shared" si="2"/>
        <v>8</v>
      </c>
      <c r="AI53" s="52">
        <f t="shared" si="3"/>
        <v>7</v>
      </c>
      <c r="AK53" s="53"/>
    </row>
    <row r="54" spans="1:37" x14ac:dyDescent="0.25">
      <c r="A54" s="57" t="s">
        <v>61</v>
      </c>
      <c r="B54" s="81">
        <v>5</v>
      </c>
      <c r="C54" s="69">
        <v>5</v>
      </c>
      <c r="D54" s="69">
        <v>5</v>
      </c>
      <c r="E54" s="69">
        <v>5</v>
      </c>
      <c r="F54" s="69">
        <v>5</v>
      </c>
      <c r="G54" s="69">
        <v>5</v>
      </c>
      <c r="H54" s="69">
        <v>5</v>
      </c>
      <c r="I54" s="69">
        <v>5</v>
      </c>
      <c r="J54" s="69">
        <v>5</v>
      </c>
      <c r="K54" s="69">
        <v>5</v>
      </c>
      <c r="L54" s="82">
        <v>5</v>
      </c>
      <c r="M54" s="82">
        <v>0</v>
      </c>
      <c r="N54" s="82">
        <v>0</v>
      </c>
      <c r="O54" s="82">
        <v>0</v>
      </c>
      <c r="P54" s="82">
        <v>0</v>
      </c>
      <c r="Q54" s="82">
        <v>4.5999999999999996</v>
      </c>
      <c r="R54" s="82">
        <v>5</v>
      </c>
      <c r="S54" s="82">
        <v>5</v>
      </c>
      <c r="T54" s="82">
        <v>5</v>
      </c>
      <c r="U54" s="82">
        <v>5</v>
      </c>
      <c r="V54" s="82">
        <v>5</v>
      </c>
      <c r="W54" s="82">
        <v>5</v>
      </c>
      <c r="X54" s="82">
        <v>5</v>
      </c>
      <c r="Y54" s="82">
        <v>5</v>
      </c>
      <c r="Z54" s="82">
        <v>5</v>
      </c>
      <c r="AA54" s="82">
        <v>5</v>
      </c>
      <c r="AB54" s="82">
        <v>5</v>
      </c>
      <c r="AC54" s="82">
        <v>5</v>
      </c>
      <c r="AD54" s="82">
        <v>5</v>
      </c>
      <c r="AE54" s="82">
        <v>5</v>
      </c>
      <c r="AF54" s="82">
        <v>5</v>
      </c>
      <c r="AG54" s="80"/>
      <c r="AH54" s="51">
        <f t="shared" si="2"/>
        <v>5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6.8</v>
      </c>
      <c r="C55" s="81">
        <v>6.8</v>
      </c>
      <c r="D55" s="81">
        <v>6.8</v>
      </c>
      <c r="E55" s="81">
        <v>6.8</v>
      </c>
      <c r="F55" s="81">
        <v>6.8</v>
      </c>
      <c r="G55" s="81">
        <v>6.8</v>
      </c>
      <c r="H55" s="81">
        <v>6.8</v>
      </c>
      <c r="I55" s="81">
        <v>6.8</v>
      </c>
      <c r="J55" s="81">
        <v>6.8</v>
      </c>
      <c r="K55" s="81">
        <v>6.8</v>
      </c>
      <c r="L55" s="81">
        <v>6.8</v>
      </c>
      <c r="M55" s="81">
        <v>6.8</v>
      </c>
      <c r="N55" s="81">
        <v>6.8</v>
      </c>
      <c r="O55" s="81">
        <v>6.8</v>
      </c>
      <c r="P55" s="81">
        <v>6.8</v>
      </c>
      <c r="Q55" s="81">
        <v>6.8</v>
      </c>
      <c r="R55" s="81">
        <v>6.5</v>
      </c>
      <c r="S55" s="81">
        <v>6.5</v>
      </c>
      <c r="T55" s="81">
        <v>6.5</v>
      </c>
      <c r="U55" s="81">
        <v>6.5</v>
      </c>
      <c r="V55" s="81">
        <v>6.5</v>
      </c>
      <c r="W55" s="81">
        <v>6.5</v>
      </c>
      <c r="X55" s="81">
        <v>6.5</v>
      </c>
      <c r="Y55" s="81">
        <v>6.5</v>
      </c>
      <c r="Z55" s="81">
        <v>6.5</v>
      </c>
      <c r="AA55" s="81">
        <v>6.5</v>
      </c>
      <c r="AB55" s="81">
        <v>6.5</v>
      </c>
      <c r="AC55" s="81">
        <v>6.5</v>
      </c>
      <c r="AD55" s="81">
        <v>6.5</v>
      </c>
      <c r="AE55" s="81">
        <v>6.5</v>
      </c>
      <c r="AF55" s="81">
        <v>6.5</v>
      </c>
      <c r="AG55" s="80"/>
      <c r="AH55" s="51">
        <f t="shared" si="2"/>
        <v>6.8</v>
      </c>
      <c r="AI55" s="52">
        <f t="shared" si="3"/>
        <v>6.5</v>
      </c>
      <c r="AK55" s="53"/>
    </row>
    <row r="56" spans="1:37" x14ac:dyDescent="0.25">
      <c r="A56" s="57" t="s">
        <v>63</v>
      </c>
      <c r="B56" s="81">
        <v>6</v>
      </c>
      <c r="C56" s="81">
        <v>6</v>
      </c>
      <c r="D56" s="81">
        <v>6</v>
      </c>
      <c r="E56" s="81">
        <v>6</v>
      </c>
      <c r="F56" s="81">
        <v>6</v>
      </c>
      <c r="G56" s="81">
        <v>6</v>
      </c>
      <c r="H56" s="81">
        <v>6</v>
      </c>
      <c r="I56" s="81">
        <v>6</v>
      </c>
      <c r="J56" s="81">
        <v>6</v>
      </c>
      <c r="K56" s="81">
        <v>6</v>
      </c>
      <c r="L56" s="81">
        <v>6</v>
      </c>
      <c r="M56" s="81">
        <v>6</v>
      </c>
      <c r="N56" s="81">
        <v>6</v>
      </c>
      <c r="O56" s="81">
        <v>6</v>
      </c>
      <c r="P56" s="81">
        <v>6</v>
      </c>
      <c r="Q56" s="81">
        <v>6</v>
      </c>
      <c r="R56" s="81">
        <v>6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6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10</v>
      </c>
      <c r="C57" s="69">
        <v>10</v>
      </c>
      <c r="D57" s="69">
        <v>10</v>
      </c>
      <c r="E57" s="69">
        <v>10</v>
      </c>
      <c r="F57" s="69">
        <v>10</v>
      </c>
      <c r="G57" s="69">
        <v>10</v>
      </c>
      <c r="H57" s="69">
        <v>10</v>
      </c>
      <c r="I57" s="69">
        <v>10</v>
      </c>
      <c r="J57" s="69">
        <v>10</v>
      </c>
      <c r="K57" s="69">
        <v>10</v>
      </c>
      <c r="L57" s="84">
        <v>10</v>
      </c>
      <c r="M57" s="84">
        <v>10.5</v>
      </c>
      <c r="N57" s="84">
        <v>10.5</v>
      </c>
      <c r="O57" s="84">
        <v>10.5</v>
      </c>
      <c r="P57" s="84">
        <v>10.5</v>
      </c>
      <c r="Q57" s="84">
        <v>10</v>
      </c>
      <c r="R57" s="84">
        <v>10</v>
      </c>
      <c r="S57" s="84">
        <v>10</v>
      </c>
      <c r="T57" s="84">
        <v>10</v>
      </c>
      <c r="U57" s="84">
        <v>10</v>
      </c>
      <c r="V57" s="84">
        <v>10</v>
      </c>
      <c r="W57" s="84">
        <v>10</v>
      </c>
      <c r="X57" s="84">
        <v>10</v>
      </c>
      <c r="Y57" s="84">
        <v>10</v>
      </c>
      <c r="Z57" s="84">
        <v>10</v>
      </c>
      <c r="AA57" s="84">
        <v>10</v>
      </c>
      <c r="AB57" s="84">
        <v>10</v>
      </c>
      <c r="AC57" s="84">
        <v>10</v>
      </c>
      <c r="AD57" s="84">
        <v>10</v>
      </c>
      <c r="AE57" s="84">
        <v>10</v>
      </c>
      <c r="AF57" s="84">
        <v>10</v>
      </c>
      <c r="AG57" s="85"/>
      <c r="AH57" s="51">
        <f t="shared" si="2"/>
        <v>10.5</v>
      </c>
      <c r="AI57" s="52">
        <f t="shared" si="3"/>
        <v>10</v>
      </c>
      <c r="AK57" s="53"/>
    </row>
    <row r="58" spans="1:37" ht="15.75" thickBot="1" x14ac:dyDescent="0.3">
      <c r="A58" s="83" t="s">
        <v>65</v>
      </c>
      <c r="B58" s="81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769.8</v>
      </c>
      <c r="C59" s="68">
        <f t="shared" ref="C59:AF59" si="8">SUM(C48:C58)</f>
        <v>770.8</v>
      </c>
      <c r="D59" s="68">
        <f t="shared" si="8"/>
        <v>761.9</v>
      </c>
      <c r="E59" s="68">
        <f t="shared" si="8"/>
        <v>759.8</v>
      </c>
      <c r="F59" s="68">
        <f t="shared" si="8"/>
        <v>755.92999999999984</v>
      </c>
      <c r="G59" s="68">
        <f t="shared" si="8"/>
        <v>749.8</v>
      </c>
      <c r="H59" s="68">
        <f t="shared" si="8"/>
        <v>718.8</v>
      </c>
      <c r="I59" s="68">
        <f t="shared" si="8"/>
        <v>708.34999999999991</v>
      </c>
      <c r="J59" s="68">
        <f t="shared" si="8"/>
        <v>723.62999999999988</v>
      </c>
      <c r="K59" s="68">
        <f t="shared" si="8"/>
        <v>736.4</v>
      </c>
      <c r="L59" s="68">
        <f t="shared" si="8"/>
        <v>740.3</v>
      </c>
      <c r="M59" s="68">
        <f t="shared" si="8"/>
        <v>763.19999999999993</v>
      </c>
      <c r="N59" s="68">
        <f t="shared" si="8"/>
        <v>746.3</v>
      </c>
      <c r="O59" s="68">
        <f t="shared" si="8"/>
        <v>767.59999999999991</v>
      </c>
      <c r="P59" s="68">
        <f t="shared" si="8"/>
        <v>771.8</v>
      </c>
      <c r="Q59" s="68">
        <f t="shared" si="8"/>
        <v>790.4</v>
      </c>
      <c r="R59" s="68">
        <f t="shared" si="8"/>
        <v>765.5</v>
      </c>
      <c r="S59" s="68">
        <f t="shared" si="8"/>
        <v>774.8</v>
      </c>
      <c r="T59" s="68">
        <f t="shared" si="8"/>
        <v>800.8</v>
      </c>
      <c r="U59" s="68">
        <f t="shared" si="8"/>
        <v>755.94</v>
      </c>
      <c r="V59" s="68">
        <f t="shared" si="8"/>
        <v>741.97</v>
      </c>
      <c r="W59" s="68">
        <f t="shared" si="8"/>
        <v>733.9</v>
      </c>
      <c r="X59" s="68">
        <f t="shared" si="8"/>
        <v>756.9</v>
      </c>
      <c r="Y59" s="68">
        <f t="shared" si="8"/>
        <v>751.42</v>
      </c>
      <c r="Z59" s="68">
        <f t="shared" si="8"/>
        <v>779.5</v>
      </c>
      <c r="AA59" s="68">
        <f t="shared" si="8"/>
        <v>734.5</v>
      </c>
      <c r="AB59" s="68">
        <f t="shared" si="8"/>
        <v>789.6</v>
      </c>
      <c r="AC59" s="68">
        <f t="shared" si="8"/>
        <v>769.2</v>
      </c>
      <c r="AD59" s="68">
        <f t="shared" si="8"/>
        <v>679.5</v>
      </c>
      <c r="AE59" s="68">
        <f t="shared" si="8"/>
        <v>676.5</v>
      </c>
      <c r="AF59" s="68">
        <f t="shared" si="8"/>
        <v>680.5</v>
      </c>
      <c r="AG59" s="73">
        <f>SUM(AG48:AG58)</f>
        <v>0</v>
      </c>
      <c r="AH59" s="51">
        <f t="shared" si="2"/>
        <v>800.8</v>
      </c>
      <c r="AI59" s="52">
        <f t="shared" si="3"/>
        <v>676.5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>
        <v>15</v>
      </c>
      <c r="C64" s="88">
        <v>15</v>
      </c>
      <c r="D64" s="88">
        <v>30</v>
      </c>
      <c r="E64" s="88">
        <v>30</v>
      </c>
      <c r="F64" s="88">
        <v>30</v>
      </c>
      <c r="G64" s="88">
        <v>30</v>
      </c>
      <c r="H64" s="88">
        <v>20</v>
      </c>
      <c r="I64" s="88">
        <v>40</v>
      </c>
      <c r="J64" s="88">
        <v>40</v>
      </c>
      <c r="K64" s="88">
        <v>40</v>
      </c>
      <c r="L64" s="88"/>
      <c r="M64" s="88"/>
      <c r="N64" s="88"/>
      <c r="O64" s="88"/>
      <c r="P64" s="88"/>
      <c r="Q64" s="88"/>
      <c r="R64" s="88">
        <v>80</v>
      </c>
      <c r="S64" s="88">
        <v>10</v>
      </c>
      <c r="T64" s="88">
        <v>10</v>
      </c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80</v>
      </c>
      <c r="AI64" s="52">
        <f t="shared" si="3"/>
        <v>10</v>
      </c>
    </row>
    <row r="65" spans="1:35" ht="15.75" thickBot="1" x14ac:dyDescent="0.3">
      <c r="A65" s="89" t="s">
        <v>72</v>
      </c>
      <c r="B65" s="90">
        <f>B63+B59+B47+B43+B30+B64</f>
        <v>1108.94</v>
      </c>
      <c r="C65" s="90">
        <f t="shared" ref="C65:AF65" si="10">C63+C59+C47+C43+C30+C64</f>
        <v>1115.94</v>
      </c>
      <c r="D65" s="90">
        <f t="shared" si="10"/>
        <v>1083.8400000000001</v>
      </c>
      <c r="E65" s="90">
        <f t="shared" si="10"/>
        <v>1081.74</v>
      </c>
      <c r="F65" s="90">
        <f t="shared" si="10"/>
        <v>1090.6699999999998</v>
      </c>
      <c r="G65" s="90">
        <f t="shared" si="10"/>
        <v>1107.54</v>
      </c>
      <c r="H65" s="90">
        <f t="shared" si="10"/>
        <v>1116.6399999999999</v>
      </c>
      <c r="I65" s="90">
        <f t="shared" si="10"/>
        <v>1192.4899999999998</v>
      </c>
      <c r="J65" s="90">
        <f t="shared" si="10"/>
        <v>1237.57</v>
      </c>
      <c r="K65" s="90">
        <f t="shared" si="10"/>
        <v>1272.6399999999999</v>
      </c>
      <c r="L65" s="90">
        <f t="shared" si="10"/>
        <v>1258.44</v>
      </c>
      <c r="M65" s="90">
        <f t="shared" si="10"/>
        <v>1263.2399999999998</v>
      </c>
      <c r="N65" s="90">
        <f t="shared" si="10"/>
        <v>1240.54</v>
      </c>
      <c r="O65" s="90">
        <f t="shared" si="10"/>
        <v>1250.4399999999998</v>
      </c>
      <c r="P65" s="90">
        <f t="shared" si="10"/>
        <v>1268.8399999999999</v>
      </c>
      <c r="Q65" s="90">
        <f t="shared" si="10"/>
        <v>1324.02</v>
      </c>
      <c r="R65" s="90">
        <f t="shared" si="10"/>
        <v>1352.64</v>
      </c>
      <c r="S65" s="90">
        <f t="shared" si="10"/>
        <v>1282.44</v>
      </c>
      <c r="T65" s="90">
        <f t="shared" si="10"/>
        <v>1333.54</v>
      </c>
      <c r="U65" s="90">
        <f t="shared" si="10"/>
        <v>1271.3800000000001</v>
      </c>
      <c r="V65" s="90">
        <f t="shared" si="10"/>
        <v>1258.1100000000001</v>
      </c>
      <c r="W65" s="90">
        <f t="shared" si="10"/>
        <v>1274.3400000000001</v>
      </c>
      <c r="X65" s="90">
        <f t="shared" si="10"/>
        <v>1343.4399999999998</v>
      </c>
      <c r="Y65" s="90">
        <f t="shared" si="10"/>
        <v>1408.96</v>
      </c>
      <c r="Z65" s="90">
        <f>Z63+Z59+Z47+Z43+Z30+Z64</f>
        <v>1449.3400000000001</v>
      </c>
      <c r="AA65" s="90">
        <f t="shared" si="10"/>
        <v>1363.84</v>
      </c>
      <c r="AB65" s="90">
        <f t="shared" si="10"/>
        <v>1361.8400000000001</v>
      </c>
      <c r="AC65" s="90">
        <f t="shared" si="10"/>
        <v>1307.1400000000001</v>
      </c>
      <c r="AD65" s="90">
        <f t="shared" si="10"/>
        <v>1212.44</v>
      </c>
      <c r="AE65" s="90">
        <f t="shared" si="10"/>
        <v>1118.3399999999999</v>
      </c>
      <c r="AF65" s="90">
        <f t="shared" si="10"/>
        <v>1082.3399999999999</v>
      </c>
      <c r="AG65" s="73">
        <f>AG63+AG59+AG47+AG43+AG30+AG64</f>
        <v>1355.5100000000002</v>
      </c>
      <c r="AH65" s="51">
        <f t="shared" si="2"/>
        <v>1449.3400000000001</v>
      </c>
      <c r="AI65" s="52">
        <f t="shared" si="3"/>
        <v>1081.74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>IF(Z51&lt;0,Z51*-1,0)</f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>IF(Z49&lt;0,Z49*-1,0)</f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>IF(Z52&lt;0,Z52*-1,0)</f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>IF(Z50&lt;0,Z50*-1,0)</f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50.02</v>
      </c>
      <c r="C72" s="93">
        <v>50.04</v>
      </c>
      <c r="D72" s="93">
        <v>50.000999999999998</v>
      </c>
      <c r="E72" s="93">
        <v>50.042999999999999</v>
      </c>
      <c r="F72" s="93">
        <v>49.939</v>
      </c>
      <c r="G72" s="93">
        <v>49.901000000000003</v>
      </c>
      <c r="H72" s="93">
        <v>49.984000000000002</v>
      </c>
      <c r="I72" s="93">
        <v>49.898000000000003</v>
      </c>
      <c r="J72" s="93">
        <v>50.084000000000003</v>
      </c>
      <c r="K72" s="93">
        <v>50.033000000000001</v>
      </c>
      <c r="L72" s="93">
        <v>50.027000000000001</v>
      </c>
      <c r="M72" s="93">
        <v>49.996000000000002</v>
      </c>
      <c r="N72" s="93">
        <v>49.984000000000002</v>
      </c>
      <c r="O72" s="93">
        <v>50.009</v>
      </c>
      <c r="P72" s="93">
        <v>50.04</v>
      </c>
      <c r="Q72" s="94">
        <v>49.978999999999999</v>
      </c>
      <c r="R72" s="93">
        <v>50.034999999999997</v>
      </c>
      <c r="S72" s="93">
        <v>49.795999999999999</v>
      </c>
      <c r="T72" s="93">
        <v>49.795999999999999</v>
      </c>
      <c r="U72" s="93">
        <v>50.029000000000003</v>
      </c>
      <c r="V72" s="93">
        <v>50.051000000000002</v>
      </c>
      <c r="W72" s="93">
        <v>49.908999999999999</v>
      </c>
      <c r="X72" s="93">
        <v>50.064</v>
      </c>
      <c r="Y72" s="93">
        <v>50.109000000000002</v>
      </c>
      <c r="Z72" s="93">
        <v>50.012999999999998</v>
      </c>
      <c r="AA72" s="93">
        <v>50.055999999999997</v>
      </c>
      <c r="AB72" s="93">
        <v>50.067999999999998</v>
      </c>
      <c r="AC72" s="93">
        <v>49.975999999999999</v>
      </c>
      <c r="AD72" s="93">
        <v>50</v>
      </c>
      <c r="AE72" s="93">
        <v>49.97</v>
      </c>
      <c r="AF72" s="95">
        <v>49.93</v>
      </c>
      <c r="AG72" s="96"/>
      <c r="AH72" s="51">
        <f t="shared" si="2"/>
        <v>50.109000000000002</v>
      </c>
      <c r="AI72" s="52">
        <f t="shared" si="3"/>
        <v>49.795999999999999</v>
      </c>
    </row>
    <row r="73" spans="1:35" x14ac:dyDescent="0.25">
      <c r="A73" s="97" t="s">
        <v>80</v>
      </c>
      <c r="B73" s="69">
        <v>122.2</v>
      </c>
      <c r="C73" s="69">
        <v>122.2</v>
      </c>
      <c r="D73" s="69">
        <v>122</v>
      </c>
      <c r="E73" s="69">
        <v>122.3</v>
      </c>
      <c r="F73" s="69">
        <v>121.8</v>
      </c>
      <c r="G73" s="69">
        <v>123.9</v>
      </c>
      <c r="H73" s="69">
        <v>125.6</v>
      </c>
      <c r="I73" s="69">
        <v>124</v>
      </c>
      <c r="J73" s="69">
        <v>125.6</v>
      </c>
      <c r="K73" s="69">
        <v>125.9</v>
      </c>
      <c r="L73" s="69">
        <v>124.4</v>
      </c>
      <c r="M73" s="69">
        <v>123.1</v>
      </c>
      <c r="N73" s="69">
        <v>122.1</v>
      </c>
      <c r="O73" s="69">
        <v>123.3</v>
      </c>
      <c r="P73" s="69">
        <v>122.7</v>
      </c>
      <c r="Q73" s="69">
        <v>121.5</v>
      </c>
      <c r="R73" s="98">
        <v>124.7</v>
      </c>
      <c r="S73" s="98">
        <v>122.2</v>
      </c>
      <c r="T73" s="98">
        <v>122.2</v>
      </c>
      <c r="U73" s="98">
        <v>124.1</v>
      </c>
      <c r="V73" s="98">
        <v>124.9</v>
      </c>
      <c r="W73" s="98">
        <v>124.7</v>
      </c>
      <c r="X73" s="98">
        <v>124.6</v>
      </c>
      <c r="Y73" s="98">
        <v>124.2</v>
      </c>
      <c r="Z73" s="98">
        <v>124.7</v>
      </c>
      <c r="AA73" s="69">
        <v>126.4</v>
      </c>
      <c r="AB73" s="69">
        <v>125</v>
      </c>
      <c r="AC73" s="69">
        <v>124.4</v>
      </c>
      <c r="AD73" s="69">
        <v>126</v>
      </c>
      <c r="AE73" s="69">
        <v>126</v>
      </c>
      <c r="AF73" s="99">
        <v>124</v>
      </c>
      <c r="AG73" s="100"/>
      <c r="AH73" s="51">
        <f t="shared" si="2"/>
        <v>126.4</v>
      </c>
      <c r="AI73" s="52">
        <f t="shared" si="3"/>
        <v>121.5</v>
      </c>
    </row>
    <row r="74" spans="1:35" x14ac:dyDescent="0.25">
      <c r="A74" s="97" t="s">
        <v>81</v>
      </c>
      <c r="B74" s="69">
        <v>126.2</v>
      </c>
      <c r="C74" s="69">
        <v>126.2</v>
      </c>
      <c r="D74" s="69">
        <v>126.2</v>
      </c>
      <c r="E74" s="69">
        <v>126.5</v>
      </c>
      <c r="F74" s="69">
        <v>125.5</v>
      </c>
      <c r="G74" s="69">
        <v>127.4</v>
      </c>
      <c r="H74" s="69">
        <v>127.7</v>
      </c>
      <c r="I74" s="69">
        <v>126.5</v>
      </c>
      <c r="J74" s="69">
        <v>128</v>
      </c>
      <c r="K74" s="69">
        <v>128</v>
      </c>
      <c r="L74" s="69">
        <v>126.7</v>
      </c>
      <c r="M74" s="69">
        <v>125.7</v>
      </c>
      <c r="N74" s="69">
        <v>125.2</v>
      </c>
      <c r="O74" s="69">
        <v>125.5</v>
      </c>
      <c r="P74" s="69">
        <v>125.9</v>
      </c>
      <c r="Q74" s="69">
        <v>124.8</v>
      </c>
      <c r="R74" s="98">
        <v>127.5</v>
      </c>
      <c r="S74" s="98">
        <v>124.8</v>
      </c>
      <c r="T74" s="98">
        <v>124.8</v>
      </c>
      <c r="U74" s="98">
        <v>127</v>
      </c>
      <c r="V74" s="98">
        <v>127.5</v>
      </c>
      <c r="W74" s="98">
        <v>127.7</v>
      </c>
      <c r="X74" s="98">
        <v>127.7</v>
      </c>
      <c r="Y74" s="98">
        <v>127.2</v>
      </c>
      <c r="Z74" s="98">
        <v>128</v>
      </c>
      <c r="AA74" s="69">
        <v>129.19999999999999</v>
      </c>
      <c r="AB74" s="69">
        <v>128.4</v>
      </c>
      <c r="AC74" s="69">
        <v>128</v>
      </c>
      <c r="AD74" s="69">
        <v>130</v>
      </c>
      <c r="AE74" s="69">
        <v>128</v>
      </c>
      <c r="AF74" s="99">
        <v>127</v>
      </c>
      <c r="AG74" s="100"/>
      <c r="AH74" s="51">
        <f t="shared" si="2"/>
        <v>130</v>
      </c>
      <c r="AI74" s="52">
        <f t="shared" si="3"/>
        <v>124.8</v>
      </c>
    </row>
    <row r="75" spans="1:35" x14ac:dyDescent="0.25">
      <c r="A75" s="97" t="s">
        <v>82</v>
      </c>
      <c r="B75" s="69">
        <v>129.69999999999999</v>
      </c>
      <c r="C75" s="69">
        <v>129.69999999999999</v>
      </c>
      <c r="D75" s="69">
        <v>128.19999999999999</v>
      </c>
      <c r="E75" s="69">
        <v>129.69999999999999</v>
      </c>
      <c r="F75" s="69">
        <v>128.69999999999999</v>
      </c>
      <c r="G75" s="69">
        <v>129</v>
      </c>
      <c r="H75" s="69">
        <v>128.5</v>
      </c>
      <c r="I75" s="69">
        <v>126.7</v>
      </c>
      <c r="J75" s="69">
        <v>129.30000000000001</v>
      </c>
      <c r="K75" s="69">
        <v>128.1</v>
      </c>
      <c r="L75" s="69">
        <v>126.9</v>
      </c>
      <c r="M75" s="69">
        <v>126.6</v>
      </c>
      <c r="N75" s="69">
        <v>121.7</v>
      </c>
      <c r="O75" s="69">
        <v>120.8</v>
      </c>
      <c r="P75" s="69">
        <v>122.4</v>
      </c>
      <c r="Q75" s="69">
        <v>123</v>
      </c>
      <c r="R75" s="69">
        <v>120.5</v>
      </c>
      <c r="S75" s="69">
        <v>120.5</v>
      </c>
      <c r="T75" s="69">
        <v>120.5</v>
      </c>
      <c r="U75" s="98">
        <v>128.80000000000001</v>
      </c>
      <c r="V75" s="98">
        <v>127.7</v>
      </c>
      <c r="W75" s="98">
        <v>129</v>
      </c>
      <c r="X75" s="98">
        <v>128</v>
      </c>
      <c r="Y75" s="98">
        <v>125.9</v>
      </c>
      <c r="Z75" s="98">
        <v>125.6</v>
      </c>
      <c r="AA75" s="69">
        <v>127</v>
      </c>
      <c r="AB75" s="69">
        <v>127</v>
      </c>
      <c r="AC75" s="69">
        <v>126.9</v>
      </c>
      <c r="AD75" s="69">
        <v>129</v>
      </c>
      <c r="AE75" s="69">
        <v>128</v>
      </c>
      <c r="AF75" s="99">
        <v>129</v>
      </c>
      <c r="AG75" s="100"/>
      <c r="AH75" s="51">
        <f t="shared" si="2"/>
        <v>129.69999999999999</v>
      </c>
      <c r="AI75" s="52">
        <f t="shared" si="3"/>
        <v>120.5</v>
      </c>
    </row>
    <row r="76" spans="1:35" x14ac:dyDescent="0.25">
      <c r="A76" s="101" t="s">
        <v>83</v>
      </c>
      <c r="B76" s="69">
        <v>130.4</v>
      </c>
      <c r="C76" s="69">
        <v>130.4</v>
      </c>
      <c r="D76" s="69">
        <v>129.4</v>
      </c>
      <c r="E76" s="69">
        <v>130.80000000000001</v>
      </c>
      <c r="F76" s="69">
        <v>130.6</v>
      </c>
      <c r="G76" s="69">
        <v>130.19999999999999</v>
      </c>
      <c r="H76" s="69">
        <v>129.4</v>
      </c>
      <c r="I76" s="69">
        <v>127.4</v>
      </c>
      <c r="J76" s="69">
        <v>128.5</v>
      </c>
      <c r="K76" s="69">
        <v>128.69999999999999</v>
      </c>
      <c r="L76" s="69">
        <v>127.7</v>
      </c>
      <c r="M76" s="69">
        <v>125</v>
      </c>
      <c r="N76" s="69">
        <v>120.8</v>
      </c>
      <c r="O76" s="69">
        <v>119.3</v>
      </c>
      <c r="P76" s="69">
        <v>121.4</v>
      </c>
      <c r="Q76" s="69">
        <v>122.1</v>
      </c>
      <c r="R76" s="69">
        <v>119.3</v>
      </c>
      <c r="S76" s="69">
        <v>120</v>
      </c>
      <c r="T76" s="69">
        <v>120</v>
      </c>
      <c r="U76" s="98">
        <v>131</v>
      </c>
      <c r="V76" s="98">
        <v>129.5</v>
      </c>
      <c r="W76" s="98">
        <v>130.69999999999999</v>
      </c>
      <c r="X76" s="98">
        <v>129.5</v>
      </c>
      <c r="Y76" s="98">
        <v>127.9</v>
      </c>
      <c r="Z76" s="98">
        <v>127.6</v>
      </c>
      <c r="AA76" s="69">
        <v>129.4</v>
      </c>
      <c r="AB76" s="69">
        <v>131.9</v>
      </c>
      <c r="AC76" s="69">
        <v>129.9</v>
      </c>
      <c r="AD76" s="69">
        <v>132</v>
      </c>
      <c r="AE76" s="69">
        <v>129</v>
      </c>
      <c r="AF76" s="99">
        <v>130</v>
      </c>
      <c r="AG76" s="100"/>
      <c r="AH76" s="51">
        <f t="shared" si="2"/>
        <v>132</v>
      </c>
      <c r="AI76" s="52">
        <f t="shared" si="3"/>
        <v>119.3</v>
      </c>
    </row>
    <row r="77" spans="1:35" x14ac:dyDescent="0.25">
      <c r="A77" s="101" t="s">
        <v>84</v>
      </c>
      <c r="B77" s="102">
        <v>129.80000000000001</v>
      </c>
      <c r="C77" s="102">
        <v>129.80000000000001</v>
      </c>
      <c r="D77" s="102">
        <v>124.3</v>
      </c>
      <c r="E77" s="102">
        <v>128.30000000000001</v>
      </c>
      <c r="F77" s="102">
        <v>127.3</v>
      </c>
      <c r="G77" s="102">
        <v>130</v>
      </c>
      <c r="H77" s="102">
        <v>126.6</v>
      </c>
      <c r="I77" s="102">
        <v>128.19999999999999</v>
      </c>
      <c r="J77" s="102">
        <v>131.6</v>
      </c>
      <c r="K77" s="102">
        <v>131.69999999999999</v>
      </c>
      <c r="L77" s="102">
        <v>129.30000000000001</v>
      </c>
      <c r="M77" s="102">
        <v>128.80000000000001</v>
      </c>
      <c r="N77" s="102">
        <v>128.69999999999999</v>
      </c>
      <c r="O77" s="102">
        <v>126.2</v>
      </c>
      <c r="P77" s="102">
        <v>127</v>
      </c>
      <c r="Q77" s="102">
        <v>126.3</v>
      </c>
      <c r="R77" s="102">
        <v>135.19999999999999</v>
      </c>
      <c r="S77" s="102">
        <v>130</v>
      </c>
      <c r="T77" s="102">
        <v>130</v>
      </c>
      <c r="U77" s="98">
        <v>127.9</v>
      </c>
      <c r="V77" s="98">
        <v>128.5</v>
      </c>
      <c r="W77" s="98">
        <v>131</v>
      </c>
      <c r="X77" s="98">
        <v>133</v>
      </c>
      <c r="Y77" s="98">
        <v>132.9</v>
      </c>
      <c r="Z77" s="98">
        <v>133.6</v>
      </c>
      <c r="AA77" s="102">
        <v>134.4</v>
      </c>
      <c r="AB77" s="102">
        <v>132.69999999999999</v>
      </c>
      <c r="AC77" s="102">
        <v>133.19999999999999</v>
      </c>
      <c r="AD77" s="102">
        <v>132</v>
      </c>
      <c r="AE77" s="102">
        <v>131</v>
      </c>
      <c r="AF77" s="103">
        <v>127</v>
      </c>
      <c r="AG77" s="104"/>
      <c r="AH77" s="51">
        <f t="shared" si="2"/>
        <v>135.19999999999999</v>
      </c>
      <c r="AI77" s="52">
        <f t="shared" si="3"/>
        <v>124.3</v>
      </c>
    </row>
    <row r="78" spans="1:35" x14ac:dyDescent="0.25">
      <c r="A78" s="97" t="s">
        <v>85</v>
      </c>
      <c r="B78" s="69">
        <v>137.4</v>
      </c>
      <c r="C78" s="69">
        <v>137.4</v>
      </c>
      <c r="D78" s="69">
        <v>136.5</v>
      </c>
      <c r="E78" s="69">
        <v>135.9</v>
      </c>
      <c r="F78" s="69">
        <v>137</v>
      </c>
      <c r="G78" s="69">
        <v>136.19999999999999</v>
      </c>
      <c r="H78" s="69">
        <v>136.30000000000001</v>
      </c>
      <c r="I78" s="69">
        <v>133.6</v>
      </c>
      <c r="J78" s="69">
        <v>136.69999999999999</v>
      </c>
      <c r="K78" s="69">
        <v>136.4</v>
      </c>
      <c r="L78" s="69">
        <v>132.80000000000001</v>
      </c>
      <c r="M78" s="69">
        <v>128.9</v>
      </c>
      <c r="N78" s="69">
        <v>128.69999999999999</v>
      </c>
      <c r="O78" s="69" t="s">
        <v>225</v>
      </c>
      <c r="P78" s="69">
        <v>131.6</v>
      </c>
      <c r="Q78" s="69">
        <v>125.3</v>
      </c>
      <c r="R78" s="69">
        <v>127.3</v>
      </c>
      <c r="S78" s="69">
        <v>126.9</v>
      </c>
      <c r="T78" s="69">
        <v>126.9</v>
      </c>
      <c r="U78" s="98">
        <v>125.4</v>
      </c>
      <c r="V78" s="98">
        <v>124.7</v>
      </c>
      <c r="W78" s="98">
        <v>131.9</v>
      </c>
      <c r="X78" s="98">
        <v>124</v>
      </c>
      <c r="Y78" s="98">
        <v>125.1</v>
      </c>
      <c r="Z78" s="98">
        <v>122.9</v>
      </c>
      <c r="AA78" s="69">
        <v>124.8</v>
      </c>
      <c r="AB78" s="69">
        <v>132.6</v>
      </c>
      <c r="AC78" s="69">
        <v>129.5</v>
      </c>
      <c r="AD78" s="69">
        <v>129</v>
      </c>
      <c r="AE78" s="69">
        <v>132</v>
      </c>
      <c r="AF78" s="99">
        <v>128</v>
      </c>
      <c r="AG78" s="100"/>
      <c r="AH78" s="51">
        <f>MAX(B78:AF78)</f>
        <v>137.4</v>
      </c>
      <c r="AI78" s="52">
        <f>MIN(B78:AF78)</f>
        <v>122.9</v>
      </c>
    </row>
    <row r="79" spans="1:35" ht="15.75" thickBot="1" x14ac:dyDescent="0.3">
      <c r="A79" s="97" t="s">
        <v>86</v>
      </c>
      <c r="B79" s="105">
        <v>64.8</v>
      </c>
      <c r="C79" s="105">
        <v>64.8</v>
      </c>
      <c r="D79" s="105">
        <v>64.7</v>
      </c>
      <c r="E79" s="105">
        <v>64.8</v>
      </c>
      <c r="F79" s="105">
        <v>65.599999999999994</v>
      </c>
      <c r="G79" s="105">
        <v>65.2</v>
      </c>
      <c r="H79" s="105">
        <v>65.3</v>
      </c>
      <c r="I79" s="105">
        <v>64.5</v>
      </c>
      <c r="J79" s="105">
        <v>65.2</v>
      </c>
      <c r="K79" s="105">
        <v>65</v>
      </c>
      <c r="L79" s="105">
        <v>64.599999999999994</v>
      </c>
      <c r="M79" s="105">
        <v>64</v>
      </c>
      <c r="N79" s="105">
        <v>63.8</v>
      </c>
      <c r="O79" s="105">
        <v>64.2</v>
      </c>
      <c r="P79" s="105">
        <v>64.400000000000006</v>
      </c>
      <c r="Q79" s="105">
        <v>63.7</v>
      </c>
      <c r="R79" s="105">
        <v>65.2</v>
      </c>
      <c r="S79" s="105">
        <v>63.8</v>
      </c>
      <c r="T79" s="105">
        <v>63.8</v>
      </c>
      <c r="U79" s="105">
        <v>65.099999999999994</v>
      </c>
      <c r="V79" s="105">
        <v>65.3</v>
      </c>
      <c r="W79" s="105">
        <v>65.5</v>
      </c>
      <c r="X79" s="105">
        <v>65</v>
      </c>
      <c r="Y79" s="105">
        <v>64.900000000000006</v>
      </c>
      <c r="Z79" s="105">
        <v>65.400000000000006</v>
      </c>
      <c r="AA79" s="105">
        <v>66</v>
      </c>
      <c r="AB79" s="105">
        <v>65.900000000000006</v>
      </c>
      <c r="AC79" s="105">
        <v>65.900000000000006</v>
      </c>
      <c r="AD79" s="105">
        <v>66.8</v>
      </c>
      <c r="AE79" s="105">
        <v>65.400000000000006</v>
      </c>
      <c r="AF79" s="106">
        <v>65</v>
      </c>
      <c r="AG79" s="107"/>
      <c r="AH79" s="51">
        <f>MAX(B79:AF79)</f>
        <v>66.8</v>
      </c>
      <c r="AI79" s="52">
        <f>MIN(B79:AF79)</f>
        <v>63.7</v>
      </c>
    </row>
    <row r="80" spans="1:35" x14ac:dyDescent="0.25">
      <c r="A80" s="108" t="s">
        <v>87</v>
      </c>
      <c r="B80" s="109">
        <f t="shared" ref="B80:AF80" si="19">SUMIF(B48:B57,"&gt;0")</f>
        <v>769.8</v>
      </c>
      <c r="C80" s="109">
        <f t="shared" si="19"/>
        <v>770.8</v>
      </c>
      <c r="D80" s="109">
        <f t="shared" si="19"/>
        <v>761.9</v>
      </c>
      <c r="E80" s="109">
        <f t="shared" si="19"/>
        <v>759.8</v>
      </c>
      <c r="F80" s="109">
        <f t="shared" si="19"/>
        <v>755.92999999999984</v>
      </c>
      <c r="G80" s="109">
        <f t="shared" si="19"/>
        <v>749.8</v>
      </c>
      <c r="H80" s="109">
        <f t="shared" si="19"/>
        <v>718.8</v>
      </c>
      <c r="I80" s="109">
        <f t="shared" si="19"/>
        <v>708.34999999999991</v>
      </c>
      <c r="J80" s="109">
        <f t="shared" si="19"/>
        <v>723.62999999999988</v>
      </c>
      <c r="K80" s="109">
        <f t="shared" si="19"/>
        <v>736.4</v>
      </c>
      <c r="L80" s="109">
        <f t="shared" si="19"/>
        <v>740.3</v>
      </c>
      <c r="M80" s="109">
        <f t="shared" si="19"/>
        <v>763.19999999999993</v>
      </c>
      <c r="N80" s="109">
        <f t="shared" si="19"/>
        <v>746.3</v>
      </c>
      <c r="O80" s="109">
        <f t="shared" si="19"/>
        <v>767.59999999999991</v>
      </c>
      <c r="P80" s="109">
        <f t="shared" si="19"/>
        <v>771.8</v>
      </c>
      <c r="Q80" s="109">
        <f t="shared" si="19"/>
        <v>790.4</v>
      </c>
      <c r="R80" s="109">
        <f t="shared" si="19"/>
        <v>765.5</v>
      </c>
      <c r="S80" s="109">
        <f t="shared" si="19"/>
        <v>774.8</v>
      </c>
      <c r="T80" s="109">
        <f t="shared" si="19"/>
        <v>800.8</v>
      </c>
      <c r="U80" s="109">
        <f t="shared" si="19"/>
        <v>755.94</v>
      </c>
      <c r="V80" s="109">
        <f t="shared" si="19"/>
        <v>741.97</v>
      </c>
      <c r="W80" s="109">
        <f t="shared" si="19"/>
        <v>733.9</v>
      </c>
      <c r="X80" s="109">
        <f t="shared" si="19"/>
        <v>756.9</v>
      </c>
      <c r="Y80" s="109">
        <f t="shared" si="19"/>
        <v>751.42</v>
      </c>
      <c r="Z80" s="109">
        <f>SUMIF(Z48:Z57,"&gt;0")</f>
        <v>779.5</v>
      </c>
      <c r="AA80" s="109">
        <f t="shared" si="19"/>
        <v>734.5</v>
      </c>
      <c r="AB80" s="109">
        <f t="shared" si="19"/>
        <v>789.6</v>
      </c>
      <c r="AC80" s="109">
        <f t="shared" si="19"/>
        <v>769.2</v>
      </c>
      <c r="AD80" s="109">
        <f t="shared" si="19"/>
        <v>679.5</v>
      </c>
      <c r="AE80" s="109">
        <f t="shared" si="19"/>
        <v>676.5</v>
      </c>
      <c r="AF80" s="109">
        <f t="shared" si="19"/>
        <v>680.5</v>
      </c>
      <c r="AG80" s="110"/>
      <c r="AH80" s="51">
        <f>MAX(B80:AF80)</f>
        <v>800.8</v>
      </c>
      <c r="AI80" s="52">
        <f>MIN(B80:AF80)</f>
        <v>676.5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161.01999999999998</v>
      </c>
      <c r="C82" s="114">
        <f t="shared" ref="C82:AF82" si="20">C11+C13+C17+C34+C36+C38+C40+C94+C108+C110+C121+C127+C130+C139+C143+C144+C147+C154+C159+C162+C163+C164+C172+C177+C83+C84+C85+C86+C99</f>
        <v>154.62</v>
      </c>
      <c r="D82" s="114">
        <f t="shared" si="20"/>
        <v>155.72</v>
      </c>
      <c r="E82" s="114">
        <f t="shared" si="20"/>
        <v>156.22</v>
      </c>
      <c r="F82" s="114">
        <f t="shared" si="20"/>
        <v>184.42000000000002</v>
      </c>
      <c r="G82" s="114">
        <f t="shared" si="20"/>
        <v>198.22</v>
      </c>
      <c r="H82" s="114">
        <f t="shared" si="20"/>
        <v>234.42</v>
      </c>
      <c r="I82" s="114">
        <f t="shared" si="20"/>
        <v>251.72</v>
      </c>
      <c r="J82" s="114">
        <f t="shared" si="20"/>
        <v>271.81999999999994</v>
      </c>
      <c r="K82" s="114">
        <f t="shared" si="20"/>
        <v>284.71999999999997</v>
      </c>
      <c r="L82" s="114">
        <f t="shared" si="20"/>
        <v>279.82</v>
      </c>
      <c r="M82" s="114">
        <f t="shared" si="20"/>
        <v>275.31999999999994</v>
      </c>
      <c r="N82" s="114">
        <f t="shared" si="20"/>
        <v>271.02</v>
      </c>
      <c r="O82" s="114">
        <f t="shared" si="20"/>
        <v>267.71999999999997</v>
      </c>
      <c r="P82" s="114">
        <f t="shared" si="20"/>
        <v>276.82</v>
      </c>
      <c r="Q82" s="114">
        <f t="shared" si="20"/>
        <v>248.82000000000002</v>
      </c>
      <c r="R82" s="114">
        <f t="shared" si="20"/>
        <v>246.42</v>
      </c>
      <c r="S82" s="114">
        <f t="shared" si="20"/>
        <v>247.02000000000004</v>
      </c>
      <c r="T82" s="114">
        <f t="shared" si="20"/>
        <v>256.39</v>
      </c>
      <c r="U82" s="114">
        <f t="shared" si="20"/>
        <v>286.52</v>
      </c>
      <c r="V82" s="114">
        <f t="shared" si="20"/>
        <v>277.61999999999995</v>
      </c>
      <c r="W82" s="114">
        <f t="shared" si="20"/>
        <v>286.82</v>
      </c>
      <c r="X82" s="114">
        <f t="shared" si="20"/>
        <v>304.52</v>
      </c>
      <c r="Y82" s="114">
        <f t="shared" si="20"/>
        <v>336.32</v>
      </c>
      <c r="Z82" s="114">
        <f>Z11+Z13+Z17+Z34+Z36+Z38+Z40+Z94+Z108+Z110+Z121+Z127+Z130+Z139+Z143+Z144+Z147+Z154+Z159+Z162+Z163+Z164+Z172+Z177+Z83+Z84+Z85+Z86+Z99</f>
        <v>334.52</v>
      </c>
      <c r="AA82" s="114">
        <f t="shared" si="20"/>
        <v>310.82</v>
      </c>
      <c r="AB82" s="114">
        <f t="shared" si="20"/>
        <v>309.12</v>
      </c>
      <c r="AC82" s="114">
        <f t="shared" si="20"/>
        <v>279.41999999999996</v>
      </c>
      <c r="AD82" s="114">
        <f t="shared" si="20"/>
        <v>226.32</v>
      </c>
      <c r="AE82" s="114">
        <f t="shared" si="20"/>
        <v>182.32</v>
      </c>
      <c r="AF82" s="114">
        <f t="shared" si="20"/>
        <v>161.32</v>
      </c>
      <c r="AG82" s="115"/>
      <c r="AH82" s="51">
        <f>MAX(B82:AF82)</f>
        <v>336.32</v>
      </c>
      <c r="AI82" s="52">
        <f>MIN(B82:AF82)</f>
        <v>154.62</v>
      </c>
    </row>
    <row r="83" spans="1:37" x14ac:dyDescent="0.25">
      <c r="A83" s="116" t="s">
        <v>89</v>
      </c>
      <c r="B83" s="117">
        <v>-53</v>
      </c>
      <c r="C83" s="117">
        <v>-54</v>
      </c>
      <c r="D83" s="117">
        <v>-52.1</v>
      </c>
      <c r="E83" s="117">
        <v>-55.3</v>
      </c>
      <c r="F83" s="117">
        <v>-48.9</v>
      </c>
      <c r="G83" s="117">
        <v>-47.3</v>
      </c>
      <c r="H83" s="117">
        <v>-46</v>
      </c>
      <c r="I83" s="117">
        <v>-23</v>
      </c>
      <c r="J83" s="117">
        <v>-15.8</v>
      </c>
      <c r="K83" s="117">
        <v>-11.2</v>
      </c>
      <c r="L83" s="117">
        <v>-5.4</v>
      </c>
      <c r="M83" s="117">
        <v>-10.4</v>
      </c>
      <c r="N83" s="117">
        <v>-6</v>
      </c>
      <c r="O83" s="117">
        <v>-15.2</v>
      </c>
      <c r="P83" s="117">
        <v>-16.3</v>
      </c>
      <c r="Q83" s="117">
        <v>-14.6</v>
      </c>
      <c r="R83" s="117">
        <v>-6</v>
      </c>
      <c r="S83" s="117">
        <v>-19.3</v>
      </c>
      <c r="T83" s="117">
        <v>-30.23</v>
      </c>
      <c r="U83" s="117">
        <v>-32.1</v>
      </c>
      <c r="V83" s="117">
        <v>-32</v>
      </c>
      <c r="W83" s="117">
        <v>-17.100000000000001</v>
      </c>
      <c r="X83" s="117">
        <v>-11.8</v>
      </c>
      <c r="Y83" s="117">
        <v>13.9</v>
      </c>
      <c r="Z83" s="117">
        <v>13.6</v>
      </c>
      <c r="AA83" s="49">
        <v>5.6</v>
      </c>
      <c r="AB83" s="49">
        <v>-12.3</v>
      </c>
      <c r="AC83" s="49">
        <v>-8.1999999999999993</v>
      </c>
      <c r="AD83" s="49">
        <v>-6</v>
      </c>
      <c r="AE83" s="49">
        <v>-27</v>
      </c>
      <c r="AF83" s="118">
        <v>-27</v>
      </c>
      <c r="AG83" s="119">
        <v>75</v>
      </c>
      <c r="AH83" s="51">
        <f>IF(ABS(MAX(B83:AF83))&gt;ABS(MIN(B83:AF83)),MAX(B83:AF83),MIN(B83:AF83))</f>
        <v>-55.3</v>
      </c>
      <c r="AI83" s="120">
        <f>INDEX($B$9:$AF$9,1,MATCH(AH83,B83:AF83,0))</f>
        <v>0.16666666666666699</v>
      </c>
    </row>
    <row r="84" spans="1:37" x14ac:dyDescent="0.25">
      <c r="A84" s="121" t="s">
        <v>90</v>
      </c>
      <c r="B84" s="82">
        <v>1</v>
      </c>
      <c r="C84" s="82">
        <v>-3</v>
      </c>
      <c r="D84" s="82">
        <v>-3.2</v>
      </c>
      <c r="E84" s="82">
        <v>-1.9</v>
      </c>
      <c r="F84" s="82">
        <v>3.2</v>
      </c>
      <c r="G84" s="82">
        <v>15</v>
      </c>
      <c r="H84" s="82">
        <v>30</v>
      </c>
      <c r="I84" s="82">
        <v>40</v>
      </c>
      <c r="J84" s="82">
        <v>56</v>
      </c>
      <c r="K84" s="82">
        <v>60</v>
      </c>
      <c r="L84" s="82">
        <v>35.6</v>
      </c>
      <c r="M84" s="82">
        <v>39.5</v>
      </c>
      <c r="N84" s="82">
        <v>41</v>
      </c>
      <c r="O84" s="82">
        <v>45.6</v>
      </c>
      <c r="P84" s="82">
        <v>63</v>
      </c>
      <c r="Q84" s="82">
        <v>23.2</v>
      </c>
      <c r="R84" s="82">
        <v>17</v>
      </c>
      <c r="S84" s="82">
        <v>17</v>
      </c>
      <c r="T84" s="82">
        <v>27</v>
      </c>
      <c r="U84" s="82">
        <v>49.9</v>
      </c>
      <c r="V84" s="82">
        <v>49.5</v>
      </c>
      <c r="W84" s="82">
        <v>50</v>
      </c>
      <c r="X84" s="82">
        <v>55</v>
      </c>
      <c r="Y84" s="82">
        <v>70</v>
      </c>
      <c r="Z84" s="82">
        <v>65.8</v>
      </c>
      <c r="AA84" s="69">
        <v>48</v>
      </c>
      <c r="AB84" s="69">
        <v>50</v>
      </c>
      <c r="AC84" s="69">
        <v>46</v>
      </c>
      <c r="AD84" s="69">
        <v>31</v>
      </c>
      <c r="AE84" s="69">
        <v>16</v>
      </c>
      <c r="AF84" s="122">
        <v>-5</v>
      </c>
      <c r="AG84" s="119">
        <v>240</v>
      </c>
      <c r="AH84" s="51">
        <f>IF(ABS(MAX(B84:AF84))&gt;ABS(MIN(B84:AF84)),MAX(B84:AF84),MIN(B84:AF84))</f>
        <v>70</v>
      </c>
      <c r="AI84" s="120">
        <f>INDEX($B$9:$AF$9,1,MATCH(AH84,B84:AF84,0))</f>
        <v>0.79166666666666663</v>
      </c>
    </row>
    <row r="85" spans="1:37" x14ac:dyDescent="0.25">
      <c r="A85" s="121" t="s">
        <v>91</v>
      </c>
      <c r="B85" s="82">
        <v>6</v>
      </c>
      <c r="C85" s="82">
        <v>-5.4</v>
      </c>
      <c r="D85" s="82">
        <v>-4.3</v>
      </c>
      <c r="E85" s="82">
        <v>-5.2</v>
      </c>
      <c r="F85" s="82">
        <v>8.1</v>
      </c>
      <c r="G85" s="82">
        <v>8.1999999999999993</v>
      </c>
      <c r="H85" s="82">
        <v>24.6</v>
      </c>
      <c r="I85" s="82">
        <v>17.600000000000001</v>
      </c>
      <c r="J85" s="82">
        <v>27.2</v>
      </c>
      <c r="K85" s="82">
        <v>26.9</v>
      </c>
      <c r="L85" s="82">
        <v>29.5</v>
      </c>
      <c r="M85" s="82">
        <v>27.5</v>
      </c>
      <c r="N85" s="82">
        <v>23.9</v>
      </c>
      <c r="O85" s="82">
        <v>30.2</v>
      </c>
      <c r="P85" s="82">
        <v>26.7</v>
      </c>
      <c r="Q85" s="82">
        <v>35.200000000000003</v>
      </c>
      <c r="R85" s="82">
        <v>33.700000000000003</v>
      </c>
      <c r="S85" s="82">
        <v>32.700000000000003</v>
      </c>
      <c r="T85" s="82">
        <v>36</v>
      </c>
      <c r="U85" s="82">
        <v>42.3</v>
      </c>
      <c r="V85" s="82">
        <v>43.3</v>
      </c>
      <c r="W85" s="82">
        <v>38.299999999999997</v>
      </c>
      <c r="X85" s="82">
        <v>40.299999999999997</v>
      </c>
      <c r="Y85" s="82">
        <v>45.2</v>
      </c>
      <c r="Z85" s="82">
        <v>44.2</v>
      </c>
      <c r="AA85" s="69">
        <v>47.5</v>
      </c>
      <c r="AB85" s="69">
        <v>38.4</v>
      </c>
      <c r="AC85" s="69">
        <v>30.7</v>
      </c>
      <c r="AD85" s="69">
        <v>22</v>
      </c>
      <c r="AE85" s="69">
        <v>0</v>
      </c>
      <c r="AF85" s="122">
        <v>0</v>
      </c>
      <c r="AG85" s="119">
        <v>60</v>
      </c>
      <c r="AH85" s="51">
        <f>IF(ABS(MAX(B85:AF85))&gt;ABS(MIN(B85:AF85)),MAX(B85:AF85),MIN(B85:AF85))</f>
        <v>47.5</v>
      </c>
      <c r="AI85" s="120">
        <f>INDEX($B$9:$AF$9,1,MATCH(AH85,B85:AF85,0))</f>
        <v>0.83333333333333337</v>
      </c>
    </row>
    <row r="86" spans="1:37" x14ac:dyDescent="0.25">
      <c r="A86" s="123" t="s">
        <v>92</v>
      </c>
      <c r="B86" s="84">
        <v>72</v>
      </c>
      <c r="C86" s="84">
        <v>82</v>
      </c>
      <c r="D86" s="84">
        <v>78.099999999999994</v>
      </c>
      <c r="E86" s="84">
        <v>81.400000000000006</v>
      </c>
      <c r="F86" s="84">
        <v>87</v>
      </c>
      <c r="G86" s="84">
        <v>87.6</v>
      </c>
      <c r="H86" s="84">
        <v>90</v>
      </c>
      <c r="I86" s="84">
        <v>83.2</v>
      </c>
      <c r="J86" s="84">
        <v>73.599999999999994</v>
      </c>
      <c r="K86" s="84">
        <v>79.900000000000006</v>
      </c>
      <c r="L86" s="84">
        <v>90.3</v>
      </c>
      <c r="M86" s="84">
        <v>89.5</v>
      </c>
      <c r="N86" s="84">
        <v>82</v>
      </c>
      <c r="O86" s="84">
        <v>76.900000000000006</v>
      </c>
      <c r="P86" s="84">
        <v>72.7</v>
      </c>
      <c r="Q86" s="84">
        <v>74.5</v>
      </c>
      <c r="R86" s="84">
        <v>73</v>
      </c>
      <c r="S86" s="84">
        <v>87.9</v>
      </c>
      <c r="T86" s="84">
        <v>95</v>
      </c>
      <c r="U86" s="84">
        <v>96</v>
      </c>
      <c r="V86" s="84">
        <v>86.5</v>
      </c>
      <c r="W86" s="84">
        <v>84.3</v>
      </c>
      <c r="X86" s="84">
        <v>89.7</v>
      </c>
      <c r="Y86" s="84">
        <v>76.5</v>
      </c>
      <c r="Z86" s="84">
        <v>78.3</v>
      </c>
      <c r="AA86" s="124">
        <v>77.2</v>
      </c>
      <c r="AB86" s="124">
        <v>102</v>
      </c>
      <c r="AC86" s="124">
        <v>79.599999999999994</v>
      </c>
      <c r="AD86" s="124">
        <v>48</v>
      </c>
      <c r="AE86" s="124">
        <v>62</v>
      </c>
      <c r="AF86" s="125">
        <v>62</v>
      </c>
      <c r="AG86" s="126">
        <v>120</v>
      </c>
      <c r="AH86" s="51">
        <f>IF(ABS(MAX(B86:AF86))&gt;ABS(MIN(B86:AF86)),MAX(B86:AF86),MIN(B86:AF86))</f>
        <v>102</v>
      </c>
      <c r="AI86" s="120">
        <f>INDEX($B$9:$AF$9,1,MATCH(AH86,B86:AF86,0))</f>
        <v>0.85416666666666663</v>
      </c>
    </row>
    <row r="87" spans="1:37" ht="15.75" thickBot="1" x14ac:dyDescent="0.3">
      <c r="A87" s="123" t="s">
        <v>93</v>
      </c>
      <c r="B87" s="84">
        <v>105</v>
      </c>
      <c r="C87" s="84">
        <v>113</v>
      </c>
      <c r="D87" s="84">
        <v>110</v>
      </c>
      <c r="E87" s="84">
        <v>115</v>
      </c>
      <c r="F87" s="84">
        <v>116</v>
      </c>
      <c r="G87" s="84">
        <v>108</v>
      </c>
      <c r="H87" s="84">
        <v>109</v>
      </c>
      <c r="I87" s="84">
        <v>96</v>
      </c>
      <c r="J87" s="84">
        <v>100</v>
      </c>
      <c r="K87" s="84">
        <v>98.8</v>
      </c>
      <c r="L87" s="84">
        <v>89</v>
      </c>
      <c r="M87" s="84">
        <v>96</v>
      </c>
      <c r="N87" s="84">
        <v>96</v>
      </c>
      <c r="O87" s="84">
        <v>101</v>
      </c>
      <c r="P87" s="84">
        <v>108.2</v>
      </c>
      <c r="Q87" s="84">
        <v>116</v>
      </c>
      <c r="R87" s="84">
        <v>100</v>
      </c>
      <c r="S87" s="84">
        <v>109</v>
      </c>
      <c r="T87" s="84">
        <v>112</v>
      </c>
      <c r="U87" s="84">
        <v>110.2</v>
      </c>
      <c r="V87" s="84">
        <v>104.7</v>
      </c>
      <c r="W87" s="84">
        <v>102</v>
      </c>
      <c r="X87" s="84">
        <v>103</v>
      </c>
      <c r="Y87" s="84">
        <v>108.2</v>
      </c>
      <c r="Z87" s="84">
        <v>100.1</v>
      </c>
      <c r="AA87" s="124">
        <v>82</v>
      </c>
      <c r="AB87" s="124">
        <v>102</v>
      </c>
      <c r="AC87" s="124">
        <v>100.1</v>
      </c>
      <c r="AD87" s="124">
        <v>92</v>
      </c>
      <c r="AE87" s="124">
        <v>95</v>
      </c>
      <c r="AF87" s="125">
        <v>96</v>
      </c>
      <c r="AG87" s="126"/>
      <c r="AH87" s="51">
        <f>IF(ABS(MAX(B87:AF87))&gt;ABS(MIN(B87:AF87)),MAX(B87:AF87),MIN(B87:AF87))</f>
        <v>116</v>
      </c>
      <c r="AI87" s="120">
        <f>INDEX($B$9:$AF$9,1,MATCH(AH87,B87:AF87,0))</f>
        <v>0.20833333333333301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1272.6399999999999</v>
      </c>
      <c r="C188" s="163">
        <f>INDEX(F9:M9,1,MATCH(MAX(F65:M65),F65:M65,0))</f>
        <v>0.3125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15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15)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15)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1108.94</v>
      </c>
      <c r="U193" s="172">
        <f t="shared" si="37"/>
        <v>1115.94</v>
      </c>
      <c r="V193" s="172">
        <f t="shared" si="37"/>
        <v>1083.8400000000001</v>
      </c>
      <c r="W193" s="172">
        <f t="shared" si="37"/>
        <v>1081.74</v>
      </c>
      <c r="X193" s="172">
        <f t="shared" si="37"/>
        <v>1090.6699999999998</v>
      </c>
      <c r="Y193" s="172">
        <f t="shared" si="37"/>
        <v>1107.54</v>
      </c>
      <c r="Z193" s="172">
        <f t="shared" si="37"/>
        <v>1116.6399999999999</v>
      </c>
      <c r="AA193" s="172">
        <f t="shared" si="37"/>
        <v>1192.4899999999998</v>
      </c>
      <c r="AB193" s="172">
        <f t="shared" si="37"/>
        <v>1237.57</v>
      </c>
      <c r="AC193" s="172">
        <f t="shared" si="37"/>
        <v>1272.6399999999999</v>
      </c>
      <c r="AD193" s="172">
        <f t="shared" si="37"/>
        <v>1258.44</v>
      </c>
      <c r="AE193" s="172">
        <f t="shared" si="37"/>
        <v>1263.2399999999998</v>
      </c>
      <c r="AF193" s="172">
        <f t="shared" si="37"/>
        <v>1240.54</v>
      </c>
      <c r="AG193" s="172">
        <f t="shared" si="37"/>
        <v>1250.4399999999998</v>
      </c>
      <c r="AH193" s="172">
        <f t="shared" si="37"/>
        <v>1268.8399999999999</v>
      </c>
      <c r="AI193" s="172">
        <f t="shared" si="37"/>
        <v>1324.02</v>
      </c>
      <c r="AJ193" s="172">
        <f t="shared" si="37"/>
        <v>1352.64</v>
      </c>
      <c r="AK193" s="172">
        <f t="shared" si="37"/>
        <v>1282.44</v>
      </c>
      <c r="AL193" s="172">
        <f t="shared" si="37"/>
        <v>1333.54</v>
      </c>
      <c r="AM193" s="172">
        <f t="shared" si="37"/>
        <v>1271.3800000000001</v>
      </c>
      <c r="AN193" s="172">
        <f t="shared" si="37"/>
        <v>1258.1100000000001</v>
      </c>
      <c r="AO193" s="172">
        <f t="shared" si="37"/>
        <v>1274.3400000000001</v>
      </c>
      <c r="AP193" s="172">
        <f t="shared" si="37"/>
        <v>1343.4399999999998</v>
      </c>
      <c r="AQ193" s="172">
        <f t="shared" si="37"/>
        <v>1408.96</v>
      </c>
      <c r="AR193" s="172">
        <f t="shared" si="37"/>
        <v>1449.3400000000001</v>
      </c>
      <c r="AS193" s="172">
        <f t="shared" si="37"/>
        <v>1363.84</v>
      </c>
      <c r="AT193" s="172">
        <f t="shared" si="37"/>
        <v>1361.8400000000001</v>
      </c>
      <c r="AU193" s="172">
        <f t="shared" si="37"/>
        <v>1307.1400000000001</v>
      </c>
      <c r="AV193" s="172">
        <f t="shared" si="37"/>
        <v>1212.44</v>
      </c>
      <c r="AW193" s="172">
        <f t="shared" si="37"/>
        <v>1118.3399999999999</v>
      </c>
      <c r="AX193" s="172">
        <f t="shared" si="37"/>
        <v>1082.3399999999999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655" priority="129">
      <formula>S$9&gt;=20/24</formula>
    </cfRule>
    <cfRule type="expression" dxfId="2654" priority="130">
      <formula>AND(S$9&gt;=14/24,S$9&lt;20/24)</formula>
    </cfRule>
    <cfRule type="expression" dxfId="2653" priority="131">
      <formula>AND(S$9&gt;=8/24,S$9&lt;14/24)</formula>
    </cfRule>
    <cfRule type="expression" dxfId="2652" priority="132">
      <formula>S$9&lt;8/24</formula>
    </cfRule>
  </conditionalFormatting>
  <conditionalFormatting sqref="B8:AF10 AA70:AF70 B70:Q70 L32:Z33 L31:Q31 B71:AF71 B48:K52 B72:Q72 C173:AF179 M36 N35:Q36 L49:T50 V35:W35 S34:W34 B53:B58 L29:Q29 L34:Q34 M37:Q39 L51:Q54 AA72:AF79 AA48:AF51 L57:Q58 B73:Z79 R11:U11 W34:Z35 B47:AF47 B59:AF69 L44:AF46 U11:AF12 C55:R56">
    <cfRule type="expression" dxfId="2651" priority="125">
      <formula>B$9&gt;=20/24</formula>
    </cfRule>
    <cfRule type="expression" dxfId="2650" priority="126">
      <formula>AND(B$9&gt;=14/24,B$9&lt;20/24)</formula>
    </cfRule>
    <cfRule type="expression" dxfId="2649" priority="127">
      <formula>AND(B$9&gt;=8/24,B$9&lt;14/24)</formula>
    </cfRule>
    <cfRule type="expression" dxfId="2648" priority="128">
      <formula>B$9&lt;8/24</formula>
    </cfRule>
  </conditionalFormatting>
  <conditionalFormatting sqref="B171:AF171">
    <cfRule type="expression" dxfId="2647" priority="121">
      <formula>B$9&gt;=20/24</formula>
    </cfRule>
    <cfRule type="expression" dxfId="2646" priority="122">
      <formula>AND(B$9&gt;=14/24,B$9&lt;20/24)</formula>
    </cfRule>
    <cfRule type="expression" dxfId="2645" priority="123">
      <formula>AND(B$9&gt;=8/24,B$9&lt;14/24)</formula>
    </cfRule>
    <cfRule type="expression" dxfId="2644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643" priority="116">
      <formula>L$9&gt;=20/24</formula>
    </cfRule>
    <cfRule type="expression" dxfId="2642" priority="117">
      <formula>AND(L$9&gt;=14/24,L$9&lt;20/24)</formula>
    </cfRule>
    <cfRule type="expression" dxfId="2641" priority="118">
      <formula>AND(L$9&gt;=8/24,L$9&lt;14/24)</formula>
    </cfRule>
    <cfRule type="expression" dxfId="2640" priority="119">
      <formula>L$9&lt;8/24</formula>
    </cfRule>
  </conditionalFormatting>
  <conditionalFormatting sqref="L35:M35">
    <cfRule type="expression" dxfId="2639" priority="112">
      <formula>L$9&gt;=20/24</formula>
    </cfRule>
    <cfRule type="expression" dxfId="2638" priority="113">
      <formula>AND(L$9&gt;=14/24,L$9&lt;20/24)</formula>
    </cfRule>
    <cfRule type="expression" dxfId="2637" priority="114">
      <formula>AND(L$9&gt;=8/24,L$9&lt;14/24)</formula>
    </cfRule>
    <cfRule type="expression" dxfId="2636" priority="115">
      <formula>L$9&lt;8/24</formula>
    </cfRule>
  </conditionalFormatting>
  <conditionalFormatting sqref="U13:AF13">
    <cfRule type="expression" dxfId="2635" priority="108">
      <formula>U$9&gt;=20/24</formula>
    </cfRule>
    <cfRule type="expression" dxfId="2634" priority="109">
      <formula>AND(U$9&gt;=14/24,U$9&lt;20/24)</formula>
    </cfRule>
    <cfRule type="expression" dxfId="2633" priority="110">
      <formula>AND(U$9&gt;=8/24,U$9&lt;14/24)</formula>
    </cfRule>
    <cfRule type="expression" dxfId="2632" priority="111">
      <formula>U$9&lt;8/24</formula>
    </cfRule>
  </conditionalFormatting>
  <conditionalFormatting sqref="R31:Z31">
    <cfRule type="expression" dxfId="2631" priority="104">
      <formula>R$9&gt;=20/24</formula>
    </cfRule>
    <cfRule type="expression" dxfId="2630" priority="105">
      <formula>AND(R$9&gt;=14/24,R$9&lt;20/24)</formula>
    </cfRule>
    <cfRule type="expression" dxfId="2629" priority="106">
      <formula>AND(R$9&gt;=8/24,R$9&lt;14/24)</formula>
    </cfRule>
    <cfRule type="expression" dxfId="2628" priority="107">
      <formula>R$9&lt;8/24</formula>
    </cfRule>
  </conditionalFormatting>
  <conditionalFormatting sqref="R48:Z48">
    <cfRule type="expression" dxfId="2627" priority="100">
      <formula>R$9&gt;=20/24</formula>
    </cfRule>
    <cfRule type="expression" dxfId="2626" priority="101">
      <formula>AND(R$9&gt;=14/24,R$9&lt;20/24)</formula>
    </cfRule>
    <cfRule type="expression" dxfId="2625" priority="102">
      <formula>AND(R$9&gt;=8/24,R$9&lt;14/24)</formula>
    </cfRule>
    <cfRule type="expression" dxfId="2624" priority="103">
      <formula>R$9&lt;8/24</formula>
    </cfRule>
  </conditionalFormatting>
  <conditionalFormatting sqref="R70:Z70">
    <cfRule type="expression" dxfId="2623" priority="96">
      <formula>R$9&gt;=20/24</formula>
    </cfRule>
    <cfRule type="expression" dxfId="2622" priority="97">
      <formula>AND(R$9&gt;=14/24,R$9&lt;20/24)</formula>
    </cfRule>
    <cfRule type="expression" dxfId="2621" priority="98">
      <formula>AND(R$9&gt;=8/24,R$9&lt;14/24)</formula>
    </cfRule>
    <cfRule type="expression" dxfId="2620" priority="99">
      <formula>R$9&lt;8/24</formula>
    </cfRule>
  </conditionalFormatting>
  <conditionalFormatting sqref="R72:Z72">
    <cfRule type="expression" dxfId="2619" priority="92">
      <formula>R$9&gt;=20/24</formula>
    </cfRule>
    <cfRule type="expression" dxfId="2618" priority="93">
      <formula>AND(R$9&gt;=14/24,R$9&lt;20/24)</formula>
    </cfRule>
    <cfRule type="expression" dxfId="2617" priority="94">
      <formula>AND(R$9&gt;=8/24,R$9&lt;14/24)</formula>
    </cfRule>
    <cfRule type="expression" dxfId="2616" priority="95">
      <formula>R$9&lt;8/24</formula>
    </cfRule>
  </conditionalFormatting>
  <conditionalFormatting sqref="L11:Q27 P20:Y20 M11:Y16 R22:AF26">
    <cfRule type="expression" dxfId="2615" priority="88">
      <formula>L$9&gt;=20/24</formula>
    </cfRule>
    <cfRule type="expression" dxfId="2614" priority="89">
      <formula>AND(L$9&gt;=14/24,L$9&lt;20/24)</formula>
    </cfRule>
    <cfRule type="expression" dxfId="2613" priority="90">
      <formula>AND(L$9&gt;=8/24,L$9&lt;14/24)</formula>
    </cfRule>
    <cfRule type="expression" dxfId="2612" priority="91">
      <formula>L$9&lt;8/24</formula>
    </cfRule>
  </conditionalFormatting>
  <conditionalFormatting sqref="L40:Q40">
    <cfRule type="expression" dxfId="2611" priority="84">
      <formula>L$9&gt;=20/24</formula>
    </cfRule>
    <cfRule type="expression" dxfId="2610" priority="85">
      <formula>AND(L$9&gt;=14/24,L$9&lt;20/24)</formula>
    </cfRule>
    <cfRule type="expression" dxfId="2609" priority="86">
      <formula>AND(L$9&gt;=8/24,L$9&lt;14/24)</formula>
    </cfRule>
    <cfRule type="expression" dxfId="2608" priority="87">
      <formula>L$9&lt;8/24</formula>
    </cfRule>
  </conditionalFormatting>
  <conditionalFormatting sqref="L41:Q41">
    <cfRule type="expression" dxfId="2607" priority="80">
      <formula>L$9&gt;=20/24</formula>
    </cfRule>
    <cfRule type="expression" dxfId="2606" priority="81">
      <formula>AND(L$9&gt;=14/24,L$9&lt;20/24)</formula>
    </cfRule>
    <cfRule type="expression" dxfId="2605" priority="82">
      <formula>AND(L$9&gt;=8/24,L$9&lt;14/24)</formula>
    </cfRule>
    <cfRule type="expression" dxfId="2604" priority="83">
      <formula>L$9&lt;8/24</formula>
    </cfRule>
  </conditionalFormatting>
  <conditionalFormatting sqref="L36:L39 M37:Q39">
    <cfRule type="expression" dxfId="2603" priority="76">
      <formula>L$9&gt;=20/24</formula>
    </cfRule>
    <cfRule type="expression" dxfId="2602" priority="77">
      <formula>AND(L$9&gt;=14/24,L$9&lt;20/24)</formula>
    </cfRule>
    <cfRule type="expression" dxfId="2601" priority="78">
      <formula>AND(L$9&gt;=8/24,L$9&lt;14/24)</formula>
    </cfRule>
    <cfRule type="expression" dxfId="2600" priority="79">
      <formula>L$9&lt;8/24</formula>
    </cfRule>
  </conditionalFormatting>
  <conditionalFormatting sqref="R29:AF29">
    <cfRule type="expression" dxfId="2599" priority="72">
      <formula>R$9&gt;=20/24</formula>
    </cfRule>
    <cfRule type="expression" dxfId="2598" priority="73">
      <formula>AND(R$9&gt;=14/24,R$9&lt;20/24)</formula>
    </cfRule>
    <cfRule type="expression" dxfId="2597" priority="74">
      <formula>AND(R$9&gt;=8/24,R$9&lt;14/24)</formula>
    </cfRule>
    <cfRule type="expression" dxfId="2596" priority="75">
      <formula>R$9&lt;8/24</formula>
    </cfRule>
  </conditionalFormatting>
  <conditionalFormatting sqref="R12:Y27 U14:AF27">
    <cfRule type="expression" dxfId="2595" priority="68">
      <formula>R$9&gt;=20/24</formula>
    </cfRule>
    <cfRule type="expression" dxfId="2594" priority="69">
      <formula>AND(R$9&gt;=14/24,R$9&lt;20/24)</formula>
    </cfRule>
    <cfRule type="expression" dxfId="2593" priority="70">
      <formula>AND(R$9&gt;=8/24,R$9&lt;14/24)</formula>
    </cfRule>
    <cfRule type="expression" dxfId="2592" priority="71">
      <formula>R$9&lt;8/24</formula>
    </cfRule>
  </conditionalFormatting>
  <conditionalFormatting sqref="R34:R39 S35:U39 V36:Z39 AA37:AF39">
    <cfRule type="expression" dxfId="2591" priority="64">
      <formula>R$9&gt;=20/24</formula>
    </cfRule>
    <cfRule type="expression" dxfId="2590" priority="65">
      <formula>AND(R$9&gt;=14/24,R$9&lt;20/24)</formula>
    </cfRule>
    <cfRule type="expression" dxfId="2589" priority="66">
      <formula>AND(R$9&gt;=8/24,R$9&lt;14/24)</formula>
    </cfRule>
    <cfRule type="expression" dxfId="2588" priority="67">
      <formula>R$9&lt;8/24</formula>
    </cfRule>
  </conditionalFormatting>
  <conditionalFormatting sqref="R40:AF40">
    <cfRule type="expression" dxfId="2587" priority="60">
      <formula>R$9&gt;=20/24</formula>
    </cfRule>
    <cfRule type="expression" dxfId="2586" priority="61">
      <formula>AND(R$9&gt;=14/24,R$9&lt;20/24)</formula>
    </cfRule>
    <cfRule type="expression" dxfId="2585" priority="62">
      <formula>AND(R$9&gt;=8/24,R$9&lt;14/24)</formula>
    </cfRule>
    <cfRule type="expression" dxfId="2584" priority="63">
      <formula>R$9&lt;8/24</formula>
    </cfRule>
  </conditionalFormatting>
  <conditionalFormatting sqref="R41:AF41">
    <cfRule type="expression" dxfId="2583" priority="56">
      <formula>R$9&gt;=20/24</formula>
    </cfRule>
    <cfRule type="expression" dxfId="2582" priority="57">
      <formula>AND(R$9&gt;=14/24,R$9&lt;20/24)</formula>
    </cfRule>
    <cfRule type="expression" dxfId="2581" priority="58">
      <formula>AND(R$9&gt;=8/24,R$9&lt;14/24)</formula>
    </cfRule>
    <cfRule type="expression" dxfId="2580" priority="59">
      <formula>R$9&lt;8/24</formula>
    </cfRule>
  </conditionalFormatting>
  <conditionalFormatting sqref="R51:Z51 R57:S58 R52:S54 S55:S56 T52:AF58">
    <cfRule type="expression" dxfId="2579" priority="52">
      <formula>R$9&gt;=20/24</formula>
    </cfRule>
    <cfRule type="expression" dxfId="2578" priority="53">
      <formula>AND(R$9&gt;=14/24,R$9&lt;20/24)</formula>
    </cfRule>
    <cfRule type="expression" dxfId="2577" priority="54">
      <formula>AND(R$9&gt;=8/24,R$9&lt;14/24)</formula>
    </cfRule>
    <cfRule type="expression" dxfId="2576" priority="55">
      <formula>R$9&lt;8/24</formula>
    </cfRule>
  </conditionalFormatting>
  <conditionalFormatting sqref="AA83:AF86">
    <cfRule type="expression" dxfId="2575" priority="48">
      <formula>AA$9&gt;=20/24</formula>
    </cfRule>
    <cfRule type="expression" dxfId="2574" priority="49">
      <formula>AND(AA$9&gt;=14/24,AA$9&lt;20/24)</formula>
    </cfRule>
    <cfRule type="expression" dxfId="2573" priority="50">
      <formula>AND(AA$9&gt;=8/24,AA$9&lt;14/24)</formula>
    </cfRule>
    <cfRule type="expression" dxfId="2572" priority="51">
      <formula>AA$9&lt;8/24</formula>
    </cfRule>
  </conditionalFormatting>
  <conditionalFormatting sqref="C53:K54 C57:K58">
    <cfRule type="expression" dxfId="2571" priority="44">
      <formula>C$9&gt;=20/24</formula>
    </cfRule>
    <cfRule type="expression" dxfId="2570" priority="45">
      <formula>AND(C$9&gt;=14/24,C$9&lt;20/24)</formula>
    </cfRule>
    <cfRule type="expression" dxfId="2569" priority="46">
      <formula>AND(C$9&gt;=8/24,C$9&lt;14/24)</formula>
    </cfRule>
    <cfRule type="expression" dxfId="2568" priority="47">
      <formula>C$9&lt;8/24</formula>
    </cfRule>
  </conditionalFormatting>
  <conditionalFormatting sqref="B83:K86">
    <cfRule type="expression" dxfId="2567" priority="40">
      <formula>B$9&gt;=20/24</formula>
    </cfRule>
    <cfRule type="expression" dxfId="2566" priority="41">
      <formula>AND(B$9&gt;=14/24,B$9&lt;20/24)</formula>
    </cfRule>
    <cfRule type="expression" dxfId="2565" priority="42">
      <formula>AND(B$9&gt;=8/24,B$9&lt;14/24)</formula>
    </cfRule>
    <cfRule type="expression" dxfId="2564" priority="43">
      <formula>B$9&lt;8/24</formula>
    </cfRule>
  </conditionalFormatting>
  <conditionalFormatting sqref="L83:Q86">
    <cfRule type="expression" dxfId="2563" priority="36">
      <formula>L$9&gt;=20/24</formula>
    </cfRule>
    <cfRule type="expression" dxfId="2562" priority="37">
      <formula>AND(L$9&gt;=14/24,L$9&lt;20/24)</formula>
    </cfRule>
    <cfRule type="expression" dxfId="2561" priority="38">
      <formula>AND(L$9&gt;=8/24,L$9&lt;14/24)</formula>
    </cfRule>
    <cfRule type="expression" dxfId="2560" priority="39">
      <formula>L$9&lt;8/24</formula>
    </cfRule>
  </conditionalFormatting>
  <conditionalFormatting sqref="R83:Z86">
    <cfRule type="expression" dxfId="2559" priority="32">
      <formula>R$9&gt;=20/24</formula>
    </cfRule>
    <cfRule type="expression" dxfId="2558" priority="33">
      <formula>AND(R$9&gt;=14/24,R$9&lt;20/24)</formula>
    </cfRule>
    <cfRule type="expression" dxfId="2557" priority="34">
      <formula>AND(R$9&gt;=8/24,R$9&lt;14/24)</formula>
    </cfRule>
    <cfRule type="expression" dxfId="2556" priority="35">
      <formula>R$9&lt;8/24</formula>
    </cfRule>
  </conditionalFormatting>
  <conditionalFormatting sqref="AG42 B11:AF47">
    <cfRule type="expression" dxfId="2555" priority="31">
      <formula>B11&gt;$AG11</formula>
    </cfRule>
  </conditionalFormatting>
  <conditionalFormatting sqref="T192:AX192">
    <cfRule type="expression" dxfId="2554" priority="27">
      <formula>T$9&gt;=20/24</formula>
    </cfRule>
    <cfRule type="expression" dxfId="2553" priority="28">
      <formula>AND(T$9&gt;=14/24,T$9&lt;20/24)</formula>
    </cfRule>
    <cfRule type="expression" dxfId="2552" priority="29">
      <formula>AND(T$9&gt;=8/24,T$9&lt;14/24)</formula>
    </cfRule>
    <cfRule type="expression" dxfId="2551" priority="30">
      <formula>T$9&lt;8/24</formula>
    </cfRule>
  </conditionalFormatting>
  <conditionalFormatting sqref="A11:A86 A88:A180">
    <cfRule type="expression" dxfId="2550" priority="26">
      <formula>$AH11=0</formula>
    </cfRule>
  </conditionalFormatting>
  <conditionalFormatting sqref="AA87:AF87">
    <cfRule type="expression" dxfId="2549" priority="22">
      <formula>AA$9&gt;=20/24</formula>
    </cfRule>
    <cfRule type="expression" dxfId="2548" priority="23">
      <formula>AND(AA$9&gt;=14/24,AA$9&lt;20/24)</formula>
    </cfRule>
    <cfRule type="expression" dxfId="2547" priority="24">
      <formula>AND(AA$9&gt;=8/24,AA$9&lt;14/24)</formula>
    </cfRule>
    <cfRule type="expression" dxfId="2546" priority="25">
      <formula>AA$9&lt;8/24</formula>
    </cfRule>
  </conditionalFormatting>
  <conditionalFormatting sqref="B87:K87">
    <cfRule type="expression" dxfId="2545" priority="18">
      <formula>B$9&gt;=20/24</formula>
    </cfRule>
    <cfRule type="expression" dxfId="2544" priority="19">
      <formula>AND(B$9&gt;=14/24,B$9&lt;20/24)</formula>
    </cfRule>
    <cfRule type="expression" dxfId="2543" priority="20">
      <formula>AND(B$9&gt;=8/24,B$9&lt;14/24)</formula>
    </cfRule>
    <cfRule type="expression" dxfId="2542" priority="21">
      <formula>B$9&lt;8/24</formula>
    </cfRule>
  </conditionalFormatting>
  <conditionalFormatting sqref="L87:Q87">
    <cfRule type="expression" dxfId="2541" priority="14">
      <formula>L$9&gt;=20/24</formula>
    </cfRule>
    <cfRule type="expression" dxfId="2540" priority="15">
      <formula>AND(L$9&gt;=14/24,L$9&lt;20/24)</formula>
    </cfRule>
    <cfRule type="expression" dxfId="2539" priority="16">
      <formula>AND(L$9&gt;=8/24,L$9&lt;14/24)</formula>
    </cfRule>
    <cfRule type="expression" dxfId="2538" priority="17">
      <formula>L$9&lt;8/24</formula>
    </cfRule>
  </conditionalFormatting>
  <conditionalFormatting sqref="R87:Z87">
    <cfRule type="expression" dxfId="2537" priority="10">
      <formula>R$9&gt;=20/24</formula>
    </cfRule>
    <cfRule type="expression" dxfId="2536" priority="11">
      <formula>AND(R$9&gt;=14/24,R$9&lt;20/24)</formula>
    </cfRule>
    <cfRule type="expression" dxfId="2535" priority="12">
      <formula>AND(R$9&gt;=8/24,R$9&lt;14/24)</formula>
    </cfRule>
    <cfRule type="expression" dxfId="2534" priority="13">
      <formula>R$9&lt;8/24</formula>
    </cfRule>
  </conditionalFormatting>
  <conditionalFormatting sqref="A87">
    <cfRule type="expression" dxfId="2533" priority="9">
      <formula>$AH87=0</formula>
    </cfRule>
  </conditionalFormatting>
  <conditionalFormatting sqref="B28:AF28">
    <cfRule type="expression" dxfId="2532" priority="5">
      <formula>B$9&gt;=20/24</formula>
    </cfRule>
    <cfRule type="expression" dxfId="2531" priority="6">
      <formula>AND(B$9&gt;=14/24,B$9&lt;20/24)</formula>
    </cfRule>
    <cfRule type="expression" dxfId="2530" priority="7">
      <formula>AND(B$9&gt;=8/24,B$9&lt;14/24)</formula>
    </cfRule>
    <cfRule type="expression" dxfId="2529" priority="8">
      <formula>B$9&lt;8/24</formula>
    </cfRule>
  </conditionalFormatting>
  <conditionalFormatting sqref="R28:AF28">
    <cfRule type="expression" dxfId="2528" priority="1">
      <formula>R$9&gt;=20/24</formula>
    </cfRule>
    <cfRule type="expression" dxfId="2527" priority="2">
      <formula>AND(R$9&gt;=14/24,R$9&lt;20/24)</formula>
    </cfRule>
    <cfRule type="expression" dxfId="2526" priority="3">
      <formula>AND(R$9&gt;=8/24,R$9&lt;14/24)</formula>
    </cfRule>
    <cfRule type="expression" dxfId="2525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6" sqref="D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7" width="5.7109375" customWidth="1"/>
    <col min="18" max="18" width="6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16</v>
      </c>
      <c r="D4" s="226">
        <f ca="1">IFERROR(DATE(2021,4,13)+C4,"")</f>
        <v>44315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707.5</v>
      </c>
      <c r="C5" s="32">
        <f t="shared" ref="C5:AF5" si="0">C59</f>
        <v>727.5</v>
      </c>
      <c r="D5" s="32">
        <f t="shared" si="0"/>
        <v>727.5</v>
      </c>
      <c r="E5" s="32">
        <f t="shared" si="0"/>
        <v>720.6</v>
      </c>
      <c r="F5" s="32">
        <f t="shared" si="0"/>
        <v>739.1</v>
      </c>
      <c r="G5" s="32">
        <f t="shared" si="0"/>
        <v>706.4</v>
      </c>
      <c r="H5" s="32">
        <f t="shared" si="0"/>
        <v>738.3</v>
      </c>
      <c r="I5" s="32">
        <f t="shared" si="0"/>
        <v>736.40000000000009</v>
      </c>
      <c r="J5" s="32">
        <f t="shared" si="0"/>
        <v>744.2</v>
      </c>
      <c r="K5" s="32">
        <f t="shared" si="0"/>
        <v>750.5</v>
      </c>
      <c r="L5" s="32">
        <f t="shared" si="0"/>
        <v>770.30000000000007</v>
      </c>
      <c r="M5" s="32">
        <f t="shared" si="0"/>
        <v>784.34</v>
      </c>
      <c r="N5" s="32">
        <f t="shared" si="0"/>
        <v>780.5</v>
      </c>
      <c r="O5" s="32">
        <f t="shared" si="0"/>
        <v>781.4</v>
      </c>
      <c r="P5" s="32">
        <f t="shared" si="0"/>
        <v>778.01</v>
      </c>
      <c r="Q5" s="32">
        <f t="shared" si="0"/>
        <v>753.2</v>
      </c>
      <c r="R5" s="32">
        <f t="shared" si="0"/>
        <v>740.4</v>
      </c>
      <c r="S5" s="32">
        <f t="shared" si="0"/>
        <v>687.6</v>
      </c>
      <c r="T5" s="32">
        <f t="shared" si="0"/>
        <v>685.7</v>
      </c>
      <c r="U5" s="32">
        <f t="shared" si="0"/>
        <v>735.5</v>
      </c>
      <c r="V5" s="32">
        <f t="shared" si="0"/>
        <v>663.9</v>
      </c>
      <c r="W5" s="32">
        <f t="shared" si="0"/>
        <v>688.6</v>
      </c>
      <c r="X5" s="32">
        <f t="shared" si="0"/>
        <v>678.2</v>
      </c>
      <c r="Y5" s="32">
        <f t="shared" si="0"/>
        <v>662.6</v>
      </c>
      <c r="Z5" s="32">
        <f t="shared" si="0"/>
        <v>657.8</v>
      </c>
      <c r="AA5" s="32">
        <f t="shared" si="0"/>
        <v>648.79999999999995</v>
      </c>
      <c r="AB5" s="32">
        <f t="shared" si="0"/>
        <v>646.59999999999991</v>
      </c>
      <c r="AC5" s="32">
        <f t="shared" si="0"/>
        <v>650.1</v>
      </c>
      <c r="AD5" s="32">
        <f t="shared" si="0"/>
        <v>637.70000000000005</v>
      </c>
      <c r="AE5" s="32">
        <f t="shared" si="0"/>
        <v>585.4</v>
      </c>
      <c r="AF5" s="32">
        <f t="shared" si="0"/>
        <v>648.08999999999992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1273MW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Load=983</v>
      </c>
      <c r="B7" s="35">
        <f t="shared" ref="B7:AF7" si="1">B65</f>
        <v>1092.8399999999999</v>
      </c>
      <c r="C7" s="35">
        <f t="shared" si="1"/>
        <v>1081.8400000000001</v>
      </c>
      <c r="D7" s="35">
        <f t="shared" si="1"/>
        <v>1038.54</v>
      </c>
      <c r="E7" s="35">
        <f t="shared" si="1"/>
        <v>1023.24</v>
      </c>
      <c r="F7" s="35">
        <f t="shared" si="1"/>
        <v>1083.6400000000001</v>
      </c>
      <c r="G7" s="35">
        <f t="shared" si="1"/>
        <v>1077.44</v>
      </c>
      <c r="H7" s="35">
        <f t="shared" si="1"/>
        <v>1125.54</v>
      </c>
      <c r="I7" s="35">
        <f t="shared" si="1"/>
        <v>1182.44</v>
      </c>
      <c r="J7" s="35">
        <f t="shared" si="1"/>
        <v>1203.6400000000001</v>
      </c>
      <c r="K7" s="35">
        <f t="shared" si="1"/>
        <v>1253.04</v>
      </c>
      <c r="L7" s="35">
        <f>L65</f>
        <v>1263.54</v>
      </c>
      <c r="M7" s="35">
        <f t="shared" si="1"/>
        <v>1272.98</v>
      </c>
      <c r="N7" s="35">
        <f t="shared" si="1"/>
        <v>1272.8400000000001</v>
      </c>
      <c r="O7" s="35">
        <f t="shared" si="1"/>
        <v>1274.04</v>
      </c>
      <c r="P7" s="35">
        <f t="shared" si="1"/>
        <v>1272.75</v>
      </c>
      <c r="Q7" s="35">
        <f t="shared" si="1"/>
        <v>1279.6400000000001</v>
      </c>
      <c r="R7" s="35">
        <f t="shared" si="1"/>
        <v>1288.04</v>
      </c>
      <c r="S7" s="35">
        <f t="shared" si="1"/>
        <v>1288.44</v>
      </c>
      <c r="T7" s="35">
        <f t="shared" si="1"/>
        <v>1278.3399999999999</v>
      </c>
      <c r="U7" s="35">
        <f t="shared" si="1"/>
        <v>1249.94</v>
      </c>
      <c r="V7" s="35">
        <f t="shared" si="1"/>
        <v>1158.8399999999999</v>
      </c>
      <c r="W7" s="35">
        <f t="shared" si="1"/>
        <v>1161.94</v>
      </c>
      <c r="X7" s="35">
        <f t="shared" si="1"/>
        <v>1189.24</v>
      </c>
      <c r="Y7" s="35">
        <f t="shared" si="1"/>
        <v>1185.04</v>
      </c>
      <c r="Z7" s="35">
        <f t="shared" si="1"/>
        <v>1309.04</v>
      </c>
      <c r="AA7" s="35">
        <f t="shared" si="1"/>
        <v>1086.74</v>
      </c>
      <c r="AB7" s="35">
        <f t="shared" si="1"/>
        <v>1078.3399999999999</v>
      </c>
      <c r="AC7" s="35">
        <f t="shared" si="1"/>
        <v>1075.94</v>
      </c>
      <c r="AD7" s="35">
        <f t="shared" si="1"/>
        <v>1096.1400000000001</v>
      </c>
      <c r="AE7" s="35">
        <f t="shared" si="1"/>
        <v>982.83999999999992</v>
      </c>
      <c r="AF7" s="35">
        <f t="shared" si="1"/>
        <v>990.93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17.3</v>
      </c>
      <c r="C11" s="47">
        <v>17.3</v>
      </c>
      <c r="D11" s="47">
        <v>20.3</v>
      </c>
      <c r="E11" s="47">
        <v>20.7</v>
      </c>
      <c r="F11" s="47">
        <v>20.2</v>
      </c>
      <c r="G11" s="47">
        <v>19.899999999999999</v>
      </c>
      <c r="H11" s="47">
        <v>20</v>
      </c>
      <c r="I11" s="47">
        <v>20.9</v>
      </c>
      <c r="J11" s="47">
        <v>21.4</v>
      </c>
      <c r="K11" s="47">
        <v>20.6</v>
      </c>
      <c r="L11" s="48">
        <v>20.6</v>
      </c>
      <c r="M11" s="48">
        <v>20.6</v>
      </c>
      <c r="N11" s="48">
        <v>20.6</v>
      </c>
      <c r="O11" s="48">
        <v>20.6</v>
      </c>
      <c r="P11" s="48">
        <v>20.6</v>
      </c>
      <c r="Q11" s="48">
        <v>20.6</v>
      </c>
      <c r="R11" s="49">
        <v>20.6</v>
      </c>
      <c r="S11" s="49">
        <v>20.7</v>
      </c>
      <c r="T11" s="49">
        <v>20.399999999999999</v>
      </c>
      <c r="U11" s="49">
        <v>20.399999999999999</v>
      </c>
      <c r="V11" s="49">
        <v>19</v>
      </c>
      <c r="W11" s="49">
        <v>21.8</v>
      </c>
      <c r="X11" s="49">
        <v>20.100000000000001</v>
      </c>
      <c r="Y11" s="49">
        <v>20.5</v>
      </c>
      <c r="Z11" s="49">
        <v>20.9</v>
      </c>
      <c r="AA11" s="49">
        <v>20.9</v>
      </c>
      <c r="AB11" s="49">
        <v>20.9</v>
      </c>
      <c r="AC11" s="49">
        <v>20.9</v>
      </c>
      <c r="AD11" s="49">
        <v>20.9</v>
      </c>
      <c r="AE11" s="49">
        <v>20.9</v>
      </c>
      <c r="AF11" s="49">
        <v>20.9</v>
      </c>
      <c r="AG11" s="50">
        <v>60</v>
      </c>
      <c r="AH11" s="51">
        <f>MAX(B11:AF11)</f>
        <v>21.8</v>
      </c>
      <c r="AI11" s="52">
        <f>MIN(B11:AF11)</f>
        <v>17.3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29.9</v>
      </c>
      <c r="C12" s="55">
        <v>29.9</v>
      </c>
      <c r="D12" s="55">
        <v>29.8</v>
      </c>
      <c r="E12" s="55">
        <v>29.8</v>
      </c>
      <c r="F12" s="55">
        <v>29.6</v>
      </c>
      <c r="G12" s="55">
        <v>29.7</v>
      </c>
      <c r="H12" s="55">
        <v>29.5</v>
      </c>
      <c r="I12" s="55">
        <v>30.1</v>
      </c>
      <c r="J12" s="55">
        <v>29.4</v>
      </c>
      <c r="K12" s="55">
        <v>29.4</v>
      </c>
      <c r="L12" s="48">
        <v>29.6</v>
      </c>
      <c r="M12" s="48">
        <v>29.9</v>
      </c>
      <c r="N12" s="48">
        <v>29.4</v>
      </c>
      <c r="O12" s="48">
        <v>29.6</v>
      </c>
      <c r="P12" s="48">
        <v>30.8</v>
      </c>
      <c r="Q12" s="48">
        <v>31.7</v>
      </c>
      <c r="R12" s="48">
        <v>25</v>
      </c>
      <c r="S12" s="48">
        <v>25.2</v>
      </c>
      <c r="T12" s="48">
        <v>25.6</v>
      </c>
      <c r="U12" s="48">
        <v>25.6</v>
      </c>
      <c r="V12" s="48">
        <v>25.2</v>
      </c>
      <c r="W12" s="48">
        <v>25.2</v>
      </c>
      <c r="X12" s="48">
        <v>29.9</v>
      </c>
      <c r="Y12" s="48">
        <v>0</v>
      </c>
      <c r="Z12" s="48">
        <v>44.4</v>
      </c>
      <c r="AA12" s="48">
        <v>0</v>
      </c>
      <c r="AB12" s="48">
        <v>36.1</v>
      </c>
      <c r="AC12" s="48">
        <v>36.6</v>
      </c>
      <c r="AD12" s="48">
        <v>48.9</v>
      </c>
      <c r="AE12" s="48">
        <v>39.799999999999997</v>
      </c>
      <c r="AF12" s="48">
        <v>31.4</v>
      </c>
      <c r="AG12" s="56">
        <v>50</v>
      </c>
      <c r="AH12" s="51">
        <f t="shared" ref="AH12:AH77" si="2">MAX(B12:AF12)</f>
        <v>48.9</v>
      </c>
      <c r="AI12" s="52">
        <f t="shared" ref="AI12:AI77" si="3">MIN(B12:AF12)</f>
        <v>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17.3</v>
      </c>
      <c r="C13" s="55">
        <v>17.3</v>
      </c>
      <c r="D13" s="55">
        <v>16.8</v>
      </c>
      <c r="E13" s="55">
        <v>16.8</v>
      </c>
      <c r="F13" s="55">
        <v>16.7</v>
      </c>
      <c r="G13" s="55">
        <v>16.8</v>
      </c>
      <c r="H13" s="55">
        <v>16.7</v>
      </c>
      <c r="I13" s="55">
        <v>16.8</v>
      </c>
      <c r="J13" s="55">
        <v>16.7</v>
      </c>
      <c r="K13" s="55">
        <v>16</v>
      </c>
      <c r="L13" s="48">
        <v>16</v>
      </c>
      <c r="M13" s="48">
        <v>16</v>
      </c>
      <c r="N13" s="48">
        <v>16</v>
      </c>
      <c r="O13" s="48">
        <v>16</v>
      </c>
      <c r="P13" s="48">
        <v>16</v>
      </c>
      <c r="Q13" s="48">
        <v>16</v>
      </c>
      <c r="R13" s="48">
        <v>15</v>
      </c>
      <c r="S13" s="48">
        <v>18.2</v>
      </c>
      <c r="T13" s="48">
        <v>15.8</v>
      </c>
      <c r="U13" s="48">
        <v>15.8</v>
      </c>
      <c r="V13" s="48">
        <v>16.899999999999999</v>
      </c>
      <c r="W13" s="48">
        <v>16.899999999999999</v>
      </c>
      <c r="X13" s="48">
        <v>17.600000000000001</v>
      </c>
      <c r="Y13" s="48">
        <v>17.5</v>
      </c>
      <c r="Z13" s="48">
        <v>16.8</v>
      </c>
      <c r="AA13" s="48">
        <v>16.8</v>
      </c>
      <c r="AB13" s="48">
        <v>16.8</v>
      </c>
      <c r="AC13" s="48">
        <v>16.8</v>
      </c>
      <c r="AD13" s="48">
        <v>16.8</v>
      </c>
      <c r="AE13" s="48">
        <v>16.8</v>
      </c>
      <c r="AF13" s="48">
        <v>16.8</v>
      </c>
      <c r="AG13" s="58">
        <v>45</v>
      </c>
      <c r="AH13" s="51">
        <f t="shared" si="2"/>
        <v>18.2</v>
      </c>
      <c r="AI13" s="52">
        <f t="shared" si="3"/>
        <v>15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10</v>
      </c>
      <c r="C14" s="55">
        <v>10</v>
      </c>
      <c r="D14" s="55">
        <v>10</v>
      </c>
      <c r="E14" s="55">
        <v>10</v>
      </c>
      <c r="F14" s="55">
        <v>10</v>
      </c>
      <c r="G14" s="55">
        <v>10</v>
      </c>
      <c r="H14" s="55">
        <v>10</v>
      </c>
      <c r="I14" s="55">
        <v>10</v>
      </c>
      <c r="J14" s="55">
        <v>10</v>
      </c>
      <c r="K14" s="55">
        <v>10</v>
      </c>
      <c r="L14" s="48">
        <v>10</v>
      </c>
      <c r="M14" s="48">
        <v>10</v>
      </c>
      <c r="N14" s="48">
        <v>10</v>
      </c>
      <c r="O14" s="48">
        <v>10</v>
      </c>
      <c r="P14" s="48">
        <v>10</v>
      </c>
      <c r="Q14" s="48">
        <v>10</v>
      </c>
      <c r="R14" s="48">
        <v>10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10</v>
      </c>
      <c r="Z14" s="48">
        <v>10</v>
      </c>
      <c r="AA14" s="48">
        <v>10</v>
      </c>
      <c r="AB14" s="48">
        <v>10</v>
      </c>
      <c r="AC14" s="48">
        <v>10</v>
      </c>
      <c r="AD14" s="48">
        <v>10</v>
      </c>
      <c r="AE14" s="48">
        <v>10</v>
      </c>
      <c r="AF14" s="48">
        <v>10</v>
      </c>
      <c r="AG14" s="58">
        <v>25</v>
      </c>
      <c r="AH14" s="51">
        <f t="shared" si="2"/>
        <v>10</v>
      </c>
      <c r="AI14" s="52">
        <f t="shared" si="3"/>
        <v>10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9.8000000000000007</v>
      </c>
      <c r="C15" s="55">
        <v>9.8000000000000007</v>
      </c>
      <c r="D15" s="55">
        <v>9.9</v>
      </c>
      <c r="E15" s="55">
        <v>7</v>
      </c>
      <c r="F15" s="55">
        <v>9.6</v>
      </c>
      <c r="G15" s="55">
        <v>9.8000000000000007</v>
      </c>
      <c r="H15" s="55">
        <v>9.8000000000000007</v>
      </c>
      <c r="I15" s="55">
        <v>7</v>
      </c>
      <c r="J15" s="55">
        <v>7</v>
      </c>
      <c r="K15" s="55">
        <v>9.6999999999999993</v>
      </c>
      <c r="L15" s="55">
        <v>9.8000000000000007</v>
      </c>
      <c r="M15" s="55">
        <v>7.3</v>
      </c>
      <c r="N15" s="55">
        <v>9.4</v>
      </c>
      <c r="O15" s="55">
        <v>9.5</v>
      </c>
      <c r="P15" s="55">
        <v>7.2</v>
      </c>
      <c r="Q15" s="55">
        <v>7.2</v>
      </c>
      <c r="R15" s="55">
        <v>7.2</v>
      </c>
      <c r="S15" s="55">
        <v>0</v>
      </c>
      <c r="T15" s="48">
        <v>13.2</v>
      </c>
      <c r="U15" s="48">
        <v>9.8000000000000007</v>
      </c>
      <c r="V15" s="48">
        <v>9.6999999999999993</v>
      </c>
      <c r="W15" s="48">
        <v>7.2</v>
      </c>
      <c r="X15" s="48">
        <v>7.4</v>
      </c>
      <c r="Y15" s="48">
        <v>0</v>
      </c>
      <c r="Z15" s="48">
        <v>8</v>
      </c>
      <c r="AA15" s="48">
        <v>8</v>
      </c>
      <c r="AB15" s="48">
        <v>8</v>
      </c>
      <c r="AC15" s="48">
        <v>10</v>
      </c>
      <c r="AD15" s="48">
        <v>9.9</v>
      </c>
      <c r="AE15" s="48">
        <v>10.1</v>
      </c>
      <c r="AF15" s="48">
        <v>10.7</v>
      </c>
      <c r="AG15" s="58">
        <v>25</v>
      </c>
      <c r="AH15" s="51">
        <f t="shared" si="2"/>
        <v>13.2</v>
      </c>
      <c r="AI15" s="52">
        <f t="shared" si="3"/>
        <v>0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55">
        <v>6.2</v>
      </c>
      <c r="M16" s="55">
        <v>6.2</v>
      </c>
      <c r="N16" s="55">
        <v>6.2</v>
      </c>
      <c r="O16" s="55">
        <v>6.2</v>
      </c>
      <c r="P16" s="55">
        <v>6.2</v>
      </c>
      <c r="Q16" s="55">
        <v>6.2</v>
      </c>
      <c r="R16" s="55">
        <v>6.2</v>
      </c>
      <c r="S16" s="55">
        <v>6.2</v>
      </c>
      <c r="T16" s="55">
        <v>6.2</v>
      </c>
      <c r="U16" s="55">
        <v>6.2</v>
      </c>
      <c r="V16" s="55">
        <v>6.2</v>
      </c>
      <c r="W16" s="55">
        <v>6.2</v>
      </c>
      <c r="X16" s="55">
        <v>6.2</v>
      </c>
      <c r="Y16" s="55">
        <v>6.2</v>
      </c>
      <c r="Z16" s="55">
        <v>6.2</v>
      </c>
      <c r="AA16" s="55">
        <v>6.2</v>
      </c>
      <c r="AB16" s="55">
        <v>6.2</v>
      </c>
      <c r="AC16" s="55">
        <v>6.2</v>
      </c>
      <c r="AD16" s="55">
        <v>6.2</v>
      </c>
      <c r="AE16" s="55">
        <v>6.2</v>
      </c>
      <c r="AF16" s="55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14.5</v>
      </c>
      <c r="C17" s="55">
        <v>14.5</v>
      </c>
      <c r="D17" s="55">
        <v>12.6</v>
      </c>
      <c r="E17" s="55">
        <v>12.5</v>
      </c>
      <c r="F17" s="55">
        <v>14.1</v>
      </c>
      <c r="G17" s="55">
        <v>14.1</v>
      </c>
      <c r="H17" s="55">
        <v>14</v>
      </c>
      <c r="I17" s="55">
        <v>14</v>
      </c>
      <c r="J17" s="55">
        <v>14.1</v>
      </c>
      <c r="K17" s="55">
        <v>14.1</v>
      </c>
      <c r="L17" s="55">
        <v>13.9</v>
      </c>
      <c r="M17" s="55">
        <v>11.6</v>
      </c>
      <c r="N17" s="55">
        <v>11.8</v>
      </c>
      <c r="O17" s="55">
        <v>12</v>
      </c>
      <c r="P17" s="55">
        <v>12.4</v>
      </c>
      <c r="Q17" s="55">
        <v>12.2</v>
      </c>
      <c r="R17" s="55">
        <v>12.5</v>
      </c>
      <c r="S17" s="55">
        <v>11.9</v>
      </c>
      <c r="T17" s="48">
        <v>12.1</v>
      </c>
      <c r="U17" s="48">
        <v>12.1</v>
      </c>
      <c r="V17" s="48">
        <v>12.4</v>
      </c>
      <c r="W17" s="48">
        <v>12.1</v>
      </c>
      <c r="X17" s="48">
        <v>14.7</v>
      </c>
      <c r="Y17" s="48">
        <v>14.3</v>
      </c>
      <c r="Z17" s="48">
        <v>14.6</v>
      </c>
      <c r="AA17" s="48">
        <v>14.6</v>
      </c>
      <c r="AB17" s="48">
        <v>14.6</v>
      </c>
      <c r="AC17" s="48">
        <v>14.2</v>
      </c>
      <c r="AD17" s="48">
        <v>14.6</v>
      </c>
      <c r="AE17" s="48">
        <v>13.5</v>
      </c>
      <c r="AF17" s="48">
        <v>12.6</v>
      </c>
      <c r="AG17" s="58">
        <v>22.1</v>
      </c>
      <c r="AH17" s="51">
        <f t="shared" si="2"/>
        <v>14.7</v>
      </c>
      <c r="AI17" s="52">
        <f t="shared" si="3"/>
        <v>11.6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3</v>
      </c>
      <c r="C18" s="55">
        <v>3</v>
      </c>
      <c r="D18" s="55">
        <v>4</v>
      </c>
      <c r="E18" s="55">
        <v>4</v>
      </c>
      <c r="F18" s="55">
        <v>4</v>
      </c>
      <c r="G18" s="55">
        <v>4</v>
      </c>
      <c r="H18" s="55">
        <v>4</v>
      </c>
      <c r="I18" s="55">
        <v>4</v>
      </c>
      <c r="J18" s="55">
        <v>4</v>
      </c>
      <c r="K18" s="55">
        <v>4</v>
      </c>
      <c r="L18" s="55">
        <v>4</v>
      </c>
      <c r="M18" s="55">
        <v>4</v>
      </c>
      <c r="N18" s="55">
        <v>4</v>
      </c>
      <c r="O18" s="55">
        <v>4</v>
      </c>
      <c r="P18" s="55">
        <v>4</v>
      </c>
      <c r="Q18" s="55">
        <v>4</v>
      </c>
      <c r="R18" s="55">
        <v>4</v>
      </c>
      <c r="S18" s="55">
        <v>4</v>
      </c>
      <c r="T18" s="55">
        <v>4</v>
      </c>
      <c r="U18" s="55">
        <v>4</v>
      </c>
      <c r="V18" s="55">
        <v>4</v>
      </c>
      <c r="W18" s="55">
        <v>4</v>
      </c>
      <c r="X18" s="55">
        <v>4</v>
      </c>
      <c r="Y18" s="55">
        <v>4</v>
      </c>
      <c r="Z18" s="55">
        <v>4</v>
      </c>
      <c r="AA18" s="55">
        <v>4</v>
      </c>
      <c r="AB18" s="55">
        <v>4</v>
      </c>
      <c r="AC18" s="55">
        <v>4</v>
      </c>
      <c r="AD18" s="55">
        <v>4</v>
      </c>
      <c r="AE18" s="55">
        <v>4</v>
      </c>
      <c r="AF18" s="55">
        <v>4</v>
      </c>
      <c r="AG18" s="58">
        <v>22.1</v>
      </c>
      <c r="AH18" s="51">
        <f t="shared" si="2"/>
        <v>4</v>
      </c>
      <c r="AI18" s="52">
        <f t="shared" si="3"/>
        <v>3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8.5</v>
      </c>
      <c r="C19" s="55">
        <v>8.5</v>
      </c>
      <c r="D19" s="55">
        <v>10</v>
      </c>
      <c r="E19" s="55">
        <v>9.1999999999999993</v>
      </c>
      <c r="F19" s="55">
        <v>8.8000000000000007</v>
      </c>
      <c r="G19" s="55">
        <v>8</v>
      </c>
      <c r="H19" s="55">
        <v>8.1</v>
      </c>
      <c r="I19" s="55">
        <v>8</v>
      </c>
      <c r="J19" s="55">
        <v>7.6</v>
      </c>
      <c r="K19" s="55">
        <v>7.7</v>
      </c>
      <c r="L19" s="55">
        <v>7.6</v>
      </c>
      <c r="M19" s="55">
        <v>7.7</v>
      </c>
      <c r="N19" s="55">
        <v>7.7</v>
      </c>
      <c r="O19" s="55">
        <v>7.6</v>
      </c>
      <c r="P19" s="55">
        <v>7.7</v>
      </c>
      <c r="Q19" s="55">
        <v>7</v>
      </c>
      <c r="R19" s="55">
        <v>6.1</v>
      </c>
      <c r="S19" s="55">
        <v>6.2</v>
      </c>
      <c r="T19" s="48">
        <v>6.8</v>
      </c>
      <c r="U19" s="48">
        <v>6.8</v>
      </c>
      <c r="V19" s="48">
        <v>6.8</v>
      </c>
      <c r="W19" s="48">
        <v>6.8</v>
      </c>
      <c r="X19" s="48">
        <v>6.8</v>
      </c>
      <c r="Y19" s="48">
        <v>6.8</v>
      </c>
      <c r="Z19" s="48">
        <v>7.1</v>
      </c>
      <c r="AA19" s="48">
        <v>7.1</v>
      </c>
      <c r="AB19" s="48">
        <v>8.4</v>
      </c>
      <c r="AC19" s="48">
        <v>9.1999999999999993</v>
      </c>
      <c r="AD19" s="48">
        <v>11.2</v>
      </c>
      <c r="AE19" s="48">
        <v>11.3</v>
      </c>
      <c r="AF19" s="48">
        <v>11.2</v>
      </c>
      <c r="AG19" s="58">
        <v>22</v>
      </c>
      <c r="AH19" s="51">
        <f t="shared" si="2"/>
        <v>11.3</v>
      </c>
      <c r="AI19" s="52">
        <f t="shared" si="3"/>
        <v>6.1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3.5</v>
      </c>
      <c r="C20" s="55">
        <v>3.5</v>
      </c>
      <c r="D20" s="55">
        <v>3.5</v>
      </c>
      <c r="E20" s="55">
        <v>3.5</v>
      </c>
      <c r="F20" s="55">
        <v>3.5</v>
      </c>
      <c r="G20" s="55">
        <v>3.5</v>
      </c>
      <c r="H20" s="55">
        <v>3.5</v>
      </c>
      <c r="I20" s="55">
        <v>3.5</v>
      </c>
      <c r="J20" s="55">
        <v>3.5</v>
      </c>
      <c r="K20" s="55">
        <v>3.5</v>
      </c>
      <c r="L20" s="55">
        <v>3.5</v>
      </c>
      <c r="M20" s="55">
        <v>3.5</v>
      </c>
      <c r="N20" s="55">
        <v>3.5</v>
      </c>
      <c r="O20" s="55">
        <v>3.5</v>
      </c>
      <c r="P20" s="55">
        <v>3.5</v>
      </c>
      <c r="Q20" s="55">
        <v>3.5</v>
      </c>
      <c r="R20" s="55">
        <v>3.5</v>
      </c>
      <c r="S20" s="55">
        <v>3.5</v>
      </c>
      <c r="T20" s="55">
        <v>3.5</v>
      </c>
      <c r="U20" s="55">
        <v>3.5</v>
      </c>
      <c r="V20" s="55">
        <v>3.5</v>
      </c>
      <c r="W20" s="55">
        <v>3.5</v>
      </c>
      <c r="X20" s="55">
        <v>3.5</v>
      </c>
      <c r="Y20" s="55">
        <v>3.5</v>
      </c>
      <c r="Z20" s="55">
        <v>3.5</v>
      </c>
      <c r="AA20" s="55">
        <v>3.5</v>
      </c>
      <c r="AB20" s="55">
        <v>3.5</v>
      </c>
      <c r="AC20" s="55">
        <v>3.5</v>
      </c>
      <c r="AD20" s="55">
        <v>3.5</v>
      </c>
      <c r="AE20" s="55">
        <v>3.5</v>
      </c>
      <c r="AF20" s="55">
        <v>3.5</v>
      </c>
      <c r="AG20" s="58">
        <v>22</v>
      </c>
      <c r="AH20" s="51">
        <f t="shared" si="2"/>
        <v>3.5</v>
      </c>
      <c r="AI20" s="52">
        <f t="shared" si="3"/>
        <v>3.5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2.5</v>
      </c>
      <c r="E21" s="55">
        <v>2.5</v>
      </c>
      <c r="F21" s="55">
        <v>2.5</v>
      </c>
      <c r="G21" s="55">
        <v>2.5</v>
      </c>
      <c r="H21" s="55">
        <v>2.5</v>
      </c>
      <c r="I21" s="55">
        <v>2.5</v>
      </c>
      <c r="J21" s="55">
        <v>2.5</v>
      </c>
      <c r="K21" s="55">
        <v>2.5</v>
      </c>
      <c r="L21" s="55">
        <v>2.5</v>
      </c>
      <c r="M21" s="55">
        <v>2.5</v>
      </c>
      <c r="N21" s="55">
        <v>2.5</v>
      </c>
      <c r="O21" s="55">
        <v>2.5</v>
      </c>
      <c r="P21" s="55">
        <v>2.5</v>
      </c>
      <c r="Q21" s="55">
        <v>2.5</v>
      </c>
      <c r="R21" s="55">
        <v>2.5</v>
      </c>
      <c r="S21" s="55">
        <v>2.5</v>
      </c>
      <c r="T21" s="55">
        <v>2.5</v>
      </c>
      <c r="U21" s="55">
        <v>2.5</v>
      </c>
      <c r="V21" s="55">
        <v>2.5</v>
      </c>
      <c r="W21" s="55">
        <v>2.5</v>
      </c>
      <c r="X21" s="55">
        <v>2.5</v>
      </c>
      <c r="Y21" s="55">
        <v>2.5</v>
      </c>
      <c r="Z21" s="55">
        <v>2.5</v>
      </c>
      <c r="AA21" s="55">
        <v>2.5</v>
      </c>
      <c r="AB21" s="55">
        <v>2.5</v>
      </c>
      <c r="AC21" s="55">
        <v>2.5</v>
      </c>
      <c r="AD21" s="55">
        <v>2.5</v>
      </c>
      <c r="AE21" s="55">
        <v>2.5</v>
      </c>
      <c r="AF21" s="55">
        <v>2.5</v>
      </c>
      <c r="AG21" s="58">
        <v>14.9</v>
      </c>
      <c r="AH21" s="51">
        <f t="shared" si="2"/>
        <v>2.5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55">
        <v>5</v>
      </c>
      <c r="AA22" s="55">
        <v>5</v>
      </c>
      <c r="AB22" s="55">
        <v>5</v>
      </c>
      <c r="AC22" s="55">
        <v>5</v>
      </c>
      <c r="AD22" s="55">
        <v>5</v>
      </c>
      <c r="AE22" s="55">
        <v>5</v>
      </c>
      <c r="AF22" s="55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4</v>
      </c>
      <c r="E23" s="55">
        <v>4</v>
      </c>
      <c r="F23" s="55">
        <v>4</v>
      </c>
      <c r="G23" s="55">
        <v>4</v>
      </c>
      <c r="H23" s="55">
        <v>4</v>
      </c>
      <c r="I23" s="55">
        <v>4</v>
      </c>
      <c r="J23" s="55">
        <v>4</v>
      </c>
      <c r="K23" s="55">
        <v>4</v>
      </c>
      <c r="L23" s="55">
        <v>4</v>
      </c>
      <c r="M23" s="55">
        <v>4</v>
      </c>
      <c r="N23" s="55">
        <v>4</v>
      </c>
      <c r="O23" s="55">
        <v>4</v>
      </c>
      <c r="P23" s="55">
        <v>4</v>
      </c>
      <c r="Q23" s="55">
        <v>4</v>
      </c>
      <c r="R23" s="55">
        <v>4</v>
      </c>
      <c r="S23" s="55">
        <v>4</v>
      </c>
      <c r="T23" s="55">
        <v>4</v>
      </c>
      <c r="U23" s="55">
        <v>4</v>
      </c>
      <c r="V23" s="55">
        <v>4</v>
      </c>
      <c r="W23" s="55">
        <v>4</v>
      </c>
      <c r="X23" s="55">
        <v>4</v>
      </c>
      <c r="Y23" s="55">
        <v>4</v>
      </c>
      <c r="Z23" s="55">
        <v>4</v>
      </c>
      <c r="AA23" s="55">
        <v>4</v>
      </c>
      <c r="AB23" s="55">
        <v>4</v>
      </c>
      <c r="AC23" s="55">
        <v>4</v>
      </c>
      <c r="AD23" s="55">
        <v>4</v>
      </c>
      <c r="AE23" s="55">
        <v>4</v>
      </c>
      <c r="AF23" s="55">
        <v>4</v>
      </c>
      <c r="AG23" s="58">
        <v>13</v>
      </c>
      <c r="AH23" s="51">
        <f t="shared" si="2"/>
        <v>4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55">
        <v>5</v>
      </c>
      <c r="Z24" s="55">
        <v>5</v>
      </c>
      <c r="AA24" s="55">
        <v>5</v>
      </c>
      <c r="AB24" s="55">
        <v>5</v>
      </c>
      <c r="AC24" s="55">
        <v>5</v>
      </c>
      <c r="AD24" s="55">
        <v>5</v>
      </c>
      <c r="AE24" s="55">
        <v>5</v>
      </c>
      <c r="AF24" s="55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55">
        <v>3</v>
      </c>
      <c r="AB26" s="55">
        <v>3</v>
      </c>
      <c r="AC26" s="55">
        <v>3</v>
      </c>
      <c r="AD26" s="55">
        <v>3</v>
      </c>
      <c r="AE26" s="55">
        <v>3</v>
      </c>
      <c r="AF26" s="55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</v>
      </c>
      <c r="C27" s="55">
        <v>3</v>
      </c>
      <c r="D27" s="55">
        <v>3.6</v>
      </c>
      <c r="E27" s="55">
        <v>3.6</v>
      </c>
      <c r="F27" s="55">
        <v>3.6</v>
      </c>
      <c r="G27" s="55">
        <v>3.6</v>
      </c>
      <c r="H27" s="55">
        <v>3.6</v>
      </c>
      <c r="I27" s="55">
        <v>3.6</v>
      </c>
      <c r="J27" s="55">
        <v>3.6</v>
      </c>
      <c r="K27" s="55">
        <v>3.6</v>
      </c>
      <c r="L27" s="55">
        <v>3.6</v>
      </c>
      <c r="M27" s="55">
        <v>3.6</v>
      </c>
      <c r="N27" s="55">
        <v>3.6</v>
      </c>
      <c r="O27" s="55">
        <v>3.6</v>
      </c>
      <c r="P27" s="55">
        <v>3.6</v>
      </c>
      <c r="Q27" s="55">
        <v>3.6</v>
      </c>
      <c r="R27" s="55">
        <v>3.6</v>
      </c>
      <c r="S27" s="55">
        <v>3.6</v>
      </c>
      <c r="T27" s="55">
        <v>3.6</v>
      </c>
      <c r="U27" s="55">
        <v>3.6</v>
      </c>
      <c r="V27" s="55">
        <v>3.6</v>
      </c>
      <c r="W27" s="55">
        <v>3.6</v>
      </c>
      <c r="X27" s="55">
        <v>3.6</v>
      </c>
      <c r="Y27" s="55">
        <v>3.6</v>
      </c>
      <c r="Z27" s="55">
        <v>3.6</v>
      </c>
      <c r="AA27" s="55">
        <v>3.6</v>
      </c>
      <c r="AB27" s="55">
        <v>3.6</v>
      </c>
      <c r="AC27" s="55">
        <v>3.6</v>
      </c>
      <c r="AD27" s="55">
        <v>3.6</v>
      </c>
      <c r="AE27" s="55">
        <v>3.6</v>
      </c>
      <c r="AF27" s="55">
        <v>3.6</v>
      </c>
      <c r="AG27" s="58">
        <v>10</v>
      </c>
      <c r="AH27" s="51">
        <f t="shared" si="2"/>
        <v>3.6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57</v>
      </c>
      <c r="C29" s="55">
        <v>57</v>
      </c>
      <c r="D29" s="55">
        <v>49.5</v>
      </c>
      <c r="E29" s="55">
        <v>46</v>
      </c>
      <c r="F29" s="55">
        <v>45.9</v>
      </c>
      <c r="G29" s="55">
        <v>43.5</v>
      </c>
      <c r="H29" s="55">
        <v>43.3</v>
      </c>
      <c r="I29" s="55">
        <v>42.5</v>
      </c>
      <c r="J29" s="55">
        <v>42.8</v>
      </c>
      <c r="K29" s="55">
        <v>41.6</v>
      </c>
      <c r="L29" s="66">
        <v>41.3</v>
      </c>
      <c r="M29" s="66">
        <v>41.8</v>
      </c>
      <c r="N29" s="66">
        <v>38.799999999999997</v>
      </c>
      <c r="O29" s="66">
        <v>38.4</v>
      </c>
      <c r="P29" s="66">
        <v>36.700000000000003</v>
      </c>
      <c r="Q29" s="66">
        <v>34.799999999999997</v>
      </c>
      <c r="R29" s="66">
        <v>34.299999999999997</v>
      </c>
      <c r="S29" s="66">
        <v>32.799999999999997</v>
      </c>
      <c r="T29" s="66">
        <v>11.5</v>
      </c>
      <c r="U29" s="66">
        <v>29.5</v>
      </c>
      <c r="V29" s="66">
        <v>29.5</v>
      </c>
      <c r="W29" s="66">
        <v>34.700000000000003</v>
      </c>
      <c r="X29" s="66">
        <v>37.1</v>
      </c>
      <c r="Y29" s="66">
        <v>36.5</v>
      </c>
      <c r="Z29" s="66">
        <v>38.6</v>
      </c>
      <c r="AA29" s="66">
        <v>38.6</v>
      </c>
      <c r="AB29" s="66">
        <v>35.9</v>
      </c>
      <c r="AC29" s="66">
        <v>34.299999999999997</v>
      </c>
      <c r="AD29" s="66">
        <v>35</v>
      </c>
      <c r="AE29" s="55">
        <v>33.1</v>
      </c>
      <c r="AF29" s="55">
        <v>32.799999999999997</v>
      </c>
      <c r="AG29" s="58">
        <v>240</v>
      </c>
      <c r="AH29" s="51">
        <f t="shared" si="2"/>
        <v>57</v>
      </c>
      <c r="AI29" s="52">
        <f t="shared" si="3"/>
        <v>11.5</v>
      </c>
      <c r="AK29" s="53"/>
    </row>
    <row r="30" spans="1:88" ht="15.75" thickBot="1" x14ac:dyDescent="0.3">
      <c r="A30" s="67" t="s">
        <v>37</v>
      </c>
      <c r="B30" s="68">
        <f>SUM(B11:B28)</f>
        <v>226.5</v>
      </c>
      <c r="C30" s="68">
        <f t="shared" ref="C30:AF30" si="4">SUM(C11:C28)</f>
        <v>226.5</v>
      </c>
      <c r="D30" s="68">
        <f t="shared" si="4"/>
        <v>231.20000000000002</v>
      </c>
      <c r="E30" s="68">
        <f t="shared" si="4"/>
        <v>227.79999999999998</v>
      </c>
      <c r="F30" s="68">
        <f t="shared" si="4"/>
        <v>230.79999999999998</v>
      </c>
      <c r="G30" s="68">
        <f t="shared" si="4"/>
        <v>230.1</v>
      </c>
      <c r="H30" s="68">
        <f t="shared" si="4"/>
        <v>229.9</v>
      </c>
      <c r="I30" s="68">
        <f t="shared" si="4"/>
        <v>228.6</v>
      </c>
      <c r="J30" s="68">
        <f t="shared" si="4"/>
        <v>227.99999999999997</v>
      </c>
      <c r="K30" s="68">
        <f t="shared" si="4"/>
        <v>229.29999999999998</v>
      </c>
      <c r="L30" s="68">
        <f t="shared" si="4"/>
        <v>229.29999999999998</v>
      </c>
      <c r="M30" s="68">
        <f t="shared" si="4"/>
        <v>224.9</v>
      </c>
      <c r="N30" s="68">
        <f t="shared" si="4"/>
        <v>226.70000000000002</v>
      </c>
      <c r="O30" s="68">
        <f t="shared" si="4"/>
        <v>227.1</v>
      </c>
      <c r="P30" s="68">
        <f t="shared" si="4"/>
        <v>226.50000000000003</v>
      </c>
      <c r="Q30" s="68">
        <f t="shared" si="4"/>
        <v>226.5</v>
      </c>
      <c r="R30" s="68">
        <f t="shared" si="4"/>
        <v>218.2</v>
      </c>
      <c r="S30" s="68">
        <f t="shared" si="4"/>
        <v>214</v>
      </c>
      <c r="T30" s="68">
        <f t="shared" si="4"/>
        <v>225.7</v>
      </c>
      <c r="U30" s="68">
        <f t="shared" si="4"/>
        <v>222.29999999999998</v>
      </c>
      <c r="V30" s="68">
        <f>SUM(V11:V28)</f>
        <v>221.79999999999998</v>
      </c>
      <c r="W30" s="68">
        <f t="shared" si="4"/>
        <v>221.79999999999998</v>
      </c>
      <c r="X30" s="68">
        <f t="shared" si="4"/>
        <v>228.29999999999998</v>
      </c>
      <c r="Y30" s="68">
        <f t="shared" si="4"/>
        <v>190.89999999999998</v>
      </c>
      <c r="Z30" s="68">
        <f t="shared" si="4"/>
        <v>243.6</v>
      </c>
      <c r="AA30" s="68">
        <f t="shared" si="4"/>
        <v>199.2</v>
      </c>
      <c r="AB30" s="68">
        <f t="shared" si="4"/>
        <v>236.6</v>
      </c>
      <c r="AC30" s="68">
        <f t="shared" si="4"/>
        <v>239.5</v>
      </c>
      <c r="AD30" s="68">
        <f t="shared" si="4"/>
        <v>254.1</v>
      </c>
      <c r="AE30" s="68">
        <f t="shared" si="4"/>
        <v>244.2</v>
      </c>
      <c r="AF30" s="68">
        <f t="shared" si="4"/>
        <v>235.4</v>
      </c>
      <c r="AG30" s="58">
        <f>SUM(AG11:AG29)</f>
        <v>729.2</v>
      </c>
      <c r="AH30" s="51">
        <f t="shared" si="2"/>
        <v>254.1</v>
      </c>
      <c r="AI30" s="52">
        <f t="shared" si="3"/>
        <v>190.89999999999998</v>
      </c>
      <c r="AK30" s="53"/>
    </row>
    <row r="31" spans="1:88" x14ac:dyDescent="0.25">
      <c r="A31" s="54" t="s">
        <v>38</v>
      </c>
      <c r="B31" s="55">
        <v>40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30.3</v>
      </c>
      <c r="I31" s="55">
        <v>30.2</v>
      </c>
      <c r="J31" s="55">
        <v>60</v>
      </c>
      <c r="K31" s="55">
        <v>70</v>
      </c>
      <c r="L31" s="48">
        <v>65.8</v>
      </c>
      <c r="M31" s="48">
        <v>66</v>
      </c>
      <c r="N31" s="48">
        <v>66</v>
      </c>
      <c r="O31" s="48">
        <v>66</v>
      </c>
      <c r="P31" s="48">
        <v>66.3</v>
      </c>
      <c r="Q31" s="48">
        <v>70.900000000000006</v>
      </c>
      <c r="R31" s="48">
        <v>67.900000000000006</v>
      </c>
      <c r="S31" s="48">
        <v>0</v>
      </c>
      <c r="T31" s="48">
        <v>47.9</v>
      </c>
      <c r="U31" s="48">
        <v>66.5</v>
      </c>
      <c r="V31" s="48">
        <v>60.6</v>
      </c>
      <c r="W31" s="48">
        <v>60.8</v>
      </c>
      <c r="X31" s="48">
        <v>61</v>
      </c>
      <c r="Y31" s="48">
        <v>0</v>
      </c>
      <c r="Z31" s="48">
        <v>70</v>
      </c>
      <c r="AA31" s="47">
        <v>80</v>
      </c>
      <c r="AB31" s="47">
        <v>48</v>
      </c>
      <c r="AC31" s="47">
        <v>48.7</v>
      </c>
      <c r="AD31" s="47">
        <v>48.5</v>
      </c>
      <c r="AE31" s="47">
        <v>31.8</v>
      </c>
      <c r="AF31" s="47">
        <v>32.4</v>
      </c>
      <c r="AG31" s="56">
        <v>144</v>
      </c>
      <c r="AH31" s="51">
        <f t="shared" si="2"/>
        <v>80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25</v>
      </c>
      <c r="C32" s="55">
        <v>23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32</v>
      </c>
      <c r="L32" s="69">
        <v>34.1</v>
      </c>
      <c r="M32" s="69">
        <v>35.200000000000003</v>
      </c>
      <c r="N32" s="69">
        <v>35.5</v>
      </c>
      <c r="O32" s="69">
        <v>34.299999999999997</v>
      </c>
      <c r="P32" s="69">
        <v>35.4</v>
      </c>
      <c r="Q32" s="69">
        <v>35.1</v>
      </c>
      <c r="R32" s="69">
        <v>35.1</v>
      </c>
      <c r="S32" s="69">
        <v>46.4</v>
      </c>
      <c r="T32" s="69">
        <v>46.2</v>
      </c>
      <c r="U32" s="69">
        <v>30</v>
      </c>
      <c r="V32" s="69">
        <v>24.9</v>
      </c>
      <c r="W32" s="69">
        <v>25</v>
      </c>
      <c r="X32" s="69">
        <v>24.8</v>
      </c>
      <c r="Y32" s="69">
        <v>31.3</v>
      </c>
      <c r="Z32" s="69">
        <v>40.299999999999997</v>
      </c>
      <c r="AA32" s="69">
        <v>40.299999999999997</v>
      </c>
      <c r="AB32" s="55">
        <v>29.5</v>
      </c>
      <c r="AC32" s="55">
        <v>24.8</v>
      </c>
      <c r="AD32" s="55">
        <v>30.1</v>
      </c>
      <c r="AE32" s="55">
        <v>23.4</v>
      </c>
      <c r="AF32" s="55">
        <v>0</v>
      </c>
      <c r="AG32" s="58">
        <v>70</v>
      </c>
      <c r="AH32" s="51">
        <f t="shared" si="2"/>
        <v>46.4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16</v>
      </c>
      <c r="C33" s="55">
        <v>0</v>
      </c>
      <c r="D33" s="55">
        <v>0</v>
      </c>
      <c r="E33" s="55">
        <v>0</v>
      </c>
      <c r="F33" s="55">
        <v>19.100000000000001</v>
      </c>
      <c r="G33" s="55">
        <v>19.2</v>
      </c>
      <c r="H33" s="55">
        <v>19.2</v>
      </c>
      <c r="I33" s="55">
        <v>36</v>
      </c>
      <c r="J33" s="55">
        <v>35.799999999999997</v>
      </c>
      <c r="K33" s="55">
        <v>46.3</v>
      </c>
      <c r="L33" s="69">
        <v>48</v>
      </c>
      <c r="M33" s="69">
        <v>46.9</v>
      </c>
      <c r="N33" s="69">
        <v>46.8</v>
      </c>
      <c r="O33" s="69">
        <v>46.7</v>
      </c>
      <c r="P33" s="69">
        <v>40.1</v>
      </c>
      <c r="Q33" s="69">
        <v>41.8</v>
      </c>
      <c r="R33" s="69">
        <v>45.9</v>
      </c>
      <c r="S33" s="69">
        <v>16.8</v>
      </c>
      <c r="T33" s="69">
        <v>0</v>
      </c>
      <c r="U33" s="69">
        <v>0</v>
      </c>
      <c r="V33" s="69">
        <v>0</v>
      </c>
      <c r="W33" s="69">
        <v>0</v>
      </c>
      <c r="X33" s="69">
        <v>16.5</v>
      </c>
      <c r="Y33" s="69">
        <v>0</v>
      </c>
      <c r="Z33" s="69">
        <v>34.200000000000003</v>
      </c>
      <c r="AA33" s="69">
        <v>34.200000000000003</v>
      </c>
      <c r="AB33" s="55">
        <v>38.4</v>
      </c>
      <c r="AC33" s="55">
        <v>33.299999999999997</v>
      </c>
      <c r="AD33" s="55">
        <v>45.7</v>
      </c>
      <c r="AE33" s="55">
        <v>22.9</v>
      </c>
      <c r="AF33" s="55">
        <v>0</v>
      </c>
      <c r="AG33" s="58">
        <v>69</v>
      </c>
      <c r="AH33" s="51">
        <f t="shared" si="2"/>
        <v>48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29</v>
      </c>
      <c r="C34" s="55">
        <v>29</v>
      </c>
      <c r="D34" s="55">
        <v>29</v>
      </c>
      <c r="E34" s="55">
        <v>29</v>
      </c>
      <c r="F34" s="55">
        <v>28.7</v>
      </c>
      <c r="G34" s="55">
        <v>28.7</v>
      </c>
      <c r="H34" s="55">
        <v>28.7</v>
      </c>
      <c r="I34" s="55">
        <v>28.7</v>
      </c>
      <c r="J34" s="55">
        <v>28.7</v>
      </c>
      <c r="K34" s="55">
        <v>28.7</v>
      </c>
      <c r="L34" s="69">
        <v>28.7</v>
      </c>
      <c r="M34" s="69">
        <v>28.7</v>
      </c>
      <c r="N34" s="69">
        <v>28.9</v>
      </c>
      <c r="O34" s="69">
        <v>28.7</v>
      </c>
      <c r="P34" s="69">
        <v>28.7</v>
      </c>
      <c r="Q34" s="69">
        <v>28.5</v>
      </c>
      <c r="R34" s="69">
        <v>28.7</v>
      </c>
      <c r="S34" s="69">
        <v>29</v>
      </c>
      <c r="T34" s="69">
        <v>29</v>
      </c>
      <c r="U34" s="69">
        <v>28.7</v>
      </c>
      <c r="V34" s="69">
        <v>29.7</v>
      </c>
      <c r="W34" s="69">
        <v>29</v>
      </c>
      <c r="X34" s="69">
        <v>29</v>
      </c>
      <c r="Y34" s="69">
        <v>29</v>
      </c>
      <c r="Z34" s="69">
        <v>28.7</v>
      </c>
      <c r="AA34" s="69">
        <v>28.7</v>
      </c>
      <c r="AB34" s="55">
        <v>28.7</v>
      </c>
      <c r="AC34" s="55">
        <v>29</v>
      </c>
      <c r="AD34" s="55">
        <v>29</v>
      </c>
      <c r="AE34" s="55">
        <v>29</v>
      </c>
      <c r="AF34" s="55">
        <v>29</v>
      </c>
      <c r="AG34" s="58">
        <v>60</v>
      </c>
      <c r="AH34" s="51">
        <f t="shared" si="2"/>
        <v>29.7</v>
      </c>
      <c r="AI34" s="52">
        <f t="shared" si="3"/>
        <v>28.5</v>
      </c>
      <c r="AK34" s="53"/>
    </row>
    <row r="35" spans="1:41" x14ac:dyDescent="0.25">
      <c r="A35" s="57" t="s">
        <v>42</v>
      </c>
      <c r="B35" s="55">
        <v>13</v>
      </c>
      <c r="C35" s="55">
        <v>15</v>
      </c>
      <c r="D35" s="55">
        <v>15</v>
      </c>
      <c r="E35" s="55">
        <v>10</v>
      </c>
      <c r="F35" s="55">
        <v>10</v>
      </c>
      <c r="G35" s="55">
        <v>10</v>
      </c>
      <c r="H35" s="55">
        <v>10</v>
      </c>
      <c r="I35" s="55">
        <v>9.8000000000000007</v>
      </c>
      <c r="J35" s="55">
        <v>9.8000000000000007</v>
      </c>
      <c r="K35" s="55">
        <v>10</v>
      </c>
      <c r="L35" s="48">
        <v>10.5</v>
      </c>
      <c r="M35" s="48">
        <v>10.6</v>
      </c>
      <c r="N35" s="48">
        <v>10.6</v>
      </c>
      <c r="O35" s="48">
        <v>13</v>
      </c>
      <c r="P35" s="48">
        <v>15</v>
      </c>
      <c r="Q35" s="48">
        <v>15</v>
      </c>
      <c r="R35" s="48">
        <v>13.7</v>
      </c>
      <c r="S35" s="48">
        <v>13.7</v>
      </c>
      <c r="T35" s="48">
        <v>13.3</v>
      </c>
      <c r="U35" s="48">
        <v>10</v>
      </c>
      <c r="V35" s="69">
        <v>10</v>
      </c>
      <c r="W35" s="69">
        <v>10.4</v>
      </c>
      <c r="X35" s="69">
        <v>10.4</v>
      </c>
      <c r="Y35" s="69">
        <v>15.2</v>
      </c>
      <c r="Z35" s="69">
        <v>20</v>
      </c>
      <c r="AA35" s="69">
        <v>20</v>
      </c>
      <c r="AB35" s="55">
        <v>15</v>
      </c>
      <c r="AC35" s="55">
        <v>15</v>
      </c>
      <c r="AD35" s="55">
        <v>15</v>
      </c>
      <c r="AE35" s="55">
        <v>10</v>
      </c>
      <c r="AF35" s="55">
        <v>10</v>
      </c>
      <c r="AG35" s="58">
        <v>30</v>
      </c>
      <c r="AH35" s="51">
        <f t="shared" si="2"/>
        <v>20</v>
      </c>
      <c r="AI35" s="52">
        <f t="shared" si="3"/>
        <v>9.8000000000000007</v>
      </c>
      <c r="AK35" s="53"/>
    </row>
    <row r="36" spans="1:41" x14ac:dyDescent="0.25">
      <c r="A36" s="57" t="s">
        <v>43</v>
      </c>
      <c r="B36" s="70">
        <v>12.2</v>
      </c>
      <c r="C36" s="70">
        <v>12.2</v>
      </c>
      <c r="D36" s="70">
        <v>12.2</v>
      </c>
      <c r="E36" s="70">
        <v>12.2</v>
      </c>
      <c r="F36" s="70">
        <v>12.3</v>
      </c>
      <c r="G36" s="70">
        <v>12.2</v>
      </c>
      <c r="H36" s="70">
        <v>13</v>
      </c>
      <c r="I36" s="70">
        <v>13</v>
      </c>
      <c r="J36" s="70">
        <v>12.9</v>
      </c>
      <c r="K36" s="70">
        <v>13</v>
      </c>
      <c r="L36" s="48">
        <v>13.6</v>
      </c>
      <c r="M36" s="48">
        <v>13.6</v>
      </c>
      <c r="N36" s="48">
        <v>13.6</v>
      </c>
      <c r="O36" s="48">
        <v>13.5</v>
      </c>
      <c r="P36" s="48">
        <v>13.5</v>
      </c>
      <c r="Q36" s="48">
        <v>12.8</v>
      </c>
      <c r="R36" s="48">
        <v>12.8</v>
      </c>
      <c r="S36" s="48">
        <v>11.2</v>
      </c>
      <c r="T36" s="48">
        <v>12</v>
      </c>
      <c r="U36" s="48">
        <v>12.7</v>
      </c>
      <c r="V36" s="48">
        <v>12.6</v>
      </c>
      <c r="W36" s="48">
        <v>11.8</v>
      </c>
      <c r="X36" s="48">
        <v>11.9</v>
      </c>
      <c r="Y36" s="48">
        <v>11.9</v>
      </c>
      <c r="Z36" s="48">
        <v>12</v>
      </c>
      <c r="AA36" s="48">
        <v>12</v>
      </c>
      <c r="AB36" s="48">
        <v>12</v>
      </c>
      <c r="AC36" s="48">
        <v>12</v>
      </c>
      <c r="AD36" s="55">
        <v>12.5</v>
      </c>
      <c r="AE36" s="55">
        <v>12.6</v>
      </c>
      <c r="AF36" s="55">
        <v>12.5</v>
      </c>
      <c r="AG36" s="58">
        <v>24</v>
      </c>
      <c r="AH36" s="51">
        <f t="shared" si="2"/>
        <v>13.6</v>
      </c>
      <c r="AI36" s="52">
        <f t="shared" si="3"/>
        <v>11.2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48">
        <v>9</v>
      </c>
      <c r="M38" s="48">
        <v>9</v>
      </c>
      <c r="N38" s="48">
        <v>9</v>
      </c>
      <c r="O38" s="48">
        <v>9</v>
      </c>
      <c r="P38" s="48">
        <v>9</v>
      </c>
      <c r="Q38" s="48">
        <v>9</v>
      </c>
      <c r="R38" s="48">
        <v>9</v>
      </c>
      <c r="S38" s="48">
        <v>9</v>
      </c>
      <c r="T38" s="48">
        <v>9</v>
      </c>
      <c r="U38" s="48">
        <v>9</v>
      </c>
      <c r="V38" s="48">
        <v>9</v>
      </c>
      <c r="W38" s="48">
        <v>9</v>
      </c>
      <c r="X38" s="48">
        <v>9</v>
      </c>
      <c r="Y38" s="48">
        <v>9</v>
      </c>
      <c r="Z38" s="48">
        <v>9</v>
      </c>
      <c r="AA38" s="48">
        <v>9</v>
      </c>
      <c r="AB38" s="48">
        <v>9</v>
      </c>
      <c r="AC38" s="48">
        <v>9</v>
      </c>
      <c r="AD38" s="48">
        <v>9</v>
      </c>
      <c r="AE38" s="48">
        <v>9</v>
      </c>
      <c r="AF38" s="48">
        <v>9</v>
      </c>
      <c r="AG38" s="58">
        <v>14.1</v>
      </c>
      <c r="AH38" s="51">
        <f t="shared" si="2"/>
        <v>9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3.6</v>
      </c>
      <c r="C40" s="55">
        <v>3.6</v>
      </c>
      <c r="D40" s="55">
        <v>3.6</v>
      </c>
      <c r="E40" s="55">
        <v>3.6</v>
      </c>
      <c r="F40" s="55">
        <v>3.6</v>
      </c>
      <c r="G40" s="55">
        <v>3.6</v>
      </c>
      <c r="H40" s="55">
        <v>3.6</v>
      </c>
      <c r="I40" s="55">
        <v>3.6</v>
      </c>
      <c r="J40" s="55">
        <v>3.6</v>
      </c>
      <c r="K40" s="55">
        <v>3.6</v>
      </c>
      <c r="L40" s="48">
        <v>3.6</v>
      </c>
      <c r="M40" s="48">
        <v>3.6</v>
      </c>
      <c r="N40" s="48">
        <v>3.6</v>
      </c>
      <c r="O40" s="48">
        <v>3.6</v>
      </c>
      <c r="P40" s="48">
        <v>3.6</v>
      </c>
      <c r="Q40" s="48">
        <v>3.6</v>
      </c>
      <c r="R40" s="48">
        <v>3.7</v>
      </c>
      <c r="S40" s="48">
        <v>3.8</v>
      </c>
      <c r="T40" s="48">
        <v>3.2</v>
      </c>
      <c r="U40" s="48">
        <v>3.2</v>
      </c>
      <c r="V40" s="48">
        <v>3.3</v>
      </c>
      <c r="W40" s="48">
        <v>3.2</v>
      </c>
      <c r="X40" s="48">
        <v>3.3</v>
      </c>
      <c r="Y40" s="48">
        <v>3.5</v>
      </c>
      <c r="Z40" s="48">
        <v>3.5</v>
      </c>
      <c r="AA40" s="48">
        <v>3.5</v>
      </c>
      <c r="AB40" s="48">
        <v>3.5</v>
      </c>
      <c r="AC40" s="48">
        <v>3.5</v>
      </c>
      <c r="AD40" s="48">
        <v>3.5</v>
      </c>
      <c r="AE40" s="48">
        <v>3.5</v>
      </c>
      <c r="AF40" s="48">
        <v>3.5</v>
      </c>
      <c r="AG40" s="58">
        <v>10.050000000000001</v>
      </c>
      <c r="AH40" s="51">
        <f t="shared" si="2"/>
        <v>3.8</v>
      </c>
      <c r="AI40" s="52">
        <f t="shared" si="3"/>
        <v>3.2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48">
        <v>2</v>
      </c>
      <c r="M41" s="48">
        <v>2</v>
      </c>
      <c r="N41" s="48">
        <v>2</v>
      </c>
      <c r="O41" s="48">
        <v>2</v>
      </c>
      <c r="P41" s="48">
        <v>2</v>
      </c>
      <c r="Q41" s="48">
        <v>2</v>
      </c>
      <c r="R41" s="48">
        <v>2</v>
      </c>
      <c r="S41" s="48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2</v>
      </c>
      <c r="AA41" s="48">
        <v>2</v>
      </c>
      <c r="AB41" s="48">
        <v>2</v>
      </c>
      <c r="AC41" s="48">
        <v>2</v>
      </c>
      <c r="AD41" s="48">
        <v>2</v>
      </c>
      <c r="AE41" s="48">
        <v>2</v>
      </c>
      <c r="AF41" s="48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158.83999999999997</v>
      </c>
      <c r="C43" s="68">
        <f t="shared" si="6"/>
        <v>102.84</v>
      </c>
      <c r="D43" s="68">
        <f t="shared" si="6"/>
        <v>79.84</v>
      </c>
      <c r="E43" s="68">
        <f t="shared" si="6"/>
        <v>74.84</v>
      </c>
      <c r="F43" s="68">
        <f t="shared" si="6"/>
        <v>93.74</v>
      </c>
      <c r="G43" s="68">
        <f t="shared" si="6"/>
        <v>93.74</v>
      </c>
      <c r="H43" s="68">
        <f t="shared" si="6"/>
        <v>124.84</v>
      </c>
      <c r="I43" s="68">
        <f t="shared" si="6"/>
        <v>141.33999999999997</v>
      </c>
      <c r="J43" s="68">
        <f t="shared" si="6"/>
        <v>170.84</v>
      </c>
      <c r="K43" s="68">
        <f t="shared" si="6"/>
        <v>223.64</v>
      </c>
      <c r="L43" s="68">
        <f t="shared" si="6"/>
        <v>224.33999999999997</v>
      </c>
      <c r="M43" s="68">
        <f t="shared" si="6"/>
        <v>224.63999999999996</v>
      </c>
      <c r="N43" s="68">
        <f t="shared" si="6"/>
        <v>225.04</v>
      </c>
      <c r="O43" s="68">
        <f t="shared" si="6"/>
        <v>225.83999999999997</v>
      </c>
      <c r="P43" s="68">
        <f t="shared" si="6"/>
        <v>222.63999999999996</v>
      </c>
      <c r="Q43" s="68">
        <f t="shared" si="6"/>
        <v>227.74</v>
      </c>
      <c r="R43" s="68">
        <f t="shared" si="6"/>
        <v>227.83999999999997</v>
      </c>
      <c r="S43" s="68">
        <f t="shared" si="6"/>
        <v>140.94000000000003</v>
      </c>
      <c r="T43" s="68">
        <f t="shared" si="6"/>
        <v>171.64</v>
      </c>
      <c r="U43" s="68">
        <f t="shared" si="6"/>
        <v>171.13999999999996</v>
      </c>
      <c r="V43" s="68">
        <f t="shared" si="6"/>
        <v>161.14000000000001</v>
      </c>
      <c r="W43" s="68">
        <f t="shared" si="6"/>
        <v>160.23999999999998</v>
      </c>
      <c r="X43" s="68">
        <f t="shared" si="6"/>
        <v>176.94000000000003</v>
      </c>
      <c r="Y43" s="68">
        <f t="shared" si="6"/>
        <v>110.94000000000001</v>
      </c>
      <c r="Z43" s="68">
        <f t="shared" si="6"/>
        <v>228.73999999999998</v>
      </c>
      <c r="AA43" s="68">
        <f t="shared" si="6"/>
        <v>238.73999999999998</v>
      </c>
      <c r="AB43" s="68">
        <f t="shared" si="6"/>
        <v>195.14</v>
      </c>
      <c r="AC43" s="68">
        <f t="shared" si="6"/>
        <v>186.34</v>
      </c>
      <c r="AD43" s="68">
        <f t="shared" si="6"/>
        <v>204.34</v>
      </c>
      <c r="AE43" s="68">
        <f t="shared" si="6"/>
        <v>153.23999999999998</v>
      </c>
      <c r="AF43" s="68">
        <f t="shared" si="6"/>
        <v>107.44000000000001</v>
      </c>
      <c r="AG43" s="73">
        <f>SUM(AG31:AG42)</f>
        <v>464.91</v>
      </c>
      <c r="AH43" s="51">
        <f t="shared" si="2"/>
        <v>238.73999999999998</v>
      </c>
      <c r="AI43" s="52">
        <f t="shared" si="3"/>
        <v>74.84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19.5</v>
      </c>
      <c r="H44" s="55">
        <v>19.5</v>
      </c>
      <c r="I44" s="55">
        <v>29.4</v>
      </c>
      <c r="J44" s="55">
        <v>19.600000000000001</v>
      </c>
      <c r="K44" s="55">
        <v>29.2</v>
      </c>
      <c r="L44" s="74">
        <v>23.9</v>
      </c>
      <c r="M44" s="74">
        <v>24.1</v>
      </c>
      <c r="N44" s="74">
        <v>23.9</v>
      </c>
      <c r="O44" s="74">
        <v>23.9</v>
      </c>
      <c r="P44" s="48">
        <v>29.3</v>
      </c>
      <c r="Q44" s="48">
        <v>43.7</v>
      </c>
      <c r="R44" s="48">
        <v>60</v>
      </c>
      <c r="S44" s="48">
        <v>60</v>
      </c>
      <c r="T44" s="48">
        <v>44.9</v>
      </c>
      <c r="U44" s="48">
        <v>60</v>
      </c>
      <c r="V44" s="48">
        <v>48.8</v>
      </c>
      <c r="W44" s="48">
        <v>45.1</v>
      </c>
      <c r="X44" s="48">
        <v>35.1</v>
      </c>
      <c r="Y44" s="48">
        <v>50.4</v>
      </c>
      <c r="Z44" s="48">
        <v>11.2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60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14</v>
      </c>
      <c r="H45" s="55">
        <v>9.5</v>
      </c>
      <c r="I45" s="55">
        <v>15.9</v>
      </c>
      <c r="J45" s="55">
        <v>12</v>
      </c>
      <c r="K45" s="55">
        <v>14.9</v>
      </c>
      <c r="L45" s="74">
        <v>11.5</v>
      </c>
      <c r="M45" s="74">
        <v>11</v>
      </c>
      <c r="N45" s="74">
        <v>12.2</v>
      </c>
      <c r="O45" s="74">
        <v>11.6</v>
      </c>
      <c r="P45" s="69">
        <v>11.9</v>
      </c>
      <c r="Q45" s="69">
        <v>20.9</v>
      </c>
      <c r="R45" s="48">
        <v>30.5</v>
      </c>
      <c r="S45" s="48">
        <v>30</v>
      </c>
      <c r="T45" s="48">
        <v>22.3</v>
      </c>
      <c r="U45" s="69">
        <v>30</v>
      </c>
      <c r="V45" s="69">
        <v>24.5</v>
      </c>
      <c r="W45" s="69">
        <v>19.2</v>
      </c>
      <c r="X45" s="69">
        <v>22.5</v>
      </c>
      <c r="Y45" s="69">
        <v>14.8</v>
      </c>
      <c r="Z45" s="69">
        <v>5.6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30.5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3.7</v>
      </c>
      <c r="H46" s="70">
        <v>3.5</v>
      </c>
      <c r="I46" s="70">
        <v>5.8</v>
      </c>
      <c r="J46" s="70">
        <v>4</v>
      </c>
      <c r="K46" s="70">
        <v>5.5</v>
      </c>
      <c r="L46" s="75">
        <v>4.2</v>
      </c>
      <c r="M46" s="75">
        <v>4</v>
      </c>
      <c r="N46" s="75">
        <v>4.5</v>
      </c>
      <c r="O46" s="75">
        <v>4.2</v>
      </c>
      <c r="P46" s="76">
        <v>4.4000000000000004</v>
      </c>
      <c r="Q46" s="76">
        <v>7.6</v>
      </c>
      <c r="R46" s="48">
        <v>11.1</v>
      </c>
      <c r="S46" s="48">
        <v>10.9</v>
      </c>
      <c r="T46" s="48">
        <v>8.1</v>
      </c>
      <c r="U46" s="76">
        <v>11</v>
      </c>
      <c r="V46" s="76">
        <v>8.6999999999999993</v>
      </c>
      <c r="W46" s="76">
        <v>7</v>
      </c>
      <c r="X46" s="76">
        <v>8.1999999999999993</v>
      </c>
      <c r="Y46" s="76">
        <v>5.4</v>
      </c>
      <c r="Z46" s="76">
        <v>2.1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11.1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37.200000000000003</v>
      </c>
      <c r="H47" s="68">
        <f t="shared" si="7"/>
        <v>32.5</v>
      </c>
      <c r="I47" s="68">
        <f t="shared" si="7"/>
        <v>51.099999999999994</v>
      </c>
      <c r="J47" s="68">
        <f t="shared" si="7"/>
        <v>35.6</v>
      </c>
      <c r="K47" s="68">
        <f t="shared" si="7"/>
        <v>49.6</v>
      </c>
      <c r="L47" s="68">
        <f t="shared" si="7"/>
        <v>39.6</v>
      </c>
      <c r="M47" s="68">
        <f t="shared" si="7"/>
        <v>39.1</v>
      </c>
      <c r="N47" s="68">
        <f t="shared" si="7"/>
        <v>40.599999999999994</v>
      </c>
      <c r="O47" s="68">
        <f t="shared" si="7"/>
        <v>39.700000000000003</v>
      </c>
      <c r="P47" s="68">
        <f t="shared" si="7"/>
        <v>45.6</v>
      </c>
      <c r="Q47" s="68">
        <f t="shared" si="7"/>
        <v>72.199999999999989</v>
      </c>
      <c r="R47" s="68">
        <f t="shared" si="7"/>
        <v>101.6</v>
      </c>
      <c r="S47" s="68">
        <f t="shared" si="7"/>
        <v>100.9</v>
      </c>
      <c r="T47" s="68">
        <f t="shared" si="7"/>
        <v>75.3</v>
      </c>
      <c r="U47" s="68">
        <f t="shared" si="7"/>
        <v>101</v>
      </c>
      <c r="V47" s="68">
        <f t="shared" si="7"/>
        <v>82</v>
      </c>
      <c r="W47" s="68">
        <f t="shared" si="7"/>
        <v>71.3</v>
      </c>
      <c r="X47" s="68">
        <f t="shared" si="7"/>
        <v>65.8</v>
      </c>
      <c r="Y47" s="68">
        <f t="shared" si="7"/>
        <v>70.600000000000009</v>
      </c>
      <c r="Z47" s="68">
        <f t="shared" si="7"/>
        <v>18.899999999999999</v>
      </c>
      <c r="AA47" s="68">
        <f t="shared" si="7"/>
        <v>0</v>
      </c>
      <c r="AB47" s="68">
        <f t="shared" si="7"/>
        <v>0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101.6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74</v>
      </c>
      <c r="C48" s="48">
        <v>78</v>
      </c>
      <c r="D48" s="48">
        <v>77</v>
      </c>
      <c r="E48" s="48">
        <v>75</v>
      </c>
      <c r="F48" s="48">
        <v>75.2</v>
      </c>
      <c r="G48" s="48">
        <v>75</v>
      </c>
      <c r="H48" s="48">
        <v>75</v>
      </c>
      <c r="I48" s="48">
        <v>76.8</v>
      </c>
      <c r="J48" s="48">
        <v>78</v>
      </c>
      <c r="K48" s="48">
        <v>71</v>
      </c>
      <c r="L48" s="48">
        <v>73</v>
      </c>
      <c r="M48" s="48">
        <v>77.64</v>
      </c>
      <c r="N48" s="48">
        <v>74</v>
      </c>
      <c r="O48" s="48">
        <v>76</v>
      </c>
      <c r="P48" s="48">
        <v>76.209999999999994</v>
      </c>
      <c r="Q48" s="48">
        <v>77.2</v>
      </c>
      <c r="R48" s="48">
        <v>72.099999999999994</v>
      </c>
      <c r="S48" s="48">
        <v>76</v>
      </c>
      <c r="T48" s="48">
        <v>70.2</v>
      </c>
      <c r="U48" s="48">
        <v>77</v>
      </c>
      <c r="V48" s="48">
        <v>68.400000000000006</v>
      </c>
      <c r="W48" s="48">
        <v>63.1</v>
      </c>
      <c r="X48" s="48">
        <v>59</v>
      </c>
      <c r="Y48" s="48">
        <v>58.2</v>
      </c>
      <c r="Z48" s="48">
        <v>53.4</v>
      </c>
      <c r="AA48" s="48">
        <v>67</v>
      </c>
      <c r="AB48" s="48">
        <v>82</v>
      </c>
      <c r="AC48" s="48">
        <v>78.599999999999994</v>
      </c>
      <c r="AD48" s="48">
        <v>75</v>
      </c>
      <c r="AE48" s="48">
        <v>74.5</v>
      </c>
      <c r="AF48" s="48">
        <v>70.59</v>
      </c>
      <c r="AG48" s="56"/>
      <c r="AH48" s="51">
        <f t="shared" si="2"/>
        <v>82</v>
      </c>
      <c r="AI48" s="52">
        <f t="shared" si="3"/>
        <v>53.4</v>
      </c>
      <c r="AK48" s="53"/>
    </row>
    <row r="49" spans="1:37" x14ac:dyDescent="0.25">
      <c r="A49" s="57" t="s">
        <v>56</v>
      </c>
      <c r="B49" s="69">
        <v>116</v>
      </c>
      <c r="C49" s="69">
        <v>146</v>
      </c>
      <c r="D49" s="69">
        <f>84.1+42</f>
        <v>126.1</v>
      </c>
      <c r="E49" s="69">
        <f>84.5+41</f>
        <v>125.5</v>
      </c>
      <c r="F49" s="69">
        <f>87.2+42</f>
        <v>129.19999999999999</v>
      </c>
      <c r="G49" s="69">
        <f>81+40</f>
        <v>121</v>
      </c>
      <c r="H49" s="69">
        <f>85.3+45</f>
        <v>130.30000000000001</v>
      </c>
      <c r="I49" s="69">
        <f>87.9+50</f>
        <v>137.9</v>
      </c>
      <c r="J49" s="69">
        <f>98.2+58</f>
        <v>156.19999999999999</v>
      </c>
      <c r="K49" s="69">
        <f>108+65</f>
        <v>173</v>
      </c>
      <c r="L49" s="48">
        <v>185</v>
      </c>
      <c r="M49" s="48">
        <v>176</v>
      </c>
      <c r="N49" s="48">
        <v>192</v>
      </c>
      <c r="O49" s="48">
        <v>198</v>
      </c>
      <c r="P49" s="48">
        <v>183</v>
      </c>
      <c r="Q49" s="48">
        <v>187</v>
      </c>
      <c r="R49" s="48">
        <v>197</v>
      </c>
      <c r="S49" s="48">
        <v>140</v>
      </c>
      <c r="T49" s="48">
        <v>154</v>
      </c>
      <c r="U49" s="78">
        <v>158</v>
      </c>
      <c r="V49" s="78">
        <v>140</v>
      </c>
      <c r="W49" s="78">
        <v>152</v>
      </c>
      <c r="X49" s="78">
        <v>141</v>
      </c>
      <c r="Y49" s="78">
        <v>140</v>
      </c>
      <c r="Z49" s="78">
        <v>140</v>
      </c>
      <c r="AA49" s="69">
        <v>114</v>
      </c>
      <c r="AB49" s="69">
        <v>105</v>
      </c>
      <c r="AC49" s="69">
        <v>106</v>
      </c>
      <c r="AD49" s="69">
        <v>107.9</v>
      </c>
      <c r="AE49" s="69">
        <v>90.7</v>
      </c>
      <c r="AF49" s="69">
        <v>98.3</v>
      </c>
      <c r="AG49" s="58"/>
      <c r="AH49" s="51">
        <f t="shared" si="2"/>
        <v>198</v>
      </c>
      <c r="AI49" s="52">
        <f t="shared" si="3"/>
        <v>90.7</v>
      </c>
      <c r="AK49" s="53"/>
    </row>
    <row r="50" spans="1:37" x14ac:dyDescent="0.25">
      <c r="A50" s="57" t="s">
        <v>57</v>
      </c>
      <c r="B50" s="69">
        <v>354</v>
      </c>
      <c r="C50" s="69">
        <v>342</v>
      </c>
      <c r="D50" s="69">
        <v>366</v>
      </c>
      <c r="E50" s="69">
        <v>365</v>
      </c>
      <c r="F50" s="69">
        <v>370</v>
      </c>
      <c r="G50" s="48">
        <v>350</v>
      </c>
      <c r="H50" s="48">
        <v>375</v>
      </c>
      <c r="I50" s="48">
        <v>365</v>
      </c>
      <c r="J50" s="48">
        <v>354</v>
      </c>
      <c r="K50" s="48">
        <v>350</v>
      </c>
      <c r="L50" s="69">
        <v>352</v>
      </c>
      <c r="M50" s="69">
        <v>366</v>
      </c>
      <c r="N50" s="69">
        <v>350</v>
      </c>
      <c r="O50" s="69">
        <v>360</v>
      </c>
      <c r="P50" s="69">
        <v>365</v>
      </c>
      <c r="Q50" s="69">
        <v>340</v>
      </c>
      <c r="R50" s="69">
        <v>320</v>
      </c>
      <c r="S50" s="69">
        <v>310</v>
      </c>
      <c r="T50" s="69">
        <v>324</v>
      </c>
      <c r="U50" s="79">
        <v>350</v>
      </c>
      <c r="V50" s="79">
        <v>310</v>
      </c>
      <c r="W50" s="79">
        <v>332</v>
      </c>
      <c r="X50" s="79">
        <v>340</v>
      </c>
      <c r="Y50" s="79">
        <v>324</v>
      </c>
      <c r="Z50" s="79">
        <v>324</v>
      </c>
      <c r="AA50" s="69">
        <v>330</v>
      </c>
      <c r="AB50" s="69">
        <v>328</v>
      </c>
      <c r="AC50" s="69">
        <v>334.1</v>
      </c>
      <c r="AD50" s="69">
        <v>313.8</v>
      </c>
      <c r="AE50" s="69">
        <v>296</v>
      </c>
      <c r="AF50" s="69">
        <v>343</v>
      </c>
      <c r="AG50" s="80"/>
      <c r="AH50" s="51">
        <f t="shared" si="2"/>
        <v>375</v>
      </c>
      <c r="AI50" s="52">
        <f t="shared" si="3"/>
        <v>296</v>
      </c>
      <c r="AK50" s="53"/>
    </row>
    <row r="51" spans="1:37" x14ac:dyDescent="0.25">
      <c r="A51" s="57" t="s">
        <v>58</v>
      </c>
      <c r="B51" s="81">
        <v>50</v>
      </c>
      <c r="C51" s="81">
        <v>50</v>
      </c>
      <c r="D51" s="81">
        <v>51</v>
      </c>
      <c r="E51" s="81">
        <v>52</v>
      </c>
      <c r="F51" s="81">
        <v>53</v>
      </c>
      <c r="G51" s="81">
        <v>52</v>
      </c>
      <c r="H51" s="81">
        <v>52</v>
      </c>
      <c r="I51" s="81">
        <v>52</v>
      </c>
      <c r="J51" s="81">
        <v>52</v>
      </c>
      <c r="K51" s="81">
        <v>50</v>
      </c>
      <c r="L51" s="69">
        <v>50.2</v>
      </c>
      <c r="M51" s="69">
        <v>50</v>
      </c>
      <c r="N51" s="69">
        <v>50</v>
      </c>
      <c r="O51" s="69">
        <v>50</v>
      </c>
      <c r="P51" s="69">
        <v>51</v>
      </c>
      <c r="Q51" s="69">
        <v>51</v>
      </c>
      <c r="R51" s="69">
        <v>50</v>
      </c>
      <c r="S51" s="69">
        <v>50.2</v>
      </c>
      <c r="T51" s="69">
        <v>46.4</v>
      </c>
      <c r="U51" s="69">
        <v>49</v>
      </c>
      <c r="V51" s="69">
        <v>46.8</v>
      </c>
      <c r="W51" s="69">
        <v>48.3</v>
      </c>
      <c r="X51" s="69">
        <v>48.2</v>
      </c>
      <c r="Y51" s="69">
        <v>48</v>
      </c>
      <c r="Z51" s="69">
        <v>48</v>
      </c>
      <c r="AA51" s="81">
        <v>48</v>
      </c>
      <c r="AB51" s="81">
        <v>36.799999999999997</v>
      </c>
      <c r="AC51" s="81">
        <v>32.1</v>
      </c>
      <c r="AD51" s="81">
        <v>43.3</v>
      </c>
      <c r="AE51" s="81">
        <v>42.5</v>
      </c>
      <c r="AF51" s="81">
        <v>45.4</v>
      </c>
      <c r="AG51" s="80"/>
      <c r="AH51" s="51">
        <f t="shared" si="2"/>
        <v>53</v>
      </c>
      <c r="AI51" s="52">
        <f t="shared" si="3"/>
        <v>32.1</v>
      </c>
      <c r="AK51" s="53"/>
    </row>
    <row r="52" spans="1:37" x14ac:dyDescent="0.25">
      <c r="A52" s="57" t="s">
        <v>59</v>
      </c>
      <c r="B52" s="81">
        <v>84</v>
      </c>
      <c r="C52" s="81">
        <v>82</v>
      </c>
      <c r="D52" s="81">
        <v>77.900000000000006</v>
      </c>
      <c r="E52" s="81">
        <v>73.599999999999994</v>
      </c>
      <c r="F52" s="81">
        <v>82.2</v>
      </c>
      <c r="G52" s="81">
        <v>78.900000000000006</v>
      </c>
      <c r="H52" s="81">
        <v>76.5</v>
      </c>
      <c r="I52" s="81">
        <v>75.2</v>
      </c>
      <c r="J52" s="81">
        <v>74.5</v>
      </c>
      <c r="K52" s="81">
        <v>77</v>
      </c>
      <c r="L52" s="48">
        <v>80.900000000000006</v>
      </c>
      <c r="M52" s="48">
        <v>85.2</v>
      </c>
      <c r="N52" s="48">
        <v>85</v>
      </c>
      <c r="O52" s="48">
        <v>67.900000000000006</v>
      </c>
      <c r="P52" s="48">
        <v>73.3</v>
      </c>
      <c r="Q52" s="48">
        <v>68.5</v>
      </c>
      <c r="R52" s="48">
        <v>71.8</v>
      </c>
      <c r="S52" s="48">
        <v>81.900000000000006</v>
      </c>
      <c r="T52" s="48">
        <v>61.6</v>
      </c>
      <c r="U52" s="48">
        <v>72</v>
      </c>
      <c r="V52" s="48">
        <v>69.2</v>
      </c>
      <c r="W52" s="48">
        <v>63.7</v>
      </c>
      <c r="X52" s="48">
        <v>60.5</v>
      </c>
      <c r="Y52" s="48">
        <v>62.9</v>
      </c>
      <c r="Z52" s="48">
        <v>62.9</v>
      </c>
      <c r="AA52" s="48">
        <v>60.3</v>
      </c>
      <c r="AB52" s="48">
        <v>65.3</v>
      </c>
      <c r="AC52" s="48">
        <v>69.8</v>
      </c>
      <c r="AD52" s="48">
        <v>68.2</v>
      </c>
      <c r="AE52" s="48">
        <v>52.2</v>
      </c>
      <c r="AF52" s="48">
        <v>61.3</v>
      </c>
      <c r="AG52" s="80"/>
      <c r="AH52" s="51">
        <f t="shared" si="2"/>
        <v>85.2</v>
      </c>
      <c r="AI52" s="52">
        <f t="shared" si="3"/>
        <v>52.2</v>
      </c>
      <c r="AK52" s="53"/>
    </row>
    <row r="53" spans="1:37" x14ac:dyDescent="0.25">
      <c r="A53" s="57" t="s">
        <v>60</v>
      </c>
      <c r="B53" s="81">
        <v>8</v>
      </c>
      <c r="C53" s="81">
        <v>8</v>
      </c>
      <c r="D53" s="81">
        <v>8</v>
      </c>
      <c r="E53" s="81">
        <v>8</v>
      </c>
      <c r="F53" s="81">
        <v>8</v>
      </c>
      <c r="G53" s="81">
        <v>8</v>
      </c>
      <c r="H53" s="81">
        <v>8</v>
      </c>
      <c r="I53" s="69">
        <v>8</v>
      </c>
      <c r="J53" s="69">
        <v>8</v>
      </c>
      <c r="K53" s="69">
        <v>8</v>
      </c>
      <c r="L53" s="82">
        <v>8</v>
      </c>
      <c r="M53" s="82">
        <v>8</v>
      </c>
      <c r="N53" s="82">
        <v>8</v>
      </c>
      <c r="O53" s="82">
        <v>8</v>
      </c>
      <c r="P53" s="82">
        <v>8</v>
      </c>
      <c r="Q53" s="82">
        <v>8</v>
      </c>
      <c r="R53" s="82">
        <v>8</v>
      </c>
      <c r="S53" s="82">
        <v>8</v>
      </c>
      <c r="T53" s="82">
        <v>8</v>
      </c>
      <c r="U53" s="82">
        <v>8</v>
      </c>
      <c r="V53" s="82">
        <v>8</v>
      </c>
      <c r="W53" s="82">
        <v>8</v>
      </c>
      <c r="X53" s="82">
        <v>8</v>
      </c>
      <c r="Y53" s="82">
        <v>8</v>
      </c>
      <c r="Z53" s="82">
        <v>8</v>
      </c>
      <c r="AA53" s="82">
        <v>8</v>
      </c>
      <c r="AB53" s="82">
        <v>8</v>
      </c>
      <c r="AC53" s="82">
        <v>8</v>
      </c>
      <c r="AD53" s="82">
        <v>8</v>
      </c>
      <c r="AE53" s="82">
        <v>8</v>
      </c>
      <c r="AF53" s="82">
        <v>8</v>
      </c>
      <c r="AG53" s="80"/>
      <c r="AH53" s="51">
        <f t="shared" si="2"/>
        <v>8</v>
      </c>
      <c r="AI53" s="52">
        <f t="shared" si="3"/>
        <v>8</v>
      </c>
      <c r="AK53" s="53"/>
    </row>
    <row r="54" spans="1:37" x14ac:dyDescent="0.25">
      <c r="A54" s="57" t="s">
        <v>61</v>
      </c>
      <c r="B54" s="81">
        <v>5</v>
      </c>
      <c r="C54" s="81">
        <v>5</v>
      </c>
      <c r="D54" s="81">
        <v>5</v>
      </c>
      <c r="E54" s="81">
        <v>5</v>
      </c>
      <c r="F54" s="81">
        <v>5</v>
      </c>
      <c r="G54" s="81">
        <v>5</v>
      </c>
      <c r="H54" s="81">
        <v>5</v>
      </c>
      <c r="I54" s="81">
        <v>5</v>
      </c>
      <c r="J54" s="81">
        <v>5</v>
      </c>
      <c r="K54" s="81">
        <v>5</v>
      </c>
      <c r="L54" s="82">
        <v>5</v>
      </c>
      <c r="M54" s="82">
        <v>5</v>
      </c>
      <c r="N54" s="82">
        <v>5</v>
      </c>
      <c r="O54" s="82">
        <v>5</v>
      </c>
      <c r="P54" s="82">
        <v>5</v>
      </c>
      <c r="Q54" s="82">
        <v>5</v>
      </c>
      <c r="R54" s="82">
        <v>5</v>
      </c>
      <c r="S54" s="82">
        <v>5</v>
      </c>
      <c r="T54" s="82">
        <v>5</v>
      </c>
      <c r="U54" s="82">
        <v>5</v>
      </c>
      <c r="V54" s="82">
        <v>5</v>
      </c>
      <c r="W54" s="82">
        <v>5</v>
      </c>
      <c r="X54" s="82">
        <v>5</v>
      </c>
      <c r="Y54" s="82">
        <v>5</v>
      </c>
      <c r="Z54" s="82">
        <v>5</v>
      </c>
      <c r="AA54" s="82">
        <v>5</v>
      </c>
      <c r="AB54" s="82">
        <v>5</v>
      </c>
      <c r="AC54" s="82">
        <v>5</v>
      </c>
      <c r="AD54" s="82">
        <v>5</v>
      </c>
      <c r="AE54" s="82">
        <v>5</v>
      </c>
      <c r="AF54" s="82">
        <v>5</v>
      </c>
      <c r="AG54" s="80"/>
      <c r="AH54" s="51">
        <f t="shared" si="2"/>
        <v>5</v>
      </c>
      <c r="AI54" s="52">
        <f t="shared" si="3"/>
        <v>5</v>
      </c>
      <c r="AK54" s="53"/>
    </row>
    <row r="55" spans="1:37" x14ac:dyDescent="0.25">
      <c r="A55" s="57" t="s">
        <v>62</v>
      </c>
      <c r="B55" s="81">
        <v>6.5</v>
      </c>
      <c r="C55" s="81">
        <v>6.5</v>
      </c>
      <c r="D55" s="81">
        <v>6.5</v>
      </c>
      <c r="E55" s="81">
        <v>6.5</v>
      </c>
      <c r="F55" s="81">
        <v>6.5</v>
      </c>
      <c r="G55" s="81">
        <v>6.5</v>
      </c>
      <c r="H55" s="81">
        <v>6.5</v>
      </c>
      <c r="I55" s="81">
        <v>6.5</v>
      </c>
      <c r="J55" s="81">
        <v>6.5</v>
      </c>
      <c r="K55" s="81">
        <v>6.5</v>
      </c>
      <c r="L55" s="81">
        <v>6.2</v>
      </c>
      <c r="M55" s="81">
        <v>6.5</v>
      </c>
      <c r="N55" s="81">
        <v>6.5</v>
      </c>
      <c r="O55" s="81">
        <v>6.5</v>
      </c>
      <c r="P55" s="81">
        <v>6.5</v>
      </c>
      <c r="Q55" s="81">
        <v>6.5</v>
      </c>
      <c r="R55" s="81">
        <v>6.5</v>
      </c>
      <c r="S55" s="81">
        <v>6.5</v>
      </c>
      <c r="T55" s="81">
        <v>6.5</v>
      </c>
      <c r="U55" s="81">
        <v>6.5</v>
      </c>
      <c r="V55" s="81">
        <v>6.5</v>
      </c>
      <c r="W55" s="81">
        <v>6.5</v>
      </c>
      <c r="X55" s="81">
        <v>6.5</v>
      </c>
      <c r="Y55" s="81">
        <v>6.5</v>
      </c>
      <c r="Z55" s="81">
        <v>6.5</v>
      </c>
      <c r="AA55" s="81">
        <v>6.5</v>
      </c>
      <c r="AB55" s="81">
        <v>6.5</v>
      </c>
      <c r="AC55" s="81">
        <v>6.5</v>
      </c>
      <c r="AD55" s="81">
        <v>6.5</v>
      </c>
      <c r="AE55" s="81">
        <v>6.5</v>
      </c>
      <c r="AF55" s="81">
        <v>6.5</v>
      </c>
      <c r="AG55" s="80"/>
      <c r="AH55" s="51">
        <f t="shared" si="2"/>
        <v>6.5</v>
      </c>
      <c r="AI55" s="52">
        <f t="shared" si="3"/>
        <v>6.2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10</v>
      </c>
      <c r="C57" s="81">
        <v>10</v>
      </c>
      <c r="D57" s="81">
        <v>10</v>
      </c>
      <c r="E57" s="81">
        <v>10</v>
      </c>
      <c r="F57" s="81">
        <v>10</v>
      </c>
      <c r="G57" s="81">
        <v>10</v>
      </c>
      <c r="H57" s="81">
        <v>10</v>
      </c>
      <c r="I57" s="81">
        <v>10</v>
      </c>
      <c r="J57" s="81">
        <v>10</v>
      </c>
      <c r="K57" s="81">
        <v>10</v>
      </c>
      <c r="L57" s="81">
        <v>10</v>
      </c>
      <c r="M57" s="84">
        <v>10</v>
      </c>
      <c r="N57" s="84">
        <v>10</v>
      </c>
      <c r="O57" s="84">
        <v>10</v>
      </c>
      <c r="P57" s="84">
        <v>10</v>
      </c>
      <c r="Q57" s="84">
        <v>10</v>
      </c>
      <c r="R57" s="84">
        <v>10</v>
      </c>
      <c r="S57" s="84">
        <v>10</v>
      </c>
      <c r="T57" s="84">
        <v>10</v>
      </c>
      <c r="U57" s="84">
        <v>10</v>
      </c>
      <c r="V57" s="84">
        <v>10</v>
      </c>
      <c r="W57" s="84">
        <v>10</v>
      </c>
      <c r="X57" s="84">
        <v>10</v>
      </c>
      <c r="Y57" s="84">
        <v>10</v>
      </c>
      <c r="Z57" s="84">
        <v>10</v>
      </c>
      <c r="AA57" s="84">
        <v>10</v>
      </c>
      <c r="AB57" s="84">
        <v>10</v>
      </c>
      <c r="AC57" s="84">
        <v>10</v>
      </c>
      <c r="AD57" s="84">
        <v>10</v>
      </c>
      <c r="AE57" s="84">
        <v>10</v>
      </c>
      <c r="AF57" s="84">
        <v>10</v>
      </c>
      <c r="AG57" s="85"/>
      <c r="AH57" s="51">
        <f t="shared" si="2"/>
        <v>10</v>
      </c>
      <c r="AI57" s="52">
        <f t="shared" si="3"/>
        <v>10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v>0</v>
      </c>
      <c r="K58" s="81">
        <v>0</v>
      </c>
      <c r="L58" s="81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707.5</v>
      </c>
      <c r="C59" s="68">
        <f t="shared" ref="C59:AF59" si="8">SUM(C48:C58)</f>
        <v>727.5</v>
      </c>
      <c r="D59" s="68">
        <f t="shared" si="8"/>
        <v>727.5</v>
      </c>
      <c r="E59" s="68">
        <f t="shared" si="8"/>
        <v>720.6</v>
      </c>
      <c r="F59" s="68">
        <f t="shared" si="8"/>
        <v>739.1</v>
      </c>
      <c r="G59" s="68">
        <f t="shared" si="8"/>
        <v>706.4</v>
      </c>
      <c r="H59" s="68">
        <f t="shared" si="8"/>
        <v>738.3</v>
      </c>
      <c r="I59" s="68">
        <f t="shared" si="8"/>
        <v>736.40000000000009</v>
      </c>
      <c r="J59" s="68">
        <f t="shared" si="8"/>
        <v>744.2</v>
      </c>
      <c r="K59" s="68">
        <f t="shared" si="8"/>
        <v>750.5</v>
      </c>
      <c r="L59" s="68">
        <f t="shared" si="8"/>
        <v>770.30000000000007</v>
      </c>
      <c r="M59" s="68">
        <f t="shared" si="8"/>
        <v>784.34</v>
      </c>
      <c r="N59" s="68">
        <f t="shared" si="8"/>
        <v>780.5</v>
      </c>
      <c r="O59" s="68">
        <f t="shared" si="8"/>
        <v>781.4</v>
      </c>
      <c r="P59" s="68">
        <f t="shared" si="8"/>
        <v>778.01</v>
      </c>
      <c r="Q59" s="68">
        <f t="shared" si="8"/>
        <v>753.2</v>
      </c>
      <c r="R59" s="68">
        <f t="shared" si="8"/>
        <v>740.4</v>
      </c>
      <c r="S59" s="68">
        <f t="shared" si="8"/>
        <v>687.6</v>
      </c>
      <c r="T59" s="68">
        <f t="shared" si="8"/>
        <v>685.7</v>
      </c>
      <c r="U59" s="68">
        <f t="shared" si="8"/>
        <v>735.5</v>
      </c>
      <c r="V59" s="68">
        <f t="shared" si="8"/>
        <v>663.9</v>
      </c>
      <c r="W59" s="68">
        <f t="shared" si="8"/>
        <v>688.6</v>
      </c>
      <c r="X59" s="68">
        <f t="shared" si="8"/>
        <v>678.2</v>
      </c>
      <c r="Y59" s="68">
        <f t="shared" si="8"/>
        <v>662.6</v>
      </c>
      <c r="Z59" s="68">
        <f t="shared" si="8"/>
        <v>657.8</v>
      </c>
      <c r="AA59" s="68">
        <f t="shared" si="8"/>
        <v>648.79999999999995</v>
      </c>
      <c r="AB59" s="68">
        <f t="shared" si="8"/>
        <v>646.59999999999991</v>
      </c>
      <c r="AC59" s="68">
        <f t="shared" si="8"/>
        <v>650.1</v>
      </c>
      <c r="AD59" s="68">
        <f t="shared" si="8"/>
        <v>637.70000000000005</v>
      </c>
      <c r="AE59" s="68">
        <f t="shared" si="8"/>
        <v>585.4</v>
      </c>
      <c r="AF59" s="68">
        <f t="shared" si="8"/>
        <v>648.08999999999992</v>
      </c>
      <c r="AG59" s="73">
        <f>SUM(AG48:AG58)</f>
        <v>0</v>
      </c>
      <c r="AH59" s="51">
        <f t="shared" si="2"/>
        <v>784.34</v>
      </c>
      <c r="AI59" s="52">
        <f t="shared" si="3"/>
        <v>585.4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>
        <v>25</v>
      </c>
      <c r="D64" s="88"/>
      <c r="E64" s="88"/>
      <c r="F64" s="88">
        <v>20</v>
      </c>
      <c r="G64" s="88">
        <v>10</v>
      </c>
      <c r="H64" s="88"/>
      <c r="I64" s="88">
        <v>25</v>
      </c>
      <c r="J64" s="88">
        <v>25</v>
      </c>
      <c r="K64" s="88"/>
      <c r="L64" s="88"/>
      <c r="M64" s="88"/>
      <c r="N64" s="88"/>
      <c r="O64" s="88"/>
      <c r="P64" s="88"/>
      <c r="Q64" s="88"/>
      <c r="R64" s="88"/>
      <c r="S64" s="88">
        <v>145</v>
      </c>
      <c r="T64" s="88">
        <v>120</v>
      </c>
      <c r="U64" s="88">
        <v>20</v>
      </c>
      <c r="V64" s="88">
        <v>30</v>
      </c>
      <c r="W64" s="88">
        <v>20</v>
      </c>
      <c r="X64" s="88">
        <v>40</v>
      </c>
      <c r="Y64" s="88">
        <v>150</v>
      </c>
      <c r="Z64" s="88">
        <v>160</v>
      </c>
      <c r="AA64" s="88"/>
      <c r="AB64" s="88"/>
      <c r="AC64" s="88"/>
      <c r="AD64" s="88"/>
      <c r="AE64" s="88"/>
      <c r="AF64" s="88"/>
      <c r="AG64" s="73"/>
      <c r="AH64" s="51">
        <f t="shared" si="2"/>
        <v>160</v>
      </c>
      <c r="AI64" s="52">
        <f t="shared" si="3"/>
        <v>10</v>
      </c>
    </row>
    <row r="65" spans="1:35" ht="15.75" thickBot="1" x14ac:dyDescent="0.3">
      <c r="A65" s="89" t="s">
        <v>72</v>
      </c>
      <c r="B65" s="90">
        <f>B63+B59+B47+B43+B30+B64</f>
        <v>1092.8399999999999</v>
      </c>
      <c r="C65" s="90">
        <f t="shared" ref="C65:AF65" si="10">C63+C59+C47+C43+C30+C64</f>
        <v>1081.8400000000001</v>
      </c>
      <c r="D65" s="90">
        <f t="shared" si="10"/>
        <v>1038.54</v>
      </c>
      <c r="E65" s="90">
        <f t="shared" si="10"/>
        <v>1023.24</v>
      </c>
      <c r="F65" s="90">
        <f t="shared" si="10"/>
        <v>1083.6400000000001</v>
      </c>
      <c r="G65" s="90">
        <f t="shared" si="10"/>
        <v>1077.44</v>
      </c>
      <c r="H65" s="90">
        <f t="shared" si="10"/>
        <v>1125.54</v>
      </c>
      <c r="I65" s="90">
        <f t="shared" si="10"/>
        <v>1182.44</v>
      </c>
      <c r="J65" s="90">
        <f t="shared" si="10"/>
        <v>1203.6400000000001</v>
      </c>
      <c r="K65" s="90">
        <f t="shared" si="10"/>
        <v>1253.04</v>
      </c>
      <c r="L65" s="90">
        <f t="shared" si="10"/>
        <v>1263.54</v>
      </c>
      <c r="M65" s="90">
        <f>M63+M59+M47+M43+M30+M64</f>
        <v>1272.98</v>
      </c>
      <c r="N65" s="90">
        <f t="shared" si="10"/>
        <v>1272.8400000000001</v>
      </c>
      <c r="O65" s="90">
        <f t="shared" si="10"/>
        <v>1274.04</v>
      </c>
      <c r="P65" s="90">
        <f t="shared" si="10"/>
        <v>1272.75</v>
      </c>
      <c r="Q65" s="90">
        <f t="shared" si="10"/>
        <v>1279.6400000000001</v>
      </c>
      <c r="R65" s="90">
        <f>R63+R59+R47+R43+R30+R64</f>
        <v>1288.04</v>
      </c>
      <c r="S65" s="90">
        <f t="shared" si="10"/>
        <v>1288.44</v>
      </c>
      <c r="T65" s="90">
        <f t="shared" si="10"/>
        <v>1278.3399999999999</v>
      </c>
      <c r="U65" s="90">
        <f>U63+U59+U47+U43+U30+U64</f>
        <v>1249.94</v>
      </c>
      <c r="V65" s="90">
        <f t="shared" si="10"/>
        <v>1158.8399999999999</v>
      </c>
      <c r="W65" s="90">
        <f t="shared" si="10"/>
        <v>1161.94</v>
      </c>
      <c r="X65" s="90">
        <f t="shared" si="10"/>
        <v>1189.24</v>
      </c>
      <c r="Y65" s="90">
        <f t="shared" si="10"/>
        <v>1185.04</v>
      </c>
      <c r="Z65" s="90">
        <f t="shared" si="10"/>
        <v>1309.04</v>
      </c>
      <c r="AA65" s="90">
        <f t="shared" si="10"/>
        <v>1086.74</v>
      </c>
      <c r="AB65" s="90">
        <f t="shared" si="10"/>
        <v>1078.3399999999999</v>
      </c>
      <c r="AC65" s="90">
        <f t="shared" si="10"/>
        <v>1075.94</v>
      </c>
      <c r="AD65" s="90">
        <f t="shared" si="10"/>
        <v>1096.1400000000001</v>
      </c>
      <c r="AE65" s="90">
        <f t="shared" si="10"/>
        <v>982.83999999999992</v>
      </c>
      <c r="AF65" s="90">
        <f t="shared" si="10"/>
        <v>990.93</v>
      </c>
      <c r="AG65" s="73">
        <f>AG63+AG59+AG47+AG43+AG30+AG64</f>
        <v>1355.5100000000002</v>
      </c>
      <c r="AH65" s="51">
        <f t="shared" si="2"/>
        <v>1309.04</v>
      </c>
      <c r="AI65" s="52">
        <f t="shared" si="3"/>
        <v>982.83999999999992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50.05</v>
      </c>
      <c r="C72" s="93">
        <v>49.94</v>
      </c>
      <c r="D72" s="93">
        <v>50.003</v>
      </c>
      <c r="E72" s="93">
        <v>49.981999999999999</v>
      </c>
      <c r="F72" s="93">
        <v>50.012999999999998</v>
      </c>
      <c r="G72" s="93">
        <v>50.015000000000001</v>
      </c>
      <c r="H72" s="93">
        <v>50.045000000000002</v>
      </c>
      <c r="I72" s="93">
        <v>50.018999999999998</v>
      </c>
      <c r="J72" s="93">
        <v>49.997999999999998</v>
      </c>
      <c r="K72" s="93">
        <v>50.054000000000002</v>
      </c>
      <c r="L72" s="93">
        <v>50.058999999999997</v>
      </c>
      <c r="M72" s="93">
        <v>49.996000000000002</v>
      </c>
      <c r="N72" s="93">
        <v>49.999000000000002</v>
      </c>
      <c r="O72" s="93">
        <v>50.006999999999998</v>
      </c>
      <c r="P72" s="93">
        <v>49.94</v>
      </c>
      <c r="Q72" s="94">
        <v>49.97</v>
      </c>
      <c r="R72" s="93">
        <v>50</v>
      </c>
      <c r="S72" s="93">
        <v>49.93</v>
      </c>
      <c r="T72" s="93">
        <v>50.05</v>
      </c>
      <c r="U72" s="93">
        <v>50.02</v>
      </c>
      <c r="V72" s="93">
        <v>50.11</v>
      </c>
      <c r="W72" s="93">
        <v>50.09</v>
      </c>
      <c r="X72" s="93">
        <v>50</v>
      </c>
      <c r="Y72" s="93">
        <v>50.01</v>
      </c>
      <c r="Z72" s="93">
        <v>50.01</v>
      </c>
      <c r="AA72" s="93">
        <v>50.01</v>
      </c>
      <c r="AB72" s="93">
        <v>50.034999999999997</v>
      </c>
      <c r="AC72" s="93">
        <v>49.987000000000002</v>
      </c>
      <c r="AD72" s="93">
        <v>49.997</v>
      </c>
      <c r="AE72" s="93">
        <v>49.956000000000003</v>
      </c>
      <c r="AF72" s="95">
        <v>49.944000000000003</v>
      </c>
      <c r="AG72" s="96"/>
      <c r="AH72" s="51">
        <f t="shared" si="2"/>
        <v>50.11</v>
      </c>
      <c r="AI72" s="52">
        <f t="shared" si="3"/>
        <v>49.93</v>
      </c>
    </row>
    <row r="73" spans="1:35" x14ac:dyDescent="0.25">
      <c r="A73" s="97" t="s">
        <v>80</v>
      </c>
      <c r="B73" s="69">
        <v>123</v>
      </c>
      <c r="C73" s="69">
        <v>125</v>
      </c>
      <c r="D73" s="69">
        <v>120.8</v>
      </c>
      <c r="E73" s="69">
        <v>119.6</v>
      </c>
      <c r="F73" s="69">
        <v>119</v>
      </c>
      <c r="G73" s="69">
        <v>123.6</v>
      </c>
      <c r="H73" s="69">
        <v>123.1</v>
      </c>
      <c r="I73" s="69">
        <v>124.2</v>
      </c>
      <c r="J73" s="69">
        <v>124.7</v>
      </c>
      <c r="K73" s="69">
        <v>123</v>
      </c>
      <c r="L73" s="69">
        <v>123.6</v>
      </c>
      <c r="M73" s="69">
        <v>122.1</v>
      </c>
      <c r="N73" s="69">
        <v>122.3</v>
      </c>
      <c r="O73" s="69">
        <v>121.2</v>
      </c>
      <c r="P73" s="69">
        <v>123.7</v>
      </c>
      <c r="Q73" s="98">
        <v>123.1</v>
      </c>
      <c r="R73" s="98">
        <v>124.5</v>
      </c>
      <c r="S73" s="98">
        <v>124.5</v>
      </c>
      <c r="T73" s="98">
        <v>124.6</v>
      </c>
      <c r="U73" s="98">
        <v>125</v>
      </c>
      <c r="V73" s="98">
        <v>126.4</v>
      </c>
      <c r="W73" s="98">
        <v>125.7</v>
      </c>
      <c r="X73" s="98">
        <v>126</v>
      </c>
      <c r="Y73" s="98">
        <v>127.7</v>
      </c>
      <c r="Z73" s="98">
        <v>127.7</v>
      </c>
      <c r="AA73" s="98">
        <v>127.7</v>
      </c>
      <c r="AB73" s="69">
        <v>126.6</v>
      </c>
      <c r="AC73" s="69">
        <v>125.1</v>
      </c>
      <c r="AD73" s="69">
        <v>124.2</v>
      </c>
      <c r="AE73" s="69">
        <v>126.3</v>
      </c>
      <c r="AF73" s="99">
        <v>123.8</v>
      </c>
      <c r="AG73" s="100"/>
      <c r="AH73" s="51">
        <f t="shared" si="2"/>
        <v>127.7</v>
      </c>
      <c r="AI73" s="52">
        <f t="shared" si="3"/>
        <v>119</v>
      </c>
    </row>
    <row r="74" spans="1:35" x14ac:dyDescent="0.25">
      <c r="A74" s="97" t="s">
        <v>81</v>
      </c>
      <c r="B74" s="69">
        <v>126</v>
      </c>
      <c r="C74" s="69">
        <v>127</v>
      </c>
      <c r="D74" s="69">
        <v>124.1</v>
      </c>
      <c r="E74" s="69">
        <v>123.1</v>
      </c>
      <c r="F74" s="69">
        <v>123.8</v>
      </c>
      <c r="G74" s="69">
        <v>125.7</v>
      </c>
      <c r="H74" s="69">
        <v>126.3</v>
      </c>
      <c r="I74" s="69">
        <v>126.6</v>
      </c>
      <c r="J74" s="69">
        <v>127</v>
      </c>
      <c r="K74" s="69">
        <v>124.9</v>
      </c>
      <c r="L74" s="69">
        <v>125.6</v>
      </c>
      <c r="M74" s="69">
        <v>124.1</v>
      </c>
      <c r="N74" s="69">
        <v>125.3</v>
      </c>
      <c r="O74" s="69">
        <v>128</v>
      </c>
      <c r="P74" s="69">
        <v>127.1</v>
      </c>
      <c r="Q74" s="98">
        <v>127</v>
      </c>
      <c r="R74" s="98">
        <v>127.7</v>
      </c>
      <c r="S74" s="98">
        <v>127.5</v>
      </c>
      <c r="T74" s="98">
        <v>127.5</v>
      </c>
      <c r="U74" s="98">
        <v>128</v>
      </c>
      <c r="V74" s="98">
        <v>129</v>
      </c>
      <c r="W74" s="98">
        <v>128.6</v>
      </c>
      <c r="X74" s="98">
        <v>128.9</v>
      </c>
      <c r="Y74" s="98">
        <v>130</v>
      </c>
      <c r="Z74" s="98">
        <v>130</v>
      </c>
      <c r="AA74" s="98">
        <v>130</v>
      </c>
      <c r="AB74" s="69">
        <v>130.1</v>
      </c>
      <c r="AC74" s="69">
        <v>128.4</v>
      </c>
      <c r="AD74" s="69">
        <v>127.9</v>
      </c>
      <c r="AE74" s="69">
        <v>129.6</v>
      </c>
      <c r="AF74" s="99">
        <v>127.5</v>
      </c>
      <c r="AG74" s="100"/>
      <c r="AH74" s="51">
        <f t="shared" si="2"/>
        <v>130.1</v>
      </c>
      <c r="AI74" s="52">
        <f t="shared" si="3"/>
        <v>123.1</v>
      </c>
    </row>
    <row r="75" spans="1:35" x14ac:dyDescent="0.25">
      <c r="A75" s="97" t="s">
        <v>82</v>
      </c>
      <c r="B75" s="69">
        <v>130</v>
      </c>
      <c r="C75" s="69">
        <v>129</v>
      </c>
      <c r="D75" s="69">
        <v>128.5</v>
      </c>
      <c r="E75" s="69">
        <v>129.5</v>
      </c>
      <c r="F75" s="69">
        <v>130.9</v>
      </c>
      <c r="G75" s="69">
        <v>130.69999999999999</v>
      </c>
      <c r="H75" s="69">
        <v>129.9</v>
      </c>
      <c r="I75" s="69">
        <v>128.4</v>
      </c>
      <c r="J75" s="69">
        <v>127.3</v>
      </c>
      <c r="K75" s="69">
        <v>129.5</v>
      </c>
      <c r="L75" s="69">
        <v>129.5</v>
      </c>
      <c r="M75" s="69">
        <v>126.2</v>
      </c>
      <c r="N75" s="69">
        <v>120</v>
      </c>
      <c r="O75" s="69">
        <v>119.1</v>
      </c>
      <c r="P75" s="69">
        <v>122.4</v>
      </c>
      <c r="Q75" s="69">
        <v>123.4</v>
      </c>
      <c r="R75" s="69">
        <v>120.3</v>
      </c>
      <c r="S75" s="69">
        <v>122</v>
      </c>
      <c r="T75" s="98">
        <v>124.1</v>
      </c>
      <c r="U75" s="98">
        <v>128</v>
      </c>
      <c r="V75" s="98">
        <v>128.30000000000001</v>
      </c>
      <c r="W75" s="98">
        <v>129.4</v>
      </c>
      <c r="X75" s="98">
        <v>129.80000000000001</v>
      </c>
      <c r="Y75" s="98">
        <v>127.2</v>
      </c>
      <c r="Z75" s="98">
        <v>127.2</v>
      </c>
      <c r="AA75" s="98">
        <v>127.2</v>
      </c>
      <c r="AB75" s="69">
        <v>126.1</v>
      </c>
      <c r="AC75" s="69">
        <v>126.4</v>
      </c>
      <c r="AD75" s="69">
        <v>126.9</v>
      </c>
      <c r="AE75" s="69">
        <v>127.5</v>
      </c>
      <c r="AF75" s="99">
        <v>127.6</v>
      </c>
      <c r="AG75" s="100"/>
      <c r="AH75" s="51">
        <f t="shared" si="2"/>
        <v>130.9</v>
      </c>
      <c r="AI75" s="52">
        <f t="shared" si="3"/>
        <v>119.1</v>
      </c>
    </row>
    <row r="76" spans="1:35" x14ac:dyDescent="0.25">
      <c r="A76" s="101" t="s">
        <v>83</v>
      </c>
      <c r="B76" s="69">
        <v>130</v>
      </c>
      <c r="C76" s="69">
        <v>130</v>
      </c>
      <c r="D76" s="69">
        <v>130</v>
      </c>
      <c r="E76" s="69">
        <v>130.69999999999999</v>
      </c>
      <c r="F76" s="69">
        <v>130</v>
      </c>
      <c r="G76" s="69">
        <v>131.19999999999999</v>
      </c>
      <c r="H76" s="69">
        <v>129.69999999999999</v>
      </c>
      <c r="I76" s="69">
        <v>128.30000000000001</v>
      </c>
      <c r="J76" s="69">
        <v>129.9</v>
      </c>
      <c r="K76" s="69">
        <v>131.19999999999999</v>
      </c>
      <c r="L76" s="69">
        <v>131.19999999999999</v>
      </c>
      <c r="M76" s="69">
        <v>127.1</v>
      </c>
      <c r="N76" s="69">
        <v>120.6</v>
      </c>
      <c r="O76" s="69">
        <v>129.69999999999999</v>
      </c>
      <c r="P76" s="69">
        <v>124.6</v>
      </c>
      <c r="Q76" s="69">
        <v>136.19999999999999</v>
      </c>
      <c r="R76" s="69">
        <v>121.5</v>
      </c>
      <c r="S76" s="69">
        <v>122</v>
      </c>
      <c r="T76" s="98">
        <v>124.6</v>
      </c>
      <c r="U76" s="98">
        <v>129</v>
      </c>
      <c r="V76" s="98">
        <v>128.80000000000001</v>
      </c>
      <c r="W76" s="98">
        <v>130.1</v>
      </c>
      <c r="X76" s="98">
        <v>131.19999999999999</v>
      </c>
      <c r="Y76" s="98">
        <v>128</v>
      </c>
      <c r="Z76" s="98">
        <v>128</v>
      </c>
      <c r="AA76" s="98">
        <v>128</v>
      </c>
      <c r="AB76" s="69">
        <v>128.9</v>
      </c>
      <c r="AC76" s="69">
        <v>129.5</v>
      </c>
      <c r="AD76" s="69">
        <v>129.19999999999999</v>
      </c>
      <c r="AE76" s="69">
        <v>129.69999999999999</v>
      </c>
      <c r="AF76" s="99">
        <v>128.1</v>
      </c>
      <c r="AG76" s="100"/>
      <c r="AH76" s="51">
        <f t="shared" si="2"/>
        <v>136.19999999999999</v>
      </c>
      <c r="AI76" s="52">
        <f t="shared" si="3"/>
        <v>120.6</v>
      </c>
    </row>
    <row r="77" spans="1:35" x14ac:dyDescent="0.25">
      <c r="A77" s="101" t="s">
        <v>84</v>
      </c>
      <c r="B77" s="102">
        <v>128</v>
      </c>
      <c r="C77" s="102">
        <v>1323</v>
      </c>
      <c r="D77" s="102">
        <v>123</v>
      </c>
      <c r="E77" s="102">
        <v>123.4</v>
      </c>
      <c r="F77" s="102">
        <v>120</v>
      </c>
      <c r="G77" s="102">
        <v>124.2</v>
      </c>
      <c r="H77" s="102">
        <v>127.3</v>
      </c>
      <c r="I77" s="102">
        <v>128</v>
      </c>
      <c r="J77" s="102">
        <v>132.6</v>
      </c>
      <c r="K77" s="102">
        <v>129</v>
      </c>
      <c r="L77" s="102">
        <v>129</v>
      </c>
      <c r="M77" s="102">
        <v>134.19999999999999</v>
      </c>
      <c r="N77" s="102">
        <v>130.19999999999999</v>
      </c>
      <c r="O77" s="102">
        <v>129.6</v>
      </c>
      <c r="P77" s="102">
        <v>132</v>
      </c>
      <c r="Q77" s="102">
        <v>129.5</v>
      </c>
      <c r="R77" s="102">
        <v>131.4</v>
      </c>
      <c r="S77" s="102">
        <v>127.2</v>
      </c>
      <c r="T77" s="98">
        <v>126.1</v>
      </c>
      <c r="U77" s="98">
        <v>133</v>
      </c>
      <c r="V77" s="98">
        <v>131.30000000000001</v>
      </c>
      <c r="W77" s="98">
        <v>133.19999999999999</v>
      </c>
      <c r="X77" s="98">
        <v>133.80000000000001</v>
      </c>
      <c r="Y77" s="98">
        <v>129.69999999999999</v>
      </c>
      <c r="Z77" s="98">
        <v>129.69999999999999</v>
      </c>
      <c r="AA77" s="98">
        <v>129.69999999999999</v>
      </c>
      <c r="AB77" s="102"/>
      <c r="AC77" s="102">
        <v>129.9</v>
      </c>
      <c r="AD77" s="102">
        <v>132.1</v>
      </c>
      <c r="AE77" s="102">
        <v>130</v>
      </c>
      <c r="AF77" s="103">
        <v>128</v>
      </c>
      <c r="AG77" s="104"/>
      <c r="AH77" s="51">
        <f t="shared" si="2"/>
        <v>1323</v>
      </c>
      <c r="AI77" s="52">
        <f t="shared" si="3"/>
        <v>120</v>
      </c>
    </row>
    <row r="78" spans="1:35" x14ac:dyDescent="0.25">
      <c r="A78" s="97" t="s">
        <v>85</v>
      </c>
      <c r="B78" s="69">
        <v>131</v>
      </c>
      <c r="C78" s="69">
        <v>134</v>
      </c>
      <c r="D78" s="69">
        <v>132</v>
      </c>
      <c r="E78" s="69">
        <v>132.19999999999999</v>
      </c>
      <c r="F78" s="69">
        <v>135.5</v>
      </c>
      <c r="G78" s="69">
        <v>131.5</v>
      </c>
      <c r="H78" s="69">
        <v>135</v>
      </c>
      <c r="I78" s="69">
        <v>133.30000000000001</v>
      </c>
      <c r="J78" s="69">
        <v>132.30000000000001</v>
      </c>
      <c r="K78" s="69">
        <v>132.19999999999999</v>
      </c>
      <c r="L78" s="69">
        <v>132.19999999999999</v>
      </c>
      <c r="M78" s="69">
        <v>125.2</v>
      </c>
      <c r="N78" s="69">
        <v>125</v>
      </c>
      <c r="O78" s="69">
        <v>125.5</v>
      </c>
      <c r="P78" s="69">
        <v>132.80000000000001</v>
      </c>
      <c r="Q78" s="69">
        <v>128.5</v>
      </c>
      <c r="R78" s="69">
        <v>132.30000000000001</v>
      </c>
      <c r="S78" s="69">
        <v>128</v>
      </c>
      <c r="T78" s="98">
        <v>130.69999999999999</v>
      </c>
      <c r="U78" s="98">
        <v>127</v>
      </c>
      <c r="V78" s="98">
        <v>128.9</v>
      </c>
      <c r="W78" s="98">
        <v>131.9</v>
      </c>
      <c r="X78" s="98">
        <v>133.30000000000001</v>
      </c>
      <c r="Y78" s="98">
        <v>131.5</v>
      </c>
      <c r="Z78" s="98">
        <v>131.5</v>
      </c>
      <c r="AA78" s="98">
        <v>131.5</v>
      </c>
      <c r="AB78" s="69"/>
      <c r="AC78" s="69">
        <v>133.1</v>
      </c>
      <c r="AD78" s="69">
        <v>133.1</v>
      </c>
      <c r="AE78" s="69">
        <v>133.1</v>
      </c>
      <c r="AF78" s="99">
        <v>133.1</v>
      </c>
      <c r="AG78" s="100"/>
      <c r="AH78" s="51">
        <f>MAX(B78:AF78)</f>
        <v>135.5</v>
      </c>
      <c r="AI78" s="52">
        <f>MIN(B78:AF78)</f>
        <v>125</v>
      </c>
    </row>
    <row r="79" spans="1:35" ht="15.75" thickBot="1" x14ac:dyDescent="0.3">
      <c r="A79" s="97" t="s">
        <v>86</v>
      </c>
      <c r="B79" s="105">
        <v>65</v>
      </c>
      <c r="C79" s="105">
        <v>65</v>
      </c>
      <c r="D79" s="105">
        <v>63.1</v>
      </c>
      <c r="E79" s="105">
        <v>62.9</v>
      </c>
      <c r="F79" s="105">
        <v>63.2</v>
      </c>
      <c r="G79" s="105">
        <v>64</v>
      </c>
      <c r="H79" s="105">
        <v>64.599999999999994</v>
      </c>
      <c r="I79" s="105">
        <v>64.599999999999994</v>
      </c>
      <c r="J79" s="105">
        <v>64.7</v>
      </c>
      <c r="K79" s="105">
        <v>63.6</v>
      </c>
      <c r="L79" s="105">
        <v>63.6</v>
      </c>
      <c r="M79" s="105">
        <v>63.2</v>
      </c>
      <c r="N79" s="105">
        <v>64.3</v>
      </c>
      <c r="O79" s="105">
        <v>64.3</v>
      </c>
      <c r="P79" s="105">
        <v>65.400000000000006</v>
      </c>
      <c r="Q79" s="105">
        <v>64.900000000000006</v>
      </c>
      <c r="R79" s="105">
        <v>65.2</v>
      </c>
      <c r="S79" s="105">
        <v>65.2</v>
      </c>
      <c r="T79" s="105">
        <v>65.400000000000006</v>
      </c>
      <c r="U79" s="105">
        <v>65.5</v>
      </c>
      <c r="V79" s="105">
        <v>66</v>
      </c>
      <c r="W79" s="105">
        <v>65.900000000000006</v>
      </c>
      <c r="X79" s="105">
        <v>66.099999999999994</v>
      </c>
      <c r="Y79" s="105">
        <v>66.7</v>
      </c>
      <c r="Z79" s="105">
        <v>66.7</v>
      </c>
      <c r="AA79" s="105">
        <v>66.7</v>
      </c>
      <c r="AB79" s="105">
        <v>66.900000000000006</v>
      </c>
      <c r="AC79" s="105">
        <v>65.400000000000006</v>
      </c>
      <c r="AD79" s="105">
        <v>66.3</v>
      </c>
      <c r="AE79" s="105">
        <v>65.8</v>
      </c>
      <c r="AF79" s="106">
        <v>65.3</v>
      </c>
      <c r="AG79" s="107"/>
      <c r="AH79" s="51">
        <f>MAX(B79:AF79)</f>
        <v>66.900000000000006</v>
      </c>
      <c r="AI79" s="52">
        <f>MIN(B79:AF79)</f>
        <v>62.9</v>
      </c>
    </row>
    <row r="80" spans="1:35" x14ac:dyDescent="0.25">
      <c r="A80" s="108" t="s">
        <v>87</v>
      </c>
      <c r="B80" s="109">
        <f t="shared" ref="B80:AF80" si="19">SUMIF(B48:B57,"&gt;0")</f>
        <v>707.5</v>
      </c>
      <c r="C80" s="109">
        <f t="shared" si="19"/>
        <v>727.5</v>
      </c>
      <c r="D80" s="109">
        <f t="shared" si="19"/>
        <v>727.5</v>
      </c>
      <c r="E80" s="109">
        <f t="shared" si="19"/>
        <v>720.6</v>
      </c>
      <c r="F80" s="109">
        <f t="shared" si="19"/>
        <v>739.1</v>
      </c>
      <c r="G80" s="109">
        <f t="shared" si="19"/>
        <v>706.4</v>
      </c>
      <c r="H80" s="109">
        <f t="shared" si="19"/>
        <v>738.3</v>
      </c>
      <c r="I80" s="109">
        <f t="shared" si="19"/>
        <v>736.40000000000009</v>
      </c>
      <c r="J80" s="109">
        <f t="shared" si="19"/>
        <v>744.2</v>
      </c>
      <c r="K80" s="109">
        <f t="shared" si="19"/>
        <v>750.5</v>
      </c>
      <c r="L80" s="109">
        <f t="shared" si="19"/>
        <v>770.30000000000007</v>
      </c>
      <c r="M80" s="109">
        <f t="shared" si="19"/>
        <v>784.34</v>
      </c>
      <c r="N80" s="109">
        <f t="shared" si="19"/>
        <v>780.5</v>
      </c>
      <c r="O80" s="109">
        <f t="shared" si="19"/>
        <v>781.4</v>
      </c>
      <c r="P80" s="109">
        <f t="shared" si="19"/>
        <v>778.01</v>
      </c>
      <c r="Q80" s="109">
        <f t="shared" si="19"/>
        <v>753.2</v>
      </c>
      <c r="R80" s="109">
        <f t="shared" si="19"/>
        <v>740.4</v>
      </c>
      <c r="S80" s="109">
        <f t="shared" si="19"/>
        <v>687.6</v>
      </c>
      <c r="T80" s="109">
        <f t="shared" si="19"/>
        <v>685.7</v>
      </c>
      <c r="U80" s="109">
        <f t="shared" si="19"/>
        <v>735.5</v>
      </c>
      <c r="V80" s="109">
        <f t="shared" si="19"/>
        <v>663.9</v>
      </c>
      <c r="W80" s="109">
        <f t="shared" si="19"/>
        <v>688.6</v>
      </c>
      <c r="X80" s="109">
        <f t="shared" si="19"/>
        <v>678.2</v>
      </c>
      <c r="Y80" s="109">
        <f t="shared" si="19"/>
        <v>662.6</v>
      </c>
      <c r="Z80" s="109">
        <f t="shared" si="19"/>
        <v>657.8</v>
      </c>
      <c r="AA80" s="109">
        <f t="shared" si="19"/>
        <v>648.79999999999995</v>
      </c>
      <c r="AB80" s="109">
        <f t="shared" si="19"/>
        <v>646.59999999999991</v>
      </c>
      <c r="AC80" s="109">
        <f t="shared" si="19"/>
        <v>650.1</v>
      </c>
      <c r="AD80" s="109">
        <f t="shared" si="19"/>
        <v>637.70000000000005</v>
      </c>
      <c r="AE80" s="109">
        <f t="shared" si="19"/>
        <v>585.4</v>
      </c>
      <c r="AF80" s="109">
        <f t="shared" si="19"/>
        <v>648.08999999999992</v>
      </c>
      <c r="AG80" s="110"/>
      <c r="AH80" s="51">
        <f>MAX(B80:AF80)</f>
        <v>784.34</v>
      </c>
      <c r="AI80" s="52">
        <f>MIN(B80:AF80)</f>
        <v>585.4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157.91999999999999</v>
      </c>
      <c r="C82" s="114">
        <f t="shared" ref="C82:AF82" si="20">C11+C13+C17+C34+C36+C38+C40+C94+C108+C110+C121+C127+C130+C139+C143+C144+C147+C154+C159+C162+C163+C164+C172+C177+C83+C84+C85+C86+C99</f>
        <v>133.91999999999999</v>
      </c>
      <c r="D82" s="114">
        <f t="shared" si="20"/>
        <v>153.91999999999999</v>
      </c>
      <c r="E82" s="114">
        <f t="shared" si="20"/>
        <v>157.22</v>
      </c>
      <c r="F82" s="114">
        <f t="shared" si="20"/>
        <v>171.51999999999998</v>
      </c>
      <c r="G82" s="114">
        <f t="shared" si="20"/>
        <v>193.12</v>
      </c>
      <c r="H82" s="114">
        <f t="shared" si="20"/>
        <v>217.11999999999998</v>
      </c>
      <c r="I82" s="114">
        <f t="shared" si="20"/>
        <v>236.32</v>
      </c>
      <c r="J82" s="114">
        <f t="shared" si="20"/>
        <v>245.71999999999997</v>
      </c>
      <c r="K82" s="114">
        <f t="shared" si="20"/>
        <v>275.11999999999995</v>
      </c>
      <c r="L82" s="114">
        <f t="shared" si="20"/>
        <v>268.91999999999996</v>
      </c>
      <c r="M82" s="114">
        <f t="shared" si="20"/>
        <v>273.27</v>
      </c>
      <c r="N82" s="114">
        <f t="shared" si="20"/>
        <v>264.52</v>
      </c>
      <c r="O82" s="114">
        <f t="shared" si="20"/>
        <v>252.11999999999998</v>
      </c>
      <c r="P82" s="114">
        <f t="shared" si="20"/>
        <v>255.02</v>
      </c>
      <c r="Q82" s="114">
        <f t="shared" si="20"/>
        <v>242.12</v>
      </c>
      <c r="R82" s="114">
        <f t="shared" si="20"/>
        <v>245.01999999999998</v>
      </c>
      <c r="S82" s="114">
        <f t="shared" si="20"/>
        <v>232.22</v>
      </c>
      <c r="T82" s="114">
        <f t="shared" si="20"/>
        <v>225.01999999999998</v>
      </c>
      <c r="U82" s="114">
        <f t="shared" si="20"/>
        <v>237.12</v>
      </c>
      <c r="V82" s="114">
        <f t="shared" si="20"/>
        <v>259.91999999999996</v>
      </c>
      <c r="W82" s="114">
        <f t="shared" si="20"/>
        <v>267.82</v>
      </c>
      <c r="X82" s="114">
        <f t="shared" si="20"/>
        <v>278.32</v>
      </c>
      <c r="Y82" s="114">
        <f t="shared" si="20"/>
        <v>302.02</v>
      </c>
      <c r="Z82" s="114">
        <f t="shared" si="20"/>
        <v>283.91999999999996</v>
      </c>
      <c r="AA82" s="114">
        <f t="shared" si="20"/>
        <v>268.61999999999995</v>
      </c>
      <c r="AB82" s="114">
        <f t="shared" si="20"/>
        <v>242.62</v>
      </c>
      <c r="AC82" s="114">
        <f t="shared" si="20"/>
        <v>220.71999999999997</v>
      </c>
      <c r="AD82" s="114">
        <f t="shared" si="20"/>
        <v>182.32</v>
      </c>
      <c r="AE82" s="114">
        <f t="shared" si="20"/>
        <v>154.82</v>
      </c>
      <c r="AF82" s="114">
        <f t="shared" si="20"/>
        <v>146.02000000000001</v>
      </c>
      <c r="AG82" s="115"/>
      <c r="AH82" s="51">
        <f>MAX(B82:AF82)</f>
        <v>302.02</v>
      </c>
      <c r="AI82" s="52">
        <f>MIN(B82:AF82)</f>
        <v>133.91999999999999</v>
      </c>
    </row>
    <row r="83" spans="1:37" x14ac:dyDescent="0.25">
      <c r="A83" s="116" t="s">
        <v>89</v>
      </c>
      <c r="B83" s="117">
        <v>-37</v>
      </c>
      <c r="C83" s="117"/>
      <c r="D83" s="117">
        <v>-56.7</v>
      </c>
      <c r="E83" s="117">
        <v>-57.6</v>
      </c>
      <c r="F83" s="117">
        <v>-50.8</v>
      </c>
      <c r="G83" s="117">
        <v>-54.2</v>
      </c>
      <c r="H83" s="117">
        <v>-47</v>
      </c>
      <c r="I83" s="117">
        <v>-37.6</v>
      </c>
      <c r="J83" s="117">
        <v>-25.2</v>
      </c>
      <c r="K83" s="117">
        <v>-7.1</v>
      </c>
      <c r="L83" s="117">
        <v>-3.8</v>
      </c>
      <c r="M83" s="117">
        <v>-5.45</v>
      </c>
      <c r="N83" s="117">
        <v>-4.2</v>
      </c>
      <c r="O83" s="117">
        <v>-3.2</v>
      </c>
      <c r="P83" s="117">
        <v>-1.9</v>
      </c>
      <c r="Q83" s="117">
        <v>-10.6</v>
      </c>
      <c r="R83" s="117">
        <v>-10.9</v>
      </c>
      <c r="S83" s="117">
        <v>-8.9</v>
      </c>
      <c r="T83" s="117">
        <v>-20.7</v>
      </c>
      <c r="U83" s="117">
        <v>-35.200000000000003</v>
      </c>
      <c r="V83" s="117">
        <v>-15</v>
      </c>
      <c r="W83" s="117">
        <v>-8.8000000000000007</v>
      </c>
      <c r="X83" s="117">
        <v>3.8</v>
      </c>
      <c r="Y83" s="117">
        <v>8.6999999999999993</v>
      </c>
      <c r="Z83" s="117">
        <v>26</v>
      </c>
      <c r="AA83" s="49">
        <v>55.2</v>
      </c>
      <c r="AB83" s="49">
        <v>33.9</v>
      </c>
      <c r="AC83" s="49">
        <v>27.7</v>
      </c>
      <c r="AD83" s="49">
        <v>31.1</v>
      </c>
      <c r="AE83" s="49">
        <v>7.1</v>
      </c>
      <c r="AF83" s="118">
        <v>-24.2</v>
      </c>
      <c r="AG83" s="119">
        <v>75</v>
      </c>
      <c r="AH83" s="51">
        <f>IF(ABS(MAX(B83:AF83))&gt;ABS(MIN(B83:AF83)),MAX(B83:AF83),MIN(B83:AF83))</f>
        <v>-57.6</v>
      </c>
      <c r="AI83" s="120">
        <f>INDEX($B$9:$AF$9,1,MATCH(AH83,B83:AF83,0))</f>
        <v>0.16666666666666699</v>
      </c>
    </row>
    <row r="84" spans="1:37" x14ac:dyDescent="0.25">
      <c r="A84" s="121" t="s">
        <v>90</v>
      </c>
      <c r="B84" s="82">
        <v>-7</v>
      </c>
      <c r="C84" s="82"/>
      <c r="D84" s="82">
        <v>-4</v>
      </c>
      <c r="E84" s="82">
        <v>-4</v>
      </c>
      <c r="F84" s="82">
        <v>0</v>
      </c>
      <c r="G84" s="82">
        <v>28</v>
      </c>
      <c r="H84" s="82">
        <v>33</v>
      </c>
      <c r="I84" s="82">
        <v>48</v>
      </c>
      <c r="J84" s="82">
        <v>50</v>
      </c>
      <c r="K84" s="82">
        <v>60</v>
      </c>
      <c r="L84" s="82">
        <v>51</v>
      </c>
      <c r="M84" s="82">
        <v>50</v>
      </c>
      <c r="N84" s="82">
        <v>26.6</v>
      </c>
      <c r="O84" s="82">
        <v>16.5</v>
      </c>
      <c r="P84" s="82">
        <v>28.9</v>
      </c>
      <c r="Q84" s="82">
        <v>41.6</v>
      </c>
      <c r="R84" s="82">
        <v>39.6</v>
      </c>
      <c r="S84" s="82">
        <v>37</v>
      </c>
      <c r="T84" s="82">
        <v>37</v>
      </c>
      <c r="U84" s="82">
        <v>35</v>
      </c>
      <c r="V84" s="82">
        <v>49</v>
      </c>
      <c r="W84" s="82">
        <v>46</v>
      </c>
      <c r="X84" s="82">
        <v>44</v>
      </c>
      <c r="Y84" s="82">
        <v>32.799999999999997</v>
      </c>
      <c r="Z84" s="82">
        <v>31</v>
      </c>
      <c r="AA84" s="69">
        <v>4.3</v>
      </c>
      <c r="AB84" s="69">
        <v>15.1</v>
      </c>
      <c r="AC84" s="69">
        <v>12</v>
      </c>
      <c r="AD84" s="69">
        <v>0.7</v>
      </c>
      <c r="AE84" s="69">
        <v>5.2</v>
      </c>
      <c r="AF84" s="122">
        <v>-6.6</v>
      </c>
      <c r="AG84" s="119">
        <v>240</v>
      </c>
      <c r="AH84" s="51">
        <f>IF(ABS(MAX(B84:AF84))&gt;ABS(MIN(B84:AF84)),MAX(B84:AF84),MIN(B84:AF84))</f>
        <v>60</v>
      </c>
      <c r="AI84" s="120">
        <f>INDEX($B$9:$AF$9,1,MATCH(AH84,B84:AF84,0))</f>
        <v>0.3125</v>
      </c>
    </row>
    <row r="85" spans="1:37" x14ac:dyDescent="0.25">
      <c r="A85" s="121" t="s">
        <v>91</v>
      </c>
      <c r="B85" s="82">
        <v>0</v>
      </c>
      <c r="C85" s="82"/>
      <c r="D85" s="82">
        <v>0</v>
      </c>
      <c r="E85" s="82">
        <v>0</v>
      </c>
      <c r="F85" s="82">
        <v>0</v>
      </c>
      <c r="G85" s="82">
        <v>0</v>
      </c>
      <c r="H85" s="82">
        <v>0</v>
      </c>
      <c r="I85" s="82">
        <v>0</v>
      </c>
      <c r="J85" s="82">
        <v>0</v>
      </c>
      <c r="K85" s="82">
        <v>0</v>
      </c>
      <c r="L85" s="82">
        <v>0</v>
      </c>
      <c r="M85" s="82">
        <v>0</v>
      </c>
      <c r="N85" s="82">
        <v>17.2</v>
      </c>
      <c r="O85" s="82">
        <v>19.399999999999999</v>
      </c>
      <c r="P85" s="82">
        <v>21</v>
      </c>
      <c r="Q85" s="82">
        <v>27.6</v>
      </c>
      <c r="R85" s="82">
        <v>35</v>
      </c>
      <c r="S85" s="82">
        <v>26.5</v>
      </c>
      <c r="T85" s="82">
        <v>31.2</v>
      </c>
      <c r="U85" s="82">
        <v>33</v>
      </c>
      <c r="V85" s="82">
        <v>30</v>
      </c>
      <c r="W85" s="82">
        <v>29.9</v>
      </c>
      <c r="X85" s="82">
        <v>22.9</v>
      </c>
      <c r="Y85" s="82">
        <v>44.9</v>
      </c>
      <c r="Z85" s="82">
        <v>18.5</v>
      </c>
      <c r="AA85" s="69">
        <v>2.9</v>
      </c>
      <c r="AB85" s="69">
        <v>6.8</v>
      </c>
      <c r="AC85" s="69">
        <v>5.6</v>
      </c>
      <c r="AD85" s="69">
        <v>-2.5</v>
      </c>
      <c r="AE85" s="69">
        <v>2.5</v>
      </c>
      <c r="AF85" s="122">
        <v>-5</v>
      </c>
      <c r="AG85" s="119">
        <v>60</v>
      </c>
      <c r="AH85" s="51">
        <f>IF(ABS(MAX(B85:AF85))&gt;ABS(MIN(B85:AF85)),MAX(B85:AF85),MIN(B85:AF85))</f>
        <v>44.9</v>
      </c>
      <c r="AI85" s="120">
        <f>INDEX($B$9:$AF$9,1,MATCH(AH85,B85:AF85,0))</f>
        <v>0.79166666666666663</v>
      </c>
    </row>
    <row r="86" spans="1:37" x14ac:dyDescent="0.25">
      <c r="A86" s="123" t="s">
        <v>92</v>
      </c>
      <c r="B86" s="84">
        <v>68</v>
      </c>
      <c r="C86" s="84"/>
      <c r="D86" s="84">
        <v>80.099999999999994</v>
      </c>
      <c r="E86" s="84">
        <v>84</v>
      </c>
      <c r="F86" s="84">
        <v>86.7</v>
      </c>
      <c r="G86" s="84">
        <v>84</v>
      </c>
      <c r="H86" s="84">
        <v>95.1</v>
      </c>
      <c r="I86" s="84">
        <v>91.5</v>
      </c>
      <c r="J86" s="84">
        <v>86.1</v>
      </c>
      <c r="K86" s="84">
        <v>88.8</v>
      </c>
      <c r="L86" s="84">
        <v>87.9</v>
      </c>
      <c r="M86" s="84">
        <v>97.2</v>
      </c>
      <c r="N86" s="84">
        <v>93</v>
      </c>
      <c r="O86" s="84">
        <v>87.6</v>
      </c>
      <c r="P86" s="84">
        <v>74.8</v>
      </c>
      <c r="Q86" s="84">
        <v>52.4</v>
      </c>
      <c r="R86" s="84">
        <v>50.6</v>
      </c>
      <c r="S86" s="84">
        <v>45.4</v>
      </c>
      <c r="T86" s="84">
        <v>47.6</v>
      </c>
      <c r="U86" s="84">
        <v>74</v>
      </c>
      <c r="V86" s="84">
        <v>64.599999999999994</v>
      </c>
      <c r="W86" s="84">
        <v>68.5</v>
      </c>
      <c r="X86" s="84">
        <v>73.599999999999994</v>
      </c>
      <c r="Y86" s="84">
        <v>81.5</v>
      </c>
      <c r="Z86" s="84">
        <v>74.5</v>
      </c>
      <c r="AA86" s="124">
        <v>72.3</v>
      </c>
      <c r="AB86" s="124">
        <v>52.9</v>
      </c>
      <c r="AC86" s="124">
        <v>41.6</v>
      </c>
      <c r="AD86" s="124">
        <v>18.3</v>
      </c>
      <c r="AE86" s="124">
        <v>6.3</v>
      </c>
      <c r="AF86" s="125">
        <v>49.1</v>
      </c>
      <c r="AG86" s="126">
        <v>120</v>
      </c>
      <c r="AH86" s="51">
        <f>IF(ABS(MAX(B86:AF86))&gt;ABS(MIN(B86:AF86)),MAX(B86:AF86),MIN(B86:AF86))</f>
        <v>97.2</v>
      </c>
      <c r="AI86" s="120">
        <f>INDEX($B$9:$AF$9,1,MATCH(AH86,B86:AF86,0))</f>
        <v>0.375</v>
      </c>
    </row>
    <row r="87" spans="1:37" ht="15.75" thickBot="1" x14ac:dyDescent="0.3">
      <c r="A87" s="123" t="s">
        <v>93</v>
      </c>
      <c r="B87" s="84">
        <v>105</v>
      </c>
      <c r="C87" s="84"/>
      <c r="D87" s="84">
        <v>110.1</v>
      </c>
      <c r="E87" s="84">
        <v>113.8</v>
      </c>
      <c r="F87" s="84">
        <v>115</v>
      </c>
      <c r="G87" s="84">
        <v>108</v>
      </c>
      <c r="H87" s="84">
        <v>115</v>
      </c>
      <c r="I87" s="84">
        <v>109.4</v>
      </c>
      <c r="J87" s="84">
        <v>103.5</v>
      </c>
      <c r="K87" s="84">
        <v>101.9</v>
      </c>
      <c r="L87" s="84">
        <v>102</v>
      </c>
      <c r="M87" s="84">
        <v>111</v>
      </c>
      <c r="N87" s="84">
        <v>108</v>
      </c>
      <c r="O87" s="84">
        <v>106.1</v>
      </c>
      <c r="P87" s="84">
        <v>115</v>
      </c>
      <c r="Q87" s="84">
        <v>109</v>
      </c>
      <c r="R87" s="84">
        <v>95</v>
      </c>
      <c r="S87" s="84">
        <v>90</v>
      </c>
      <c r="T87" s="84">
        <v>91.6</v>
      </c>
      <c r="U87" s="84">
        <v>95</v>
      </c>
      <c r="V87" s="84">
        <v>97.3</v>
      </c>
      <c r="W87" s="84">
        <v>98.6</v>
      </c>
      <c r="X87" s="84">
        <v>94.6</v>
      </c>
      <c r="Y87" s="84">
        <v>61.7</v>
      </c>
      <c r="Z87" s="84">
        <v>70.3</v>
      </c>
      <c r="AA87" s="124">
        <v>51.2</v>
      </c>
      <c r="AB87" s="124">
        <v>70.900000000000006</v>
      </c>
      <c r="AC87" s="124">
        <v>73.7</v>
      </c>
      <c r="AD87" s="124">
        <v>70.099999999999994</v>
      </c>
      <c r="AE87" s="124">
        <v>76.5</v>
      </c>
      <c r="AF87" s="125">
        <v>80</v>
      </c>
      <c r="AG87" s="126"/>
      <c r="AH87" s="51">
        <f>IF(ABS(MAX(B87:AF87))&gt;ABS(MIN(B87:AF87)),MAX(B87:AF87),MIN(B87:AF87))</f>
        <v>115</v>
      </c>
      <c r="AI87" s="120">
        <f>INDEX($B$9:$AF$9,1,MATCH(AH87,B87:AF87,0))</f>
        <v>0.20833333333333301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1272.98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16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16)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16)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1092.8399999999999</v>
      </c>
      <c r="U193" s="172">
        <f t="shared" si="37"/>
        <v>1081.8400000000001</v>
      </c>
      <c r="V193" s="172">
        <f t="shared" si="37"/>
        <v>1038.54</v>
      </c>
      <c r="W193" s="172">
        <f t="shared" si="37"/>
        <v>1023.24</v>
      </c>
      <c r="X193" s="172">
        <f t="shared" si="37"/>
        <v>1083.6400000000001</v>
      </c>
      <c r="Y193" s="172">
        <f t="shared" si="37"/>
        <v>1077.44</v>
      </c>
      <c r="Z193" s="172">
        <f t="shared" si="37"/>
        <v>1125.54</v>
      </c>
      <c r="AA193" s="172">
        <f t="shared" si="37"/>
        <v>1182.44</v>
      </c>
      <c r="AB193" s="172">
        <f t="shared" si="37"/>
        <v>1203.6400000000001</v>
      </c>
      <c r="AC193" s="172">
        <f t="shared" si="37"/>
        <v>1253.04</v>
      </c>
      <c r="AD193" s="172">
        <f t="shared" si="37"/>
        <v>1263.54</v>
      </c>
      <c r="AE193" s="172">
        <f t="shared" si="37"/>
        <v>1272.98</v>
      </c>
      <c r="AF193" s="172">
        <f t="shared" si="37"/>
        <v>1272.8400000000001</v>
      </c>
      <c r="AG193" s="172">
        <f t="shared" si="37"/>
        <v>1274.04</v>
      </c>
      <c r="AH193" s="172">
        <f t="shared" si="37"/>
        <v>1272.75</v>
      </c>
      <c r="AI193" s="172">
        <f t="shared" si="37"/>
        <v>1279.6400000000001</v>
      </c>
      <c r="AJ193" s="172">
        <f t="shared" si="37"/>
        <v>1288.04</v>
      </c>
      <c r="AK193" s="172">
        <f t="shared" si="37"/>
        <v>1288.44</v>
      </c>
      <c r="AL193" s="172">
        <f t="shared" si="37"/>
        <v>1278.3399999999999</v>
      </c>
      <c r="AM193" s="172">
        <f t="shared" si="37"/>
        <v>1249.94</v>
      </c>
      <c r="AN193" s="172">
        <f t="shared" si="37"/>
        <v>1158.8399999999999</v>
      </c>
      <c r="AO193" s="172">
        <f t="shared" si="37"/>
        <v>1161.94</v>
      </c>
      <c r="AP193" s="172">
        <f t="shared" si="37"/>
        <v>1189.24</v>
      </c>
      <c r="AQ193" s="172">
        <f t="shared" si="37"/>
        <v>1185.04</v>
      </c>
      <c r="AR193" s="172">
        <f t="shared" si="37"/>
        <v>1309.04</v>
      </c>
      <c r="AS193" s="172">
        <f t="shared" si="37"/>
        <v>1086.74</v>
      </c>
      <c r="AT193" s="172">
        <f t="shared" si="37"/>
        <v>1078.3399999999999</v>
      </c>
      <c r="AU193" s="172">
        <f t="shared" si="37"/>
        <v>1075.94</v>
      </c>
      <c r="AV193" s="172">
        <f t="shared" si="37"/>
        <v>1096.1400000000001</v>
      </c>
      <c r="AW193" s="172">
        <f t="shared" si="37"/>
        <v>982.83999999999992</v>
      </c>
      <c r="AX193" s="172">
        <f t="shared" si="37"/>
        <v>990.93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524" priority="129">
      <formula>S$9&gt;=20/24</formula>
    </cfRule>
    <cfRule type="expression" dxfId="2523" priority="130">
      <formula>AND(S$9&gt;=14/24,S$9&lt;20/24)</formula>
    </cfRule>
    <cfRule type="expression" dxfId="2522" priority="131">
      <formula>AND(S$9&gt;=8/24,S$9&lt;14/24)</formula>
    </cfRule>
    <cfRule type="expression" dxfId="2521" priority="132">
      <formula>S$9&lt;8/24</formula>
    </cfRule>
  </conditionalFormatting>
  <conditionalFormatting sqref="B8:AF10 AA70:AF70 B70:Q70 L32:Z33 L31:Q31 B47:AF47 B71:AF71 B48:K50 B72:Q72 C173:AF179 M36 N35:Q36 L29:Q29 L34:Q34 L49:T50 V35:W35 S34:W34 X34:Z35 AB72:AF79 AA48:AF51 R11:T11 D51:K52 B51:C55 D53:H55 L51:Q53 B58:Q58 M37:Q39 B56:N57 I54:N55 O54:Q57 B59:AF69 AA32:AA35 B73:AA79 L44:AF46 U11:AF12">
    <cfRule type="expression" dxfId="2520" priority="125">
      <formula>B$9&gt;=20/24</formula>
    </cfRule>
    <cfRule type="expression" dxfId="2519" priority="126">
      <formula>AND(B$9&gt;=14/24,B$9&lt;20/24)</formula>
    </cfRule>
    <cfRule type="expression" dxfId="2518" priority="127">
      <formula>AND(B$9&gt;=8/24,B$9&lt;14/24)</formula>
    </cfRule>
    <cfRule type="expression" dxfId="2517" priority="128">
      <formula>B$9&lt;8/24</formula>
    </cfRule>
  </conditionalFormatting>
  <conditionalFormatting sqref="B171:AF171">
    <cfRule type="expression" dxfId="2516" priority="121">
      <formula>B$9&gt;=20/24</formula>
    </cfRule>
    <cfRule type="expression" dxfId="2515" priority="122">
      <formula>AND(B$9&gt;=14/24,B$9&lt;20/24)</formula>
    </cfRule>
    <cfRule type="expression" dxfId="2514" priority="123">
      <formula>AND(B$9&gt;=8/24,B$9&lt;14/24)</formula>
    </cfRule>
    <cfRule type="expression" dxfId="2513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512" priority="116">
      <formula>L$9&gt;=20/24</formula>
    </cfRule>
    <cfRule type="expression" dxfId="2511" priority="117">
      <formula>AND(L$9&gt;=14/24,L$9&lt;20/24)</formula>
    </cfRule>
    <cfRule type="expression" dxfId="2510" priority="118">
      <formula>AND(L$9&gt;=8/24,L$9&lt;14/24)</formula>
    </cfRule>
    <cfRule type="expression" dxfId="2509" priority="119">
      <formula>L$9&lt;8/24</formula>
    </cfRule>
  </conditionalFormatting>
  <conditionalFormatting sqref="L35:M35">
    <cfRule type="expression" dxfId="2508" priority="112">
      <formula>L$9&gt;=20/24</formula>
    </cfRule>
    <cfRule type="expression" dxfId="2507" priority="113">
      <formula>AND(L$9&gt;=14/24,L$9&lt;20/24)</formula>
    </cfRule>
    <cfRule type="expression" dxfId="2506" priority="114">
      <formula>AND(L$9&gt;=8/24,L$9&lt;14/24)</formula>
    </cfRule>
    <cfRule type="expression" dxfId="2505" priority="115">
      <formula>L$9&lt;8/24</formula>
    </cfRule>
  </conditionalFormatting>
  <conditionalFormatting sqref="U13:AF13">
    <cfRule type="expression" dxfId="2504" priority="108">
      <formula>U$9&gt;=20/24</formula>
    </cfRule>
    <cfRule type="expression" dxfId="2503" priority="109">
      <formula>AND(U$9&gt;=14/24,U$9&lt;20/24)</formula>
    </cfRule>
    <cfRule type="expression" dxfId="2502" priority="110">
      <formula>AND(U$9&gt;=8/24,U$9&lt;14/24)</formula>
    </cfRule>
    <cfRule type="expression" dxfId="2501" priority="111">
      <formula>U$9&lt;8/24</formula>
    </cfRule>
  </conditionalFormatting>
  <conditionalFormatting sqref="R31:Z31">
    <cfRule type="expression" dxfId="2500" priority="104">
      <formula>R$9&gt;=20/24</formula>
    </cfRule>
    <cfRule type="expression" dxfId="2499" priority="105">
      <formula>AND(R$9&gt;=14/24,R$9&lt;20/24)</formula>
    </cfRule>
    <cfRule type="expression" dxfId="2498" priority="106">
      <formula>AND(R$9&gt;=8/24,R$9&lt;14/24)</formula>
    </cfRule>
    <cfRule type="expression" dxfId="2497" priority="107">
      <formula>R$9&lt;8/24</formula>
    </cfRule>
  </conditionalFormatting>
  <conditionalFormatting sqref="R48:Z48">
    <cfRule type="expression" dxfId="2496" priority="100">
      <formula>R$9&gt;=20/24</formula>
    </cfRule>
    <cfRule type="expression" dxfId="2495" priority="101">
      <formula>AND(R$9&gt;=14/24,R$9&lt;20/24)</formula>
    </cfRule>
    <cfRule type="expression" dxfId="2494" priority="102">
      <formula>AND(R$9&gt;=8/24,R$9&lt;14/24)</formula>
    </cfRule>
    <cfRule type="expression" dxfId="2493" priority="103">
      <formula>R$9&lt;8/24</formula>
    </cfRule>
  </conditionalFormatting>
  <conditionalFormatting sqref="R70:Z70">
    <cfRule type="expression" dxfId="2492" priority="96">
      <formula>R$9&gt;=20/24</formula>
    </cfRule>
    <cfRule type="expression" dxfId="2491" priority="97">
      <formula>AND(R$9&gt;=14/24,R$9&lt;20/24)</formula>
    </cfRule>
    <cfRule type="expression" dxfId="2490" priority="98">
      <formula>AND(R$9&gt;=8/24,R$9&lt;14/24)</formula>
    </cfRule>
    <cfRule type="expression" dxfId="2489" priority="99">
      <formula>R$9&lt;8/24</formula>
    </cfRule>
  </conditionalFormatting>
  <conditionalFormatting sqref="R72:AA72">
    <cfRule type="expression" dxfId="2488" priority="92">
      <formula>R$9&gt;=20/24</formula>
    </cfRule>
    <cfRule type="expression" dxfId="2487" priority="93">
      <formula>AND(R$9&gt;=14/24,R$9&lt;20/24)</formula>
    </cfRule>
    <cfRule type="expression" dxfId="2486" priority="94">
      <formula>AND(R$9&gt;=8/24,R$9&lt;14/24)</formula>
    </cfRule>
    <cfRule type="expression" dxfId="2485" priority="95">
      <formula>R$9&lt;8/24</formula>
    </cfRule>
  </conditionalFormatting>
  <conditionalFormatting sqref="L11:Q27 M11:R14 R22:AF26 S14:AF14">
    <cfRule type="expression" dxfId="2484" priority="88">
      <formula>L$9&gt;=20/24</formula>
    </cfRule>
    <cfRule type="expression" dxfId="2483" priority="89">
      <formula>AND(L$9&gt;=14/24,L$9&lt;20/24)</formula>
    </cfRule>
    <cfRule type="expression" dxfId="2482" priority="90">
      <formula>AND(L$9&gt;=8/24,L$9&lt;14/24)</formula>
    </cfRule>
    <cfRule type="expression" dxfId="2481" priority="91">
      <formula>L$9&lt;8/24</formula>
    </cfRule>
  </conditionalFormatting>
  <conditionalFormatting sqref="L40:Q40">
    <cfRule type="expression" dxfId="2480" priority="84">
      <formula>L$9&gt;=20/24</formula>
    </cfRule>
    <cfRule type="expression" dxfId="2479" priority="85">
      <formula>AND(L$9&gt;=14/24,L$9&lt;20/24)</formula>
    </cfRule>
    <cfRule type="expression" dxfId="2478" priority="86">
      <formula>AND(L$9&gt;=8/24,L$9&lt;14/24)</formula>
    </cfRule>
    <cfRule type="expression" dxfId="2477" priority="87">
      <formula>L$9&lt;8/24</formula>
    </cfRule>
  </conditionalFormatting>
  <conditionalFormatting sqref="L41:Q41">
    <cfRule type="expression" dxfId="2476" priority="80">
      <formula>L$9&gt;=20/24</formula>
    </cfRule>
    <cfRule type="expression" dxfId="2475" priority="81">
      <formula>AND(L$9&gt;=14/24,L$9&lt;20/24)</formula>
    </cfRule>
    <cfRule type="expression" dxfId="2474" priority="82">
      <formula>AND(L$9&gt;=8/24,L$9&lt;14/24)</formula>
    </cfRule>
    <cfRule type="expression" dxfId="2473" priority="83">
      <formula>L$9&lt;8/24</formula>
    </cfRule>
  </conditionalFormatting>
  <conditionalFormatting sqref="L36:M39">
    <cfRule type="expression" dxfId="2472" priority="76">
      <formula>L$9&gt;=20/24</formula>
    </cfRule>
    <cfRule type="expression" dxfId="2471" priority="77">
      <formula>AND(L$9&gt;=14/24,L$9&lt;20/24)</formula>
    </cfRule>
    <cfRule type="expression" dxfId="2470" priority="78">
      <formula>AND(L$9&gt;=8/24,L$9&lt;14/24)</formula>
    </cfRule>
    <cfRule type="expression" dxfId="2469" priority="79">
      <formula>L$9&lt;8/24</formula>
    </cfRule>
  </conditionalFormatting>
  <conditionalFormatting sqref="R29:AD29">
    <cfRule type="expression" dxfId="2468" priority="72">
      <formula>R$9&gt;=20/24</formula>
    </cfRule>
    <cfRule type="expression" dxfId="2467" priority="73">
      <formula>AND(R$9&gt;=14/24,R$9&lt;20/24)</formula>
    </cfRule>
    <cfRule type="expression" dxfId="2466" priority="74">
      <formula>AND(R$9&gt;=8/24,R$9&lt;14/24)</formula>
    </cfRule>
    <cfRule type="expression" dxfId="2465" priority="75">
      <formula>R$9&lt;8/24</formula>
    </cfRule>
  </conditionalFormatting>
  <conditionalFormatting sqref="R12:T27 S20:Z27 S18:Z18 S16:Z16 S14:Z14 U12:U19 U14:AF27">
    <cfRule type="expression" dxfId="2464" priority="68">
      <formula>R$9&gt;=20/24</formula>
    </cfRule>
    <cfRule type="expression" dxfId="2463" priority="69">
      <formula>AND(R$9&gt;=14/24,R$9&lt;20/24)</formula>
    </cfRule>
    <cfRule type="expression" dxfId="2462" priority="70">
      <formula>AND(R$9&gt;=8/24,R$9&lt;14/24)</formula>
    </cfRule>
    <cfRule type="expression" dxfId="2461" priority="71">
      <formula>R$9&lt;8/24</formula>
    </cfRule>
  </conditionalFormatting>
  <conditionalFormatting sqref="R34:R39 S35:U39 S37:Z39 V36:AC39 AD37:AF39">
    <cfRule type="expression" dxfId="2460" priority="64">
      <formula>R$9&gt;=20/24</formula>
    </cfRule>
    <cfRule type="expression" dxfId="2459" priority="65">
      <formula>AND(R$9&gt;=14/24,R$9&lt;20/24)</formula>
    </cfRule>
    <cfRule type="expression" dxfId="2458" priority="66">
      <formula>AND(R$9&gt;=8/24,R$9&lt;14/24)</formula>
    </cfRule>
    <cfRule type="expression" dxfId="2457" priority="67">
      <formula>R$9&lt;8/24</formula>
    </cfRule>
  </conditionalFormatting>
  <conditionalFormatting sqref="R40:AF40">
    <cfRule type="expression" dxfId="2456" priority="60">
      <formula>R$9&gt;=20/24</formula>
    </cfRule>
    <cfRule type="expression" dxfId="2455" priority="61">
      <formula>AND(R$9&gt;=14/24,R$9&lt;20/24)</formula>
    </cfRule>
    <cfRule type="expression" dxfId="2454" priority="62">
      <formula>AND(R$9&gt;=8/24,R$9&lt;14/24)</formula>
    </cfRule>
    <cfRule type="expression" dxfId="2453" priority="63">
      <formula>R$9&lt;8/24</formula>
    </cfRule>
  </conditionalFormatting>
  <conditionalFormatting sqref="R41:AF41">
    <cfRule type="expression" dxfId="2452" priority="56">
      <formula>R$9&gt;=20/24</formula>
    </cfRule>
    <cfRule type="expression" dxfId="2451" priority="57">
      <formula>AND(R$9&gt;=14/24,R$9&lt;20/24)</formula>
    </cfRule>
    <cfRule type="expression" dxfId="2450" priority="58">
      <formula>AND(R$9&gt;=8/24,R$9&lt;14/24)</formula>
    </cfRule>
    <cfRule type="expression" dxfId="2449" priority="59">
      <formula>R$9&lt;8/24</formula>
    </cfRule>
  </conditionalFormatting>
  <conditionalFormatting sqref="R51:Z58 AA52:AF58">
    <cfRule type="expression" dxfId="2448" priority="52">
      <formula>R$9&gt;=20/24</formula>
    </cfRule>
    <cfRule type="expression" dxfId="2447" priority="53">
      <formula>AND(R$9&gt;=14/24,R$9&lt;20/24)</formula>
    </cfRule>
    <cfRule type="expression" dxfId="2446" priority="54">
      <formula>AND(R$9&gt;=8/24,R$9&lt;14/24)</formula>
    </cfRule>
    <cfRule type="expression" dxfId="2445" priority="55">
      <formula>R$9&lt;8/24</formula>
    </cfRule>
  </conditionalFormatting>
  <conditionalFormatting sqref="AA83:AF86">
    <cfRule type="expression" dxfId="2444" priority="48">
      <formula>AA$9&gt;=20/24</formula>
    </cfRule>
    <cfRule type="expression" dxfId="2443" priority="49">
      <formula>AND(AA$9&gt;=14/24,AA$9&lt;20/24)</formula>
    </cfRule>
    <cfRule type="expression" dxfId="2442" priority="50">
      <formula>AND(AA$9&gt;=8/24,AA$9&lt;14/24)</formula>
    </cfRule>
    <cfRule type="expression" dxfId="2441" priority="51">
      <formula>AA$9&lt;8/24</formula>
    </cfRule>
  </conditionalFormatting>
  <conditionalFormatting sqref="I53:K53">
    <cfRule type="expression" dxfId="2440" priority="44">
      <formula>I$9&gt;=20/24</formula>
    </cfRule>
    <cfRule type="expression" dxfId="2439" priority="45">
      <formula>AND(I$9&gt;=14/24,I$9&lt;20/24)</formula>
    </cfRule>
    <cfRule type="expression" dxfId="2438" priority="46">
      <formula>AND(I$9&gt;=8/24,I$9&lt;14/24)</formula>
    </cfRule>
    <cfRule type="expression" dxfId="2437" priority="47">
      <formula>I$9&lt;8/24</formula>
    </cfRule>
  </conditionalFormatting>
  <conditionalFormatting sqref="B83:K86">
    <cfRule type="expression" dxfId="2436" priority="40">
      <formula>B$9&gt;=20/24</formula>
    </cfRule>
    <cfRule type="expression" dxfId="2435" priority="41">
      <formula>AND(B$9&gt;=14/24,B$9&lt;20/24)</formula>
    </cfRule>
    <cfRule type="expression" dxfId="2434" priority="42">
      <formula>AND(B$9&gt;=8/24,B$9&lt;14/24)</formula>
    </cfRule>
    <cfRule type="expression" dxfId="2433" priority="43">
      <formula>B$9&lt;8/24</formula>
    </cfRule>
  </conditionalFormatting>
  <conditionalFormatting sqref="L83:Q86">
    <cfRule type="expression" dxfId="2432" priority="36">
      <formula>L$9&gt;=20/24</formula>
    </cfRule>
    <cfRule type="expression" dxfId="2431" priority="37">
      <formula>AND(L$9&gt;=14/24,L$9&lt;20/24)</formula>
    </cfRule>
    <cfRule type="expression" dxfId="2430" priority="38">
      <formula>AND(L$9&gt;=8/24,L$9&lt;14/24)</formula>
    </cfRule>
    <cfRule type="expression" dxfId="2429" priority="39">
      <formula>L$9&lt;8/24</formula>
    </cfRule>
  </conditionalFormatting>
  <conditionalFormatting sqref="R83:Z86">
    <cfRule type="expression" dxfId="2428" priority="32">
      <formula>R$9&gt;=20/24</formula>
    </cfRule>
    <cfRule type="expression" dxfId="2427" priority="33">
      <formula>AND(R$9&gt;=14/24,R$9&lt;20/24)</formula>
    </cfRule>
    <cfRule type="expression" dxfId="2426" priority="34">
      <formula>AND(R$9&gt;=8/24,R$9&lt;14/24)</formula>
    </cfRule>
    <cfRule type="expression" dxfId="2425" priority="35">
      <formula>R$9&lt;8/24</formula>
    </cfRule>
  </conditionalFormatting>
  <conditionalFormatting sqref="AG42 B11:AF47">
    <cfRule type="expression" dxfId="2424" priority="31">
      <formula>B11&gt;$AG11</formula>
    </cfRule>
  </conditionalFormatting>
  <conditionalFormatting sqref="T192:AX192">
    <cfRule type="expression" dxfId="2423" priority="27">
      <formula>T$9&gt;=20/24</formula>
    </cfRule>
    <cfRule type="expression" dxfId="2422" priority="28">
      <formula>AND(T$9&gt;=14/24,T$9&lt;20/24)</formula>
    </cfRule>
    <cfRule type="expression" dxfId="2421" priority="29">
      <formula>AND(T$9&gt;=8/24,T$9&lt;14/24)</formula>
    </cfRule>
    <cfRule type="expression" dxfId="2420" priority="30">
      <formula>T$9&lt;8/24</formula>
    </cfRule>
  </conditionalFormatting>
  <conditionalFormatting sqref="A11:A86 A88:A180">
    <cfRule type="expression" dxfId="2419" priority="26">
      <formula>$AH11=0</formula>
    </cfRule>
  </conditionalFormatting>
  <conditionalFormatting sqref="AA87:AF87">
    <cfRule type="expression" dxfId="2418" priority="22">
      <formula>AA$9&gt;=20/24</formula>
    </cfRule>
    <cfRule type="expression" dxfId="2417" priority="23">
      <formula>AND(AA$9&gt;=14/24,AA$9&lt;20/24)</formula>
    </cfRule>
    <cfRule type="expression" dxfId="2416" priority="24">
      <formula>AND(AA$9&gt;=8/24,AA$9&lt;14/24)</formula>
    </cfRule>
    <cfRule type="expression" dxfId="2415" priority="25">
      <formula>AA$9&lt;8/24</formula>
    </cfRule>
  </conditionalFormatting>
  <conditionalFormatting sqref="B87:K87">
    <cfRule type="expression" dxfId="2414" priority="18">
      <formula>B$9&gt;=20/24</formula>
    </cfRule>
    <cfRule type="expression" dxfId="2413" priority="19">
      <formula>AND(B$9&gt;=14/24,B$9&lt;20/24)</formula>
    </cfRule>
    <cfRule type="expression" dxfId="2412" priority="20">
      <formula>AND(B$9&gt;=8/24,B$9&lt;14/24)</formula>
    </cfRule>
    <cfRule type="expression" dxfId="2411" priority="21">
      <formula>B$9&lt;8/24</formula>
    </cfRule>
  </conditionalFormatting>
  <conditionalFormatting sqref="L87:Q87">
    <cfRule type="expression" dxfId="2410" priority="14">
      <formula>L$9&gt;=20/24</formula>
    </cfRule>
    <cfRule type="expression" dxfId="2409" priority="15">
      <formula>AND(L$9&gt;=14/24,L$9&lt;20/24)</formula>
    </cfRule>
    <cfRule type="expression" dxfId="2408" priority="16">
      <formula>AND(L$9&gt;=8/24,L$9&lt;14/24)</formula>
    </cfRule>
    <cfRule type="expression" dxfId="2407" priority="17">
      <formula>L$9&lt;8/24</formula>
    </cfRule>
  </conditionalFormatting>
  <conditionalFormatting sqref="R87:Z87">
    <cfRule type="expression" dxfId="2406" priority="10">
      <formula>R$9&gt;=20/24</formula>
    </cfRule>
    <cfRule type="expression" dxfId="2405" priority="11">
      <formula>AND(R$9&gt;=14/24,R$9&lt;20/24)</formula>
    </cfRule>
    <cfRule type="expression" dxfId="2404" priority="12">
      <formula>AND(R$9&gt;=8/24,R$9&lt;14/24)</formula>
    </cfRule>
    <cfRule type="expression" dxfId="2403" priority="13">
      <formula>R$9&lt;8/24</formula>
    </cfRule>
  </conditionalFormatting>
  <conditionalFormatting sqref="A87">
    <cfRule type="expression" dxfId="2402" priority="9">
      <formula>$AH87=0</formula>
    </cfRule>
  </conditionalFormatting>
  <conditionalFormatting sqref="B28:AF28">
    <cfRule type="expression" dxfId="2401" priority="5">
      <formula>B$9&gt;=20/24</formula>
    </cfRule>
    <cfRule type="expression" dxfId="2400" priority="6">
      <formula>AND(B$9&gt;=14/24,B$9&lt;20/24)</formula>
    </cfRule>
    <cfRule type="expression" dxfId="2399" priority="7">
      <formula>AND(B$9&gt;=8/24,B$9&lt;14/24)</formula>
    </cfRule>
    <cfRule type="expression" dxfId="2398" priority="8">
      <formula>B$9&lt;8/24</formula>
    </cfRule>
  </conditionalFormatting>
  <conditionalFormatting sqref="R28:AA28">
    <cfRule type="expression" dxfId="2397" priority="1">
      <formula>R$9&gt;=20/24</formula>
    </cfRule>
    <cfRule type="expression" dxfId="2396" priority="2">
      <formula>AND(R$9&gt;=14/24,R$9&lt;20/24)</formula>
    </cfRule>
    <cfRule type="expression" dxfId="2395" priority="3">
      <formula>AND(R$9&gt;=8/24,R$9&lt;14/24)</formula>
    </cfRule>
    <cfRule type="expression" dxfId="2394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64" sqref="P6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17</v>
      </c>
      <c r="D4" s="226">
        <f ca="1">IFERROR(DATE(2021,4,13)+C4,"")</f>
        <v>44316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656.3</v>
      </c>
      <c r="C5" s="32">
        <f t="shared" ref="C5:AF5" si="0">C59</f>
        <v>640.29999999999995</v>
      </c>
      <c r="D5" s="32">
        <f t="shared" si="0"/>
        <v>679.1</v>
      </c>
      <c r="E5" s="32">
        <f t="shared" si="0"/>
        <v>651.5</v>
      </c>
      <c r="F5" s="32">
        <f t="shared" si="0"/>
        <v>669.7</v>
      </c>
      <c r="G5" s="32">
        <f t="shared" si="0"/>
        <v>685.7</v>
      </c>
      <c r="H5" s="32">
        <f t="shared" si="0"/>
        <v>680.5</v>
      </c>
      <c r="I5" s="32">
        <f t="shared" si="0"/>
        <v>625.5</v>
      </c>
      <c r="J5" s="32">
        <f t="shared" si="0"/>
        <v>634.70000000000005</v>
      </c>
      <c r="K5" s="32">
        <f t="shared" si="0"/>
        <v>641.5</v>
      </c>
      <c r="L5" s="32">
        <f t="shared" si="0"/>
        <v>633</v>
      </c>
      <c r="M5" s="32">
        <f t="shared" si="0"/>
        <v>604.29999999999995</v>
      </c>
      <c r="N5" s="32">
        <f t="shared" si="0"/>
        <v>719.89</v>
      </c>
      <c r="O5" s="32">
        <f t="shared" si="0"/>
        <v>735.5</v>
      </c>
      <c r="P5" s="32">
        <f t="shared" si="0"/>
        <v>692.5</v>
      </c>
      <c r="Q5" s="32">
        <f t="shared" si="0"/>
        <v>679.5</v>
      </c>
      <c r="R5" s="32">
        <f t="shared" si="0"/>
        <v>734.5</v>
      </c>
      <c r="S5" s="32">
        <f t="shared" si="0"/>
        <v>693.5</v>
      </c>
      <c r="T5" s="32">
        <f t="shared" si="0"/>
        <v>705.90000000000009</v>
      </c>
      <c r="U5" s="32">
        <f t="shared" si="0"/>
        <v>671.5</v>
      </c>
      <c r="V5" s="32">
        <f t="shared" si="0"/>
        <v>685.5</v>
      </c>
      <c r="W5" s="32">
        <f t="shared" si="0"/>
        <v>710.30000000000007</v>
      </c>
      <c r="X5" s="32">
        <f t="shared" si="0"/>
        <v>690.2</v>
      </c>
      <c r="Y5" s="32">
        <f t="shared" si="0"/>
        <v>738.40000000000009</v>
      </c>
      <c r="Z5" s="32">
        <f t="shared" si="0"/>
        <v>722.59999999999991</v>
      </c>
      <c r="AA5" s="32">
        <f t="shared" si="0"/>
        <v>731.5</v>
      </c>
      <c r="AB5" s="32">
        <f t="shared" si="0"/>
        <v>735.5</v>
      </c>
      <c r="AC5" s="32">
        <f t="shared" si="0"/>
        <v>728.6</v>
      </c>
      <c r="AD5" s="32">
        <f t="shared" si="0"/>
        <v>729.1</v>
      </c>
      <c r="AE5" s="32">
        <f t="shared" si="0"/>
        <v>720.2</v>
      </c>
      <c r="AF5" s="32">
        <f t="shared" si="0"/>
        <v>717.2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1152MW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Load=973</v>
      </c>
      <c r="B7" s="35">
        <f t="shared" ref="B7:AF7" si="1">B65</f>
        <v>1001.04</v>
      </c>
      <c r="C7" s="35">
        <f t="shared" si="1"/>
        <v>974.64</v>
      </c>
      <c r="D7" s="35">
        <f t="shared" si="1"/>
        <v>1020.7400000000001</v>
      </c>
      <c r="E7" s="35">
        <f t="shared" si="1"/>
        <v>973.1400000000001</v>
      </c>
      <c r="F7" s="35">
        <f t="shared" si="1"/>
        <v>996.84</v>
      </c>
      <c r="G7" s="35">
        <f t="shared" si="1"/>
        <v>1014.0400000000001</v>
      </c>
      <c r="H7" s="35">
        <f t="shared" si="1"/>
        <v>1071.44</v>
      </c>
      <c r="I7" s="35">
        <f t="shared" si="1"/>
        <v>1070.3399999999999</v>
      </c>
      <c r="J7" s="35">
        <f t="shared" si="1"/>
        <v>1122.1400000000001</v>
      </c>
      <c r="K7" s="35">
        <f t="shared" si="1"/>
        <v>1145.04</v>
      </c>
      <c r="L7" s="35">
        <f>L65</f>
        <v>1151.8399999999999</v>
      </c>
      <c r="M7" s="35">
        <f t="shared" si="1"/>
        <v>1142.1399999999999</v>
      </c>
      <c r="N7" s="35">
        <f t="shared" si="1"/>
        <v>1227.33</v>
      </c>
      <c r="O7" s="35">
        <f t="shared" si="1"/>
        <v>1238.94</v>
      </c>
      <c r="P7" s="35">
        <f t="shared" si="1"/>
        <v>1190.3399999999999</v>
      </c>
      <c r="Q7" s="35">
        <f t="shared" si="1"/>
        <v>1179.54</v>
      </c>
      <c r="R7" s="35">
        <f t="shared" si="1"/>
        <v>1227.6400000000001</v>
      </c>
      <c r="S7" s="35">
        <f t="shared" si="1"/>
        <v>1201.74</v>
      </c>
      <c r="T7" s="35">
        <f t="shared" si="1"/>
        <v>1202.54</v>
      </c>
      <c r="U7" s="35">
        <f t="shared" si="1"/>
        <v>1193.04</v>
      </c>
      <c r="V7" s="35">
        <f t="shared" si="1"/>
        <v>1187.04</v>
      </c>
      <c r="W7" s="35">
        <f t="shared" si="1"/>
        <v>1198.1399999999999</v>
      </c>
      <c r="X7" s="35">
        <f t="shared" si="1"/>
        <v>1202.44</v>
      </c>
      <c r="Y7" s="35">
        <f t="shared" si="1"/>
        <v>1293.74</v>
      </c>
      <c r="Z7" s="35">
        <f t="shared" si="1"/>
        <v>1347.6399999999999</v>
      </c>
      <c r="AA7" s="35">
        <f t="shared" si="1"/>
        <v>1330.14</v>
      </c>
      <c r="AB7" s="35">
        <f t="shared" si="1"/>
        <v>1324.5400000000002</v>
      </c>
      <c r="AC7" s="35">
        <f t="shared" si="1"/>
        <v>1280.94</v>
      </c>
      <c r="AD7" s="35">
        <f t="shared" si="1"/>
        <v>1195.1400000000001</v>
      </c>
      <c r="AE7" s="35">
        <f t="shared" si="1"/>
        <v>1118.6399999999999</v>
      </c>
      <c r="AF7" s="35">
        <f t="shared" si="1"/>
        <v>1068.44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21.6</v>
      </c>
      <c r="C11" s="47">
        <v>22.5</v>
      </c>
      <c r="D11" s="47">
        <v>22.5</v>
      </c>
      <c r="E11" s="47">
        <v>22.5</v>
      </c>
      <c r="F11" s="47">
        <v>22.5</v>
      </c>
      <c r="G11" s="47">
        <v>22.5</v>
      </c>
      <c r="H11" s="47">
        <v>22.5</v>
      </c>
      <c r="I11" s="47">
        <v>22.5</v>
      </c>
      <c r="J11" s="47">
        <v>22.5</v>
      </c>
      <c r="K11" s="47">
        <v>22.5</v>
      </c>
      <c r="L11" s="47">
        <v>22.5</v>
      </c>
      <c r="M11" s="47">
        <v>22.5</v>
      </c>
      <c r="N11" s="47">
        <v>22.5</v>
      </c>
      <c r="O11" s="47">
        <v>22.5</v>
      </c>
      <c r="P11" s="47">
        <v>22.5</v>
      </c>
      <c r="Q11" s="47">
        <v>22.5</v>
      </c>
      <c r="R11" s="47">
        <v>22.5</v>
      </c>
      <c r="S11" s="49">
        <v>20.6</v>
      </c>
      <c r="T11" s="49">
        <v>19.7</v>
      </c>
      <c r="U11" s="49">
        <v>21.6</v>
      </c>
      <c r="V11" s="49">
        <v>21.4</v>
      </c>
      <c r="W11" s="49">
        <v>23.8</v>
      </c>
      <c r="X11" s="49">
        <v>23.2</v>
      </c>
      <c r="Y11" s="49">
        <v>22.3</v>
      </c>
      <c r="Z11" s="49">
        <v>21.1</v>
      </c>
      <c r="AA11" s="47">
        <v>22.2</v>
      </c>
      <c r="AB11" s="47">
        <v>22.2</v>
      </c>
      <c r="AC11" s="47">
        <v>22.2</v>
      </c>
      <c r="AD11" s="47">
        <v>22.2</v>
      </c>
      <c r="AE11" s="47">
        <v>22.2</v>
      </c>
      <c r="AF11" s="47">
        <v>22.2</v>
      </c>
      <c r="AG11" s="50">
        <v>60</v>
      </c>
      <c r="AH11" s="51">
        <f>MAX(B11:AF11)</f>
        <v>23.8</v>
      </c>
      <c r="AI11" s="52">
        <f>MIN(B11:AF11)</f>
        <v>19.7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32.5</v>
      </c>
      <c r="C12" s="55">
        <v>32.5</v>
      </c>
      <c r="D12" s="55">
        <v>32.5</v>
      </c>
      <c r="E12" s="55">
        <v>32.5</v>
      </c>
      <c r="F12" s="55">
        <v>31.7</v>
      </c>
      <c r="G12" s="55">
        <v>32.5</v>
      </c>
      <c r="H12" s="55">
        <v>32.5</v>
      </c>
      <c r="I12" s="55">
        <v>32.5</v>
      </c>
      <c r="J12" s="55">
        <v>32.5</v>
      </c>
      <c r="K12" s="55">
        <v>32.5</v>
      </c>
      <c r="L12" s="55">
        <v>32.4</v>
      </c>
      <c r="M12" s="55">
        <v>32.6</v>
      </c>
      <c r="N12" s="55">
        <v>25.4</v>
      </c>
      <c r="O12" s="55">
        <v>25.6</v>
      </c>
      <c r="P12" s="55">
        <v>25.4</v>
      </c>
      <c r="Q12" s="55">
        <v>25.2</v>
      </c>
      <c r="R12" s="55">
        <v>32</v>
      </c>
      <c r="S12" s="48">
        <v>31.6</v>
      </c>
      <c r="T12" s="48">
        <v>31.4</v>
      </c>
      <c r="U12" s="48">
        <v>31.5</v>
      </c>
      <c r="V12" s="48">
        <v>30.4</v>
      </c>
      <c r="W12" s="48">
        <v>30.4</v>
      </c>
      <c r="X12" s="48">
        <v>30.3</v>
      </c>
      <c r="Y12" s="48">
        <v>30.4</v>
      </c>
      <c r="Z12" s="48">
        <v>30.6</v>
      </c>
      <c r="AA12" s="55">
        <v>30.2</v>
      </c>
      <c r="AB12" s="55">
        <v>30.5</v>
      </c>
      <c r="AC12" s="55">
        <v>30.4</v>
      </c>
      <c r="AD12" s="55">
        <v>30.1</v>
      </c>
      <c r="AE12" s="55">
        <v>29.7</v>
      </c>
      <c r="AF12" s="55">
        <v>30</v>
      </c>
      <c r="AG12" s="56">
        <v>50</v>
      </c>
      <c r="AH12" s="51">
        <f t="shared" ref="AH12:AH77" si="2">MAX(B12:AF12)</f>
        <v>32.6</v>
      </c>
      <c r="AI12" s="52">
        <f t="shared" ref="AI12:AI77" si="3">MIN(B12:AF12)</f>
        <v>25.2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16.8</v>
      </c>
      <c r="C13" s="55">
        <v>16.5</v>
      </c>
      <c r="D13" s="55">
        <v>16.5</v>
      </c>
      <c r="E13" s="55">
        <v>16.5</v>
      </c>
      <c r="F13" s="55">
        <v>16.5</v>
      </c>
      <c r="G13" s="55">
        <v>16.5</v>
      </c>
      <c r="H13" s="55">
        <v>16.5</v>
      </c>
      <c r="I13" s="55">
        <v>16.5</v>
      </c>
      <c r="J13" s="55">
        <v>16.5</v>
      </c>
      <c r="K13" s="55">
        <v>16.5</v>
      </c>
      <c r="L13" s="55">
        <v>16.5</v>
      </c>
      <c r="M13" s="55">
        <v>16.5</v>
      </c>
      <c r="N13" s="55">
        <v>16.5</v>
      </c>
      <c r="O13" s="55">
        <v>16.5</v>
      </c>
      <c r="P13" s="55">
        <v>16.5</v>
      </c>
      <c r="Q13" s="55">
        <v>16.5</v>
      </c>
      <c r="R13" s="55">
        <v>16.5</v>
      </c>
      <c r="S13" s="48">
        <v>15.3</v>
      </c>
      <c r="T13" s="48">
        <v>15.3</v>
      </c>
      <c r="U13" s="48">
        <v>17.399999999999999</v>
      </c>
      <c r="V13" s="48">
        <v>13.4</v>
      </c>
      <c r="W13" s="48">
        <v>14.6</v>
      </c>
      <c r="X13" s="48">
        <v>14.6</v>
      </c>
      <c r="Y13" s="48">
        <v>14.6</v>
      </c>
      <c r="Z13" s="48">
        <v>14.7</v>
      </c>
      <c r="AA13" s="55">
        <v>17.399999999999999</v>
      </c>
      <c r="AB13" s="55">
        <v>17.399999999999999</v>
      </c>
      <c r="AC13" s="55">
        <v>17.399999999999999</v>
      </c>
      <c r="AD13" s="55">
        <v>17.399999999999999</v>
      </c>
      <c r="AE13" s="55">
        <v>17.399999999999999</v>
      </c>
      <c r="AF13" s="55">
        <v>17.399999999999999</v>
      </c>
      <c r="AG13" s="58">
        <v>45</v>
      </c>
      <c r="AH13" s="51">
        <f t="shared" si="2"/>
        <v>17.399999999999999</v>
      </c>
      <c r="AI13" s="52">
        <f t="shared" si="3"/>
        <v>13.4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10</v>
      </c>
      <c r="C14" s="55">
        <v>10</v>
      </c>
      <c r="D14" s="55">
        <v>10</v>
      </c>
      <c r="E14" s="55">
        <v>10</v>
      </c>
      <c r="F14" s="55">
        <v>10</v>
      </c>
      <c r="G14" s="55">
        <v>10</v>
      </c>
      <c r="H14" s="55">
        <v>10</v>
      </c>
      <c r="I14" s="55">
        <v>10</v>
      </c>
      <c r="J14" s="55">
        <v>10</v>
      </c>
      <c r="K14" s="55">
        <v>10</v>
      </c>
      <c r="L14" s="55">
        <v>10</v>
      </c>
      <c r="M14" s="55">
        <v>10</v>
      </c>
      <c r="N14" s="55">
        <v>10</v>
      </c>
      <c r="O14" s="55">
        <v>10</v>
      </c>
      <c r="P14" s="55">
        <v>10</v>
      </c>
      <c r="Q14" s="55">
        <v>10</v>
      </c>
      <c r="R14" s="55">
        <v>10</v>
      </c>
      <c r="S14" s="55">
        <v>10</v>
      </c>
      <c r="T14" s="55">
        <v>10</v>
      </c>
      <c r="U14" s="55">
        <v>10</v>
      </c>
      <c r="V14" s="55">
        <v>10</v>
      </c>
      <c r="W14" s="55">
        <v>10</v>
      </c>
      <c r="X14" s="55">
        <v>10</v>
      </c>
      <c r="Y14" s="55">
        <v>10</v>
      </c>
      <c r="Z14" s="55">
        <v>10</v>
      </c>
      <c r="AA14" s="55">
        <v>10</v>
      </c>
      <c r="AB14" s="55">
        <v>10</v>
      </c>
      <c r="AC14" s="55">
        <v>10</v>
      </c>
      <c r="AD14" s="55">
        <v>10</v>
      </c>
      <c r="AE14" s="55">
        <v>10</v>
      </c>
      <c r="AF14" s="55">
        <v>10</v>
      </c>
      <c r="AG14" s="58">
        <v>25</v>
      </c>
      <c r="AH14" s="51">
        <f t="shared" si="2"/>
        <v>10</v>
      </c>
      <c r="AI14" s="52">
        <f t="shared" si="3"/>
        <v>10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10.6</v>
      </c>
      <c r="C15" s="55">
        <v>9.4</v>
      </c>
      <c r="D15" s="55">
        <v>9.4</v>
      </c>
      <c r="E15" s="55">
        <v>9.4</v>
      </c>
      <c r="F15" s="55">
        <v>9.4</v>
      </c>
      <c r="G15" s="55">
        <v>9.4</v>
      </c>
      <c r="H15" s="55">
        <v>9.4</v>
      </c>
      <c r="I15" s="55">
        <v>9.4</v>
      </c>
      <c r="J15" s="55">
        <v>9.4</v>
      </c>
      <c r="K15" s="55">
        <v>9.4</v>
      </c>
      <c r="L15" s="55">
        <v>9.9</v>
      </c>
      <c r="M15" s="55">
        <v>7.3</v>
      </c>
      <c r="N15" s="55">
        <v>9.4</v>
      </c>
      <c r="O15" s="55">
        <v>9.6999999999999993</v>
      </c>
      <c r="P15" s="55">
        <v>9.6999999999999993</v>
      </c>
      <c r="Q15" s="55">
        <v>9.6</v>
      </c>
      <c r="R15" s="55">
        <v>7.3</v>
      </c>
      <c r="S15" s="48">
        <v>9.5</v>
      </c>
      <c r="T15" s="48">
        <v>9.4</v>
      </c>
      <c r="U15" s="48">
        <v>9.4</v>
      </c>
      <c r="V15" s="48">
        <v>7.2</v>
      </c>
      <c r="W15" s="48">
        <v>7.3</v>
      </c>
      <c r="X15" s="48">
        <v>9.6</v>
      </c>
      <c r="Y15" s="48">
        <v>9.6</v>
      </c>
      <c r="Z15" s="48">
        <v>9.6</v>
      </c>
      <c r="AA15" s="55">
        <v>9.6</v>
      </c>
      <c r="AB15" s="55">
        <v>7.3</v>
      </c>
      <c r="AC15" s="55">
        <v>7.2</v>
      </c>
      <c r="AD15" s="55">
        <v>9.5</v>
      </c>
      <c r="AE15" s="55">
        <v>7.3</v>
      </c>
      <c r="AF15" s="55">
        <v>9.6</v>
      </c>
      <c r="AG15" s="58">
        <v>25</v>
      </c>
      <c r="AH15" s="51">
        <f t="shared" si="2"/>
        <v>10.6</v>
      </c>
      <c r="AI15" s="52">
        <f t="shared" si="3"/>
        <v>7.2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55">
        <v>6.2</v>
      </c>
      <c r="M16" s="55">
        <v>6.2</v>
      </c>
      <c r="N16" s="55">
        <v>6.2</v>
      </c>
      <c r="O16" s="55">
        <v>6.2</v>
      </c>
      <c r="P16" s="55">
        <v>6.2</v>
      </c>
      <c r="Q16" s="55">
        <v>6.2</v>
      </c>
      <c r="R16" s="55">
        <v>6.2</v>
      </c>
      <c r="S16" s="55">
        <v>6.2</v>
      </c>
      <c r="T16" s="55">
        <v>6.2</v>
      </c>
      <c r="U16" s="55">
        <v>6.2</v>
      </c>
      <c r="V16" s="55">
        <v>6.2</v>
      </c>
      <c r="W16" s="55">
        <v>6.2</v>
      </c>
      <c r="X16" s="55">
        <v>6.2</v>
      </c>
      <c r="Y16" s="55">
        <v>6.2</v>
      </c>
      <c r="Z16" s="55">
        <v>6.2</v>
      </c>
      <c r="AA16" s="55">
        <v>6.2</v>
      </c>
      <c r="AB16" s="55">
        <v>6.2</v>
      </c>
      <c r="AC16" s="55">
        <v>6.2</v>
      </c>
      <c r="AD16" s="55">
        <v>6.2</v>
      </c>
      <c r="AE16" s="55">
        <v>6.2</v>
      </c>
      <c r="AF16" s="55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12.7</v>
      </c>
      <c r="C17" s="55">
        <v>12.8</v>
      </c>
      <c r="D17" s="55">
        <v>12.8</v>
      </c>
      <c r="E17" s="55">
        <v>12.8</v>
      </c>
      <c r="F17" s="55">
        <v>12.8</v>
      </c>
      <c r="G17" s="55">
        <v>12.8</v>
      </c>
      <c r="H17" s="55">
        <v>12.8</v>
      </c>
      <c r="I17" s="55">
        <v>12.8</v>
      </c>
      <c r="J17" s="55">
        <v>12.8</v>
      </c>
      <c r="K17" s="55">
        <v>12.8</v>
      </c>
      <c r="L17" s="55">
        <v>12.8</v>
      </c>
      <c r="M17" s="55">
        <v>12.8</v>
      </c>
      <c r="N17" s="55">
        <v>12.8</v>
      </c>
      <c r="O17" s="55">
        <v>12.8</v>
      </c>
      <c r="P17" s="55">
        <v>12.8</v>
      </c>
      <c r="Q17" s="55">
        <v>12.8</v>
      </c>
      <c r="R17" s="55">
        <v>12.4</v>
      </c>
      <c r="S17" s="48">
        <v>12</v>
      </c>
      <c r="T17" s="48">
        <v>10.9</v>
      </c>
      <c r="U17" s="48">
        <v>5.7</v>
      </c>
      <c r="V17" s="48">
        <v>15.2</v>
      </c>
      <c r="W17" s="48">
        <v>14.5</v>
      </c>
      <c r="X17" s="48">
        <v>15.4</v>
      </c>
      <c r="Y17" s="48">
        <v>14.6</v>
      </c>
      <c r="Z17" s="48">
        <v>15</v>
      </c>
      <c r="AA17" s="48">
        <v>15</v>
      </c>
      <c r="AB17" s="48">
        <v>7.9</v>
      </c>
      <c r="AC17" s="48">
        <v>7.8</v>
      </c>
      <c r="AD17" s="48">
        <v>15.8</v>
      </c>
      <c r="AE17" s="48">
        <v>16</v>
      </c>
      <c r="AF17" s="48">
        <v>15.8</v>
      </c>
      <c r="AG17" s="58">
        <v>22.1</v>
      </c>
      <c r="AH17" s="51">
        <f t="shared" si="2"/>
        <v>16</v>
      </c>
      <c r="AI17" s="52">
        <f t="shared" si="3"/>
        <v>5.7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4</v>
      </c>
      <c r="C18" s="55">
        <v>4</v>
      </c>
      <c r="D18" s="55">
        <v>4</v>
      </c>
      <c r="E18" s="55">
        <v>4</v>
      </c>
      <c r="F18" s="55">
        <v>4</v>
      </c>
      <c r="G18" s="55">
        <v>4</v>
      </c>
      <c r="H18" s="55">
        <v>4</v>
      </c>
      <c r="I18" s="55">
        <v>4</v>
      </c>
      <c r="J18" s="55">
        <v>4</v>
      </c>
      <c r="K18" s="55">
        <v>4</v>
      </c>
      <c r="L18" s="55">
        <v>4</v>
      </c>
      <c r="M18" s="55">
        <v>4</v>
      </c>
      <c r="N18" s="55">
        <v>4</v>
      </c>
      <c r="O18" s="55">
        <v>4</v>
      </c>
      <c r="P18" s="55">
        <v>4</v>
      </c>
      <c r="Q18" s="55">
        <v>4</v>
      </c>
      <c r="R18" s="55">
        <v>4</v>
      </c>
      <c r="S18" s="55">
        <v>4</v>
      </c>
      <c r="T18" s="55">
        <v>4</v>
      </c>
      <c r="U18" s="55">
        <v>4</v>
      </c>
      <c r="V18" s="55">
        <v>4</v>
      </c>
      <c r="W18" s="55">
        <v>4</v>
      </c>
      <c r="X18" s="55">
        <v>4</v>
      </c>
      <c r="Y18" s="55">
        <v>4</v>
      </c>
      <c r="Z18" s="55">
        <v>4</v>
      </c>
      <c r="AA18" s="55">
        <v>4</v>
      </c>
      <c r="AB18" s="55">
        <v>4</v>
      </c>
      <c r="AC18" s="55">
        <v>4</v>
      </c>
      <c r="AD18" s="55">
        <v>4</v>
      </c>
      <c r="AE18" s="55">
        <v>4</v>
      </c>
      <c r="AF18" s="55">
        <v>4</v>
      </c>
      <c r="AG18" s="58">
        <v>22.1</v>
      </c>
      <c r="AH18" s="51">
        <f t="shared" si="2"/>
        <v>4</v>
      </c>
      <c r="AI18" s="52">
        <f t="shared" si="3"/>
        <v>4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11.3</v>
      </c>
      <c r="C19" s="55">
        <v>11.2</v>
      </c>
      <c r="D19" s="55">
        <v>11.2</v>
      </c>
      <c r="E19" s="55">
        <v>11.2</v>
      </c>
      <c r="F19" s="55">
        <v>11.2</v>
      </c>
      <c r="G19" s="55">
        <v>11.2</v>
      </c>
      <c r="H19" s="55">
        <v>11.2</v>
      </c>
      <c r="I19" s="55">
        <v>11.2</v>
      </c>
      <c r="J19" s="55">
        <v>11.2</v>
      </c>
      <c r="K19" s="55">
        <v>11.2</v>
      </c>
      <c r="L19" s="55">
        <v>11.2</v>
      </c>
      <c r="M19" s="55">
        <v>11.2</v>
      </c>
      <c r="N19" s="55">
        <v>11.2</v>
      </c>
      <c r="O19" s="55">
        <v>11.2</v>
      </c>
      <c r="P19" s="55">
        <v>11.2</v>
      </c>
      <c r="Q19" s="55">
        <v>11.2</v>
      </c>
      <c r="R19" s="55">
        <v>11.4</v>
      </c>
      <c r="S19" s="48">
        <v>11.5</v>
      </c>
      <c r="T19" s="48">
        <v>11.4</v>
      </c>
      <c r="U19" s="48">
        <v>11.4</v>
      </c>
      <c r="V19" s="48">
        <v>10.7</v>
      </c>
      <c r="W19" s="48">
        <v>10.7</v>
      </c>
      <c r="X19" s="48">
        <v>10.8</v>
      </c>
      <c r="Y19" s="48">
        <v>13.7</v>
      </c>
      <c r="Z19" s="48">
        <v>12.7</v>
      </c>
      <c r="AA19" s="48">
        <v>12.7</v>
      </c>
      <c r="AB19" s="48">
        <v>12.1</v>
      </c>
      <c r="AC19" s="48">
        <v>12.1</v>
      </c>
      <c r="AD19" s="48">
        <v>11.7</v>
      </c>
      <c r="AE19" s="48">
        <v>11.7</v>
      </c>
      <c r="AF19" s="48">
        <v>11.7</v>
      </c>
      <c r="AG19" s="58">
        <v>22</v>
      </c>
      <c r="AH19" s="51">
        <f t="shared" si="2"/>
        <v>13.7</v>
      </c>
      <c r="AI19" s="52">
        <f t="shared" si="3"/>
        <v>10.7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3.5</v>
      </c>
      <c r="C20" s="55">
        <v>3.5</v>
      </c>
      <c r="D20" s="55">
        <v>3.5</v>
      </c>
      <c r="E20" s="55">
        <v>3.5</v>
      </c>
      <c r="F20" s="55">
        <v>3.5</v>
      </c>
      <c r="G20" s="55">
        <v>3.5</v>
      </c>
      <c r="H20" s="55">
        <v>3.5</v>
      </c>
      <c r="I20" s="55">
        <v>3.5</v>
      </c>
      <c r="J20" s="55">
        <v>3.5</v>
      </c>
      <c r="K20" s="55">
        <v>3.5</v>
      </c>
      <c r="L20" s="55">
        <v>3.5</v>
      </c>
      <c r="M20" s="55">
        <v>3.5</v>
      </c>
      <c r="N20" s="55">
        <v>3.5</v>
      </c>
      <c r="O20" s="55">
        <v>3.5</v>
      </c>
      <c r="P20" s="55">
        <v>3.5</v>
      </c>
      <c r="Q20" s="55">
        <v>3.5</v>
      </c>
      <c r="R20" s="55">
        <v>3.5</v>
      </c>
      <c r="S20" s="55">
        <v>3.5</v>
      </c>
      <c r="T20" s="55">
        <v>3.5</v>
      </c>
      <c r="U20" s="55">
        <v>3.5</v>
      </c>
      <c r="V20" s="55">
        <v>3.5</v>
      </c>
      <c r="W20" s="55">
        <v>3.5</v>
      </c>
      <c r="X20" s="55">
        <v>3.5</v>
      </c>
      <c r="Y20" s="55">
        <v>3.5</v>
      </c>
      <c r="Z20" s="55">
        <v>3.5</v>
      </c>
      <c r="AA20" s="55">
        <v>3.5</v>
      </c>
      <c r="AB20" s="55">
        <v>3.5</v>
      </c>
      <c r="AC20" s="55">
        <v>3.5</v>
      </c>
      <c r="AD20" s="55">
        <v>3.5</v>
      </c>
      <c r="AE20" s="55">
        <v>3.5</v>
      </c>
      <c r="AF20" s="55">
        <v>3.5</v>
      </c>
      <c r="AG20" s="58">
        <v>22</v>
      </c>
      <c r="AH20" s="51">
        <f t="shared" si="2"/>
        <v>3.5</v>
      </c>
      <c r="AI20" s="52">
        <f t="shared" si="3"/>
        <v>3.5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2.5</v>
      </c>
      <c r="C21" s="55">
        <v>2.5</v>
      </c>
      <c r="D21" s="55">
        <v>2.5</v>
      </c>
      <c r="E21" s="55">
        <v>2.5</v>
      </c>
      <c r="F21" s="55">
        <v>2.5</v>
      </c>
      <c r="G21" s="55">
        <v>2.5</v>
      </c>
      <c r="H21" s="55">
        <v>2.5</v>
      </c>
      <c r="I21" s="55">
        <v>2.5</v>
      </c>
      <c r="J21" s="55">
        <v>2.5</v>
      </c>
      <c r="K21" s="55">
        <v>2.5</v>
      </c>
      <c r="L21" s="55">
        <v>2.5</v>
      </c>
      <c r="M21" s="55">
        <v>2.5</v>
      </c>
      <c r="N21" s="55">
        <v>2.5</v>
      </c>
      <c r="O21" s="55">
        <v>2.5</v>
      </c>
      <c r="P21" s="55">
        <v>2.5</v>
      </c>
      <c r="Q21" s="55">
        <v>2.5</v>
      </c>
      <c r="R21" s="55">
        <v>2.5</v>
      </c>
      <c r="S21" s="55">
        <v>2.5</v>
      </c>
      <c r="T21" s="55">
        <v>2.5</v>
      </c>
      <c r="U21" s="55">
        <v>2.5</v>
      </c>
      <c r="V21" s="55">
        <v>2.5</v>
      </c>
      <c r="W21" s="55">
        <v>2.5</v>
      </c>
      <c r="X21" s="55">
        <v>2.5</v>
      </c>
      <c r="Y21" s="55">
        <v>2.5</v>
      </c>
      <c r="Z21" s="55">
        <v>2.5</v>
      </c>
      <c r="AA21" s="55">
        <v>2.5</v>
      </c>
      <c r="AB21" s="55">
        <v>2.5</v>
      </c>
      <c r="AC21" s="55">
        <v>2.5</v>
      </c>
      <c r="AD21" s="55">
        <v>2.5</v>
      </c>
      <c r="AE21" s="55">
        <v>2.5</v>
      </c>
      <c r="AF21" s="55">
        <v>2.5</v>
      </c>
      <c r="AG21" s="58">
        <v>14.9</v>
      </c>
      <c r="AH21" s="51">
        <f t="shared" si="2"/>
        <v>2.5</v>
      </c>
      <c r="AI21" s="52">
        <f t="shared" si="3"/>
        <v>2.5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55">
        <v>5</v>
      </c>
      <c r="AA22" s="55">
        <v>5</v>
      </c>
      <c r="AB22" s="55">
        <v>5</v>
      </c>
      <c r="AC22" s="55">
        <v>5</v>
      </c>
      <c r="AD22" s="55">
        <v>5</v>
      </c>
      <c r="AE22" s="55">
        <v>5</v>
      </c>
      <c r="AF22" s="55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4</v>
      </c>
      <c r="C23" s="55">
        <v>4</v>
      </c>
      <c r="D23" s="55">
        <v>4</v>
      </c>
      <c r="E23" s="55">
        <v>4</v>
      </c>
      <c r="F23" s="55">
        <v>4</v>
      </c>
      <c r="G23" s="55">
        <v>4</v>
      </c>
      <c r="H23" s="55">
        <v>4</v>
      </c>
      <c r="I23" s="55">
        <v>4</v>
      </c>
      <c r="J23" s="55">
        <v>4</v>
      </c>
      <c r="K23" s="55">
        <v>4</v>
      </c>
      <c r="L23" s="55">
        <v>4</v>
      </c>
      <c r="M23" s="55">
        <v>4</v>
      </c>
      <c r="N23" s="55">
        <v>4</v>
      </c>
      <c r="O23" s="55">
        <v>4</v>
      </c>
      <c r="P23" s="55">
        <v>4</v>
      </c>
      <c r="Q23" s="55">
        <v>4</v>
      </c>
      <c r="R23" s="55">
        <v>4</v>
      </c>
      <c r="S23" s="55">
        <v>4</v>
      </c>
      <c r="T23" s="55">
        <v>4</v>
      </c>
      <c r="U23" s="55">
        <v>4</v>
      </c>
      <c r="V23" s="55">
        <v>4</v>
      </c>
      <c r="W23" s="55">
        <v>4</v>
      </c>
      <c r="X23" s="55">
        <v>4</v>
      </c>
      <c r="Y23" s="55">
        <v>4</v>
      </c>
      <c r="Z23" s="55">
        <v>4</v>
      </c>
      <c r="AA23" s="55">
        <v>4</v>
      </c>
      <c r="AB23" s="55">
        <v>4</v>
      </c>
      <c r="AC23" s="55">
        <v>4</v>
      </c>
      <c r="AD23" s="55">
        <v>4</v>
      </c>
      <c r="AE23" s="55">
        <v>4</v>
      </c>
      <c r="AF23" s="55">
        <v>4</v>
      </c>
      <c r="AG23" s="58">
        <v>13</v>
      </c>
      <c r="AH23" s="51">
        <f t="shared" si="2"/>
        <v>4</v>
      </c>
      <c r="AI23" s="52">
        <f t="shared" si="3"/>
        <v>4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55">
        <v>5</v>
      </c>
      <c r="Z24" s="55">
        <v>5</v>
      </c>
      <c r="AA24" s="55">
        <v>5</v>
      </c>
      <c r="AB24" s="55">
        <v>5</v>
      </c>
      <c r="AC24" s="55">
        <v>5</v>
      </c>
      <c r="AD24" s="55">
        <v>5</v>
      </c>
      <c r="AE24" s="55">
        <v>5</v>
      </c>
      <c r="AF24" s="55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55">
        <v>3</v>
      </c>
      <c r="AB26" s="55">
        <v>3</v>
      </c>
      <c r="AC26" s="55">
        <v>3</v>
      </c>
      <c r="AD26" s="55">
        <v>3</v>
      </c>
      <c r="AE26" s="55">
        <v>3</v>
      </c>
      <c r="AF26" s="55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3.6</v>
      </c>
      <c r="C27" s="55">
        <v>3.6</v>
      </c>
      <c r="D27" s="55">
        <v>3.6</v>
      </c>
      <c r="E27" s="55">
        <v>3.6</v>
      </c>
      <c r="F27" s="55">
        <v>3.6</v>
      </c>
      <c r="G27" s="55">
        <v>3.6</v>
      </c>
      <c r="H27" s="55">
        <v>3.6</v>
      </c>
      <c r="I27" s="55">
        <v>3.6</v>
      </c>
      <c r="J27" s="55">
        <v>3.6</v>
      </c>
      <c r="K27" s="55">
        <v>3.6</v>
      </c>
      <c r="L27" s="55">
        <v>3.6</v>
      </c>
      <c r="M27" s="55">
        <v>3.6</v>
      </c>
      <c r="N27" s="55">
        <v>3.6</v>
      </c>
      <c r="O27" s="55">
        <v>3.6</v>
      </c>
      <c r="P27" s="55">
        <v>3.6</v>
      </c>
      <c r="Q27" s="55">
        <v>3.6</v>
      </c>
      <c r="R27" s="55">
        <v>3.6</v>
      </c>
      <c r="S27" s="55">
        <v>3.6</v>
      </c>
      <c r="T27" s="55">
        <v>3.6</v>
      </c>
      <c r="U27" s="55">
        <v>3.6</v>
      </c>
      <c r="V27" s="55">
        <v>3.6</v>
      </c>
      <c r="W27" s="55">
        <v>3.6</v>
      </c>
      <c r="X27" s="55">
        <v>3.6</v>
      </c>
      <c r="Y27" s="55">
        <v>3.6</v>
      </c>
      <c r="Z27" s="55">
        <v>3.6</v>
      </c>
      <c r="AA27" s="55">
        <v>3.6</v>
      </c>
      <c r="AB27" s="55">
        <v>3.6</v>
      </c>
      <c r="AC27" s="55">
        <v>3.6</v>
      </c>
      <c r="AD27" s="55">
        <v>3.6</v>
      </c>
      <c r="AE27" s="55">
        <v>3.6</v>
      </c>
      <c r="AF27" s="55">
        <v>3.6</v>
      </c>
      <c r="AG27" s="58">
        <v>10</v>
      </c>
      <c r="AH27" s="51">
        <f t="shared" si="2"/>
        <v>3.6</v>
      </c>
      <c r="AI27" s="52">
        <f t="shared" si="3"/>
        <v>3.6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32.799999999999997</v>
      </c>
      <c r="C29" s="55">
        <v>33.5</v>
      </c>
      <c r="D29" s="55">
        <v>33.5</v>
      </c>
      <c r="E29" s="55">
        <v>33.5</v>
      </c>
      <c r="F29" s="55">
        <v>33.5</v>
      </c>
      <c r="G29" s="55">
        <v>33.5</v>
      </c>
      <c r="H29" s="55">
        <v>33.5</v>
      </c>
      <c r="I29" s="55">
        <v>33.5</v>
      </c>
      <c r="J29" s="55">
        <v>33.5</v>
      </c>
      <c r="K29" s="55">
        <v>33.5</v>
      </c>
      <c r="L29" s="66">
        <v>31.5</v>
      </c>
      <c r="M29" s="66">
        <v>29.5</v>
      </c>
      <c r="N29" s="66">
        <v>32.700000000000003</v>
      </c>
      <c r="O29" s="66">
        <v>28.5</v>
      </c>
      <c r="P29" s="66">
        <v>26.7</v>
      </c>
      <c r="Q29" s="66">
        <v>25.3</v>
      </c>
      <c r="R29" s="66">
        <v>26.2</v>
      </c>
      <c r="S29" s="66">
        <v>30.4</v>
      </c>
      <c r="T29" s="66">
        <v>28.9</v>
      </c>
      <c r="U29" s="66">
        <v>28.7</v>
      </c>
      <c r="V29" s="66">
        <v>26.5</v>
      </c>
      <c r="W29" s="66">
        <v>29.6</v>
      </c>
      <c r="X29" s="66">
        <v>28.3</v>
      </c>
      <c r="Y29" s="66">
        <v>27.1</v>
      </c>
      <c r="Z29" s="66">
        <v>25.7</v>
      </c>
      <c r="AA29" s="66">
        <v>24.1</v>
      </c>
      <c r="AB29" s="66">
        <v>25.4</v>
      </c>
      <c r="AC29" s="66">
        <v>25.2</v>
      </c>
      <c r="AD29" s="66">
        <v>27.8</v>
      </c>
      <c r="AE29" s="55">
        <v>28.5</v>
      </c>
      <c r="AF29" s="55">
        <v>29.6</v>
      </c>
      <c r="AG29" s="58">
        <v>240</v>
      </c>
      <c r="AH29" s="51">
        <f t="shared" si="2"/>
        <v>33.5</v>
      </c>
      <c r="AI29" s="52">
        <f t="shared" si="3"/>
        <v>24.1</v>
      </c>
      <c r="AK29" s="53"/>
    </row>
    <row r="30" spans="1:88" ht="15.75" thickBot="1" x14ac:dyDescent="0.3">
      <c r="A30" s="67" t="s">
        <v>37</v>
      </c>
      <c r="B30" s="68">
        <f t="shared" ref="B30:AF30" si="4">SUM(B11:B28)</f>
        <v>237.29999999999998</v>
      </c>
      <c r="C30" s="68">
        <f t="shared" si="4"/>
        <v>236.70000000000002</v>
      </c>
      <c r="D30" s="68">
        <f t="shared" si="4"/>
        <v>236.70000000000002</v>
      </c>
      <c r="E30" s="68">
        <f t="shared" si="4"/>
        <v>236.70000000000002</v>
      </c>
      <c r="F30" s="68">
        <f t="shared" si="4"/>
        <v>235.9</v>
      </c>
      <c r="G30" s="68">
        <f t="shared" si="4"/>
        <v>236.70000000000002</v>
      </c>
      <c r="H30" s="68">
        <f t="shared" si="4"/>
        <v>236.70000000000002</v>
      </c>
      <c r="I30" s="68">
        <f t="shared" si="4"/>
        <v>236.70000000000002</v>
      </c>
      <c r="J30" s="68">
        <f t="shared" si="4"/>
        <v>236.70000000000002</v>
      </c>
      <c r="K30" s="68">
        <f t="shared" si="4"/>
        <v>236.70000000000002</v>
      </c>
      <c r="L30" s="68">
        <f t="shared" si="4"/>
        <v>237.1</v>
      </c>
      <c r="M30" s="68">
        <f t="shared" si="4"/>
        <v>234.7</v>
      </c>
      <c r="N30" s="68">
        <f t="shared" si="4"/>
        <v>229.6</v>
      </c>
      <c r="O30" s="68">
        <f t="shared" si="4"/>
        <v>230.1</v>
      </c>
      <c r="P30" s="68">
        <f t="shared" si="4"/>
        <v>229.9</v>
      </c>
      <c r="Q30" s="68">
        <f t="shared" si="4"/>
        <v>229.6</v>
      </c>
      <c r="R30" s="68">
        <f t="shared" si="4"/>
        <v>233.9</v>
      </c>
      <c r="S30" s="68">
        <f t="shared" si="4"/>
        <v>232.29999999999998</v>
      </c>
      <c r="T30" s="68">
        <f t="shared" si="4"/>
        <v>229.9</v>
      </c>
      <c r="U30" s="68">
        <f t="shared" si="4"/>
        <v>228.8</v>
      </c>
      <c r="V30" s="68">
        <f>SUM(V11:V28)</f>
        <v>230.1</v>
      </c>
      <c r="W30" s="68">
        <f t="shared" si="4"/>
        <v>233.1</v>
      </c>
      <c r="X30" s="68">
        <f t="shared" si="4"/>
        <v>235.7</v>
      </c>
      <c r="Y30" s="68">
        <f t="shared" si="4"/>
        <v>236.99999999999997</v>
      </c>
      <c r="Z30" s="68">
        <f t="shared" si="4"/>
        <v>235.5</v>
      </c>
      <c r="AA30" s="68">
        <f t="shared" si="4"/>
        <v>238.9</v>
      </c>
      <c r="AB30" s="68">
        <f t="shared" si="4"/>
        <v>229.2</v>
      </c>
      <c r="AC30" s="68">
        <f t="shared" si="4"/>
        <v>228.9</v>
      </c>
      <c r="AD30" s="68">
        <f t="shared" si="4"/>
        <v>238.49999999999997</v>
      </c>
      <c r="AE30" s="68">
        <f t="shared" si="4"/>
        <v>236.1</v>
      </c>
      <c r="AF30" s="68">
        <f t="shared" si="4"/>
        <v>238.49999999999997</v>
      </c>
      <c r="AG30" s="58">
        <f>SUM(AG11:AG29)</f>
        <v>729.2</v>
      </c>
      <c r="AH30" s="51">
        <f t="shared" si="2"/>
        <v>238.9</v>
      </c>
      <c r="AI30" s="52">
        <f t="shared" si="3"/>
        <v>228.8</v>
      </c>
      <c r="AK30" s="53"/>
    </row>
    <row r="31" spans="1:88" x14ac:dyDescent="0.25">
      <c r="A31" s="54" t="s">
        <v>38</v>
      </c>
      <c r="B31" s="55">
        <v>32.4</v>
      </c>
      <c r="C31" s="55">
        <v>32.700000000000003</v>
      </c>
      <c r="D31" s="55">
        <v>20</v>
      </c>
      <c r="E31" s="55">
        <v>0</v>
      </c>
      <c r="F31" s="55">
        <v>0</v>
      </c>
      <c r="G31" s="55">
        <v>0</v>
      </c>
      <c r="H31" s="55">
        <v>30</v>
      </c>
      <c r="I31" s="55">
        <v>33.6</v>
      </c>
      <c r="J31" s="55">
        <v>33.200000000000003</v>
      </c>
      <c r="K31" s="55">
        <v>62.9</v>
      </c>
      <c r="L31" s="48">
        <v>61.6</v>
      </c>
      <c r="M31" s="48">
        <v>71</v>
      </c>
      <c r="N31" s="48">
        <v>70.900000000000006</v>
      </c>
      <c r="O31" s="48">
        <v>62.4</v>
      </c>
      <c r="P31" s="48">
        <v>62.8</v>
      </c>
      <c r="Q31" s="48">
        <v>64</v>
      </c>
      <c r="R31" s="48">
        <v>71.2</v>
      </c>
      <c r="S31" s="48">
        <v>75.2</v>
      </c>
      <c r="T31" s="48">
        <v>61.4</v>
      </c>
      <c r="U31" s="48">
        <v>76</v>
      </c>
      <c r="V31" s="48">
        <v>60.8</v>
      </c>
      <c r="W31" s="48">
        <v>71.2</v>
      </c>
      <c r="X31" s="48">
        <v>81</v>
      </c>
      <c r="Y31" s="48">
        <v>111.7</v>
      </c>
      <c r="Z31" s="48">
        <v>131.5</v>
      </c>
      <c r="AA31" s="47">
        <v>92.9</v>
      </c>
      <c r="AB31" s="47">
        <v>93.1</v>
      </c>
      <c r="AC31" s="47">
        <v>70.2</v>
      </c>
      <c r="AD31" s="47">
        <v>29.3</v>
      </c>
      <c r="AE31" s="47">
        <v>30</v>
      </c>
      <c r="AF31" s="47">
        <v>30.1</v>
      </c>
      <c r="AG31" s="56">
        <v>144</v>
      </c>
      <c r="AH31" s="51">
        <f t="shared" si="2"/>
        <v>131.5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20</v>
      </c>
      <c r="E32" s="55">
        <v>20</v>
      </c>
      <c r="F32" s="55">
        <v>26.3</v>
      </c>
      <c r="G32" s="55">
        <v>26.7</v>
      </c>
      <c r="H32" s="55">
        <v>27.7</v>
      </c>
      <c r="I32" s="55">
        <v>28</v>
      </c>
      <c r="J32" s="55">
        <v>49.6</v>
      </c>
      <c r="K32" s="55">
        <v>48</v>
      </c>
      <c r="L32" s="69">
        <v>48.3</v>
      </c>
      <c r="M32" s="69">
        <v>61.1</v>
      </c>
      <c r="N32" s="69">
        <v>43</v>
      </c>
      <c r="O32" s="69">
        <v>25.1</v>
      </c>
      <c r="P32" s="69">
        <v>24.8</v>
      </c>
      <c r="Q32" s="69">
        <v>45.5</v>
      </c>
      <c r="R32" s="69">
        <v>49.6</v>
      </c>
      <c r="S32" s="69">
        <v>57.5</v>
      </c>
      <c r="T32" s="69">
        <v>25.7</v>
      </c>
      <c r="U32" s="69">
        <v>23.5</v>
      </c>
      <c r="V32" s="69">
        <v>24.7</v>
      </c>
      <c r="W32" s="69">
        <v>25.9</v>
      </c>
      <c r="X32" s="69">
        <v>35</v>
      </c>
      <c r="Y32" s="69">
        <v>44</v>
      </c>
      <c r="Z32" s="69">
        <v>61.3</v>
      </c>
      <c r="AA32" s="55">
        <v>58.4</v>
      </c>
      <c r="AB32" s="55">
        <v>59.3</v>
      </c>
      <c r="AC32" s="55">
        <v>59.8</v>
      </c>
      <c r="AD32" s="55">
        <v>49.4</v>
      </c>
      <c r="AE32" s="55">
        <v>24.6</v>
      </c>
      <c r="AF32" s="55">
        <v>0</v>
      </c>
      <c r="AG32" s="58">
        <v>70</v>
      </c>
      <c r="AH32" s="51">
        <f t="shared" si="2"/>
        <v>61.3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21.6</v>
      </c>
      <c r="I33" s="55">
        <v>21.6</v>
      </c>
      <c r="J33" s="55">
        <v>43</v>
      </c>
      <c r="K33" s="55">
        <v>46</v>
      </c>
      <c r="L33" s="69">
        <v>46.7</v>
      </c>
      <c r="M33" s="69">
        <v>46.4</v>
      </c>
      <c r="N33" s="69">
        <v>33.5</v>
      </c>
      <c r="O33" s="69">
        <v>33.4</v>
      </c>
      <c r="P33" s="69">
        <v>33.799999999999997</v>
      </c>
      <c r="Q33" s="69">
        <v>46.8</v>
      </c>
      <c r="R33" s="69">
        <v>46.3</v>
      </c>
      <c r="S33" s="69">
        <v>46.4</v>
      </c>
      <c r="T33" s="69">
        <v>70.3</v>
      </c>
      <c r="U33" s="69">
        <v>68</v>
      </c>
      <c r="V33" s="69">
        <v>61.4</v>
      </c>
      <c r="W33" s="69">
        <v>56</v>
      </c>
      <c r="X33" s="69">
        <v>61.3</v>
      </c>
      <c r="Y33" s="69">
        <v>61.2</v>
      </c>
      <c r="Z33" s="69">
        <v>69.400000000000006</v>
      </c>
      <c r="AA33" s="55">
        <v>69.3</v>
      </c>
      <c r="AB33" s="55">
        <v>69</v>
      </c>
      <c r="AC33" s="55">
        <v>68.900000000000006</v>
      </c>
      <c r="AD33" s="55">
        <v>53.2</v>
      </c>
      <c r="AE33" s="55">
        <v>32</v>
      </c>
      <c r="AF33" s="55">
        <v>17.7</v>
      </c>
      <c r="AG33" s="58">
        <v>69</v>
      </c>
      <c r="AH33" s="51">
        <f t="shared" si="2"/>
        <v>70.3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28.7</v>
      </c>
      <c r="C34" s="55">
        <v>28.7</v>
      </c>
      <c r="D34" s="55">
        <v>28.7</v>
      </c>
      <c r="E34" s="55">
        <v>28.7</v>
      </c>
      <c r="F34" s="55">
        <v>28.7</v>
      </c>
      <c r="G34" s="55">
        <v>28.7</v>
      </c>
      <c r="H34" s="55">
        <v>28.7</v>
      </c>
      <c r="I34" s="55">
        <v>28.7</v>
      </c>
      <c r="J34" s="55">
        <v>28.7</v>
      </c>
      <c r="K34" s="55">
        <v>28.7</v>
      </c>
      <c r="L34" s="69">
        <v>28.7</v>
      </c>
      <c r="M34" s="69">
        <v>28.2</v>
      </c>
      <c r="N34" s="69">
        <v>29</v>
      </c>
      <c r="O34" s="69">
        <v>28.7</v>
      </c>
      <c r="P34" s="69">
        <v>28.7</v>
      </c>
      <c r="Q34" s="69">
        <v>29</v>
      </c>
      <c r="R34" s="69">
        <v>28.7</v>
      </c>
      <c r="S34" s="69">
        <v>28.7</v>
      </c>
      <c r="T34" s="69">
        <v>28.7</v>
      </c>
      <c r="U34" s="69">
        <v>28.7</v>
      </c>
      <c r="V34" s="69">
        <v>29</v>
      </c>
      <c r="W34" s="69">
        <v>29</v>
      </c>
      <c r="X34" s="69">
        <v>29</v>
      </c>
      <c r="Y34" s="69">
        <v>28.7</v>
      </c>
      <c r="Z34" s="69">
        <v>28.7</v>
      </c>
      <c r="AA34" s="55">
        <v>28.7</v>
      </c>
      <c r="AB34" s="55">
        <v>28.9</v>
      </c>
      <c r="AC34" s="55">
        <v>28.8</v>
      </c>
      <c r="AD34" s="55">
        <v>28.7</v>
      </c>
      <c r="AE34" s="55">
        <v>29</v>
      </c>
      <c r="AF34" s="55">
        <v>28.2</v>
      </c>
      <c r="AG34" s="58">
        <v>60</v>
      </c>
      <c r="AH34" s="51">
        <f t="shared" si="2"/>
        <v>29</v>
      </c>
      <c r="AI34" s="52">
        <f t="shared" si="3"/>
        <v>28.2</v>
      </c>
      <c r="AK34" s="53"/>
    </row>
    <row r="35" spans="1:41" x14ac:dyDescent="0.25">
      <c r="A35" s="57" t="s">
        <v>42</v>
      </c>
      <c r="B35" s="55">
        <v>10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10</v>
      </c>
      <c r="I35" s="55">
        <v>15</v>
      </c>
      <c r="J35" s="55">
        <v>15</v>
      </c>
      <c r="K35" s="55">
        <v>0</v>
      </c>
      <c r="L35" s="48">
        <v>15</v>
      </c>
      <c r="M35" s="48">
        <v>15</v>
      </c>
      <c r="N35" s="48">
        <v>20</v>
      </c>
      <c r="O35" s="48">
        <v>20</v>
      </c>
      <c r="P35" s="48">
        <v>20</v>
      </c>
      <c r="Q35" s="48">
        <v>15</v>
      </c>
      <c r="R35" s="48">
        <v>10</v>
      </c>
      <c r="S35" s="48">
        <v>13</v>
      </c>
      <c r="T35" s="48">
        <v>13.2</v>
      </c>
      <c r="U35" s="48">
        <v>13.2</v>
      </c>
      <c r="V35" s="69">
        <v>13.4</v>
      </c>
      <c r="W35" s="69">
        <v>13.4</v>
      </c>
      <c r="X35" s="69">
        <v>13.3</v>
      </c>
      <c r="Y35" s="69">
        <v>15</v>
      </c>
      <c r="Z35" s="69">
        <v>25</v>
      </c>
      <c r="AA35" s="55">
        <v>22.8</v>
      </c>
      <c r="AB35" s="55">
        <v>22.2</v>
      </c>
      <c r="AC35" s="55">
        <v>20.7</v>
      </c>
      <c r="AD35" s="55">
        <v>14.9</v>
      </c>
      <c r="AE35" s="55">
        <v>10</v>
      </c>
      <c r="AF35" s="55">
        <v>0</v>
      </c>
      <c r="AG35" s="58">
        <v>30</v>
      </c>
      <c r="AH35" s="51">
        <f t="shared" si="2"/>
        <v>25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12.5</v>
      </c>
      <c r="C36" s="70">
        <v>12.7</v>
      </c>
      <c r="D36" s="70">
        <v>12.7</v>
      </c>
      <c r="E36" s="70">
        <v>12.7</v>
      </c>
      <c r="F36" s="70">
        <v>12.7</v>
      </c>
      <c r="G36" s="70">
        <v>12.7</v>
      </c>
      <c r="H36" s="70">
        <v>12.7</v>
      </c>
      <c r="I36" s="70">
        <v>12.7</v>
      </c>
      <c r="J36" s="70">
        <v>12.7</v>
      </c>
      <c r="K36" s="70">
        <v>12.7</v>
      </c>
      <c r="L36" s="48">
        <v>12.9</v>
      </c>
      <c r="M36" s="48">
        <v>12.9</v>
      </c>
      <c r="N36" s="48">
        <v>12.9</v>
      </c>
      <c r="O36" s="48">
        <v>13</v>
      </c>
      <c r="P36" s="48">
        <v>11.4</v>
      </c>
      <c r="Q36" s="48">
        <v>13</v>
      </c>
      <c r="R36" s="48">
        <v>12.9</v>
      </c>
      <c r="S36" s="48">
        <v>12.9</v>
      </c>
      <c r="T36" s="48">
        <v>13.2</v>
      </c>
      <c r="U36" s="48">
        <v>11.4</v>
      </c>
      <c r="V36" s="48">
        <v>14</v>
      </c>
      <c r="W36" s="48">
        <v>12.1</v>
      </c>
      <c r="X36" s="48">
        <v>12.1</v>
      </c>
      <c r="Y36" s="48">
        <v>12.1</v>
      </c>
      <c r="Z36" s="48">
        <v>12.6</v>
      </c>
      <c r="AA36" s="55">
        <v>13.4</v>
      </c>
      <c r="AB36" s="55">
        <v>13.3</v>
      </c>
      <c r="AC36" s="55">
        <v>13.5</v>
      </c>
      <c r="AD36" s="55">
        <v>13.3</v>
      </c>
      <c r="AE36" s="55">
        <v>13.2</v>
      </c>
      <c r="AF36" s="55">
        <v>13.2</v>
      </c>
      <c r="AG36" s="58">
        <v>24</v>
      </c>
      <c r="AH36" s="51">
        <f t="shared" si="2"/>
        <v>14</v>
      </c>
      <c r="AI36" s="52">
        <f t="shared" si="3"/>
        <v>11.4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55">
        <v>9</v>
      </c>
      <c r="M38" s="55">
        <v>9</v>
      </c>
      <c r="N38" s="55">
        <v>9</v>
      </c>
      <c r="O38" s="55">
        <v>9</v>
      </c>
      <c r="P38" s="55">
        <v>9</v>
      </c>
      <c r="Q38" s="55">
        <v>9</v>
      </c>
      <c r="R38" s="48">
        <v>9</v>
      </c>
      <c r="S38" s="48">
        <v>9</v>
      </c>
      <c r="T38" s="48">
        <v>9</v>
      </c>
      <c r="U38" s="48">
        <v>9</v>
      </c>
      <c r="V38" s="48">
        <v>9</v>
      </c>
      <c r="W38" s="48">
        <v>9</v>
      </c>
      <c r="X38" s="48">
        <v>9</v>
      </c>
      <c r="Y38" s="48">
        <v>9</v>
      </c>
      <c r="Z38" s="48">
        <v>9</v>
      </c>
      <c r="AA38" s="48">
        <v>9</v>
      </c>
      <c r="AB38" s="48">
        <v>9</v>
      </c>
      <c r="AC38" s="48">
        <v>9</v>
      </c>
      <c r="AD38" s="48">
        <v>9</v>
      </c>
      <c r="AE38" s="48">
        <v>9</v>
      </c>
      <c r="AF38" s="48">
        <v>9</v>
      </c>
      <c r="AG38" s="58">
        <v>14.1</v>
      </c>
      <c r="AH38" s="51">
        <f t="shared" si="2"/>
        <v>9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70">
        <v>5.5</v>
      </c>
      <c r="M39" s="70">
        <v>5.5</v>
      </c>
      <c r="N39" s="70">
        <v>5.5</v>
      </c>
      <c r="O39" s="70">
        <v>5.5</v>
      </c>
      <c r="P39" s="70">
        <v>5.5</v>
      </c>
      <c r="Q39" s="70">
        <v>5.5</v>
      </c>
      <c r="R39" s="70">
        <v>5.5</v>
      </c>
      <c r="S39" s="70">
        <v>5.5</v>
      </c>
      <c r="T39" s="70">
        <v>5.5</v>
      </c>
      <c r="U39" s="70">
        <v>5.5</v>
      </c>
      <c r="V39" s="70">
        <v>5.5</v>
      </c>
      <c r="W39" s="70">
        <v>5.5</v>
      </c>
      <c r="X39" s="70">
        <v>5.5</v>
      </c>
      <c r="Y39" s="70">
        <v>5.5</v>
      </c>
      <c r="Z39" s="70">
        <v>5.5</v>
      </c>
      <c r="AA39" s="70">
        <v>5.5</v>
      </c>
      <c r="AB39" s="70">
        <v>5.5</v>
      </c>
      <c r="AC39" s="70">
        <v>5.5</v>
      </c>
      <c r="AD39" s="70">
        <v>5.5</v>
      </c>
      <c r="AE39" s="70">
        <v>5.5</v>
      </c>
      <c r="AF39" s="70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3.5</v>
      </c>
      <c r="C40" s="55">
        <v>3.5</v>
      </c>
      <c r="D40" s="55">
        <v>3.5</v>
      </c>
      <c r="E40" s="55">
        <v>3.5</v>
      </c>
      <c r="F40" s="55">
        <v>3.5</v>
      </c>
      <c r="G40" s="55">
        <v>3.5</v>
      </c>
      <c r="H40" s="55">
        <v>3.5</v>
      </c>
      <c r="I40" s="55">
        <v>3.5</v>
      </c>
      <c r="J40" s="55">
        <v>3.5</v>
      </c>
      <c r="K40" s="55">
        <v>3.5</v>
      </c>
      <c r="L40" s="55">
        <v>3.5</v>
      </c>
      <c r="M40" s="55">
        <v>3.5</v>
      </c>
      <c r="N40" s="55">
        <v>3.5</v>
      </c>
      <c r="O40" s="55">
        <v>3.5</v>
      </c>
      <c r="P40" s="55">
        <v>3.5</v>
      </c>
      <c r="Q40" s="55">
        <v>3.5</v>
      </c>
      <c r="R40" s="55">
        <v>3.5</v>
      </c>
      <c r="S40" s="55">
        <v>3.3</v>
      </c>
      <c r="T40" s="55">
        <v>3.3</v>
      </c>
      <c r="U40" s="55">
        <v>3.3</v>
      </c>
      <c r="V40" s="55">
        <v>3.3</v>
      </c>
      <c r="W40" s="55">
        <v>3.3</v>
      </c>
      <c r="X40" s="55">
        <v>3.3</v>
      </c>
      <c r="Y40" s="55">
        <v>3.3</v>
      </c>
      <c r="Z40" s="55">
        <v>3.5</v>
      </c>
      <c r="AA40" s="55">
        <v>3.5</v>
      </c>
      <c r="AB40" s="55">
        <v>3.5</v>
      </c>
      <c r="AC40" s="55">
        <v>3.5</v>
      </c>
      <c r="AD40" s="55">
        <v>3.5</v>
      </c>
      <c r="AE40" s="55">
        <v>3.5</v>
      </c>
      <c r="AF40" s="55">
        <v>3.5</v>
      </c>
      <c r="AG40" s="58">
        <v>10.050000000000001</v>
      </c>
      <c r="AH40" s="51">
        <f t="shared" si="2"/>
        <v>3.5</v>
      </c>
      <c r="AI40" s="52">
        <f t="shared" si="3"/>
        <v>3.3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55">
        <v>2</v>
      </c>
      <c r="M41" s="55">
        <v>2</v>
      </c>
      <c r="N41" s="55">
        <v>2</v>
      </c>
      <c r="O41" s="55">
        <v>2</v>
      </c>
      <c r="P41" s="55">
        <v>2</v>
      </c>
      <c r="Q41" s="55">
        <v>2</v>
      </c>
      <c r="R41" s="55">
        <v>2</v>
      </c>
      <c r="S41" s="55">
        <v>2</v>
      </c>
      <c r="T41" s="55">
        <v>2</v>
      </c>
      <c r="U41" s="55">
        <v>2</v>
      </c>
      <c r="V41" s="55">
        <v>2</v>
      </c>
      <c r="W41" s="55">
        <v>2</v>
      </c>
      <c r="X41" s="55">
        <v>2</v>
      </c>
      <c r="Y41" s="55">
        <v>2</v>
      </c>
      <c r="Z41" s="55">
        <v>2</v>
      </c>
      <c r="AA41" s="55">
        <v>2</v>
      </c>
      <c r="AB41" s="55">
        <v>2</v>
      </c>
      <c r="AC41" s="55">
        <v>2</v>
      </c>
      <c r="AD41" s="55">
        <v>2</v>
      </c>
      <c r="AE41" s="55">
        <v>2</v>
      </c>
      <c r="AF41" s="55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v>107.44000000000001</v>
      </c>
      <c r="C43" s="68">
        <f t="shared" ref="C43:AF43" si="6">SUM(C31:C42)</f>
        <v>97.640000000000015</v>
      </c>
      <c r="D43" s="68">
        <f t="shared" si="6"/>
        <v>104.94000000000001</v>
      </c>
      <c r="E43" s="68">
        <f t="shared" si="6"/>
        <v>84.940000000000012</v>
      </c>
      <c r="F43" s="68">
        <f t="shared" si="6"/>
        <v>91.240000000000009</v>
      </c>
      <c r="G43" s="68">
        <f t="shared" si="6"/>
        <v>91.64</v>
      </c>
      <c r="H43" s="68">
        <f t="shared" si="6"/>
        <v>154.24</v>
      </c>
      <c r="I43" s="68">
        <f t="shared" si="6"/>
        <v>163.13999999999999</v>
      </c>
      <c r="J43" s="68">
        <f t="shared" si="6"/>
        <v>205.73999999999998</v>
      </c>
      <c r="K43" s="68">
        <f t="shared" si="6"/>
        <v>221.83999999999997</v>
      </c>
      <c r="L43" s="68">
        <f t="shared" si="6"/>
        <v>236.74</v>
      </c>
      <c r="M43" s="68">
        <f t="shared" si="6"/>
        <v>258.14</v>
      </c>
      <c r="N43" s="68">
        <f t="shared" si="6"/>
        <v>232.84</v>
      </c>
      <c r="O43" s="68">
        <f t="shared" si="6"/>
        <v>206.14</v>
      </c>
      <c r="P43" s="68">
        <f t="shared" si="6"/>
        <v>205.04</v>
      </c>
      <c r="Q43" s="68">
        <f t="shared" si="6"/>
        <v>236.84</v>
      </c>
      <c r="R43" s="68">
        <f t="shared" si="6"/>
        <v>242.24</v>
      </c>
      <c r="S43" s="68">
        <f t="shared" si="6"/>
        <v>257.04000000000002</v>
      </c>
      <c r="T43" s="68">
        <f t="shared" si="6"/>
        <v>235.83999999999995</v>
      </c>
      <c r="U43" s="68">
        <f t="shared" si="6"/>
        <v>244.14</v>
      </c>
      <c r="V43" s="68">
        <f t="shared" si="6"/>
        <v>226.64000000000001</v>
      </c>
      <c r="W43" s="68">
        <f t="shared" si="6"/>
        <v>230.94</v>
      </c>
      <c r="X43" s="68">
        <f t="shared" si="6"/>
        <v>255.04000000000002</v>
      </c>
      <c r="Y43" s="68">
        <f t="shared" si="6"/>
        <v>296.04000000000002</v>
      </c>
      <c r="Z43" s="68">
        <f t="shared" si="6"/>
        <v>352.04000000000008</v>
      </c>
      <c r="AA43" s="68">
        <f t="shared" si="6"/>
        <v>309.04000000000002</v>
      </c>
      <c r="AB43" s="68">
        <f t="shared" si="6"/>
        <v>309.34000000000003</v>
      </c>
      <c r="AC43" s="68">
        <f t="shared" si="6"/>
        <v>285.44</v>
      </c>
      <c r="AD43" s="68">
        <f t="shared" si="6"/>
        <v>212.34</v>
      </c>
      <c r="AE43" s="68">
        <f t="shared" si="6"/>
        <v>162.33999999999997</v>
      </c>
      <c r="AF43" s="68">
        <f t="shared" si="6"/>
        <v>112.74000000000001</v>
      </c>
      <c r="AG43" s="73">
        <f>SUM(AG31:AG42)</f>
        <v>464.91</v>
      </c>
      <c r="AH43" s="51">
        <f t="shared" si="2"/>
        <v>352.04000000000008</v>
      </c>
      <c r="AI43" s="52">
        <f t="shared" si="3"/>
        <v>84.940000000000012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74">
        <v>0</v>
      </c>
      <c r="O44" s="74">
        <v>14</v>
      </c>
      <c r="P44" s="48">
        <v>14</v>
      </c>
      <c r="Q44" s="48">
        <v>14</v>
      </c>
      <c r="R44" s="48">
        <v>10.6</v>
      </c>
      <c r="S44" s="48">
        <v>13</v>
      </c>
      <c r="T44" s="48">
        <v>19.2</v>
      </c>
      <c r="U44" s="48">
        <v>29.1</v>
      </c>
      <c r="V44" s="48">
        <v>24.9</v>
      </c>
      <c r="W44" s="48">
        <v>14</v>
      </c>
      <c r="X44" s="48">
        <v>13.6</v>
      </c>
      <c r="Y44" s="48">
        <v>13.6</v>
      </c>
      <c r="Z44" s="48">
        <v>28.9</v>
      </c>
      <c r="AA44" s="48">
        <v>29.8</v>
      </c>
      <c r="AB44" s="48">
        <v>29.5</v>
      </c>
      <c r="AC44" s="48">
        <v>19.3</v>
      </c>
      <c r="AD44" s="48">
        <v>10.199999999999999</v>
      </c>
      <c r="AE44" s="48">
        <v>0</v>
      </c>
      <c r="AF44" s="48">
        <v>0</v>
      </c>
      <c r="AG44" s="56">
        <v>60</v>
      </c>
      <c r="AH44" s="51">
        <f t="shared" si="2"/>
        <v>29.8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v>0</v>
      </c>
      <c r="N45" s="74">
        <v>0</v>
      </c>
      <c r="O45" s="74">
        <v>6</v>
      </c>
      <c r="P45" s="69">
        <v>6.5</v>
      </c>
      <c r="Q45" s="69">
        <v>14</v>
      </c>
      <c r="R45" s="48">
        <v>4.7</v>
      </c>
      <c r="S45" s="48">
        <v>4.3</v>
      </c>
      <c r="T45" s="48">
        <v>8.6</v>
      </c>
      <c r="U45" s="69">
        <v>14.3</v>
      </c>
      <c r="V45" s="69">
        <v>14.6</v>
      </c>
      <c r="W45" s="69">
        <v>7.2</v>
      </c>
      <c r="X45" s="69">
        <v>5.8</v>
      </c>
      <c r="Y45" s="69">
        <v>6.4</v>
      </c>
      <c r="Z45" s="69">
        <v>6.3</v>
      </c>
      <c r="AA45" s="69">
        <v>15.3</v>
      </c>
      <c r="AB45" s="69">
        <v>15.4</v>
      </c>
      <c r="AC45" s="69">
        <v>13.7</v>
      </c>
      <c r="AD45" s="69">
        <v>3.7</v>
      </c>
      <c r="AE45" s="69">
        <v>0</v>
      </c>
      <c r="AF45" s="69">
        <v>0</v>
      </c>
      <c r="AG45" s="58">
        <v>32</v>
      </c>
      <c r="AH45" s="51">
        <f t="shared" si="2"/>
        <v>15.4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5">
        <v>0</v>
      </c>
      <c r="O46" s="75">
        <v>2.2000000000000002</v>
      </c>
      <c r="P46" s="76">
        <v>2.4</v>
      </c>
      <c r="Q46" s="76">
        <v>5.6</v>
      </c>
      <c r="R46" s="48">
        <v>1.7</v>
      </c>
      <c r="S46" s="48">
        <v>1.6</v>
      </c>
      <c r="T46" s="48">
        <v>3.1</v>
      </c>
      <c r="U46" s="76">
        <v>5.2</v>
      </c>
      <c r="V46" s="76">
        <v>5.3</v>
      </c>
      <c r="W46" s="76">
        <v>2.6</v>
      </c>
      <c r="X46" s="76">
        <v>2.1</v>
      </c>
      <c r="Y46" s="76">
        <v>2.2999999999999998</v>
      </c>
      <c r="Z46" s="76">
        <v>2.2999999999999998</v>
      </c>
      <c r="AA46" s="76">
        <v>5.6</v>
      </c>
      <c r="AB46" s="76">
        <v>5.6</v>
      </c>
      <c r="AC46" s="76">
        <v>5</v>
      </c>
      <c r="AD46" s="76">
        <v>1.3</v>
      </c>
      <c r="AE46" s="76">
        <v>0</v>
      </c>
      <c r="AF46" s="76">
        <v>0</v>
      </c>
      <c r="AG46" s="77">
        <v>14</v>
      </c>
      <c r="AH46" s="51">
        <f t="shared" si="2"/>
        <v>5.6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:AF47" si="7">SUM(B44:B46)</f>
        <v>0</v>
      </c>
      <c r="C47" s="68">
        <f t="shared" si="7"/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22.2</v>
      </c>
      <c r="P47" s="68">
        <f t="shared" si="7"/>
        <v>22.9</v>
      </c>
      <c r="Q47" s="68">
        <f t="shared" si="7"/>
        <v>33.6</v>
      </c>
      <c r="R47" s="68">
        <f t="shared" si="7"/>
        <v>17</v>
      </c>
      <c r="S47" s="68">
        <f t="shared" si="7"/>
        <v>18.900000000000002</v>
      </c>
      <c r="T47" s="68">
        <f t="shared" si="7"/>
        <v>30.9</v>
      </c>
      <c r="U47" s="68">
        <f t="shared" si="7"/>
        <v>48.600000000000009</v>
      </c>
      <c r="V47" s="68">
        <f t="shared" si="7"/>
        <v>44.8</v>
      </c>
      <c r="W47" s="68">
        <f t="shared" si="7"/>
        <v>23.8</v>
      </c>
      <c r="X47" s="68">
        <f t="shared" si="7"/>
        <v>21.5</v>
      </c>
      <c r="Y47" s="68">
        <f t="shared" si="7"/>
        <v>22.3</v>
      </c>
      <c r="Z47" s="68">
        <f t="shared" si="7"/>
        <v>37.499999999999993</v>
      </c>
      <c r="AA47" s="68">
        <f t="shared" si="7"/>
        <v>50.7</v>
      </c>
      <c r="AB47" s="68">
        <f t="shared" si="7"/>
        <v>50.5</v>
      </c>
      <c r="AC47" s="68">
        <f t="shared" si="7"/>
        <v>38</v>
      </c>
      <c r="AD47" s="68">
        <f t="shared" si="7"/>
        <v>15.2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50.7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69.400000000000006</v>
      </c>
      <c r="C48" s="48">
        <v>76.099999999999994</v>
      </c>
      <c r="D48" s="48">
        <v>74.599999999999994</v>
      </c>
      <c r="E48" s="48">
        <v>73</v>
      </c>
      <c r="F48" s="48">
        <v>71.2</v>
      </c>
      <c r="G48" s="48">
        <v>70.2</v>
      </c>
      <c r="H48" s="48">
        <v>65</v>
      </c>
      <c r="I48" s="48">
        <v>58</v>
      </c>
      <c r="J48" s="48">
        <v>59</v>
      </c>
      <c r="K48" s="48">
        <v>61</v>
      </c>
      <c r="L48" s="48">
        <v>63</v>
      </c>
      <c r="M48" s="48" t="s">
        <v>227</v>
      </c>
      <c r="N48" s="48">
        <v>72.39</v>
      </c>
      <c r="O48" s="48">
        <v>72</v>
      </c>
      <c r="P48" s="48">
        <v>68.5</v>
      </c>
      <c r="Q48" s="48">
        <v>70</v>
      </c>
      <c r="R48" s="48">
        <v>72.599999999999994</v>
      </c>
      <c r="S48" s="48">
        <v>73</v>
      </c>
      <c r="T48" s="48">
        <v>72.599999999999994</v>
      </c>
      <c r="U48" s="48">
        <v>71.099999999999994</v>
      </c>
      <c r="V48" s="48">
        <v>71.8</v>
      </c>
      <c r="W48" s="48">
        <v>68.099999999999994</v>
      </c>
      <c r="X48" s="48">
        <v>68.400000000000006</v>
      </c>
      <c r="Y48" s="48">
        <v>68.2</v>
      </c>
      <c r="Z48" s="48">
        <v>69.8</v>
      </c>
      <c r="AA48" s="48">
        <v>75.7</v>
      </c>
      <c r="AB48" s="48">
        <v>75</v>
      </c>
      <c r="AC48" s="48">
        <v>75.599999999999994</v>
      </c>
      <c r="AD48" s="48">
        <v>76.599999999999994</v>
      </c>
      <c r="AE48" s="48">
        <v>74.099999999999994</v>
      </c>
      <c r="AF48" s="48">
        <v>70</v>
      </c>
      <c r="AG48" s="56"/>
      <c r="AH48" s="51">
        <f t="shared" si="2"/>
        <v>76.599999999999994</v>
      </c>
      <c r="AI48" s="52">
        <f t="shared" si="3"/>
        <v>58</v>
      </c>
      <c r="AK48" s="53"/>
    </row>
    <row r="49" spans="1:37" x14ac:dyDescent="0.25">
      <c r="A49" s="57" t="s">
        <v>56</v>
      </c>
      <c r="B49" s="69">
        <v>123</v>
      </c>
      <c r="C49" s="69">
        <v>112</v>
      </c>
      <c r="D49" s="69">
        <v>113</v>
      </c>
      <c r="E49" s="69">
        <v>110</v>
      </c>
      <c r="F49" s="69">
        <v>120</v>
      </c>
      <c r="G49" s="69">
        <v>135</v>
      </c>
      <c r="H49" s="69">
        <v>140</v>
      </c>
      <c r="I49" s="69">
        <v>109</v>
      </c>
      <c r="J49" s="69">
        <v>113</v>
      </c>
      <c r="K49" s="69">
        <v>118</v>
      </c>
      <c r="L49" s="48">
        <v>112</v>
      </c>
      <c r="M49" s="48">
        <f>104+61</f>
        <v>165</v>
      </c>
      <c r="N49" s="48">
        <f>110+58</f>
        <v>168</v>
      </c>
      <c r="O49" s="48">
        <f>104+58</f>
        <v>162</v>
      </c>
      <c r="P49" s="48">
        <v>154</v>
      </c>
      <c r="Q49" s="48">
        <v>147</v>
      </c>
      <c r="R49" s="48">
        <v>159</v>
      </c>
      <c r="S49" s="48">
        <v>146</v>
      </c>
      <c r="T49" s="48">
        <v>156</v>
      </c>
      <c r="U49" s="78">
        <v>157</v>
      </c>
      <c r="V49" s="78">
        <v>154</v>
      </c>
      <c r="W49" s="78">
        <v>159</v>
      </c>
      <c r="X49" s="78">
        <v>161</v>
      </c>
      <c r="Y49" s="78">
        <v>162</v>
      </c>
      <c r="Z49" s="78">
        <v>161</v>
      </c>
      <c r="AA49" s="69">
        <v>158</v>
      </c>
      <c r="AB49" s="69">
        <v>165</v>
      </c>
      <c r="AC49" s="69">
        <v>163</v>
      </c>
      <c r="AD49" s="69">
        <v>172</v>
      </c>
      <c r="AE49" s="69">
        <v>180</v>
      </c>
      <c r="AF49" s="69">
        <v>166</v>
      </c>
      <c r="AG49" s="58"/>
      <c r="AH49" s="51">
        <f t="shared" si="2"/>
        <v>180</v>
      </c>
      <c r="AI49" s="52">
        <f t="shared" si="3"/>
        <v>109</v>
      </c>
      <c r="AK49" s="53"/>
    </row>
    <row r="50" spans="1:37" x14ac:dyDescent="0.25">
      <c r="A50" s="57" t="s">
        <v>57</v>
      </c>
      <c r="B50" s="69">
        <v>325.5</v>
      </c>
      <c r="C50" s="69">
        <v>306.2</v>
      </c>
      <c r="D50" s="69">
        <v>354</v>
      </c>
      <c r="E50" s="69">
        <v>330</v>
      </c>
      <c r="F50" s="69">
        <v>335</v>
      </c>
      <c r="G50" s="48">
        <v>340</v>
      </c>
      <c r="H50" s="48">
        <v>335</v>
      </c>
      <c r="I50" s="48">
        <v>350</v>
      </c>
      <c r="J50" s="48">
        <v>360</v>
      </c>
      <c r="K50" s="48">
        <v>360</v>
      </c>
      <c r="L50" s="69">
        <v>362</v>
      </c>
      <c r="M50" s="69">
        <v>331</v>
      </c>
      <c r="N50" s="69">
        <v>340</v>
      </c>
      <c r="O50" s="69">
        <v>340</v>
      </c>
      <c r="P50" s="69">
        <v>323</v>
      </c>
      <c r="Q50" s="69">
        <v>320</v>
      </c>
      <c r="R50" s="69">
        <v>356</v>
      </c>
      <c r="S50" s="69">
        <v>336</v>
      </c>
      <c r="T50" s="69">
        <v>350</v>
      </c>
      <c r="U50" s="79">
        <v>320</v>
      </c>
      <c r="V50" s="79">
        <v>334</v>
      </c>
      <c r="W50" s="79">
        <v>344</v>
      </c>
      <c r="X50" s="79">
        <v>330</v>
      </c>
      <c r="Y50" s="79">
        <v>368</v>
      </c>
      <c r="Z50" s="79">
        <v>354</v>
      </c>
      <c r="AA50" s="69">
        <v>352</v>
      </c>
      <c r="AB50" s="69">
        <v>350</v>
      </c>
      <c r="AC50" s="69">
        <v>340</v>
      </c>
      <c r="AD50" s="69">
        <v>330</v>
      </c>
      <c r="AE50" s="69">
        <v>320</v>
      </c>
      <c r="AF50" s="69">
        <v>330</v>
      </c>
      <c r="AG50" s="80"/>
      <c r="AH50" s="51">
        <f t="shared" si="2"/>
        <v>368</v>
      </c>
      <c r="AI50" s="52">
        <f t="shared" si="3"/>
        <v>306.2</v>
      </c>
      <c r="AK50" s="53"/>
    </row>
    <row r="51" spans="1:37" x14ac:dyDescent="0.25">
      <c r="A51" s="57" t="s">
        <v>58</v>
      </c>
      <c r="B51" s="81">
        <v>44.4</v>
      </c>
      <c r="C51" s="81">
        <v>47.1</v>
      </c>
      <c r="D51" s="81">
        <v>45</v>
      </c>
      <c r="E51" s="81">
        <v>43</v>
      </c>
      <c r="F51" s="81">
        <v>45</v>
      </c>
      <c r="G51" s="81">
        <v>46</v>
      </c>
      <c r="H51" s="81">
        <v>46</v>
      </c>
      <c r="I51" s="81">
        <v>12</v>
      </c>
      <c r="J51" s="81">
        <v>12</v>
      </c>
      <c r="K51" s="81">
        <v>12</v>
      </c>
      <c r="L51" s="69">
        <v>10</v>
      </c>
      <c r="M51" s="69">
        <v>13</v>
      </c>
      <c r="N51" s="69">
        <v>45</v>
      </c>
      <c r="O51" s="69">
        <v>50</v>
      </c>
      <c r="P51" s="69">
        <v>50</v>
      </c>
      <c r="Q51" s="69">
        <v>50</v>
      </c>
      <c r="R51" s="69">
        <v>52</v>
      </c>
      <c r="S51" s="69">
        <v>52</v>
      </c>
      <c r="T51" s="69">
        <v>46.2</v>
      </c>
      <c r="U51" s="69">
        <v>50</v>
      </c>
      <c r="V51" s="69">
        <v>48.5</v>
      </c>
      <c r="W51" s="69">
        <v>50</v>
      </c>
      <c r="X51" s="69">
        <v>47.2</v>
      </c>
      <c r="Y51" s="69">
        <v>51.2</v>
      </c>
      <c r="Z51" s="69">
        <v>50</v>
      </c>
      <c r="AA51" s="81">
        <v>50.3</v>
      </c>
      <c r="AB51" s="81">
        <v>50.2</v>
      </c>
      <c r="AC51" s="81">
        <v>54</v>
      </c>
      <c r="AD51" s="81">
        <v>54</v>
      </c>
      <c r="AE51" s="81">
        <v>51</v>
      </c>
      <c r="AF51" s="81">
        <v>50</v>
      </c>
      <c r="AG51" s="80"/>
      <c r="AH51" s="51">
        <f t="shared" si="2"/>
        <v>54</v>
      </c>
      <c r="AI51" s="52">
        <f t="shared" si="3"/>
        <v>10</v>
      </c>
      <c r="AK51" s="53"/>
    </row>
    <row r="52" spans="1:37" x14ac:dyDescent="0.25">
      <c r="A52" s="57" t="s">
        <v>59</v>
      </c>
      <c r="B52" s="81">
        <v>64.5</v>
      </c>
      <c r="C52" s="81">
        <v>69.400000000000006</v>
      </c>
      <c r="D52" s="81">
        <v>63</v>
      </c>
      <c r="E52" s="81">
        <v>66</v>
      </c>
      <c r="F52" s="81">
        <v>69</v>
      </c>
      <c r="G52" s="81">
        <v>65</v>
      </c>
      <c r="H52" s="81">
        <v>65</v>
      </c>
      <c r="I52" s="81">
        <v>67</v>
      </c>
      <c r="J52" s="81">
        <v>61.2</v>
      </c>
      <c r="K52" s="81">
        <v>61</v>
      </c>
      <c r="L52" s="48">
        <v>56.5</v>
      </c>
      <c r="M52" s="48">
        <v>65.8</v>
      </c>
      <c r="N52" s="48">
        <v>65</v>
      </c>
      <c r="O52" s="48">
        <v>82</v>
      </c>
      <c r="P52" s="48">
        <v>72.5</v>
      </c>
      <c r="Q52" s="48">
        <v>68</v>
      </c>
      <c r="R52" s="48">
        <v>70.400000000000006</v>
      </c>
      <c r="S52" s="48">
        <v>68.5</v>
      </c>
      <c r="T52" s="48">
        <v>63.1</v>
      </c>
      <c r="U52" s="48">
        <v>55.4</v>
      </c>
      <c r="V52" s="48">
        <v>59.2</v>
      </c>
      <c r="W52" s="48">
        <v>71.2</v>
      </c>
      <c r="X52" s="48">
        <v>65.599999999999994</v>
      </c>
      <c r="Y52" s="48">
        <v>71</v>
      </c>
      <c r="Z52" s="48">
        <v>69.8</v>
      </c>
      <c r="AA52" s="48">
        <v>76.5</v>
      </c>
      <c r="AB52" s="48">
        <v>76.3</v>
      </c>
      <c r="AC52" s="48">
        <v>76.5</v>
      </c>
      <c r="AD52" s="48">
        <v>77</v>
      </c>
      <c r="AE52" s="48">
        <v>75.599999999999994</v>
      </c>
      <c r="AF52" s="48">
        <v>81.7</v>
      </c>
      <c r="AG52" s="80"/>
      <c r="AH52" s="51">
        <f t="shared" si="2"/>
        <v>82</v>
      </c>
      <c r="AI52" s="52">
        <f t="shared" si="3"/>
        <v>55.4</v>
      </c>
      <c r="AK52" s="53"/>
    </row>
    <row r="53" spans="1:37" x14ac:dyDescent="0.25">
      <c r="A53" s="57" t="s">
        <v>60</v>
      </c>
      <c r="B53" s="81">
        <v>8</v>
      </c>
      <c r="C53" s="81">
        <v>8</v>
      </c>
      <c r="D53" s="69">
        <v>8</v>
      </c>
      <c r="E53" s="69">
        <v>8</v>
      </c>
      <c r="F53" s="69">
        <v>8</v>
      </c>
      <c r="G53" s="69">
        <v>8</v>
      </c>
      <c r="H53" s="69">
        <v>8</v>
      </c>
      <c r="I53" s="69">
        <v>8</v>
      </c>
      <c r="J53" s="69">
        <v>8</v>
      </c>
      <c r="K53" s="69">
        <v>8</v>
      </c>
      <c r="L53" s="69">
        <v>8</v>
      </c>
      <c r="M53" s="69">
        <v>8</v>
      </c>
      <c r="N53" s="69">
        <v>8</v>
      </c>
      <c r="O53" s="69">
        <v>8</v>
      </c>
      <c r="P53" s="69">
        <v>8</v>
      </c>
      <c r="Q53" s="69">
        <v>8</v>
      </c>
      <c r="R53" s="69">
        <v>8</v>
      </c>
      <c r="S53" s="69">
        <v>8</v>
      </c>
      <c r="T53" s="69">
        <v>8</v>
      </c>
      <c r="U53" s="69">
        <v>8</v>
      </c>
      <c r="V53" s="69">
        <v>8</v>
      </c>
      <c r="W53" s="69">
        <v>8</v>
      </c>
      <c r="X53" s="69">
        <v>8</v>
      </c>
      <c r="Y53" s="69">
        <v>8</v>
      </c>
      <c r="Z53" s="69">
        <v>8</v>
      </c>
      <c r="AA53" s="82">
        <v>9</v>
      </c>
      <c r="AB53" s="82">
        <v>9</v>
      </c>
      <c r="AC53" s="82">
        <v>9.5</v>
      </c>
      <c r="AD53" s="82">
        <v>9.5</v>
      </c>
      <c r="AE53" s="82">
        <v>9.5</v>
      </c>
      <c r="AF53" s="82">
        <v>9.5</v>
      </c>
      <c r="AG53" s="80"/>
      <c r="AH53" s="51">
        <f t="shared" si="2"/>
        <v>9.5</v>
      </c>
      <c r="AI53" s="52">
        <f t="shared" si="3"/>
        <v>8</v>
      </c>
      <c r="AK53" s="53"/>
    </row>
    <row r="54" spans="1:37" x14ac:dyDescent="0.25">
      <c r="A54" s="57" t="s">
        <v>61</v>
      </c>
      <c r="B54" s="81">
        <v>5</v>
      </c>
      <c r="C54" s="81">
        <v>5</v>
      </c>
      <c r="D54" s="69">
        <v>5</v>
      </c>
      <c r="E54" s="69">
        <v>5</v>
      </c>
      <c r="F54" s="69">
        <v>5</v>
      </c>
      <c r="G54" s="69">
        <v>5</v>
      </c>
      <c r="H54" s="69">
        <v>5</v>
      </c>
      <c r="I54" s="69">
        <v>5</v>
      </c>
      <c r="J54" s="69">
        <v>5</v>
      </c>
      <c r="K54" s="69">
        <v>5</v>
      </c>
      <c r="L54" s="69">
        <v>5</v>
      </c>
      <c r="M54" s="69">
        <v>5</v>
      </c>
      <c r="N54" s="69">
        <v>5</v>
      </c>
      <c r="O54" s="69">
        <v>5</v>
      </c>
      <c r="P54" s="69">
        <v>0</v>
      </c>
      <c r="Q54" s="69">
        <v>0</v>
      </c>
      <c r="R54" s="69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69">
        <v>0</v>
      </c>
      <c r="AE54" s="69">
        <v>0</v>
      </c>
      <c r="AF54" s="69">
        <v>0</v>
      </c>
      <c r="AG54" s="80"/>
      <c r="AH54" s="51">
        <f t="shared" si="2"/>
        <v>5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6.5</v>
      </c>
      <c r="C55" s="81">
        <v>6.5</v>
      </c>
      <c r="D55" s="81">
        <v>6.5</v>
      </c>
      <c r="E55" s="81">
        <v>6.5</v>
      </c>
      <c r="F55" s="81">
        <v>6.5</v>
      </c>
      <c r="G55" s="81">
        <v>6.5</v>
      </c>
      <c r="H55" s="81">
        <v>6.5</v>
      </c>
      <c r="I55" s="81">
        <v>6.5</v>
      </c>
      <c r="J55" s="81">
        <v>6.5</v>
      </c>
      <c r="K55" s="81">
        <v>6.5</v>
      </c>
      <c r="L55" s="81">
        <v>6.5</v>
      </c>
      <c r="M55" s="81">
        <v>6.5</v>
      </c>
      <c r="N55" s="81">
        <v>6.5</v>
      </c>
      <c r="O55" s="81">
        <v>6.5</v>
      </c>
      <c r="P55" s="81">
        <v>6.5</v>
      </c>
      <c r="Q55" s="81">
        <v>6.5</v>
      </c>
      <c r="R55" s="81">
        <v>6.5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6.5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10</v>
      </c>
      <c r="C57" s="81">
        <v>10</v>
      </c>
      <c r="D57" s="69">
        <v>10</v>
      </c>
      <c r="E57" s="69">
        <v>10</v>
      </c>
      <c r="F57" s="69">
        <v>10</v>
      </c>
      <c r="G57" s="69">
        <v>10</v>
      </c>
      <c r="H57" s="69">
        <v>10</v>
      </c>
      <c r="I57" s="69">
        <v>10</v>
      </c>
      <c r="J57" s="69">
        <v>10</v>
      </c>
      <c r="K57" s="69">
        <v>10</v>
      </c>
      <c r="L57" s="69">
        <v>10</v>
      </c>
      <c r="M57" s="69">
        <v>10</v>
      </c>
      <c r="N57" s="69">
        <v>10</v>
      </c>
      <c r="O57" s="69">
        <v>10</v>
      </c>
      <c r="P57" s="69">
        <v>10</v>
      </c>
      <c r="Q57" s="69">
        <v>10</v>
      </c>
      <c r="R57" s="69">
        <v>10</v>
      </c>
      <c r="S57" s="69">
        <v>10</v>
      </c>
      <c r="T57" s="69">
        <v>10</v>
      </c>
      <c r="U57" s="69">
        <v>10</v>
      </c>
      <c r="V57" s="69">
        <v>10</v>
      </c>
      <c r="W57" s="69">
        <v>10</v>
      </c>
      <c r="X57" s="69">
        <v>10</v>
      </c>
      <c r="Y57" s="69">
        <v>10</v>
      </c>
      <c r="Z57" s="69">
        <v>10</v>
      </c>
      <c r="AA57" s="84">
        <v>10</v>
      </c>
      <c r="AB57" s="84">
        <v>10</v>
      </c>
      <c r="AC57" s="84">
        <v>10</v>
      </c>
      <c r="AD57" s="84">
        <v>10</v>
      </c>
      <c r="AE57" s="84">
        <v>10</v>
      </c>
      <c r="AF57" s="84">
        <v>10</v>
      </c>
      <c r="AG57" s="85"/>
      <c r="AH57" s="51">
        <f t="shared" si="2"/>
        <v>10</v>
      </c>
      <c r="AI57" s="52">
        <f t="shared" si="3"/>
        <v>10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:AF59" si="8">SUM(B48:B58)</f>
        <v>656.3</v>
      </c>
      <c r="C59" s="68">
        <f t="shared" si="8"/>
        <v>640.29999999999995</v>
      </c>
      <c r="D59" s="68">
        <f t="shared" si="8"/>
        <v>679.1</v>
      </c>
      <c r="E59" s="68">
        <f t="shared" si="8"/>
        <v>651.5</v>
      </c>
      <c r="F59" s="68">
        <f t="shared" si="8"/>
        <v>669.7</v>
      </c>
      <c r="G59" s="68">
        <f t="shared" si="8"/>
        <v>685.7</v>
      </c>
      <c r="H59" s="68">
        <f t="shared" si="8"/>
        <v>680.5</v>
      </c>
      <c r="I59" s="68">
        <f t="shared" si="8"/>
        <v>625.5</v>
      </c>
      <c r="J59" s="68">
        <f t="shared" si="8"/>
        <v>634.70000000000005</v>
      </c>
      <c r="K59" s="68">
        <f t="shared" si="8"/>
        <v>641.5</v>
      </c>
      <c r="L59" s="68">
        <f t="shared" si="8"/>
        <v>633</v>
      </c>
      <c r="M59" s="68">
        <f t="shared" si="8"/>
        <v>604.29999999999995</v>
      </c>
      <c r="N59" s="68">
        <f t="shared" si="8"/>
        <v>719.89</v>
      </c>
      <c r="O59" s="68">
        <f t="shared" si="8"/>
        <v>735.5</v>
      </c>
      <c r="P59" s="68">
        <f t="shared" si="8"/>
        <v>692.5</v>
      </c>
      <c r="Q59" s="68">
        <f t="shared" si="8"/>
        <v>679.5</v>
      </c>
      <c r="R59" s="68">
        <f t="shared" si="8"/>
        <v>734.5</v>
      </c>
      <c r="S59" s="68">
        <f t="shared" si="8"/>
        <v>693.5</v>
      </c>
      <c r="T59" s="68">
        <f t="shared" si="8"/>
        <v>705.90000000000009</v>
      </c>
      <c r="U59" s="68">
        <f t="shared" si="8"/>
        <v>671.5</v>
      </c>
      <c r="V59" s="68">
        <f t="shared" si="8"/>
        <v>685.5</v>
      </c>
      <c r="W59" s="68">
        <f t="shared" si="8"/>
        <v>710.30000000000007</v>
      </c>
      <c r="X59" s="68">
        <f t="shared" si="8"/>
        <v>690.2</v>
      </c>
      <c r="Y59" s="68">
        <f t="shared" si="8"/>
        <v>738.40000000000009</v>
      </c>
      <c r="Z59" s="68">
        <f t="shared" si="8"/>
        <v>722.59999999999991</v>
      </c>
      <c r="AA59" s="68">
        <f t="shared" si="8"/>
        <v>731.5</v>
      </c>
      <c r="AB59" s="68">
        <f t="shared" si="8"/>
        <v>735.5</v>
      </c>
      <c r="AC59" s="68">
        <f t="shared" si="8"/>
        <v>728.6</v>
      </c>
      <c r="AD59" s="68">
        <f t="shared" si="8"/>
        <v>729.1</v>
      </c>
      <c r="AE59" s="68">
        <f t="shared" si="8"/>
        <v>720.2</v>
      </c>
      <c r="AF59" s="68">
        <f t="shared" si="8"/>
        <v>717.2</v>
      </c>
      <c r="AG59" s="73">
        <f>SUM(AG48:AG58)</f>
        <v>0</v>
      </c>
      <c r="AH59" s="51">
        <f t="shared" si="2"/>
        <v>738.40000000000009</v>
      </c>
      <c r="AI59" s="52">
        <f t="shared" si="3"/>
        <v>604.29999999999995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>
        <v>45</v>
      </c>
      <c r="J64" s="88">
        <v>45</v>
      </c>
      <c r="K64" s="88">
        <v>45</v>
      </c>
      <c r="L64" s="88">
        <v>45</v>
      </c>
      <c r="M64" s="88">
        <v>45</v>
      </c>
      <c r="N64" s="88">
        <v>45</v>
      </c>
      <c r="O64" s="88">
        <v>45</v>
      </c>
      <c r="P64" s="88">
        <v>40</v>
      </c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45</v>
      </c>
      <c r="AI64" s="52">
        <f t="shared" si="3"/>
        <v>40</v>
      </c>
    </row>
    <row r="65" spans="1:35" ht="15.75" thickBot="1" x14ac:dyDescent="0.3">
      <c r="A65" s="89" t="s">
        <v>72</v>
      </c>
      <c r="B65" s="90">
        <f t="shared" ref="B65:AF65" si="10">B63+B59+B47+B43+B30+B64</f>
        <v>1001.04</v>
      </c>
      <c r="C65" s="90">
        <f t="shared" si="10"/>
        <v>974.64</v>
      </c>
      <c r="D65" s="90">
        <f t="shared" si="10"/>
        <v>1020.7400000000001</v>
      </c>
      <c r="E65" s="90">
        <f t="shared" si="10"/>
        <v>973.1400000000001</v>
      </c>
      <c r="F65" s="90">
        <f t="shared" si="10"/>
        <v>996.84</v>
      </c>
      <c r="G65" s="90">
        <f t="shared" si="10"/>
        <v>1014.0400000000001</v>
      </c>
      <c r="H65" s="90">
        <f t="shared" si="10"/>
        <v>1071.44</v>
      </c>
      <c r="I65" s="90">
        <f t="shared" si="10"/>
        <v>1070.3399999999999</v>
      </c>
      <c r="J65" s="90">
        <f t="shared" si="10"/>
        <v>1122.1400000000001</v>
      </c>
      <c r="K65" s="90">
        <f t="shared" si="10"/>
        <v>1145.04</v>
      </c>
      <c r="L65" s="90">
        <f t="shared" si="10"/>
        <v>1151.8399999999999</v>
      </c>
      <c r="M65" s="90">
        <f t="shared" si="10"/>
        <v>1142.1399999999999</v>
      </c>
      <c r="N65" s="90">
        <f t="shared" si="10"/>
        <v>1227.33</v>
      </c>
      <c r="O65" s="90">
        <f t="shared" si="10"/>
        <v>1238.94</v>
      </c>
      <c r="P65" s="90">
        <f t="shared" si="10"/>
        <v>1190.3399999999999</v>
      </c>
      <c r="Q65" s="90">
        <f t="shared" si="10"/>
        <v>1179.54</v>
      </c>
      <c r="R65" s="90">
        <f t="shared" si="10"/>
        <v>1227.6400000000001</v>
      </c>
      <c r="S65" s="90">
        <f t="shared" si="10"/>
        <v>1201.74</v>
      </c>
      <c r="T65" s="90">
        <f t="shared" si="10"/>
        <v>1202.54</v>
      </c>
      <c r="U65" s="90">
        <f t="shared" si="10"/>
        <v>1193.04</v>
      </c>
      <c r="V65" s="90">
        <f t="shared" si="10"/>
        <v>1187.04</v>
      </c>
      <c r="W65" s="90">
        <f t="shared" si="10"/>
        <v>1198.1399999999999</v>
      </c>
      <c r="X65" s="90">
        <f t="shared" si="10"/>
        <v>1202.44</v>
      </c>
      <c r="Y65" s="90">
        <f t="shared" si="10"/>
        <v>1293.74</v>
      </c>
      <c r="Z65" s="90">
        <f t="shared" si="10"/>
        <v>1347.6399999999999</v>
      </c>
      <c r="AA65" s="90">
        <f t="shared" si="10"/>
        <v>1330.14</v>
      </c>
      <c r="AB65" s="90">
        <f t="shared" si="10"/>
        <v>1324.5400000000002</v>
      </c>
      <c r="AC65" s="90">
        <f t="shared" si="10"/>
        <v>1280.94</v>
      </c>
      <c r="AD65" s="90">
        <f t="shared" si="10"/>
        <v>1195.1400000000001</v>
      </c>
      <c r="AE65" s="90">
        <f t="shared" si="10"/>
        <v>1118.6399999999999</v>
      </c>
      <c r="AF65" s="90">
        <f t="shared" si="10"/>
        <v>1068.44</v>
      </c>
      <c r="AG65" s="73">
        <f>AG63+AG59+AG47+AG43+AG30+AG64</f>
        <v>1355.5100000000002</v>
      </c>
      <c r="AH65" s="51">
        <f t="shared" si="2"/>
        <v>1347.6399999999999</v>
      </c>
      <c r="AI65" s="52">
        <f t="shared" si="3"/>
        <v>973.1400000000001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50.02</v>
      </c>
      <c r="C72" s="93">
        <v>50.051000000000002</v>
      </c>
      <c r="D72" s="93">
        <v>50</v>
      </c>
      <c r="E72" s="93">
        <v>50.051000000000002</v>
      </c>
      <c r="F72" s="93">
        <v>50.051000000000002</v>
      </c>
      <c r="G72" s="93">
        <v>50.05</v>
      </c>
      <c r="H72" s="93">
        <v>50.05</v>
      </c>
      <c r="I72" s="93">
        <v>50.05</v>
      </c>
      <c r="J72" s="93">
        <v>50.1</v>
      </c>
      <c r="K72" s="93">
        <v>50.1</v>
      </c>
      <c r="L72" s="93">
        <v>50.072000000000003</v>
      </c>
      <c r="M72" s="93">
        <v>50.021999999999998</v>
      </c>
      <c r="N72" s="93">
        <v>50.054000000000002</v>
      </c>
      <c r="O72" s="93">
        <v>49.930999999999997</v>
      </c>
      <c r="P72" s="93">
        <v>50.015000000000001</v>
      </c>
      <c r="Q72" s="94">
        <v>50.015000000000001</v>
      </c>
      <c r="R72" s="93">
        <v>49.968000000000004</v>
      </c>
      <c r="S72" s="93">
        <v>49.93</v>
      </c>
      <c r="T72" s="93">
        <v>49.94</v>
      </c>
      <c r="U72" s="93">
        <v>50.02</v>
      </c>
      <c r="V72" s="93">
        <v>50.07</v>
      </c>
      <c r="W72" s="93">
        <v>49.95</v>
      </c>
      <c r="X72" s="93">
        <v>49.98</v>
      </c>
      <c r="Y72" s="93">
        <v>50.02</v>
      </c>
      <c r="Z72" s="93">
        <v>49.9</v>
      </c>
      <c r="AA72" s="93">
        <v>50.119</v>
      </c>
      <c r="AB72" s="93">
        <v>50.031999999999996</v>
      </c>
      <c r="AC72" s="93">
        <v>50.005000000000003</v>
      </c>
      <c r="AD72" s="93">
        <v>50.01</v>
      </c>
      <c r="AE72" s="93">
        <v>50.02</v>
      </c>
      <c r="AF72" s="95">
        <v>49.9</v>
      </c>
      <c r="AG72" s="96"/>
      <c r="AH72" s="51">
        <f t="shared" si="2"/>
        <v>50.119</v>
      </c>
      <c r="AI72" s="52">
        <f t="shared" si="3"/>
        <v>49.9</v>
      </c>
    </row>
    <row r="73" spans="1:35" x14ac:dyDescent="0.25">
      <c r="A73" s="97" t="s">
        <v>80</v>
      </c>
      <c r="B73" s="69">
        <v>123.5</v>
      </c>
      <c r="C73" s="69">
        <v>125.3</v>
      </c>
      <c r="D73" s="69">
        <v>125.1</v>
      </c>
      <c r="E73" s="69">
        <v>125.3</v>
      </c>
      <c r="F73" s="69">
        <v>125.3</v>
      </c>
      <c r="G73" s="69">
        <v>122.3</v>
      </c>
      <c r="H73" s="69">
        <v>122.3</v>
      </c>
      <c r="I73" s="69">
        <v>122.3</v>
      </c>
      <c r="J73" s="69">
        <v>121.6</v>
      </c>
      <c r="K73" s="69">
        <v>121.6</v>
      </c>
      <c r="L73" s="69">
        <v>121.9</v>
      </c>
      <c r="M73" s="69">
        <v>121.1</v>
      </c>
      <c r="N73" s="69">
        <v>122.3</v>
      </c>
      <c r="O73" s="69">
        <v>124.2</v>
      </c>
      <c r="P73" s="69">
        <v>124.4</v>
      </c>
      <c r="Q73" s="98">
        <v>125.2</v>
      </c>
      <c r="R73" s="98">
        <v>123.2</v>
      </c>
      <c r="S73" s="98">
        <v>124.6</v>
      </c>
      <c r="T73" s="98">
        <v>124.2</v>
      </c>
      <c r="U73" s="98">
        <v>125.4</v>
      </c>
      <c r="V73" s="98">
        <v>125.4</v>
      </c>
      <c r="W73" s="98">
        <v>124.7</v>
      </c>
      <c r="X73" s="98">
        <v>126.1</v>
      </c>
      <c r="Y73" s="98">
        <v>126.5</v>
      </c>
      <c r="Z73" s="98">
        <v>125.9</v>
      </c>
      <c r="AA73" s="69">
        <v>126.9</v>
      </c>
      <c r="AB73" s="69">
        <v>127.4</v>
      </c>
      <c r="AC73" s="69">
        <v>127.1</v>
      </c>
      <c r="AD73" s="69">
        <v>125.4</v>
      </c>
      <c r="AE73" s="69">
        <v>125.9</v>
      </c>
      <c r="AF73" s="99">
        <v>126.2</v>
      </c>
      <c r="AG73" s="100"/>
      <c r="AH73" s="51">
        <f t="shared" si="2"/>
        <v>127.4</v>
      </c>
      <c r="AI73" s="52">
        <f t="shared" si="3"/>
        <v>121.1</v>
      </c>
    </row>
    <row r="74" spans="1:35" x14ac:dyDescent="0.25">
      <c r="A74" s="97" t="s">
        <v>81</v>
      </c>
      <c r="B74" s="69">
        <v>126.7</v>
      </c>
      <c r="C74" s="69">
        <v>128.69999999999999</v>
      </c>
      <c r="D74" s="69">
        <v>128.30000000000001</v>
      </c>
      <c r="E74" s="69">
        <v>128.69999999999999</v>
      </c>
      <c r="F74" s="69">
        <v>128.69999999999999</v>
      </c>
      <c r="G74" s="69">
        <v>126.3</v>
      </c>
      <c r="H74" s="69">
        <v>126.3</v>
      </c>
      <c r="I74" s="69">
        <v>126.3</v>
      </c>
      <c r="J74" s="69">
        <v>125.6</v>
      </c>
      <c r="K74" s="69">
        <v>125.6</v>
      </c>
      <c r="L74" s="69">
        <v>125.5</v>
      </c>
      <c r="M74" s="69">
        <v>124.4</v>
      </c>
      <c r="N74" s="69">
        <v>125.2</v>
      </c>
      <c r="O74" s="69">
        <v>127.3</v>
      </c>
      <c r="P74" s="69">
        <v>128.19999999999999</v>
      </c>
      <c r="Q74" s="69">
        <v>128.19999999999999</v>
      </c>
      <c r="R74" s="98">
        <v>126.5</v>
      </c>
      <c r="S74" s="98">
        <v>127.8</v>
      </c>
      <c r="T74" s="98">
        <v>127.4</v>
      </c>
      <c r="U74" s="98">
        <v>128.19999999999999</v>
      </c>
      <c r="V74" s="98">
        <v>128.69999999999999</v>
      </c>
      <c r="W74" s="98">
        <v>127.4</v>
      </c>
      <c r="X74" s="98">
        <v>128.4</v>
      </c>
      <c r="Y74" s="98">
        <v>129.19999999999999</v>
      </c>
      <c r="Z74" s="98">
        <v>128.69999999999999</v>
      </c>
      <c r="AA74" s="69">
        <v>129.5</v>
      </c>
      <c r="AB74" s="69">
        <v>129.9</v>
      </c>
      <c r="AC74" s="69">
        <v>129.9</v>
      </c>
      <c r="AD74" s="69">
        <v>128.80000000000001</v>
      </c>
      <c r="AE74" s="69">
        <v>128.69999999999999</v>
      </c>
      <c r="AF74" s="99">
        <v>129.19999999999999</v>
      </c>
      <c r="AG74" s="100"/>
      <c r="AH74" s="51">
        <f t="shared" si="2"/>
        <v>129.9</v>
      </c>
      <c r="AI74" s="52">
        <f t="shared" si="3"/>
        <v>124.4</v>
      </c>
    </row>
    <row r="75" spans="1:35" x14ac:dyDescent="0.25">
      <c r="A75" s="97" t="s">
        <v>82</v>
      </c>
      <c r="B75" s="69">
        <v>128.9</v>
      </c>
      <c r="C75" s="69">
        <v>129.9</v>
      </c>
      <c r="D75" s="69">
        <v>129.6</v>
      </c>
      <c r="E75" s="69">
        <v>129.9</v>
      </c>
      <c r="F75" s="69">
        <v>129.9</v>
      </c>
      <c r="G75" s="69">
        <v>129.6</v>
      </c>
      <c r="H75" s="69">
        <v>129.6</v>
      </c>
      <c r="I75" s="69">
        <v>129.6</v>
      </c>
      <c r="J75" s="69">
        <v>128.6</v>
      </c>
      <c r="K75" s="69">
        <v>128.6</v>
      </c>
      <c r="L75" s="69">
        <v>126.1</v>
      </c>
      <c r="M75" s="69">
        <v>126.4</v>
      </c>
      <c r="N75" s="69">
        <v>123.2</v>
      </c>
      <c r="O75" s="69">
        <v>122.1</v>
      </c>
      <c r="P75" s="69">
        <v>123.1</v>
      </c>
      <c r="Q75" s="69">
        <v>123.1</v>
      </c>
      <c r="R75" s="69">
        <v>121.9</v>
      </c>
      <c r="S75" s="69">
        <v>123.9</v>
      </c>
      <c r="T75" s="98">
        <v>125.8</v>
      </c>
      <c r="U75" s="98">
        <v>126.6</v>
      </c>
      <c r="V75" s="98">
        <v>125.7</v>
      </c>
      <c r="W75" s="98">
        <v>127.8</v>
      </c>
      <c r="X75" s="98">
        <v>126.6</v>
      </c>
      <c r="Y75" s="98">
        <v>124.8</v>
      </c>
      <c r="Z75" s="98">
        <v>122.9</v>
      </c>
      <c r="AA75" s="69">
        <v>124</v>
      </c>
      <c r="AB75" s="69">
        <v>123.8</v>
      </c>
      <c r="AC75" s="69">
        <v>123.7</v>
      </c>
      <c r="AD75" s="69">
        <v>125.6</v>
      </c>
      <c r="AE75" s="69">
        <v>128.4</v>
      </c>
      <c r="AF75" s="99">
        <v>128.5</v>
      </c>
      <c r="AG75" s="100"/>
      <c r="AH75" s="51">
        <f t="shared" si="2"/>
        <v>129.9</v>
      </c>
      <c r="AI75" s="52">
        <f t="shared" si="3"/>
        <v>121.9</v>
      </c>
    </row>
    <row r="76" spans="1:35" x14ac:dyDescent="0.25">
      <c r="A76" s="101" t="s">
        <v>83</v>
      </c>
      <c r="B76" s="69">
        <v>129.5</v>
      </c>
      <c r="C76" s="69">
        <v>130.4</v>
      </c>
      <c r="D76" s="69">
        <v>130.6</v>
      </c>
      <c r="E76" s="69">
        <v>130.4</v>
      </c>
      <c r="F76" s="69">
        <v>130.4</v>
      </c>
      <c r="G76" s="69">
        <v>129.6</v>
      </c>
      <c r="H76" s="69">
        <v>129.6</v>
      </c>
      <c r="I76" s="69">
        <v>129.6</v>
      </c>
      <c r="J76" s="69">
        <v>129.6</v>
      </c>
      <c r="K76" s="69">
        <v>129.6</v>
      </c>
      <c r="L76" s="69">
        <v>127</v>
      </c>
      <c r="M76" s="69">
        <v>128.19999999999999</v>
      </c>
      <c r="N76" s="69">
        <v>122.9</v>
      </c>
      <c r="O76" s="69">
        <v>121.2</v>
      </c>
      <c r="P76" s="69">
        <v>123.2</v>
      </c>
      <c r="Q76" s="69">
        <v>123.2</v>
      </c>
      <c r="R76" s="69">
        <v>122.6</v>
      </c>
      <c r="S76" s="69">
        <v>124.7</v>
      </c>
      <c r="T76" s="98">
        <v>125.6</v>
      </c>
      <c r="U76" s="98">
        <v>126.2</v>
      </c>
      <c r="V76" s="98">
        <v>125.4</v>
      </c>
      <c r="W76" s="98">
        <v>127.9</v>
      </c>
      <c r="X76" s="98">
        <v>126.6</v>
      </c>
      <c r="Y76" s="98">
        <v>124.4</v>
      </c>
      <c r="Z76" s="98">
        <v>123.4</v>
      </c>
      <c r="AA76" s="69">
        <v>124.8</v>
      </c>
      <c r="AB76" s="69">
        <v>128.80000000000001</v>
      </c>
      <c r="AC76" s="69">
        <v>124.5</v>
      </c>
      <c r="AD76" s="69">
        <v>126.6</v>
      </c>
      <c r="AE76" s="69">
        <v>129.69999999999999</v>
      </c>
      <c r="AF76" s="99">
        <v>131.19999999999999</v>
      </c>
      <c r="AG76" s="100"/>
      <c r="AH76" s="51">
        <f t="shared" si="2"/>
        <v>131.19999999999999</v>
      </c>
      <c r="AI76" s="52">
        <f t="shared" si="3"/>
        <v>121.2</v>
      </c>
    </row>
    <row r="77" spans="1:35" x14ac:dyDescent="0.25">
      <c r="A77" s="101" t="s">
        <v>84</v>
      </c>
      <c r="B77" s="102">
        <v>128.5</v>
      </c>
      <c r="C77" s="102">
        <v>129.30000000000001</v>
      </c>
      <c r="D77" s="102">
        <v>125.6</v>
      </c>
      <c r="E77" s="102">
        <v>129.30000000000001</v>
      </c>
      <c r="F77" s="102">
        <v>129.30000000000001</v>
      </c>
      <c r="G77" s="102">
        <v>122.3</v>
      </c>
      <c r="H77" s="102">
        <v>122.3</v>
      </c>
      <c r="I77" s="102">
        <v>122.3</v>
      </c>
      <c r="J77" s="102">
        <v>126.3</v>
      </c>
      <c r="K77" s="102">
        <v>126.3</v>
      </c>
      <c r="L77" s="102">
        <v>131.80000000000001</v>
      </c>
      <c r="M77" s="102">
        <v>131.6</v>
      </c>
      <c r="N77" s="102">
        <v>133.9</v>
      </c>
      <c r="O77" s="102">
        <v>130.80000000000001</v>
      </c>
      <c r="P77" s="102">
        <v>131.4</v>
      </c>
      <c r="Q77" s="102">
        <v>131.4</v>
      </c>
      <c r="R77" s="102">
        <v>133.80000000000001</v>
      </c>
      <c r="S77" s="102">
        <v>135.6</v>
      </c>
      <c r="T77" s="98">
        <v>128.5</v>
      </c>
      <c r="U77" s="98">
        <v>134.19999999999999</v>
      </c>
      <c r="V77" s="98">
        <v>133.5</v>
      </c>
      <c r="W77" s="98">
        <v>1332</v>
      </c>
      <c r="X77" s="98">
        <v>135.69999999999999</v>
      </c>
      <c r="Y77" s="98">
        <v>135.5</v>
      </c>
      <c r="Z77" s="98">
        <v>135.4</v>
      </c>
      <c r="AA77" s="102">
        <v>133</v>
      </c>
      <c r="AB77" s="102">
        <v>133.19999999999999</v>
      </c>
      <c r="AC77" s="102">
        <v>132.4</v>
      </c>
      <c r="AD77" s="102">
        <v>131.4</v>
      </c>
      <c r="AE77" s="102">
        <v>134</v>
      </c>
      <c r="AF77" s="103">
        <v>132</v>
      </c>
      <c r="AG77" s="104"/>
      <c r="AH77" s="51">
        <f t="shared" si="2"/>
        <v>1332</v>
      </c>
      <c r="AI77" s="52">
        <f t="shared" si="3"/>
        <v>122.3</v>
      </c>
    </row>
    <row r="78" spans="1:35" x14ac:dyDescent="0.25">
      <c r="A78" s="97" t="s">
        <v>85</v>
      </c>
      <c r="B78" s="69">
        <v>133.1</v>
      </c>
      <c r="C78" s="69">
        <v>133.1</v>
      </c>
      <c r="D78" s="69">
        <v>133.1</v>
      </c>
      <c r="E78" s="69">
        <v>133.1</v>
      </c>
      <c r="F78" s="69">
        <v>133.1</v>
      </c>
      <c r="G78" s="69">
        <v>135</v>
      </c>
      <c r="H78" s="69">
        <v>135</v>
      </c>
      <c r="I78" s="69">
        <v>135</v>
      </c>
      <c r="J78" s="69">
        <v>136</v>
      </c>
      <c r="K78" s="69">
        <v>136</v>
      </c>
      <c r="L78" s="69" t="s">
        <v>226</v>
      </c>
      <c r="M78" s="69" t="s">
        <v>226</v>
      </c>
      <c r="N78" s="69" t="s">
        <v>226</v>
      </c>
      <c r="O78" s="69" t="s">
        <v>226</v>
      </c>
      <c r="P78" s="69" t="s">
        <v>226</v>
      </c>
      <c r="Q78" s="69" t="s">
        <v>226</v>
      </c>
      <c r="R78" s="69"/>
      <c r="S78" s="69"/>
      <c r="T78" s="98"/>
      <c r="U78" s="98"/>
      <c r="V78" s="98"/>
      <c r="W78" s="98"/>
      <c r="X78" s="98"/>
      <c r="Y78" s="98"/>
      <c r="Z78" s="98"/>
      <c r="AA78" s="69"/>
      <c r="AB78" s="69"/>
      <c r="AC78" s="69"/>
      <c r="AD78" s="69"/>
      <c r="AE78" s="69"/>
      <c r="AF78" s="99"/>
      <c r="AG78" s="100"/>
      <c r="AH78" s="51">
        <f>MAX(B78:AF78)</f>
        <v>136</v>
      </c>
      <c r="AI78" s="52">
        <f>MIN(B78:AF78)</f>
        <v>133.1</v>
      </c>
    </row>
    <row r="79" spans="1:35" ht="15.75" thickBot="1" x14ac:dyDescent="0.3">
      <c r="A79" s="97" t="s">
        <v>86</v>
      </c>
      <c r="B79" s="105">
        <v>64.8</v>
      </c>
      <c r="C79" s="105">
        <v>65.8</v>
      </c>
      <c r="D79" s="105">
        <v>65.599999999999994</v>
      </c>
      <c r="E79" s="105">
        <v>65.8</v>
      </c>
      <c r="F79" s="105">
        <v>65.8</v>
      </c>
      <c r="G79" s="105">
        <v>64.5</v>
      </c>
      <c r="H79" s="105">
        <v>64.5</v>
      </c>
      <c r="I79" s="105">
        <v>64.5</v>
      </c>
      <c r="J79" s="105">
        <v>63.3</v>
      </c>
      <c r="K79" s="105">
        <v>63.3</v>
      </c>
      <c r="L79" s="105">
        <v>64</v>
      </c>
      <c r="M79" s="105">
        <v>63.4</v>
      </c>
      <c r="N79" s="105">
        <v>64.400000000000006</v>
      </c>
      <c r="O79" s="105">
        <v>64.8</v>
      </c>
      <c r="P79" s="105">
        <v>64.900000000000006</v>
      </c>
      <c r="Q79" s="105">
        <v>65.900000000000006</v>
      </c>
      <c r="R79" s="105">
        <v>64.400000000000006</v>
      </c>
      <c r="S79" s="105">
        <v>64.8</v>
      </c>
      <c r="T79" s="105">
        <v>65.099999999999994</v>
      </c>
      <c r="U79" s="105">
        <v>65.3</v>
      </c>
      <c r="V79" s="105">
        <v>65.599999999999994</v>
      </c>
      <c r="W79" s="105">
        <v>64.900000000000006</v>
      </c>
      <c r="X79" s="105">
        <v>65.8</v>
      </c>
      <c r="Y79" s="105">
        <v>66</v>
      </c>
      <c r="Z79" s="105">
        <v>66.599999999999994</v>
      </c>
      <c r="AA79" s="105">
        <v>66.3</v>
      </c>
      <c r="AB79" s="105">
        <v>66.5</v>
      </c>
      <c r="AC79" s="105">
        <v>66.3</v>
      </c>
      <c r="AD79" s="105">
        <v>66.099999999999994</v>
      </c>
      <c r="AE79" s="105">
        <v>66.2</v>
      </c>
      <c r="AF79" s="106">
        <v>66.2</v>
      </c>
      <c r="AG79" s="107"/>
      <c r="AH79" s="51">
        <f>MAX(B79:AF79)</f>
        <v>66.599999999999994</v>
      </c>
      <c r="AI79" s="52">
        <f>MIN(B79:AF79)</f>
        <v>63.3</v>
      </c>
    </row>
    <row r="80" spans="1:35" x14ac:dyDescent="0.25">
      <c r="A80" s="108" t="s">
        <v>87</v>
      </c>
      <c r="B80" s="109">
        <f t="shared" ref="B80:AF80" si="19">SUMIF(B48:B57,"&gt;0")</f>
        <v>656.3</v>
      </c>
      <c r="C80" s="109">
        <f t="shared" si="19"/>
        <v>640.29999999999995</v>
      </c>
      <c r="D80" s="109">
        <f t="shared" si="19"/>
        <v>679.1</v>
      </c>
      <c r="E80" s="109">
        <f t="shared" si="19"/>
        <v>651.5</v>
      </c>
      <c r="F80" s="109">
        <f t="shared" si="19"/>
        <v>669.7</v>
      </c>
      <c r="G80" s="109">
        <f t="shared" si="19"/>
        <v>685.7</v>
      </c>
      <c r="H80" s="109">
        <f t="shared" si="19"/>
        <v>680.5</v>
      </c>
      <c r="I80" s="109">
        <f t="shared" si="19"/>
        <v>625.5</v>
      </c>
      <c r="J80" s="109">
        <f t="shared" si="19"/>
        <v>634.70000000000005</v>
      </c>
      <c r="K80" s="109">
        <f t="shared" si="19"/>
        <v>641.5</v>
      </c>
      <c r="L80" s="109">
        <f t="shared" si="19"/>
        <v>633</v>
      </c>
      <c r="M80" s="109">
        <f t="shared" si="19"/>
        <v>604.29999999999995</v>
      </c>
      <c r="N80" s="109">
        <f t="shared" si="19"/>
        <v>719.89</v>
      </c>
      <c r="O80" s="109">
        <f t="shared" si="19"/>
        <v>735.5</v>
      </c>
      <c r="P80" s="109">
        <f t="shared" si="19"/>
        <v>692.5</v>
      </c>
      <c r="Q80" s="109">
        <f t="shared" si="19"/>
        <v>679.5</v>
      </c>
      <c r="R80" s="109">
        <f t="shared" si="19"/>
        <v>734.5</v>
      </c>
      <c r="S80" s="109">
        <f t="shared" si="19"/>
        <v>693.5</v>
      </c>
      <c r="T80" s="109">
        <f t="shared" si="19"/>
        <v>705.90000000000009</v>
      </c>
      <c r="U80" s="109">
        <f t="shared" si="19"/>
        <v>671.5</v>
      </c>
      <c r="V80" s="109">
        <f t="shared" si="19"/>
        <v>685.5</v>
      </c>
      <c r="W80" s="109">
        <f t="shared" si="19"/>
        <v>710.30000000000007</v>
      </c>
      <c r="X80" s="109">
        <f t="shared" si="19"/>
        <v>690.2</v>
      </c>
      <c r="Y80" s="109">
        <f t="shared" si="19"/>
        <v>738.40000000000009</v>
      </c>
      <c r="Z80" s="109">
        <f t="shared" si="19"/>
        <v>722.59999999999991</v>
      </c>
      <c r="AA80" s="109">
        <f t="shared" si="19"/>
        <v>731.5</v>
      </c>
      <c r="AB80" s="109">
        <f t="shared" si="19"/>
        <v>735.5</v>
      </c>
      <c r="AC80" s="109">
        <f t="shared" si="19"/>
        <v>728.6</v>
      </c>
      <c r="AD80" s="109">
        <f t="shared" si="19"/>
        <v>729.1</v>
      </c>
      <c r="AE80" s="109">
        <f t="shared" si="19"/>
        <v>720.2</v>
      </c>
      <c r="AF80" s="109">
        <f t="shared" si="19"/>
        <v>717.2</v>
      </c>
      <c r="AG80" s="110"/>
      <c r="AH80" s="51">
        <f>MAX(B80:AF80)</f>
        <v>738.40000000000009</v>
      </c>
      <c r="AI80" s="52">
        <f>MIN(B80:AF80)</f>
        <v>604.29999999999995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145.82</v>
      </c>
      <c r="C82" s="114">
        <f t="shared" ref="C82:AF82" si="20">C11+C13+C17+C34+C36+C38+C40+C94+C108+C110+C121+C127+C130+C139+C143+C144+C147+C154+C159+C162+C163+C164+C172+C177+C83+C84+C85+C86+C99</f>
        <v>144.12</v>
      </c>
      <c r="D82" s="114">
        <f t="shared" si="20"/>
        <v>149.92000000000002</v>
      </c>
      <c r="E82" s="114">
        <f t="shared" si="20"/>
        <v>149.92000000000002</v>
      </c>
      <c r="F82" s="114">
        <f t="shared" si="20"/>
        <v>149.92000000000002</v>
      </c>
      <c r="G82" s="114">
        <f t="shared" si="20"/>
        <v>183.12</v>
      </c>
      <c r="H82" s="114">
        <f t="shared" si="20"/>
        <v>219.32</v>
      </c>
      <c r="I82" s="114">
        <f t="shared" si="20"/>
        <v>216.72</v>
      </c>
      <c r="J82" s="114">
        <f t="shared" si="20"/>
        <v>243.72000000000003</v>
      </c>
      <c r="K82" s="114">
        <f t="shared" si="20"/>
        <v>252.22</v>
      </c>
      <c r="L82" s="114">
        <f t="shared" si="20"/>
        <v>273.41999999999996</v>
      </c>
      <c r="M82" s="114">
        <f t="shared" si="20"/>
        <v>274.52</v>
      </c>
      <c r="N82" s="114">
        <f t="shared" si="20"/>
        <v>273.12</v>
      </c>
      <c r="O82" s="114">
        <f t="shared" si="20"/>
        <v>256.91999999999996</v>
      </c>
      <c r="P82" s="114">
        <f t="shared" si="20"/>
        <v>243.02</v>
      </c>
      <c r="Q82" s="114">
        <f t="shared" si="20"/>
        <v>232.82</v>
      </c>
      <c r="R82" s="114">
        <f t="shared" si="20"/>
        <v>233.42</v>
      </c>
      <c r="S82" s="114">
        <f t="shared" si="20"/>
        <v>238.82</v>
      </c>
      <c r="T82" s="114">
        <f t="shared" si="20"/>
        <v>242.22</v>
      </c>
      <c r="U82" s="114">
        <f t="shared" si="20"/>
        <v>240.12</v>
      </c>
      <c r="V82" s="114">
        <f t="shared" si="20"/>
        <v>237.72</v>
      </c>
      <c r="W82" s="114">
        <f t="shared" si="20"/>
        <v>244.81999999999996</v>
      </c>
      <c r="X82" s="114">
        <f t="shared" si="20"/>
        <v>245.61999999999998</v>
      </c>
      <c r="Y82" s="114">
        <f t="shared" si="20"/>
        <v>245.12</v>
      </c>
      <c r="Z82" s="114">
        <f t="shared" si="20"/>
        <v>291.81999999999994</v>
      </c>
      <c r="AA82" s="114">
        <f t="shared" si="20"/>
        <v>254.32000000000002</v>
      </c>
      <c r="AB82" s="114">
        <f t="shared" si="20"/>
        <v>241.72</v>
      </c>
      <c r="AC82" s="114">
        <f t="shared" si="20"/>
        <v>227.42</v>
      </c>
      <c r="AD82" s="114">
        <f t="shared" si="20"/>
        <v>189.42</v>
      </c>
      <c r="AE82" s="114">
        <f t="shared" si="20"/>
        <v>165.72</v>
      </c>
      <c r="AF82" s="114">
        <f t="shared" si="20"/>
        <v>155.62</v>
      </c>
      <c r="AG82" s="115"/>
      <c r="AH82" s="51">
        <f>MAX(B82:AF82)</f>
        <v>291.81999999999994</v>
      </c>
      <c r="AI82" s="52">
        <f>MIN(B82:AF82)</f>
        <v>144.12</v>
      </c>
    </row>
    <row r="83" spans="1:37" x14ac:dyDescent="0.25">
      <c r="A83" s="116" t="s">
        <v>89</v>
      </c>
      <c r="B83" s="117">
        <v>-27.3</v>
      </c>
      <c r="C83" s="117">
        <v>-23.9</v>
      </c>
      <c r="D83" s="117">
        <v>-27.6</v>
      </c>
      <c r="E83" s="117">
        <v>-27.6</v>
      </c>
      <c r="F83" s="117">
        <v>-27.6</v>
      </c>
      <c r="G83" s="117">
        <v>-30.5</v>
      </c>
      <c r="H83" s="117">
        <v>-2.8</v>
      </c>
      <c r="I83" s="117">
        <v>-2.8</v>
      </c>
      <c r="J83" s="117">
        <v>21.3</v>
      </c>
      <c r="K83" s="117">
        <v>28</v>
      </c>
      <c r="L83" s="117">
        <v>35</v>
      </c>
      <c r="M83" s="117">
        <v>23.2</v>
      </c>
      <c r="N83" s="117">
        <v>27.1</v>
      </c>
      <c r="O83" s="117">
        <v>4.5999999999999996</v>
      </c>
      <c r="P83" s="117">
        <v>1.2</v>
      </c>
      <c r="Q83" s="117">
        <v>9.6999999999999993</v>
      </c>
      <c r="R83" s="117">
        <v>13.5</v>
      </c>
      <c r="S83" s="117">
        <v>19</v>
      </c>
      <c r="T83" s="117">
        <v>3.9</v>
      </c>
      <c r="U83" s="117">
        <v>5.5</v>
      </c>
      <c r="V83" s="117">
        <v>-7.9</v>
      </c>
      <c r="W83" s="117">
        <v>-5.8</v>
      </c>
      <c r="X83" s="117">
        <v>-5.5</v>
      </c>
      <c r="Y83" s="117">
        <v>-22.1</v>
      </c>
      <c r="Z83" s="117">
        <v>30.3</v>
      </c>
      <c r="AA83" s="49">
        <v>13.9</v>
      </c>
      <c r="AB83" s="49">
        <v>15.4</v>
      </c>
      <c r="AC83" s="49">
        <v>15.2</v>
      </c>
      <c r="AD83" s="49">
        <v>-9.6999999999999993</v>
      </c>
      <c r="AE83" s="49">
        <v>-26.5</v>
      </c>
      <c r="AF83" s="118">
        <v>-47.6</v>
      </c>
      <c r="AG83" s="119">
        <v>75</v>
      </c>
      <c r="AH83" s="51">
        <f>IF(ABS(MAX(B83:AF83))&gt;ABS(MIN(B83:AF83)),MAX(B83:AF83),MIN(B83:AF83))</f>
        <v>-47.6</v>
      </c>
      <c r="AI83" s="120">
        <f>INDEX($B$9:$AF$9,1,MATCH(AH83,B83:AF83,0))</f>
        <v>1</v>
      </c>
    </row>
    <row r="84" spans="1:37" x14ac:dyDescent="0.25">
      <c r="A84" s="121" t="s">
        <v>90</v>
      </c>
      <c r="B84" s="82">
        <v>-7.2</v>
      </c>
      <c r="C84" s="82">
        <v>-8.9</v>
      </c>
      <c r="D84" s="82">
        <v>-4</v>
      </c>
      <c r="E84" s="82">
        <v>-4</v>
      </c>
      <c r="F84" s="82">
        <v>-4</v>
      </c>
      <c r="G84" s="82">
        <v>2.6</v>
      </c>
      <c r="H84" s="82">
        <v>8.6</v>
      </c>
      <c r="I84" s="82">
        <v>8.6</v>
      </c>
      <c r="J84" s="82">
        <v>12</v>
      </c>
      <c r="K84" s="82">
        <v>12.6</v>
      </c>
      <c r="L84" s="82">
        <v>31</v>
      </c>
      <c r="M84" s="82">
        <v>41</v>
      </c>
      <c r="N84" s="82">
        <v>36</v>
      </c>
      <c r="O84" s="82">
        <v>37</v>
      </c>
      <c r="P84" s="82">
        <v>33</v>
      </c>
      <c r="Q84" s="82">
        <v>23</v>
      </c>
      <c r="R84" s="82">
        <v>27.4</v>
      </c>
      <c r="S84" s="82">
        <v>23</v>
      </c>
      <c r="T84" s="82">
        <v>36</v>
      </c>
      <c r="U84" s="82">
        <v>36.4</v>
      </c>
      <c r="V84" s="82">
        <v>37.4</v>
      </c>
      <c r="W84" s="82">
        <v>43</v>
      </c>
      <c r="X84" s="82">
        <v>37.5</v>
      </c>
      <c r="Y84" s="82">
        <v>31.4</v>
      </c>
      <c r="Z84" s="82">
        <v>25</v>
      </c>
      <c r="AA84" s="69">
        <v>11.3</v>
      </c>
      <c r="AB84" s="69">
        <v>9</v>
      </c>
      <c r="AC84" s="69">
        <v>14.5</v>
      </c>
      <c r="AD84" s="69">
        <v>30</v>
      </c>
      <c r="AE84" s="69">
        <v>-1.9</v>
      </c>
      <c r="AF84" s="122">
        <v>0</v>
      </c>
      <c r="AG84" s="119">
        <v>240</v>
      </c>
      <c r="AH84" s="51">
        <f>IF(ABS(MAX(B84:AF84))&gt;ABS(MIN(B84:AF84)),MAX(B84:AF84),MIN(B84:AF84))</f>
        <v>43</v>
      </c>
      <c r="AI84" s="120">
        <f>INDEX($B$9:$AF$9,1,MATCH(AH84,B84:AF84,0))</f>
        <v>0.75</v>
      </c>
    </row>
    <row r="85" spans="1:37" x14ac:dyDescent="0.25">
      <c r="A85" s="121" t="s">
        <v>91</v>
      </c>
      <c r="B85" s="82">
        <v>-7.9</v>
      </c>
      <c r="C85" s="82">
        <v>-4</v>
      </c>
      <c r="D85" s="82">
        <v>-2.2000000000000002</v>
      </c>
      <c r="E85" s="82">
        <v>-2.2000000000000002</v>
      </c>
      <c r="F85" s="82">
        <v>-2.2000000000000002</v>
      </c>
      <c r="G85" s="82">
        <v>3.7</v>
      </c>
      <c r="H85" s="82">
        <v>6.5</v>
      </c>
      <c r="I85" s="82">
        <v>6.5</v>
      </c>
      <c r="J85" s="82">
        <v>4.8</v>
      </c>
      <c r="K85" s="82">
        <v>5.2</v>
      </c>
      <c r="L85" s="82">
        <v>5.0999999999999996</v>
      </c>
      <c r="M85" s="82">
        <v>9</v>
      </c>
      <c r="N85" s="82">
        <v>8.8000000000000007</v>
      </c>
      <c r="O85" s="82">
        <v>13.3</v>
      </c>
      <c r="P85" s="82">
        <v>17</v>
      </c>
      <c r="Q85" s="82">
        <v>13</v>
      </c>
      <c r="R85" s="82">
        <v>3.8</v>
      </c>
      <c r="S85" s="82">
        <v>6.5</v>
      </c>
      <c r="T85" s="82">
        <v>15.4</v>
      </c>
      <c r="U85" s="82">
        <v>27.6</v>
      </c>
      <c r="V85" s="82">
        <v>18.8</v>
      </c>
      <c r="W85" s="82">
        <v>15.2</v>
      </c>
      <c r="X85" s="82">
        <v>19.7</v>
      </c>
      <c r="Y85" s="82">
        <v>22.3</v>
      </c>
      <c r="Z85" s="82">
        <v>20.7</v>
      </c>
      <c r="AA85" s="69">
        <v>23.2</v>
      </c>
      <c r="AB85" s="69">
        <v>24.5</v>
      </c>
      <c r="AC85" s="69">
        <v>18.600000000000001</v>
      </c>
      <c r="AD85" s="69">
        <v>8.9</v>
      </c>
      <c r="AE85" s="69">
        <v>-4.7</v>
      </c>
      <c r="AF85" s="122">
        <v>0</v>
      </c>
      <c r="AG85" s="119">
        <v>60</v>
      </c>
      <c r="AH85" s="51">
        <f>IF(ABS(MAX(B85:AF85))&gt;ABS(MIN(B85:AF85)),MAX(B85:AF85),MIN(B85:AF85))</f>
        <v>27.6</v>
      </c>
      <c r="AI85" s="120">
        <f>INDEX($B$9:$AF$9,1,MATCH(AH85,B85:AF85,0))</f>
        <v>0.70833333333333304</v>
      </c>
    </row>
    <row r="86" spans="1:37" x14ac:dyDescent="0.25">
      <c r="A86" s="123" t="s">
        <v>92</v>
      </c>
      <c r="B86" s="84">
        <v>52.4</v>
      </c>
      <c r="C86" s="84">
        <v>44.2</v>
      </c>
      <c r="D86" s="84">
        <v>47</v>
      </c>
      <c r="E86" s="84">
        <v>47</v>
      </c>
      <c r="F86" s="84">
        <v>47</v>
      </c>
      <c r="G86" s="84">
        <v>70.599999999999994</v>
      </c>
      <c r="H86" s="84">
        <v>70.3</v>
      </c>
      <c r="I86" s="84">
        <v>70.3</v>
      </c>
      <c r="J86" s="84">
        <v>71.5</v>
      </c>
      <c r="K86" s="84">
        <v>72.3</v>
      </c>
      <c r="L86" s="84">
        <v>68</v>
      </c>
      <c r="M86" s="84">
        <v>67.5</v>
      </c>
      <c r="N86" s="84">
        <v>66.599999999999994</v>
      </c>
      <c r="O86" s="84">
        <v>67.599999999999994</v>
      </c>
      <c r="P86" s="84">
        <v>59</v>
      </c>
      <c r="Q86" s="84">
        <v>52.4</v>
      </c>
      <c r="R86" s="84">
        <v>54.8</v>
      </c>
      <c r="S86" s="84">
        <v>60.1</v>
      </c>
      <c r="T86" s="84">
        <v>58.4</v>
      </c>
      <c r="U86" s="84">
        <v>45.1</v>
      </c>
      <c r="V86" s="84">
        <v>55.7</v>
      </c>
      <c r="W86" s="84">
        <v>57.7</v>
      </c>
      <c r="X86" s="84">
        <v>58.9</v>
      </c>
      <c r="Y86" s="84">
        <v>80.5</v>
      </c>
      <c r="Z86" s="84">
        <v>82.8</v>
      </c>
      <c r="AA86" s="124">
        <v>68.3</v>
      </c>
      <c r="AB86" s="124">
        <v>62.2</v>
      </c>
      <c r="AC86" s="124">
        <v>48.5</v>
      </c>
      <c r="AD86" s="124">
        <v>21.9</v>
      </c>
      <c r="AE86" s="124">
        <v>60.1</v>
      </c>
      <c r="AF86" s="125">
        <v>65.5</v>
      </c>
      <c r="AG86" s="126">
        <v>120</v>
      </c>
      <c r="AH86" s="51">
        <f>IF(ABS(MAX(B86:AF86))&gt;ABS(MIN(B86:AF86)),MAX(B86:AF86),MIN(B86:AF86))</f>
        <v>82.8</v>
      </c>
      <c r="AI86" s="120">
        <f>INDEX($B$9:$AF$9,1,MATCH(AH86,B86:AF86,0))</f>
        <v>0.8125</v>
      </c>
    </row>
    <row r="87" spans="1:37" ht="15.75" thickBot="1" x14ac:dyDescent="0.3">
      <c r="A87" s="123" t="s">
        <v>93</v>
      </c>
      <c r="B87" s="84">
        <v>85.4</v>
      </c>
      <c r="C87" s="84">
        <v>78.400000000000006</v>
      </c>
      <c r="D87" s="84">
        <v>82</v>
      </c>
      <c r="E87" s="84">
        <v>82</v>
      </c>
      <c r="F87" s="84">
        <v>82</v>
      </c>
      <c r="G87" s="84">
        <v>98.3</v>
      </c>
      <c r="H87" s="84">
        <v>95.6</v>
      </c>
      <c r="I87" s="84">
        <v>91.5</v>
      </c>
      <c r="J87" s="84">
        <v>92.6</v>
      </c>
      <c r="K87" s="84">
        <v>92.3</v>
      </c>
      <c r="L87" s="84">
        <v>94</v>
      </c>
      <c r="M87" s="84">
        <v>107</v>
      </c>
      <c r="N87" s="84">
        <v>108</v>
      </c>
      <c r="O87" s="84">
        <v>95</v>
      </c>
      <c r="P87" s="84">
        <v>89</v>
      </c>
      <c r="Q87" s="84">
        <v>89</v>
      </c>
      <c r="R87" s="84">
        <v>101.3</v>
      </c>
      <c r="S87" s="84">
        <v>90.3</v>
      </c>
      <c r="T87" s="84">
        <v>99.1</v>
      </c>
      <c r="U87" s="84">
        <v>78.3</v>
      </c>
      <c r="V87" s="84">
        <v>96</v>
      </c>
      <c r="W87" s="84">
        <v>107</v>
      </c>
      <c r="X87" s="84">
        <v>92.7</v>
      </c>
      <c r="Y87" s="84">
        <v>77.599999999999994</v>
      </c>
      <c r="Z87" s="84">
        <v>70</v>
      </c>
      <c r="AA87" s="124">
        <v>79.3</v>
      </c>
      <c r="AB87" s="124">
        <v>77.599999999999994</v>
      </c>
      <c r="AC87" s="124">
        <v>85.6</v>
      </c>
      <c r="AD87" s="124">
        <v>112</v>
      </c>
      <c r="AE87" s="124">
        <v>95</v>
      </c>
      <c r="AF87" s="125">
        <v>96.7</v>
      </c>
      <c r="AG87" s="126"/>
      <c r="AH87" s="51">
        <f>IF(ABS(MAX(B87:AF87))&gt;ABS(MIN(B87:AF87)),MAX(B87:AF87),MIN(B87:AF87))</f>
        <v>112</v>
      </c>
      <c r="AI87" s="120">
        <f>INDEX($B$9:$AF$9,1,MATCH(AH87,B87:AF87,0))</f>
        <v>0.91666666666666696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1151.8399999999999</v>
      </c>
      <c r="C188" s="163">
        <f>INDEX(F9:M9,1,MATCH(MAX(F65:M65),F65:M65,0))</f>
        <v>0.33333333333333331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17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17)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17)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1001.04</v>
      </c>
      <c r="U193" s="172">
        <f t="shared" si="37"/>
        <v>974.64</v>
      </c>
      <c r="V193" s="172">
        <f t="shared" si="37"/>
        <v>1020.7400000000001</v>
      </c>
      <c r="W193" s="172">
        <f t="shared" si="37"/>
        <v>973.1400000000001</v>
      </c>
      <c r="X193" s="172">
        <f t="shared" si="37"/>
        <v>996.84</v>
      </c>
      <c r="Y193" s="172">
        <f t="shared" si="37"/>
        <v>1014.0400000000001</v>
      </c>
      <c r="Z193" s="172">
        <f t="shared" si="37"/>
        <v>1071.44</v>
      </c>
      <c r="AA193" s="172">
        <f t="shared" si="37"/>
        <v>1070.3399999999999</v>
      </c>
      <c r="AB193" s="172">
        <f t="shared" si="37"/>
        <v>1122.1400000000001</v>
      </c>
      <c r="AC193" s="172">
        <f t="shared" si="37"/>
        <v>1145.04</v>
      </c>
      <c r="AD193" s="172">
        <f t="shared" si="37"/>
        <v>1151.8399999999999</v>
      </c>
      <c r="AE193" s="172">
        <f t="shared" si="37"/>
        <v>1142.1399999999999</v>
      </c>
      <c r="AF193" s="172">
        <f t="shared" si="37"/>
        <v>1227.33</v>
      </c>
      <c r="AG193" s="172">
        <f t="shared" si="37"/>
        <v>1238.94</v>
      </c>
      <c r="AH193" s="172">
        <f t="shared" si="37"/>
        <v>1190.3399999999999</v>
      </c>
      <c r="AI193" s="172">
        <f t="shared" si="37"/>
        <v>1179.54</v>
      </c>
      <c r="AJ193" s="172">
        <f t="shared" si="37"/>
        <v>1227.6400000000001</v>
      </c>
      <c r="AK193" s="172">
        <f t="shared" si="37"/>
        <v>1201.74</v>
      </c>
      <c r="AL193" s="172">
        <f t="shared" si="37"/>
        <v>1202.54</v>
      </c>
      <c r="AM193" s="172">
        <f t="shared" si="37"/>
        <v>1193.04</v>
      </c>
      <c r="AN193" s="172">
        <f t="shared" si="37"/>
        <v>1187.04</v>
      </c>
      <c r="AO193" s="172">
        <f t="shared" si="37"/>
        <v>1198.1399999999999</v>
      </c>
      <c r="AP193" s="172">
        <f t="shared" si="37"/>
        <v>1202.44</v>
      </c>
      <c r="AQ193" s="172">
        <f t="shared" si="37"/>
        <v>1293.74</v>
      </c>
      <c r="AR193" s="172">
        <f t="shared" si="37"/>
        <v>1347.6399999999999</v>
      </c>
      <c r="AS193" s="172">
        <f t="shared" si="37"/>
        <v>1330.14</v>
      </c>
      <c r="AT193" s="172">
        <f t="shared" si="37"/>
        <v>1324.5400000000002</v>
      </c>
      <c r="AU193" s="172">
        <f t="shared" si="37"/>
        <v>1280.94</v>
      </c>
      <c r="AV193" s="172">
        <f t="shared" si="37"/>
        <v>1195.1400000000001</v>
      </c>
      <c r="AW193" s="172">
        <f t="shared" si="37"/>
        <v>1118.6399999999999</v>
      </c>
      <c r="AX193" s="172">
        <f t="shared" si="37"/>
        <v>1068.44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393" priority="129">
      <formula>S$9&gt;=20/24</formula>
    </cfRule>
    <cfRule type="expression" dxfId="2392" priority="130">
      <formula>AND(S$9&gt;=14/24,S$9&lt;20/24)</formula>
    </cfRule>
    <cfRule type="expression" dxfId="2391" priority="131">
      <formula>AND(S$9&gt;=8/24,S$9&lt;14/24)</formula>
    </cfRule>
    <cfRule type="expression" dxfId="2390" priority="132">
      <formula>S$9&lt;8/24</formula>
    </cfRule>
  </conditionalFormatting>
  <conditionalFormatting sqref="B8:AF10 AA70:AF70 B70:Q70 L32:Z33 L31:Q31 B71:AF71 C173:AF179 M36 N35:Q36 L29:Q29 M37:Q39 L34:Q34 L51:Q52 L49:T50 V35:W35 S34:W34 X34:Z35 AA72:AF79 AA48:AF51 R11:T11 U11:Z12 B47:AF47 B53:C58 B48:K52 L72:Q72 B72:K79 L44:AF46 B59:AF69 L73:Z79 R39:AF39">
    <cfRule type="expression" dxfId="2389" priority="125">
      <formula>B$9&gt;=20/24</formula>
    </cfRule>
    <cfRule type="expression" dxfId="2388" priority="126">
      <formula>AND(B$9&gt;=14/24,B$9&lt;20/24)</formula>
    </cfRule>
    <cfRule type="expression" dxfId="2387" priority="127">
      <formula>AND(B$9&gt;=8/24,B$9&lt;14/24)</formula>
    </cfRule>
    <cfRule type="expression" dxfId="2386" priority="128">
      <formula>B$9&lt;8/24</formula>
    </cfRule>
  </conditionalFormatting>
  <conditionalFormatting sqref="B171:AF171">
    <cfRule type="expression" dxfId="2385" priority="121">
      <formula>B$9&gt;=20/24</formula>
    </cfRule>
    <cfRule type="expression" dxfId="2384" priority="122">
      <formula>AND(B$9&gt;=14/24,B$9&lt;20/24)</formula>
    </cfRule>
    <cfRule type="expression" dxfId="2383" priority="123">
      <formula>AND(B$9&gt;=8/24,B$9&lt;14/24)</formula>
    </cfRule>
    <cfRule type="expression" dxfId="2382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381" priority="116">
      <formula>L$9&gt;=20/24</formula>
    </cfRule>
    <cfRule type="expression" dxfId="2380" priority="117">
      <formula>AND(L$9&gt;=14/24,L$9&lt;20/24)</formula>
    </cfRule>
    <cfRule type="expression" dxfId="2379" priority="118">
      <formula>AND(L$9&gt;=8/24,L$9&lt;14/24)</formula>
    </cfRule>
    <cfRule type="expression" dxfId="2378" priority="119">
      <formula>L$9&lt;8/24</formula>
    </cfRule>
  </conditionalFormatting>
  <conditionalFormatting sqref="L35:M35">
    <cfRule type="expression" dxfId="2377" priority="112">
      <formula>L$9&gt;=20/24</formula>
    </cfRule>
    <cfRule type="expression" dxfId="2376" priority="113">
      <formula>AND(L$9&gt;=14/24,L$9&lt;20/24)</formula>
    </cfRule>
    <cfRule type="expression" dxfId="2375" priority="114">
      <formula>AND(L$9&gt;=8/24,L$9&lt;14/24)</formula>
    </cfRule>
    <cfRule type="expression" dxfId="2374" priority="115">
      <formula>L$9&lt;8/24</formula>
    </cfRule>
  </conditionalFormatting>
  <conditionalFormatting sqref="U13:Z13">
    <cfRule type="expression" dxfId="2373" priority="108">
      <formula>U$9&gt;=20/24</formula>
    </cfRule>
    <cfRule type="expression" dxfId="2372" priority="109">
      <formula>AND(U$9&gt;=14/24,U$9&lt;20/24)</formula>
    </cfRule>
    <cfRule type="expression" dxfId="2371" priority="110">
      <formula>AND(U$9&gt;=8/24,U$9&lt;14/24)</formula>
    </cfRule>
    <cfRule type="expression" dxfId="2370" priority="111">
      <formula>U$9&lt;8/24</formula>
    </cfRule>
  </conditionalFormatting>
  <conditionalFormatting sqref="R31:Z31">
    <cfRule type="expression" dxfId="2369" priority="104">
      <formula>R$9&gt;=20/24</formula>
    </cfRule>
    <cfRule type="expression" dxfId="2368" priority="105">
      <formula>AND(R$9&gt;=14/24,R$9&lt;20/24)</formula>
    </cfRule>
    <cfRule type="expression" dxfId="2367" priority="106">
      <formula>AND(R$9&gt;=8/24,R$9&lt;14/24)</formula>
    </cfRule>
    <cfRule type="expression" dxfId="2366" priority="107">
      <formula>R$9&lt;8/24</formula>
    </cfRule>
  </conditionalFormatting>
  <conditionalFormatting sqref="R48:Z48">
    <cfRule type="expression" dxfId="2365" priority="100">
      <formula>R$9&gt;=20/24</formula>
    </cfRule>
    <cfRule type="expression" dxfId="2364" priority="101">
      <formula>AND(R$9&gt;=14/24,R$9&lt;20/24)</formula>
    </cfRule>
    <cfRule type="expression" dxfId="2363" priority="102">
      <formula>AND(R$9&gt;=8/24,R$9&lt;14/24)</formula>
    </cfRule>
    <cfRule type="expression" dxfId="2362" priority="103">
      <formula>R$9&lt;8/24</formula>
    </cfRule>
  </conditionalFormatting>
  <conditionalFormatting sqref="R70:Z70">
    <cfRule type="expression" dxfId="2361" priority="96">
      <formula>R$9&gt;=20/24</formula>
    </cfRule>
    <cfRule type="expression" dxfId="2360" priority="97">
      <formula>AND(R$9&gt;=14/24,R$9&lt;20/24)</formula>
    </cfRule>
    <cfRule type="expression" dxfId="2359" priority="98">
      <formula>AND(R$9&gt;=8/24,R$9&lt;14/24)</formula>
    </cfRule>
    <cfRule type="expression" dxfId="2358" priority="99">
      <formula>R$9&lt;8/24</formula>
    </cfRule>
  </conditionalFormatting>
  <conditionalFormatting sqref="R72:Z72">
    <cfRule type="expression" dxfId="2357" priority="92">
      <formula>R$9&gt;=20/24</formula>
    </cfRule>
    <cfRule type="expression" dxfId="2356" priority="93">
      <formula>AND(R$9&gt;=14/24,R$9&lt;20/24)</formula>
    </cfRule>
    <cfRule type="expression" dxfId="2355" priority="94">
      <formula>AND(R$9&gt;=8/24,R$9&lt;14/24)</formula>
    </cfRule>
    <cfRule type="expression" dxfId="2354" priority="95">
      <formula>R$9&lt;8/24</formula>
    </cfRule>
  </conditionalFormatting>
  <conditionalFormatting sqref="R22:T26 L11:R27 S14:Z14 S16:AF16 S18:AF18 S20:AF27">
    <cfRule type="expression" dxfId="2353" priority="88">
      <formula>L$9&gt;=20/24</formula>
    </cfRule>
    <cfRule type="expression" dxfId="2352" priority="89">
      <formula>AND(L$9&gt;=14/24,L$9&lt;20/24)</formula>
    </cfRule>
    <cfRule type="expression" dxfId="2351" priority="90">
      <formula>AND(L$9&gt;=8/24,L$9&lt;14/24)</formula>
    </cfRule>
    <cfRule type="expression" dxfId="2350" priority="91">
      <formula>L$9&lt;8/24</formula>
    </cfRule>
  </conditionalFormatting>
  <conditionalFormatting sqref="L40:AF40">
    <cfRule type="expression" dxfId="2349" priority="84">
      <formula>L$9&gt;=20/24</formula>
    </cfRule>
    <cfRule type="expression" dxfId="2348" priority="85">
      <formula>AND(L$9&gt;=14/24,L$9&lt;20/24)</formula>
    </cfRule>
    <cfRule type="expression" dxfId="2347" priority="86">
      <formula>AND(L$9&gt;=8/24,L$9&lt;14/24)</formula>
    </cfRule>
    <cfRule type="expression" dxfId="2346" priority="87">
      <formula>L$9&lt;8/24</formula>
    </cfRule>
  </conditionalFormatting>
  <conditionalFormatting sqref="L41:AF41">
    <cfRule type="expression" dxfId="2345" priority="80">
      <formula>L$9&gt;=20/24</formula>
    </cfRule>
    <cfRule type="expression" dxfId="2344" priority="81">
      <formula>AND(L$9&gt;=14/24,L$9&lt;20/24)</formula>
    </cfRule>
    <cfRule type="expression" dxfId="2343" priority="82">
      <formula>AND(L$9&gt;=8/24,L$9&lt;14/24)</formula>
    </cfRule>
    <cfRule type="expression" dxfId="2342" priority="83">
      <formula>L$9&lt;8/24</formula>
    </cfRule>
  </conditionalFormatting>
  <conditionalFormatting sqref="L36:L39">
    <cfRule type="expression" dxfId="2341" priority="76">
      <formula>L$9&gt;=20/24</formula>
    </cfRule>
    <cfRule type="expression" dxfId="2340" priority="77">
      <formula>AND(L$9&gt;=14/24,L$9&lt;20/24)</formula>
    </cfRule>
    <cfRule type="expression" dxfId="2339" priority="78">
      <formula>AND(L$9&gt;=8/24,L$9&lt;14/24)</formula>
    </cfRule>
    <cfRule type="expression" dxfId="2338" priority="79">
      <formula>L$9&lt;8/24</formula>
    </cfRule>
  </conditionalFormatting>
  <conditionalFormatting sqref="R29:AD29">
    <cfRule type="expression" dxfId="2337" priority="72">
      <formula>R$9&gt;=20/24</formula>
    </cfRule>
    <cfRule type="expression" dxfId="2336" priority="73">
      <formula>AND(R$9&gt;=14/24,R$9&lt;20/24)</formula>
    </cfRule>
    <cfRule type="expression" dxfId="2335" priority="74">
      <formula>AND(R$9&gt;=8/24,R$9&lt;14/24)</formula>
    </cfRule>
    <cfRule type="expression" dxfId="2334" priority="75">
      <formula>R$9&lt;8/24</formula>
    </cfRule>
  </conditionalFormatting>
  <conditionalFormatting sqref="R12:T27 U14:Z27 S14:Z14 S16:Z16 S18:Z18 S20:Z27 AA16:AF27">
    <cfRule type="expression" dxfId="2333" priority="68">
      <formula>R$9&gt;=20/24</formula>
    </cfRule>
    <cfRule type="expression" dxfId="2332" priority="69">
      <formula>AND(R$9&gt;=14/24,R$9&lt;20/24)</formula>
    </cfRule>
    <cfRule type="expression" dxfId="2331" priority="70">
      <formula>AND(R$9&gt;=8/24,R$9&lt;14/24)</formula>
    </cfRule>
    <cfRule type="expression" dxfId="2330" priority="71">
      <formula>R$9&lt;8/24</formula>
    </cfRule>
  </conditionalFormatting>
  <conditionalFormatting sqref="R34:R39 S35:U39 V36:Z39 S37:AF39">
    <cfRule type="expression" dxfId="2329" priority="64">
      <formula>R$9&gt;=20/24</formula>
    </cfRule>
    <cfRule type="expression" dxfId="2328" priority="65">
      <formula>AND(R$9&gt;=14/24,R$9&lt;20/24)</formula>
    </cfRule>
    <cfRule type="expression" dxfId="2327" priority="66">
      <formula>AND(R$9&gt;=8/24,R$9&lt;14/24)</formula>
    </cfRule>
    <cfRule type="expression" dxfId="2326" priority="67">
      <formula>R$9&lt;8/24</formula>
    </cfRule>
  </conditionalFormatting>
  <conditionalFormatting sqref="R40:AF40">
    <cfRule type="expression" dxfId="2325" priority="60">
      <formula>R$9&gt;=20/24</formula>
    </cfRule>
    <cfRule type="expression" dxfId="2324" priority="61">
      <formula>AND(R$9&gt;=14/24,R$9&lt;20/24)</formula>
    </cfRule>
    <cfRule type="expression" dxfId="2323" priority="62">
      <formula>AND(R$9&gt;=8/24,R$9&lt;14/24)</formula>
    </cfRule>
    <cfRule type="expression" dxfId="2322" priority="63">
      <formula>R$9&lt;8/24</formula>
    </cfRule>
  </conditionalFormatting>
  <conditionalFormatting sqref="R41:AF41">
    <cfRule type="expression" dxfId="2321" priority="56">
      <formula>R$9&gt;=20/24</formula>
    </cfRule>
    <cfRule type="expression" dxfId="2320" priority="57">
      <formula>AND(R$9&gt;=14/24,R$9&lt;20/24)</formula>
    </cfRule>
    <cfRule type="expression" dxfId="2319" priority="58">
      <formula>AND(R$9&gt;=8/24,R$9&lt;14/24)</formula>
    </cfRule>
    <cfRule type="expression" dxfId="2318" priority="59">
      <formula>R$9&lt;8/24</formula>
    </cfRule>
  </conditionalFormatting>
  <conditionalFormatting sqref="R51:Z52 AA52:AF53 AA55:AF58">
    <cfRule type="expression" dxfId="2317" priority="52">
      <formula>R$9&gt;=20/24</formula>
    </cfRule>
    <cfRule type="expression" dxfId="2316" priority="53">
      <formula>AND(R$9&gt;=14/24,R$9&lt;20/24)</formula>
    </cfRule>
    <cfRule type="expression" dxfId="2315" priority="54">
      <formula>AND(R$9&gt;=8/24,R$9&lt;14/24)</formula>
    </cfRule>
    <cfRule type="expression" dxfId="2314" priority="55">
      <formula>R$9&lt;8/24</formula>
    </cfRule>
  </conditionalFormatting>
  <conditionalFormatting sqref="AA83:AF86">
    <cfRule type="expression" dxfId="2313" priority="48">
      <formula>AA$9&gt;=20/24</formula>
    </cfRule>
    <cfRule type="expression" dxfId="2312" priority="49">
      <formula>AND(AA$9&gt;=14/24,AA$9&lt;20/24)</formula>
    </cfRule>
    <cfRule type="expression" dxfId="2311" priority="50">
      <formula>AND(AA$9&gt;=8/24,AA$9&lt;14/24)</formula>
    </cfRule>
    <cfRule type="expression" dxfId="2310" priority="51">
      <formula>AA$9&lt;8/24</formula>
    </cfRule>
  </conditionalFormatting>
  <conditionalFormatting sqref="D53:Z53 D55:Z58 D54:AF54">
    <cfRule type="expression" dxfId="2309" priority="44">
      <formula>D$9&gt;=20/24</formula>
    </cfRule>
    <cfRule type="expression" dxfId="2308" priority="45">
      <formula>AND(D$9&gt;=14/24,D$9&lt;20/24)</formula>
    </cfRule>
    <cfRule type="expression" dxfId="2307" priority="46">
      <formula>AND(D$9&gt;=8/24,D$9&lt;14/24)</formula>
    </cfRule>
    <cfRule type="expression" dxfId="2306" priority="47">
      <formula>D$9&lt;8/24</formula>
    </cfRule>
  </conditionalFormatting>
  <conditionalFormatting sqref="B83:K86">
    <cfRule type="expression" dxfId="2305" priority="40">
      <formula>B$9&gt;=20/24</formula>
    </cfRule>
    <cfRule type="expression" dxfId="2304" priority="41">
      <formula>AND(B$9&gt;=14/24,B$9&lt;20/24)</formula>
    </cfRule>
    <cfRule type="expression" dxfId="2303" priority="42">
      <formula>AND(B$9&gt;=8/24,B$9&lt;14/24)</formula>
    </cfRule>
    <cfRule type="expression" dxfId="2302" priority="43">
      <formula>B$9&lt;8/24</formula>
    </cfRule>
  </conditionalFormatting>
  <conditionalFormatting sqref="L83:Q86">
    <cfRule type="expression" dxfId="2301" priority="36">
      <formula>L$9&gt;=20/24</formula>
    </cfRule>
    <cfRule type="expression" dxfId="2300" priority="37">
      <formula>AND(L$9&gt;=14/24,L$9&lt;20/24)</formula>
    </cfRule>
    <cfRule type="expression" dxfId="2299" priority="38">
      <formula>AND(L$9&gt;=8/24,L$9&lt;14/24)</formula>
    </cfRule>
    <cfRule type="expression" dxfId="2298" priority="39">
      <formula>L$9&lt;8/24</formula>
    </cfRule>
  </conditionalFormatting>
  <conditionalFormatting sqref="R83:Z86">
    <cfRule type="expression" dxfId="2297" priority="32">
      <formula>R$9&gt;=20/24</formula>
    </cfRule>
    <cfRule type="expression" dxfId="2296" priority="33">
      <formula>AND(R$9&gt;=14/24,R$9&lt;20/24)</formula>
    </cfRule>
    <cfRule type="expression" dxfId="2295" priority="34">
      <formula>AND(R$9&gt;=8/24,R$9&lt;14/24)</formula>
    </cfRule>
    <cfRule type="expression" dxfId="2294" priority="35">
      <formula>R$9&lt;8/24</formula>
    </cfRule>
  </conditionalFormatting>
  <conditionalFormatting sqref="AG42 B11:AF47">
    <cfRule type="expression" dxfId="2293" priority="31">
      <formula>B11&gt;$AG11</formula>
    </cfRule>
  </conditionalFormatting>
  <conditionalFormatting sqref="T192:AX192">
    <cfRule type="expression" dxfId="2292" priority="27">
      <formula>T$9&gt;=20/24</formula>
    </cfRule>
    <cfRule type="expression" dxfId="2291" priority="28">
      <formula>AND(T$9&gt;=14/24,T$9&lt;20/24)</formula>
    </cfRule>
    <cfRule type="expression" dxfId="2290" priority="29">
      <formula>AND(T$9&gt;=8/24,T$9&lt;14/24)</formula>
    </cfRule>
    <cfRule type="expression" dxfId="2289" priority="30">
      <formula>T$9&lt;8/24</formula>
    </cfRule>
  </conditionalFormatting>
  <conditionalFormatting sqref="A11:A86 A88:A180">
    <cfRule type="expression" dxfId="2288" priority="26">
      <formula>$AH11=0</formula>
    </cfRule>
  </conditionalFormatting>
  <conditionalFormatting sqref="AA87:AF87">
    <cfRule type="expression" dxfId="2287" priority="22">
      <formula>AA$9&gt;=20/24</formula>
    </cfRule>
    <cfRule type="expression" dxfId="2286" priority="23">
      <formula>AND(AA$9&gt;=14/24,AA$9&lt;20/24)</formula>
    </cfRule>
    <cfRule type="expression" dxfId="2285" priority="24">
      <formula>AND(AA$9&gt;=8/24,AA$9&lt;14/24)</formula>
    </cfRule>
    <cfRule type="expression" dxfId="2284" priority="25">
      <formula>AA$9&lt;8/24</formula>
    </cfRule>
  </conditionalFormatting>
  <conditionalFormatting sqref="B87:K87">
    <cfRule type="expression" dxfId="2283" priority="18">
      <formula>B$9&gt;=20/24</formula>
    </cfRule>
    <cfRule type="expression" dxfId="2282" priority="19">
      <formula>AND(B$9&gt;=14/24,B$9&lt;20/24)</formula>
    </cfRule>
    <cfRule type="expression" dxfId="2281" priority="20">
      <formula>AND(B$9&gt;=8/24,B$9&lt;14/24)</formula>
    </cfRule>
    <cfRule type="expression" dxfId="2280" priority="21">
      <formula>B$9&lt;8/24</formula>
    </cfRule>
  </conditionalFormatting>
  <conditionalFormatting sqref="L87:Q87">
    <cfRule type="expression" dxfId="2279" priority="14">
      <formula>L$9&gt;=20/24</formula>
    </cfRule>
    <cfRule type="expression" dxfId="2278" priority="15">
      <formula>AND(L$9&gt;=14/24,L$9&lt;20/24)</formula>
    </cfRule>
    <cfRule type="expression" dxfId="2277" priority="16">
      <formula>AND(L$9&gt;=8/24,L$9&lt;14/24)</formula>
    </cfRule>
    <cfRule type="expression" dxfId="2276" priority="17">
      <formula>L$9&lt;8/24</formula>
    </cfRule>
  </conditionalFormatting>
  <conditionalFormatting sqref="R87:Z87">
    <cfRule type="expression" dxfId="2275" priority="10">
      <formula>R$9&gt;=20/24</formula>
    </cfRule>
    <cfRule type="expression" dxfId="2274" priority="11">
      <formula>AND(R$9&gt;=14/24,R$9&lt;20/24)</formula>
    </cfRule>
    <cfRule type="expression" dxfId="2273" priority="12">
      <formula>AND(R$9&gt;=8/24,R$9&lt;14/24)</formula>
    </cfRule>
    <cfRule type="expression" dxfId="2272" priority="13">
      <formula>R$9&lt;8/24</formula>
    </cfRule>
  </conditionalFormatting>
  <conditionalFormatting sqref="A87">
    <cfRule type="expression" dxfId="2271" priority="9">
      <formula>$AH87=0</formula>
    </cfRule>
  </conditionalFormatting>
  <conditionalFormatting sqref="B28:AF28">
    <cfRule type="expression" dxfId="2270" priority="5">
      <formula>B$9&gt;=20/24</formula>
    </cfRule>
    <cfRule type="expression" dxfId="2269" priority="6">
      <formula>AND(B$9&gt;=14/24,B$9&lt;20/24)</formula>
    </cfRule>
    <cfRule type="expression" dxfId="2268" priority="7">
      <formula>AND(B$9&gt;=8/24,B$9&lt;14/24)</formula>
    </cfRule>
    <cfRule type="expression" dxfId="2267" priority="8">
      <formula>B$9&lt;8/24</formula>
    </cfRule>
  </conditionalFormatting>
  <conditionalFormatting sqref="R28:AA28">
    <cfRule type="expression" dxfId="2266" priority="1">
      <formula>R$9&gt;=20/24</formula>
    </cfRule>
    <cfRule type="expression" dxfId="2265" priority="2">
      <formula>AND(R$9&gt;=14/24,R$9&lt;20/24)</formula>
    </cfRule>
    <cfRule type="expression" dxfId="2264" priority="3">
      <formula>AND(R$9&gt;=8/24,R$9&lt;14/24)</formula>
    </cfRule>
    <cfRule type="expression" dxfId="2263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T50" sqref="T5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18</v>
      </c>
      <c r="D4" s="226">
        <f ca="1">IFERROR(DATE(2021,4,13)+C4,"")</f>
        <v>44317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709.4</v>
      </c>
      <c r="C5" s="32">
        <f t="shared" ref="C5:AF5" si="0">C59</f>
        <v>684.4</v>
      </c>
      <c r="D5" s="32">
        <f t="shared" si="0"/>
        <v>736.90000000000009</v>
      </c>
      <c r="E5" s="32">
        <f t="shared" si="0"/>
        <v>706.3</v>
      </c>
      <c r="F5" s="32">
        <f t="shared" si="0"/>
        <v>682.6</v>
      </c>
      <c r="G5" s="32">
        <f t="shared" si="0"/>
        <v>578.9</v>
      </c>
      <c r="H5" s="32">
        <f t="shared" si="0"/>
        <v>618</v>
      </c>
      <c r="I5" s="32">
        <f t="shared" si="0"/>
        <v>578</v>
      </c>
      <c r="J5" s="32">
        <f t="shared" si="0"/>
        <v>537.6</v>
      </c>
      <c r="K5" s="32">
        <f t="shared" si="0"/>
        <v>541.6</v>
      </c>
      <c r="L5" s="32">
        <f t="shared" si="0"/>
        <v>518.1</v>
      </c>
      <c r="M5" s="32">
        <f t="shared" si="0"/>
        <v>541</v>
      </c>
      <c r="N5" s="32">
        <f t="shared" si="0"/>
        <v>538</v>
      </c>
      <c r="O5" s="32">
        <f t="shared" si="0"/>
        <v>487</v>
      </c>
      <c r="P5" s="32">
        <f t="shared" si="0"/>
        <v>484.9</v>
      </c>
      <c r="Q5" s="32">
        <f t="shared" si="0"/>
        <v>459.9</v>
      </c>
      <c r="R5" s="32">
        <f t="shared" si="0"/>
        <v>520</v>
      </c>
      <c r="S5" s="32">
        <f t="shared" si="0"/>
        <v>547</v>
      </c>
      <c r="T5" s="32">
        <f t="shared" si="0"/>
        <v>550</v>
      </c>
      <c r="U5" s="32">
        <f t="shared" si="0"/>
        <v>553</v>
      </c>
      <c r="V5" s="32">
        <f t="shared" si="0"/>
        <v>532</v>
      </c>
      <c r="W5" s="32">
        <f t="shared" si="0"/>
        <v>515.70000000000005</v>
      </c>
      <c r="X5" s="32">
        <f t="shared" si="0"/>
        <v>493.7</v>
      </c>
      <c r="Y5" s="32">
        <f t="shared" si="0"/>
        <v>611</v>
      </c>
      <c r="Z5" s="32">
        <f t="shared" si="0"/>
        <v>638</v>
      </c>
      <c r="AA5" s="32">
        <f t="shared" si="0"/>
        <v>580.4</v>
      </c>
      <c r="AB5" s="32">
        <f t="shared" si="0"/>
        <v>574.5</v>
      </c>
      <c r="AC5" s="32">
        <f t="shared" si="0"/>
        <v>595.70000000000005</v>
      </c>
      <c r="AD5" s="32">
        <f t="shared" si="0"/>
        <v>606.1</v>
      </c>
      <c r="AE5" s="32">
        <f t="shared" si="0"/>
        <v>535.9</v>
      </c>
      <c r="AF5" s="32">
        <f t="shared" si="0"/>
        <v>601.6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997MW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Load=871</v>
      </c>
      <c r="B7" s="35">
        <f t="shared" ref="B7:AF7" si="1">B65</f>
        <v>1036.94</v>
      </c>
      <c r="C7" s="35">
        <f t="shared" si="1"/>
        <v>1032.94</v>
      </c>
      <c r="D7" s="35">
        <f t="shared" si="1"/>
        <v>1056.44</v>
      </c>
      <c r="E7" s="35">
        <f t="shared" si="1"/>
        <v>1007.4399999999999</v>
      </c>
      <c r="F7" s="35">
        <f t="shared" si="1"/>
        <v>997.04</v>
      </c>
      <c r="G7" s="35">
        <f t="shared" si="1"/>
        <v>947.74</v>
      </c>
      <c r="H7" s="35">
        <f t="shared" si="1"/>
        <v>988.54</v>
      </c>
      <c r="I7" s="35">
        <f t="shared" si="1"/>
        <v>969.74</v>
      </c>
      <c r="J7" s="35">
        <f t="shared" si="1"/>
        <v>971.24</v>
      </c>
      <c r="K7" s="35">
        <f t="shared" si="1"/>
        <v>980.43999999999994</v>
      </c>
      <c r="L7" s="35">
        <f>L65</f>
        <v>982.6400000000001</v>
      </c>
      <c r="M7" s="35">
        <f t="shared" si="1"/>
        <v>979.34</v>
      </c>
      <c r="N7" s="35">
        <f t="shared" si="1"/>
        <v>997.34</v>
      </c>
      <c r="O7" s="35">
        <f t="shared" si="1"/>
        <v>988.6400000000001</v>
      </c>
      <c r="P7" s="35">
        <f t="shared" si="1"/>
        <v>896.74</v>
      </c>
      <c r="Q7" s="35">
        <f t="shared" si="1"/>
        <v>870.84</v>
      </c>
      <c r="R7" s="35">
        <f t="shared" si="1"/>
        <v>943.64</v>
      </c>
      <c r="S7" s="35">
        <f t="shared" si="1"/>
        <v>965.74</v>
      </c>
      <c r="T7" s="35">
        <f t="shared" si="1"/>
        <v>967.44</v>
      </c>
      <c r="U7" s="35">
        <f t="shared" si="1"/>
        <v>970.64</v>
      </c>
      <c r="V7" s="35">
        <f t="shared" si="1"/>
        <v>960.43999999999994</v>
      </c>
      <c r="W7" s="35">
        <f t="shared" si="1"/>
        <v>951.14</v>
      </c>
      <c r="X7" s="35">
        <f t="shared" si="1"/>
        <v>929.14</v>
      </c>
      <c r="Y7" s="35">
        <f t="shared" si="1"/>
        <v>1121.8399999999999</v>
      </c>
      <c r="Z7" s="35">
        <f t="shared" si="1"/>
        <v>1135.74</v>
      </c>
      <c r="AA7" s="35">
        <f t="shared" si="1"/>
        <v>1068.6400000000001</v>
      </c>
      <c r="AB7" s="35">
        <f t="shared" si="1"/>
        <v>1067.44</v>
      </c>
      <c r="AC7" s="35">
        <f t="shared" si="1"/>
        <v>1051.74</v>
      </c>
      <c r="AD7" s="35">
        <f t="shared" si="1"/>
        <v>1011.54</v>
      </c>
      <c r="AE7" s="35">
        <f t="shared" si="1"/>
        <v>964.43999999999994</v>
      </c>
      <c r="AF7" s="35">
        <f t="shared" si="1"/>
        <v>950.74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20.100000000000001</v>
      </c>
      <c r="C11" s="47">
        <v>21.5</v>
      </c>
      <c r="D11" s="47">
        <v>21.5</v>
      </c>
      <c r="E11" s="47">
        <v>21.5</v>
      </c>
      <c r="F11" s="47">
        <v>21.5</v>
      </c>
      <c r="G11" s="47">
        <v>21.5</v>
      </c>
      <c r="H11" s="47">
        <v>21.5</v>
      </c>
      <c r="I11" s="47">
        <v>21.5</v>
      </c>
      <c r="J11" s="47">
        <v>21.5</v>
      </c>
      <c r="K11" s="47">
        <v>21.5</v>
      </c>
      <c r="L11" s="48">
        <v>21</v>
      </c>
      <c r="M11" s="48">
        <v>21</v>
      </c>
      <c r="N11" s="48">
        <v>21</v>
      </c>
      <c r="O11" s="48">
        <v>21</v>
      </c>
      <c r="P11" s="48">
        <v>21.8</v>
      </c>
      <c r="Q11" s="48">
        <v>20.7</v>
      </c>
      <c r="R11" s="48">
        <v>20.7</v>
      </c>
      <c r="S11" s="48">
        <v>20.7</v>
      </c>
      <c r="T11" s="48">
        <v>20.7</v>
      </c>
      <c r="U11" s="48">
        <v>20.7</v>
      </c>
      <c r="V11" s="48">
        <v>20.7</v>
      </c>
      <c r="W11" s="48">
        <v>20.7</v>
      </c>
      <c r="X11" s="48">
        <v>20.7</v>
      </c>
      <c r="Y11" s="48">
        <v>20.7</v>
      </c>
      <c r="Z11" s="48">
        <v>21.1</v>
      </c>
      <c r="AA11" s="48">
        <v>21.1</v>
      </c>
      <c r="AB11" s="47">
        <v>20.9</v>
      </c>
      <c r="AC11" s="47">
        <v>23.3</v>
      </c>
      <c r="AD11" s="47">
        <v>23.3</v>
      </c>
      <c r="AE11" s="47">
        <v>23.3</v>
      </c>
      <c r="AF11" s="47">
        <v>23.3</v>
      </c>
      <c r="AG11" s="50">
        <v>60</v>
      </c>
      <c r="AH11" s="51">
        <f>MAX(B11:AF11)</f>
        <v>23.3</v>
      </c>
      <c r="AI11" s="52">
        <f>MIN(B11:AF11)</f>
        <v>20.100000000000001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30</v>
      </c>
      <c r="C12" s="55">
        <v>30.4</v>
      </c>
      <c r="D12" s="55">
        <v>30.4</v>
      </c>
      <c r="E12" s="55">
        <v>30.2</v>
      </c>
      <c r="F12" s="55">
        <v>30.6</v>
      </c>
      <c r="G12" s="55">
        <v>30.6</v>
      </c>
      <c r="H12" s="55">
        <v>30.1</v>
      </c>
      <c r="I12" s="55">
        <v>30.4</v>
      </c>
      <c r="J12" s="55">
        <v>30.2</v>
      </c>
      <c r="K12" s="55">
        <v>30</v>
      </c>
      <c r="L12" s="48">
        <v>30</v>
      </c>
      <c r="M12" s="48">
        <v>30</v>
      </c>
      <c r="N12" s="48">
        <v>30</v>
      </c>
      <c r="O12" s="48">
        <v>30</v>
      </c>
      <c r="P12" s="48">
        <v>25.5</v>
      </c>
      <c r="Q12" s="48">
        <v>25.6</v>
      </c>
      <c r="R12" s="48">
        <v>32</v>
      </c>
      <c r="S12" s="48">
        <v>32.6</v>
      </c>
      <c r="T12" s="48">
        <v>32.6</v>
      </c>
      <c r="U12" s="48">
        <v>32.6</v>
      </c>
      <c r="V12" s="48">
        <v>32.6</v>
      </c>
      <c r="W12" s="48">
        <v>31</v>
      </c>
      <c r="X12" s="48">
        <v>31</v>
      </c>
      <c r="Y12" s="48">
        <v>40</v>
      </c>
      <c r="Z12" s="48">
        <v>39.200000000000003</v>
      </c>
      <c r="AA12" s="48">
        <v>39.200000000000003</v>
      </c>
      <c r="AB12" s="55">
        <v>31.3</v>
      </c>
      <c r="AC12" s="55">
        <v>31.2</v>
      </c>
      <c r="AD12" s="55">
        <v>31.5</v>
      </c>
      <c r="AE12" s="55">
        <v>29.8</v>
      </c>
      <c r="AF12" s="55">
        <v>29.8</v>
      </c>
      <c r="AG12" s="56">
        <v>50</v>
      </c>
      <c r="AH12" s="51">
        <f t="shared" ref="AH12:AH77" si="2">MAX(B12:AF12)</f>
        <v>40</v>
      </c>
      <c r="AI12" s="52">
        <f t="shared" ref="AI12:AI77" si="3">MIN(B12:AF12)</f>
        <v>25.5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0</v>
      </c>
      <c r="C13" s="55">
        <v>17.100000000000001</v>
      </c>
      <c r="D13" s="55">
        <v>17.100000000000001</v>
      </c>
      <c r="E13" s="55">
        <v>17.100000000000001</v>
      </c>
      <c r="F13" s="55">
        <v>17.100000000000001</v>
      </c>
      <c r="G13" s="55">
        <v>17.100000000000001</v>
      </c>
      <c r="H13" s="55">
        <v>17.100000000000001</v>
      </c>
      <c r="I13" s="55">
        <v>17.100000000000001</v>
      </c>
      <c r="J13" s="55">
        <v>17.100000000000001</v>
      </c>
      <c r="K13" s="55">
        <v>17.100000000000001</v>
      </c>
      <c r="L13" s="48">
        <v>15.9</v>
      </c>
      <c r="M13" s="48">
        <v>15.9</v>
      </c>
      <c r="N13" s="48">
        <v>15.9</v>
      </c>
      <c r="O13" s="48">
        <v>15.9</v>
      </c>
      <c r="P13" s="48">
        <v>14.2</v>
      </c>
      <c r="Q13" s="48">
        <v>14.3</v>
      </c>
      <c r="R13" s="48">
        <v>14.3</v>
      </c>
      <c r="S13" s="48">
        <v>14.3</v>
      </c>
      <c r="T13" s="48">
        <v>14.3</v>
      </c>
      <c r="U13" s="48">
        <v>14.3</v>
      </c>
      <c r="V13" s="48">
        <v>14.3</v>
      </c>
      <c r="W13" s="48">
        <v>14.3</v>
      </c>
      <c r="X13" s="48">
        <v>14.3</v>
      </c>
      <c r="Y13" s="48">
        <v>14.3</v>
      </c>
      <c r="Z13" s="48">
        <v>14.7</v>
      </c>
      <c r="AA13" s="48">
        <v>14.7</v>
      </c>
      <c r="AB13" s="55">
        <v>17</v>
      </c>
      <c r="AC13" s="55">
        <v>17.100000000000001</v>
      </c>
      <c r="AD13" s="55">
        <v>17.100000000000001</v>
      </c>
      <c r="AE13" s="55">
        <v>17.100000000000001</v>
      </c>
      <c r="AF13" s="55">
        <v>17.100000000000001</v>
      </c>
      <c r="AG13" s="58">
        <v>45</v>
      </c>
      <c r="AH13" s="51">
        <f t="shared" si="2"/>
        <v>17.100000000000001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10</v>
      </c>
      <c r="C14" s="55">
        <v>10</v>
      </c>
      <c r="D14" s="55">
        <v>10</v>
      </c>
      <c r="E14" s="55">
        <v>10</v>
      </c>
      <c r="F14" s="55">
        <v>10</v>
      </c>
      <c r="G14" s="55">
        <v>10</v>
      </c>
      <c r="H14" s="55">
        <v>10</v>
      </c>
      <c r="I14" s="55">
        <v>10</v>
      </c>
      <c r="J14" s="55">
        <v>10</v>
      </c>
      <c r="K14" s="55">
        <v>10</v>
      </c>
      <c r="L14" s="48">
        <v>10</v>
      </c>
      <c r="M14" s="48">
        <v>10</v>
      </c>
      <c r="N14" s="48">
        <v>10</v>
      </c>
      <c r="O14" s="48">
        <v>10</v>
      </c>
      <c r="P14" s="48">
        <v>10</v>
      </c>
      <c r="Q14" s="48">
        <v>10</v>
      </c>
      <c r="R14" s="48">
        <v>10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10</v>
      </c>
      <c r="Z14" s="48">
        <v>9.5</v>
      </c>
      <c r="AA14" s="48">
        <v>9.5</v>
      </c>
      <c r="AB14" s="48">
        <v>9.5</v>
      </c>
      <c r="AC14" s="48">
        <v>9.5</v>
      </c>
      <c r="AD14" s="48">
        <v>9.5</v>
      </c>
      <c r="AE14" s="48">
        <v>9.5</v>
      </c>
      <c r="AF14" s="48">
        <v>9.5</v>
      </c>
      <c r="AG14" s="58">
        <v>25</v>
      </c>
      <c r="AH14" s="51">
        <f t="shared" si="2"/>
        <v>10</v>
      </c>
      <c r="AI14" s="52">
        <f t="shared" si="3"/>
        <v>9.5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6.9</v>
      </c>
      <c r="C15" s="55">
        <v>9.4</v>
      </c>
      <c r="D15" s="55">
        <v>9.1999999999999993</v>
      </c>
      <c r="E15" s="55">
        <v>6.9</v>
      </c>
      <c r="F15" s="55">
        <v>9.6</v>
      </c>
      <c r="G15" s="55">
        <v>9.6</v>
      </c>
      <c r="H15" s="55">
        <v>9.6</v>
      </c>
      <c r="I15" s="55">
        <v>6.8</v>
      </c>
      <c r="J15" s="55">
        <v>6.9</v>
      </c>
      <c r="K15" s="55">
        <v>9.6</v>
      </c>
      <c r="L15" s="48">
        <v>9.5</v>
      </c>
      <c r="M15" s="48">
        <v>9.5</v>
      </c>
      <c r="N15" s="48">
        <v>9.5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9.6999999999999993</v>
      </c>
      <c r="V15" s="48">
        <v>9.6999999999999993</v>
      </c>
      <c r="W15" s="48">
        <v>7.1</v>
      </c>
      <c r="X15" s="48">
        <v>7.1</v>
      </c>
      <c r="Y15" s="48">
        <v>13.2</v>
      </c>
      <c r="Z15" s="48">
        <v>11.8</v>
      </c>
      <c r="AA15" s="48">
        <v>10</v>
      </c>
      <c r="AB15" s="55">
        <v>10.1</v>
      </c>
      <c r="AC15" s="55">
        <v>9.3000000000000007</v>
      </c>
      <c r="AD15" s="55">
        <v>9.6</v>
      </c>
      <c r="AE15" s="55">
        <v>9.6</v>
      </c>
      <c r="AF15" s="55">
        <v>9.6</v>
      </c>
      <c r="AG15" s="58">
        <v>25</v>
      </c>
      <c r="AH15" s="51">
        <f t="shared" si="2"/>
        <v>13.2</v>
      </c>
      <c r="AI15" s="52">
        <f t="shared" si="3"/>
        <v>0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14.1</v>
      </c>
      <c r="C17" s="48">
        <v>14</v>
      </c>
      <c r="D17" s="48">
        <v>13.7</v>
      </c>
      <c r="E17" s="48">
        <v>13.6</v>
      </c>
      <c r="F17" s="48">
        <v>14.2</v>
      </c>
      <c r="G17" s="48">
        <v>14</v>
      </c>
      <c r="H17" s="48">
        <v>13.6</v>
      </c>
      <c r="I17" s="48">
        <v>13.1</v>
      </c>
      <c r="J17" s="48">
        <v>15.1</v>
      </c>
      <c r="K17" s="48">
        <v>14.3</v>
      </c>
      <c r="L17" s="48">
        <v>14.5</v>
      </c>
      <c r="M17" s="48">
        <v>0</v>
      </c>
      <c r="N17" s="48">
        <v>0</v>
      </c>
      <c r="O17" s="48">
        <v>0</v>
      </c>
      <c r="P17" s="48">
        <v>19.2</v>
      </c>
      <c r="Q17" s="48">
        <v>19.2</v>
      </c>
      <c r="R17" s="48">
        <v>19.2</v>
      </c>
      <c r="S17" s="48">
        <v>13.9</v>
      </c>
      <c r="T17" s="48">
        <v>13.7</v>
      </c>
      <c r="U17" s="48">
        <v>14.6</v>
      </c>
      <c r="V17" s="48">
        <v>14.6</v>
      </c>
      <c r="W17" s="48">
        <v>13.8</v>
      </c>
      <c r="X17" s="48">
        <v>13.8</v>
      </c>
      <c r="Y17" s="48">
        <v>14.2</v>
      </c>
      <c r="Z17" s="48">
        <v>15.1</v>
      </c>
      <c r="AA17" s="48">
        <v>13.2</v>
      </c>
      <c r="AB17" s="48">
        <v>13.2</v>
      </c>
      <c r="AC17" s="48">
        <v>13.2</v>
      </c>
      <c r="AD17" s="48">
        <v>13.2</v>
      </c>
      <c r="AE17" s="48">
        <v>13.2</v>
      </c>
      <c r="AF17" s="48">
        <v>13.2</v>
      </c>
      <c r="AG17" s="58">
        <v>22.1</v>
      </c>
      <c r="AH17" s="51">
        <f t="shared" si="2"/>
        <v>19.2</v>
      </c>
      <c r="AI17" s="52">
        <f t="shared" si="3"/>
        <v>0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4</v>
      </c>
      <c r="C18" s="55">
        <v>4</v>
      </c>
      <c r="D18" s="55">
        <v>4</v>
      </c>
      <c r="E18" s="55">
        <v>4</v>
      </c>
      <c r="F18" s="55">
        <v>4</v>
      </c>
      <c r="G18" s="55">
        <v>4</v>
      </c>
      <c r="H18" s="55">
        <v>4</v>
      </c>
      <c r="I18" s="55">
        <v>4</v>
      </c>
      <c r="J18" s="55">
        <v>4</v>
      </c>
      <c r="K18" s="55">
        <v>4</v>
      </c>
      <c r="L18" s="48">
        <v>4</v>
      </c>
      <c r="M18" s="48">
        <v>4</v>
      </c>
      <c r="N18" s="48">
        <v>4</v>
      </c>
      <c r="O18" s="48">
        <v>4</v>
      </c>
      <c r="P18" s="48">
        <v>4</v>
      </c>
      <c r="Q18" s="48">
        <v>4</v>
      </c>
      <c r="R18" s="48">
        <v>4</v>
      </c>
      <c r="S18" s="48">
        <v>4</v>
      </c>
      <c r="T18" s="48">
        <v>4</v>
      </c>
      <c r="U18" s="48">
        <v>4</v>
      </c>
      <c r="V18" s="48">
        <v>4</v>
      </c>
      <c r="W18" s="48">
        <v>4</v>
      </c>
      <c r="X18" s="48">
        <v>4</v>
      </c>
      <c r="Y18" s="48">
        <v>4</v>
      </c>
      <c r="Z18" s="48">
        <v>3</v>
      </c>
      <c r="AA18" s="48">
        <v>3</v>
      </c>
      <c r="AB18" s="48">
        <v>3</v>
      </c>
      <c r="AC18" s="48">
        <v>3</v>
      </c>
      <c r="AD18" s="48">
        <v>3</v>
      </c>
      <c r="AE18" s="48">
        <v>3</v>
      </c>
      <c r="AF18" s="48">
        <v>3</v>
      </c>
      <c r="AG18" s="58">
        <v>22.1</v>
      </c>
      <c r="AH18" s="51">
        <f t="shared" si="2"/>
        <v>4</v>
      </c>
      <c r="AI18" s="52">
        <f t="shared" si="3"/>
        <v>3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48">
        <v>10.8</v>
      </c>
      <c r="C19" s="48">
        <v>11.3</v>
      </c>
      <c r="D19" s="48">
        <v>12.7</v>
      </c>
      <c r="E19" s="48">
        <v>14</v>
      </c>
      <c r="F19" s="48">
        <v>14</v>
      </c>
      <c r="G19" s="48">
        <v>14</v>
      </c>
      <c r="H19" s="48">
        <v>14</v>
      </c>
      <c r="I19" s="48">
        <v>14</v>
      </c>
      <c r="J19" s="48">
        <v>14</v>
      </c>
      <c r="K19" s="48">
        <v>14</v>
      </c>
      <c r="L19" s="48">
        <v>14</v>
      </c>
      <c r="M19" s="48">
        <v>14</v>
      </c>
      <c r="N19" s="48">
        <v>14</v>
      </c>
      <c r="O19" s="48">
        <v>14</v>
      </c>
      <c r="P19" s="48">
        <v>14.5</v>
      </c>
      <c r="Q19" s="48">
        <v>14.5</v>
      </c>
      <c r="R19" s="48">
        <v>14.5</v>
      </c>
      <c r="S19" s="48">
        <v>13.9</v>
      </c>
      <c r="T19" s="48">
        <v>14.1</v>
      </c>
      <c r="U19" s="48">
        <v>12.8</v>
      </c>
      <c r="V19" s="48">
        <v>12.8</v>
      </c>
      <c r="W19" s="48">
        <v>13.8</v>
      </c>
      <c r="X19" s="48">
        <v>13.8</v>
      </c>
      <c r="Y19" s="48">
        <v>14.5</v>
      </c>
      <c r="Z19" s="48">
        <v>14.4</v>
      </c>
      <c r="AA19" s="48">
        <v>15.4</v>
      </c>
      <c r="AB19" s="48">
        <v>15.3</v>
      </c>
      <c r="AC19" s="48">
        <v>15.4</v>
      </c>
      <c r="AD19" s="48">
        <v>15.4</v>
      </c>
      <c r="AE19" s="48">
        <v>15.4</v>
      </c>
      <c r="AF19" s="48">
        <v>15.4</v>
      </c>
      <c r="AG19" s="58">
        <v>22</v>
      </c>
      <c r="AH19" s="51">
        <f t="shared" si="2"/>
        <v>15.4</v>
      </c>
      <c r="AI19" s="52">
        <f t="shared" si="3"/>
        <v>10.8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3.5</v>
      </c>
      <c r="C20" s="55">
        <v>3.5</v>
      </c>
      <c r="D20" s="55">
        <v>3.5</v>
      </c>
      <c r="E20" s="55">
        <v>3.5</v>
      </c>
      <c r="F20" s="55">
        <v>3.5</v>
      </c>
      <c r="G20" s="55">
        <v>3.5</v>
      </c>
      <c r="H20" s="55">
        <v>3.5</v>
      </c>
      <c r="I20" s="55">
        <v>3.5</v>
      </c>
      <c r="J20" s="55">
        <v>3.5</v>
      </c>
      <c r="K20" s="55">
        <v>3.5</v>
      </c>
      <c r="L20" s="48">
        <v>3.5</v>
      </c>
      <c r="M20" s="48">
        <v>3.5</v>
      </c>
      <c r="N20" s="48">
        <v>3.5</v>
      </c>
      <c r="O20" s="48">
        <v>3.5</v>
      </c>
      <c r="P20" s="48">
        <v>3.5</v>
      </c>
      <c r="Q20" s="48">
        <v>3.5</v>
      </c>
      <c r="R20" s="48">
        <v>3.5</v>
      </c>
      <c r="S20" s="48">
        <v>3.5</v>
      </c>
      <c r="T20" s="48">
        <v>3.5</v>
      </c>
      <c r="U20" s="48">
        <v>3.5</v>
      </c>
      <c r="V20" s="48">
        <v>3.5</v>
      </c>
      <c r="W20" s="48">
        <v>3.5</v>
      </c>
      <c r="X20" s="48">
        <v>3.5</v>
      </c>
      <c r="Y20" s="48">
        <v>3.5</v>
      </c>
      <c r="Z20" s="48">
        <v>3.5</v>
      </c>
      <c r="AA20" s="48">
        <v>3.5</v>
      </c>
      <c r="AB20" s="48">
        <v>3.5</v>
      </c>
      <c r="AC20" s="48">
        <v>3.5</v>
      </c>
      <c r="AD20" s="48">
        <v>3.5</v>
      </c>
      <c r="AE20" s="48">
        <v>3.5</v>
      </c>
      <c r="AF20" s="48">
        <v>3.5</v>
      </c>
      <c r="AG20" s="58">
        <v>22</v>
      </c>
      <c r="AH20" s="51">
        <f t="shared" si="2"/>
        <v>3.5</v>
      </c>
      <c r="AI20" s="52">
        <f t="shared" si="3"/>
        <v>3.5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2.5</v>
      </c>
      <c r="C21" s="55">
        <v>2.5</v>
      </c>
      <c r="D21" s="55">
        <v>2.5</v>
      </c>
      <c r="E21" s="55">
        <v>2.5</v>
      </c>
      <c r="F21" s="55">
        <v>2.5</v>
      </c>
      <c r="G21" s="55">
        <v>2.5</v>
      </c>
      <c r="H21" s="55">
        <v>2.5</v>
      </c>
      <c r="I21" s="55">
        <v>2.5</v>
      </c>
      <c r="J21" s="55">
        <v>2.5</v>
      </c>
      <c r="K21" s="55">
        <v>2.5</v>
      </c>
      <c r="L21" s="48">
        <v>2.5</v>
      </c>
      <c r="M21" s="48">
        <v>2.5</v>
      </c>
      <c r="N21" s="48">
        <v>2.5</v>
      </c>
      <c r="O21" s="48">
        <v>2.5</v>
      </c>
      <c r="P21" s="48">
        <v>2.5</v>
      </c>
      <c r="Q21" s="48">
        <v>2.5</v>
      </c>
      <c r="R21" s="48">
        <v>2.5</v>
      </c>
      <c r="S21" s="48">
        <v>2.5</v>
      </c>
      <c r="T21" s="48">
        <v>2.5</v>
      </c>
      <c r="U21" s="48">
        <v>2.5</v>
      </c>
      <c r="V21" s="48">
        <v>2.5</v>
      </c>
      <c r="W21" s="48">
        <v>2.5</v>
      </c>
      <c r="X21" s="48">
        <v>2.5</v>
      </c>
      <c r="Y21" s="48">
        <v>2.5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2.5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55">
        <v>5</v>
      </c>
      <c r="AA22" s="55">
        <v>5</v>
      </c>
      <c r="AB22" s="55">
        <v>5</v>
      </c>
      <c r="AC22" s="55">
        <v>5</v>
      </c>
      <c r="AD22" s="55">
        <v>5</v>
      </c>
      <c r="AE22" s="55">
        <v>5</v>
      </c>
      <c r="AF22" s="55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4</v>
      </c>
      <c r="C23" s="55">
        <v>4</v>
      </c>
      <c r="D23" s="55">
        <v>4</v>
      </c>
      <c r="E23" s="55">
        <v>4</v>
      </c>
      <c r="F23" s="55">
        <v>4</v>
      </c>
      <c r="G23" s="55">
        <v>4</v>
      </c>
      <c r="H23" s="55">
        <v>4</v>
      </c>
      <c r="I23" s="55">
        <v>4</v>
      </c>
      <c r="J23" s="55">
        <v>4</v>
      </c>
      <c r="K23" s="55">
        <v>4</v>
      </c>
      <c r="L23" s="55">
        <v>4</v>
      </c>
      <c r="M23" s="55">
        <v>4</v>
      </c>
      <c r="N23" s="55">
        <v>4</v>
      </c>
      <c r="O23" s="55">
        <v>4</v>
      </c>
      <c r="P23" s="55">
        <v>4</v>
      </c>
      <c r="Q23" s="55">
        <v>4</v>
      </c>
      <c r="R23" s="55">
        <v>4</v>
      </c>
      <c r="S23" s="55">
        <v>4</v>
      </c>
      <c r="T23" s="55">
        <v>4</v>
      </c>
      <c r="U23" s="55">
        <v>4</v>
      </c>
      <c r="V23" s="55">
        <v>4</v>
      </c>
      <c r="W23" s="55">
        <v>4</v>
      </c>
      <c r="X23" s="55">
        <v>4</v>
      </c>
      <c r="Y23" s="55">
        <v>4</v>
      </c>
      <c r="Z23" s="55">
        <v>3.5</v>
      </c>
      <c r="AA23" s="55">
        <v>3.5</v>
      </c>
      <c r="AB23" s="55">
        <v>3.5</v>
      </c>
      <c r="AC23" s="55">
        <v>3.5</v>
      </c>
      <c r="AD23" s="55">
        <v>3.5</v>
      </c>
      <c r="AE23" s="55">
        <v>3.5</v>
      </c>
      <c r="AF23" s="55">
        <v>3.5</v>
      </c>
      <c r="AG23" s="58">
        <v>13</v>
      </c>
      <c r="AH23" s="51">
        <f t="shared" si="2"/>
        <v>4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5</v>
      </c>
      <c r="Q24" s="55">
        <v>5</v>
      </c>
      <c r="R24" s="55">
        <v>5</v>
      </c>
      <c r="S24" s="55">
        <v>5</v>
      </c>
      <c r="T24" s="55">
        <v>5</v>
      </c>
      <c r="U24" s="55">
        <v>5</v>
      </c>
      <c r="V24" s="55">
        <v>5</v>
      </c>
      <c r="W24" s="55">
        <v>5</v>
      </c>
      <c r="X24" s="55">
        <v>5</v>
      </c>
      <c r="Y24" s="55">
        <v>5</v>
      </c>
      <c r="Z24" s="55">
        <v>5</v>
      </c>
      <c r="AA24" s="55">
        <v>5</v>
      </c>
      <c r="AB24" s="55">
        <v>5</v>
      </c>
      <c r="AC24" s="55">
        <v>5</v>
      </c>
      <c r="AD24" s="55">
        <v>5</v>
      </c>
      <c r="AE24" s="55">
        <v>5</v>
      </c>
      <c r="AF24" s="55">
        <v>5</v>
      </c>
      <c r="AG24" s="58">
        <v>12</v>
      </c>
      <c r="AH24" s="51">
        <f t="shared" si="2"/>
        <v>5</v>
      </c>
      <c r="AI24" s="52">
        <f t="shared" si="3"/>
        <v>5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55">
        <v>3</v>
      </c>
      <c r="AB26" s="55">
        <v>3</v>
      </c>
      <c r="AC26" s="55">
        <v>3</v>
      </c>
      <c r="AD26" s="55">
        <v>3</v>
      </c>
      <c r="AE26" s="55">
        <v>3</v>
      </c>
      <c r="AF26" s="55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3.6</v>
      </c>
      <c r="C27" s="55">
        <v>3.6</v>
      </c>
      <c r="D27" s="55">
        <v>3.6</v>
      </c>
      <c r="E27" s="55">
        <v>3.6</v>
      </c>
      <c r="F27" s="55">
        <v>3.6</v>
      </c>
      <c r="G27" s="55">
        <v>3.6</v>
      </c>
      <c r="H27" s="55">
        <v>3.6</v>
      </c>
      <c r="I27" s="55">
        <v>3.6</v>
      </c>
      <c r="J27" s="55">
        <v>3.6</v>
      </c>
      <c r="K27" s="55">
        <v>3.6</v>
      </c>
      <c r="L27" s="48">
        <v>3.6</v>
      </c>
      <c r="M27" s="48">
        <v>3.6</v>
      </c>
      <c r="N27" s="48">
        <v>3.6</v>
      </c>
      <c r="O27" s="48">
        <v>3.6</v>
      </c>
      <c r="P27" s="48">
        <v>3.6</v>
      </c>
      <c r="Q27" s="48">
        <v>3.6</v>
      </c>
      <c r="R27" s="48">
        <v>3.6</v>
      </c>
      <c r="S27" s="48">
        <v>3.6</v>
      </c>
      <c r="T27" s="48">
        <v>3.6</v>
      </c>
      <c r="U27" s="48">
        <v>3.6</v>
      </c>
      <c r="V27" s="48">
        <v>3.6</v>
      </c>
      <c r="W27" s="48">
        <v>3.6</v>
      </c>
      <c r="X27" s="48">
        <v>3.6</v>
      </c>
      <c r="Y27" s="48">
        <v>3.6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3.6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29.6</v>
      </c>
      <c r="C29" s="55">
        <v>31.3</v>
      </c>
      <c r="D29" s="55">
        <v>31.5</v>
      </c>
      <c r="E29" s="55">
        <v>32.6</v>
      </c>
      <c r="F29" s="55">
        <v>30.3</v>
      </c>
      <c r="G29" s="55">
        <v>30</v>
      </c>
      <c r="H29" s="55">
        <v>31.6</v>
      </c>
      <c r="I29" s="55">
        <v>30.5</v>
      </c>
      <c r="J29" s="55">
        <v>27.8</v>
      </c>
      <c r="K29" s="55">
        <v>28.7</v>
      </c>
      <c r="L29" s="66">
        <v>30.9</v>
      </c>
      <c r="M29" s="66">
        <v>34</v>
      </c>
      <c r="N29" s="66">
        <v>35</v>
      </c>
      <c r="O29" s="66">
        <v>37.799999999999997</v>
      </c>
      <c r="P29" s="66">
        <v>35.6</v>
      </c>
      <c r="Q29" s="66">
        <v>35.6</v>
      </c>
      <c r="R29" s="66">
        <v>33.1</v>
      </c>
      <c r="S29" s="66">
        <v>32.200000000000003</v>
      </c>
      <c r="T29" s="66">
        <v>30.5</v>
      </c>
      <c r="U29" s="66">
        <v>28.3</v>
      </c>
      <c r="V29" s="66">
        <v>28.3</v>
      </c>
      <c r="W29" s="66">
        <v>28.7</v>
      </c>
      <c r="X29" s="66">
        <v>28.7</v>
      </c>
      <c r="Y29" s="66">
        <v>27.3</v>
      </c>
      <c r="Z29" s="66">
        <v>28</v>
      </c>
      <c r="AA29" s="66">
        <v>29.9</v>
      </c>
      <c r="AB29" s="66">
        <v>29.5</v>
      </c>
      <c r="AC29" s="66">
        <v>30.8</v>
      </c>
      <c r="AD29" s="66">
        <v>32.299999999999997</v>
      </c>
      <c r="AE29" s="55">
        <v>32</v>
      </c>
      <c r="AF29" s="55">
        <v>32</v>
      </c>
      <c r="AG29" s="58">
        <v>240</v>
      </c>
      <c r="AH29" s="51">
        <f t="shared" si="2"/>
        <v>37.799999999999997</v>
      </c>
      <c r="AI29" s="52">
        <f t="shared" si="3"/>
        <v>27.3</v>
      </c>
      <c r="AK29" s="53"/>
    </row>
    <row r="30" spans="1:88" ht="15.75" thickBot="1" x14ac:dyDescent="0.3">
      <c r="A30" s="67" t="s">
        <v>37</v>
      </c>
      <c r="B30" s="68">
        <f>SUM(B11:B28)</f>
        <v>213.7</v>
      </c>
      <c r="C30" s="68">
        <f t="shared" ref="C30:AF30" si="4">SUM(C11:C28)</f>
        <v>235.5</v>
      </c>
      <c r="D30" s="68">
        <f t="shared" si="4"/>
        <v>236.4</v>
      </c>
      <c r="E30" s="68">
        <f t="shared" si="4"/>
        <v>235.1</v>
      </c>
      <c r="F30" s="68">
        <f t="shared" si="4"/>
        <v>238.79999999999998</v>
      </c>
      <c r="G30" s="68">
        <f t="shared" si="4"/>
        <v>238.6</v>
      </c>
      <c r="H30" s="68">
        <f t="shared" si="4"/>
        <v>237.7</v>
      </c>
      <c r="I30" s="68">
        <f t="shared" si="4"/>
        <v>234.7</v>
      </c>
      <c r="J30" s="68">
        <f t="shared" si="4"/>
        <v>236.6</v>
      </c>
      <c r="K30" s="68">
        <f t="shared" si="4"/>
        <v>238.29999999999998</v>
      </c>
      <c r="L30" s="68">
        <f t="shared" si="4"/>
        <v>236.70000000000002</v>
      </c>
      <c r="M30" s="68">
        <f t="shared" si="4"/>
        <v>222.20000000000002</v>
      </c>
      <c r="N30" s="68">
        <f t="shared" si="4"/>
        <v>222.20000000000002</v>
      </c>
      <c r="O30" s="68">
        <f t="shared" si="4"/>
        <v>212.7</v>
      </c>
      <c r="P30" s="68">
        <f t="shared" si="4"/>
        <v>227</v>
      </c>
      <c r="Q30" s="68">
        <f t="shared" si="4"/>
        <v>226.1</v>
      </c>
      <c r="R30" s="68">
        <f t="shared" si="4"/>
        <v>232.5</v>
      </c>
      <c r="S30" s="68">
        <f t="shared" si="4"/>
        <v>227.20000000000002</v>
      </c>
      <c r="T30" s="68">
        <f t="shared" si="4"/>
        <v>227.2</v>
      </c>
      <c r="U30" s="68">
        <f t="shared" si="4"/>
        <v>236.49999999999997</v>
      </c>
      <c r="V30" s="68">
        <f>SUM(V11:V28)</f>
        <v>236.49999999999997</v>
      </c>
      <c r="W30" s="68">
        <f t="shared" si="4"/>
        <v>232.49999999999997</v>
      </c>
      <c r="X30" s="68">
        <f t="shared" si="4"/>
        <v>232.49999999999997</v>
      </c>
      <c r="Y30" s="68">
        <f t="shared" si="4"/>
        <v>248.70000000000002</v>
      </c>
      <c r="Z30" s="68">
        <f t="shared" si="4"/>
        <v>245</v>
      </c>
      <c r="AA30" s="68">
        <f t="shared" si="4"/>
        <v>242.3</v>
      </c>
      <c r="AB30" s="68">
        <f t="shared" si="4"/>
        <v>236.5</v>
      </c>
      <c r="AC30" s="68">
        <f t="shared" si="4"/>
        <v>238.2</v>
      </c>
      <c r="AD30" s="68">
        <f t="shared" si="4"/>
        <v>238.8</v>
      </c>
      <c r="AE30" s="68">
        <f t="shared" si="4"/>
        <v>237.10000000000002</v>
      </c>
      <c r="AF30" s="68">
        <f t="shared" si="4"/>
        <v>237.10000000000002</v>
      </c>
      <c r="AG30" s="58">
        <f>SUM(AG11:AG29)</f>
        <v>729.2</v>
      </c>
      <c r="AH30" s="51">
        <f t="shared" si="2"/>
        <v>248.70000000000002</v>
      </c>
      <c r="AI30" s="52">
        <f t="shared" si="3"/>
        <v>212.7</v>
      </c>
      <c r="AK30" s="53"/>
    </row>
    <row r="31" spans="1:88" x14ac:dyDescent="0.25">
      <c r="A31" s="54" t="s">
        <v>38</v>
      </c>
      <c r="B31" s="55">
        <v>30.3</v>
      </c>
      <c r="C31" s="55">
        <v>30.2</v>
      </c>
      <c r="D31" s="55">
        <v>0</v>
      </c>
      <c r="E31" s="55">
        <v>0</v>
      </c>
      <c r="F31" s="55">
        <v>0</v>
      </c>
      <c r="G31" s="55">
        <v>30</v>
      </c>
      <c r="H31" s="55">
        <v>30.5</v>
      </c>
      <c r="I31" s="55">
        <v>30.5</v>
      </c>
      <c r="J31" s="55">
        <v>48.6</v>
      </c>
      <c r="K31" s="55">
        <v>48.2</v>
      </c>
      <c r="L31" s="48">
        <v>48.5</v>
      </c>
      <c r="M31" s="48">
        <v>49</v>
      </c>
      <c r="N31" s="48">
        <v>60</v>
      </c>
      <c r="O31" s="48">
        <v>90</v>
      </c>
      <c r="P31" s="48">
        <v>71.8</v>
      </c>
      <c r="Q31" s="48">
        <v>71.8</v>
      </c>
      <c r="R31" s="48">
        <v>84.4</v>
      </c>
      <c r="S31" s="48">
        <v>88</v>
      </c>
      <c r="T31" s="48">
        <v>87.9</v>
      </c>
      <c r="U31" s="48">
        <v>71</v>
      </c>
      <c r="V31" s="48">
        <v>71</v>
      </c>
      <c r="W31" s="48">
        <v>82</v>
      </c>
      <c r="X31" s="48">
        <v>82</v>
      </c>
      <c r="Y31" s="48">
        <v>93</v>
      </c>
      <c r="Z31" s="48">
        <v>81.3</v>
      </c>
      <c r="AA31" s="47">
        <v>81</v>
      </c>
      <c r="AB31" s="47">
        <v>81.3</v>
      </c>
      <c r="AC31" s="47">
        <v>70.7</v>
      </c>
      <c r="AD31" s="47">
        <v>61.1</v>
      </c>
      <c r="AE31" s="47">
        <v>76.2</v>
      </c>
      <c r="AF31" s="47">
        <v>65.3</v>
      </c>
      <c r="AG31" s="56">
        <v>144</v>
      </c>
      <c r="AH31" s="51">
        <f t="shared" si="2"/>
        <v>93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25</v>
      </c>
      <c r="J32" s="55">
        <v>25</v>
      </c>
      <c r="K32" s="55">
        <v>26</v>
      </c>
      <c r="L32" s="69">
        <v>34.200000000000003</v>
      </c>
      <c r="M32" s="69">
        <v>34</v>
      </c>
      <c r="N32" s="69">
        <v>34</v>
      </c>
      <c r="O32" s="69">
        <v>35</v>
      </c>
      <c r="P32" s="69">
        <v>23.9</v>
      </c>
      <c r="Q32" s="69">
        <v>23.9</v>
      </c>
      <c r="R32" s="69">
        <v>34.4</v>
      </c>
      <c r="S32" s="69">
        <v>34.700000000000003</v>
      </c>
      <c r="T32" s="69">
        <v>34.700000000000003</v>
      </c>
      <c r="U32" s="69">
        <v>42.5</v>
      </c>
      <c r="V32" s="69">
        <v>42.5</v>
      </c>
      <c r="W32" s="69">
        <v>42.5</v>
      </c>
      <c r="X32" s="69">
        <v>42.5</v>
      </c>
      <c r="Y32" s="69">
        <v>51</v>
      </c>
      <c r="Z32" s="69">
        <v>46.5</v>
      </c>
      <c r="AA32" s="55">
        <v>46</v>
      </c>
      <c r="AB32" s="55">
        <v>46</v>
      </c>
      <c r="AC32" s="55">
        <v>26.4</v>
      </c>
      <c r="AD32" s="55">
        <v>0</v>
      </c>
      <c r="AE32" s="55">
        <v>0</v>
      </c>
      <c r="AF32" s="55">
        <v>0</v>
      </c>
      <c r="AG32" s="58">
        <v>70</v>
      </c>
      <c r="AH32" s="51">
        <f t="shared" si="2"/>
        <v>51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17.7</v>
      </c>
      <c r="C33" s="55">
        <v>17</v>
      </c>
      <c r="D33" s="55">
        <v>17.399999999999999</v>
      </c>
      <c r="E33" s="55">
        <v>0</v>
      </c>
      <c r="F33" s="55">
        <v>0</v>
      </c>
      <c r="G33" s="55">
        <v>24.1</v>
      </c>
      <c r="H33" s="55">
        <v>23.8</v>
      </c>
      <c r="I33" s="55">
        <v>23.8</v>
      </c>
      <c r="J33" s="55">
        <v>45.7</v>
      </c>
      <c r="K33" s="55">
        <v>47.1</v>
      </c>
      <c r="L33" s="69">
        <v>47</v>
      </c>
      <c r="M33" s="69">
        <v>47</v>
      </c>
      <c r="N33" s="69">
        <v>47</v>
      </c>
      <c r="O33" s="69">
        <v>47</v>
      </c>
      <c r="P33" s="69">
        <v>33.6</v>
      </c>
      <c r="Q33" s="69">
        <v>33.6</v>
      </c>
      <c r="R33" s="69">
        <v>22.3</v>
      </c>
      <c r="S33" s="69">
        <v>18.600000000000001</v>
      </c>
      <c r="T33" s="69">
        <v>22.4</v>
      </c>
      <c r="U33" s="69">
        <v>22.4</v>
      </c>
      <c r="V33" s="69">
        <v>32.200000000000003</v>
      </c>
      <c r="W33" s="69">
        <v>32.200000000000003</v>
      </c>
      <c r="X33" s="69">
        <v>32.200000000000003</v>
      </c>
      <c r="Y33" s="69">
        <v>49</v>
      </c>
      <c r="Z33" s="69">
        <v>52.7</v>
      </c>
      <c r="AA33" s="55">
        <v>52.5</v>
      </c>
      <c r="AB33" s="55">
        <v>67.2</v>
      </c>
      <c r="AC33" s="55">
        <v>61.9</v>
      </c>
      <c r="AD33" s="55">
        <v>53.8</v>
      </c>
      <c r="AE33" s="55">
        <v>68.5</v>
      </c>
      <c r="AF33" s="55">
        <v>0</v>
      </c>
      <c r="AG33" s="58">
        <v>69</v>
      </c>
      <c r="AH33" s="51">
        <f t="shared" si="2"/>
        <v>68.5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29</v>
      </c>
      <c r="C34" s="55">
        <v>29</v>
      </c>
      <c r="D34" s="55">
        <v>29</v>
      </c>
      <c r="E34" s="55">
        <v>29.3</v>
      </c>
      <c r="F34" s="55">
        <v>29</v>
      </c>
      <c r="G34" s="55">
        <v>29</v>
      </c>
      <c r="H34" s="55">
        <v>29.3</v>
      </c>
      <c r="I34" s="55">
        <v>29</v>
      </c>
      <c r="J34" s="55">
        <v>29</v>
      </c>
      <c r="K34" s="55">
        <v>28.7</v>
      </c>
      <c r="L34" s="69">
        <v>29</v>
      </c>
      <c r="M34" s="69">
        <v>29</v>
      </c>
      <c r="N34" s="69">
        <v>29</v>
      </c>
      <c r="O34" s="69">
        <v>0</v>
      </c>
      <c r="P34" s="69">
        <v>0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8">
        <v>60</v>
      </c>
      <c r="AH34" s="51">
        <f t="shared" si="2"/>
        <v>29.3</v>
      </c>
      <c r="AI34" s="52">
        <f t="shared" si="3"/>
        <v>0</v>
      </c>
      <c r="AK34" s="53"/>
    </row>
    <row r="35" spans="1:41" x14ac:dyDescent="0.25">
      <c r="A35" s="57" t="s">
        <v>42</v>
      </c>
      <c r="B35" s="55">
        <v>0</v>
      </c>
      <c r="C35" s="55">
        <v>0</v>
      </c>
      <c r="D35" s="55">
        <v>0</v>
      </c>
      <c r="E35" s="55">
        <v>0</v>
      </c>
      <c r="F35" s="55">
        <v>10</v>
      </c>
      <c r="G35" s="55">
        <v>10</v>
      </c>
      <c r="H35" s="55">
        <v>12</v>
      </c>
      <c r="I35" s="55">
        <v>12</v>
      </c>
      <c r="J35" s="55">
        <v>12</v>
      </c>
      <c r="K35" s="55">
        <v>12</v>
      </c>
      <c r="L35" s="48">
        <v>12</v>
      </c>
      <c r="M35" s="48">
        <v>20</v>
      </c>
      <c r="N35" s="48">
        <v>30</v>
      </c>
      <c r="O35" s="48">
        <v>30</v>
      </c>
      <c r="P35" s="48">
        <v>20</v>
      </c>
      <c r="Q35" s="48">
        <v>20</v>
      </c>
      <c r="R35" s="48">
        <v>15</v>
      </c>
      <c r="S35" s="48">
        <v>15</v>
      </c>
      <c r="T35" s="48">
        <v>10</v>
      </c>
      <c r="U35" s="69">
        <v>10</v>
      </c>
      <c r="V35" s="69">
        <v>10</v>
      </c>
      <c r="W35" s="69">
        <v>10</v>
      </c>
      <c r="X35" s="69">
        <v>10</v>
      </c>
      <c r="Y35" s="69">
        <v>10</v>
      </c>
      <c r="Z35" s="69">
        <v>20</v>
      </c>
      <c r="AA35" s="55">
        <v>25</v>
      </c>
      <c r="AB35" s="55">
        <v>25</v>
      </c>
      <c r="AC35" s="55">
        <v>22</v>
      </c>
      <c r="AD35" s="55">
        <v>15</v>
      </c>
      <c r="AE35" s="55">
        <v>10</v>
      </c>
      <c r="AF35" s="55">
        <v>10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13.3</v>
      </c>
      <c r="C36" s="70">
        <v>13.3</v>
      </c>
      <c r="D36" s="70">
        <v>13.2</v>
      </c>
      <c r="E36" s="70">
        <v>13.2</v>
      </c>
      <c r="F36" s="70">
        <v>13.1</v>
      </c>
      <c r="G36" s="70">
        <v>13.6</v>
      </c>
      <c r="H36" s="70">
        <v>13.7</v>
      </c>
      <c r="I36" s="70">
        <v>13.2</v>
      </c>
      <c r="J36" s="70">
        <v>13.2</v>
      </c>
      <c r="K36" s="70">
        <v>15</v>
      </c>
      <c r="L36" s="48">
        <v>13.6</v>
      </c>
      <c r="M36" s="48">
        <v>13.6</v>
      </c>
      <c r="N36" s="48">
        <v>13.6</v>
      </c>
      <c r="O36" s="48">
        <v>13.4</v>
      </c>
      <c r="P36" s="48">
        <v>12</v>
      </c>
      <c r="Q36" s="48">
        <v>12</v>
      </c>
      <c r="R36" s="48">
        <v>11.5</v>
      </c>
      <c r="S36" s="48">
        <v>11.7</v>
      </c>
      <c r="T36" s="48">
        <v>11.7</v>
      </c>
      <c r="U36" s="48">
        <v>11.7</v>
      </c>
      <c r="V36" s="48">
        <v>12.7</v>
      </c>
      <c r="W36" s="48">
        <v>12.7</v>
      </c>
      <c r="X36" s="48">
        <v>12.7</v>
      </c>
      <c r="Y36" s="48">
        <v>12.7</v>
      </c>
      <c r="Z36" s="48">
        <v>12.7</v>
      </c>
      <c r="AA36" s="48">
        <v>12.7</v>
      </c>
      <c r="AB36" s="55">
        <v>13.4</v>
      </c>
      <c r="AC36" s="55">
        <v>13.3</v>
      </c>
      <c r="AD36" s="55">
        <v>13.2</v>
      </c>
      <c r="AE36" s="55">
        <v>13.2</v>
      </c>
      <c r="AF36" s="55">
        <v>13.2</v>
      </c>
      <c r="AG36" s="58">
        <v>24</v>
      </c>
      <c r="AH36" s="51">
        <f t="shared" si="2"/>
        <v>15</v>
      </c>
      <c r="AI36" s="52">
        <f t="shared" si="3"/>
        <v>11.5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55">
        <v>9</v>
      </c>
      <c r="M38" s="55">
        <v>9</v>
      </c>
      <c r="N38" s="55">
        <v>9</v>
      </c>
      <c r="O38" s="55">
        <v>9</v>
      </c>
      <c r="P38" s="55">
        <v>9</v>
      </c>
      <c r="Q38" s="55">
        <v>9</v>
      </c>
      <c r="R38" s="55">
        <v>9</v>
      </c>
      <c r="S38" s="55">
        <v>9</v>
      </c>
      <c r="T38" s="55">
        <v>9</v>
      </c>
      <c r="U38" s="55">
        <v>9</v>
      </c>
      <c r="V38" s="55">
        <v>9</v>
      </c>
      <c r="W38" s="55">
        <v>9</v>
      </c>
      <c r="X38" s="55">
        <v>9</v>
      </c>
      <c r="Y38" s="55">
        <v>9</v>
      </c>
      <c r="Z38" s="55">
        <v>9</v>
      </c>
      <c r="AA38" s="55">
        <v>9</v>
      </c>
      <c r="AB38" s="55">
        <v>9</v>
      </c>
      <c r="AC38" s="55">
        <v>9</v>
      </c>
      <c r="AD38" s="55">
        <v>9</v>
      </c>
      <c r="AE38" s="55">
        <v>9</v>
      </c>
      <c r="AF38" s="55">
        <v>9</v>
      </c>
      <c r="AG38" s="58">
        <v>14.1</v>
      </c>
      <c r="AH38" s="51">
        <f t="shared" si="2"/>
        <v>9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70">
        <v>5.5</v>
      </c>
      <c r="M39" s="70">
        <v>5.5</v>
      </c>
      <c r="N39" s="70">
        <v>5.5</v>
      </c>
      <c r="O39" s="70">
        <v>5.5</v>
      </c>
      <c r="P39" s="70">
        <v>5.5</v>
      </c>
      <c r="Q39" s="70">
        <v>5.5</v>
      </c>
      <c r="R39" s="70">
        <v>5.5</v>
      </c>
      <c r="S39" s="70">
        <v>5.5</v>
      </c>
      <c r="T39" s="70">
        <v>5.5</v>
      </c>
      <c r="U39" s="70">
        <v>5.5</v>
      </c>
      <c r="V39" s="70">
        <v>5.5</v>
      </c>
      <c r="W39" s="70">
        <v>5.5</v>
      </c>
      <c r="X39" s="70">
        <v>5.5</v>
      </c>
      <c r="Y39" s="70">
        <v>5.5</v>
      </c>
      <c r="Z39" s="70">
        <v>5.5</v>
      </c>
      <c r="AA39" s="70">
        <v>5.5</v>
      </c>
      <c r="AB39" s="70">
        <v>5.5</v>
      </c>
      <c r="AC39" s="70">
        <v>5.5</v>
      </c>
      <c r="AD39" s="70">
        <v>5.5</v>
      </c>
      <c r="AE39" s="70">
        <v>5.5</v>
      </c>
      <c r="AF39" s="70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3.5</v>
      </c>
      <c r="C40" s="55">
        <v>3.5</v>
      </c>
      <c r="D40" s="55">
        <v>3.5</v>
      </c>
      <c r="E40" s="55">
        <v>3.5</v>
      </c>
      <c r="F40" s="55">
        <v>3.5</v>
      </c>
      <c r="G40" s="55">
        <v>3.5</v>
      </c>
      <c r="H40" s="55">
        <v>3.5</v>
      </c>
      <c r="I40" s="55">
        <v>3.5</v>
      </c>
      <c r="J40" s="55">
        <v>3.5</v>
      </c>
      <c r="K40" s="55">
        <v>3.5</v>
      </c>
      <c r="L40" s="55">
        <v>3.5</v>
      </c>
      <c r="M40" s="55">
        <v>3.5</v>
      </c>
      <c r="N40" s="55">
        <v>3.5</v>
      </c>
      <c r="O40" s="55">
        <v>3.5</v>
      </c>
      <c r="P40" s="55">
        <v>3.5</v>
      </c>
      <c r="Q40" s="55">
        <v>3.5</v>
      </c>
      <c r="R40" s="55">
        <v>3.5</v>
      </c>
      <c r="S40" s="55">
        <v>3.5</v>
      </c>
      <c r="T40" s="55">
        <v>3.5</v>
      </c>
      <c r="U40" s="55">
        <v>3.5</v>
      </c>
      <c r="V40" s="55">
        <v>3.5</v>
      </c>
      <c r="W40" s="55">
        <v>3.5</v>
      </c>
      <c r="X40" s="55">
        <v>3.5</v>
      </c>
      <c r="Y40" s="55">
        <v>3.5</v>
      </c>
      <c r="Z40" s="55">
        <v>3.5</v>
      </c>
      <c r="AA40" s="55">
        <v>3.5</v>
      </c>
      <c r="AB40" s="55">
        <v>3.5</v>
      </c>
      <c r="AC40" s="55">
        <v>3.5</v>
      </c>
      <c r="AD40" s="55">
        <v>3.5</v>
      </c>
      <c r="AE40" s="55">
        <v>3.5</v>
      </c>
      <c r="AF40" s="55">
        <v>3.5</v>
      </c>
      <c r="AG40" s="58">
        <v>10.050000000000001</v>
      </c>
      <c r="AH40" s="51">
        <f t="shared" si="2"/>
        <v>3.5</v>
      </c>
      <c r="AI40" s="52">
        <f t="shared" si="3"/>
        <v>3.5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55">
        <v>2</v>
      </c>
      <c r="M41" s="55">
        <v>2</v>
      </c>
      <c r="N41" s="55">
        <v>2</v>
      </c>
      <c r="O41" s="55">
        <v>2</v>
      </c>
      <c r="P41" s="55">
        <v>2</v>
      </c>
      <c r="Q41" s="55">
        <v>2</v>
      </c>
      <c r="R41" s="55">
        <v>2</v>
      </c>
      <c r="S41" s="55">
        <v>2</v>
      </c>
      <c r="T41" s="55">
        <v>2</v>
      </c>
      <c r="U41" s="55">
        <v>2</v>
      </c>
      <c r="V41" s="55">
        <v>2</v>
      </c>
      <c r="W41" s="55">
        <v>2</v>
      </c>
      <c r="X41" s="55">
        <v>2</v>
      </c>
      <c r="Y41" s="55">
        <v>2</v>
      </c>
      <c r="Z41" s="55">
        <v>2</v>
      </c>
      <c r="AA41" s="55">
        <v>2</v>
      </c>
      <c r="AB41" s="55">
        <v>2</v>
      </c>
      <c r="AC41" s="55">
        <v>2</v>
      </c>
      <c r="AD41" s="55">
        <v>2</v>
      </c>
      <c r="AE41" s="55">
        <v>2</v>
      </c>
      <c r="AF41" s="55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113.84</v>
      </c>
      <c r="C43" s="68">
        <f t="shared" si="6"/>
        <v>113.04</v>
      </c>
      <c r="D43" s="68">
        <f t="shared" si="6"/>
        <v>83.14</v>
      </c>
      <c r="E43" s="68">
        <f t="shared" si="6"/>
        <v>66.040000000000006</v>
      </c>
      <c r="F43" s="68">
        <f t="shared" si="6"/>
        <v>75.64</v>
      </c>
      <c r="G43" s="68">
        <f t="shared" si="6"/>
        <v>130.23999999999998</v>
      </c>
      <c r="H43" s="68">
        <f t="shared" si="6"/>
        <v>132.84</v>
      </c>
      <c r="I43" s="68">
        <f t="shared" si="6"/>
        <v>157.04</v>
      </c>
      <c r="J43" s="68">
        <f t="shared" si="6"/>
        <v>197.04</v>
      </c>
      <c r="K43" s="68">
        <f t="shared" si="6"/>
        <v>200.54</v>
      </c>
      <c r="L43" s="68">
        <f t="shared" si="6"/>
        <v>207.83999999999997</v>
      </c>
      <c r="M43" s="68">
        <f t="shared" si="6"/>
        <v>216.14</v>
      </c>
      <c r="N43" s="68">
        <f t="shared" si="6"/>
        <v>237.14</v>
      </c>
      <c r="O43" s="68">
        <f t="shared" si="6"/>
        <v>238.94</v>
      </c>
      <c r="P43" s="68">
        <f t="shared" si="6"/>
        <v>184.83999999999997</v>
      </c>
      <c r="Q43" s="68">
        <f t="shared" si="6"/>
        <v>184.83999999999997</v>
      </c>
      <c r="R43" s="68">
        <f t="shared" si="6"/>
        <v>191.14000000000001</v>
      </c>
      <c r="S43" s="68">
        <f t="shared" si="6"/>
        <v>191.54</v>
      </c>
      <c r="T43" s="68">
        <f t="shared" si="6"/>
        <v>190.23999999999998</v>
      </c>
      <c r="U43" s="68">
        <f t="shared" si="6"/>
        <v>181.14</v>
      </c>
      <c r="V43" s="68">
        <f t="shared" si="6"/>
        <v>191.93999999999997</v>
      </c>
      <c r="W43" s="68">
        <f t="shared" si="6"/>
        <v>202.93999999999997</v>
      </c>
      <c r="X43" s="68">
        <f t="shared" si="6"/>
        <v>202.93999999999997</v>
      </c>
      <c r="Y43" s="68">
        <f t="shared" si="6"/>
        <v>239.23999999999998</v>
      </c>
      <c r="Z43" s="68">
        <f t="shared" si="6"/>
        <v>236.73999999999998</v>
      </c>
      <c r="AA43" s="68">
        <f t="shared" si="6"/>
        <v>240.73999999999998</v>
      </c>
      <c r="AB43" s="68">
        <f t="shared" si="6"/>
        <v>256.44</v>
      </c>
      <c r="AC43" s="68">
        <f t="shared" si="6"/>
        <v>217.84</v>
      </c>
      <c r="AD43" s="68">
        <f t="shared" si="6"/>
        <v>166.64</v>
      </c>
      <c r="AE43" s="68">
        <f t="shared" si="6"/>
        <v>191.43999999999997</v>
      </c>
      <c r="AF43" s="68">
        <f t="shared" si="6"/>
        <v>112.04</v>
      </c>
      <c r="AG43" s="73">
        <f>SUM(AG31:AG42)</f>
        <v>464.91</v>
      </c>
      <c r="AH43" s="51">
        <f t="shared" si="2"/>
        <v>256.44</v>
      </c>
      <c r="AI43" s="52">
        <f t="shared" si="3"/>
        <v>66.040000000000006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15</v>
      </c>
      <c r="Z44" s="48">
        <v>10.8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15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69">
        <v>0</v>
      </c>
      <c r="Q45" s="69">
        <v>0</v>
      </c>
      <c r="R45" s="69">
        <v>0</v>
      </c>
      <c r="S45" s="69">
        <v>0</v>
      </c>
      <c r="T45" s="48">
        <v>0</v>
      </c>
      <c r="U45" s="48">
        <v>0</v>
      </c>
      <c r="V45" s="48">
        <v>0</v>
      </c>
      <c r="W45" s="48">
        <v>0</v>
      </c>
      <c r="X45" s="48">
        <v>0</v>
      </c>
      <c r="Y45" s="69">
        <v>5.8</v>
      </c>
      <c r="Z45" s="69">
        <v>3.8</v>
      </c>
      <c r="AA45" s="69">
        <v>3.8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5.8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6">
        <v>0</v>
      </c>
      <c r="Q46" s="76">
        <v>0</v>
      </c>
      <c r="R46" s="76">
        <v>0</v>
      </c>
      <c r="S46" s="76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76">
        <v>2.1</v>
      </c>
      <c r="Z46" s="76">
        <v>1.4</v>
      </c>
      <c r="AA46" s="76">
        <v>1.4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2.1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22.900000000000002</v>
      </c>
      <c r="Z47" s="68">
        <f t="shared" si="7"/>
        <v>16</v>
      </c>
      <c r="AA47" s="68">
        <f t="shared" si="7"/>
        <v>5.1999999999999993</v>
      </c>
      <c r="AB47" s="68">
        <f t="shared" si="7"/>
        <v>0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22.900000000000002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71</v>
      </c>
      <c r="C48" s="48">
        <v>70.400000000000006</v>
      </c>
      <c r="D48" s="48">
        <v>75.5</v>
      </c>
      <c r="E48" s="48">
        <v>72</v>
      </c>
      <c r="F48" s="48">
        <v>69.900000000000006</v>
      </c>
      <c r="G48" s="48">
        <v>65</v>
      </c>
      <c r="H48" s="48">
        <v>68</v>
      </c>
      <c r="I48" s="48">
        <v>59</v>
      </c>
      <c r="J48" s="48">
        <v>56</v>
      </c>
      <c r="K48" s="48">
        <v>55</v>
      </c>
      <c r="L48" s="48">
        <v>66</v>
      </c>
      <c r="M48" s="48">
        <v>55</v>
      </c>
      <c r="N48" s="48">
        <v>70</v>
      </c>
      <c r="O48" s="48">
        <v>70</v>
      </c>
      <c r="P48" s="48">
        <v>70</v>
      </c>
      <c r="Q48" s="48">
        <v>70</v>
      </c>
      <c r="R48" s="48">
        <v>70</v>
      </c>
      <c r="S48" s="48">
        <v>73.599999999999994</v>
      </c>
      <c r="T48" s="48">
        <v>72</v>
      </c>
      <c r="U48" s="48">
        <v>72</v>
      </c>
      <c r="V48" s="48">
        <v>68</v>
      </c>
      <c r="W48" s="48">
        <v>66.7</v>
      </c>
      <c r="X48" s="48">
        <v>66.7</v>
      </c>
      <c r="Y48" s="48">
        <v>63</v>
      </c>
      <c r="Z48" s="48">
        <v>68</v>
      </c>
      <c r="AA48" s="48">
        <v>63</v>
      </c>
      <c r="AB48" s="48">
        <v>63.4</v>
      </c>
      <c r="AC48" s="48">
        <v>74.599999999999994</v>
      </c>
      <c r="AD48" s="48">
        <v>75</v>
      </c>
      <c r="AE48" s="48">
        <v>70</v>
      </c>
      <c r="AF48" s="48">
        <v>72</v>
      </c>
      <c r="AG48" s="56"/>
      <c r="AH48" s="51">
        <f t="shared" si="2"/>
        <v>75.5</v>
      </c>
      <c r="AI48" s="52">
        <f t="shared" si="3"/>
        <v>55</v>
      </c>
      <c r="AK48" s="53"/>
    </row>
    <row r="49" spans="1:37" x14ac:dyDescent="0.25">
      <c r="A49" s="57" t="s">
        <v>56</v>
      </c>
      <c r="B49" s="69">
        <v>169</v>
      </c>
      <c r="C49" s="69">
        <v>180</v>
      </c>
      <c r="D49" s="69">
        <v>185</v>
      </c>
      <c r="E49" s="69">
        <v>150</v>
      </c>
      <c r="F49" s="69">
        <v>125</v>
      </c>
      <c r="G49" s="69">
        <v>86</v>
      </c>
      <c r="H49" s="69">
        <v>88</v>
      </c>
      <c r="I49" s="69">
        <v>66</v>
      </c>
      <c r="J49" s="69">
        <v>62</v>
      </c>
      <c r="K49" s="69">
        <v>60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48">
        <v>0</v>
      </c>
      <c r="V49" s="48">
        <v>0</v>
      </c>
      <c r="W49" s="48">
        <v>0</v>
      </c>
      <c r="X49" s="78">
        <v>0</v>
      </c>
      <c r="Y49" s="78">
        <f>95+46</f>
        <v>141</v>
      </c>
      <c r="Z49" s="78">
        <v>128</v>
      </c>
      <c r="AA49" s="69">
        <v>64</v>
      </c>
      <c r="AB49" s="69">
        <v>63.7</v>
      </c>
      <c r="AC49" s="69">
        <v>63.7</v>
      </c>
      <c r="AD49" s="69">
        <v>57.5</v>
      </c>
      <c r="AE49" s="69">
        <v>0</v>
      </c>
      <c r="AF49" s="69">
        <v>54.6</v>
      </c>
      <c r="AG49" s="58"/>
      <c r="AH49" s="51">
        <f t="shared" si="2"/>
        <v>185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325</v>
      </c>
      <c r="C50" s="69">
        <v>295</v>
      </c>
      <c r="D50" s="69">
        <v>330</v>
      </c>
      <c r="E50" s="69">
        <v>339</v>
      </c>
      <c r="F50" s="69">
        <v>340</v>
      </c>
      <c r="G50" s="48">
        <v>300</v>
      </c>
      <c r="H50" s="48">
        <v>335</v>
      </c>
      <c r="I50" s="48">
        <v>326</v>
      </c>
      <c r="J50" s="48">
        <v>300</v>
      </c>
      <c r="K50" s="48">
        <v>308</v>
      </c>
      <c r="L50" s="69">
        <v>344</v>
      </c>
      <c r="M50" s="69">
        <v>375</v>
      </c>
      <c r="N50" s="69">
        <v>350</v>
      </c>
      <c r="O50" s="69">
        <v>300</v>
      </c>
      <c r="P50" s="69">
        <v>315</v>
      </c>
      <c r="Q50" s="69">
        <v>290</v>
      </c>
      <c r="R50" s="69">
        <v>342</v>
      </c>
      <c r="S50" s="69">
        <v>370</v>
      </c>
      <c r="T50" s="69">
        <v>350</v>
      </c>
      <c r="U50" s="79">
        <v>360</v>
      </c>
      <c r="V50" s="79">
        <v>350</v>
      </c>
      <c r="W50" s="79">
        <v>340</v>
      </c>
      <c r="X50" s="79">
        <v>320</v>
      </c>
      <c r="Y50" s="79">
        <v>300</v>
      </c>
      <c r="Z50" s="79">
        <v>327</v>
      </c>
      <c r="AA50" s="69">
        <v>338</v>
      </c>
      <c r="AB50" s="69">
        <v>324</v>
      </c>
      <c r="AC50" s="69">
        <v>330</v>
      </c>
      <c r="AD50" s="69">
        <v>345</v>
      </c>
      <c r="AE50" s="69">
        <v>334</v>
      </c>
      <c r="AF50" s="69">
        <v>348</v>
      </c>
      <c r="AG50" s="80"/>
      <c r="AH50" s="51">
        <f t="shared" si="2"/>
        <v>375</v>
      </c>
      <c r="AI50" s="52">
        <f t="shared" si="3"/>
        <v>290</v>
      </c>
      <c r="AK50" s="53"/>
    </row>
    <row r="51" spans="1:37" x14ac:dyDescent="0.25">
      <c r="A51" s="57" t="s">
        <v>58</v>
      </c>
      <c r="B51" s="81">
        <v>48</v>
      </c>
      <c r="C51" s="81">
        <v>50</v>
      </c>
      <c r="D51" s="81">
        <v>50.2</v>
      </c>
      <c r="E51" s="81">
        <v>50</v>
      </c>
      <c r="F51" s="81">
        <v>50</v>
      </c>
      <c r="G51" s="81">
        <v>50</v>
      </c>
      <c r="H51" s="81">
        <v>50</v>
      </c>
      <c r="I51" s="81">
        <v>50</v>
      </c>
      <c r="J51" s="81">
        <v>50.2</v>
      </c>
      <c r="K51" s="81">
        <v>50.3</v>
      </c>
      <c r="L51" s="69">
        <v>45</v>
      </c>
      <c r="M51" s="69">
        <v>47</v>
      </c>
      <c r="N51" s="69">
        <v>48</v>
      </c>
      <c r="O51" s="69">
        <v>48</v>
      </c>
      <c r="P51" s="69">
        <v>45</v>
      </c>
      <c r="Q51" s="69">
        <v>45</v>
      </c>
      <c r="R51" s="69">
        <v>50</v>
      </c>
      <c r="S51" s="69">
        <v>50</v>
      </c>
      <c r="T51" s="69">
        <v>50</v>
      </c>
      <c r="U51" s="69">
        <v>48</v>
      </c>
      <c r="V51" s="69">
        <v>44</v>
      </c>
      <c r="W51" s="69">
        <v>42</v>
      </c>
      <c r="X51" s="69">
        <v>42</v>
      </c>
      <c r="Y51" s="69">
        <v>35</v>
      </c>
      <c r="Z51" s="69">
        <v>43</v>
      </c>
      <c r="AA51" s="81">
        <v>43</v>
      </c>
      <c r="AB51" s="81">
        <v>43</v>
      </c>
      <c r="AC51" s="81">
        <v>49.3</v>
      </c>
      <c r="AD51" s="81">
        <v>50</v>
      </c>
      <c r="AE51" s="81">
        <v>50</v>
      </c>
      <c r="AF51" s="81">
        <v>49</v>
      </c>
      <c r="AG51" s="80"/>
      <c r="AH51" s="51">
        <f t="shared" si="2"/>
        <v>50.3</v>
      </c>
      <c r="AI51" s="52">
        <f t="shared" si="3"/>
        <v>35</v>
      </c>
      <c r="AK51" s="53"/>
    </row>
    <row r="52" spans="1:37" x14ac:dyDescent="0.25">
      <c r="A52" s="57" t="s">
        <v>59</v>
      </c>
      <c r="B52" s="81">
        <v>76.900000000000006</v>
      </c>
      <c r="C52" s="81">
        <v>71</v>
      </c>
      <c r="D52" s="81">
        <v>78.2</v>
      </c>
      <c r="E52" s="81">
        <v>77.3</v>
      </c>
      <c r="F52" s="81">
        <v>79.7</v>
      </c>
      <c r="G52" s="81">
        <v>67.900000000000006</v>
      </c>
      <c r="H52" s="81">
        <v>67</v>
      </c>
      <c r="I52" s="81">
        <v>67</v>
      </c>
      <c r="J52" s="81">
        <v>59.4</v>
      </c>
      <c r="K52" s="81">
        <v>58.3</v>
      </c>
      <c r="L52" s="48">
        <v>53.1</v>
      </c>
      <c r="M52" s="48">
        <v>54</v>
      </c>
      <c r="N52" s="48">
        <v>60</v>
      </c>
      <c r="O52" s="48">
        <v>59</v>
      </c>
      <c r="P52" s="48">
        <v>48.9</v>
      </c>
      <c r="Q52" s="48">
        <v>48.9</v>
      </c>
      <c r="R52" s="48">
        <v>52</v>
      </c>
      <c r="S52" s="48">
        <v>47.4</v>
      </c>
      <c r="T52" s="48">
        <v>67</v>
      </c>
      <c r="U52" s="48">
        <v>67</v>
      </c>
      <c r="V52" s="48">
        <v>64</v>
      </c>
      <c r="W52" s="48">
        <v>61</v>
      </c>
      <c r="X52" s="48">
        <v>59</v>
      </c>
      <c r="Y52" s="48">
        <v>66</v>
      </c>
      <c r="Z52" s="48">
        <v>65</v>
      </c>
      <c r="AA52" s="48">
        <v>65.400000000000006</v>
      </c>
      <c r="AB52" s="48">
        <v>73.400000000000006</v>
      </c>
      <c r="AC52" s="48">
        <v>71.099999999999994</v>
      </c>
      <c r="AD52" s="48">
        <v>71.599999999999994</v>
      </c>
      <c r="AE52" s="48">
        <v>74.900000000000006</v>
      </c>
      <c r="AF52" s="48">
        <v>71</v>
      </c>
      <c r="AG52" s="80"/>
      <c r="AH52" s="51">
        <f t="shared" si="2"/>
        <v>79.7</v>
      </c>
      <c r="AI52" s="52">
        <f t="shared" si="3"/>
        <v>47.4</v>
      </c>
      <c r="AK52" s="53"/>
    </row>
    <row r="53" spans="1:37" x14ac:dyDescent="0.25">
      <c r="A53" s="57" t="s">
        <v>60</v>
      </c>
      <c r="B53" s="81">
        <v>9.5</v>
      </c>
      <c r="C53" s="69">
        <v>8</v>
      </c>
      <c r="D53" s="69">
        <v>8</v>
      </c>
      <c r="E53" s="69">
        <v>8</v>
      </c>
      <c r="F53" s="69">
        <v>8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5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7</v>
      </c>
      <c r="AA53" s="82">
        <v>7</v>
      </c>
      <c r="AB53" s="82">
        <v>7</v>
      </c>
      <c r="AC53" s="82">
        <v>7</v>
      </c>
      <c r="AD53" s="82">
        <v>7</v>
      </c>
      <c r="AE53" s="82">
        <v>7</v>
      </c>
      <c r="AF53" s="82">
        <v>7</v>
      </c>
      <c r="AG53" s="80"/>
      <c r="AH53" s="51">
        <f t="shared" si="2"/>
        <v>9.5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1">
        <v>0</v>
      </c>
      <c r="M54" s="81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6</v>
      </c>
      <c r="Q55" s="81">
        <v>6</v>
      </c>
      <c r="R55" s="81">
        <v>6</v>
      </c>
      <c r="S55" s="81">
        <v>6</v>
      </c>
      <c r="T55" s="81">
        <v>6</v>
      </c>
      <c r="U55" s="81">
        <v>6</v>
      </c>
      <c r="V55" s="81">
        <v>6</v>
      </c>
      <c r="W55" s="81">
        <v>6</v>
      </c>
      <c r="X55" s="81">
        <v>6</v>
      </c>
      <c r="Y55" s="81">
        <v>6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6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10</v>
      </c>
      <c r="C57" s="69">
        <v>10</v>
      </c>
      <c r="D57" s="69">
        <v>10</v>
      </c>
      <c r="E57" s="69">
        <v>10</v>
      </c>
      <c r="F57" s="69">
        <v>10</v>
      </c>
      <c r="G57" s="69">
        <v>10</v>
      </c>
      <c r="H57" s="69">
        <v>10</v>
      </c>
      <c r="I57" s="69">
        <v>10</v>
      </c>
      <c r="J57" s="69">
        <v>10</v>
      </c>
      <c r="K57" s="69">
        <v>10</v>
      </c>
      <c r="L57" s="69">
        <v>10</v>
      </c>
      <c r="M57" s="69">
        <v>10</v>
      </c>
      <c r="N57" s="69">
        <v>10</v>
      </c>
      <c r="O57" s="69">
        <v>10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10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709.4</v>
      </c>
      <c r="C59" s="68">
        <f t="shared" ref="C59:AF59" si="8">SUM(C48:C58)</f>
        <v>684.4</v>
      </c>
      <c r="D59" s="68">
        <f t="shared" si="8"/>
        <v>736.90000000000009</v>
      </c>
      <c r="E59" s="68">
        <f t="shared" si="8"/>
        <v>706.3</v>
      </c>
      <c r="F59" s="68">
        <f t="shared" si="8"/>
        <v>682.6</v>
      </c>
      <c r="G59" s="68">
        <f t="shared" si="8"/>
        <v>578.9</v>
      </c>
      <c r="H59" s="68">
        <f t="shared" si="8"/>
        <v>618</v>
      </c>
      <c r="I59" s="68">
        <f t="shared" si="8"/>
        <v>578</v>
      </c>
      <c r="J59" s="68">
        <f t="shared" si="8"/>
        <v>537.6</v>
      </c>
      <c r="K59" s="68">
        <f t="shared" si="8"/>
        <v>541.6</v>
      </c>
      <c r="L59" s="68">
        <f t="shared" si="8"/>
        <v>518.1</v>
      </c>
      <c r="M59" s="68">
        <f t="shared" si="8"/>
        <v>541</v>
      </c>
      <c r="N59" s="68">
        <f t="shared" si="8"/>
        <v>538</v>
      </c>
      <c r="O59" s="68">
        <f t="shared" si="8"/>
        <v>487</v>
      </c>
      <c r="P59" s="68">
        <f t="shared" si="8"/>
        <v>484.9</v>
      </c>
      <c r="Q59" s="68">
        <f t="shared" si="8"/>
        <v>459.9</v>
      </c>
      <c r="R59" s="68">
        <f t="shared" si="8"/>
        <v>520</v>
      </c>
      <c r="S59" s="68">
        <f t="shared" si="8"/>
        <v>547</v>
      </c>
      <c r="T59" s="68">
        <f t="shared" si="8"/>
        <v>550</v>
      </c>
      <c r="U59" s="68">
        <f t="shared" si="8"/>
        <v>553</v>
      </c>
      <c r="V59" s="68">
        <f t="shared" si="8"/>
        <v>532</v>
      </c>
      <c r="W59" s="68">
        <f t="shared" si="8"/>
        <v>515.70000000000005</v>
      </c>
      <c r="X59" s="68">
        <f t="shared" si="8"/>
        <v>493.7</v>
      </c>
      <c r="Y59" s="68">
        <f t="shared" si="8"/>
        <v>611</v>
      </c>
      <c r="Z59" s="68">
        <f t="shared" si="8"/>
        <v>638</v>
      </c>
      <c r="AA59" s="68">
        <f t="shared" si="8"/>
        <v>580.4</v>
      </c>
      <c r="AB59" s="68">
        <f t="shared" si="8"/>
        <v>574.5</v>
      </c>
      <c r="AC59" s="68">
        <f t="shared" si="8"/>
        <v>595.70000000000005</v>
      </c>
      <c r="AD59" s="68">
        <f t="shared" si="8"/>
        <v>606.1</v>
      </c>
      <c r="AE59" s="68">
        <f t="shared" si="8"/>
        <v>535.9</v>
      </c>
      <c r="AF59" s="68">
        <f t="shared" si="8"/>
        <v>601.6</v>
      </c>
      <c r="AG59" s="73">
        <f>SUM(AG48:AG58)</f>
        <v>0</v>
      </c>
      <c r="AH59" s="51">
        <f t="shared" si="2"/>
        <v>736.90000000000009</v>
      </c>
      <c r="AI59" s="52">
        <f t="shared" si="3"/>
        <v>459.9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>
        <v>20</v>
      </c>
      <c r="M64" s="88"/>
      <c r="N64" s="88"/>
      <c r="O64" s="88">
        <v>50</v>
      </c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50</v>
      </c>
      <c r="AI64" s="52">
        <f t="shared" si="3"/>
        <v>20</v>
      </c>
    </row>
    <row r="65" spans="1:35" ht="15.75" thickBot="1" x14ac:dyDescent="0.3">
      <c r="A65" s="89" t="s">
        <v>72</v>
      </c>
      <c r="B65" s="90">
        <f>B63+B59+B47+B43+B30+B64</f>
        <v>1036.94</v>
      </c>
      <c r="C65" s="90">
        <f t="shared" ref="C65:AF65" si="10">C63+C59+C47+C43+C30+C64</f>
        <v>1032.94</v>
      </c>
      <c r="D65" s="90">
        <f t="shared" si="10"/>
        <v>1056.44</v>
      </c>
      <c r="E65" s="90">
        <f t="shared" si="10"/>
        <v>1007.4399999999999</v>
      </c>
      <c r="F65" s="90">
        <f t="shared" si="10"/>
        <v>997.04</v>
      </c>
      <c r="G65" s="90">
        <f t="shared" si="10"/>
        <v>947.74</v>
      </c>
      <c r="H65" s="90">
        <f t="shared" si="10"/>
        <v>988.54</v>
      </c>
      <c r="I65" s="90">
        <f t="shared" si="10"/>
        <v>969.74</v>
      </c>
      <c r="J65" s="90">
        <f t="shared" si="10"/>
        <v>971.24</v>
      </c>
      <c r="K65" s="90">
        <f t="shared" si="10"/>
        <v>980.43999999999994</v>
      </c>
      <c r="L65" s="90">
        <f t="shared" si="10"/>
        <v>982.6400000000001</v>
      </c>
      <c r="M65" s="90">
        <f t="shared" si="10"/>
        <v>979.34</v>
      </c>
      <c r="N65" s="90">
        <f t="shared" si="10"/>
        <v>997.34</v>
      </c>
      <c r="O65" s="90">
        <f t="shared" si="10"/>
        <v>988.6400000000001</v>
      </c>
      <c r="P65" s="90">
        <f t="shared" si="10"/>
        <v>896.74</v>
      </c>
      <c r="Q65" s="90">
        <f t="shared" si="10"/>
        <v>870.84</v>
      </c>
      <c r="R65" s="90">
        <f t="shared" si="10"/>
        <v>943.64</v>
      </c>
      <c r="S65" s="90">
        <f t="shared" si="10"/>
        <v>965.74</v>
      </c>
      <c r="T65" s="90">
        <f t="shared" si="10"/>
        <v>967.44</v>
      </c>
      <c r="U65" s="90">
        <f t="shared" si="10"/>
        <v>970.64</v>
      </c>
      <c r="V65" s="90">
        <f t="shared" si="10"/>
        <v>960.43999999999994</v>
      </c>
      <c r="W65" s="90">
        <f t="shared" si="10"/>
        <v>951.14</v>
      </c>
      <c r="X65" s="90">
        <f t="shared" si="10"/>
        <v>929.14</v>
      </c>
      <c r="Y65" s="90">
        <f t="shared" si="10"/>
        <v>1121.8399999999999</v>
      </c>
      <c r="Z65" s="90">
        <f t="shared" si="10"/>
        <v>1135.74</v>
      </c>
      <c r="AA65" s="90">
        <f t="shared" si="10"/>
        <v>1068.6400000000001</v>
      </c>
      <c r="AB65" s="90">
        <f t="shared" si="10"/>
        <v>1067.44</v>
      </c>
      <c r="AC65" s="90">
        <f t="shared" si="10"/>
        <v>1051.74</v>
      </c>
      <c r="AD65" s="90">
        <f t="shared" si="10"/>
        <v>1011.54</v>
      </c>
      <c r="AE65" s="90">
        <f t="shared" si="10"/>
        <v>964.43999999999994</v>
      </c>
      <c r="AF65" s="90">
        <f t="shared" si="10"/>
        <v>950.74</v>
      </c>
      <c r="AG65" s="73">
        <f>AG63+AG59+AG47+AG43+AG30+AG64</f>
        <v>1355.5100000000002</v>
      </c>
      <c r="AH65" s="51">
        <f t="shared" si="2"/>
        <v>1135.74</v>
      </c>
      <c r="AI65" s="52">
        <f t="shared" si="3"/>
        <v>870.84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49.96</v>
      </c>
      <c r="C72" s="93">
        <v>49.8</v>
      </c>
      <c r="D72" s="93">
        <v>50.000999999999998</v>
      </c>
      <c r="E72" s="93">
        <v>50.048000000000002</v>
      </c>
      <c r="F72" s="93">
        <v>49.921999999999997</v>
      </c>
      <c r="G72" s="93">
        <v>50.045999999999999</v>
      </c>
      <c r="H72" s="93">
        <v>50.031999999999996</v>
      </c>
      <c r="I72" s="93">
        <v>50.064</v>
      </c>
      <c r="J72" s="93">
        <v>50.076999999999998</v>
      </c>
      <c r="K72" s="93">
        <v>50.030999999999999</v>
      </c>
      <c r="L72" s="93">
        <v>50.103000000000002</v>
      </c>
      <c r="M72" s="93">
        <v>50</v>
      </c>
      <c r="N72" s="93">
        <v>50</v>
      </c>
      <c r="O72" s="93">
        <v>50</v>
      </c>
      <c r="P72" s="93">
        <v>49.962000000000003</v>
      </c>
      <c r="Q72" s="94">
        <v>50</v>
      </c>
      <c r="R72" s="93">
        <v>50.051000000000002</v>
      </c>
      <c r="S72" s="93">
        <v>50.116</v>
      </c>
      <c r="T72" s="93">
        <v>50.1</v>
      </c>
      <c r="U72" s="93">
        <v>50.1</v>
      </c>
      <c r="V72" s="93">
        <v>50.1</v>
      </c>
      <c r="W72" s="93">
        <v>50.179000000000002</v>
      </c>
      <c r="X72" s="93">
        <v>50.179000000000002</v>
      </c>
      <c r="Y72" s="93">
        <v>49.911999999999999</v>
      </c>
      <c r="Z72" s="93">
        <v>49.923999999999999</v>
      </c>
      <c r="AA72" s="93">
        <v>49.98</v>
      </c>
      <c r="AB72" s="93">
        <v>49.98</v>
      </c>
      <c r="AC72" s="93">
        <v>49.92</v>
      </c>
      <c r="AD72" s="93">
        <v>50.040999999999997</v>
      </c>
      <c r="AE72" s="93">
        <v>49.82</v>
      </c>
      <c r="AF72" s="95">
        <v>49.905999999999999</v>
      </c>
      <c r="AG72" s="96"/>
      <c r="AH72" s="51">
        <f t="shared" si="2"/>
        <v>50.179000000000002</v>
      </c>
      <c r="AI72" s="52">
        <f t="shared" si="3"/>
        <v>49.8</v>
      </c>
    </row>
    <row r="73" spans="1:35" x14ac:dyDescent="0.25">
      <c r="A73" s="97" t="s">
        <v>80</v>
      </c>
      <c r="B73" s="69">
        <v>124.9</v>
      </c>
      <c r="C73" s="69">
        <v>126.9</v>
      </c>
      <c r="D73" s="69">
        <v>124.6</v>
      </c>
      <c r="E73" s="69">
        <v>123</v>
      </c>
      <c r="F73" s="69">
        <v>122.5</v>
      </c>
      <c r="G73" s="69">
        <v>128</v>
      </c>
      <c r="H73" s="69">
        <v>124.5</v>
      </c>
      <c r="I73" s="69">
        <v>125.3</v>
      </c>
      <c r="J73" s="69">
        <v>126.5</v>
      </c>
      <c r="K73" s="69">
        <v>125.2</v>
      </c>
      <c r="L73" s="69">
        <v>125.9</v>
      </c>
      <c r="M73" s="69">
        <v>123</v>
      </c>
      <c r="N73" s="69">
        <v>123</v>
      </c>
      <c r="O73" s="69">
        <v>123</v>
      </c>
      <c r="P73" s="69">
        <v>124.7</v>
      </c>
      <c r="Q73" s="69">
        <v>124.7</v>
      </c>
      <c r="R73" s="98">
        <v>125.4</v>
      </c>
      <c r="S73" s="98">
        <v>121.3</v>
      </c>
      <c r="T73" s="98">
        <v>127.5</v>
      </c>
      <c r="U73" s="98">
        <v>127.5</v>
      </c>
      <c r="V73" s="98">
        <v>125</v>
      </c>
      <c r="W73" s="98">
        <v>124.7</v>
      </c>
      <c r="X73" s="98">
        <v>124.7</v>
      </c>
      <c r="Y73" s="98">
        <v>124.6</v>
      </c>
      <c r="Z73" s="98">
        <v>125.5</v>
      </c>
      <c r="AA73" s="69">
        <v>126.3</v>
      </c>
      <c r="AB73" s="69">
        <v>124.3</v>
      </c>
      <c r="AC73" s="69">
        <v>125.1</v>
      </c>
      <c r="AD73" s="69">
        <v>123.6</v>
      </c>
      <c r="AE73" s="69">
        <v>126</v>
      </c>
      <c r="AF73" s="99">
        <v>125</v>
      </c>
      <c r="AG73" s="100"/>
      <c r="AH73" s="51">
        <f t="shared" si="2"/>
        <v>128</v>
      </c>
      <c r="AI73" s="52">
        <f t="shared" si="3"/>
        <v>121.3</v>
      </c>
    </row>
    <row r="74" spans="1:35" x14ac:dyDescent="0.25">
      <c r="A74" s="97" t="s">
        <v>81</v>
      </c>
      <c r="B74" s="69">
        <v>127.9</v>
      </c>
      <c r="C74" s="69">
        <v>130.19999999999999</v>
      </c>
      <c r="D74" s="69">
        <v>127.8</v>
      </c>
      <c r="E74" s="69">
        <v>126.5</v>
      </c>
      <c r="F74" s="69">
        <v>125.8</v>
      </c>
      <c r="G74" s="69">
        <v>130.4</v>
      </c>
      <c r="H74" s="69">
        <v>127.5</v>
      </c>
      <c r="I74" s="69">
        <v>127.8</v>
      </c>
      <c r="J74" s="69">
        <v>128.6</v>
      </c>
      <c r="K74" s="69">
        <v>127.2</v>
      </c>
      <c r="L74" s="69">
        <v>128.19999999999999</v>
      </c>
      <c r="M74" s="69">
        <v>125</v>
      </c>
      <c r="N74" s="69">
        <v>125</v>
      </c>
      <c r="O74" s="69">
        <v>125</v>
      </c>
      <c r="P74" s="69">
        <v>126.9</v>
      </c>
      <c r="Q74" s="69">
        <v>126.9</v>
      </c>
      <c r="R74" s="98">
        <v>128.19999999999999</v>
      </c>
      <c r="S74" s="98">
        <v>124.6</v>
      </c>
      <c r="T74" s="98">
        <v>130.4</v>
      </c>
      <c r="U74" s="98">
        <v>130.4</v>
      </c>
      <c r="V74" s="98">
        <v>128</v>
      </c>
      <c r="W74" s="98">
        <v>127.2</v>
      </c>
      <c r="X74" s="98">
        <v>127.2</v>
      </c>
      <c r="Y74" s="98">
        <v>126.7</v>
      </c>
      <c r="Z74" s="98">
        <v>128.19999999999999</v>
      </c>
      <c r="AA74" s="69">
        <v>128.69999999999999</v>
      </c>
      <c r="AB74" s="69">
        <v>127.1</v>
      </c>
      <c r="AC74" s="69">
        <v>128.30000000000001</v>
      </c>
      <c r="AD74" s="69">
        <v>127</v>
      </c>
      <c r="AE74" s="69">
        <v>129.5</v>
      </c>
      <c r="AF74" s="99">
        <v>128.5</v>
      </c>
      <c r="AG74" s="100"/>
      <c r="AH74" s="51">
        <f t="shared" si="2"/>
        <v>130.4</v>
      </c>
      <c r="AI74" s="52">
        <f t="shared" si="3"/>
        <v>124.6</v>
      </c>
    </row>
    <row r="75" spans="1:35" x14ac:dyDescent="0.25">
      <c r="A75" s="97" t="s">
        <v>82</v>
      </c>
      <c r="B75" s="69">
        <v>130.6</v>
      </c>
      <c r="C75" s="69">
        <v>130.69999999999999</v>
      </c>
      <c r="D75" s="69">
        <v>1230</v>
      </c>
      <c r="E75" s="69">
        <v>132.5</v>
      </c>
      <c r="F75" s="69">
        <v>129.6</v>
      </c>
      <c r="G75" s="69">
        <v>124.9</v>
      </c>
      <c r="H75" s="69">
        <v>130.4</v>
      </c>
      <c r="I75" s="69">
        <v>129.4</v>
      </c>
      <c r="J75" s="69">
        <v>131.30000000000001</v>
      </c>
      <c r="K75" s="69">
        <v>130.6</v>
      </c>
      <c r="L75" s="69">
        <v>131.69999999999999</v>
      </c>
      <c r="M75" s="69">
        <v>130</v>
      </c>
      <c r="N75" s="69">
        <v>130</v>
      </c>
      <c r="O75" s="69">
        <v>130</v>
      </c>
      <c r="P75" s="69">
        <v>130.5</v>
      </c>
      <c r="Q75" s="69">
        <v>130.5</v>
      </c>
      <c r="R75" s="69">
        <v>128.69999999999999</v>
      </c>
      <c r="S75" s="69">
        <v>127.8</v>
      </c>
      <c r="T75" s="98">
        <v>127.3</v>
      </c>
      <c r="U75" s="98">
        <v>127.3</v>
      </c>
      <c r="V75" s="98">
        <v>128</v>
      </c>
      <c r="W75" s="98">
        <v>129.19999999999999</v>
      </c>
      <c r="X75" s="98">
        <v>129.19999999999999</v>
      </c>
      <c r="Y75" s="98">
        <v>127.5</v>
      </c>
      <c r="Z75" s="98">
        <v>126.2</v>
      </c>
      <c r="AA75" s="69">
        <v>127.8</v>
      </c>
      <c r="AB75" s="69">
        <v>127.5</v>
      </c>
      <c r="AC75" s="69">
        <v>129.4</v>
      </c>
      <c r="AD75" s="69">
        <v>128</v>
      </c>
      <c r="AE75" s="69">
        <v>126.8</v>
      </c>
      <c r="AF75" s="99">
        <v>132</v>
      </c>
      <c r="AG75" s="100"/>
      <c r="AH75" s="51">
        <f t="shared" si="2"/>
        <v>1230</v>
      </c>
      <c r="AI75" s="52">
        <f t="shared" si="3"/>
        <v>124.9</v>
      </c>
    </row>
    <row r="76" spans="1:35" x14ac:dyDescent="0.25">
      <c r="A76" s="101" t="s">
        <v>83</v>
      </c>
      <c r="B76" s="69">
        <v>132.5</v>
      </c>
      <c r="C76" s="69">
        <v>131.19999999999999</v>
      </c>
      <c r="D76" s="69">
        <v>131.6</v>
      </c>
      <c r="E76" s="69">
        <v>135.4</v>
      </c>
      <c r="F76" s="69">
        <v>131.4</v>
      </c>
      <c r="G76" s="69">
        <v>136</v>
      </c>
      <c r="H76" s="69">
        <v>130.1</v>
      </c>
      <c r="I76" s="69">
        <v>131.30000000000001</v>
      </c>
      <c r="J76" s="69">
        <v>133.80000000000001</v>
      </c>
      <c r="K76" s="69">
        <v>131.1</v>
      </c>
      <c r="L76" s="69">
        <v>134.5</v>
      </c>
      <c r="M76" s="69"/>
      <c r="N76" s="69"/>
      <c r="O76" s="69"/>
      <c r="P76" s="69">
        <v>131.6</v>
      </c>
      <c r="Q76" s="69">
        <v>131.6</v>
      </c>
      <c r="R76" s="69">
        <v>129.9</v>
      </c>
      <c r="S76" s="69">
        <v>128.30000000000001</v>
      </c>
      <c r="T76" s="98">
        <v>127.4</v>
      </c>
      <c r="U76" s="98">
        <v>127.4</v>
      </c>
      <c r="V76" s="98">
        <v>128</v>
      </c>
      <c r="W76" s="98">
        <v>128.80000000000001</v>
      </c>
      <c r="X76" s="98">
        <v>128.80000000000001</v>
      </c>
      <c r="Y76" s="98">
        <v>126.9</v>
      </c>
      <c r="Z76" s="98">
        <v>126.9</v>
      </c>
      <c r="AA76" s="69">
        <v>128</v>
      </c>
      <c r="AB76" s="69">
        <v>128.19999999999999</v>
      </c>
      <c r="AC76" s="69">
        <v>129.1</v>
      </c>
      <c r="AD76" s="69">
        <v>129.80000000000001</v>
      </c>
      <c r="AE76" s="69">
        <v>128.6</v>
      </c>
      <c r="AF76" s="99">
        <v>13</v>
      </c>
      <c r="AG76" s="100"/>
      <c r="AH76" s="51">
        <f t="shared" si="2"/>
        <v>136</v>
      </c>
      <c r="AI76" s="52">
        <f t="shared" si="3"/>
        <v>13</v>
      </c>
    </row>
    <row r="77" spans="1:35" x14ac:dyDescent="0.25">
      <c r="A77" s="101" t="s">
        <v>84</v>
      </c>
      <c r="B77" s="102">
        <v>132.5</v>
      </c>
      <c r="C77" s="102">
        <v>135.9</v>
      </c>
      <c r="D77" s="102">
        <v>126.9</v>
      </c>
      <c r="E77" s="102">
        <v>127.5</v>
      </c>
      <c r="F77" s="102">
        <v>128</v>
      </c>
      <c r="G77" s="102">
        <v>135</v>
      </c>
      <c r="H77" s="102">
        <v>130</v>
      </c>
      <c r="I77" s="102">
        <v>130.30000000000001</v>
      </c>
      <c r="J77" s="102">
        <v>133.4</v>
      </c>
      <c r="K77" s="102">
        <v>133.1</v>
      </c>
      <c r="L77" s="102">
        <v>131</v>
      </c>
      <c r="M77" s="102">
        <v>130</v>
      </c>
      <c r="N77" s="102">
        <v>130</v>
      </c>
      <c r="O77" s="102">
        <v>130</v>
      </c>
      <c r="P77" s="102">
        <v>132.30000000000001</v>
      </c>
      <c r="Q77" s="102">
        <v>132.30000000000001</v>
      </c>
      <c r="R77" s="102">
        <v>131.19999999999999</v>
      </c>
      <c r="S77" s="102">
        <v>130.69999999999999</v>
      </c>
      <c r="T77" s="98">
        <v>136.19999999999999</v>
      </c>
      <c r="U77" s="98">
        <v>136.19999999999999</v>
      </c>
      <c r="V77" s="98">
        <v>133</v>
      </c>
      <c r="W77" s="98">
        <v>131.69999999999999</v>
      </c>
      <c r="X77" s="98">
        <v>131.69999999999999</v>
      </c>
      <c r="Y77" s="98">
        <v>133.80000000000001</v>
      </c>
      <c r="Z77" s="98">
        <v>135.19999999999999</v>
      </c>
      <c r="AA77" s="102">
        <v>130.6</v>
      </c>
      <c r="AB77" s="102">
        <v>132.30000000000001</v>
      </c>
      <c r="AC77" s="102">
        <v>129.6</v>
      </c>
      <c r="AD77" s="102">
        <v>126.9</v>
      </c>
      <c r="AE77" s="102">
        <v>128.80000000000001</v>
      </c>
      <c r="AF77" s="103">
        <v>131.80000000000001</v>
      </c>
      <c r="AG77" s="104"/>
      <c r="AH77" s="51">
        <f t="shared" si="2"/>
        <v>136.19999999999999</v>
      </c>
      <c r="AI77" s="52">
        <f t="shared" si="3"/>
        <v>126.9</v>
      </c>
    </row>
    <row r="78" spans="1:35" x14ac:dyDescent="0.25">
      <c r="A78" s="97" t="s">
        <v>85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98"/>
      <c r="U78" s="98"/>
      <c r="V78" s="98"/>
      <c r="W78" s="98"/>
      <c r="X78" s="98"/>
      <c r="Y78" s="98"/>
      <c r="Z78" s="98"/>
      <c r="AA78" s="69"/>
      <c r="AB78" s="69"/>
      <c r="AC78" s="69"/>
      <c r="AD78" s="69"/>
      <c r="AE78" s="69"/>
      <c r="AF78" s="99"/>
      <c r="AG78" s="100"/>
      <c r="AH78" s="51">
        <f>MAX(B78:AF78)</f>
        <v>0</v>
      </c>
      <c r="AI78" s="52">
        <f>MIN(B78:AF78)</f>
        <v>0</v>
      </c>
    </row>
    <row r="79" spans="1:35" ht="15.75" thickBot="1" x14ac:dyDescent="0.3">
      <c r="A79" s="97" t="s">
        <v>86</v>
      </c>
      <c r="B79" s="105">
        <v>65.8</v>
      </c>
      <c r="C79" s="105">
        <v>67</v>
      </c>
      <c r="D79" s="105">
        <v>65.099999999999994</v>
      </c>
      <c r="E79" s="105">
        <v>64.599999999999994</v>
      </c>
      <c r="F79" s="105">
        <v>64.099999999999994</v>
      </c>
      <c r="G79" s="105">
        <v>66.5</v>
      </c>
      <c r="H79" s="105">
        <v>65.3</v>
      </c>
      <c r="I79" s="105">
        <v>65.599999999999994</v>
      </c>
      <c r="J79" s="105">
        <v>65.5</v>
      </c>
      <c r="K79" s="105">
        <v>65.2</v>
      </c>
      <c r="L79" s="105">
        <v>65.3</v>
      </c>
      <c r="M79" s="105">
        <v>64.2</v>
      </c>
      <c r="N79" s="105">
        <v>64.2</v>
      </c>
      <c r="O79" s="105">
        <v>64.2</v>
      </c>
      <c r="P79" s="105">
        <v>64.8</v>
      </c>
      <c r="Q79" s="105">
        <v>64.8</v>
      </c>
      <c r="R79" s="105">
        <v>65.900000000000006</v>
      </c>
      <c r="S79" s="105">
        <v>64</v>
      </c>
      <c r="T79" s="105">
        <v>67</v>
      </c>
      <c r="U79" s="105">
        <v>66</v>
      </c>
      <c r="V79" s="105">
        <v>64</v>
      </c>
      <c r="W79" s="105">
        <v>62.7</v>
      </c>
      <c r="X79" s="105">
        <v>62.7</v>
      </c>
      <c r="Y79" s="105">
        <v>64.7</v>
      </c>
      <c r="Z79" s="105">
        <v>65.400000000000006</v>
      </c>
      <c r="AA79" s="105">
        <v>65.599999999999994</v>
      </c>
      <c r="AB79" s="105">
        <v>64.900000000000006</v>
      </c>
      <c r="AC79" s="105">
        <v>65.599999999999994</v>
      </c>
      <c r="AD79" s="105">
        <v>65.7</v>
      </c>
      <c r="AE79" s="105">
        <v>66</v>
      </c>
      <c r="AF79" s="106">
        <v>66</v>
      </c>
      <c r="AG79" s="107"/>
      <c r="AH79" s="51">
        <f>MAX(B79:AF79)</f>
        <v>67</v>
      </c>
      <c r="AI79" s="52">
        <f>MIN(B79:AF79)</f>
        <v>62.7</v>
      </c>
    </row>
    <row r="80" spans="1:35" x14ac:dyDescent="0.25">
      <c r="A80" s="108" t="s">
        <v>87</v>
      </c>
      <c r="B80" s="109">
        <f t="shared" ref="B80:AF80" si="19">SUMIF(B48:B57,"&gt;0")</f>
        <v>709.4</v>
      </c>
      <c r="C80" s="109">
        <f t="shared" si="19"/>
        <v>684.4</v>
      </c>
      <c r="D80" s="109">
        <f t="shared" si="19"/>
        <v>736.90000000000009</v>
      </c>
      <c r="E80" s="109">
        <f t="shared" si="19"/>
        <v>706.3</v>
      </c>
      <c r="F80" s="109">
        <f t="shared" si="19"/>
        <v>682.6</v>
      </c>
      <c r="G80" s="109">
        <f t="shared" si="19"/>
        <v>578.9</v>
      </c>
      <c r="H80" s="109">
        <f t="shared" si="19"/>
        <v>618</v>
      </c>
      <c r="I80" s="109">
        <f t="shared" si="19"/>
        <v>578</v>
      </c>
      <c r="J80" s="109">
        <f t="shared" si="19"/>
        <v>537.6</v>
      </c>
      <c r="K80" s="109">
        <f t="shared" si="19"/>
        <v>541.6</v>
      </c>
      <c r="L80" s="109">
        <f t="shared" si="19"/>
        <v>518.1</v>
      </c>
      <c r="M80" s="109">
        <f t="shared" si="19"/>
        <v>541</v>
      </c>
      <c r="N80" s="109">
        <f t="shared" si="19"/>
        <v>538</v>
      </c>
      <c r="O80" s="109">
        <f t="shared" si="19"/>
        <v>487</v>
      </c>
      <c r="P80" s="109">
        <f t="shared" si="19"/>
        <v>484.9</v>
      </c>
      <c r="Q80" s="109">
        <f t="shared" si="19"/>
        <v>459.9</v>
      </c>
      <c r="R80" s="109">
        <f t="shared" si="19"/>
        <v>520</v>
      </c>
      <c r="S80" s="109">
        <f t="shared" si="19"/>
        <v>547</v>
      </c>
      <c r="T80" s="109">
        <f t="shared" si="19"/>
        <v>550</v>
      </c>
      <c r="U80" s="109">
        <f t="shared" si="19"/>
        <v>553</v>
      </c>
      <c r="V80" s="109">
        <f t="shared" si="19"/>
        <v>532</v>
      </c>
      <c r="W80" s="109">
        <f t="shared" si="19"/>
        <v>515.70000000000005</v>
      </c>
      <c r="X80" s="109">
        <f t="shared" si="19"/>
        <v>493.7</v>
      </c>
      <c r="Y80" s="109">
        <f t="shared" si="19"/>
        <v>611</v>
      </c>
      <c r="Z80" s="109">
        <f t="shared" si="19"/>
        <v>638</v>
      </c>
      <c r="AA80" s="109">
        <f t="shared" si="19"/>
        <v>580.4</v>
      </c>
      <c r="AB80" s="109">
        <f t="shared" si="19"/>
        <v>574.5</v>
      </c>
      <c r="AC80" s="109">
        <f t="shared" si="19"/>
        <v>595.70000000000005</v>
      </c>
      <c r="AD80" s="109">
        <f t="shared" si="19"/>
        <v>606.1</v>
      </c>
      <c r="AE80" s="109">
        <f t="shared" si="19"/>
        <v>535.9</v>
      </c>
      <c r="AF80" s="109">
        <f t="shared" si="19"/>
        <v>601.6</v>
      </c>
      <c r="AG80" s="110"/>
      <c r="AH80" s="51">
        <f>MAX(B80:AF80)</f>
        <v>736.90000000000009</v>
      </c>
      <c r="AI80" s="52">
        <f>MIN(B80:AF80)</f>
        <v>459.9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143.22</v>
      </c>
      <c r="C82" s="114">
        <f t="shared" ref="C82:AF82" si="20">C11+C13+C17+C34+C36+C38+C40+C94+C108+C110+C121+C127+C130+C139+C143+C144+C147+C154+C159+C162+C163+C164+C172+C177+C83+C84+C85+C86+C99</f>
        <v>145.41999999999999</v>
      </c>
      <c r="D82" s="114">
        <f t="shared" si="20"/>
        <v>143.12</v>
      </c>
      <c r="E82" s="114">
        <f t="shared" si="20"/>
        <v>153.82</v>
      </c>
      <c r="F82" s="114">
        <f t="shared" si="20"/>
        <v>166.42</v>
      </c>
      <c r="G82" s="114">
        <f t="shared" si="20"/>
        <v>200.22</v>
      </c>
      <c r="H82" s="114">
        <f t="shared" si="20"/>
        <v>208.72</v>
      </c>
      <c r="I82" s="114">
        <f t="shared" si="20"/>
        <v>216.72</v>
      </c>
      <c r="J82" s="114">
        <f t="shared" si="20"/>
        <v>245.62000000000003</v>
      </c>
      <c r="K82" s="114">
        <f t="shared" si="20"/>
        <v>251.82000000000002</v>
      </c>
      <c r="L82" s="114">
        <f t="shared" si="20"/>
        <v>256.82</v>
      </c>
      <c r="M82" s="114">
        <f t="shared" si="20"/>
        <v>259.41999999999996</v>
      </c>
      <c r="N82" s="114">
        <f t="shared" si="20"/>
        <v>259.41999999999996</v>
      </c>
      <c r="O82" s="114">
        <f t="shared" si="20"/>
        <v>148.52000000000001</v>
      </c>
      <c r="P82" s="114">
        <f t="shared" si="20"/>
        <v>207.22</v>
      </c>
      <c r="Q82" s="114">
        <f t="shared" si="20"/>
        <v>196.12</v>
      </c>
      <c r="R82" s="114">
        <f t="shared" si="20"/>
        <v>198.51999999999998</v>
      </c>
      <c r="S82" s="114">
        <f t="shared" si="20"/>
        <v>200.42</v>
      </c>
      <c r="T82" s="114">
        <f t="shared" si="20"/>
        <v>206.32000000000002</v>
      </c>
      <c r="U82" s="114">
        <f t="shared" si="20"/>
        <v>216.72</v>
      </c>
      <c r="V82" s="114">
        <f t="shared" si="20"/>
        <v>237.22</v>
      </c>
      <c r="W82" s="114">
        <f t="shared" si="20"/>
        <v>256.41999999999996</v>
      </c>
      <c r="X82" s="114">
        <f t="shared" si="20"/>
        <v>271.41999999999996</v>
      </c>
      <c r="Y82" s="114">
        <f t="shared" si="20"/>
        <v>299.12</v>
      </c>
      <c r="Z82" s="114">
        <f t="shared" si="20"/>
        <v>295.52</v>
      </c>
      <c r="AA82" s="114">
        <f t="shared" si="20"/>
        <v>267.91999999999996</v>
      </c>
      <c r="AB82" s="114">
        <f t="shared" si="20"/>
        <v>253.92000000000002</v>
      </c>
      <c r="AC82" s="114">
        <f t="shared" si="20"/>
        <v>225.62</v>
      </c>
      <c r="AD82" s="114">
        <f t="shared" si="20"/>
        <v>181.32000000000002</v>
      </c>
      <c r="AE82" s="114">
        <f t="shared" si="20"/>
        <v>146.12</v>
      </c>
      <c r="AF82" s="114">
        <f t="shared" si="20"/>
        <v>144.72000000000003</v>
      </c>
      <c r="AG82" s="115"/>
      <c r="AH82" s="51">
        <f>MAX(B82:AF82)</f>
        <v>299.12</v>
      </c>
      <c r="AI82" s="52">
        <f>MIN(B82:AF82)</f>
        <v>143.12</v>
      </c>
    </row>
    <row r="83" spans="1:37" x14ac:dyDescent="0.25">
      <c r="A83" s="116" t="s">
        <v>89</v>
      </c>
      <c r="B83" s="117">
        <v>-46.6</v>
      </c>
      <c r="C83" s="117">
        <v>-38</v>
      </c>
      <c r="D83" s="117">
        <v>-49.5</v>
      </c>
      <c r="E83" s="117">
        <v>-53.4</v>
      </c>
      <c r="F83" s="117">
        <v>-59.6</v>
      </c>
      <c r="G83" s="117">
        <v>-33.799999999999997</v>
      </c>
      <c r="H83" s="117">
        <v>-40.799999999999997</v>
      </c>
      <c r="I83" s="117">
        <v>-28.7</v>
      </c>
      <c r="J83" s="117">
        <v>-10.8</v>
      </c>
      <c r="K83" s="117">
        <v>-7.5</v>
      </c>
      <c r="L83" s="117">
        <v>3.8</v>
      </c>
      <c r="M83" s="117">
        <v>7</v>
      </c>
      <c r="N83" s="117">
        <v>7</v>
      </c>
      <c r="O83" s="117">
        <v>4.5</v>
      </c>
      <c r="P83" s="117">
        <v>-1</v>
      </c>
      <c r="Q83" s="117">
        <v>-3</v>
      </c>
      <c r="R83" s="117">
        <v>2.2999999999999998</v>
      </c>
      <c r="S83" s="117">
        <v>-1.7</v>
      </c>
      <c r="T83" s="117">
        <v>12.2</v>
      </c>
      <c r="U83" s="117">
        <v>15</v>
      </c>
      <c r="V83" s="117">
        <v>20</v>
      </c>
      <c r="W83" s="117">
        <v>25</v>
      </c>
      <c r="X83" s="117">
        <v>29.5</v>
      </c>
      <c r="Y83" s="117">
        <v>55.3</v>
      </c>
      <c r="Z83" s="117">
        <v>49</v>
      </c>
      <c r="AA83" s="49">
        <v>47.4</v>
      </c>
      <c r="AB83" s="49">
        <v>52.3</v>
      </c>
      <c r="AC83" s="49">
        <v>34.299999999999997</v>
      </c>
      <c r="AD83" s="49">
        <v>15.6</v>
      </c>
      <c r="AE83" s="49">
        <v>17.7</v>
      </c>
      <c r="AF83" s="118">
        <v>-20.3</v>
      </c>
      <c r="AG83" s="119">
        <v>75</v>
      </c>
      <c r="AH83" s="51">
        <f>IF(ABS(MAX(B83:AF83))&gt;ABS(MIN(B83:AF83)),MAX(B83:AF83),MIN(B83:AF83))</f>
        <v>-59.6</v>
      </c>
      <c r="AI83" s="120">
        <f>INDEX($B$9:$AF$9,1,MATCH(AH83,B83:AF83,0))</f>
        <v>0.20833333333333301</v>
      </c>
    </row>
    <row r="84" spans="1:37" x14ac:dyDescent="0.25">
      <c r="A84" s="121" t="s">
        <v>90</v>
      </c>
      <c r="B84" s="82">
        <v>0.2</v>
      </c>
      <c r="C84" s="82">
        <v>-6.7</v>
      </c>
      <c r="D84" s="82">
        <v>-6</v>
      </c>
      <c r="E84" s="82">
        <v>1.5</v>
      </c>
      <c r="F84" s="82">
        <v>4.5999999999999996</v>
      </c>
      <c r="G84" s="82">
        <v>18.5</v>
      </c>
      <c r="H84" s="82">
        <v>22.6</v>
      </c>
      <c r="I84" s="82">
        <v>23.6</v>
      </c>
      <c r="J84" s="82">
        <v>32.299999999999997</v>
      </c>
      <c r="K84" s="82">
        <v>35</v>
      </c>
      <c r="L84" s="82">
        <v>35</v>
      </c>
      <c r="M84" s="82">
        <v>40</v>
      </c>
      <c r="N84" s="82">
        <v>40</v>
      </c>
      <c r="O84" s="82">
        <v>40</v>
      </c>
      <c r="P84" s="82">
        <v>24</v>
      </c>
      <c r="Q84" s="82">
        <v>20</v>
      </c>
      <c r="R84" s="82">
        <v>46</v>
      </c>
      <c r="S84" s="82">
        <v>54</v>
      </c>
      <c r="T84" s="82">
        <v>46</v>
      </c>
      <c r="U84" s="82">
        <v>46</v>
      </c>
      <c r="V84" s="82">
        <v>48</v>
      </c>
      <c r="W84" s="82">
        <v>50</v>
      </c>
      <c r="X84" s="82">
        <v>52</v>
      </c>
      <c r="Y84" s="82">
        <v>44</v>
      </c>
      <c r="Z84" s="82">
        <v>49</v>
      </c>
      <c r="AA84" s="69">
        <v>41</v>
      </c>
      <c r="AB84" s="69">
        <v>36</v>
      </c>
      <c r="AC84" s="69">
        <v>29</v>
      </c>
      <c r="AD84" s="69">
        <v>32</v>
      </c>
      <c r="AE84" s="69">
        <v>23.6</v>
      </c>
      <c r="AF84" s="122">
        <v>7.9</v>
      </c>
      <c r="AG84" s="119">
        <v>240</v>
      </c>
      <c r="AH84" s="51">
        <f>IF(ABS(MAX(B84:AF84))&gt;ABS(MIN(B84:AF84)),MAX(B84:AF84),MIN(B84:AF84))</f>
        <v>54</v>
      </c>
      <c r="AI84" s="120">
        <f>INDEX($B$9:$AF$9,1,MATCH(AH84,B84:AF84,0))</f>
        <v>0.625</v>
      </c>
    </row>
    <row r="85" spans="1:37" x14ac:dyDescent="0.25">
      <c r="A85" s="121" t="s">
        <v>91</v>
      </c>
      <c r="B85" s="82">
        <v>-4.3</v>
      </c>
      <c r="C85" s="82">
        <v>-7.2</v>
      </c>
      <c r="D85" s="82">
        <v>-5.8</v>
      </c>
      <c r="E85" s="82">
        <v>-5.5</v>
      </c>
      <c r="F85" s="82">
        <v>1.1000000000000001</v>
      </c>
      <c r="G85" s="82">
        <v>9.5</v>
      </c>
      <c r="H85" s="82">
        <v>4.5999999999999996</v>
      </c>
      <c r="I85" s="82">
        <v>8</v>
      </c>
      <c r="J85" s="82">
        <v>9.1</v>
      </c>
      <c r="K85" s="82">
        <v>14.3</v>
      </c>
      <c r="L85" s="82">
        <v>12.2</v>
      </c>
      <c r="M85" s="82">
        <v>14</v>
      </c>
      <c r="N85" s="82">
        <v>14</v>
      </c>
      <c r="O85" s="82">
        <v>12.8</v>
      </c>
      <c r="P85" s="82">
        <v>13</v>
      </c>
      <c r="Q85" s="82">
        <v>12</v>
      </c>
      <c r="R85" s="82">
        <v>16.399999999999999</v>
      </c>
      <c r="S85" s="82">
        <v>16.600000000000001</v>
      </c>
      <c r="T85" s="82">
        <v>13.5</v>
      </c>
      <c r="U85" s="82">
        <v>13.5</v>
      </c>
      <c r="V85" s="82">
        <v>14</v>
      </c>
      <c r="W85" s="82">
        <v>14</v>
      </c>
      <c r="X85" s="82">
        <v>14.3</v>
      </c>
      <c r="Y85" s="82">
        <v>24.6</v>
      </c>
      <c r="Z85" s="82">
        <v>21</v>
      </c>
      <c r="AA85" s="69">
        <v>22.7</v>
      </c>
      <c r="AB85" s="69">
        <v>13.8</v>
      </c>
      <c r="AC85" s="69">
        <v>12</v>
      </c>
      <c r="AD85" s="69">
        <v>7.7</v>
      </c>
      <c r="AE85" s="69">
        <v>2.6</v>
      </c>
      <c r="AF85" s="122">
        <v>1.2</v>
      </c>
      <c r="AG85" s="119">
        <v>60</v>
      </c>
      <c r="AH85" s="51">
        <f>IF(ABS(MAX(B85:AF85))&gt;ABS(MIN(B85:AF85)),MAX(B85:AF85),MIN(B85:AF85))</f>
        <v>24.6</v>
      </c>
      <c r="AI85" s="120">
        <f>INDEX($B$9:$AF$9,1,MATCH(AH85,B85:AF85,0))</f>
        <v>0.79166666666666663</v>
      </c>
    </row>
    <row r="86" spans="1:37" x14ac:dyDescent="0.25">
      <c r="A86" s="123" t="s">
        <v>92</v>
      </c>
      <c r="B86" s="84">
        <v>73.900000000000006</v>
      </c>
      <c r="C86" s="84">
        <v>58.9</v>
      </c>
      <c r="D86" s="84">
        <v>66.400000000000006</v>
      </c>
      <c r="E86" s="84">
        <v>73</v>
      </c>
      <c r="F86" s="84">
        <v>81.900000000000006</v>
      </c>
      <c r="G86" s="84">
        <v>67.3</v>
      </c>
      <c r="H86" s="84">
        <v>83.6</v>
      </c>
      <c r="I86" s="84">
        <v>79</v>
      </c>
      <c r="J86" s="84">
        <v>78.2</v>
      </c>
      <c r="K86" s="84">
        <v>72.5</v>
      </c>
      <c r="L86" s="84">
        <v>70.900000000000006</v>
      </c>
      <c r="M86" s="84">
        <v>78</v>
      </c>
      <c r="N86" s="84">
        <v>78</v>
      </c>
      <c r="O86" s="84">
        <v>0</v>
      </c>
      <c r="P86" s="84">
        <v>63.1</v>
      </c>
      <c r="Q86" s="84">
        <v>60</v>
      </c>
      <c r="R86" s="84">
        <v>27.2</v>
      </c>
      <c r="S86" s="84">
        <v>30</v>
      </c>
      <c r="T86" s="84">
        <v>33.299999999999997</v>
      </c>
      <c r="U86" s="84">
        <v>40</v>
      </c>
      <c r="V86" s="84">
        <v>52</v>
      </c>
      <c r="W86" s="84">
        <v>65</v>
      </c>
      <c r="X86" s="84">
        <v>73.2</v>
      </c>
      <c r="Y86" s="84">
        <v>72.400000000000006</v>
      </c>
      <c r="Z86" s="84">
        <v>72</v>
      </c>
      <c r="AA86" s="124">
        <v>54.2</v>
      </c>
      <c r="AB86" s="124">
        <v>46.4</v>
      </c>
      <c r="AC86" s="124">
        <v>42.5</v>
      </c>
      <c r="AD86" s="124">
        <v>18.3</v>
      </c>
      <c r="AE86" s="124">
        <v>-5.5</v>
      </c>
      <c r="AF86" s="125">
        <v>48.2</v>
      </c>
      <c r="AG86" s="126">
        <v>120</v>
      </c>
      <c r="AH86" s="51">
        <f>IF(ABS(MAX(B86:AF86))&gt;ABS(MIN(B86:AF86)),MAX(B86:AF86),MIN(B86:AF86))</f>
        <v>83.6</v>
      </c>
      <c r="AI86" s="120">
        <f>INDEX($B$9:$AF$9,1,MATCH(AH86,B86:AF86,0))</f>
        <v>0.25</v>
      </c>
    </row>
    <row r="87" spans="1:37" ht="15.75" thickBot="1" x14ac:dyDescent="0.3">
      <c r="A87" s="123" t="s">
        <v>93</v>
      </c>
      <c r="B87" s="84">
        <v>102</v>
      </c>
      <c r="C87" s="84">
        <v>95</v>
      </c>
      <c r="D87" s="84">
        <v>97.1</v>
      </c>
      <c r="E87" s="84">
        <v>105</v>
      </c>
      <c r="F87" s="84">
        <v>110</v>
      </c>
      <c r="G87" s="84">
        <v>95</v>
      </c>
      <c r="H87" s="84">
        <v>106</v>
      </c>
      <c r="I87" s="84">
        <v>97.2</v>
      </c>
      <c r="J87" s="84">
        <v>97.2</v>
      </c>
      <c r="K87" s="84">
        <v>92.6</v>
      </c>
      <c r="L87" s="84">
        <v>88.1</v>
      </c>
      <c r="M87" s="84">
        <v>93</v>
      </c>
      <c r="N87" s="84">
        <v>93</v>
      </c>
      <c r="O87" s="84">
        <v>80</v>
      </c>
      <c r="P87" s="84">
        <v>85</v>
      </c>
      <c r="Q87" s="84">
        <v>90</v>
      </c>
      <c r="R87" s="84">
        <v>90.3</v>
      </c>
      <c r="S87" s="84">
        <v>101</v>
      </c>
      <c r="T87" s="84">
        <v>80</v>
      </c>
      <c r="U87" s="84">
        <v>81</v>
      </c>
      <c r="V87" s="84">
        <v>82</v>
      </c>
      <c r="W87" s="84">
        <v>83</v>
      </c>
      <c r="X87" s="84">
        <v>85</v>
      </c>
      <c r="Y87" s="84">
        <v>63</v>
      </c>
      <c r="Z87" s="84">
        <v>78</v>
      </c>
      <c r="AA87" s="124">
        <v>61</v>
      </c>
      <c r="AB87" s="124">
        <v>69</v>
      </c>
      <c r="AC87" s="124">
        <v>67.900000000000006</v>
      </c>
      <c r="AD87" s="124">
        <v>86.7</v>
      </c>
      <c r="AE87" s="124">
        <v>73.5</v>
      </c>
      <c r="AF87" s="125">
        <v>82.3</v>
      </c>
      <c r="AG87" s="126"/>
      <c r="AH87" s="51">
        <f>IF(ABS(MAX(B87:AF87))&gt;ABS(MIN(B87:AF87)),MAX(B87:AF87),MIN(B87:AF87))</f>
        <v>110</v>
      </c>
      <c r="AI87" s="120">
        <f>INDEX($B$9:$AF$9,1,MATCH(AH87,B87:AF87,0))</f>
        <v>0.20833333333333301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997.04</v>
      </c>
      <c r="C188" s="163">
        <f>INDEX(F9:M9,1,MATCH(MAX(F65:M65),F65:M65,0))</f>
        <v>0.20833333333333301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18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18)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18)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1036.94</v>
      </c>
      <c r="U193" s="172">
        <f t="shared" si="37"/>
        <v>1032.94</v>
      </c>
      <c r="V193" s="172">
        <f t="shared" si="37"/>
        <v>1056.44</v>
      </c>
      <c r="W193" s="172">
        <f t="shared" si="37"/>
        <v>1007.4399999999999</v>
      </c>
      <c r="X193" s="172">
        <f t="shared" si="37"/>
        <v>997.04</v>
      </c>
      <c r="Y193" s="172">
        <f t="shared" si="37"/>
        <v>947.74</v>
      </c>
      <c r="Z193" s="172">
        <f t="shared" si="37"/>
        <v>988.54</v>
      </c>
      <c r="AA193" s="172">
        <f t="shared" si="37"/>
        <v>969.74</v>
      </c>
      <c r="AB193" s="172">
        <f t="shared" si="37"/>
        <v>971.24</v>
      </c>
      <c r="AC193" s="172">
        <f t="shared" si="37"/>
        <v>980.43999999999994</v>
      </c>
      <c r="AD193" s="172">
        <f t="shared" si="37"/>
        <v>982.6400000000001</v>
      </c>
      <c r="AE193" s="172">
        <f t="shared" si="37"/>
        <v>979.34</v>
      </c>
      <c r="AF193" s="172">
        <f t="shared" si="37"/>
        <v>997.34</v>
      </c>
      <c r="AG193" s="172">
        <f t="shared" si="37"/>
        <v>988.6400000000001</v>
      </c>
      <c r="AH193" s="172">
        <f t="shared" si="37"/>
        <v>896.74</v>
      </c>
      <c r="AI193" s="172">
        <f t="shared" si="37"/>
        <v>870.84</v>
      </c>
      <c r="AJ193" s="172">
        <f t="shared" si="37"/>
        <v>943.64</v>
      </c>
      <c r="AK193" s="172">
        <f t="shared" si="37"/>
        <v>965.74</v>
      </c>
      <c r="AL193" s="172">
        <f t="shared" si="37"/>
        <v>967.44</v>
      </c>
      <c r="AM193" s="172">
        <f t="shared" si="37"/>
        <v>970.64</v>
      </c>
      <c r="AN193" s="172">
        <f t="shared" si="37"/>
        <v>960.43999999999994</v>
      </c>
      <c r="AO193" s="172">
        <f t="shared" si="37"/>
        <v>951.14</v>
      </c>
      <c r="AP193" s="172">
        <f t="shared" si="37"/>
        <v>929.14</v>
      </c>
      <c r="AQ193" s="172">
        <f t="shared" si="37"/>
        <v>1121.8399999999999</v>
      </c>
      <c r="AR193" s="172">
        <f t="shared" si="37"/>
        <v>1135.74</v>
      </c>
      <c r="AS193" s="172">
        <f t="shared" si="37"/>
        <v>1068.6400000000001</v>
      </c>
      <c r="AT193" s="172">
        <f t="shared" si="37"/>
        <v>1067.44</v>
      </c>
      <c r="AU193" s="172">
        <f t="shared" si="37"/>
        <v>1051.74</v>
      </c>
      <c r="AV193" s="172">
        <f t="shared" si="37"/>
        <v>1011.54</v>
      </c>
      <c r="AW193" s="172">
        <f t="shared" si="37"/>
        <v>964.43999999999994</v>
      </c>
      <c r="AX193" s="172">
        <f t="shared" si="37"/>
        <v>950.74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262" priority="217">
      <formula>S$9&gt;=20/24</formula>
    </cfRule>
    <cfRule type="expression" dxfId="2261" priority="218">
      <formula>AND(S$9&gt;=14/24,S$9&lt;20/24)</formula>
    </cfRule>
    <cfRule type="expression" dxfId="2260" priority="219">
      <formula>AND(S$9&gt;=8/24,S$9&lt;14/24)</formula>
    </cfRule>
    <cfRule type="expression" dxfId="2259" priority="220">
      <formula>S$9&lt;8/24</formula>
    </cfRule>
  </conditionalFormatting>
  <conditionalFormatting sqref="B8:AF10 AA70:AF70 B70:Q70 L31:Q31 B47:AF47 B71:AF71 B48:K52 C173:AF179 M36 N35:Q36 L34:Q34 L49:P53 S34:W34 AA72:AF79 AA48:AF51 B53:B58 R11:T11 B59:AF69 N54:P56 C54:M54 N36:N39 N32:N34 N58:P58 P57 P72:Q72 B72:O79 L29:Q29 Q31:Q39 R49:T50 Q49:Q58 M37:Y39 U11:Y12 L32:Y33 V34:Y35 U35 P73:Z79 U49:W49 R53:Z58 AA54:AF58 L44:AF46">
    <cfRule type="expression" dxfId="2258" priority="213">
      <formula>B$9&gt;=20/24</formula>
    </cfRule>
    <cfRule type="expression" dxfId="2257" priority="214">
      <formula>AND(B$9&gt;=14/24,B$9&lt;20/24)</formula>
    </cfRule>
    <cfRule type="expression" dxfId="2256" priority="215">
      <formula>AND(B$9&gt;=8/24,B$9&lt;14/24)</formula>
    </cfRule>
    <cfRule type="expression" dxfId="2255" priority="216">
      <formula>B$9&lt;8/24</formula>
    </cfRule>
  </conditionalFormatting>
  <conditionalFormatting sqref="B171:AF171">
    <cfRule type="expression" dxfId="2254" priority="209">
      <formula>B$9&gt;=20/24</formula>
    </cfRule>
    <cfRule type="expression" dxfId="2253" priority="210">
      <formula>AND(B$9&gt;=14/24,B$9&lt;20/24)</formula>
    </cfRule>
    <cfRule type="expression" dxfId="2252" priority="211">
      <formula>AND(B$9&gt;=8/24,B$9&lt;14/24)</formula>
    </cfRule>
    <cfRule type="expression" dxfId="2251" priority="212">
      <formula>B$9&lt;8/24</formula>
    </cfRule>
  </conditionalFormatting>
  <conditionalFormatting sqref="AL4:AL6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250" priority="204">
      <formula>L$9&gt;=20/24</formula>
    </cfRule>
    <cfRule type="expression" dxfId="2249" priority="205">
      <formula>AND(L$9&gt;=14/24,L$9&lt;20/24)</formula>
    </cfRule>
    <cfRule type="expression" dxfId="2248" priority="206">
      <formula>AND(L$9&gt;=8/24,L$9&lt;14/24)</formula>
    </cfRule>
    <cfRule type="expression" dxfId="2247" priority="207">
      <formula>L$9&lt;8/24</formula>
    </cfRule>
  </conditionalFormatting>
  <conditionalFormatting sqref="L35:N35">
    <cfRule type="expression" dxfId="2246" priority="200">
      <formula>L$9&gt;=20/24</formula>
    </cfRule>
    <cfRule type="expression" dxfId="2245" priority="201">
      <formula>AND(L$9&gt;=14/24,L$9&lt;20/24)</formula>
    </cfRule>
    <cfRule type="expression" dxfId="2244" priority="202">
      <formula>AND(L$9&gt;=8/24,L$9&lt;14/24)</formula>
    </cfRule>
    <cfRule type="expression" dxfId="2243" priority="203">
      <formula>L$9&lt;8/24</formula>
    </cfRule>
  </conditionalFormatting>
  <conditionalFormatting sqref="U13:Y13">
    <cfRule type="expression" dxfId="2242" priority="196">
      <formula>U$9&gt;=20/24</formula>
    </cfRule>
    <cfRule type="expression" dxfId="2241" priority="197">
      <formula>AND(U$9&gt;=14/24,U$9&lt;20/24)</formula>
    </cfRule>
    <cfRule type="expression" dxfId="2240" priority="198">
      <formula>AND(U$9&gt;=8/24,U$9&lt;14/24)</formula>
    </cfRule>
    <cfRule type="expression" dxfId="2239" priority="199">
      <formula>U$9&lt;8/24</formula>
    </cfRule>
  </conditionalFormatting>
  <conditionalFormatting sqref="R31:Y31">
    <cfRule type="expression" dxfId="2238" priority="192">
      <formula>R$9&gt;=20/24</formula>
    </cfRule>
    <cfRule type="expression" dxfId="2237" priority="193">
      <formula>AND(R$9&gt;=14/24,R$9&lt;20/24)</formula>
    </cfRule>
    <cfRule type="expression" dxfId="2236" priority="194">
      <formula>AND(R$9&gt;=8/24,R$9&lt;14/24)</formula>
    </cfRule>
    <cfRule type="expression" dxfId="2235" priority="195">
      <formula>R$9&lt;8/24</formula>
    </cfRule>
  </conditionalFormatting>
  <conditionalFormatting sqref="R48:Z48">
    <cfRule type="expression" dxfId="2234" priority="188">
      <formula>R$9&gt;=20/24</formula>
    </cfRule>
    <cfRule type="expression" dxfId="2233" priority="189">
      <formula>AND(R$9&gt;=14/24,R$9&lt;20/24)</formula>
    </cfRule>
    <cfRule type="expression" dxfId="2232" priority="190">
      <formula>AND(R$9&gt;=8/24,R$9&lt;14/24)</formula>
    </cfRule>
    <cfRule type="expression" dxfId="2231" priority="191">
      <formula>R$9&lt;8/24</formula>
    </cfRule>
  </conditionalFormatting>
  <conditionalFormatting sqref="R70:Z70">
    <cfRule type="expression" dxfId="2230" priority="184">
      <formula>R$9&gt;=20/24</formula>
    </cfRule>
    <cfRule type="expression" dxfId="2229" priority="185">
      <formula>AND(R$9&gt;=14/24,R$9&lt;20/24)</formula>
    </cfRule>
    <cfRule type="expression" dxfId="2228" priority="186">
      <formula>AND(R$9&gt;=8/24,R$9&lt;14/24)</formula>
    </cfRule>
    <cfRule type="expression" dxfId="2227" priority="187">
      <formula>R$9&lt;8/24</formula>
    </cfRule>
  </conditionalFormatting>
  <conditionalFormatting sqref="R72:Z72">
    <cfRule type="expression" dxfId="2226" priority="180">
      <formula>R$9&gt;=20/24</formula>
    </cfRule>
    <cfRule type="expression" dxfId="2225" priority="181">
      <formula>AND(R$9&gt;=14/24,R$9&lt;20/24)</formula>
    </cfRule>
    <cfRule type="expression" dxfId="2224" priority="182">
      <formula>AND(R$9&gt;=8/24,R$9&lt;14/24)</formula>
    </cfRule>
    <cfRule type="expression" dxfId="2223" priority="183">
      <formula>R$9&lt;8/24</formula>
    </cfRule>
  </conditionalFormatting>
  <conditionalFormatting sqref="L11:Y27">
    <cfRule type="expression" dxfId="2222" priority="176">
      <formula>L$9&gt;=20/24</formula>
    </cfRule>
    <cfRule type="expression" dxfId="2221" priority="177">
      <formula>AND(L$9&gt;=14/24,L$9&lt;20/24)</formula>
    </cfRule>
    <cfRule type="expression" dxfId="2220" priority="178">
      <formula>AND(L$9&gt;=8/24,L$9&lt;14/24)</formula>
    </cfRule>
    <cfRule type="expression" dxfId="2219" priority="179">
      <formula>L$9&lt;8/24</formula>
    </cfRule>
  </conditionalFormatting>
  <conditionalFormatting sqref="L40:Y40">
    <cfRule type="expression" dxfId="2218" priority="172">
      <formula>L$9&gt;=20/24</formula>
    </cfRule>
    <cfRule type="expression" dxfId="2217" priority="173">
      <formula>AND(L$9&gt;=14/24,L$9&lt;20/24)</formula>
    </cfRule>
    <cfRule type="expression" dxfId="2216" priority="174">
      <formula>AND(L$9&gt;=8/24,L$9&lt;14/24)</formula>
    </cfRule>
    <cfRule type="expression" dxfId="2215" priority="175">
      <formula>L$9&lt;8/24</formula>
    </cfRule>
  </conditionalFormatting>
  <conditionalFormatting sqref="L41:Y41">
    <cfRule type="expression" dxfId="2214" priority="168">
      <formula>L$9&gt;=20/24</formula>
    </cfRule>
    <cfRule type="expression" dxfId="2213" priority="169">
      <formula>AND(L$9&gt;=14/24,L$9&lt;20/24)</formula>
    </cfRule>
    <cfRule type="expression" dxfId="2212" priority="170">
      <formula>AND(L$9&gt;=8/24,L$9&lt;14/24)</formula>
    </cfRule>
    <cfRule type="expression" dxfId="2211" priority="171">
      <formula>L$9&lt;8/24</formula>
    </cfRule>
  </conditionalFormatting>
  <conditionalFormatting sqref="L36:N39 O37:Y39">
    <cfRule type="expression" dxfId="2210" priority="164">
      <formula>L$9&gt;=20/24</formula>
    </cfRule>
    <cfRule type="expression" dxfId="2209" priority="165">
      <formula>AND(L$9&gt;=14/24,L$9&lt;20/24)</formula>
    </cfRule>
    <cfRule type="expression" dxfId="2208" priority="166">
      <formula>AND(L$9&gt;=8/24,L$9&lt;14/24)</formula>
    </cfRule>
    <cfRule type="expression" dxfId="2207" priority="167">
      <formula>L$9&lt;8/24</formula>
    </cfRule>
  </conditionalFormatting>
  <conditionalFormatting sqref="R29:Y29 AA29:AD29">
    <cfRule type="expression" dxfId="2206" priority="160">
      <formula>R$9&gt;=20/24</formula>
    </cfRule>
    <cfRule type="expression" dxfId="2205" priority="161">
      <formula>AND(R$9&gt;=14/24,R$9&lt;20/24)</formula>
    </cfRule>
    <cfRule type="expression" dxfId="2204" priority="162">
      <formula>AND(R$9&gt;=8/24,R$9&lt;14/24)</formula>
    </cfRule>
    <cfRule type="expression" dxfId="2203" priority="163">
      <formula>R$9&lt;8/24</formula>
    </cfRule>
  </conditionalFormatting>
  <conditionalFormatting sqref="R12:T27 U14:Y27 AB17:AF17 AB19:AF19">
    <cfRule type="expression" dxfId="2202" priority="156">
      <formula>R$9&gt;=20/24</formula>
    </cfRule>
    <cfRule type="expression" dxfId="2201" priority="157">
      <formula>AND(R$9&gt;=14/24,R$9&lt;20/24)</formula>
    </cfRule>
    <cfRule type="expression" dxfId="2200" priority="158">
      <formula>AND(R$9&gt;=8/24,R$9&lt;14/24)</formula>
    </cfRule>
    <cfRule type="expression" dxfId="2199" priority="159">
      <formula>R$9&lt;8/24</formula>
    </cfRule>
  </conditionalFormatting>
  <conditionalFormatting sqref="R34:R39 V36:Y39 S35:U39">
    <cfRule type="expression" dxfId="2198" priority="152">
      <formula>R$9&gt;=20/24</formula>
    </cfRule>
    <cfRule type="expression" dxfId="2197" priority="153">
      <formula>AND(R$9&gt;=14/24,R$9&lt;20/24)</formula>
    </cfRule>
    <cfRule type="expression" dxfId="2196" priority="154">
      <formula>AND(R$9&gt;=8/24,R$9&lt;14/24)</formula>
    </cfRule>
    <cfRule type="expression" dxfId="2195" priority="155">
      <formula>R$9&lt;8/24</formula>
    </cfRule>
  </conditionalFormatting>
  <conditionalFormatting sqref="R40:Y40">
    <cfRule type="expression" dxfId="2194" priority="148">
      <formula>R$9&gt;=20/24</formula>
    </cfRule>
    <cfRule type="expression" dxfId="2193" priority="149">
      <formula>AND(R$9&gt;=14/24,R$9&lt;20/24)</formula>
    </cfRule>
    <cfRule type="expression" dxfId="2192" priority="150">
      <formula>AND(R$9&gt;=8/24,R$9&lt;14/24)</formula>
    </cfRule>
    <cfRule type="expression" dxfId="2191" priority="151">
      <formula>R$9&lt;8/24</formula>
    </cfRule>
  </conditionalFormatting>
  <conditionalFormatting sqref="R41:Y41">
    <cfRule type="expression" dxfId="2190" priority="144">
      <formula>R$9&gt;=20/24</formula>
    </cfRule>
    <cfRule type="expression" dxfId="2189" priority="145">
      <formula>AND(R$9&gt;=14/24,R$9&lt;20/24)</formula>
    </cfRule>
    <cfRule type="expression" dxfId="2188" priority="146">
      <formula>AND(R$9&gt;=8/24,R$9&lt;14/24)</formula>
    </cfRule>
    <cfRule type="expression" dxfId="2187" priority="147">
      <formula>R$9&lt;8/24</formula>
    </cfRule>
  </conditionalFormatting>
  <conditionalFormatting sqref="R51:Z52 AA52:AF53">
    <cfRule type="expression" dxfId="2186" priority="140">
      <formula>R$9&gt;=20/24</formula>
    </cfRule>
    <cfRule type="expression" dxfId="2185" priority="141">
      <formula>AND(R$9&gt;=14/24,R$9&lt;20/24)</formula>
    </cfRule>
    <cfRule type="expression" dxfId="2184" priority="142">
      <formula>AND(R$9&gt;=8/24,R$9&lt;14/24)</formula>
    </cfRule>
    <cfRule type="expression" dxfId="2183" priority="143">
      <formula>R$9&lt;8/24</formula>
    </cfRule>
  </conditionalFormatting>
  <conditionalFormatting sqref="AA83:AF86">
    <cfRule type="expression" dxfId="2182" priority="136">
      <formula>AA$9&gt;=20/24</formula>
    </cfRule>
    <cfRule type="expression" dxfId="2181" priority="137">
      <formula>AND(AA$9&gt;=14/24,AA$9&lt;20/24)</formula>
    </cfRule>
    <cfRule type="expression" dxfId="2180" priority="138">
      <formula>AND(AA$9&gt;=8/24,AA$9&lt;14/24)</formula>
    </cfRule>
    <cfRule type="expression" dxfId="2179" priority="139">
      <formula>AA$9&lt;8/24</formula>
    </cfRule>
  </conditionalFormatting>
  <conditionalFormatting sqref="C53:K53 C55:M58 N57:O57">
    <cfRule type="expression" dxfId="2178" priority="132">
      <formula>C$9&gt;=20/24</formula>
    </cfRule>
    <cfRule type="expression" dxfId="2177" priority="133">
      <formula>AND(C$9&gt;=14/24,C$9&lt;20/24)</formula>
    </cfRule>
    <cfRule type="expression" dxfId="2176" priority="134">
      <formula>AND(C$9&gt;=8/24,C$9&lt;14/24)</formula>
    </cfRule>
    <cfRule type="expression" dxfId="2175" priority="135">
      <formula>C$9&lt;8/24</formula>
    </cfRule>
  </conditionalFormatting>
  <conditionalFormatting sqref="B83:K86">
    <cfRule type="expression" dxfId="2174" priority="128">
      <formula>B$9&gt;=20/24</formula>
    </cfRule>
    <cfRule type="expression" dxfId="2173" priority="129">
      <formula>AND(B$9&gt;=14/24,B$9&lt;20/24)</formula>
    </cfRule>
    <cfRule type="expression" dxfId="2172" priority="130">
      <formula>AND(B$9&gt;=8/24,B$9&lt;14/24)</formula>
    </cfRule>
    <cfRule type="expression" dxfId="2171" priority="131">
      <formula>B$9&lt;8/24</formula>
    </cfRule>
  </conditionalFormatting>
  <conditionalFormatting sqref="L83:Q86">
    <cfRule type="expression" dxfId="2170" priority="124">
      <formula>L$9&gt;=20/24</formula>
    </cfRule>
    <cfRule type="expression" dxfId="2169" priority="125">
      <formula>AND(L$9&gt;=14/24,L$9&lt;20/24)</formula>
    </cfRule>
    <cfRule type="expression" dxfId="2168" priority="126">
      <formula>AND(L$9&gt;=8/24,L$9&lt;14/24)</formula>
    </cfRule>
    <cfRule type="expression" dxfId="2167" priority="127">
      <formula>L$9&lt;8/24</formula>
    </cfRule>
  </conditionalFormatting>
  <conditionalFormatting sqref="R83:Z86">
    <cfRule type="expression" dxfId="2166" priority="120">
      <formula>R$9&gt;=20/24</formula>
    </cfRule>
    <cfRule type="expression" dxfId="2165" priority="121">
      <formula>AND(R$9&gt;=14/24,R$9&lt;20/24)</formula>
    </cfRule>
    <cfRule type="expression" dxfId="2164" priority="122">
      <formula>AND(R$9&gt;=8/24,R$9&lt;14/24)</formula>
    </cfRule>
    <cfRule type="expression" dxfId="2163" priority="123">
      <formula>R$9&lt;8/24</formula>
    </cfRule>
  </conditionalFormatting>
  <conditionalFormatting sqref="L11:Y27 C28:Y29 B30:AF30 AA28:AF29 B31:Y42 AA31:AF33 AA42:AG42 AB36:AD36 AA34:AD35 AE34:AF36 B43:AF47 AB11:AF13 AB15:AF15 AB17:AF17 AB19:AF19">
    <cfRule type="expression" dxfId="2162" priority="119">
      <formula>B11&gt;$AG11</formula>
    </cfRule>
  </conditionalFormatting>
  <conditionalFormatting sqref="T192:AX192">
    <cfRule type="expression" dxfId="2161" priority="115">
      <formula>T$9&gt;=20/24</formula>
    </cfRule>
    <cfRule type="expression" dxfId="2160" priority="116">
      <formula>AND(T$9&gt;=14/24,T$9&lt;20/24)</formula>
    </cfRule>
    <cfRule type="expression" dxfId="2159" priority="117">
      <formula>AND(T$9&gt;=8/24,T$9&lt;14/24)</formula>
    </cfRule>
    <cfRule type="expression" dxfId="2158" priority="118">
      <formula>T$9&lt;8/24</formula>
    </cfRule>
  </conditionalFormatting>
  <conditionalFormatting sqref="A11:A86 A88:A180">
    <cfRule type="expression" dxfId="2157" priority="114">
      <formula>$AH11=0</formula>
    </cfRule>
  </conditionalFormatting>
  <conditionalFormatting sqref="AA87:AF87">
    <cfRule type="expression" dxfId="2156" priority="110">
      <formula>AA$9&gt;=20/24</formula>
    </cfRule>
    <cfRule type="expression" dxfId="2155" priority="111">
      <formula>AND(AA$9&gt;=14/24,AA$9&lt;20/24)</formula>
    </cfRule>
    <cfRule type="expression" dxfId="2154" priority="112">
      <formula>AND(AA$9&gt;=8/24,AA$9&lt;14/24)</formula>
    </cfRule>
    <cfRule type="expression" dxfId="2153" priority="113">
      <formula>AA$9&lt;8/24</formula>
    </cfRule>
  </conditionalFormatting>
  <conditionalFormatting sqref="B87:K87">
    <cfRule type="expression" dxfId="2152" priority="106">
      <formula>B$9&gt;=20/24</formula>
    </cfRule>
    <cfRule type="expression" dxfId="2151" priority="107">
      <formula>AND(B$9&gt;=14/24,B$9&lt;20/24)</formula>
    </cfRule>
    <cfRule type="expression" dxfId="2150" priority="108">
      <formula>AND(B$9&gt;=8/24,B$9&lt;14/24)</formula>
    </cfRule>
    <cfRule type="expression" dxfId="2149" priority="109">
      <formula>B$9&lt;8/24</formula>
    </cfRule>
  </conditionalFormatting>
  <conditionalFormatting sqref="L87:Q87">
    <cfRule type="expression" dxfId="2148" priority="102">
      <formula>L$9&gt;=20/24</formula>
    </cfRule>
    <cfRule type="expression" dxfId="2147" priority="103">
      <formula>AND(L$9&gt;=14/24,L$9&lt;20/24)</formula>
    </cfRule>
    <cfRule type="expression" dxfId="2146" priority="104">
      <formula>AND(L$9&gt;=8/24,L$9&lt;14/24)</formula>
    </cfRule>
    <cfRule type="expression" dxfId="2145" priority="105">
      <formula>L$9&lt;8/24</formula>
    </cfRule>
  </conditionalFormatting>
  <conditionalFormatting sqref="R87:Z87">
    <cfRule type="expression" dxfId="2144" priority="98">
      <formula>R$9&gt;=20/24</formula>
    </cfRule>
    <cfRule type="expression" dxfId="2143" priority="99">
      <formula>AND(R$9&gt;=14/24,R$9&lt;20/24)</formula>
    </cfRule>
    <cfRule type="expression" dxfId="2142" priority="100">
      <formula>AND(R$9&gt;=8/24,R$9&lt;14/24)</formula>
    </cfRule>
    <cfRule type="expression" dxfId="2141" priority="101">
      <formula>R$9&lt;8/24</formula>
    </cfRule>
  </conditionalFormatting>
  <conditionalFormatting sqref="A87">
    <cfRule type="expression" dxfId="2140" priority="97">
      <formula>$AH87=0</formula>
    </cfRule>
  </conditionalFormatting>
  <conditionalFormatting sqref="C28:Y28 AA28:AF28">
    <cfRule type="expression" dxfId="2139" priority="93">
      <formula>C$9&gt;=20/24</formula>
    </cfRule>
    <cfRule type="expression" dxfId="2138" priority="94">
      <formula>AND(C$9&gt;=14/24,C$9&lt;20/24)</formula>
    </cfRule>
    <cfRule type="expression" dxfId="2137" priority="95">
      <formula>AND(C$9&gt;=8/24,C$9&lt;14/24)</formula>
    </cfRule>
    <cfRule type="expression" dxfId="2136" priority="96">
      <formula>C$9&lt;8/24</formula>
    </cfRule>
  </conditionalFormatting>
  <conditionalFormatting sqref="R28:Y28 AA28">
    <cfRule type="expression" dxfId="2135" priority="89">
      <formula>R$9&gt;=20/24</formula>
    </cfRule>
    <cfRule type="expression" dxfId="2134" priority="90">
      <formula>AND(R$9&gt;=14/24,R$9&lt;20/24)</formula>
    </cfRule>
    <cfRule type="expression" dxfId="2133" priority="91">
      <formula>AND(R$9&gt;=8/24,R$9&lt;14/24)</formula>
    </cfRule>
    <cfRule type="expression" dxfId="2132" priority="92">
      <formula>R$9&lt;8/24</formula>
    </cfRule>
  </conditionalFormatting>
  <conditionalFormatting sqref="B16:K16 B18:K18 B20:K27">
    <cfRule type="expression" dxfId="2131" priority="85">
      <formula>B$9&gt;=20/24</formula>
    </cfRule>
    <cfRule type="expression" dxfId="2130" priority="86">
      <formula>AND(B$9&gt;=14/24,B$9&lt;20/24)</formula>
    </cfRule>
    <cfRule type="expression" dxfId="2129" priority="87">
      <formula>AND(B$9&gt;=8/24,B$9&lt;14/24)</formula>
    </cfRule>
    <cfRule type="expression" dxfId="2128" priority="88">
      <formula>B$9&lt;8/24</formula>
    </cfRule>
  </conditionalFormatting>
  <conditionalFormatting sqref="B16:O27 P20:Y27">
    <cfRule type="expression" dxfId="2127" priority="81">
      <formula>B$9&gt;=20/24</formula>
    </cfRule>
    <cfRule type="expression" dxfId="2126" priority="82">
      <formula>AND(B$9&gt;=14/24,B$9&lt;20/24)</formula>
    </cfRule>
    <cfRule type="expression" dxfId="2125" priority="83">
      <formula>AND(B$9&gt;=8/24,B$9&lt;14/24)</formula>
    </cfRule>
    <cfRule type="expression" dxfId="2124" priority="84">
      <formula>B$9&lt;8/24</formula>
    </cfRule>
  </conditionalFormatting>
  <conditionalFormatting sqref="B11:B29 C11:K27">
    <cfRule type="expression" dxfId="2123" priority="80">
      <formula>B11&gt;$AG11</formula>
    </cfRule>
  </conditionalFormatting>
  <conditionalFormatting sqref="B28">
    <cfRule type="expression" dxfId="2122" priority="76">
      <formula>B$9&gt;=20/24</formula>
    </cfRule>
    <cfRule type="expression" dxfId="2121" priority="77">
      <formula>AND(B$9&gt;=14/24,B$9&lt;20/24)</formula>
    </cfRule>
    <cfRule type="expression" dxfId="2120" priority="78">
      <formula>AND(B$9&gt;=8/24,B$9&lt;14/24)</formula>
    </cfRule>
    <cfRule type="expression" dxfId="2119" priority="79">
      <formula>B$9&lt;8/24</formula>
    </cfRule>
  </conditionalFormatting>
  <conditionalFormatting sqref="Z32:Z35 Z37:AF39">
    <cfRule type="expression" dxfId="2118" priority="64">
      <formula>Z$9&gt;=20/24</formula>
    </cfRule>
    <cfRule type="expression" dxfId="2117" priority="65">
      <formula>AND(Z$9&gt;=14/24,Z$9&lt;20/24)</formula>
    </cfRule>
    <cfRule type="expression" dxfId="2116" priority="66">
      <formula>AND(Z$9&gt;=8/24,Z$9&lt;14/24)</formula>
    </cfRule>
    <cfRule type="expression" dxfId="2115" priority="67">
      <formula>Z$9&lt;8/24</formula>
    </cfRule>
  </conditionalFormatting>
  <conditionalFormatting sqref="Z31">
    <cfRule type="expression" dxfId="2114" priority="60">
      <formula>Z$9&gt;=20/24</formula>
    </cfRule>
    <cfRule type="expression" dxfId="2113" priority="61">
      <formula>AND(Z$9&gt;=14/24,Z$9&lt;20/24)</formula>
    </cfRule>
    <cfRule type="expression" dxfId="2112" priority="62">
      <formula>AND(Z$9&gt;=8/24,Z$9&lt;14/24)</formula>
    </cfRule>
    <cfRule type="expression" dxfId="2111" priority="63">
      <formula>Z$9&lt;8/24</formula>
    </cfRule>
  </conditionalFormatting>
  <conditionalFormatting sqref="Z40:AF40">
    <cfRule type="expression" dxfId="2110" priority="56">
      <formula>Z$9&gt;=20/24</formula>
    </cfRule>
    <cfRule type="expression" dxfId="2109" priority="57">
      <formula>AND(Z$9&gt;=14/24,Z$9&lt;20/24)</formula>
    </cfRule>
    <cfRule type="expression" dxfId="2108" priority="58">
      <formula>AND(Z$9&gt;=8/24,Z$9&lt;14/24)</formula>
    </cfRule>
    <cfRule type="expression" dxfId="2107" priority="59">
      <formula>Z$9&lt;8/24</formula>
    </cfRule>
  </conditionalFormatting>
  <conditionalFormatting sqref="Z41:AF41">
    <cfRule type="expression" dxfId="2106" priority="52">
      <formula>Z$9&gt;=20/24</formula>
    </cfRule>
    <cfRule type="expression" dxfId="2105" priority="53">
      <formula>AND(Z$9&gt;=14/24,Z$9&lt;20/24)</formula>
    </cfRule>
    <cfRule type="expression" dxfId="2104" priority="54">
      <formula>AND(Z$9&gt;=8/24,Z$9&lt;14/24)</formula>
    </cfRule>
    <cfRule type="expression" dxfId="2103" priority="55">
      <formula>Z$9&lt;8/24</formula>
    </cfRule>
  </conditionalFormatting>
  <conditionalFormatting sqref="Z37:AF39">
    <cfRule type="expression" dxfId="2102" priority="48">
      <formula>Z$9&gt;=20/24</formula>
    </cfRule>
    <cfRule type="expression" dxfId="2101" priority="49">
      <formula>AND(Z$9&gt;=14/24,Z$9&lt;20/24)</formula>
    </cfRule>
    <cfRule type="expression" dxfId="2100" priority="50">
      <formula>AND(Z$9&gt;=8/24,Z$9&lt;14/24)</formula>
    </cfRule>
    <cfRule type="expression" dxfId="2099" priority="51">
      <formula>Z$9&lt;8/24</formula>
    </cfRule>
  </conditionalFormatting>
  <conditionalFormatting sqref="Z36:AA39 AB37:AF39">
    <cfRule type="expression" dxfId="2098" priority="44">
      <formula>Z$9&gt;=20/24</formula>
    </cfRule>
    <cfRule type="expression" dxfId="2097" priority="45">
      <formula>AND(Z$9&gt;=14/24,Z$9&lt;20/24)</formula>
    </cfRule>
    <cfRule type="expression" dxfId="2096" priority="46">
      <formula>AND(Z$9&gt;=8/24,Z$9&lt;14/24)</formula>
    </cfRule>
    <cfRule type="expression" dxfId="2095" priority="47">
      <formula>Z$9&lt;8/24</formula>
    </cfRule>
  </conditionalFormatting>
  <conditionalFormatting sqref="Z40:AF40">
    <cfRule type="expression" dxfId="2094" priority="40">
      <formula>Z$9&gt;=20/24</formula>
    </cfRule>
    <cfRule type="expression" dxfId="2093" priority="41">
      <formula>AND(Z$9&gt;=14/24,Z$9&lt;20/24)</formula>
    </cfRule>
    <cfRule type="expression" dxfId="2092" priority="42">
      <formula>AND(Z$9&gt;=8/24,Z$9&lt;14/24)</formula>
    </cfRule>
    <cfRule type="expression" dxfId="2091" priority="43">
      <formula>Z$9&lt;8/24</formula>
    </cfRule>
  </conditionalFormatting>
  <conditionalFormatting sqref="Z41:AF41">
    <cfRule type="expression" dxfId="2090" priority="36">
      <formula>Z$9&gt;=20/24</formula>
    </cfRule>
    <cfRule type="expression" dxfId="2089" priority="37">
      <formula>AND(Z$9&gt;=14/24,Z$9&lt;20/24)</formula>
    </cfRule>
    <cfRule type="expression" dxfId="2088" priority="38">
      <formula>AND(Z$9&gt;=8/24,Z$9&lt;14/24)</formula>
    </cfRule>
    <cfRule type="expression" dxfId="2087" priority="39">
      <formula>Z$9&lt;8/24</formula>
    </cfRule>
  </conditionalFormatting>
  <conditionalFormatting sqref="Z31:Z41 AA36:AA41 AB37:AF41">
    <cfRule type="expression" dxfId="2086" priority="35">
      <formula>Z31&gt;$AG31</formula>
    </cfRule>
  </conditionalFormatting>
  <conditionalFormatting sqref="Z42">
    <cfRule type="expression" dxfId="2085" priority="34">
      <formula>Z42&gt;$AG42</formula>
    </cfRule>
  </conditionalFormatting>
  <conditionalFormatting sqref="Z11:AA12">
    <cfRule type="expression" dxfId="2084" priority="30">
      <formula>Z$9&gt;=20/24</formula>
    </cfRule>
    <cfRule type="expression" dxfId="2083" priority="31">
      <formula>AND(Z$9&gt;=14/24,Z$9&lt;20/24)</formula>
    </cfRule>
    <cfRule type="expression" dxfId="2082" priority="32">
      <formula>AND(Z$9&gt;=8/24,Z$9&lt;14/24)</formula>
    </cfRule>
    <cfRule type="expression" dxfId="2081" priority="33">
      <formula>Z$9&lt;8/24</formula>
    </cfRule>
  </conditionalFormatting>
  <conditionalFormatting sqref="Z13:AA13">
    <cfRule type="expression" dxfId="2080" priority="26">
      <formula>Z$9&gt;=20/24</formula>
    </cfRule>
    <cfRule type="expression" dxfId="2079" priority="27">
      <formula>AND(Z$9&gt;=14/24,Z$9&lt;20/24)</formula>
    </cfRule>
    <cfRule type="expression" dxfId="2078" priority="28">
      <formula>AND(Z$9&gt;=8/24,Z$9&lt;14/24)</formula>
    </cfRule>
    <cfRule type="expression" dxfId="2077" priority="29">
      <formula>Z$9&lt;8/24</formula>
    </cfRule>
  </conditionalFormatting>
  <conditionalFormatting sqref="Z11:AA27 AB20:AF27 AB14:AF14 AB16:AF16 AB18:AF18">
    <cfRule type="expression" dxfId="2076" priority="22">
      <formula>Z$9&gt;=20/24</formula>
    </cfRule>
    <cfRule type="expression" dxfId="2075" priority="23">
      <formula>AND(Z$9&gt;=14/24,Z$9&lt;20/24)</formula>
    </cfRule>
    <cfRule type="expression" dxfId="2074" priority="24">
      <formula>AND(Z$9&gt;=8/24,Z$9&lt;14/24)</formula>
    </cfRule>
    <cfRule type="expression" dxfId="2073" priority="25">
      <formula>Z$9&lt;8/24</formula>
    </cfRule>
  </conditionalFormatting>
  <conditionalFormatting sqref="Z29">
    <cfRule type="expression" dxfId="2072" priority="18">
      <formula>Z$9&gt;=20/24</formula>
    </cfRule>
    <cfRule type="expression" dxfId="2071" priority="19">
      <formula>AND(Z$9&gt;=14/24,Z$9&lt;20/24)</formula>
    </cfRule>
    <cfRule type="expression" dxfId="2070" priority="20">
      <formula>AND(Z$9&gt;=8/24,Z$9&lt;14/24)</formula>
    </cfRule>
    <cfRule type="expression" dxfId="2069" priority="21">
      <formula>Z$9&lt;8/24</formula>
    </cfRule>
  </conditionalFormatting>
  <conditionalFormatting sqref="Z14:AA27 AB20:AF27 AB14:AF14 AB16:AF16 AB18:AF18">
    <cfRule type="expression" dxfId="2068" priority="14">
      <formula>Z$9&gt;=20/24</formula>
    </cfRule>
    <cfRule type="expression" dxfId="2067" priority="15">
      <formula>AND(Z$9&gt;=14/24,Z$9&lt;20/24)</formula>
    </cfRule>
    <cfRule type="expression" dxfId="2066" priority="16">
      <formula>AND(Z$9&gt;=8/24,Z$9&lt;14/24)</formula>
    </cfRule>
    <cfRule type="expression" dxfId="2065" priority="17">
      <formula>Z$9&lt;8/24</formula>
    </cfRule>
  </conditionalFormatting>
  <conditionalFormatting sqref="Z11:Z29 AA11:AA27 AB20:AF27 AB14:AF14 AB16:AF16 AB18:AF18">
    <cfRule type="expression" dxfId="2064" priority="13">
      <formula>Z11&gt;$AG11</formula>
    </cfRule>
  </conditionalFormatting>
  <conditionalFormatting sqref="Z28">
    <cfRule type="expression" dxfId="2063" priority="9">
      <formula>Z$9&gt;=20/24</formula>
    </cfRule>
    <cfRule type="expression" dxfId="2062" priority="10">
      <formula>AND(Z$9&gt;=14/24,Z$9&lt;20/24)</formula>
    </cfRule>
    <cfRule type="expression" dxfId="2061" priority="11">
      <formula>AND(Z$9&gt;=8/24,Z$9&lt;14/24)</formula>
    </cfRule>
    <cfRule type="expression" dxfId="2060" priority="12">
      <formula>Z$9&lt;8/24</formula>
    </cfRule>
  </conditionalFormatting>
  <conditionalFormatting sqref="Z28">
    <cfRule type="expression" dxfId="2059" priority="5">
      <formula>Z$9&gt;=20/24</formula>
    </cfRule>
    <cfRule type="expression" dxfId="2058" priority="6">
      <formula>AND(Z$9&gt;=14/24,Z$9&lt;20/24)</formula>
    </cfRule>
    <cfRule type="expression" dxfId="2057" priority="7">
      <formula>AND(Z$9&gt;=8/24,Z$9&lt;14/24)</formula>
    </cfRule>
    <cfRule type="expression" dxfId="2056" priority="8">
      <formula>Z$9&lt;8/24</formula>
    </cfRule>
  </conditionalFormatting>
  <conditionalFormatting sqref="Z20:AF27">
    <cfRule type="expression" dxfId="2055" priority="1">
      <formula>Z$9&gt;=20/24</formula>
    </cfRule>
    <cfRule type="expression" dxfId="2054" priority="2">
      <formula>AND(Z$9&gt;=14/24,Z$9&lt;20/24)</formula>
    </cfRule>
    <cfRule type="expression" dxfId="2053" priority="3">
      <formula>AND(Z$9&gt;=8/24,Z$9&lt;14/24)</formula>
    </cfRule>
    <cfRule type="expression" dxfId="2052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F51" sqref="AF51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19</v>
      </c>
      <c r="D4" s="226">
        <f ca="1">IFERROR(DATE(2021,4,13)+C4,"")</f>
        <v>44318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589.5</v>
      </c>
      <c r="C5" s="32">
        <f t="shared" ref="C5:AF5" si="0">C59</f>
        <v>579</v>
      </c>
      <c r="D5" s="32">
        <f t="shared" si="0"/>
        <v>446</v>
      </c>
      <c r="E5" s="32">
        <f t="shared" si="0"/>
        <v>483.79999999999995</v>
      </c>
      <c r="F5" s="32">
        <f t="shared" si="0"/>
        <v>495.90000000000003</v>
      </c>
      <c r="G5" s="32">
        <f t="shared" si="0"/>
        <v>475</v>
      </c>
      <c r="H5" s="32">
        <f t="shared" si="0"/>
        <v>405.3</v>
      </c>
      <c r="I5" s="32">
        <f t="shared" si="0"/>
        <v>432.6</v>
      </c>
      <c r="J5" s="32">
        <f t="shared" si="0"/>
        <v>457</v>
      </c>
      <c r="K5" s="32">
        <f t="shared" si="0"/>
        <v>456.3</v>
      </c>
      <c r="L5" s="32">
        <f t="shared" si="0"/>
        <v>455.6</v>
      </c>
      <c r="M5" s="32">
        <f t="shared" si="0"/>
        <v>494.9</v>
      </c>
      <c r="N5" s="32">
        <f t="shared" si="0"/>
        <v>579</v>
      </c>
      <c r="O5" s="32">
        <f t="shared" si="0"/>
        <v>0</v>
      </c>
      <c r="P5" s="32">
        <f t="shared" si="0"/>
        <v>551.70000000000005</v>
      </c>
      <c r="Q5" s="32">
        <f t="shared" si="0"/>
        <v>561.4</v>
      </c>
      <c r="R5" s="32">
        <f t="shared" si="0"/>
        <v>587.9</v>
      </c>
      <c r="S5" s="32">
        <f t="shared" si="0"/>
        <v>618.1</v>
      </c>
      <c r="T5" s="32">
        <f t="shared" si="0"/>
        <v>620.6</v>
      </c>
      <c r="U5" s="32">
        <f t="shared" si="0"/>
        <v>626.19999999999993</v>
      </c>
      <c r="V5" s="32">
        <f t="shared" si="0"/>
        <v>620.00000000000011</v>
      </c>
      <c r="W5" s="32">
        <f t="shared" si="0"/>
        <v>636.69999999999993</v>
      </c>
      <c r="X5" s="32">
        <f t="shared" si="0"/>
        <v>623.09999999999991</v>
      </c>
      <c r="Y5" s="32">
        <f t="shared" si="0"/>
        <v>685.5</v>
      </c>
      <c r="Z5" s="32">
        <f t="shared" si="0"/>
        <v>671.19999999999993</v>
      </c>
      <c r="AA5" s="32">
        <f t="shared" si="0"/>
        <v>673.14999999999986</v>
      </c>
      <c r="AB5" s="32">
        <f t="shared" si="0"/>
        <v>709.1</v>
      </c>
      <c r="AC5" s="32">
        <f t="shared" si="0"/>
        <v>695.3</v>
      </c>
      <c r="AD5" s="32">
        <f t="shared" si="0"/>
        <v>644.70000000000005</v>
      </c>
      <c r="AE5" s="32">
        <f t="shared" si="0"/>
        <v>634.29999999999995</v>
      </c>
      <c r="AF5" s="32">
        <f t="shared" si="0"/>
        <v>624.30000000000007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1002MW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Load=133</v>
      </c>
      <c r="B7" s="35">
        <f t="shared" ref="B7:AF7" si="1">B65</f>
        <v>932.54</v>
      </c>
      <c r="C7" s="35">
        <f t="shared" si="1"/>
        <v>906.24</v>
      </c>
      <c r="D7" s="35">
        <f t="shared" si="1"/>
        <v>805.94</v>
      </c>
      <c r="E7" s="35">
        <f t="shared" si="1"/>
        <v>847.63999999999987</v>
      </c>
      <c r="F7" s="35">
        <f t="shared" si="1"/>
        <v>861.94</v>
      </c>
      <c r="G7" s="35">
        <f t="shared" si="1"/>
        <v>868.13999999999987</v>
      </c>
      <c r="H7" s="35">
        <f t="shared" si="1"/>
        <v>862.04</v>
      </c>
      <c r="I7" s="35">
        <f t="shared" si="1"/>
        <v>917.33999999999992</v>
      </c>
      <c r="J7" s="35">
        <f t="shared" si="1"/>
        <v>939.2399999999999</v>
      </c>
      <c r="K7" s="35">
        <f t="shared" si="1"/>
        <v>940.14</v>
      </c>
      <c r="L7" s="35">
        <f>L65</f>
        <v>982.34000000000015</v>
      </c>
      <c r="M7" s="35">
        <f t="shared" si="1"/>
        <v>1002.34</v>
      </c>
      <c r="N7" s="35">
        <f t="shared" si="1"/>
        <v>1047.04</v>
      </c>
      <c r="O7" s="35">
        <f t="shared" si="1"/>
        <v>133.34</v>
      </c>
      <c r="P7" s="35">
        <f t="shared" si="1"/>
        <v>994.44</v>
      </c>
      <c r="Q7" s="35">
        <f t="shared" si="1"/>
        <v>994.83999999999992</v>
      </c>
      <c r="R7" s="35">
        <f t="shared" si="1"/>
        <v>1040.6399999999999</v>
      </c>
      <c r="S7" s="35">
        <f t="shared" si="1"/>
        <v>1079.74</v>
      </c>
      <c r="T7" s="35">
        <f t="shared" si="1"/>
        <v>1080.6399999999999</v>
      </c>
      <c r="U7" s="35">
        <f t="shared" si="1"/>
        <v>1069.94</v>
      </c>
      <c r="V7" s="35">
        <f t="shared" si="1"/>
        <v>1063.1400000000001</v>
      </c>
      <c r="W7" s="35">
        <f t="shared" si="1"/>
        <v>1080.04</v>
      </c>
      <c r="X7" s="35">
        <f t="shared" si="1"/>
        <v>1105.1399999999999</v>
      </c>
      <c r="Y7" s="35">
        <f t="shared" si="1"/>
        <v>1252.44</v>
      </c>
      <c r="Z7" s="35">
        <f t="shared" si="1"/>
        <v>1300.24</v>
      </c>
      <c r="AA7" s="35">
        <f t="shared" si="1"/>
        <v>1273.2899999999997</v>
      </c>
      <c r="AB7" s="35">
        <f t="shared" si="1"/>
        <v>1239.24</v>
      </c>
      <c r="AC7" s="35">
        <f t="shared" si="1"/>
        <v>1197.3399999999999</v>
      </c>
      <c r="AD7" s="35">
        <f t="shared" si="1"/>
        <v>1087.94</v>
      </c>
      <c r="AE7" s="35">
        <f t="shared" si="1"/>
        <v>1017.4399999999999</v>
      </c>
      <c r="AF7" s="35">
        <f t="shared" si="1"/>
        <v>999.6400000000001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23.3</v>
      </c>
      <c r="C11" s="47">
        <v>23.3</v>
      </c>
      <c r="D11" s="47">
        <v>25.4</v>
      </c>
      <c r="E11" s="47">
        <v>25.9</v>
      </c>
      <c r="F11" s="47">
        <v>26.2</v>
      </c>
      <c r="G11" s="47">
        <v>25.3</v>
      </c>
      <c r="H11" s="47">
        <v>25.9</v>
      </c>
      <c r="I11" s="47">
        <v>24.8</v>
      </c>
      <c r="J11" s="47">
        <v>25.6</v>
      </c>
      <c r="K11" s="47">
        <v>24.6</v>
      </c>
      <c r="L11" s="48">
        <v>24</v>
      </c>
      <c r="M11" s="48">
        <v>23.1</v>
      </c>
      <c r="N11" s="48">
        <v>23.1</v>
      </c>
      <c r="O11" s="48" t="s">
        <v>228</v>
      </c>
      <c r="P11" s="48">
        <v>23.7</v>
      </c>
      <c r="Q11" s="48">
        <v>22.9</v>
      </c>
      <c r="R11" s="48">
        <v>23.9</v>
      </c>
      <c r="S11" s="49">
        <v>23.6</v>
      </c>
      <c r="T11" s="49">
        <v>22.9</v>
      </c>
      <c r="U11" s="49">
        <v>23.9</v>
      </c>
      <c r="V11" s="49">
        <v>23.2</v>
      </c>
      <c r="W11" s="49">
        <v>22.7</v>
      </c>
      <c r="X11" s="49">
        <v>22.9</v>
      </c>
      <c r="Y11" s="49">
        <v>21.9</v>
      </c>
      <c r="Z11" s="49">
        <v>22</v>
      </c>
      <c r="AA11" s="49">
        <v>20.9</v>
      </c>
      <c r="AB11" s="49">
        <v>20.9</v>
      </c>
      <c r="AC11" s="49">
        <v>20.9</v>
      </c>
      <c r="AD11" s="49">
        <v>20.9</v>
      </c>
      <c r="AE11" s="49">
        <v>20.9</v>
      </c>
      <c r="AF11" s="49">
        <v>20.9</v>
      </c>
      <c r="AG11" s="50">
        <v>60</v>
      </c>
      <c r="AH11" s="51">
        <f>MAX(B11:AF11)</f>
        <v>26.2</v>
      </c>
      <c r="AI11" s="52">
        <f>MIN(B11:AF11)</f>
        <v>20.9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30</v>
      </c>
      <c r="C12" s="55">
        <v>30</v>
      </c>
      <c r="D12" s="55">
        <v>29.5</v>
      </c>
      <c r="E12" s="55">
        <v>31.5</v>
      </c>
      <c r="F12" s="55">
        <v>31.2</v>
      </c>
      <c r="G12" s="55">
        <v>31.7</v>
      </c>
      <c r="H12" s="55">
        <v>31.2</v>
      </c>
      <c r="I12" s="55">
        <v>31.8</v>
      </c>
      <c r="J12" s="55">
        <v>31.9</v>
      </c>
      <c r="K12" s="55">
        <v>31.9</v>
      </c>
      <c r="L12" s="48">
        <v>32.1</v>
      </c>
      <c r="M12" s="48">
        <v>29.9</v>
      </c>
      <c r="N12" s="48">
        <v>29.9</v>
      </c>
      <c r="O12" s="48" t="s">
        <v>229</v>
      </c>
      <c r="P12" s="48">
        <v>30.1</v>
      </c>
      <c r="Q12" s="48">
        <v>30.2</v>
      </c>
      <c r="R12" s="48">
        <v>31.2</v>
      </c>
      <c r="S12" s="48">
        <v>30.3</v>
      </c>
      <c r="T12" s="48">
        <v>30.1</v>
      </c>
      <c r="U12" s="48">
        <v>30.4</v>
      </c>
      <c r="V12" s="48">
        <v>30.4</v>
      </c>
      <c r="W12" s="48">
        <v>30.1</v>
      </c>
      <c r="X12" s="48">
        <v>29.3</v>
      </c>
      <c r="Y12" s="48">
        <v>29.2</v>
      </c>
      <c r="Z12" s="48">
        <v>30.2</v>
      </c>
      <c r="AA12" s="48">
        <v>30.2</v>
      </c>
      <c r="AB12" s="48">
        <v>29.8</v>
      </c>
      <c r="AC12" s="48">
        <v>29.6</v>
      </c>
      <c r="AD12" s="48">
        <v>29.8</v>
      </c>
      <c r="AE12" s="48">
        <v>29.5</v>
      </c>
      <c r="AF12" s="48">
        <v>29.2</v>
      </c>
      <c r="AG12" s="56">
        <v>50</v>
      </c>
      <c r="AH12" s="51">
        <f t="shared" ref="AH12:AH77" si="2">MAX(B12:AF12)</f>
        <v>32.1</v>
      </c>
      <c r="AI12" s="52">
        <f t="shared" ref="AI12:AI77" si="3">MIN(B12:AF12)</f>
        <v>29.2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17.100000000000001</v>
      </c>
      <c r="C13" s="55">
        <v>17.100000000000001</v>
      </c>
      <c r="D13" s="55">
        <v>16.3</v>
      </c>
      <c r="E13" s="55">
        <v>16.399999999999999</v>
      </c>
      <c r="F13" s="55">
        <v>16</v>
      </c>
      <c r="G13" s="55">
        <v>16</v>
      </c>
      <c r="H13" s="55">
        <v>15.9</v>
      </c>
      <c r="I13" s="55">
        <v>15.9</v>
      </c>
      <c r="J13" s="55">
        <v>15.9</v>
      </c>
      <c r="K13" s="55">
        <v>15.9</v>
      </c>
      <c r="L13" s="48">
        <v>15.9</v>
      </c>
      <c r="M13" s="48">
        <v>14.4</v>
      </c>
      <c r="N13" s="48">
        <v>14.4</v>
      </c>
      <c r="O13" s="48" t="s">
        <v>218</v>
      </c>
      <c r="P13" s="48">
        <v>15.2</v>
      </c>
      <c r="Q13" s="48">
        <v>15.2</v>
      </c>
      <c r="R13" s="48">
        <v>15.2</v>
      </c>
      <c r="S13" s="48">
        <v>15.2</v>
      </c>
      <c r="T13" s="48">
        <v>15.2</v>
      </c>
      <c r="U13" s="48">
        <v>15.2</v>
      </c>
      <c r="V13" s="48">
        <v>15.2</v>
      </c>
      <c r="W13" s="48">
        <v>15.2</v>
      </c>
      <c r="X13" s="48">
        <v>15.2</v>
      </c>
      <c r="Y13" s="48">
        <v>15.2</v>
      </c>
      <c r="Z13" s="48">
        <v>15.2</v>
      </c>
      <c r="AA13" s="48">
        <v>15.2</v>
      </c>
      <c r="AB13" s="48">
        <v>15.2</v>
      </c>
      <c r="AC13" s="48">
        <v>15.2</v>
      </c>
      <c r="AD13" s="48">
        <v>15.2</v>
      </c>
      <c r="AE13" s="48">
        <v>15.2</v>
      </c>
      <c r="AF13" s="48">
        <v>15.2</v>
      </c>
      <c r="AG13" s="58">
        <v>45</v>
      </c>
      <c r="AH13" s="51">
        <f t="shared" si="2"/>
        <v>17.100000000000001</v>
      </c>
      <c r="AI13" s="52">
        <f t="shared" si="3"/>
        <v>14.4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9.5</v>
      </c>
      <c r="C14" s="55">
        <v>9.5</v>
      </c>
      <c r="D14" s="55">
        <v>9.5</v>
      </c>
      <c r="E14" s="55">
        <v>9.5</v>
      </c>
      <c r="F14" s="55">
        <v>9.5</v>
      </c>
      <c r="G14" s="55">
        <v>9.5</v>
      </c>
      <c r="H14" s="55">
        <v>9.5</v>
      </c>
      <c r="I14" s="55">
        <v>9.5</v>
      </c>
      <c r="J14" s="55">
        <v>9.5</v>
      </c>
      <c r="K14" s="55">
        <v>9.5</v>
      </c>
      <c r="L14" s="48">
        <v>9.5</v>
      </c>
      <c r="M14" s="48">
        <v>9.5</v>
      </c>
      <c r="N14" s="48">
        <v>9.5</v>
      </c>
      <c r="O14" s="48" t="s">
        <v>212</v>
      </c>
      <c r="P14" s="48">
        <v>9.5</v>
      </c>
      <c r="Q14" s="48">
        <v>9.5</v>
      </c>
      <c r="R14" s="48">
        <v>9.5</v>
      </c>
      <c r="S14" s="48">
        <v>9.5</v>
      </c>
      <c r="T14" s="48">
        <v>9.5</v>
      </c>
      <c r="U14" s="48">
        <v>9.5</v>
      </c>
      <c r="V14" s="48">
        <v>9.5</v>
      </c>
      <c r="W14" s="48">
        <v>9.5</v>
      </c>
      <c r="X14" s="48">
        <v>9.5</v>
      </c>
      <c r="Y14" s="48">
        <v>9.5</v>
      </c>
      <c r="Z14" s="48">
        <v>9.5</v>
      </c>
      <c r="AA14" s="48">
        <v>9.5</v>
      </c>
      <c r="AB14" s="48">
        <v>9.5</v>
      </c>
      <c r="AC14" s="48">
        <v>9.5</v>
      </c>
      <c r="AD14" s="48">
        <v>9.5</v>
      </c>
      <c r="AE14" s="48">
        <v>9.5</v>
      </c>
      <c r="AF14" s="48">
        <v>9.5</v>
      </c>
      <c r="AG14" s="58">
        <v>25</v>
      </c>
      <c r="AH14" s="51">
        <f t="shared" si="2"/>
        <v>9.5</v>
      </c>
      <c r="AI14" s="52">
        <f t="shared" si="3"/>
        <v>9.5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10.3</v>
      </c>
      <c r="C15" s="55">
        <v>6.8</v>
      </c>
      <c r="D15" s="55">
        <v>13.2</v>
      </c>
      <c r="E15" s="55">
        <v>10.3</v>
      </c>
      <c r="F15" s="55">
        <v>7.1</v>
      </c>
      <c r="G15" s="55">
        <v>10.199999999999999</v>
      </c>
      <c r="H15" s="55">
        <v>10</v>
      </c>
      <c r="I15" s="55">
        <v>10</v>
      </c>
      <c r="J15" s="55">
        <v>7.3</v>
      </c>
      <c r="K15" s="55">
        <v>7.4</v>
      </c>
      <c r="L15" s="48">
        <v>9.1</v>
      </c>
      <c r="M15" s="48">
        <v>9.1999999999999993</v>
      </c>
      <c r="N15" s="48">
        <v>9.1999999999999993</v>
      </c>
      <c r="O15" s="48" t="s">
        <v>216</v>
      </c>
      <c r="P15" s="48">
        <v>12.3</v>
      </c>
      <c r="Q15" s="48">
        <v>7.4</v>
      </c>
      <c r="R15" s="48">
        <v>9.4</v>
      </c>
      <c r="S15" s="48">
        <v>7.3</v>
      </c>
      <c r="T15" s="48">
        <v>7.3</v>
      </c>
      <c r="U15" s="48">
        <v>7.4</v>
      </c>
      <c r="V15" s="48">
        <v>9.6999999999999993</v>
      </c>
      <c r="W15" s="48">
        <v>9.6</v>
      </c>
      <c r="X15" s="48">
        <v>7.2</v>
      </c>
      <c r="Y15" s="48">
        <v>7.2</v>
      </c>
      <c r="Z15" s="48">
        <v>7.1</v>
      </c>
      <c r="AA15" s="48">
        <v>7.1</v>
      </c>
      <c r="AB15" s="48">
        <v>9.8000000000000007</v>
      </c>
      <c r="AC15" s="48">
        <v>9.6999999999999993</v>
      </c>
      <c r="AD15" s="48">
        <v>7.3</v>
      </c>
      <c r="AE15" s="48">
        <v>9.6</v>
      </c>
      <c r="AF15" s="48">
        <v>7.2</v>
      </c>
      <c r="AG15" s="58">
        <v>25</v>
      </c>
      <c r="AH15" s="51">
        <f t="shared" si="2"/>
        <v>13.2</v>
      </c>
      <c r="AI15" s="52">
        <f t="shared" si="3"/>
        <v>6.8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>
        <v>6.2</v>
      </c>
      <c r="M16" s="48">
        <v>6.2</v>
      </c>
      <c r="N16" s="48">
        <v>6.2</v>
      </c>
      <c r="O16" s="48" t="s">
        <v>230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13</v>
      </c>
      <c r="C17" s="55">
        <v>13</v>
      </c>
      <c r="D17" s="55">
        <v>6.4</v>
      </c>
      <c r="E17" s="55">
        <v>13.9</v>
      </c>
      <c r="F17" s="55">
        <v>13.5</v>
      </c>
      <c r="G17" s="55">
        <v>13.4</v>
      </c>
      <c r="H17" s="55">
        <v>13</v>
      </c>
      <c r="I17" s="55">
        <v>14.2</v>
      </c>
      <c r="J17" s="55">
        <v>14.3</v>
      </c>
      <c r="K17" s="55">
        <v>14.2</v>
      </c>
      <c r="L17" s="48">
        <v>14</v>
      </c>
      <c r="M17" s="48">
        <v>14.2</v>
      </c>
      <c r="N17" s="48">
        <v>14.2</v>
      </c>
      <c r="O17" s="48"/>
      <c r="P17" s="48">
        <v>13.4</v>
      </c>
      <c r="Q17" s="48">
        <v>13.3</v>
      </c>
      <c r="R17" s="48">
        <v>13.2</v>
      </c>
      <c r="S17" s="48">
        <v>13.1</v>
      </c>
      <c r="T17" s="48">
        <v>13.1</v>
      </c>
      <c r="U17" s="48">
        <v>13.2</v>
      </c>
      <c r="V17" s="48">
        <v>13.3</v>
      </c>
      <c r="W17" s="48">
        <v>13.2</v>
      </c>
      <c r="X17" s="48">
        <v>13.1</v>
      </c>
      <c r="Y17" s="48">
        <v>12.8</v>
      </c>
      <c r="Z17" s="48">
        <v>12.8</v>
      </c>
      <c r="AA17" s="48">
        <v>12.8</v>
      </c>
      <c r="AB17" s="48">
        <v>12.7</v>
      </c>
      <c r="AC17" s="48">
        <v>12.6</v>
      </c>
      <c r="AD17" s="48">
        <v>12.2</v>
      </c>
      <c r="AE17" s="48">
        <v>12.1</v>
      </c>
      <c r="AF17" s="48">
        <v>12.7</v>
      </c>
      <c r="AG17" s="58">
        <v>22.1</v>
      </c>
      <c r="AH17" s="51">
        <f t="shared" si="2"/>
        <v>14.3</v>
      </c>
      <c r="AI17" s="52">
        <f t="shared" si="3"/>
        <v>6.4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3</v>
      </c>
      <c r="C18" s="55">
        <v>3</v>
      </c>
      <c r="D18" s="55">
        <v>3</v>
      </c>
      <c r="E18" s="55">
        <v>3</v>
      </c>
      <c r="F18" s="55">
        <v>3</v>
      </c>
      <c r="G18" s="55">
        <v>3</v>
      </c>
      <c r="H18" s="55">
        <v>3</v>
      </c>
      <c r="I18" s="55">
        <v>3</v>
      </c>
      <c r="J18" s="55">
        <v>3</v>
      </c>
      <c r="K18" s="55">
        <v>3</v>
      </c>
      <c r="L18" s="48">
        <v>3</v>
      </c>
      <c r="M18" s="48">
        <v>3</v>
      </c>
      <c r="N18" s="48">
        <v>3</v>
      </c>
      <c r="O18" s="48"/>
      <c r="P18" s="48">
        <v>3</v>
      </c>
      <c r="Q18" s="48">
        <v>3</v>
      </c>
      <c r="R18" s="48">
        <v>3</v>
      </c>
      <c r="S18" s="48">
        <v>3</v>
      </c>
      <c r="T18" s="48">
        <v>3</v>
      </c>
      <c r="U18" s="48">
        <v>3</v>
      </c>
      <c r="V18" s="48">
        <v>3</v>
      </c>
      <c r="W18" s="48">
        <v>3</v>
      </c>
      <c r="X18" s="48">
        <v>3</v>
      </c>
      <c r="Y18" s="48">
        <v>3</v>
      </c>
      <c r="Z18" s="48">
        <v>3</v>
      </c>
      <c r="AA18" s="48">
        <v>3</v>
      </c>
      <c r="AB18" s="48">
        <v>3</v>
      </c>
      <c r="AC18" s="48">
        <v>3</v>
      </c>
      <c r="AD18" s="48">
        <v>3</v>
      </c>
      <c r="AE18" s="48">
        <v>3</v>
      </c>
      <c r="AF18" s="48">
        <v>3</v>
      </c>
      <c r="AG18" s="58">
        <v>22.1</v>
      </c>
      <c r="AH18" s="51">
        <f t="shared" si="2"/>
        <v>3</v>
      </c>
      <c r="AI18" s="52">
        <f t="shared" si="3"/>
        <v>3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13.6</v>
      </c>
      <c r="C19" s="55">
        <v>11.3</v>
      </c>
      <c r="D19" s="55">
        <v>10.8</v>
      </c>
      <c r="E19" s="55">
        <v>11.5</v>
      </c>
      <c r="F19" s="55">
        <v>11.4</v>
      </c>
      <c r="G19" s="55">
        <v>11.5</v>
      </c>
      <c r="H19" s="55">
        <v>11.5</v>
      </c>
      <c r="I19" s="55">
        <v>11.4</v>
      </c>
      <c r="J19" s="55">
        <v>11.7</v>
      </c>
      <c r="K19" s="55">
        <v>11.8</v>
      </c>
      <c r="L19" s="48">
        <v>11.9</v>
      </c>
      <c r="M19" s="48">
        <v>12.6</v>
      </c>
      <c r="N19" s="48">
        <v>12.6</v>
      </c>
      <c r="O19" s="48"/>
      <c r="P19" s="48">
        <v>15.9</v>
      </c>
      <c r="Q19" s="48" t="s">
        <v>231</v>
      </c>
      <c r="R19" s="48">
        <v>15.4</v>
      </c>
      <c r="S19" s="48">
        <v>15.3</v>
      </c>
      <c r="T19" s="48">
        <v>15.3</v>
      </c>
      <c r="U19" s="48">
        <v>15.2</v>
      </c>
      <c r="V19" s="48">
        <v>15.2</v>
      </c>
      <c r="W19" s="48">
        <v>15.3</v>
      </c>
      <c r="X19" s="48">
        <v>15.2</v>
      </c>
      <c r="Y19" s="48">
        <v>15.2</v>
      </c>
      <c r="Z19" s="48">
        <v>15.2</v>
      </c>
      <c r="AA19" s="48">
        <v>15.2</v>
      </c>
      <c r="AB19" s="48">
        <v>15.2</v>
      </c>
      <c r="AC19" s="48">
        <v>15.2</v>
      </c>
      <c r="AD19" s="48">
        <v>15.2</v>
      </c>
      <c r="AE19" s="48">
        <v>15.5</v>
      </c>
      <c r="AF19" s="48">
        <v>13.7</v>
      </c>
      <c r="AG19" s="58">
        <v>22</v>
      </c>
      <c r="AH19" s="51">
        <f t="shared" si="2"/>
        <v>15.9</v>
      </c>
      <c r="AI19" s="52">
        <f t="shared" si="3"/>
        <v>10.8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3.5</v>
      </c>
      <c r="C20" s="55">
        <v>3.5</v>
      </c>
      <c r="D20" s="55">
        <v>3.5</v>
      </c>
      <c r="E20" s="55">
        <v>3.5</v>
      </c>
      <c r="F20" s="55">
        <v>3.5</v>
      </c>
      <c r="G20" s="55">
        <v>3.5</v>
      </c>
      <c r="H20" s="55">
        <v>3.5</v>
      </c>
      <c r="I20" s="55">
        <v>3.5</v>
      </c>
      <c r="J20" s="55">
        <v>3.5</v>
      </c>
      <c r="K20" s="55">
        <v>3.5</v>
      </c>
      <c r="L20" s="48">
        <v>3.5</v>
      </c>
      <c r="M20" s="48">
        <v>3.5</v>
      </c>
      <c r="N20" s="48">
        <v>3.5</v>
      </c>
      <c r="O20" s="48">
        <v>3.5</v>
      </c>
      <c r="P20" s="48">
        <v>3.5</v>
      </c>
      <c r="Q20" s="48">
        <v>3.5</v>
      </c>
      <c r="R20" s="48">
        <v>3.5</v>
      </c>
      <c r="S20" s="48">
        <v>3.5</v>
      </c>
      <c r="T20" s="48">
        <v>3.5</v>
      </c>
      <c r="U20" s="48">
        <v>3.5</v>
      </c>
      <c r="V20" s="48">
        <v>3.5</v>
      </c>
      <c r="W20" s="48">
        <v>3.5</v>
      </c>
      <c r="X20" s="48">
        <v>3.5</v>
      </c>
      <c r="Y20" s="48">
        <v>3.5</v>
      </c>
      <c r="Z20" s="48">
        <v>3.5</v>
      </c>
      <c r="AA20" s="48">
        <v>3.5</v>
      </c>
      <c r="AB20" s="48">
        <v>3.5</v>
      </c>
      <c r="AC20" s="48">
        <v>3.5</v>
      </c>
      <c r="AD20" s="48">
        <v>3.5</v>
      </c>
      <c r="AE20" s="48">
        <v>3.5</v>
      </c>
      <c r="AF20" s="48">
        <v>3.5</v>
      </c>
      <c r="AG20" s="58">
        <v>22</v>
      </c>
      <c r="AH20" s="51">
        <f t="shared" si="2"/>
        <v>3.5</v>
      </c>
      <c r="AI20" s="52">
        <f t="shared" si="3"/>
        <v>3.5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48">
        <v>2</v>
      </c>
      <c r="M21" s="48">
        <v>2</v>
      </c>
      <c r="N21" s="48">
        <v>2</v>
      </c>
      <c r="O21" s="48">
        <v>2</v>
      </c>
      <c r="P21" s="48">
        <v>2</v>
      </c>
      <c r="Q21" s="48">
        <v>2</v>
      </c>
      <c r="R21" s="48">
        <v>2</v>
      </c>
      <c r="S21" s="48">
        <v>2</v>
      </c>
      <c r="T21" s="48">
        <v>2</v>
      </c>
      <c r="U21" s="48">
        <v>2</v>
      </c>
      <c r="V21" s="48">
        <v>2</v>
      </c>
      <c r="W21" s="48">
        <v>2</v>
      </c>
      <c r="X21" s="48">
        <v>2</v>
      </c>
      <c r="Y21" s="48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5</v>
      </c>
      <c r="C24" s="55">
        <v>5</v>
      </c>
      <c r="D24" s="55">
        <v>5</v>
      </c>
      <c r="E24" s="55">
        <v>5</v>
      </c>
      <c r="F24" s="55">
        <v>5</v>
      </c>
      <c r="G24" s="55">
        <v>5</v>
      </c>
      <c r="H24" s="55">
        <v>5</v>
      </c>
      <c r="I24" s="55">
        <v>5</v>
      </c>
      <c r="J24" s="55">
        <v>5</v>
      </c>
      <c r="K24" s="55">
        <v>5</v>
      </c>
      <c r="L24" s="55">
        <v>5</v>
      </c>
      <c r="M24" s="55">
        <v>5</v>
      </c>
      <c r="N24" s="55">
        <v>5</v>
      </c>
      <c r="O24" s="55">
        <v>5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55">
        <v>0</v>
      </c>
      <c r="AF24" s="55">
        <v>0</v>
      </c>
      <c r="AG24" s="58">
        <v>12</v>
      </c>
      <c r="AH24" s="51">
        <f t="shared" si="2"/>
        <v>5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</v>
      </c>
      <c r="C27" s="55">
        <v>3</v>
      </c>
      <c r="D27" s="55">
        <v>3</v>
      </c>
      <c r="E27" s="55">
        <v>3</v>
      </c>
      <c r="F27" s="55">
        <v>3</v>
      </c>
      <c r="G27" s="55">
        <v>3</v>
      </c>
      <c r="H27" s="55">
        <v>3</v>
      </c>
      <c r="I27" s="55">
        <v>3</v>
      </c>
      <c r="J27" s="55">
        <v>3</v>
      </c>
      <c r="K27" s="55">
        <v>3</v>
      </c>
      <c r="L27" s="48">
        <v>3</v>
      </c>
      <c r="M27" s="48">
        <v>3</v>
      </c>
      <c r="N27" s="48">
        <v>3</v>
      </c>
      <c r="O27" s="48">
        <v>3</v>
      </c>
      <c r="P27" s="48">
        <v>3</v>
      </c>
      <c r="Q27" s="48">
        <v>3</v>
      </c>
      <c r="R27" s="48">
        <v>3</v>
      </c>
      <c r="S27" s="48">
        <v>3</v>
      </c>
      <c r="T27" s="48">
        <v>3</v>
      </c>
      <c r="U27" s="48">
        <v>3</v>
      </c>
      <c r="V27" s="48">
        <v>3</v>
      </c>
      <c r="W27" s="48">
        <v>3</v>
      </c>
      <c r="X27" s="48">
        <v>3</v>
      </c>
      <c r="Y27" s="48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32.4</v>
      </c>
      <c r="C29" s="55">
        <v>33</v>
      </c>
      <c r="D29" s="55">
        <v>31.3</v>
      </c>
      <c r="E29" s="55">
        <v>34.1</v>
      </c>
      <c r="F29" s="55">
        <v>33.5</v>
      </c>
      <c r="G29" s="55">
        <v>33.6</v>
      </c>
      <c r="H29" s="55">
        <v>33.5</v>
      </c>
      <c r="I29" s="55">
        <v>33.200000000000003</v>
      </c>
      <c r="J29" s="55">
        <v>32.799999999999997</v>
      </c>
      <c r="K29" s="55">
        <v>17.899999999999999</v>
      </c>
      <c r="L29" s="66">
        <v>35.6</v>
      </c>
      <c r="M29" s="66">
        <v>33.9</v>
      </c>
      <c r="N29" s="66"/>
      <c r="O29" s="66"/>
      <c r="P29" s="66"/>
      <c r="Q29" s="66">
        <v>28.7</v>
      </c>
      <c r="R29" s="66">
        <v>25.7</v>
      </c>
      <c r="S29" s="66">
        <v>22.5</v>
      </c>
      <c r="T29" s="66">
        <v>24.5</v>
      </c>
      <c r="U29" s="66">
        <v>33</v>
      </c>
      <c r="V29" s="66">
        <v>33.4</v>
      </c>
      <c r="W29" s="66">
        <v>29</v>
      </c>
      <c r="X29" s="66">
        <v>27.6</v>
      </c>
      <c r="Y29" s="66">
        <v>24</v>
      </c>
      <c r="Z29" s="66">
        <v>23.7</v>
      </c>
      <c r="AA29" s="66">
        <v>24.9</v>
      </c>
      <c r="AB29" s="66">
        <v>24.9</v>
      </c>
      <c r="AC29" s="66">
        <v>25.5</v>
      </c>
      <c r="AD29" s="66">
        <v>28.7</v>
      </c>
      <c r="AE29" s="55">
        <v>28.9</v>
      </c>
      <c r="AF29" s="55">
        <v>30.7</v>
      </c>
      <c r="AG29" s="58">
        <v>240</v>
      </c>
      <c r="AH29" s="51">
        <f t="shared" si="2"/>
        <v>35.6</v>
      </c>
      <c r="AI29" s="52">
        <f t="shared" si="3"/>
        <v>17.899999999999999</v>
      </c>
      <c r="AK29" s="53"/>
    </row>
    <row r="30" spans="1:88" ht="15.75" thickBot="1" x14ac:dyDescent="0.3">
      <c r="A30" s="67" t="s">
        <v>37</v>
      </c>
      <c r="B30" s="68">
        <f>SUM(B11:B28)</f>
        <v>236</v>
      </c>
      <c r="C30" s="68">
        <f t="shared" ref="C30:AF30" si="4">SUM(C11:C28)</f>
        <v>230.2</v>
      </c>
      <c r="D30" s="68">
        <f t="shared" si="4"/>
        <v>230.3</v>
      </c>
      <c r="E30" s="68">
        <f t="shared" si="4"/>
        <v>238.2</v>
      </c>
      <c r="F30" s="68">
        <f t="shared" si="4"/>
        <v>234.10000000000002</v>
      </c>
      <c r="G30" s="68">
        <f t="shared" si="4"/>
        <v>236.8</v>
      </c>
      <c r="H30" s="68">
        <f t="shared" si="4"/>
        <v>236.2</v>
      </c>
      <c r="I30" s="68">
        <f t="shared" si="4"/>
        <v>236.8</v>
      </c>
      <c r="J30" s="68">
        <f t="shared" si="4"/>
        <v>235.4</v>
      </c>
      <c r="K30" s="68">
        <f t="shared" si="4"/>
        <v>234.5</v>
      </c>
      <c r="L30" s="68">
        <f t="shared" si="4"/>
        <v>235.7</v>
      </c>
      <c r="M30" s="68">
        <f t="shared" si="4"/>
        <v>232.10000000000002</v>
      </c>
      <c r="N30" s="68">
        <f t="shared" si="4"/>
        <v>232.10000000000002</v>
      </c>
      <c r="O30" s="68">
        <f t="shared" si="4"/>
        <v>110</v>
      </c>
      <c r="P30" s="68">
        <f t="shared" si="4"/>
        <v>234.3</v>
      </c>
      <c r="Q30" s="68">
        <f t="shared" si="4"/>
        <v>212.7</v>
      </c>
      <c r="R30" s="68">
        <f t="shared" si="4"/>
        <v>232</v>
      </c>
      <c r="S30" s="68">
        <f t="shared" si="4"/>
        <v>228.5</v>
      </c>
      <c r="T30" s="68">
        <f t="shared" si="4"/>
        <v>227.6</v>
      </c>
      <c r="U30" s="68">
        <f t="shared" si="4"/>
        <v>229</v>
      </c>
      <c r="V30" s="68">
        <f>SUM(V11:V28)</f>
        <v>230.7</v>
      </c>
      <c r="W30" s="68">
        <f t="shared" si="4"/>
        <v>229.8</v>
      </c>
      <c r="X30" s="68">
        <f t="shared" si="4"/>
        <v>226.60000000000002</v>
      </c>
      <c r="Y30" s="68">
        <f t="shared" si="4"/>
        <v>225.2</v>
      </c>
      <c r="Z30" s="68">
        <f t="shared" si="4"/>
        <v>226.2</v>
      </c>
      <c r="AA30" s="68">
        <f t="shared" si="4"/>
        <v>225.1</v>
      </c>
      <c r="AB30" s="68">
        <f t="shared" si="4"/>
        <v>227.3</v>
      </c>
      <c r="AC30" s="68">
        <f t="shared" si="4"/>
        <v>226.9</v>
      </c>
      <c r="AD30" s="68">
        <f t="shared" si="4"/>
        <v>224.3</v>
      </c>
      <c r="AE30" s="68">
        <f t="shared" si="4"/>
        <v>226.5</v>
      </c>
      <c r="AF30" s="68">
        <f t="shared" si="4"/>
        <v>222.60000000000002</v>
      </c>
      <c r="AG30" s="58">
        <f>SUM(AG11:AG29)</f>
        <v>729.2</v>
      </c>
      <c r="AH30" s="51">
        <f t="shared" si="2"/>
        <v>238.2</v>
      </c>
      <c r="AI30" s="52">
        <f t="shared" si="3"/>
        <v>110</v>
      </c>
      <c r="AK30" s="53"/>
    </row>
    <row r="31" spans="1:88" x14ac:dyDescent="0.25">
      <c r="A31" s="54" t="s">
        <v>38</v>
      </c>
      <c r="B31" s="55">
        <v>60.6</v>
      </c>
      <c r="C31" s="55">
        <v>60.6</v>
      </c>
      <c r="D31" s="55">
        <v>48.3</v>
      </c>
      <c r="E31" s="55">
        <v>60</v>
      </c>
      <c r="F31" s="55">
        <v>66.3</v>
      </c>
      <c r="G31" s="55">
        <v>65.599999999999994</v>
      </c>
      <c r="H31" s="55">
        <v>80.599999999999994</v>
      </c>
      <c r="I31" s="55">
        <v>70.900000000000006</v>
      </c>
      <c r="J31" s="55">
        <v>81</v>
      </c>
      <c r="K31" s="55">
        <v>82.5</v>
      </c>
      <c r="L31" s="48">
        <v>81.099999999999994</v>
      </c>
      <c r="M31" s="48">
        <v>65.8</v>
      </c>
      <c r="N31" s="48">
        <v>60.8</v>
      </c>
      <c r="O31" s="48"/>
      <c r="P31" s="48">
        <v>48.5</v>
      </c>
      <c r="Q31" s="48">
        <v>46.5</v>
      </c>
      <c r="R31" s="48">
        <v>46.4</v>
      </c>
      <c r="S31" s="48">
        <v>60</v>
      </c>
      <c r="T31" s="48">
        <v>60.8</v>
      </c>
      <c r="U31" s="48">
        <v>70.900000000000006</v>
      </c>
      <c r="V31" s="48">
        <v>71</v>
      </c>
      <c r="W31" s="48">
        <v>70.8</v>
      </c>
      <c r="X31" s="48">
        <v>70.2</v>
      </c>
      <c r="Y31" s="48">
        <v>143.80000000000001</v>
      </c>
      <c r="Z31" s="48">
        <v>145.4</v>
      </c>
      <c r="AA31" s="47">
        <v>121.4</v>
      </c>
      <c r="AB31" s="47">
        <v>75</v>
      </c>
      <c r="AC31" s="47">
        <v>60.8</v>
      </c>
      <c r="AD31" s="47">
        <v>48.6</v>
      </c>
      <c r="AE31" s="47">
        <v>32</v>
      </c>
      <c r="AF31" s="47">
        <v>32</v>
      </c>
      <c r="AG31" s="56">
        <v>144</v>
      </c>
      <c r="AH31" s="51">
        <f t="shared" si="2"/>
        <v>145.4</v>
      </c>
      <c r="AI31" s="52">
        <f t="shared" si="3"/>
        <v>32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19.8</v>
      </c>
      <c r="E32" s="55">
        <v>0</v>
      </c>
      <c r="F32" s="55">
        <v>0</v>
      </c>
      <c r="G32" s="55">
        <v>25.4</v>
      </c>
      <c r="H32" s="55">
        <v>54.6</v>
      </c>
      <c r="I32" s="55">
        <v>54.8</v>
      </c>
      <c r="J32" s="55">
        <v>53.8</v>
      </c>
      <c r="K32" s="55">
        <v>47.9</v>
      </c>
      <c r="L32" s="69">
        <v>67.7</v>
      </c>
      <c r="M32" s="69">
        <v>48.8</v>
      </c>
      <c r="N32" s="69">
        <v>49.4</v>
      </c>
      <c r="O32" s="69"/>
      <c r="P32" s="69">
        <v>46.1</v>
      </c>
      <c r="Q32" s="69">
        <v>60.3</v>
      </c>
      <c r="R32" s="69">
        <v>49</v>
      </c>
      <c r="S32" s="69">
        <v>48.3</v>
      </c>
      <c r="T32" s="69">
        <v>50</v>
      </c>
      <c r="U32" s="69">
        <v>22.6</v>
      </c>
      <c r="V32" s="69">
        <v>21.3</v>
      </c>
      <c r="W32" s="69">
        <v>22.4</v>
      </c>
      <c r="X32" s="69">
        <v>44.8</v>
      </c>
      <c r="Y32" s="69">
        <v>46.6</v>
      </c>
      <c r="Z32" s="69">
        <v>51.5</v>
      </c>
      <c r="AA32" s="55">
        <v>49.8</v>
      </c>
      <c r="AB32" s="55">
        <v>44</v>
      </c>
      <c r="AC32" s="55">
        <v>43.7</v>
      </c>
      <c r="AD32" s="55">
        <v>21</v>
      </c>
      <c r="AE32" s="55">
        <v>0</v>
      </c>
      <c r="AF32" s="55">
        <v>0</v>
      </c>
      <c r="AG32" s="58">
        <v>70</v>
      </c>
      <c r="AH32" s="51">
        <f t="shared" si="2"/>
        <v>67.7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19.8</v>
      </c>
      <c r="I33" s="55">
        <v>46.7</v>
      </c>
      <c r="J33" s="55">
        <v>36.5</v>
      </c>
      <c r="K33" s="55">
        <v>33.299999999999997</v>
      </c>
      <c r="L33" s="69">
        <v>56.9</v>
      </c>
      <c r="M33" s="69">
        <v>60.2</v>
      </c>
      <c r="N33" s="69">
        <v>35.200000000000003</v>
      </c>
      <c r="O33" s="69"/>
      <c r="P33" s="69">
        <v>34.700000000000003</v>
      </c>
      <c r="Q33" s="69">
        <v>34.9</v>
      </c>
      <c r="R33" s="69">
        <v>46.4</v>
      </c>
      <c r="S33" s="69">
        <v>46.3</v>
      </c>
      <c r="T33" s="69">
        <v>46.4</v>
      </c>
      <c r="U33" s="69">
        <v>46.3</v>
      </c>
      <c r="V33" s="69">
        <v>46.1</v>
      </c>
      <c r="W33" s="69">
        <v>46.3</v>
      </c>
      <c r="X33" s="69">
        <v>65.3</v>
      </c>
      <c r="Y33" s="69">
        <v>54.2</v>
      </c>
      <c r="Z33" s="69">
        <v>69.599999999999994</v>
      </c>
      <c r="AA33" s="55">
        <v>69.2</v>
      </c>
      <c r="AB33" s="55">
        <v>46.6</v>
      </c>
      <c r="AC33" s="55">
        <v>46.5</v>
      </c>
      <c r="AD33" s="55">
        <v>46.5</v>
      </c>
      <c r="AE33" s="55">
        <v>47</v>
      </c>
      <c r="AF33" s="55">
        <v>45.5</v>
      </c>
      <c r="AG33" s="58">
        <v>69</v>
      </c>
      <c r="AH33" s="51">
        <f t="shared" si="2"/>
        <v>69.599999999999994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0</v>
      </c>
      <c r="C34" s="55">
        <v>0</v>
      </c>
      <c r="D34" s="55">
        <v>29.7</v>
      </c>
      <c r="E34" s="55">
        <v>29.2</v>
      </c>
      <c r="F34" s="55">
        <v>29.2</v>
      </c>
      <c r="G34" s="55">
        <v>29</v>
      </c>
      <c r="H34" s="55">
        <v>29.2</v>
      </c>
      <c r="I34" s="55">
        <v>29.2</v>
      </c>
      <c r="J34" s="55">
        <v>29.2</v>
      </c>
      <c r="K34" s="55">
        <v>29.2</v>
      </c>
      <c r="L34" s="69">
        <v>29.2</v>
      </c>
      <c r="M34" s="69">
        <v>29</v>
      </c>
      <c r="N34" s="69">
        <v>29</v>
      </c>
      <c r="O34" s="69"/>
      <c r="P34" s="69">
        <v>28.2</v>
      </c>
      <c r="Q34" s="69">
        <v>28.2</v>
      </c>
      <c r="R34" s="69">
        <v>28</v>
      </c>
      <c r="S34" s="69">
        <v>28</v>
      </c>
      <c r="T34" s="69">
        <v>28</v>
      </c>
      <c r="U34" s="69">
        <v>28</v>
      </c>
      <c r="V34" s="69">
        <v>28</v>
      </c>
      <c r="W34" s="69">
        <v>28</v>
      </c>
      <c r="X34" s="69">
        <v>28</v>
      </c>
      <c r="Y34" s="69">
        <v>28</v>
      </c>
      <c r="Z34" s="69">
        <v>28</v>
      </c>
      <c r="AA34" s="69">
        <v>28</v>
      </c>
      <c r="AB34" s="55">
        <v>27.7</v>
      </c>
      <c r="AC34" s="55">
        <v>27.7</v>
      </c>
      <c r="AD34" s="55">
        <v>28.2</v>
      </c>
      <c r="AE34" s="55">
        <v>28</v>
      </c>
      <c r="AF34" s="55">
        <v>28.2</v>
      </c>
      <c r="AG34" s="58">
        <v>60</v>
      </c>
      <c r="AH34" s="51">
        <f t="shared" si="2"/>
        <v>29.7</v>
      </c>
      <c r="AI34" s="52">
        <f t="shared" si="3"/>
        <v>0</v>
      </c>
      <c r="AK34" s="53"/>
    </row>
    <row r="35" spans="1:41" x14ac:dyDescent="0.25">
      <c r="A35" s="57" t="s">
        <v>42</v>
      </c>
      <c r="B35" s="55">
        <v>10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10</v>
      </c>
      <c r="J35" s="55">
        <v>10</v>
      </c>
      <c r="K35" s="55">
        <v>20</v>
      </c>
      <c r="L35" s="48">
        <v>20</v>
      </c>
      <c r="M35" s="48">
        <v>20</v>
      </c>
      <c r="N35" s="48">
        <v>25</v>
      </c>
      <c r="O35" s="48"/>
      <c r="P35" s="48">
        <v>15</v>
      </c>
      <c r="Q35" s="48">
        <v>15</v>
      </c>
      <c r="R35" s="48">
        <v>15</v>
      </c>
      <c r="S35" s="48">
        <v>15</v>
      </c>
      <c r="T35" s="48">
        <v>11.2</v>
      </c>
      <c r="U35" s="48">
        <v>10.9</v>
      </c>
      <c r="V35" s="69">
        <v>10</v>
      </c>
      <c r="W35" s="69">
        <v>10</v>
      </c>
      <c r="X35" s="69">
        <v>10</v>
      </c>
      <c r="Y35" s="69">
        <v>10</v>
      </c>
      <c r="Z35" s="69">
        <v>22.4</v>
      </c>
      <c r="AA35" s="69">
        <v>20</v>
      </c>
      <c r="AB35" s="55">
        <v>23</v>
      </c>
      <c r="AC35" s="55">
        <v>23</v>
      </c>
      <c r="AD35" s="55">
        <v>20.3</v>
      </c>
      <c r="AE35" s="55">
        <v>12.6</v>
      </c>
      <c r="AF35" s="55">
        <v>10</v>
      </c>
      <c r="AG35" s="58">
        <v>30</v>
      </c>
      <c r="AH35" s="51">
        <f t="shared" si="2"/>
        <v>25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12.9</v>
      </c>
      <c r="C36" s="70">
        <v>12.9</v>
      </c>
      <c r="D36" s="70">
        <v>8.1999999999999993</v>
      </c>
      <c r="E36" s="70">
        <v>12.8</v>
      </c>
      <c r="F36" s="70">
        <v>12.8</v>
      </c>
      <c r="G36" s="70">
        <v>12.7</v>
      </c>
      <c r="H36" s="70">
        <v>12.7</v>
      </c>
      <c r="I36" s="70">
        <v>12.7</v>
      </c>
      <c r="J36" s="70">
        <v>12.7</v>
      </c>
      <c r="K36" s="70">
        <v>12.8</v>
      </c>
      <c r="L36" s="48">
        <v>12.8</v>
      </c>
      <c r="M36" s="48">
        <v>13.2</v>
      </c>
      <c r="N36" s="48">
        <v>13.2</v>
      </c>
      <c r="O36" s="48"/>
      <c r="P36" s="48">
        <v>12.6</v>
      </c>
      <c r="Q36" s="48">
        <v>12.5</v>
      </c>
      <c r="R36" s="48">
        <v>12.6</v>
      </c>
      <c r="S36" s="48">
        <v>12.2</v>
      </c>
      <c r="T36" s="48">
        <v>12.7</v>
      </c>
      <c r="U36" s="48">
        <v>12.7</v>
      </c>
      <c r="V36" s="48">
        <v>12.7</v>
      </c>
      <c r="W36" s="48">
        <v>12.7</v>
      </c>
      <c r="X36" s="48">
        <v>13.8</v>
      </c>
      <c r="Y36" s="48">
        <v>13.7</v>
      </c>
      <c r="Z36" s="48">
        <v>13.7</v>
      </c>
      <c r="AA36" s="48">
        <v>13.7</v>
      </c>
      <c r="AB36" s="55">
        <v>13.7</v>
      </c>
      <c r="AC36" s="55">
        <v>13.7</v>
      </c>
      <c r="AD36" s="55">
        <v>13.7</v>
      </c>
      <c r="AE36" s="55">
        <v>13.7</v>
      </c>
      <c r="AF36" s="55">
        <v>13.7</v>
      </c>
      <c r="AG36" s="58">
        <v>24</v>
      </c>
      <c r="AH36" s="51">
        <f t="shared" si="2"/>
        <v>13.8</v>
      </c>
      <c r="AI36" s="52">
        <f t="shared" si="3"/>
        <v>8.1999999999999993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48">
        <v>9</v>
      </c>
      <c r="M38" s="48">
        <v>9</v>
      </c>
      <c r="N38" s="48">
        <v>9</v>
      </c>
      <c r="O38" s="48">
        <v>9</v>
      </c>
      <c r="P38" s="48">
        <v>9</v>
      </c>
      <c r="Q38" s="48">
        <v>9</v>
      </c>
      <c r="R38" s="48">
        <v>9</v>
      </c>
      <c r="S38" s="48">
        <v>9</v>
      </c>
      <c r="T38" s="48">
        <v>9</v>
      </c>
      <c r="U38" s="48">
        <v>9</v>
      </c>
      <c r="V38" s="48">
        <v>9</v>
      </c>
      <c r="W38" s="48">
        <v>9</v>
      </c>
      <c r="X38" s="48">
        <v>9</v>
      </c>
      <c r="Y38" s="48">
        <v>9</v>
      </c>
      <c r="Z38" s="48">
        <v>9</v>
      </c>
      <c r="AA38" s="48">
        <v>9</v>
      </c>
      <c r="AB38" s="48">
        <v>9</v>
      </c>
      <c r="AC38" s="48">
        <v>9</v>
      </c>
      <c r="AD38" s="48">
        <v>9</v>
      </c>
      <c r="AE38" s="48">
        <v>9</v>
      </c>
      <c r="AF38" s="48">
        <v>9</v>
      </c>
      <c r="AG38" s="58">
        <v>14.1</v>
      </c>
      <c r="AH38" s="51">
        <f t="shared" si="2"/>
        <v>9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3.5</v>
      </c>
      <c r="C40" s="55">
        <v>3.5</v>
      </c>
      <c r="D40" s="55">
        <v>3.6</v>
      </c>
      <c r="E40" s="55">
        <v>3.6</v>
      </c>
      <c r="F40" s="55">
        <v>3.6</v>
      </c>
      <c r="G40" s="55">
        <v>3.6</v>
      </c>
      <c r="H40" s="55">
        <v>3.6</v>
      </c>
      <c r="I40" s="55">
        <v>3.6</v>
      </c>
      <c r="J40" s="55">
        <v>3.6</v>
      </c>
      <c r="K40" s="55">
        <v>3.6</v>
      </c>
      <c r="L40" s="48">
        <v>3.3</v>
      </c>
      <c r="M40" s="48">
        <v>3.3</v>
      </c>
      <c r="N40" s="48">
        <v>3.3</v>
      </c>
      <c r="O40" s="48">
        <v>3.3</v>
      </c>
      <c r="P40" s="48">
        <v>3.3</v>
      </c>
      <c r="Q40" s="48">
        <v>3.3</v>
      </c>
      <c r="R40" s="48">
        <v>3.3</v>
      </c>
      <c r="S40" s="48">
        <v>3.3</v>
      </c>
      <c r="T40" s="48">
        <v>3.3</v>
      </c>
      <c r="U40" s="48">
        <v>3.3</v>
      </c>
      <c r="V40" s="48">
        <v>3.3</v>
      </c>
      <c r="W40" s="48">
        <v>3.3</v>
      </c>
      <c r="X40" s="48">
        <v>3.3</v>
      </c>
      <c r="Y40" s="48">
        <v>3.3</v>
      </c>
      <c r="Z40" s="48">
        <v>3.3</v>
      </c>
      <c r="AA40" s="48">
        <v>3.3</v>
      </c>
      <c r="AB40" s="48">
        <v>3.3</v>
      </c>
      <c r="AC40" s="48">
        <v>3.3</v>
      </c>
      <c r="AD40" s="48">
        <v>3.3</v>
      </c>
      <c r="AE40" s="48">
        <v>3.3</v>
      </c>
      <c r="AF40" s="48">
        <v>3.3</v>
      </c>
      <c r="AG40" s="58">
        <v>10.050000000000001</v>
      </c>
      <c r="AH40" s="51">
        <f t="shared" si="2"/>
        <v>3.6</v>
      </c>
      <c r="AI40" s="52">
        <f t="shared" si="3"/>
        <v>3.3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48">
        <v>2</v>
      </c>
      <c r="M41" s="48">
        <v>2</v>
      </c>
      <c r="N41" s="48">
        <v>2</v>
      </c>
      <c r="O41" s="48">
        <v>2</v>
      </c>
      <c r="P41" s="48">
        <v>2</v>
      </c>
      <c r="Q41" s="48">
        <v>2</v>
      </c>
      <c r="R41" s="48">
        <v>2</v>
      </c>
      <c r="S41" s="48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2</v>
      </c>
      <c r="AA41" s="48">
        <v>2</v>
      </c>
      <c r="AB41" s="48">
        <v>2</v>
      </c>
      <c r="AC41" s="48">
        <v>2</v>
      </c>
      <c r="AD41" s="48">
        <v>2</v>
      </c>
      <c r="AE41" s="48">
        <v>2</v>
      </c>
      <c r="AF41" s="48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107.04</v>
      </c>
      <c r="C43" s="68">
        <f t="shared" si="6"/>
        <v>97.04</v>
      </c>
      <c r="D43" s="68">
        <f t="shared" si="6"/>
        <v>129.63999999999999</v>
      </c>
      <c r="E43" s="68">
        <f t="shared" si="6"/>
        <v>125.64</v>
      </c>
      <c r="F43" s="68">
        <f t="shared" si="6"/>
        <v>131.93999999999997</v>
      </c>
      <c r="G43" s="68">
        <f t="shared" si="6"/>
        <v>156.33999999999997</v>
      </c>
      <c r="H43" s="68">
        <f t="shared" si="6"/>
        <v>220.53999999999996</v>
      </c>
      <c r="I43" s="68">
        <f t="shared" si="6"/>
        <v>247.93999999999997</v>
      </c>
      <c r="J43" s="68">
        <f t="shared" si="6"/>
        <v>246.83999999999997</v>
      </c>
      <c r="K43" s="68">
        <f t="shared" si="6"/>
        <v>249.33999999999997</v>
      </c>
      <c r="L43" s="68">
        <f t="shared" si="6"/>
        <v>291.04000000000002</v>
      </c>
      <c r="M43" s="68">
        <f t="shared" si="6"/>
        <v>260.34000000000003</v>
      </c>
      <c r="N43" s="68">
        <f t="shared" si="6"/>
        <v>235.93999999999997</v>
      </c>
      <c r="O43" s="68">
        <f t="shared" si="6"/>
        <v>23.34</v>
      </c>
      <c r="P43" s="68">
        <f t="shared" si="6"/>
        <v>208.44</v>
      </c>
      <c r="Q43" s="68">
        <f t="shared" si="6"/>
        <v>220.73999999999998</v>
      </c>
      <c r="R43" s="68">
        <f t="shared" si="6"/>
        <v>220.74</v>
      </c>
      <c r="S43" s="68">
        <f t="shared" si="6"/>
        <v>233.14</v>
      </c>
      <c r="T43" s="68">
        <f t="shared" si="6"/>
        <v>232.43999999999997</v>
      </c>
      <c r="U43" s="68">
        <f t="shared" si="6"/>
        <v>214.74</v>
      </c>
      <c r="V43" s="68">
        <f t="shared" si="6"/>
        <v>212.44</v>
      </c>
      <c r="W43" s="68">
        <f t="shared" si="6"/>
        <v>213.54</v>
      </c>
      <c r="X43" s="68">
        <f t="shared" si="6"/>
        <v>255.44000000000003</v>
      </c>
      <c r="Y43" s="68">
        <f t="shared" si="6"/>
        <v>319.64000000000004</v>
      </c>
      <c r="Z43" s="68">
        <f t="shared" si="6"/>
        <v>353.94</v>
      </c>
      <c r="AA43" s="68">
        <f t="shared" si="6"/>
        <v>325.44</v>
      </c>
      <c r="AB43" s="68">
        <f t="shared" si="6"/>
        <v>253.33999999999997</v>
      </c>
      <c r="AC43" s="68">
        <f t="shared" si="6"/>
        <v>238.73999999999998</v>
      </c>
      <c r="AD43" s="68">
        <f t="shared" si="6"/>
        <v>201.64</v>
      </c>
      <c r="AE43" s="68">
        <f t="shared" si="6"/>
        <v>156.63999999999999</v>
      </c>
      <c r="AF43" s="68">
        <f t="shared" si="6"/>
        <v>152.74</v>
      </c>
      <c r="AG43" s="73">
        <f>SUM(AG31:AG42)</f>
        <v>464.91</v>
      </c>
      <c r="AH43" s="51">
        <f t="shared" si="2"/>
        <v>353.94</v>
      </c>
      <c r="AI43" s="52">
        <f t="shared" si="3"/>
        <v>23.34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/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14</v>
      </c>
      <c r="Z44" s="48">
        <v>29.5</v>
      </c>
      <c r="AA44" s="48">
        <v>29.1</v>
      </c>
      <c r="AB44" s="48">
        <v>29</v>
      </c>
      <c r="AC44" s="48">
        <v>20</v>
      </c>
      <c r="AD44" s="48">
        <v>10.9</v>
      </c>
      <c r="AE44" s="48">
        <v>0</v>
      </c>
      <c r="AF44" s="48">
        <v>0</v>
      </c>
      <c r="AG44" s="56">
        <v>60</v>
      </c>
      <c r="AH44" s="51">
        <f t="shared" si="2"/>
        <v>29.5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/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5.9</v>
      </c>
      <c r="Z45" s="69">
        <v>14.2</v>
      </c>
      <c r="AA45" s="69">
        <v>15</v>
      </c>
      <c r="AB45" s="69">
        <v>15</v>
      </c>
      <c r="AC45" s="69">
        <v>12</v>
      </c>
      <c r="AD45" s="69">
        <v>4.7</v>
      </c>
      <c r="AE45" s="69">
        <v>0</v>
      </c>
      <c r="AF45" s="69">
        <v>0</v>
      </c>
      <c r="AG45" s="58">
        <v>32</v>
      </c>
      <c r="AH45" s="51">
        <f t="shared" si="2"/>
        <v>15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/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2.2000000000000002</v>
      </c>
      <c r="Z46" s="76">
        <v>5.2</v>
      </c>
      <c r="AA46" s="76">
        <v>5.5</v>
      </c>
      <c r="AB46" s="76">
        <v>5.5</v>
      </c>
      <c r="AC46" s="76">
        <v>4.4000000000000004</v>
      </c>
      <c r="AD46" s="76">
        <v>1.7</v>
      </c>
      <c r="AE46" s="76">
        <v>0</v>
      </c>
      <c r="AF46" s="76">
        <v>0</v>
      </c>
      <c r="AG46" s="77">
        <v>14</v>
      </c>
      <c r="AH46" s="51">
        <f t="shared" si="2"/>
        <v>5.5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22.099999999999998</v>
      </c>
      <c r="Z47" s="68">
        <f t="shared" si="7"/>
        <v>48.900000000000006</v>
      </c>
      <c r="AA47" s="68">
        <f t="shared" si="7"/>
        <v>49.6</v>
      </c>
      <c r="AB47" s="68">
        <f t="shared" si="7"/>
        <v>49.5</v>
      </c>
      <c r="AC47" s="68">
        <f t="shared" si="7"/>
        <v>36.4</v>
      </c>
      <c r="AD47" s="68">
        <f t="shared" si="7"/>
        <v>17.3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49.6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70.8</v>
      </c>
      <c r="C48" s="48">
        <v>77</v>
      </c>
      <c r="D48" s="48">
        <v>74.5</v>
      </c>
      <c r="E48" s="48">
        <v>72.7</v>
      </c>
      <c r="F48" s="48">
        <v>71.099999999999994</v>
      </c>
      <c r="G48" s="48">
        <v>68.3</v>
      </c>
      <c r="H48" s="48">
        <v>65.3</v>
      </c>
      <c r="I48" s="48">
        <v>59.6</v>
      </c>
      <c r="J48" s="48">
        <v>66</v>
      </c>
      <c r="K48" s="48">
        <v>67.2</v>
      </c>
      <c r="L48" s="48">
        <v>66.599999999999994</v>
      </c>
      <c r="M48" s="48">
        <v>71</v>
      </c>
      <c r="N48" s="48">
        <v>70</v>
      </c>
      <c r="O48" s="48"/>
      <c r="P48" s="48">
        <v>70</v>
      </c>
      <c r="Q48" s="48">
        <v>69.099999999999994</v>
      </c>
      <c r="R48" s="48">
        <v>73.8</v>
      </c>
      <c r="S48" s="48">
        <v>70.599999999999994</v>
      </c>
      <c r="T48" s="48">
        <v>69.7</v>
      </c>
      <c r="U48" s="48">
        <v>74.7</v>
      </c>
      <c r="V48" s="48">
        <v>73.400000000000006</v>
      </c>
      <c r="W48" s="48">
        <v>66.599999999999994</v>
      </c>
      <c r="X48" s="48">
        <v>60.8</v>
      </c>
      <c r="Y48" s="48">
        <v>67.2</v>
      </c>
      <c r="Z48" s="48">
        <v>69.5</v>
      </c>
      <c r="AA48" s="48">
        <v>72.55</v>
      </c>
      <c r="AB48" s="48">
        <v>75</v>
      </c>
      <c r="AC48" s="48">
        <v>74</v>
      </c>
      <c r="AD48" s="48">
        <v>72.599999999999994</v>
      </c>
      <c r="AE48" s="48">
        <v>74.3</v>
      </c>
      <c r="AF48" s="48">
        <v>72.599999999999994</v>
      </c>
      <c r="AG48" s="56"/>
      <c r="AH48" s="51">
        <f t="shared" si="2"/>
        <v>77</v>
      </c>
      <c r="AI48" s="52">
        <f t="shared" si="3"/>
        <v>59.6</v>
      </c>
      <c r="AK48" s="53"/>
    </row>
    <row r="49" spans="1:37" x14ac:dyDescent="0.25">
      <c r="A49" s="57" t="s">
        <v>56</v>
      </c>
      <c r="B49" s="69">
        <v>86.9</v>
      </c>
      <c r="C49" s="69">
        <v>51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28.6</v>
      </c>
      <c r="L49" s="48">
        <v>29</v>
      </c>
      <c r="M49" s="48">
        <v>37.9</v>
      </c>
      <c r="N49" s="48">
        <v>112</v>
      </c>
      <c r="O49" s="48"/>
      <c r="P49" s="48">
        <v>39.700000000000003</v>
      </c>
      <c r="Q49" s="48">
        <v>36.299999999999997</v>
      </c>
      <c r="R49" s="48">
        <v>40.299999999999997</v>
      </c>
      <c r="S49" s="48">
        <v>107</v>
      </c>
      <c r="T49" s="48">
        <v>108</v>
      </c>
      <c r="U49" s="78">
        <v>102</v>
      </c>
      <c r="V49" s="78">
        <v>103</v>
      </c>
      <c r="W49" s="78">
        <v>104</v>
      </c>
      <c r="X49" s="78">
        <v>118</v>
      </c>
      <c r="Y49" s="78">
        <v>139</v>
      </c>
      <c r="Z49" s="78">
        <v>157</v>
      </c>
      <c r="AA49" s="69">
        <f>105+50</f>
        <v>155</v>
      </c>
      <c r="AB49" s="69">
        <f>104+52</f>
        <v>156</v>
      </c>
      <c r="AC49" s="69">
        <v>150</v>
      </c>
      <c r="AD49" s="69">
        <v>104</v>
      </c>
      <c r="AE49" s="69">
        <v>98</v>
      </c>
      <c r="AF49" s="69">
        <v>94</v>
      </c>
      <c r="AG49" s="58"/>
      <c r="AH49" s="51">
        <f t="shared" si="2"/>
        <v>157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300</v>
      </c>
      <c r="C50" s="69">
        <v>320</v>
      </c>
      <c r="D50" s="69">
        <v>246</v>
      </c>
      <c r="E50" s="69">
        <v>290</v>
      </c>
      <c r="F50" s="69">
        <v>306</v>
      </c>
      <c r="G50" s="48">
        <v>290</v>
      </c>
      <c r="H50" s="48">
        <v>286</v>
      </c>
      <c r="I50" s="48">
        <v>328</v>
      </c>
      <c r="J50" s="48">
        <v>350</v>
      </c>
      <c r="K50" s="48">
        <v>324</v>
      </c>
      <c r="L50" s="69">
        <v>330</v>
      </c>
      <c r="M50" s="69">
        <v>346</v>
      </c>
      <c r="N50" s="69">
        <v>350</v>
      </c>
      <c r="O50" s="69"/>
      <c r="P50" s="69">
        <v>350</v>
      </c>
      <c r="Q50" s="69">
        <v>370</v>
      </c>
      <c r="R50" s="69">
        <v>366</v>
      </c>
      <c r="S50" s="69">
        <v>333</v>
      </c>
      <c r="T50" s="69">
        <v>333.5</v>
      </c>
      <c r="U50" s="79">
        <v>345.4</v>
      </c>
      <c r="V50" s="79">
        <v>336.8</v>
      </c>
      <c r="W50" s="79">
        <v>363.2</v>
      </c>
      <c r="X50" s="79">
        <v>340</v>
      </c>
      <c r="Y50" s="79">
        <v>371.5</v>
      </c>
      <c r="Z50" s="79">
        <v>329.1</v>
      </c>
      <c r="AA50" s="69">
        <v>330</v>
      </c>
      <c r="AB50" s="69">
        <v>360</v>
      </c>
      <c r="AC50" s="69">
        <v>343</v>
      </c>
      <c r="AD50" s="69">
        <v>340</v>
      </c>
      <c r="AE50" s="69">
        <v>330</v>
      </c>
      <c r="AF50" s="69">
        <v>330</v>
      </c>
      <c r="AG50" s="80"/>
      <c r="AH50" s="51">
        <f t="shared" si="2"/>
        <v>371.5</v>
      </c>
      <c r="AI50" s="52">
        <f t="shared" si="3"/>
        <v>246</v>
      </c>
      <c r="AK50" s="53"/>
    </row>
    <row r="51" spans="1:37" x14ac:dyDescent="0.25">
      <c r="A51" s="57" t="s">
        <v>58</v>
      </c>
      <c r="B51" s="81">
        <v>50</v>
      </c>
      <c r="C51" s="81">
        <v>56</v>
      </c>
      <c r="D51" s="81">
        <v>54</v>
      </c>
      <c r="E51" s="81">
        <v>48</v>
      </c>
      <c r="F51" s="81">
        <v>47</v>
      </c>
      <c r="G51" s="81">
        <v>46</v>
      </c>
      <c r="H51" s="81">
        <v>47</v>
      </c>
      <c r="I51" s="81">
        <v>45</v>
      </c>
      <c r="J51" s="81">
        <v>41</v>
      </c>
      <c r="K51" s="81">
        <v>36.5</v>
      </c>
      <c r="L51" s="69">
        <v>30</v>
      </c>
      <c r="M51" s="69">
        <v>40</v>
      </c>
      <c r="N51" s="69">
        <v>47</v>
      </c>
      <c r="O51" s="69"/>
      <c r="P51" s="69">
        <v>50</v>
      </c>
      <c r="Q51" s="69">
        <v>48</v>
      </c>
      <c r="R51" s="69">
        <v>50.5</v>
      </c>
      <c r="S51" s="69">
        <v>50.1</v>
      </c>
      <c r="T51" s="69">
        <v>51.3</v>
      </c>
      <c r="U51" s="69">
        <v>45.9</v>
      </c>
      <c r="V51" s="69">
        <v>45.1</v>
      </c>
      <c r="W51" s="69">
        <v>46.1</v>
      </c>
      <c r="X51" s="69">
        <v>46</v>
      </c>
      <c r="Y51" s="69">
        <v>51</v>
      </c>
      <c r="Z51" s="69">
        <v>52.8</v>
      </c>
      <c r="AA51" s="69">
        <v>52.8</v>
      </c>
      <c r="AB51" s="81">
        <v>52.6</v>
      </c>
      <c r="AC51" s="81">
        <v>52</v>
      </c>
      <c r="AD51" s="81">
        <v>50</v>
      </c>
      <c r="AE51" s="81">
        <v>50</v>
      </c>
      <c r="AF51" s="81">
        <v>50</v>
      </c>
      <c r="AG51" s="80"/>
      <c r="AH51" s="51">
        <f t="shared" si="2"/>
        <v>56</v>
      </c>
      <c r="AI51" s="52">
        <f t="shared" si="3"/>
        <v>30</v>
      </c>
      <c r="AK51" s="53"/>
    </row>
    <row r="52" spans="1:37" x14ac:dyDescent="0.25">
      <c r="A52" s="57" t="s">
        <v>59</v>
      </c>
      <c r="B52" s="81">
        <v>74.8</v>
      </c>
      <c r="C52" s="81">
        <v>68</v>
      </c>
      <c r="D52" s="81">
        <v>64.5</v>
      </c>
      <c r="E52" s="81">
        <v>66.099999999999994</v>
      </c>
      <c r="F52" s="81">
        <v>64.8</v>
      </c>
      <c r="G52" s="81">
        <v>63.7</v>
      </c>
      <c r="H52" s="81">
        <v>0</v>
      </c>
      <c r="I52" s="81">
        <v>0</v>
      </c>
      <c r="J52" s="81">
        <v>0</v>
      </c>
      <c r="K52" s="81">
        <v>0</v>
      </c>
      <c r="L52" s="48">
        <v>0</v>
      </c>
      <c r="M52" s="48">
        <v>0</v>
      </c>
      <c r="N52" s="48">
        <v>0</v>
      </c>
      <c r="O52" s="48"/>
      <c r="P52" s="48">
        <v>42</v>
      </c>
      <c r="Q52" s="48">
        <v>38</v>
      </c>
      <c r="R52" s="48">
        <v>50.8</v>
      </c>
      <c r="S52" s="48">
        <v>50.9</v>
      </c>
      <c r="T52" s="48">
        <v>51.6</v>
      </c>
      <c r="U52" s="48">
        <v>51.7</v>
      </c>
      <c r="V52" s="48">
        <v>55.2</v>
      </c>
      <c r="W52" s="48">
        <v>50.3</v>
      </c>
      <c r="X52" s="48">
        <v>51.8</v>
      </c>
      <c r="Y52" s="48">
        <v>50.3</v>
      </c>
      <c r="Z52" s="48">
        <v>56.3</v>
      </c>
      <c r="AA52" s="48">
        <v>56.3</v>
      </c>
      <c r="AB52" s="48">
        <v>59</v>
      </c>
      <c r="AC52" s="48">
        <v>62.8</v>
      </c>
      <c r="AD52" s="48">
        <v>64.599999999999994</v>
      </c>
      <c r="AE52" s="48">
        <v>68.5</v>
      </c>
      <c r="AF52" s="48">
        <v>64.2</v>
      </c>
      <c r="AG52" s="80"/>
      <c r="AH52" s="51">
        <f t="shared" si="2"/>
        <v>74.8</v>
      </c>
      <c r="AI52" s="52">
        <f t="shared" si="3"/>
        <v>0</v>
      </c>
      <c r="AK52" s="53"/>
    </row>
    <row r="53" spans="1:37" x14ac:dyDescent="0.25">
      <c r="A53" s="57" t="s">
        <v>60</v>
      </c>
      <c r="B53" s="81">
        <v>7</v>
      </c>
      <c r="C53" s="81">
        <v>7</v>
      </c>
      <c r="D53" s="81">
        <v>7</v>
      </c>
      <c r="E53" s="81">
        <v>7</v>
      </c>
      <c r="F53" s="81">
        <v>7</v>
      </c>
      <c r="G53" s="81">
        <v>7</v>
      </c>
      <c r="H53" s="81">
        <v>7</v>
      </c>
      <c r="I53" s="81">
        <v>0</v>
      </c>
      <c r="J53" s="81">
        <v>0</v>
      </c>
      <c r="K53" s="81">
        <v>0</v>
      </c>
      <c r="L53" s="82">
        <v>0</v>
      </c>
      <c r="M53" s="82">
        <v>0</v>
      </c>
      <c r="N53" s="82">
        <v>0</v>
      </c>
      <c r="O53" s="82"/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7</v>
      </c>
      <c r="AD53" s="82">
        <v>7</v>
      </c>
      <c r="AE53" s="82">
        <v>7</v>
      </c>
      <c r="AF53" s="82">
        <v>7</v>
      </c>
      <c r="AG53" s="80"/>
      <c r="AH53" s="51">
        <f t="shared" si="2"/>
        <v>7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2">
        <v>0</v>
      </c>
      <c r="M54" s="82">
        <v>0</v>
      </c>
      <c r="N54" s="82">
        <v>0</v>
      </c>
      <c r="O54" s="82"/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/>
      <c r="P55" s="81">
        <v>0</v>
      </c>
      <c r="Q55" s="81">
        <v>0</v>
      </c>
      <c r="R55" s="81">
        <v>6.5</v>
      </c>
      <c r="S55" s="81">
        <v>6.5</v>
      </c>
      <c r="T55" s="81">
        <v>6.5</v>
      </c>
      <c r="U55" s="81">
        <v>6.5</v>
      </c>
      <c r="V55" s="81">
        <v>6.5</v>
      </c>
      <c r="W55" s="81">
        <v>6.5</v>
      </c>
      <c r="X55" s="81">
        <v>6.5</v>
      </c>
      <c r="Y55" s="81">
        <v>6.5</v>
      </c>
      <c r="Z55" s="81">
        <v>6.5</v>
      </c>
      <c r="AA55" s="81">
        <v>6.5</v>
      </c>
      <c r="AB55" s="81">
        <v>6.5</v>
      </c>
      <c r="AC55" s="81">
        <v>6.5</v>
      </c>
      <c r="AD55" s="81">
        <v>6.5</v>
      </c>
      <c r="AE55" s="81">
        <v>6.5</v>
      </c>
      <c r="AF55" s="81">
        <v>6.5</v>
      </c>
      <c r="AG55" s="80"/>
      <c r="AH55" s="51">
        <f t="shared" si="2"/>
        <v>6.5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/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v>0</v>
      </c>
      <c r="K57" s="81">
        <v>0</v>
      </c>
      <c r="L57" s="84">
        <v>0</v>
      </c>
      <c r="M57" s="84">
        <v>0</v>
      </c>
      <c r="N57" s="84">
        <v>0</v>
      </c>
      <c r="O57" s="84"/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v>0</v>
      </c>
      <c r="K58" s="81">
        <v>0</v>
      </c>
      <c r="L58" s="84">
        <v>0</v>
      </c>
      <c r="M58" s="84">
        <v>0</v>
      </c>
      <c r="N58" s="84">
        <v>0</v>
      </c>
      <c r="O58" s="84"/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589.5</v>
      </c>
      <c r="C59" s="68">
        <f t="shared" ref="C59:AF59" si="8">SUM(C48:C58)</f>
        <v>579</v>
      </c>
      <c r="D59" s="68">
        <f t="shared" si="8"/>
        <v>446</v>
      </c>
      <c r="E59" s="68">
        <f t="shared" si="8"/>
        <v>483.79999999999995</v>
      </c>
      <c r="F59" s="68">
        <f t="shared" si="8"/>
        <v>495.90000000000003</v>
      </c>
      <c r="G59" s="68">
        <f t="shared" si="8"/>
        <v>475</v>
      </c>
      <c r="H59" s="68">
        <f t="shared" si="8"/>
        <v>405.3</v>
      </c>
      <c r="I59" s="68">
        <f t="shared" si="8"/>
        <v>432.6</v>
      </c>
      <c r="J59" s="68">
        <f t="shared" si="8"/>
        <v>457</v>
      </c>
      <c r="K59" s="68">
        <f t="shared" si="8"/>
        <v>456.3</v>
      </c>
      <c r="L59" s="68">
        <f t="shared" si="8"/>
        <v>455.6</v>
      </c>
      <c r="M59" s="68">
        <f t="shared" si="8"/>
        <v>494.9</v>
      </c>
      <c r="N59" s="68">
        <f t="shared" si="8"/>
        <v>579</v>
      </c>
      <c r="O59" s="68">
        <f t="shared" si="8"/>
        <v>0</v>
      </c>
      <c r="P59" s="68">
        <f t="shared" si="8"/>
        <v>551.70000000000005</v>
      </c>
      <c r="Q59" s="68">
        <f t="shared" si="8"/>
        <v>561.4</v>
      </c>
      <c r="R59" s="68">
        <f t="shared" si="8"/>
        <v>587.9</v>
      </c>
      <c r="S59" s="68">
        <f t="shared" si="8"/>
        <v>618.1</v>
      </c>
      <c r="T59" s="68">
        <f t="shared" si="8"/>
        <v>620.6</v>
      </c>
      <c r="U59" s="68">
        <f t="shared" si="8"/>
        <v>626.19999999999993</v>
      </c>
      <c r="V59" s="68">
        <f t="shared" si="8"/>
        <v>620.00000000000011</v>
      </c>
      <c r="W59" s="68">
        <f t="shared" si="8"/>
        <v>636.69999999999993</v>
      </c>
      <c r="X59" s="68">
        <f t="shared" si="8"/>
        <v>623.09999999999991</v>
      </c>
      <c r="Y59" s="68">
        <f t="shared" si="8"/>
        <v>685.5</v>
      </c>
      <c r="Z59" s="68">
        <f t="shared" si="8"/>
        <v>671.19999999999993</v>
      </c>
      <c r="AA59" s="68">
        <f t="shared" si="8"/>
        <v>673.14999999999986</v>
      </c>
      <c r="AB59" s="68">
        <f t="shared" si="8"/>
        <v>709.1</v>
      </c>
      <c r="AC59" s="68">
        <f t="shared" si="8"/>
        <v>695.3</v>
      </c>
      <c r="AD59" s="68">
        <f t="shared" si="8"/>
        <v>644.70000000000005</v>
      </c>
      <c r="AE59" s="68">
        <f t="shared" si="8"/>
        <v>634.29999999999995</v>
      </c>
      <c r="AF59" s="68">
        <f t="shared" si="8"/>
        <v>624.30000000000007</v>
      </c>
      <c r="AG59" s="73">
        <f>SUM(AG48:AG58)</f>
        <v>0</v>
      </c>
      <c r="AH59" s="51">
        <f t="shared" si="2"/>
        <v>709.1</v>
      </c>
      <c r="AI59" s="52">
        <f t="shared" si="3"/>
        <v>0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>
        <v>15</v>
      </c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15</v>
      </c>
      <c r="AI64" s="52">
        <f t="shared" si="3"/>
        <v>15</v>
      </c>
    </row>
    <row r="65" spans="1:35" ht="15.75" thickBot="1" x14ac:dyDescent="0.3">
      <c r="A65" s="89" t="s">
        <v>72</v>
      </c>
      <c r="B65" s="90">
        <f>B63+B59+B47+B43+B30+B64</f>
        <v>932.54</v>
      </c>
      <c r="C65" s="90">
        <f t="shared" ref="C65:AF65" si="10">C63+C59+C47+C43+C30+C64</f>
        <v>906.24</v>
      </c>
      <c r="D65" s="90">
        <f t="shared" si="10"/>
        <v>805.94</v>
      </c>
      <c r="E65" s="90">
        <f t="shared" si="10"/>
        <v>847.63999999999987</v>
      </c>
      <c r="F65" s="90">
        <f t="shared" si="10"/>
        <v>861.94</v>
      </c>
      <c r="G65" s="90">
        <f t="shared" si="10"/>
        <v>868.13999999999987</v>
      </c>
      <c r="H65" s="90">
        <f t="shared" si="10"/>
        <v>862.04</v>
      </c>
      <c r="I65" s="90">
        <f t="shared" si="10"/>
        <v>917.33999999999992</v>
      </c>
      <c r="J65" s="90">
        <f t="shared" si="10"/>
        <v>939.2399999999999</v>
      </c>
      <c r="K65" s="90">
        <f t="shared" si="10"/>
        <v>940.14</v>
      </c>
      <c r="L65" s="90">
        <f t="shared" si="10"/>
        <v>982.34000000000015</v>
      </c>
      <c r="M65" s="90">
        <f t="shared" si="10"/>
        <v>1002.34</v>
      </c>
      <c r="N65" s="90">
        <f t="shared" si="10"/>
        <v>1047.04</v>
      </c>
      <c r="O65" s="90">
        <f t="shared" si="10"/>
        <v>133.34</v>
      </c>
      <c r="P65" s="90">
        <f t="shared" si="10"/>
        <v>994.44</v>
      </c>
      <c r="Q65" s="90">
        <f t="shared" si="10"/>
        <v>994.83999999999992</v>
      </c>
      <c r="R65" s="90">
        <f t="shared" si="10"/>
        <v>1040.6399999999999</v>
      </c>
      <c r="S65" s="90">
        <f t="shared" si="10"/>
        <v>1079.74</v>
      </c>
      <c r="T65" s="90">
        <f t="shared" si="10"/>
        <v>1080.6399999999999</v>
      </c>
      <c r="U65" s="90">
        <f t="shared" si="10"/>
        <v>1069.94</v>
      </c>
      <c r="V65" s="90">
        <f t="shared" si="10"/>
        <v>1063.1400000000001</v>
      </c>
      <c r="W65" s="90">
        <f t="shared" si="10"/>
        <v>1080.04</v>
      </c>
      <c r="X65" s="90">
        <f t="shared" si="10"/>
        <v>1105.1399999999999</v>
      </c>
      <c r="Y65" s="90">
        <f t="shared" si="10"/>
        <v>1252.44</v>
      </c>
      <c r="Z65" s="90">
        <f t="shared" si="10"/>
        <v>1300.24</v>
      </c>
      <c r="AA65" s="90">
        <f t="shared" si="10"/>
        <v>1273.2899999999997</v>
      </c>
      <c r="AB65" s="90">
        <f t="shared" si="10"/>
        <v>1239.24</v>
      </c>
      <c r="AC65" s="90">
        <f t="shared" si="10"/>
        <v>1197.3399999999999</v>
      </c>
      <c r="AD65" s="90">
        <f t="shared" si="10"/>
        <v>1087.94</v>
      </c>
      <c r="AE65" s="90">
        <f t="shared" si="10"/>
        <v>1017.4399999999999</v>
      </c>
      <c r="AF65" s="90">
        <f t="shared" si="10"/>
        <v>999.6400000000001</v>
      </c>
      <c r="AG65" s="73">
        <f>AG63+AG59+AG47+AG43+AG30+AG64</f>
        <v>1355.5100000000002</v>
      </c>
      <c r="AH65" s="51">
        <f t="shared" si="2"/>
        <v>1300.24</v>
      </c>
      <c r="AI65" s="52">
        <f t="shared" si="3"/>
        <v>133.34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49.984000000000002</v>
      </c>
      <c r="C72" s="93">
        <v>49.972999999999999</v>
      </c>
      <c r="D72" s="93">
        <v>50.02</v>
      </c>
      <c r="E72" s="93">
        <v>50.05</v>
      </c>
      <c r="F72" s="93">
        <v>49.99</v>
      </c>
      <c r="G72" s="93">
        <v>49.98</v>
      </c>
      <c r="H72" s="93">
        <v>50.03</v>
      </c>
      <c r="I72" s="93">
        <v>50.02</v>
      </c>
      <c r="J72" s="93">
        <v>50.03</v>
      </c>
      <c r="K72" s="93">
        <v>49.93</v>
      </c>
      <c r="L72" s="93">
        <v>49.89</v>
      </c>
      <c r="M72" s="93">
        <v>50.073999999999998</v>
      </c>
      <c r="N72" s="93">
        <v>50.06</v>
      </c>
      <c r="O72" s="93"/>
      <c r="P72" s="93">
        <v>49.877000000000002</v>
      </c>
      <c r="Q72" s="94">
        <v>50.015999999999998</v>
      </c>
      <c r="R72" s="93">
        <v>50.106999999999999</v>
      </c>
      <c r="S72" s="93">
        <v>50.127000000000002</v>
      </c>
      <c r="T72" s="93">
        <v>49.976999999999997</v>
      </c>
      <c r="U72" s="93">
        <v>49.954999999999998</v>
      </c>
      <c r="V72" s="93">
        <v>50.042999999999999</v>
      </c>
      <c r="W72" s="93">
        <v>50.027999999999999</v>
      </c>
      <c r="X72" s="93">
        <v>50.002000000000002</v>
      </c>
      <c r="Y72" s="93">
        <v>49.914000000000001</v>
      </c>
      <c r="Z72" s="93">
        <v>49.905999999999999</v>
      </c>
      <c r="AA72" s="93">
        <v>50.02</v>
      </c>
      <c r="AB72" s="93">
        <v>50.04</v>
      </c>
      <c r="AC72" s="93">
        <v>50.039000000000001</v>
      </c>
      <c r="AD72" s="93">
        <v>50.05</v>
      </c>
      <c r="AE72" s="93">
        <v>50.05</v>
      </c>
      <c r="AF72" s="95">
        <v>50.055999999999997</v>
      </c>
      <c r="AG72" s="96"/>
      <c r="AH72" s="51">
        <f t="shared" si="2"/>
        <v>50.127000000000002</v>
      </c>
      <c r="AI72" s="52">
        <f t="shared" si="3"/>
        <v>49.877000000000002</v>
      </c>
    </row>
    <row r="73" spans="1:35" x14ac:dyDescent="0.25">
      <c r="A73" s="97" t="s">
        <v>80</v>
      </c>
      <c r="B73" s="69">
        <v>125</v>
      </c>
      <c r="C73" s="69">
        <v>125.7</v>
      </c>
      <c r="D73" s="69">
        <v>130.19999999999999</v>
      </c>
      <c r="E73" s="69">
        <v>128.80000000000001</v>
      </c>
      <c r="F73" s="69">
        <v>129.6</v>
      </c>
      <c r="G73" s="69">
        <v>129.4</v>
      </c>
      <c r="H73" s="69">
        <v>125.1</v>
      </c>
      <c r="I73" s="69">
        <v>124.9</v>
      </c>
      <c r="J73" s="69">
        <v>126.6</v>
      </c>
      <c r="K73" s="69">
        <v>124.3</v>
      </c>
      <c r="L73" s="69">
        <v>125.4</v>
      </c>
      <c r="M73" s="69">
        <v>125.9</v>
      </c>
      <c r="N73" s="69">
        <v>125.8</v>
      </c>
      <c r="O73" s="69"/>
      <c r="P73" s="69">
        <v>125.3</v>
      </c>
      <c r="Q73" s="98">
        <v>124.1</v>
      </c>
      <c r="R73" s="98">
        <v>124.4</v>
      </c>
      <c r="S73" s="98">
        <v>122.6</v>
      </c>
      <c r="T73" s="98">
        <v>124.1</v>
      </c>
      <c r="U73" s="98">
        <v>123.6</v>
      </c>
      <c r="V73" s="98">
        <v>125.1</v>
      </c>
      <c r="W73" s="98">
        <v>124.3</v>
      </c>
      <c r="X73" s="98">
        <v>127.7</v>
      </c>
      <c r="Y73" s="98">
        <v>125.6</v>
      </c>
      <c r="Z73" s="98">
        <v>127.6</v>
      </c>
      <c r="AA73" s="69">
        <v>127</v>
      </c>
      <c r="AB73" s="69">
        <v>125.4</v>
      </c>
      <c r="AC73" s="69">
        <v>127.5</v>
      </c>
      <c r="AD73" s="69">
        <v>126.8</v>
      </c>
      <c r="AE73" s="69">
        <v>127.8</v>
      </c>
      <c r="AF73" s="99">
        <v>126.5</v>
      </c>
      <c r="AG73" s="100"/>
      <c r="AH73" s="51">
        <f t="shared" si="2"/>
        <v>130.19999999999999</v>
      </c>
      <c r="AI73" s="52">
        <f t="shared" si="3"/>
        <v>122.6</v>
      </c>
    </row>
    <row r="74" spans="1:35" x14ac:dyDescent="0.25">
      <c r="A74" s="97" t="s">
        <v>81</v>
      </c>
      <c r="B74" s="69">
        <v>128</v>
      </c>
      <c r="C74" s="69">
        <v>129</v>
      </c>
      <c r="D74" s="69">
        <v>133.1</v>
      </c>
      <c r="E74" s="69">
        <v>132.1</v>
      </c>
      <c r="F74" s="69">
        <v>132.1</v>
      </c>
      <c r="G74" s="69">
        <v>131.9</v>
      </c>
      <c r="H74" s="69">
        <v>128.30000000000001</v>
      </c>
      <c r="I74" s="69">
        <v>127.9</v>
      </c>
      <c r="J74" s="69">
        <v>128.80000000000001</v>
      </c>
      <c r="K74" s="69">
        <v>126.8</v>
      </c>
      <c r="L74" s="69">
        <v>128.5</v>
      </c>
      <c r="M74" s="69">
        <v>128.9</v>
      </c>
      <c r="N74" s="69">
        <v>125</v>
      </c>
      <c r="O74" s="69"/>
      <c r="P74" s="69">
        <v>127.9</v>
      </c>
      <c r="Q74" s="98">
        <v>126.9</v>
      </c>
      <c r="R74" s="98">
        <v>127.4</v>
      </c>
      <c r="S74" s="98">
        <v>125.8</v>
      </c>
      <c r="T74" s="98">
        <v>127.1</v>
      </c>
      <c r="U74" s="98">
        <v>126.7</v>
      </c>
      <c r="V74" s="98">
        <v>128.19999999999999</v>
      </c>
      <c r="W74" s="98">
        <v>127.7</v>
      </c>
      <c r="X74" s="98">
        <v>130.5</v>
      </c>
      <c r="Y74" s="98">
        <v>127.9</v>
      </c>
      <c r="Z74" s="98">
        <v>129.80000000000001</v>
      </c>
      <c r="AA74" s="69">
        <v>129.19999999999999</v>
      </c>
      <c r="AB74" s="69">
        <v>128.6</v>
      </c>
      <c r="AC74" s="69">
        <v>130.4</v>
      </c>
      <c r="AD74" s="69">
        <v>130</v>
      </c>
      <c r="AE74" s="69">
        <v>130.30000000000001</v>
      </c>
      <c r="AF74" s="99">
        <v>129.5</v>
      </c>
      <c r="AG74" s="100"/>
      <c r="AH74" s="51">
        <f t="shared" si="2"/>
        <v>133.1</v>
      </c>
      <c r="AI74" s="52">
        <f t="shared" si="3"/>
        <v>125</v>
      </c>
    </row>
    <row r="75" spans="1:35" x14ac:dyDescent="0.25">
      <c r="A75" s="97" t="s">
        <v>82</v>
      </c>
      <c r="B75" s="69">
        <v>130.5</v>
      </c>
      <c r="C75" s="69">
        <v>133</v>
      </c>
      <c r="D75" s="69">
        <v>130.1</v>
      </c>
      <c r="E75" s="69">
        <v>128.69999999999999</v>
      </c>
      <c r="F75" s="69">
        <v>128.80000000000001</v>
      </c>
      <c r="G75" s="69">
        <v>127.2</v>
      </c>
      <c r="H75" s="69">
        <v>128.6</v>
      </c>
      <c r="I75" s="69">
        <v>125.9</v>
      </c>
      <c r="J75" s="69">
        <v>125.6</v>
      </c>
      <c r="K75" s="69">
        <v>126.8</v>
      </c>
      <c r="L75" s="69">
        <v>124.9</v>
      </c>
      <c r="M75" s="69">
        <v>121.9</v>
      </c>
      <c r="N75" s="69">
        <v>129</v>
      </c>
      <c r="O75" s="69"/>
      <c r="P75" s="69">
        <v>124.6</v>
      </c>
      <c r="Q75" s="69">
        <v>124.8</v>
      </c>
      <c r="R75" s="69">
        <v>121.7</v>
      </c>
      <c r="S75" s="69">
        <v>128.30000000000001</v>
      </c>
      <c r="T75" s="98">
        <v>128.69999999999999</v>
      </c>
      <c r="U75" s="98">
        <v>129.69999999999999</v>
      </c>
      <c r="V75" s="98">
        <v>129.69999999999999</v>
      </c>
      <c r="W75" s="98">
        <v>130.69999999999999</v>
      </c>
      <c r="X75" s="98">
        <v>129.69999999999999</v>
      </c>
      <c r="Y75" s="98">
        <v>126.8</v>
      </c>
      <c r="Z75" s="98">
        <v>130.1</v>
      </c>
      <c r="AA75" s="69">
        <v>129.9</v>
      </c>
      <c r="AB75" s="69">
        <v>128</v>
      </c>
      <c r="AC75" s="69">
        <v>128.80000000000001</v>
      </c>
      <c r="AD75" s="69">
        <v>129.19999999999999</v>
      </c>
      <c r="AE75" s="69">
        <v>130.30000000000001</v>
      </c>
      <c r="AF75" s="99">
        <v>129.4</v>
      </c>
      <c r="AG75" s="100"/>
      <c r="AH75" s="51">
        <f t="shared" si="2"/>
        <v>133</v>
      </c>
      <c r="AI75" s="52">
        <f t="shared" si="3"/>
        <v>121.7</v>
      </c>
    </row>
    <row r="76" spans="1:35" x14ac:dyDescent="0.25">
      <c r="A76" s="101" t="s">
        <v>83</v>
      </c>
      <c r="B76" s="69">
        <v>132</v>
      </c>
      <c r="C76" s="69">
        <v>135</v>
      </c>
      <c r="D76" s="69">
        <v>132.30000000000001</v>
      </c>
      <c r="E76" s="69">
        <v>131.1</v>
      </c>
      <c r="F76" s="69">
        <v>131.1</v>
      </c>
      <c r="G76" s="69">
        <v>129.4</v>
      </c>
      <c r="H76" s="69">
        <v>131.69999999999999</v>
      </c>
      <c r="I76" s="69">
        <v>128.69999999999999</v>
      </c>
      <c r="J76" s="69">
        <v>126.1</v>
      </c>
      <c r="K76" s="69">
        <v>128.6</v>
      </c>
      <c r="L76" s="69">
        <v>128.1</v>
      </c>
      <c r="M76" s="69">
        <v>124.3</v>
      </c>
      <c r="N76" s="69">
        <v>130.4</v>
      </c>
      <c r="O76" s="69"/>
      <c r="P76" s="69">
        <v>126.7</v>
      </c>
      <c r="Q76" s="69">
        <v>127.2</v>
      </c>
      <c r="R76" s="69">
        <v>122.8</v>
      </c>
      <c r="S76" s="69">
        <v>128.80000000000001</v>
      </c>
      <c r="T76" s="98">
        <v>130.6</v>
      </c>
      <c r="U76" s="98">
        <v>132.1</v>
      </c>
      <c r="V76" s="98">
        <v>132.1</v>
      </c>
      <c r="W76" s="98">
        <v>133.1</v>
      </c>
      <c r="X76" s="98">
        <v>132.1</v>
      </c>
      <c r="Y76" s="98">
        <v>129.4</v>
      </c>
      <c r="Z76" s="98">
        <v>133.69999999999999</v>
      </c>
      <c r="AA76" s="69">
        <v>131.1</v>
      </c>
      <c r="AB76" s="69">
        <v>130.4</v>
      </c>
      <c r="AC76" s="69">
        <v>130.9</v>
      </c>
      <c r="AD76" s="69">
        <v>132.1</v>
      </c>
      <c r="AE76" s="69">
        <v>133</v>
      </c>
      <c r="AF76" s="99">
        <v>132.69999999999999</v>
      </c>
      <c r="AG76" s="100"/>
      <c r="AH76" s="51">
        <f t="shared" si="2"/>
        <v>135</v>
      </c>
      <c r="AI76" s="52">
        <f t="shared" si="3"/>
        <v>122.8</v>
      </c>
    </row>
    <row r="77" spans="1:35" x14ac:dyDescent="0.25">
      <c r="A77" s="101" t="s">
        <v>84</v>
      </c>
      <c r="B77" s="102">
        <v>129</v>
      </c>
      <c r="C77" s="102">
        <v>131</v>
      </c>
      <c r="D77" s="102">
        <v>133.5</v>
      </c>
      <c r="E77" s="102">
        <v>132.30000000000001</v>
      </c>
      <c r="F77" s="102">
        <v>135.4</v>
      </c>
      <c r="G77" s="102">
        <v>135</v>
      </c>
      <c r="H77" s="102">
        <v>130</v>
      </c>
      <c r="I77" s="102">
        <v>135.6</v>
      </c>
      <c r="J77" s="102">
        <v>127.3</v>
      </c>
      <c r="K77" s="102">
        <v>130.9</v>
      </c>
      <c r="L77" s="102">
        <v>132.6</v>
      </c>
      <c r="M77" s="102">
        <v>134.4</v>
      </c>
      <c r="N77" s="102"/>
      <c r="O77" s="102"/>
      <c r="P77" s="102">
        <v>131.1</v>
      </c>
      <c r="Q77" s="102">
        <v>128.19999999999999</v>
      </c>
      <c r="R77" s="102">
        <v>127.3</v>
      </c>
      <c r="S77" s="102">
        <v>128</v>
      </c>
      <c r="T77" s="98">
        <v>129.6</v>
      </c>
      <c r="U77" s="98">
        <v>131.69999999999999</v>
      </c>
      <c r="V77" s="98">
        <v>135</v>
      </c>
      <c r="W77" s="98">
        <v>133.9</v>
      </c>
      <c r="X77" s="98">
        <v>137.19999999999999</v>
      </c>
      <c r="Y77" s="98">
        <v>137.5</v>
      </c>
      <c r="Z77" s="98">
        <v>133.5</v>
      </c>
      <c r="AA77" s="102">
        <v>133.30000000000001</v>
      </c>
      <c r="AB77" s="102">
        <v>130.30000000000001</v>
      </c>
      <c r="AC77" s="102">
        <v>132.19999999999999</v>
      </c>
      <c r="AD77" s="102">
        <v>131.4</v>
      </c>
      <c r="AE77" s="102">
        <v>132.19999999999999</v>
      </c>
      <c r="AF77" s="103">
        <v>128.19999999999999</v>
      </c>
      <c r="AG77" s="104"/>
      <c r="AH77" s="51">
        <f t="shared" si="2"/>
        <v>137.5</v>
      </c>
      <c r="AI77" s="52">
        <f t="shared" si="3"/>
        <v>127.3</v>
      </c>
    </row>
    <row r="78" spans="1:35" x14ac:dyDescent="0.25">
      <c r="A78" s="97" t="s">
        <v>85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>
        <v>128.1</v>
      </c>
      <c r="R78" s="69">
        <v>126.1</v>
      </c>
      <c r="S78" s="69">
        <v>126.2</v>
      </c>
      <c r="T78" s="98">
        <v>128.80000000000001</v>
      </c>
      <c r="U78" s="98">
        <v>127.2</v>
      </c>
      <c r="V78" s="98">
        <v>128</v>
      </c>
      <c r="W78" s="98">
        <v>130.5</v>
      </c>
      <c r="X78" s="98">
        <v>132.4</v>
      </c>
      <c r="Y78" s="98">
        <v>131.19999999999999</v>
      </c>
      <c r="Z78" s="98">
        <v>127.1</v>
      </c>
      <c r="AA78" s="69">
        <v>127</v>
      </c>
      <c r="AB78" s="69">
        <v>124.3</v>
      </c>
      <c r="AC78" s="69">
        <v>126.1</v>
      </c>
      <c r="AD78" s="69">
        <v>126</v>
      </c>
      <c r="AE78" s="69">
        <v>126.9</v>
      </c>
      <c r="AF78" s="99">
        <v>128</v>
      </c>
      <c r="AG78" s="100"/>
      <c r="AH78" s="51">
        <f>MAX(B78:AF78)</f>
        <v>132.4</v>
      </c>
      <c r="AI78" s="52">
        <f>MIN(B78:AF78)</f>
        <v>124.3</v>
      </c>
    </row>
    <row r="79" spans="1:35" ht="15.75" thickBot="1" x14ac:dyDescent="0.3">
      <c r="A79" s="97" t="s">
        <v>86</v>
      </c>
      <c r="B79" s="105">
        <v>65.8</v>
      </c>
      <c r="C79" s="105">
        <v>66</v>
      </c>
      <c r="D79" s="105">
        <v>68.599999999999994</v>
      </c>
      <c r="E79" s="105">
        <v>67.7</v>
      </c>
      <c r="F79" s="105">
        <v>67.8</v>
      </c>
      <c r="G79" s="105">
        <v>67.5</v>
      </c>
      <c r="H79" s="105">
        <v>65.7</v>
      </c>
      <c r="I79" s="105">
        <v>66.599999999999994</v>
      </c>
      <c r="J79" s="105">
        <v>65.599999999999994</v>
      </c>
      <c r="K79" s="105">
        <v>64.8</v>
      </c>
      <c r="L79" s="105">
        <v>65.5</v>
      </c>
      <c r="M79" s="105">
        <v>65.400000000000006</v>
      </c>
      <c r="N79" s="105">
        <v>65.400000000000006</v>
      </c>
      <c r="O79" s="105"/>
      <c r="P79" s="105">
        <v>65.400000000000006</v>
      </c>
      <c r="Q79" s="105">
        <v>65</v>
      </c>
      <c r="R79" s="105">
        <v>65</v>
      </c>
      <c r="S79" s="105">
        <v>64.099999999999994</v>
      </c>
      <c r="T79" s="105">
        <v>65.099999999999994</v>
      </c>
      <c r="U79" s="105">
        <v>64.7</v>
      </c>
      <c r="V79" s="105">
        <v>65.5</v>
      </c>
      <c r="W79" s="105">
        <v>65.400000000000006</v>
      </c>
      <c r="X79" s="105">
        <v>66.599999999999994</v>
      </c>
      <c r="Y79" s="105">
        <v>65.400000000000006</v>
      </c>
      <c r="Z79" s="105">
        <v>66.5</v>
      </c>
      <c r="AA79" s="105">
        <v>65.7</v>
      </c>
      <c r="AB79" s="105">
        <v>65.8</v>
      </c>
      <c r="AC79" s="105">
        <v>66.8</v>
      </c>
      <c r="AD79" s="105">
        <v>66.400000000000006</v>
      </c>
      <c r="AE79" s="105">
        <v>66.599999999999994</v>
      </c>
      <c r="AF79" s="106">
        <v>66.099999999999994</v>
      </c>
      <c r="AG79" s="107"/>
      <c r="AH79" s="51">
        <f>MAX(B79:AF79)</f>
        <v>68.599999999999994</v>
      </c>
      <c r="AI79" s="52">
        <f>MIN(B79:AF79)</f>
        <v>64.099999999999994</v>
      </c>
    </row>
    <row r="80" spans="1:35" x14ac:dyDescent="0.25">
      <c r="A80" s="108" t="s">
        <v>87</v>
      </c>
      <c r="B80" s="109">
        <f t="shared" ref="B80:AF80" si="19">SUMIF(B48:B57,"&gt;0")</f>
        <v>589.5</v>
      </c>
      <c r="C80" s="109">
        <f t="shared" si="19"/>
        <v>579</v>
      </c>
      <c r="D80" s="109">
        <f t="shared" si="19"/>
        <v>446</v>
      </c>
      <c r="E80" s="109">
        <f t="shared" si="19"/>
        <v>483.79999999999995</v>
      </c>
      <c r="F80" s="109">
        <f t="shared" si="19"/>
        <v>495.90000000000003</v>
      </c>
      <c r="G80" s="109">
        <f t="shared" si="19"/>
        <v>475</v>
      </c>
      <c r="H80" s="109">
        <f t="shared" si="19"/>
        <v>405.3</v>
      </c>
      <c r="I80" s="109">
        <f t="shared" si="19"/>
        <v>432.6</v>
      </c>
      <c r="J80" s="109">
        <f t="shared" si="19"/>
        <v>457</v>
      </c>
      <c r="K80" s="109">
        <f t="shared" si="19"/>
        <v>456.3</v>
      </c>
      <c r="L80" s="109">
        <f t="shared" si="19"/>
        <v>455.6</v>
      </c>
      <c r="M80" s="109">
        <f t="shared" si="19"/>
        <v>494.9</v>
      </c>
      <c r="N80" s="109">
        <f t="shared" si="19"/>
        <v>579</v>
      </c>
      <c r="O80" s="109">
        <f t="shared" si="19"/>
        <v>0</v>
      </c>
      <c r="P80" s="109">
        <f t="shared" si="19"/>
        <v>551.70000000000005</v>
      </c>
      <c r="Q80" s="109">
        <f t="shared" si="19"/>
        <v>561.4</v>
      </c>
      <c r="R80" s="109">
        <f t="shared" si="19"/>
        <v>587.9</v>
      </c>
      <c r="S80" s="109">
        <f t="shared" si="19"/>
        <v>618.1</v>
      </c>
      <c r="T80" s="109">
        <f t="shared" si="19"/>
        <v>620.6</v>
      </c>
      <c r="U80" s="109">
        <f t="shared" si="19"/>
        <v>626.19999999999993</v>
      </c>
      <c r="V80" s="109">
        <f t="shared" si="19"/>
        <v>620.00000000000011</v>
      </c>
      <c r="W80" s="109">
        <f t="shared" si="19"/>
        <v>636.69999999999993</v>
      </c>
      <c r="X80" s="109">
        <f t="shared" si="19"/>
        <v>623.09999999999991</v>
      </c>
      <c r="Y80" s="109">
        <f t="shared" si="19"/>
        <v>685.5</v>
      </c>
      <c r="Z80" s="109">
        <f t="shared" si="19"/>
        <v>671.19999999999993</v>
      </c>
      <c r="AA80" s="109">
        <f t="shared" si="19"/>
        <v>673.14999999999986</v>
      </c>
      <c r="AB80" s="109">
        <f t="shared" si="19"/>
        <v>709.1</v>
      </c>
      <c r="AC80" s="109">
        <f t="shared" si="19"/>
        <v>695.3</v>
      </c>
      <c r="AD80" s="109">
        <f t="shared" si="19"/>
        <v>644.70000000000005</v>
      </c>
      <c r="AE80" s="109">
        <f t="shared" si="19"/>
        <v>634.29999999999995</v>
      </c>
      <c r="AF80" s="109">
        <f t="shared" si="19"/>
        <v>624.30000000000007</v>
      </c>
      <c r="AG80" s="110"/>
      <c r="AH80" s="51">
        <f>MAX(B80:AF80)</f>
        <v>709.1</v>
      </c>
      <c r="AI80" s="52">
        <f>MIN(B80:AF80)</f>
        <v>0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142.32</v>
      </c>
      <c r="C82" s="114">
        <f t="shared" ref="C82:AF82" si="20">C11+C13+C17+C34+C36+C38+C40+C94+C108+C110+C121+C127+C130+C139+C143+C144+C147+C154+C159+C162+C163+C164+C172+C177+C83+C84+C85+C86+C99</f>
        <v>136.62</v>
      </c>
      <c r="D82" s="114">
        <f t="shared" si="20"/>
        <v>126.82</v>
      </c>
      <c r="E82" s="114">
        <f t="shared" si="20"/>
        <v>130.41999999999996</v>
      </c>
      <c r="F82" s="114">
        <f t="shared" si="20"/>
        <v>139.62</v>
      </c>
      <c r="G82" s="114">
        <f t="shared" si="20"/>
        <v>155.21999999999997</v>
      </c>
      <c r="H82" s="114">
        <f t="shared" si="20"/>
        <v>184.72</v>
      </c>
      <c r="I82" s="114">
        <f t="shared" si="20"/>
        <v>211.52</v>
      </c>
      <c r="J82" s="114">
        <f t="shared" si="20"/>
        <v>235.92000000000002</v>
      </c>
      <c r="K82" s="114">
        <f t="shared" si="20"/>
        <v>251.72</v>
      </c>
      <c r="L82" s="114">
        <f t="shared" si="20"/>
        <v>267.91999999999996</v>
      </c>
      <c r="M82" s="114">
        <f t="shared" si="20"/>
        <v>273.52</v>
      </c>
      <c r="N82" s="114">
        <f t="shared" si="20"/>
        <v>273.62</v>
      </c>
      <c r="O82" s="114" t="e">
        <f t="shared" si="20"/>
        <v>#VALUE!</v>
      </c>
      <c r="P82" s="114">
        <f t="shared" si="20"/>
        <v>245.01999999999995</v>
      </c>
      <c r="Q82" s="114">
        <f t="shared" si="20"/>
        <v>236.22</v>
      </c>
      <c r="R82" s="114">
        <f t="shared" si="20"/>
        <v>239.01999999999995</v>
      </c>
      <c r="S82" s="114">
        <f t="shared" si="20"/>
        <v>242.62000000000003</v>
      </c>
      <c r="T82" s="114">
        <f t="shared" si="20"/>
        <v>237.61999999999998</v>
      </c>
      <c r="U82" s="114">
        <f t="shared" si="20"/>
        <v>236.42</v>
      </c>
      <c r="V82" s="114">
        <f t="shared" si="20"/>
        <v>247.22</v>
      </c>
      <c r="W82" s="114">
        <f t="shared" si="20"/>
        <v>248.62</v>
      </c>
      <c r="X82" s="114">
        <f t="shared" si="20"/>
        <v>269.21999999999991</v>
      </c>
      <c r="Y82" s="114">
        <f t="shared" si="20"/>
        <v>327.21999999999997</v>
      </c>
      <c r="Z82" s="114">
        <f t="shared" si="20"/>
        <v>322.81999999999994</v>
      </c>
      <c r="AA82" s="114">
        <f t="shared" si="20"/>
        <v>302.71999999999997</v>
      </c>
      <c r="AB82" s="114">
        <f t="shared" si="20"/>
        <v>278.91999999999996</v>
      </c>
      <c r="AC82" s="114">
        <f t="shared" si="20"/>
        <v>253.32</v>
      </c>
      <c r="AD82" s="114">
        <f t="shared" si="20"/>
        <v>193.72</v>
      </c>
      <c r="AE82" s="114">
        <f t="shared" si="20"/>
        <v>167.22</v>
      </c>
      <c r="AF82" s="114">
        <f t="shared" si="20"/>
        <v>147.91999999999999</v>
      </c>
      <c r="AG82" s="115"/>
      <c r="AH82" s="51" t="e">
        <f>MAX(B82:AF82)</f>
        <v>#VALUE!</v>
      </c>
      <c r="AI82" s="52" t="e">
        <f>MIN(B82:AF82)</f>
        <v>#VALUE!</v>
      </c>
    </row>
    <row r="83" spans="1:37" x14ac:dyDescent="0.25">
      <c r="A83" s="116" t="s">
        <v>89</v>
      </c>
      <c r="B83" s="117">
        <v>-25</v>
      </c>
      <c r="C83" s="117">
        <v>-26.8</v>
      </c>
      <c r="D83" s="117">
        <v>11.8</v>
      </c>
      <c r="E83" s="117">
        <v>-12</v>
      </c>
      <c r="F83" s="117">
        <v>-17</v>
      </c>
      <c r="G83" s="117">
        <v>-8</v>
      </c>
      <c r="H83" s="117">
        <v>35.200000000000003</v>
      </c>
      <c r="I83" s="117">
        <v>36.700000000000003</v>
      </c>
      <c r="J83" s="117">
        <v>19.899999999999999</v>
      </c>
      <c r="K83" s="117">
        <v>18.5</v>
      </c>
      <c r="L83" s="117">
        <v>36.9</v>
      </c>
      <c r="M83" s="117">
        <v>34.4</v>
      </c>
      <c r="N83" s="117">
        <v>19</v>
      </c>
      <c r="O83" s="117"/>
      <c r="P83" s="117">
        <v>7.7</v>
      </c>
      <c r="Q83" s="117">
        <v>5.2</v>
      </c>
      <c r="R83" s="117">
        <v>1.7</v>
      </c>
      <c r="S83" s="117">
        <v>3.1</v>
      </c>
      <c r="T83" s="117">
        <v>4.5999999999999996</v>
      </c>
      <c r="U83" s="117">
        <v>-2.8</v>
      </c>
      <c r="V83" s="117">
        <v>-1.4</v>
      </c>
      <c r="W83" s="117">
        <v>-4.0999999999999996</v>
      </c>
      <c r="X83" s="117">
        <v>15.6</v>
      </c>
      <c r="Y83" s="117">
        <v>33.700000000000003</v>
      </c>
      <c r="Z83" s="117">
        <v>34.799999999999997</v>
      </c>
      <c r="AA83" s="49">
        <v>29.5</v>
      </c>
      <c r="AB83" s="49">
        <v>0</v>
      </c>
      <c r="AC83" s="49">
        <v>-1.5</v>
      </c>
      <c r="AD83" s="49">
        <v>-9.1999999999999993</v>
      </c>
      <c r="AE83" s="49">
        <v>-21.6</v>
      </c>
      <c r="AF83" s="118">
        <v>-26</v>
      </c>
      <c r="AG83" s="119">
        <v>75</v>
      </c>
      <c r="AH83" s="51">
        <f>IF(ABS(MAX(B83:AF83))&gt;ABS(MIN(B83:AF83)),MAX(B83:AF83),MIN(B83:AF83))</f>
        <v>36.9</v>
      </c>
      <c r="AI83" s="120">
        <f>INDEX($B$9:$AF$9,1,MATCH(AH83,B83:AF83,0))</f>
        <v>0.33333333333333331</v>
      </c>
    </row>
    <row r="84" spans="1:37" x14ac:dyDescent="0.25">
      <c r="A84" s="121" t="s">
        <v>90</v>
      </c>
      <c r="B84" s="82">
        <v>8</v>
      </c>
      <c r="C84" s="82">
        <v>6.7</v>
      </c>
      <c r="D84" s="82">
        <v>-13</v>
      </c>
      <c r="E84" s="82">
        <v>-14</v>
      </c>
      <c r="F84" s="82">
        <v>-10</v>
      </c>
      <c r="G84" s="82">
        <v>-5</v>
      </c>
      <c r="H84" s="82">
        <v>-17</v>
      </c>
      <c r="I84" s="82">
        <v>-7</v>
      </c>
      <c r="J84" s="82">
        <v>9</v>
      </c>
      <c r="K84" s="82">
        <v>23.9</v>
      </c>
      <c r="L84" s="82">
        <v>12</v>
      </c>
      <c r="M84" s="82">
        <v>20</v>
      </c>
      <c r="N84" s="82">
        <v>40</v>
      </c>
      <c r="O84" s="82"/>
      <c r="P84" s="82">
        <v>34</v>
      </c>
      <c r="Q84" s="82">
        <v>35</v>
      </c>
      <c r="R84" s="82">
        <v>38</v>
      </c>
      <c r="S84" s="82">
        <v>48.1</v>
      </c>
      <c r="T84" s="82">
        <v>42.6</v>
      </c>
      <c r="U84" s="82">
        <v>45.4</v>
      </c>
      <c r="V84" s="82">
        <v>45.5</v>
      </c>
      <c r="W84" s="82">
        <v>49.6</v>
      </c>
      <c r="X84" s="82">
        <v>33.799999999999997</v>
      </c>
      <c r="Y84" s="82">
        <v>55.6</v>
      </c>
      <c r="Z84" s="82">
        <v>51.6</v>
      </c>
      <c r="AA84" s="69">
        <v>51</v>
      </c>
      <c r="AB84" s="69">
        <v>49</v>
      </c>
      <c r="AC84" s="69">
        <v>42</v>
      </c>
      <c r="AD84" s="69">
        <v>33</v>
      </c>
      <c r="AE84" s="69">
        <v>0.5</v>
      </c>
      <c r="AF84" s="122">
        <v>-5</v>
      </c>
      <c r="AG84" s="119">
        <v>240</v>
      </c>
      <c r="AH84" s="51">
        <f>IF(ABS(MAX(B84:AF84))&gt;ABS(MIN(B84:AF84)),MAX(B84:AF84),MIN(B84:AF84))</f>
        <v>55.6</v>
      </c>
      <c r="AI84" s="120">
        <f>INDEX($B$9:$AF$9,1,MATCH(AH84,B84:AF84,0))</f>
        <v>0.79166666666666663</v>
      </c>
    </row>
    <row r="85" spans="1:37" x14ac:dyDescent="0.25">
      <c r="A85" s="121" t="s">
        <v>91</v>
      </c>
      <c r="B85" s="82">
        <v>1.5</v>
      </c>
      <c r="C85" s="82">
        <v>0</v>
      </c>
      <c r="D85" s="82">
        <v>-1.6</v>
      </c>
      <c r="E85" s="82">
        <v>-2.2000000000000002</v>
      </c>
      <c r="F85" s="82">
        <v>-1</v>
      </c>
      <c r="G85" s="82">
        <v>1</v>
      </c>
      <c r="H85" s="82">
        <v>4.3</v>
      </c>
      <c r="I85" s="82">
        <v>6.6</v>
      </c>
      <c r="J85" s="82">
        <v>14.8</v>
      </c>
      <c r="K85" s="82">
        <v>11.2</v>
      </c>
      <c r="L85" s="82">
        <v>12.5</v>
      </c>
      <c r="M85" s="82">
        <v>9.5</v>
      </c>
      <c r="N85" s="82">
        <v>10</v>
      </c>
      <c r="O85" s="82"/>
      <c r="P85" s="82">
        <v>12.7</v>
      </c>
      <c r="Q85" s="82">
        <v>15</v>
      </c>
      <c r="R85" s="82">
        <v>18.7</v>
      </c>
      <c r="S85" s="82">
        <v>11.3</v>
      </c>
      <c r="T85" s="82">
        <v>9.6</v>
      </c>
      <c r="U85" s="82">
        <v>9</v>
      </c>
      <c r="V85" s="82">
        <v>15.2</v>
      </c>
      <c r="W85" s="82">
        <v>10.7</v>
      </c>
      <c r="X85" s="82">
        <v>13.1</v>
      </c>
      <c r="Y85" s="82">
        <v>29.7</v>
      </c>
      <c r="Z85" s="82">
        <v>32.5</v>
      </c>
      <c r="AA85" s="69">
        <v>29</v>
      </c>
      <c r="AB85" s="69">
        <v>24</v>
      </c>
      <c r="AC85" s="69">
        <v>22</v>
      </c>
      <c r="AD85" s="69">
        <v>12.3</v>
      </c>
      <c r="AE85" s="69">
        <v>3</v>
      </c>
      <c r="AF85" s="122">
        <v>-4.5</v>
      </c>
      <c r="AG85" s="119">
        <v>60</v>
      </c>
      <c r="AH85" s="51">
        <f>IF(ABS(MAX(B85:AF85))&gt;ABS(MIN(B85:AF85)),MAX(B85:AF85),MIN(B85:AF85))</f>
        <v>32.5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48</v>
      </c>
      <c r="C86" s="84">
        <v>46.9</v>
      </c>
      <c r="D86" s="84">
        <v>0</v>
      </c>
      <c r="E86" s="84">
        <v>16.8</v>
      </c>
      <c r="F86" s="84">
        <v>26.3</v>
      </c>
      <c r="G86" s="84">
        <v>27.2</v>
      </c>
      <c r="H86" s="84">
        <v>21.9</v>
      </c>
      <c r="I86" s="84">
        <v>37.4</v>
      </c>
      <c r="J86" s="84">
        <v>53.5</v>
      </c>
      <c r="K86" s="84">
        <v>60.4</v>
      </c>
      <c r="L86" s="84">
        <v>69.900000000000006</v>
      </c>
      <c r="M86" s="84">
        <v>75</v>
      </c>
      <c r="N86" s="84">
        <v>70</v>
      </c>
      <c r="O86" s="84"/>
      <c r="P86" s="84">
        <v>56.8</v>
      </c>
      <c r="Q86" s="84">
        <v>48.2</v>
      </c>
      <c r="R86" s="84">
        <v>47</v>
      </c>
      <c r="S86" s="84">
        <v>47.3</v>
      </c>
      <c r="T86" s="84">
        <v>48.2</v>
      </c>
      <c r="U86" s="84">
        <v>51.1</v>
      </c>
      <c r="V86" s="84">
        <v>54.8</v>
      </c>
      <c r="W86" s="84">
        <v>59.9</v>
      </c>
      <c r="X86" s="84">
        <v>73</v>
      </c>
      <c r="Y86" s="84">
        <v>75.900000000000006</v>
      </c>
      <c r="Z86" s="84">
        <v>71.5</v>
      </c>
      <c r="AA86" s="124">
        <v>61.9</v>
      </c>
      <c r="AB86" s="124">
        <v>75</v>
      </c>
      <c r="AC86" s="124">
        <v>60</v>
      </c>
      <c r="AD86" s="124">
        <v>26.7</v>
      </c>
      <c r="AE86" s="124">
        <v>54.7</v>
      </c>
      <c r="AF86" s="125">
        <v>52</v>
      </c>
      <c r="AG86" s="126">
        <v>120</v>
      </c>
      <c r="AH86" s="51">
        <f>IF(ABS(MAX(B86:AF86))&gt;ABS(MIN(B86:AF86)),MAX(B86:AF86),MIN(B86:AF86))</f>
        <v>75.900000000000006</v>
      </c>
      <c r="AI86" s="120">
        <f>INDEX($B$9:$AF$9,1,MATCH(AH86,B86:AF86,0))</f>
        <v>0.79166666666666663</v>
      </c>
    </row>
    <row r="87" spans="1:37" ht="15.75" thickBot="1" x14ac:dyDescent="0.3">
      <c r="A87" s="123" t="s">
        <v>93</v>
      </c>
      <c r="B87" s="84">
        <v>83</v>
      </c>
      <c r="C87" s="84">
        <v>82.9</v>
      </c>
      <c r="D87" s="84">
        <v>34.200000000000003</v>
      </c>
      <c r="E87" s="84">
        <v>52</v>
      </c>
      <c r="F87" s="84">
        <v>58.6</v>
      </c>
      <c r="G87" s="84">
        <v>56.4</v>
      </c>
      <c r="H87" s="84">
        <v>58.1</v>
      </c>
      <c r="I87" s="84">
        <v>55.5</v>
      </c>
      <c r="J87" s="84">
        <v>55</v>
      </c>
      <c r="K87" s="84">
        <v>65.7</v>
      </c>
      <c r="L87" s="84">
        <v>47.8</v>
      </c>
      <c r="M87" s="84">
        <v>70.599999999999994</v>
      </c>
      <c r="N87" s="84">
        <v>108</v>
      </c>
      <c r="O87" s="84"/>
      <c r="P87" s="84">
        <v>75</v>
      </c>
      <c r="Q87" s="84">
        <v>80</v>
      </c>
      <c r="R87" s="84">
        <v>80.8</v>
      </c>
      <c r="S87" s="84">
        <v>101.6</v>
      </c>
      <c r="T87" s="84">
        <v>102.9</v>
      </c>
      <c r="U87" s="84">
        <v>110</v>
      </c>
      <c r="V87" s="84">
        <v>98.6</v>
      </c>
      <c r="W87" s="84">
        <v>117.6</v>
      </c>
      <c r="X87" s="84">
        <v>94</v>
      </c>
      <c r="Y87" s="84">
        <v>95.3</v>
      </c>
      <c r="Z87" s="84">
        <v>85.9</v>
      </c>
      <c r="AA87" s="124">
        <v>90.7</v>
      </c>
      <c r="AB87" s="124">
        <v>107</v>
      </c>
      <c r="AC87" s="124">
        <v>98</v>
      </c>
      <c r="AD87" s="124">
        <v>104</v>
      </c>
      <c r="AE87" s="124">
        <v>84</v>
      </c>
      <c r="AF87" s="125">
        <v>84</v>
      </c>
      <c r="AG87" s="126"/>
      <c r="AH87" s="51">
        <f>IF(ABS(MAX(B87:AF87))&gt;ABS(MIN(B87:AF87)),MAX(B87:AF87),MIN(B87:AF87))</f>
        <v>117.6</v>
      </c>
      <c r="AI87" s="120">
        <f>INDEX($B$9:$AF$9,1,MATCH(AH87,B87:AF87,0))</f>
        <v>0.75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1002.34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19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19)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19)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932.54</v>
      </c>
      <c r="U193" s="172">
        <f t="shared" si="37"/>
        <v>906.24</v>
      </c>
      <c r="V193" s="172">
        <f t="shared" si="37"/>
        <v>805.94</v>
      </c>
      <c r="W193" s="172">
        <f t="shared" si="37"/>
        <v>847.63999999999987</v>
      </c>
      <c r="X193" s="172">
        <f t="shared" si="37"/>
        <v>861.94</v>
      </c>
      <c r="Y193" s="172">
        <f t="shared" si="37"/>
        <v>868.13999999999987</v>
      </c>
      <c r="Z193" s="172">
        <f t="shared" si="37"/>
        <v>862.04</v>
      </c>
      <c r="AA193" s="172">
        <f t="shared" si="37"/>
        <v>917.33999999999992</v>
      </c>
      <c r="AB193" s="172">
        <f t="shared" si="37"/>
        <v>939.2399999999999</v>
      </c>
      <c r="AC193" s="172">
        <f t="shared" si="37"/>
        <v>940.14</v>
      </c>
      <c r="AD193" s="172">
        <f t="shared" si="37"/>
        <v>982.34000000000015</v>
      </c>
      <c r="AE193" s="172">
        <f t="shared" si="37"/>
        <v>1002.34</v>
      </c>
      <c r="AF193" s="172">
        <f t="shared" si="37"/>
        <v>1047.04</v>
      </c>
      <c r="AG193" s="172">
        <f t="shared" si="37"/>
        <v>133.34</v>
      </c>
      <c r="AH193" s="172">
        <f t="shared" si="37"/>
        <v>994.44</v>
      </c>
      <c r="AI193" s="172">
        <f t="shared" si="37"/>
        <v>994.83999999999992</v>
      </c>
      <c r="AJ193" s="172">
        <f t="shared" si="37"/>
        <v>1040.6399999999999</v>
      </c>
      <c r="AK193" s="172">
        <f t="shared" si="37"/>
        <v>1079.74</v>
      </c>
      <c r="AL193" s="172">
        <f t="shared" si="37"/>
        <v>1080.6399999999999</v>
      </c>
      <c r="AM193" s="172">
        <f t="shared" si="37"/>
        <v>1069.94</v>
      </c>
      <c r="AN193" s="172">
        <f t="shared" si="37"/>
        <v>1063.1400000000001</v>
      </c>
      <c r="AO193" s="172">
        <f t="shared" si="37"/>
        <v>1080.04</v>
      </c>
      <c r="AP193" s="172">
        <f t="shared" si="37"/>
        <v>1105.1399999999999</v>
      </c>
      <c r="AQ193" s="172">
        <f t="shared" si="37"/>
        <v>1252.44</v>
      </c>
      <c r="AR193" s="172">
        <f t="shared" si="37"/>
        <v>1300.24</v>
      </c>
      <c r="AS193" s="172">
        <f t="shared" si="37"/>
        <v>1273.2899999999997</v>
      </c>
      <c r="AT193" s="172">
        <f t="shared" si="37"/>
        <v>1239.24</v>
      </c>
      <c r="AU193" s="172">
        <f t="shared" si="37"/>
        <v>1197.3399999999999</v>
      </c>
      <c r="AV193" s="172">
        <f t="shared" si="37"/>
        <v>1087.94</v>
      </c>
      <c r="AW193" s="172">
        <f t="shared" si="37"/>
        <v>1017.4399999999999</v>
      </c>
      <c r="AX193" s="172">
        <f t="shared" si="37"/>
        <v>999.6400000000001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051" priority="129">
      <formula>S$9&gt;=20/24</formula>
    </cfRule>
    <cfRule type="expression" dxfId="2050" priority="130">
      <formula>AND(S$9&gt;=14/24,S$9&lt;20/24)</formula>
    </cfRule>
    <cfRule type="expression" dxfId="2049" priority="131">
      <formula>AND(S$9&gt;=8/24,S$9&lt;14/24)</formula>
    </cfRule>
    <cfRule type="expression" dxfId="2048" priority="132">
      <formula>S$9&lt;8/24</formula>
    </cfRule>
  </conditionalFormatting>
  <conditionalFormatting sqref="B8:AF10 AA70:AF70 B70:Q70 L32:Z33 L31:Q31 B71:AF71 B72:Q72 C173:AF179 M36 L29:Q29 L49:T50 V35:W35 S34:W34 AA72:AF79 AA48:AF50 B48:K58 N35:Q36 L34:Q34 L51:Q58 B73:Z79 R11:U11 M37:Y39 R53:Y54 B47:AF47 B59:AF69 X34:AA35 AB51:AF51 U11:AF12 L44:AF46 R56:Y58 R55:AF55">
    <cfRule type="expression" dxfId="2047" priority="125">
      <formula>B$9&gt;=20/24</formula>
    </cfRule>
    <cfRule type="expression" dxfId="2046" priority="126">
      <formula>AND(B$9&gt;=14/24,B$9&lt;20/24)</formula>
    </cfRule>
    <cfRule type="expression" dxfId="2045" priority="127">
      <formula>AND(B$9&gt;=8/24,B$9&lt;14/24)</formula>
    </cfRule>
    <cfRule type="expression" dxfId="2044" priority="128">
      <formula>B$9&lt;8/24</formula>
    </cfRule>
  </conditionalFormatting>
  <conditionalFormatting sqref="B171:AF171">
    <cfRule type="expression" dxfId="2043" priority="121">
      <formula>B$9&gt;=20/24</formula>
    </cfRule>
    <cfRule type="expression" dxfId="2042" priority="122">
      <formula>AND(B$9&gt;=14/24,B$9&lt;20/24)</formula>
    </cfRule>
    <cfRule type="expression" dxfId="2041" priority="123">
      <formula>AND(B$9&gt;=8/24,B$9&lt;14/24)</formula>
    </cfRule>
    <cfRule type="expression" dxfId="2040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039" priority="116">
      <formula>L$9&gt;=20/24</formula>
    </cfRule>
    <cfRule type="expression" dxfId="2038" priority="117">
      <formula>AND(L$9&gt;=14/24,L$9&lt;20/24)</formula>
    </cfRule>
    <cfRule type="expression" dxfId="2037" priority="118">
      <formula>AND(L$9&gt;=8/24,L$9&lt;14/24)</formula>
    </cfRule>
    <cfRule type="expression" dxfId="2036" priority="119">
      <formula>L$9&lt;8/24</formula>
    </cfRule>
  </conditionalFormatting>
  <conditionalFormatting sqref="L35:N35">
    <cfRule type="expression" dxfId="2035" priority="112">
      <formula>L$9&gt;=20/24</formula>
    </cfRule>
    <cfRule type="expression" dxfId="2034" priority="113">
      <formula>AND(L$9&gt;=14/24,L$9&lt;20/24)</formula>
    </cfRule>
    <cfRule type="expression" dxfId="2033" priority="114">
      <formula>AND(L$9&gt;=8/24,L$9&lt;14/24)</formula>
    </cfRule>
    <cfRule type="expression" dxfId="2032" priority="115">
      <formula>L$9&lt;8/24</formula>
    </cfRule>
  </conditionalFormatting>
  <conditionalFormatting sqref="U13:AF13">
    <cfRule type="expression" dxfId="2031" priority="108">
      <formula>U$9&gt;=20/24</formula>
    </cfRule>
    <cfRule type="expression" dxfId="2030" priority="109">
      <formula>AND(U$9&gt;=14/24,U$9&lt;20/24)</formula>
    </cfRule>
    <cfRule type="expression" dxfId="2029" priority="110">
      <formula>AND(U$9&gt;=8/24,U$9&lt;14/24)</formula>
    </cfRule>
    <cfRule type="expression" dxfId="2028" priority="111">
      <formula>U$9&lt;8/24</formula>
    </cfRule>
  </conditionalFormatting>
  <conditionalFormatting sqref="R31:Z31">
    <cfRule type="expression" dxfId="2027" priority="104">
      <formula>R$9&gt;=20/24</formula>
    </cfRule>
    <cfRule type="expression" dxfId="2026" priority="105">
      <formula>AND(R$9&gt;=14/24,R$9&lt;20/24)</formula>
    </cfRule>
    <cfRule type="expression" dxfId="2025" priority="106">
      <formula>AND(R$9&gt;=8/24,R$9&lt;14/24)</formula>
    </cfRule>
    <cfRule type="expression" dxfId="2024" priority="107">
      <formula>R$9&lt;8/24</formula>
    </cfRule>
  </conditionalFormatting>
  <conditionalFormatting sqref="R48:Z48">
    <cfRule type="expression" dxfId="2023" priority="100">
      <formula>R$9&gt;=20/24</formula>
    </cfRule>
    <cfRule type="expression" dxfId="2022" priority="101">
      <formula>AND(R$9&gt;=14/24,R$9&lt;20/24)</formula>
    </cfRule>
    <cfRule type="expression" dxfId="2021" priority="102">
      <formula>AND(R$9&gt;=8/24,R$9&lt;14/24)</formula>
    </cfRule>
    <cfRule type="expression" dxfId="2020" priority="103">
      <formula>R$9&lt;8/24</formula>
    </cfRule>
  </conditionalFormatting>
  <conditionalFormatting sqref="R70:Z70">
    <cfRule type="expression" dxfId="2019" priority="96">
      <formula>R$9&gt;=20/24</formula>
    </cfRule>
    <cfRule type="expression" dxfId="2018" priority="97">
      <formula>AND(R$9&gt;=14/24,R$9&lt;20/24)</formula>
    </cfRule>
    <cfRule type="expression" dxfId="2017" priority="98">
      <formula>AND(R$9&gt;=8/24,R$9&lt;14/24)</formula>
    </cfRule>
    <cfRule type="expression" dxfId="2016" priority="99">
      <formula>R$9&lt;8/24</formula>
    </cfRule>
  </conditionalFormatting>
  <conditionalFormatting sqref="R72:Z72">
    <cfRule type="expression" dxfId="2015" priority="92">
      <formula>R$9&gt;=20/24</formula>
    </cfRule>
    <cfRule type="expression" dxfId="2014" priority="93">
      <formula>AND(R$9&gt;=14/24,R$9&lt;20/24)</formula>
    </cfRule>
    <cfRule type="expression" dxfId="2013" priority="94">
      <formula>AND(R$9&gt;=8/24,R$9&lt;14/24)</formula>
    </cfRule>
    <cfRule type="expression" dxfId="2012" priority="95">
      <formula>R$9&lt;8/24</formula>
    </cfRule>
  </conditionalFormatting>
  <conditionalFormatting sqref="R22:T26 L11:R27 S16:Y16 S18:Y18 S20:Y27 Q24:AF24">
    <cfRule type="expression" dxfId="2011" priority="88">
      <formula>L$9&gt;=20/24</formula>
    </cfRule>
    <cfRule type="expression" dxfId="2010" priority="89">
      <formula>AND(L$9&gt;=14/24,L$9&lt;20/24)</formula>
    </cfRule>
    <cfRule type="expression" dxfId="2009" priority="90">
      <formula>AND(L$9&gt;=8/24,L$9&lt;14/24)</formula>
    </cfRule>
    <cfRule type="expression" dxfId="2008" priority="91">
      <formula>L$9&lt;8/24</formula>
    </cfRule>
  </conditionalFormatting>
  <conditionalFormatting sqref="L40:Y40">
    <cfRule type="expression" dxfId="2007" priority="84">
      <formula>L$9&gt;=20/24</formula>
    </cfRule>
    <cfRule type="expression" dxfId="2006" priority="85">
      <formula>AND(L$9&gt;=14/24,L$9&lt;20/24)</formula>
    </cfRule>
    <cfRule type="expression" dxfId="2005" priority="86">
      <formula>AND(L$9&gt;=8/24,L$9&lt;14/24)</formula>
    </cfRule>
    <cfRule type="expression" dxfId="2004" priority="87">
      <formula>L$9&lt;8/24</formula>
    </cfRule>
  </conditionalFormatting>
  <conditionalFormatting sqref="L41:Y41">
    <cfRule type="expression" dxfId="2003" priority="80">
      <formula>L$9&gt;=20/24</formula>
    </cfRule>
    <cfRule type="expression" dxfId="2002" priority="81">
      <formula>AND(L$9&gt;=14/24,L$9&lt;20/24)</formula>
    </cfRule>
    <cfRule type="expression" dxfId="2001" priority="82">
      <formula>AND(L$9&gt;=8/24,L$9&lt;14/24)</formula>
    </cfRule>
    <cfRule type="expression" dxfId="2000" priority="83">
      <formula>L$9&lt;8/24</formula>
    </cfRule>
  </conditionalFormatting>
  <conditionalFormatting sqref="L36:L39 M37:Y39">
    <cfRule type="expression" dxfId="1999" priority="76">
      <formula>L$9&gt;=20/24</formula>
    </cfRule>
    <cfRule type="expression" dxfId="1998" priority="77">
      <formula>AND(L$9&gt;=14/24,L$9&lt;20/24)</formula>
    </cfRule>
    <cfRule type="expression" dxfId="1997" priority="78">
      <formula>AND(L$9&gt;=8/24,L$9&lt;14/24)</formula>
    </cfRule>
    <cfRule type="expression" dxfId="1996" priority="79">
      <formula>L$9&lt;8/24</formula>
    </cfRule>
  </conditionalFormatting>
  <conditionalFormatting sqref="R29:AD29">
    <cfRule type="expression" dxfId="1995" priority="72">
      <formula>R$9&gt;=20/24</formula>
    </cfRule>
    <cfRule type="expression" dxfId="1994" priority="73">
      <formula>AND(R$9&gt;=14/24,R$9&lt;20/24)</formula>
    </cfRule>
    <cfRule type="expression" dxfId="1993" priority="74">
      <formula>AND(R$9&gt;=8/24,R$9&lt;14/24)</formula>
    </cfRule>
    <cfRule type="expression" dxfId="1992" priority="75">
      <formula>R$9&lt;8/24</formula>
    </cfRule>
  </conditionalFormatting>
  <conditionalFormatting sqref="R12:V27 U14:AF27">
    <cfRule type="expression" dxfId="1991" priority="68">
      <formula>R$9&gt;=20/24</formula>
    </cfRule>
    <cfRule type="expression" dxfId="1990" priority="69">
      <formula>AND(R$9&gt;=14/24,R$9&lt;20/24)</formula>
    </cfRule>
    <cfRule type="expression" dxfId="1989" priority="70">
      <formula>AND(R$9&gt;=8/24,R$9&lt;14/24)</formula>
    </cfRule>
    <cfRule type="expression" dxfId="1988" priority="71">
      <formula>R$9&lt;8/24</formula>
    </cfRule>
  </conditionalFormatting>
  <conditionalFormatting sqref="R34:R39 S35:U39 V36:AA39 AB37:AF39">
    <cfRule type="expression" dxfId="1987" priority="64">
      <formula>R$9&gt;=20/24</formula>
    </cfRule>
    <cfRule type="expression" dxfId="1986" priority="65">
      <formula>AND(R$9&gt;=14/24,R$9&lt;20/24)</formula>
    </cfRule>
    <cfRule type="expression" dxfId="1985" priority="66">
      <formula>AND(R$9&gt;=8/24,R$9&lt;14/24)</formula>
    </cfRule>
    <cfRule type="expression" dxfId="1984" priority="67">
      <formula>R$9&lt;8/24</formula>
    </cfRule>
  </conditionalFormatting>
  <conditionalFormatting sqref="R40:AF40">
    <cfRule type="expression" dxfId="1983" priority="60">
      <formula>R$9&gt;=20/24</formula>
    </cfRule>
    <cfRule type="expression" dxfId="1982" priority="61">
      <formula>AND(R$9&gt;=14/24,R$9&lt;20/24)</formula>
    </cfRule>
    <cfRule type="expression" dxfId="1981" priority="62">
      <formula>AND(R$9&gt;=8/24,R$9&lt;14/24)</formula>
    </cfRule>
    <cfRule type="expression" dxfId="1980" priority="63">
      <formula>R$9&lt;8/24</formula>
    </cfRule>
  </conditionalFormatting>
  <conditionalFormatting sqref="R41:AF41">
    <cfRule type="expression" dxfId="1979" priority="56">
      <formula>R$9&gt;=20/24</formula>
    </cfRule>
    <cfRule type="expression" dxfId="1978" priority="57">
      <formula>AND(R$9&gt;=14/24,R$9&lt;20/24)</formula>
    </cfRule>
    <cfRule type="expression" dxfId="1977" priority="58">
      <formula>AND(R$9&gt;=8/24,R$9&lt;14/24)</formula>
    </cfRule>
    <cfRule type="expression" dxfId="1976" priority="59">
      <formula>R$9&lt;8/24</formula>
    </cfRule>
  </conditionalFormatting>
  <conditionalFormatting sqref="R51:Z52 Z53:Z54 AA51:AA54 AB52:AF54 Z56:AF58">
    <cfRule type="expression" dxfId="1975" priority="52">
      <formula>R$9&gt;=20/24</formula>
    </cfRule>
    <cfRule type="expression" dxfId="1974" priority="53">
      <formula>AND(R$9&gt;=14/24,R$9&lt;20/24)</formula>
    </cfRule>
    <cfRule type="expression" dxfId="1973" priority="54">
      <formula>AND(R$9&gt;=8/24,R$9&lt;14/24)</formula>
    </cfRule>
    <cfRule type="expression" dxfId="1972" priority="55">
      <formula>R$9&lt;8/24</formula>
    </cfRule>
  </conditionalFormatting>
  <conditionalFormatting sqref="AA83:AF86">
    <cfRule type="expression" dxfId="1971" priority="48">
      <formula>AA$9&gt;=20/24</formula>
    </cfRule>
    <cfRule type="expression" dxfId="1970" priority="49">
      <formula>AND(AA$9&gt;=14/24,AA$9&lt;20/24)</formula>
    </cfRule>
    <cfRule type="expression" dxfId="1969" priority="50">
      <formula>AND(AA$9&gt;=8/24,AA$9&lt;14/24)</formula>
    </cfRule>
    <cfRule type="expression" dxfId="1968" priority="51">
      <formula>AA$9&lt;8/24</formula>
    </cfRule>
  </conditionalFormatting>
  <conditionalFormatting sqref="B83:K86">
    <cfRule type="expression" dxfId="1967" priority="40">
      <formula>B$9&gt;=20/24</formula>
    </cfRule>
    <cfRule type="expression" dxfId="1966" priority="41">
      <formula>AND(B$9&gt;=14/24,B$9&lt;20/24)</formula>
    </cfRule>
    <cfRule type="expression" dxfId="1965" priority="42">
      <formula>AND(B$9&gt;=8/24,B$9&lt;14/24)</formula>
    </cfRule>
    <cfRule type="expression" dxfId="1964" priority="43">
      <formula>B$9&lt;8/24</formula>
    </cfRule>
  </conditionalFormatting>
  <conditionalFormatting sqref="L83:Q86">
    <cfRule type="expression" dxfId="1963" priority="36">
      <formula>L$9&gt;=20/24</formula>
    </cfRule>
    <cfRule type="expression" dxfId="1962" priority="37">
      <formula>AND(L$9&gt;=14/24,L$9&lt;20/24)</formula>
    </cfRule>
    <cfRule type="expression" dxfId="1961" priority="38">
      <formula>AND(L$9&gt;=8/24,L$9&lt;14/24)</formula>
    </cfRule>
    <cfRule type="expression" dxfId="1960" priority="39">
      <formula>L$9&lt;8/24</formula>
    </cfRule>
  </conditionalFormatting>
  <conditionalFormatting sqref="R83:Z86">
    <cfRule type="expression" dxfId="1959" priority="32">
      <formula>R$9&gt;=20/24</formula>
    </cfRule>
    <cfRule type="expression" dxfId="1958" priority="33">
      <formula>AND(R$9&gt;=14/24,R$9&lt;20/24)</formula>
    </cfRule>
    <cfRule type="expression" dxfId="1957" priority="34">
      <formula>AND(R$9&gt;=8/24,R$9&lt;14/24)</formula>
    </cfRule>
    <cfRule type="expression" dxfId="1956" priority="35">
      <formula>R$9&lt;8/24</formula>
    </cfRule>
  </conditionalFormatting>
  <conditionalFormatting sqref="AG42 B11:AF47">
    <cfRule type="expression" dxfId="1955" priority="31">
      <formula>B11&gt;$AG11</formula>
    </cfRule>
  </conditionalFormatting>
  <conditionalFormatting sqref="T192:AX192">
    <cfRule type="expression" dxfId="1954" priority="27">
      <formula>T$9&gt;=20/24</formula>
    </cfRule>
    <cfRule type="expression" dxfId="1953" priority="28">
      <formula>AND(T$9&gt;=14/24,T$9&lt;20/24)</formula>
    </cfRule>
    <cfRule type="expression" dxfId="1952" priority="29">
      <formula>AND(T$9&gt;=8/24,T$9&lt;14/24)</formula>
    </cfRule>
    <cfRule type="expression" dxfId="1951" priority="30">
      <formula>T$9&lt;8/24</formula>
    </cfRule>
  </conditionalFormatting>
  <conditionalFormatting sqref="A11:A86 A88:A180">
    <cfRule type="expression" dxfId="1950" priority="26">
      <formula>$AH11=0</formula>
    </cfRule>
  </conditionalFormatting>
  <conditionalFormatting sqref="AA87:AF87">
    <cfRule type="expression" dxfId="1949" priority="22">
      <formula>AA$9&gt;=20/24</formula>
    </cfRule>
    <cfRule type="expression" dxfId="1948" priority="23">
      <formula>AND(AA$9&gt;=14/24,AA$9&lt;20/24)</formula>
    </cfRule>
    <cfRule type="expression" dxfId="1947" priority="24">
      <formula>AND(AA$9&gt;=8/24,AA$9&lt;14/24)</formula>
    </cfRule>
    <cfRule type="expression" dxfId="1946" priority="25">
      <formula>AA$9&lt;8/24</formula>
    </cfRule>
  </conditionalFormatting>
  <conditionalFormatting sqref="B87:K87">
    <cfRule type="expression" dxfId="1945" priority="18">
      <formula>B$9&gt;=20/24</formula>
    </cfRule>
    <cfRule type="expression" dxfId="1944" priority="19">
      <formula>AND(B$9&gt;=14/24,B$9&lt;20/24)</formula>
    </cfRule>
    <cfRule type="expression" dxfId="1943" priority="20">
      <formula>AND(B$9&gt;=8/24,B$9&lt;14/24)</formula>
    </cfRule>
    <cfRule type="expression" dxfId="1942" priority="21">
      <formula>B$9&lt;8/24</formula>
    </cfRule>
  </conditionalFormatting>
  <conditionalFormatting sqref="L87:Q87">
    <cfRule type="expression" dxfId="1941" priority="14">
      <formula>L$9&gt;=20/24</formula>
    </cfRule>
    <cfRule type="expression" dxfId="1940" priority="15">
      <formula>AND(L$9&gt;=14/24,L$9&lt;20/24)</formula>
    </cfRule>
    <cfRule type="expression" dxfId="1939" priority="16">
      <formula>AND(L$9&gt;=8/24,L$9&lt;14/24)</formula>
    </cfRule>
    <cfRule type="expression" dxfId="1938" priority="17">
      <formula>L$9&lt;8/24</formula>
    </cfRule>
  </conditionalFormatting>
  <conditionalFormatting sqref="R87:Z87">
    <cfRule type="expression" dxfId="1937" priority="10">
      <formula>R$9&gt;=20/24</formula>
    </cfRule>
    <cfRule type="expression" dxfId="1936" priority="11">
      <formula>AND(R$9&gt;=14/24,R$9&lt;20/24)</formula>
    </cfRule>
    <cfRule type="expression" dxfId="1935" priority="12">
      <formula>AND(R$9&gt;=8/24,R$9&lt;14/24)</formula>
    </cfRule>
    <cfRule type="expression" dxfId="1934" priority="13">
      <formula>R$9&lt;8/24</formula>
    </cfRule>
  </conditionalFormatting>
  <conditionalFormatting sqref="A87">
    <cfRule type="expression" dxfId="1933" priority="9">
      <formula>$AH87=0</formula>
    </cfRule>
  </conditionalFormatting>
  <conditionalFormatting sqref="B28:AF28">
    <cfRule type="expression" dxfId="1932" priority="5">
      <formula>B$9&gt;=20/24</formula>
    </cfRule>
    <cfRule type="expression" dxfId="1931" priority="6">
      <formula>AND(B$9&gt;=14/24,B$9&lt;20/24)</formula>
    </cfRule>
    <cfRule type="expression" dxfId="1930" priority="7">
      <formula>AND(B$9&gt;=8/24,B$9&lt;14/24)</formula>
    </cfRule>
    <cfRule type="expression" dxfId="1929" priority="8">
      <formula>B$9&lt;8/24</formula>
    </cfRule>
  </conditionalFormatting>
  <conditionalFormatting sqref="R28:AA28">
    <cfRule type="expression" dxfId="1928" priority="1">
      <formula>R$9&gt;=20/24</formula>
    </cfRule>
    <cfRule type="expression" dxfId="1927" priority="2">
      <formula>AND(R$9&gt;=14/24,R$9&lt;20/24)</formula>
    </cfRule>
    <cfRule type="expression" dxfId="1926" priority="3">
      <formula>AND(R$9&gt;=8/24,R$9&lt;14/24)</formula>
    </cfRule>
    <cfRule type="expression" dxfId="1925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K50" sqref="K5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20</v>
      </c>
      <c r="D4" s="226">
        <f ca="1">IFERROR(DATE(2021,4,13)+C4,"")</f>
        <v>44319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585.6</v>
      </c>
      <c r="C5" s="32">
        <f t="shared" ref="C5:AF5" si="0">C59</f>
        <v>582.1</v>
      </c>
      <c r="D5" s="32">
        <f t="shared" si="0"/>
        <v>629.18999999999994</v>
      </c>
      <c r="E5" s="32">
        <f t="shared" si="0"/>
        <v>620.18999999999994</v>
      </c>
      <c r="F5" s="32">
        <f t="shared" si="0"/>
        <v>643.66</v>
      </c>
      <c r="G5" s="32">
        <f t="shared" si="0"/>
        <v>643</v>
      </c>
      <c r="H5" s="32">
        <f t="shared" si="0"/>
        <v>654.29999999999995</v>
      </c>
      <c r="I5" s="32">
        <f t="shared" si="0"/>
        <v>653</v>
      </c>
      <c r="J5" s="32">
        <f t="shared" si="0"/>
        <v>662</v>
      </c>
      <c r="K5" s="32">
        <f t="shared" si="0"/>
        <v>691.9</v>
      </c>
      <c r="L5" s="32">
        <f t="shared" si="0"/>
        <v>703</v>
      </c>
      <c r="M5" s="32">
        <f t="shared" si="0"/>
        <v>701.30000000000007</v>
      </c>
      <c r="N5" s="32">
        <f t="shared" si="0"/>
        <v>711.80000000000007</v>
      </c>
      <c r="O5" s="32">
        <f t="shared" si="0"/>
        <v>705.95</v>
      </c>
      <c r="P5" s="32">
        <f t="shared" si="0"/>
        <v>696</v>
      </c>
      <c r="Q5" s="32">
        <f t="shared" si="0"/>
        <v>693.5</v>
      </c>
      <c r="R5" s="32">
        <f t="shared" si="0"/>
        <v>729.7</v>
      </c>
      <c r="S5" s="32">
        <f t="shared" si="0"/>
        <v>672.5</v>
      </c>
      <c r="T5" s="32">
        <f t="shared" si="0"/>
        <v>710.50000000000011</v>
      </c>
      <c r="U5" s="32">
        <f t="shared" si="0"/>
        <v>642.70000000000005</v>
      </c>
      <c r="V5" s="32">
        <f t="shared" si="0"/>
        <v>664</v>
      </c>
      <c r="W5" s="32">
        <f t="shared" si="0"/>
        <v>654.6</v>
      </c>
      <c r="X5" s="32">
        <f t="shared" si="0"/>
        <v>684.9</v>
      </c>
      <c r="Y5" s="32">
        <f t="shared" si="0"/>
        <v>714.19999999999993</v>
      </c>
      <c r="Z5" s="32">
        <f t="shared" si="0"/>
        <v>632.20000000000005</v>
      </c>
      <c r="AA5" s="32">
        <f t="shared" si="0"/>
        <v>629.9</v>
      </c>
      <c r="AB5" s="32">
        <f t="shared" si="0"/>
        <v>641.9</v>
      </c>
      <c r="AC5" s="32">
        <f t="shared" si="0"/>
        <v>590.9</v>
      </c>
      <c r="AD5" s="32">
        <f t="shared" si="0"/>
        <v>553</v>
      </c>
      <c r="AE5" s="32">
        <f t="shared" si="0"/>
        <v>563</v>
      </c>
      <c r="AF5" s="32">
        <f t="shared" si="0"/>
        <v>571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9"/>
      <c r="E6" s="179"/>
      <c r="F6" s="179"/>
      <c r="G6" s="179"/>
      <c r="H6" s="179"/>
      <c r="I6" s="179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1183MW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Load=914</v>
      </c>
      <c r="B7" s="35">
        <f t="shared" ref="B7:AF7" si="1">B65</f>
        <v>967.04</v>
      </c>
      <c r="C7" s="35">
        <f t="shared" si="1"/>
        <v>963.54</v>
      </c>
      <c r="D7" s="35">
        <f t="shared" si="1"/>
        <v>952.92999999999984</v>
      </c>
      <c r="E7" s="35">
        <f t="shared" si="1"/>
        <v>945.32999999999993</v>
      </c>
      <c r="F7" s="35">
        <f t="shared" si="1"/>
        <v>970.39999999999986</v>
      </c>
      <c r="G7" s="35">
        <f t="shared" si="1"/>
        <v>998.24</v>
      </c>
      <c r="H7" s="35">
        <f t="shared" si="1"/>
        <v>1034.04</v>
      </c>
      <c r="I7" s="35">
        <f t="shared" si="1"/>
        <v>1057.6399999999999</v>
      </c>
      <c r="J7" s="35">
        <f t="shared" si="1"/>
        <v>1094.54</v>
      </c>
      <c r="K7" s="35">
        <f t="shared" si="1"/>
        <v>1142.44</v>
      </c>
      <c r="L7" s="35">
        <f>L65</f>
        <v>1182.54</v>
      </c>
      <c r="M7" s="35">
        <f t="shared" si="1"/>
        <v>1147.1400000000001</v>
      </c>
      <c r="N7" s="35">
        <f t="shared" si="1"/>
        <v>1171.94</v>
      </c>
      <c r="O7" s="35">
        <f t="shared" si="1"/>
        <v>1160.99</v>
      </c>
      <c r="P7" s="35">
        <f t="shared" si="1"/>
        <v>1167.54</v>
      </c>
      <c r="Q7" s="35">
        <f t="shared" si="1"/>
        <v>1132.44</v>
      </c>
      <c r="R7" s="35">
        <f t="shared" si="1"/>
        <v>1159.8400000000001</v>
      </c>
      <c r="S7" s="35">
        <f t="shared" si="1"/>
        <v>1126.74</v>
      </c>
      <c r="T7" s="35">
        <f t="shared" si="1"/>
        <v>1143.7400000000002</v>
      </c>
      <c r="U7" s="35">
        <f t="shared" si="1"/>
        <v>1073.1399999999999</v>
      </c>
      <c r="V7" s="35">
        <f t="shared" si="1"/>
        <v>1096.44</v>
      </c>
      <c r="W7" s="35">
        <f t="shared" si="1"/>
        <v>1085.8399999999999</v>
      </c>
      <c r="X7" s="35">
        <f t="shared" si="1"/>
        <v>1122.04</v>
      </c>
      <c r="Y7" s="35">
        <f t="shared" si="1"/>
        <v>1189.04</v>
      </c>
      <c r="Z7" s="35">
        <f t="shared" si="1"/>
        <v>1191.3400000000001</v>
      </c>
      <c r="AA7" s="35">
        <f t="shared" si="1"/>
        <v>1168.74</v>
      </c>
      <c r="AB7" s="35">
        <f t="shared" si="1"/>
        <v>1172.44</v>
      </c>
      <c r="AC7" s="35">
        <f t="shared" si="1"/>
        <v>1069.44</v>
      </c>
      <c r="AD7" s="35">
        <f t="shared" si="1"/>
        <v>959.83999999999992</v>
      </c>
      <c r="AE7" s="35">
        <f t="shared" si="1"/>
        <v>922.83999999999992</v>
      </c>
      <c r="AF7" s="35">
        <f t="shared" si="1"/>
        <v>914.04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23.3</v>
      </c>
      <c r="C11" s="47">
        <v>23.3</v>
      </c>
      <c r="D11" s="47">
        <v>25.4</v>
      </c>
      <c r="E11" s="47">
        <v>25.9</v>
      </c>
      <c r="F11" s="47">
        <v>26.2</v>
      </c>
      <c r="G11" s="47">
        <v>25.3</v>
      </c>
      <c r="H11" s="47">
        <v>25.9</v>
      </c>
      <c r="I11" s="47">
        <v>24.8</v>
      </c>
      <c r="J11" s="47">
        <v>25.6</v>
      </c>
      <c r="K11" s="47">
        <v>24.6</v>
      </c>
      <c r="L11" s="48">
        <v>23</v>
      </c>
      <c r="M11" s="48">
        <v>22.5</v>
      </c>
      <c r="N11" s="48">
        <v>22</v>
      </c>
      <c r="O11" s="48">
        <v>22</v>
      </c>
      <c r="P11" s="48">
        <v>22</v>
      </c>
      <c r="Q11" s="48">
        <v>22</v>
      </c>
      <c r="R11" s="49">
        <v>22</v>
      </c>
      <c r="S11" s="49">
        <v>22.1</v>
      </c>
      <c r="T11" s="49">
        <v>22.4</v>
      </c>
      <c r="U11" s="49">
        <v>22.5</v>
      </c>
      <c r="V11" s="49">
        <v>22.9</v>
      </c>
      <c r="W11" s="49">
        <v>21.9</v>
      </c>
      <c r="X11" s="49">
        <v>20</v>
      </c>
      <c r="Y11" s="49">
        <v>21.2</v>
      </c>
      <c r="Z11" s="49">
        <v>38.5</v>
      </c>
      <c r="AA11" s="49">
        <v>38.5</v>
      </c>
      <c r="AB11" s="49">
        <v>38.5</v>
      </c>
      <c r="AC11" s="49">
        <v>38.5</v>
      </c>
      <c r="AD11" s="49">
        <v>38.5</v>
      </c>
      <c r="AE11" s="49">
        <v>38.5</v>
      </c>
      <c r="AF11" s="49">
        <v>38.5</v>
      </c>
      <c r="AG11" s="50">
        <v>60</v>
      </c>
      <c r="AH11" s="51">
        <f>MAX(B11:AF11)</f>
        <v>38.5</v>
      </c>
      <c r="AI11" s="52">
        <f>MIN(B11:AF11)</f>
        <v>20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29.7</v>
      </c>
      <c r="C12" s="55">
        <v>29.7</v>
      </c>
      <c r="D12" s="55">
        <v>29.5</v>
      </c>
      <c r="E12" s="55">
        <v>29.5</v>
      </c>
      <c r="F12" s="55">
        <v>30.7</v>
      </c>
      <c r="G12" s="55">
        <v>30.4</v>
      </c>
      <c r="H12" s="55">
        <v>30.2</v>
      </c>
      <c r="I12" s="55">
        <v>30.7</v>
      </c>
      <c r="J12" s="55">
        <v>29.9</v>
      </c>
      <c r="K12" s="55">
        <v>30</v>
      </c>
      <c r="L12" s="48">
        <v>30.2</v>
      </c>
      <c r="M12" s="48">
        <v>30.2</v>
      </c>
      <c r="N12" s="48">
        <v>31.5</v>
      </c>
      <c r="O12" s="48">
        <v>32.4</v>
      </c>
      <c r="P12" s="48">
        <v>32.200000000000003</v>
      </c>
      <c r="Q12" s="48">
        <v>35.9</v>
      </c>
      <c r="R12" s="48">
        <v>35.9</v>
      </c>
      <c r="S12" s="48">
        <v>35.299999999999997</v>
      </c>
      <c r="T12" s="48">
        <v>35.299999999999997</v>
      </c>
      <c r="U12" s="48">
        <v>35.299999999999997</v>
      </c>
      <c r="V12" s="48">
        <v>35.1</v>
      </c>
      <c r="W12" s="48">
        <v>29.7</v>
      </c>
      <c r="X12" s="48">
        <v>30.7</v>
      </c>
      <c r="Y12" s="48">
        <v>30.9</v>
      </c>
      <c r="Z12" s="48">
        <v>30.6</v>
      </c>
      <c r="AA12" s="48">
        <v>30.6</v>
      </c>
      <c r="AB12" s="48">
        <v>30.6</v>
      </c>
      <c r="AC12" s="48">
        <v>30.6</v>
      </c>
      <c r="AD12" s="48">
        <v>30.6</v>
      </c>
      <c r="AE12" s="48">
        <v>30.6</v>
      </c>
      <c r="AF12" s="48">
        <v>30.6</v>
      </c>
      <c r="AG12" s="56">
        <v>50</v>
      </c>
      <c r="AH12" s="51">
        <f t="shared" ref="AH12:AH77" si="2">MAX(B12:AF12)</f>
        <v>35.9</v>
      </c>
      <c r="AI12" s="52">
        <f t="shared" ref="AI12:AI77" si="3">MIN(B12:AF12)</f>
        <v>29.5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17.100000000000001</v>
      </c>
      <c r="C13" s="55">
        <v>17.100000000000001</v>
      </c>
      <c r="D13" s="55">
        <v>16.3</v>
      </c>
      <c r="E13" s="55">
        <v>16.399999999999999</v>
      </c>
      <c r="F13" s="55">
        <v>16</v>
      </c>
      <c r="G13" s="55">
        <v>16</v>
      </c>
      <c r="H13" s="55">
        <v>15.9</v>
      </c>
      <c r="I13" s="55">
        <v>15.9</v>
      </c>
      <c r="J13" s="55">
        <v>15.9</v>
      </c>
      <c r="K13" s="55">
        <v>15.9</v>
      </c>
      <c r="L13" s="55">
        <v>15.9</v>
      </c>
      <c r="M13" s="55">
        <v>15.9</v>
      </c>
      <c r="N13" s="55">
        <v>15.9</v>
      </c>
      <c r="O13" s="55">
        <v>15.9</v>
      </c>
      <c r="P13" s="55">
        <v>15.9</v>
      </c>
      <c r="Q13" s="55">
        <v>15.9</v>
      </c>
      <c r="R13" s="55">
        <v>15.9</v>
      </c>
      <c r="S13" s="55">
        <v>14.4</v>
      </c>
      <c r="T13" s="55">
        <v>15.3</v>
      </c>
      <c r="U13" s="55">
        <v>15.3</v>
      </c>
      <c r="V13" s="55">
        <v>15.4</v>
      </c>
      <c r="W13" s="55">
        <v>15.3</v>
      </c>
      <c r="X13" s="55">
        <v>15.3</v>
      </c>
      <c r="Y13" s="48">
        <v>15.3</v>
      </c>
      <c r="Z13" s="48">
        <v>15.3</v>
      </c>
      <c r="AA13" s="48">
        <v>15.3</v>
      </c>
      <c r="AB13" s="48">
        <v>15.3</v>
      </c>
      <c r="AC13" s="48">
        <v>15.3</v>
      </c>
      <c r="AD13" s="48">
        <v>15.3</v>
      </c>
      <c r="AE13" s="48">
        <v>15.3</v>
      </c>
      <c r="AF13" s="48">
        <v>15.3</v>
      </c>
      <c r="AG13" s="58">
        <v>45</v>
      </c>
      <c r="AH13" s="51">
        <f t="shared" si="2"/>
        <v>17.100000000000001</v>
      </c>
      <c r="AI13" s="52">
        <f t="shared" si="3"/>
        <v>14.4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9.5</v>
      </c>
      <c r="C14" s="55">
        <v>9.5</v>
      </c>
      <c r="D14" s="55">
        <v>9.5</v>
      </c>
      <c r="E14" s="55">
        <v>9.5</v>
      </c>
      <c r="F14" s="55">
        <v>9.5</v>
      </c>
      <c r="G14" s="55">
        <v>9.5</v>
      </c>
      <c r="H14" s="55">
        <v>9.5</v>
      </c>
      <c r="I14" s="55">
        <v>9.5</v>
      </c>
      <c r="J14" s="55">
        <v>9.5</v>
      </c>
      <c r="K14" s="55">
        <v>9.5</v>
      </c>
      <c r="L14" s="55">
        <v>9.5</v>
      </c>
      <c r="M14" s="55">
        <v>9.5</v>
      </c>
      <c r="N14" s="55">
        <v>9.5</v>
      </c>
      <c r="O14" s="55">
        <v>9.5</v>
      </c>
      <c r="P14" s="55">
        <v>9.5</v>
      </c>
      <c r="Q14" s="55">
        <v>9.5</v>
      </c>
      <c r="R14" s="55">
        <v>9.5</v>
      </c>
      <c r="S14" s="55">
        <v>9.5</v>
      </c>
      <c r="T14" s="55">
        <v>9.5</v>
      </c>
      <c r="U14" s="55">
        <v>9.5</v>
      </c>
      <c r="V14" s="55">
        <v>9.5</v>
      </c>
      <c r="W14" s="55">
        <v>9.5</v>
      </c>
      <c r="X14" s="55">
        <v>9.5</v>
      </c>
      <c r="Y14" s="55">
        <v>9.5</v>
      </c>
      <c r="Z14" s="48">
        <v>9.5</v>
      </c>
      <c r="AA14" s="48">
        <v>9.5</v>
      </c>
      <c r="AB14" s="48">
        <v>9.5</v>
      </c>
      <c r="AC14" s="48">
        <v>9.5</v>
      </c>
      <c r="AD14" s="48">
        <v>9.5</v>
      </c>
      <c r="AE14" s="48">
        <v>9.5</v>
      </c>
      <c r="AF14" s="48">
        <v>9.5</v>
      </c>
      <c r="AG14" s="58">
        <v>25</v>
      </c>
      <c r="AH14" s="51">
        <f t="shared" si="2"/>
        <v>9.5</v>
      </c>
      <c r="AI14" s="52">
        <f t="shared" si="3"/>
        <v>9.5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9.6</v>
      </c>
      <c r="C15" s="55">
        <v>9.6</v>
      </c>
      <c r="D15" s="55">
        <v>7.1</v>
      </c>
      <c r="E15" s="55">
        <v>7.1</v>
      </c>
      <c r="F15" s="55">
        <v>9.8000000000000007</v>
      </c>
      <c r="G15" s="55">
        <v>9.8000000000000007</v>
      </c>
      <c r="H15" s="55">
        <v>9.8000000000000007</v>
      </c>
      <c r="I15" s="55">
        <v>7.3</v>
      </c>
      <c r="J15" s="55">
        <v>7.3</v>
      </c>
      <c r="K15" s="55">
        <v>9.5</v>
      </c>
      <c r="L15" s="55">
        <v>9.5</v>
      </c>
      <c r="M15" s="55">
        <v>9.5</v>
      </c>
      <c r="N15" s="55">
        <v>9.4</v>
      </c>
      <c r="O15" s="55">
        <v>7.2</v>
      </c>
      <c r="P15" s="55">
        <v>9.4</v>
      </c>
      <c r="Q15" s="55">
        <v>9.4</v>
      </c>
      <c r="R15" s="55">
        <v>7.2</v>
      </c>
      <c r="S15" s="55">
        <v>10.199999999999999</v>
      </c>
      <c r="T15" s="55">
        <v>10.3</v>
      </c>
      <c r="U15" s="55">
        <v>9.8000000000000007</v>
      </c>
      <c r="V15" s="55">
        <v>9.8000000000000007</v>
      </c>
      <c r="W15" s="55">
        <v>9.8000000000000007</v>
      </c>
      <c r="X15" s="55">
        <v>9.8000000000000007</v>
      </c>
      <c r="Y15" s="55">
        <v>9.9</v>
      </c>
      <c r="Z15" s="48">
        <v>9.9</v>
      </c>
      <c r="AA15" s="48">
        <v>9.9</v>
      </c>
      <c r="AB15" s="48">
        <v>9.9</v>
      </c>
      <c r="AC15" s="48">
        <v>9.9</v>
      </c>
      <c r="AD15" s="48">
        <v>9.9</v>
      </c>
      <c r="AE15" s="48">
        <v>9.9</v>
      </c>
      <c r="AF15" s="48">
        <v>9.9</v>
      </c>
      <c r="AG15" s="58">
        <v>25</v>
      </c>
      <c r="AH15" s="51">
        <f t="shared" si="2"/>
        <v>10.3</v>
      </c>
      <c r="AI15" s="52">
        <f t="shared" si="3"/>
        <v>7.1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55">
        <v>6.2</v>
      </c>
      <c r="M16" s="55">
        <v>6.2</v>
      </c>
      <c r="N16" s="55">
        <v>6.2</v>
      </c>
      <c r="O16" s="55">
        <v>6.2</v>
      </c>
      <c r="P16" s="55">
        <v>6.2</v>
      </c>
      <c r="Q16" s="55">
        <v>6.2</v>
      </c>
      <c r="R16" s="55">
        <v>6.2</v>
      </c>
      <c r="S16" s="55">
        <v>6.2</v>
      </c>
      <c r="T16" s="55">
        <v>6.2</v>
      </c>
      <c r="U16" s="55">
        <v>6.2</v>
      </c>
      <c r="V16" s="55">
        <v>6.2</v>
      </c>
      <c r="W16" s="55">
        <v>6.2</v>
      </c>
      <c r="X16" s="55">
        <v>6.2</v>
      </c>
      <c r="Y16" s="55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12.6</v>
      </c>
      <c r="C17" s="55">
        <v>12.6</v>
      </c>
      <c r="D17" s="55">
        <v>12.7</v>
      </c>
      <c r="E17" s="55">
        <v>12.7</v>
      </c>
      <c r="F17" s="55">
        <v>12.3</v>
      </c>
      <c r="G17" s="55">
        <v>12.3</v>
      </c>
      <c r="H17" s="55">
        <v>12.3</v>
      </c>
      <c r="I17" s="55">
        <v>12.4</v>
      </c>
      <c r="J17" s="55">
        <v>12.5</v>
      </c>
      <c r="K17" s="55">
        <v>12.3</v>
      </c>
      <c r="L17" s="55">
        <v>12.3</v>
      </c>
      <c r="M17" s="55">
        <v>12.3</v>
      </c>
      <c r="N17" s="55">
        <v>12.2</v>
      </c>
      <c r="O17" s="55">
        <v>12</v>
      </c>
      <c r="P17" s="55">
        <v>12.4</v>
      </c>
      <c r="Q17" s="55">
        <v>12.3</v>
      </c>
      <c r="R17" s="55">
        <v>12.2</v>
      </c>
      <c r="S17" s="55">
        <v>12.1</v>
      </c>
      <c r="T17" s="55">
        <v>12.4</v>
      </c>
      <c r="U17" s="55">
        <v>11.9</v>
      </c>
      <c r="V17" s="55">
        <v>12.3</v>
      </c>
      <c r="W17" s="55">
        <v>13.7</v>
      </c>
      <c r="X17" s="55">
        <v>13.9</v>
      </c>
      <c r="Y17" s="55">
        <v>13.9</v>
      </c>
      <c r="Z17" s="48">
        <v>13</v>
      </c>
      <c r="AA17" s="48">
        <v>13</v>
      </c>
      <c r="AB17" s="48">
        <v>13</v>
      </c>
      <c r="AC17" s="48">
        <v>13</v>
      </c>
      <c r="AD17" s="48">
        <v>13</v>
      </c>
      <c r="AE17" s="48">
        <v>13</v>
      </c>
      <c r="AF17" s="48">
        <v>13</v>
      </c>
      <c r="AG17" s="58">
        <v>22.1</v>
      </c>
      <c r="AH17" s="51">
        <f t="shared" si="2"/>
        <v>13.9</v>
      </c>
      <c r="AI17" s="52">
        <f t="shared" si="3"/>
        <v>11.9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3</v>
      </c>
      <c r="C18" s="55">
        <v>3</v>
      </c>
      <c r="D18" s="55">
        <v>3</v>
      </c>
      <c r="E18" s="55">
        <v>3</v>
      </c>
      <c r="F18" s="55">
        <v>3</v>
      </c>
      <c r="G18" s="55">
        <v>3</v>
      </c>
      <c r="H18" s="55">
        <v>3</v>
      </c>
      <c r="I18" s="55">
        <v>3</v>
      </c>
      <c r="J18" s="55">
        <v>3</v>
      </c>
      <c r="K18" s="55">
        <v>3</v>
      </c>
      <c r="L18" s="55">
        <v>3</v>
      </c>
      <c r="M18" s="55">
        <v>3</v>
      </c>
      <c r="N18" s="55">
        <v>3</v>
      </c>
      <c r="O18" s="55">
        <v>3</v>
      </c>
      <c r="P18" s="55">
        <v>3</v>
      </c>
      <c r="Q18" s="55">
        <v>3</v>
      </c>
      <c r="R18" s="55">
        <v>3</v>
      </c>
      <c r="S18" s="55">
        <v>3</v>
      </c>
      <c r="T18" s="55">
        <v>3</v>
      </c>
      <c r="U18" s="55">
        <v>3</v>
      </c>
      <c r="V18" s="55">
        <v>3</v>
      </c>
      <c r="W18" s="55">
        <v>3</v>
      </c>
      <c r="X18" s="55">
        <v>3</v>
      </c>
      <c r="Y18" s="55">
        <v>3</v>
      </c>
      <c r="Z18" s="48">
        <v>3</v>
      </c>
      <c r="AA18" s="48">
        <v>3</v>
      </c>
      <c r="AB18" s="48">
        <v>3</v>
      </c>
      <c r="AC18" s="48">
        <v>3</v>
      </c>
      <c r="AD18" s="48">
        <v>3</v>
      </c>
      <c r="AE18" s="48">
        <v>3</v>
      </c>
      <c r="AF18" s="48">
        <v>3</v>
      </c>
      <c r="AG18" s="58">
        <v>22.1</v>
      </c>
      <c r="AH18" s="51">
        <f t="shared" si="2"/>
        <v>3</v>
      </c>
      <c r="AI18" s="52">
        <f t="shared" si="3"/>
        <v>3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11.9</v>
      </c>
      <c r="C19" s="55">
        <v>11.9</v>
      </c>
      <c r="D19" s="55">
        <v>12</v>
      </c>
      <c r="E19" s="55">
        <v>12.9</v>
      </c>
      <c r="F19" s="55">
        <v>11</v>
      </c>
      <c r="G19" s="55">
        <v>10.4</v>
      </c>
      <c r="H19" s="55">
        <v>10.4</v>
      </c>
      <c r="I19" s="55">
        <v>11.3</v>
      </c>
      <c r="J19" s="55">
        <v>11.5</v>
      </c>
      <c r="K19" s="55">
        <v>11</v>
      </c>
      <c r="L19" s="55">
        <v>11</v>
      </c>
      <c r="M19" s="55">
        <v>11</v>
      </c>
      <c r="N19" s="55">
        <v>10.1</v>
      </c>
      <c r="O19" s="55">
        <v>9.1999999999999993</v>
      </c>
      <c r="P19" s="55">
        <v>8.9</v>
      </c>
      <c r="Q19" s="55">
        <v>8.5</v>
      </c>
      <c r="R19" s="55">
        <v>8.1999999999999993</v>
      </c>
      <c r="S19" s="55">
        <v>8.1999999999999993</v>
      </c>
      <c r="T19" s="55">
        <v>8.1999999999999993</v>
      </c>
      <c r="U19" s="55">
        <v>8.5</v>
      </c>
      <c r="V19" s="55">
        <v>10.1</v>
      </c>
      <c r="W19" s="55">
        <v>10.1</v>
      </c>
      <c r="X19" s="55">
        <v>10</v>
      </c>
      <c r="Y19" s="55">
        <v>10.9</v>
      </c>
      <c r="Z19" s="48">
        <v>11.2</v>
      </c>
      <c r="AA19" s="48">
        <v>11.2</v>
      </c>
      <c r="AB19" s="48">
        <v>11.2</v>
      </c>
      <c r="AC19" s="48">
        <v>11.2</v>
      </c>
      <c r="AD19" s="48">
        <v>11.2</v>
      </c>
      <c r="AE19" s="48">
        <v>11.2</v>
      </c>
      <c r="AF19" s="48">
        <v>11.2</v>
      </c>
      <c r="AG19" s="58">
        <v>22</v>
      </c>
      <c r="AH19" s="51">
        <f t="shared" si="2"/>
        <v>12.9</v>
      </c>
      <c r="AI19" s="52">
        <f t="shared" si="3"/>
        <v>8.1999999999999993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3.5</v>
      </c>
      <c r="C20" s="55">
        <v>3.5</v>
      </c>
      <c r="D20" s="55">
        <v>3.5</v>
      </c>
      <c r="E20" s="55">
        <v>3.5</v>
      </c>
      <c r="F20" s="55">
        <v>3.5</v>
      </c>
      <c r="G20" s="55">
        <v>3.5</v>
      </c>
      <c r="H20" s="55">
        <v>3.5</v>
      </c>
      <c r="I20" s="55">
        <v>3.5</v>
      </c>
      <c r="J20" s="55">
        <v>3.5</v>
      </c>
      <c r="K20" s="55">
        <v>3.5</v>
      </c>
      <c r="L20" s="55">
        <v>3.5</v>
      </c>
      <c r="M20" s="55">
        <v>3.5</v>
      </c>
      <c r="N20" s="55">
        <v>3.5</v>
      </c>
      <c r="O20" s="55">
        <v>3.5</v>
      </c>
      <c r="P20" s="55">
        <v>3.5</v>
      </c>
      <c r="Q20" s="55">
        <v>3.5</v>
      </c>
      <c r="R20" s="55">
        <v>3.5</v>
      </c>
      <c r="S20" s="55">
        <v>3.5</v>
      </c>
      <c r="T20" s="55">
        <v>3.5</v>
      </c>
      <c r="U20" s="55">
        <v>3.5</v>
      </c>
      <c r="V20" s="55">
        <v>3.5</v>
      </c>
      <c r="W20" s="55">
        <v>3.5</v>
      </c>
      <c r="X20" s="55">
        <v>3.5</v>
      </c>
      <c r="Y20" s="55">
        <v>3.5</v>
      </c>
      <c r="Z20" s="48">
        <v>3.5</v>
      </c>
      <c r="AA20" s="48">
        <v>3.5</v>
      </c>
      <c r="AB20" s="48">
        <v>3.5</v>
      </c>
      <c r="AC20" s="48">
        <v>3.5</v>
      </c>
      <c r="AD20" s="48">
        <v>3.5</v>
      </c>
      <c r="AE20" s="48">
        <v>3.5</v>
      </c>
      <c r="AF20" s="48">
        <v>3.5</v>
      </c>
      <c r="AG20" s="58">
        <v>22</v>
      </c>
      <c r="AH20" s="51">
        <f t="shared" si="2"/>
        <v>3.5</v>
      </c>
      <c r="AI20" s="52">
        <f t="shared" si="3"/>
        <v>3.5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2</v>
      </c>
      <c r="C21" s="55">
        <v>2</v>
      </c>
      <c r="D21" s="55">
        <v>2</v>
      </c>
      <c r="E21" s="55">
        <v>2</v>
      </c>
      <c r="F21" s="55">
        <v>2</v>
      </c>
      <c r="G21" s="55">
        <v>2</v>
      </c>
      <c r="H21" s="55">
        <v>2</v>
      </c>
      <c r="I21" s="55">
        <v>2</v>
      </c>
      <c r="J21" s="55">
        <v>2</v>
      </c>
      <c r="K21" s="55">
        <v>2</v>
      </c>
      <c r="L21" s="55">
        <v>2</v>
      </c>
      <c r="M21" s="55">
        <v>2</v>
      </c>
      <c r="N21" s="55">
        <v>2</v>
      </c>
      <c r="O21" s="55">
        <v>2</v>
      </c>
      <c r="P21" s="55">
        <v>2</v>
      </c>
      <c r="Q21" s="55">
        <v>2</v>
      </c>
      <c r="R21" s="55">
        <v>2</v>
      </c>
      <c r="S21" s="55">
        <v>2</v>
      </c>
      <c r="T21" s="55">
        <v>2</v>
      </c>
      <c r="U21" s="55">
        <v>2</v>
      </c>
      <c r="V21" s="55">
        <v>2</v>
      </c>
      <c r="W21" s="55">
        <v>2</v>
      </c>
      <c r="X21" s="55">
        <v>2</v>
      </c>
      <c r="Y21" s="55">
        <v>2</v>
      </c>
      <c r="Z21" s="48">
        <v>2</v>
      </c>
      <c r="AA21" s="48">
        <v>2</v>
      </c>
      <c r="AB21" s="48">
        <v>2</v>
      </c>
      <c r="AC21" s="48">
        <v>2</v>
      </c>
      <c r="AD21" s="48">
        <v>2</v>
      </c>
      <c r="AE21" s="48">
        <v>2</v>
      </c>
      <c r="AF21" s="48">
        <v>2</v>
      </c>
      <c r="AG21" s="58">
        <v>14.9</v>
      </c>
      <c r="AH21" s="51">
        <f t="shared" si="2"/>
        <v>2</v>
      </c>
      <c r="AI21" s="52">
        <f t="shared" si="3"/>
        <v>2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55">
        <v>0</v>
      </c>
      <c r="AF24" s="55">
        <v>0</v>
      </c>
      <c r="AG24" s="58">
        <v>12</v>
      </c>
      <c r="AH24" s="51">
        <f t="shared" si="2"/>
        <v>0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3</v>
      </c>
      <c r="C27" s="55">
        <v>3</v>
      </c>
      <c r="D27" s="55">
        <v>3</v>
      </c>
      <c r="E27" s="55">
        <v>3</v>
      </c>
      <c r="F27" s="55">
        <v>3</v>
      </c>
      <c r="G27" s="55">
        <v>3</v>
      </c>
      <c r="H27" s="55">
        <v>3</v>
      </c>
      <c r="I27" s="55">
        <v>3</v>
      </c>
      <c r="J27" s="55">
        <v>3</v>
      </c>
      <c r="K27" s="55">
        <v>3</v>
      </c>
      <c r="L27" s="55">
        <v>3</v>
      </c>
      <c r="M27" s="55">
        <v>3</v>
      </c>
      <c r="N27" s="55">
        <v>3</v>
      </c>
      <c r="O27" s="55">
        <v>3</v>
      </c>
      <c r="P27" s="55">
        <v>3</v>
      </c>
      <c r="Q27" s="55">
        <v>3</v>
      </c>
      <c r="R27" s="55">
        <v>3</v>
      </c>
      <c r="S27" s="55">
        <v>3</v>
      </c>
      <c r="T27" s="55">
        <v>3</v>
      </c>
      <c r="U27" s="55">
        <v>3</v>
      </c>
      <c r="V27" s="55">
        <v>3</v>
      </c>
      <c r="W27" s="55">
        <v>3</v>
      </c>
      <c r="X27" s="55">
        <v>3</v>
      </c>
      <c r="Y27" s="55">
        <v>3</v>
      </c>
      <c r="Z27" s="48">
        <v>3</v>
      </c>
      <c r="AA27" s="48">
        <v>3</v>
      </c>
      <c r="AB27" s="48">
        <v>3</v>
      </c>
      <c r="AC27" s="48">
        <v>3</v>
      </c>
      <c r="AD27" s="48">
        <v>3</v>
      </c>
      <c r="AE27" s="48">
        <v>3</v>
      </c>
      <c r="AF27" s="48">
        <v>3</v>
      </c>
      <c r="AG27" s="58">
        <v>10</v>
      </c>
      <c r="AH27" s="51">
        <f t="shared" si="2"/>
        <v>3</v>
      </c>
      <c r="AI27" s="52">
        <f t="shared" si="3"/>
        <v>3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32.4</v>
      </c>
      <c r="C29" s="55">
        <v>33</v>
      </c>
      <c r="D29" s="55">
        <v>31.3</v>
      </c>
      <c r="E29" s="55">
        <v>34.1</v>
      </c>
      <c r="F29" s="55">
        <v>33.5</v>
      </c>
      <c r="G29" s="55">
        <v>33.6</v>
      </c>
      <c r="H29" s="55">
        <v>33.5</v>
      </c>
      <c r="I29" s="55">
        <v>33.200000000000003</v>
      </c>
      <c r="J29" s="55">
        <v>32.799999999999997</v>
      </c>
      <c r="K29" s="55">
        <v>17.899999999999999</v>
      </c>
      <c r="L29" s="55">
        <v>25</v>
      </c>
      <c r="M29" s="55">
        <v>25</v>
      </c>
      <c r="N29" s="55">
        <v>24</v>
      </c>
      <c r="O29" s="55">
        <v>24</v>
      </c>
      <c r="P29" s="55">
        <v>22</v>
      </c>
      <c r="Q29" s="55">
        <v>22</v>
      </c>
      <c r="R29" s="55">
        <v>21.6</v>
      </c>
      <c r="S29" s="55">
        <v>21.2</v>
      </c>
      <c r="T29" s="66">
        <v>25.1</v>
      </c>
      <c r="U29" s="66">
        <v>23.3</v>
      </c>
      <c r="V29" s="66">
        <v>23.2</v>
      </c>
      <c r="W29" s="66">
        <v>25.3</v>
      </c>
      <c r="X29" s="66">
        <v>26.3</v>
      </c>
      <c r="Y29" s="66">
        <v>24.1</v>
      </c>
      <c r="Z29" s="66">
        <v>26.6</v>
      </c>
      <c r="AA29" s="66">
        <v>26.6</v>
      </c>
      <c r="AB29" s="66">
        <v>26.6</v>
      </c>
      <c r="AC29" s="66">
        <v>26.6</v>
      </c>
      <c r="AD29" s="66">
        <v>26.6</v>
      </c>
      <c r="AE29" s="66">
        <v>14</v>
      </c>
      <c r="AF29" s="66">
        <v>52</v>
      </c>
      <c r="AG29" s="58">
        <v>240</v>
      </c>
      <c r="AH29" s="51">
        <f t="shared" si="2"/>
        <v>52</v>
      </c>
      <c r="AI29" s="52">
        <f t="shared" si="3"/>
        <v>14</v>
      </c>
      <c r="AK29" s="53"/>
    </row>
    <row r="30" spans="1:88" ht="15.75" thickBot="1" x14ac:dyDescent="0.3">
      <c r="A30" s="67" t="s">
        <v>37</v>
      </c>
      <c r="B30" s="68">
        <f>SUM(B11:B28)</f>
        <v>227.89999999999998</v>
      </c>
      <c r="C30" s="68">
        <f t="shared" ref="C30:AF30" si="4">SUM(C11:C28)</f>
        <v>227.89999999999998</v>
      </c>
      <c r="D30" s="68">
        <f t="shared" si="4"/>
        <v>226.7</v>
      </c>
      <c r="E30" s="68">
        <f t="shared" si="4"/>
        <v>228.2</v>
      </c>
      <c r="F30" s="68">
        <f t="shared" si="4"/>
        <v>229.7</v>
      </c>
      <c r="G30" s="68">
        <f t="shared" si="4"/>
        <v>227.9</v>
      </c>
      <c r="H30" s="68">
        <f t="shared" si="4"/>
        <v>228.2</v>
      </c>
      <c r="I30" s="68">
        <f t="shared" si="4"/>
        <v>226.10000000000002</v>
      </c>
      <c r="J30" s="68">
        <f t="shared" si="4"/>
        <v>226.4</v>
      </c>
      <c r="K30" s="68">
        <f t="shared" si="4"/>
        <v>227</v>
      </c>
      <c r="L30" s="68">
        <f t="shared" si="4"/>
        <v>225.60000000000002</v>
      </c>
      <c r="M30" s="68">
        <f t="shared" si="4"/>
        <v>225.10000000000002</v>
      </c>
      <c r="N30" s="68">
        <f t="shared" si="4"/>
        <v>224.8</v>
      </c>
      <c r="O30" s="68">
        <f t="shared" si="4"/>
        <v>222.4</v>
      </c>
      <c r="P30" s="68">
        <f t="shared" si="4"/>
        <v>224.50000000000003</v>
      </c>
      <c r="Q30" s="68">
        <f t="shared" si="4"/>
        <v>227.7</v>
      </c>
      <c r="R30" s="68">
        <f t="shared" si="4"/>
        <v>225.10000000000002</v>
      </c>
      <c r="S30" s="68">
        <f t="shared" si="4"/>
        <v>226</v>
      </c>
      <c r="T30" s="68">
        <f t="shared" si="4"/>
        <v>227.60000000000002</v>
      </c>
      <c r="U30" s="68">
        <f t="shared" si="4"/>
        <v>227</v>
      </c>
      <c r="V30" s="68">
        <f>SUM(V11:V28)</f>
        <v>229.3</v>
      </c>
      <c r="W30" s="68">
        <f t="shared" si="4"/>
        <v>224.2</v>
      </c>
      <c r="X30" s="68">
        <f t="shared" si="4"/>
        <v>223.4</v>
      </c>
      <c r="Y30" s="68">
        <f t="shared" si="4"/>
        <v>225.8</v>
      </c>
      <c r="Z30" s="68">
        <f t="shared" si="4"/>
        <v>242.2</v>
      </c>
      <c r="AA30" s="68">
        <f t="shared" si="4"/>
        <v>242.2</v>
      </c>
      <c r="AB30" s="68">
        <f t="shared" si="4"/>
        <v>242.2</v>
      </c>
      <c r="AC30" s="68">
        <f t="shared" si="4"/>
        <v>242.2</v>
      </c>
      <c r="AD30" s="68">
        <f t="shared" si="4"/>
        <v>242.2</v>
      </c>
      <c r="AE30" s="68">
        <f t="shared" si="4"/>
        <v>242.2</v>
      </c>
      <c r="AF30" s="68">
        <f t="shared" si="4"/>
        <v>242.2</v>
      </c>
      <c r="AG30" s="58">
        <f>SUM(AG11:AG29)</f>
        <v>729.2</v>
      </c>
      <c r="AH30" s="51">
        <f t="shared" si="2"/>
        <v>242.2</v>
      </c>
      <c r="AI30" s="52">
        <f t="shared" si="3"/>
        <v>222.4</v>
      </c>
      <c r="AK30" s="53"/>
    </row>
    <row r="31" spans="1:88" x14ac:dyDescent="0.25">
      <c r="A31" s="54" t="s">
        <v>38</v>
      </c>
      <c r="B31" s="55">
        <v>32.4</v>
      </c>
      <c r="C31" s="55">
        <v>32.4</v>
      </c>
      <c r="D31" s="55">
        <v>32.200000000000003</v>
      </c>
      <c r="E31" s="55">
        <v>32.200000000000003</v>
      </c>
      <c r="F31" s="55">
        <v>32.299999999999997</v>
      </c>
      <c r="G31" s="55">
        <v>40.6</v>
      </c>
      <c r="H31" s="55">
        <v>40.1</v>
      </c>
      <c r="I31" s="55">
        <v>61.3</v>
      </c>
      <c r="J31" s="55">
        <v>61</v>
      </c>
      <c r="K31" s="55">
        <v>71</v>
      </c>
      <c r="L31" s="48">
        <v>81.099999999999994</v>
      </c>
      <c r="M31" s="48">
        <v>61.5</v>
      </c>
      <c r="N31" s="48">
        <v>60.6</v>
      </c>
      <c r="O31" s="48">
        <v>64.8</v>
      </c>
      <c r="P31" s="48">
        <v>65.7</v>
      </c>
      <c r="Q31" s="48">
        <v>60.7</v>
      </c>
      <c r="R31" s="48">
        <v>71.400000000000006</v>
      </c>
      <c r="S31" s="48">
        <v>90.8</v>
      </c>
      <c r="T31" s="48">
        <v>71.099999999999994</v>
      </c>
      <c r="U31" s="48">
        <v>60.1</v>
      </c>
      <c r="V31" s="48">
        <v>60.9</v>
      </c>
      <c r="W31" s="48">
        <v>60.7</v>
      </c>
      <c r="X31" s="48">
        <v>60.7</v>
      </c>
      <c r="Y31" s="48">
        <v>66.599999999999994</v>
      </c>
      <c r="Z31" s="48">
        <v>121.8</v>
      </c>
      <c r="AA31" s="47">
        <v>111</v>
      </c>
      <c r="AB31" s="47">
        <v>100</v>
      </c>
      <c r="AC31" s="47">
        <v>70</v>
      </c>
      <c r="AD31" s="47">
        <v>30</v>
      </c>
      <c r="AE31" s="47">
        <v>0</v>
      </c>
      <c r="AF31" s="47">
        <v>0</v>
      </c>
      <c r="AG31" s="56">
        <v>144</v>
      </c>
      <c r="AH31" s="51">
        <f t="shared" si="2"/>
        <v>121.8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22.2</v>
      </c>
      <c r="H32" s="55">
        <v>30</v>
      </c>
      <c r="I32" s="55">
        <v>25.5</v>
      </c>
      <c r="J32" s="55">
        <v>35.6</v>
      </c>
      <c r="K32" s="55">
        <v>41.6</v>
      </c>
      <c r="L32" s="69">
        <v>54.6</v>
      </c>
      <c r="M32" s="69">
        <v>46.5</v>
      </c>
      <c r="N32" s="69">
        <v>45.2</v>
      </c>
      <c r="O32" s="69">
        <v>49.8</v>
      </c>
      <c r="P32" s="69">
        <v>50.7</v>
      </c>
      <c r="Q32" s="69">
        <v>34.299999999999997</v>
      </c>
      <c r="R32" s="69">
        <v>35.6</v>
      </c>
      <c r="S32" s="69">
        <v>35.9</v>
      </c>
      <c r="T32" s="69">
        <v>33.700000000000003</v>
      </c>
      <c r="U32" s="69">
        <v>35.4</v>
      </c>
      <c r="V32" s="69">
        <v>35</v>
      </c>
      <c r="W32" s="69">
        <v>25.8</v>
      </c>
      <c r="X32" s="69">
        <v>21.6</v>
      </c>
      <c r="Y32" s="69">
        <v>50.9</v>
      </c>
      <c r="Z32" s="69">
        <v>58.8</v>
      </c>
      <c r="AA32" s="55">
        <v>50</v>
      </c>
      <c r="AB32" s="55">
        <v>52</v>
      </c>
      <c r="AC32" s="55">
        <v>45</v>
      </c>
      <c r="AD32" s="55">
        <v>22</v>
      </c>
      <c r="AE32" s="55">
        <v>22</v>
      </c>
      <c r="AF32" s="55">
        <v>21.2</v>
      </c>
      <c r="AG32" s="58">
        <v>70</v>
      </c>
      <c r="AH32" s="51">
        <f t="shared" si="2"/>
        <v>58.8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45.8</v>
      </c>
      <c r="C33" s="55">
        <v>45.8</v>
      </c>
      <c r="D33" s="55">
        <v>0</v>
      </c>
      <c r="E33" s="55">
        <v>0</v>
      </c>
      <c r="F33" s="55">
        <v>0</v>
      </c>
      <c r="G33" s="55">
        <v>0</v>
      </c>
      <c r="H33" s="55">
        <v>16.899999999999999</v>
      </c>
      <c r="I33" s="55">
        <v>17.2</v>
      </c>
      <c r="J33" s="55">
        <v>35</v>
      </c>
      <c r="K33" s="55">
        <v>33.1</v>
      </c>
      <c r="L33" s="69">
        <v>40.4</v>
      </c>
      <c r="M33" s="69">
        <v>33.200000000000003</v>
      </c>
      <c r="N33" s="69">
        <v>45</v>
      </c>
      <c r="O33" s="69">
        <v>33.200000000000003</v>
      </c>
      <c r="P33" s="69">
        <v>46.8</v>
      </c>
      <c r="Q33" s="69">
        <v>40.200000000000003</v>
      </c>
      <c r="R33" s="69">
        <v>22.9</v>
      </c>
      <c r="S33" s="69">
        <v>22.6</v>
      </c>
      <c r="T33" s="69">
        <v>22</v>
      </c>
      <c r="U33" s="69">
        <v>33.1</v>
      </c>
      <c r="V33" s="69">
        <v>32.700000000000003</v>
      </c>
      <c r="W33" s="69">
        <v>46</v>
      </c>
      <c r="X33" s="69">
        <v>56.9</v>
      </c>
      <c r="Y33" s="69">
        <v>57</v>
      </c>
      <c r="Z33" s="69">
        <v>56.7</v>
      </c>
      <c r="AA33" s="55">
        <v>56</v>
      </c>
      <c r="AB33" s="55">
        <v>56.7</v>
      </c>
      <c r="AC33" s="55">
        <v>56.7</v>
      </c>
      <c r="AD33" s="55">
        <v>33</v>
      </c>
      <c r="AE33" s="55">
        <v>16</v>
      </c>
      <c r="AF33" s="55">
        <v>0</v>
      </c>
      <c r="AG33" s="58">
        <v>69</v>
      </c>
      <c r="AH33" s="51">
        <f t="shared" si="2"/>
        <v>57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28.2</v>
      </c>
      <c r="C34" s="55">
        <v>28.2</v>
      </c>
      <c r="D34" s="55">
        <v>27.7</v>
      </c>
      <c r="E34" s="55">
        <v>28.2</v>
      </c>
      <c r="F34" s="55">
        <v>28.2</v>
      </c>
      <c r="G34" s="55">
        <v>28</v>
      </c>
      <c r="H34" s="55">
        <v>28</v>
      </c>
      <c r="I34" s="55">
        <v>28</v>
      </c>
      <c r="J34" s="55">
        <v>28</v>
      </c>
      <c r="K34" s="55">
        <v>28</v>
      </c>
      <c r="L34" s="69">
        <v>28</v>
      </c>
      <c r="M34" s="69">
        <v>28</v>
      </c>
      <c r="N34" s="69">
        <v>28</v>
      </c>
      <c r="O34" s="69">
        <v>28</v>
      </c>
      <c r="P34" s="69">
        <v>28</v>
      </c>
      <c r="Q34" s="69">
        <v>28.2</v>
      </c>
      <c r="R34" s="69">
        <v>28</v>
      </c>
      <c r="S34" s="69">
        <v>28</v>
      </c>
      <c r="T34" s="69">
        <v>28</v>
      </c>
      <c r="U34" s="69">
        <v>28</v>
      </c>
      <c r="V34" s="69">
        <v>28</v>
      </c>
      <c r="W34" s="69">
        <v>28</v>
      </c>
      <c r="X34" s="69">
        <v>28</v>
      </c>
      <c r="Y34" s="69">
        <v>28</v>
      </c>
      <c r="Z34" s="69">
        <v>28</v>
      </c>
      <c r="AA34" s="69">
        <v>28</v>
      </c>
      <c r="AB34" s="55">
        <v>28</v>
      </c>
      <c r="AC34" s="55">
        <v>28</v>
      </c>
      <c r="AD34" s="55">
        <v>28</v>
      </c>
      <c r="AE34" s="55">
        <v>28</v>
      </c>
      <c r="AF34" s="55">
        <v>28</v>
      </c>
      <c r="AG34" s="58">
        <v>60</v>
      </c>
      <c r="AH34" s="51">
        <f t="shared" si="2"/>
        <v>28.2</v>
      </c>
      <c r="AI34" s="52">
        <f t="shared" si="3"/>
        <v>27.7</v>
      </c>
      <c r="AK34" s="53"/>
    </row>
    <row r="35" spans="1:41" x14ac:dyDescent="0.25">
      <c r="A35" s="57" t="s">
        <v>42</v>
      </c>
      <c r="B35" s="55">
        <v>10</v>
      </c>
      <c r="C35" s="55">
        <v>10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10</v>
      </c>
      <c r="J35" s="55">
        <v>10</v>
      </c>
      <c r="K35" s="55">
        <v>13.3</v>
      </c>
      <c r="L35" s="48">
        <v>13.3</v>
      </c>
      <c r="M35" s="48">
        <v>15</v>
      </c>
      <c r="N35" s="48">
        <v>20</v>
      </c>
      <c r="O35" s="48">
        <v>19.5</v>
      </c>
      <c r="P35" s="48">
        <v>19.5</v>
      </c>
      <c r="Q35" s="48">
        <v>10.6</v>
      </c>
      <c r="R35" s="48">
        <v>10</v>
      </c>
      <c r="S35" s="48">
        <v>13.7</v>
      </c>
      <c r="T35" s="48">
        <v>13.6</v>
      </c>
      <c r="U35" s="48">
        <v>10.199999999999999</v>
      </c>
      <c r="V35" s="69">
        <v>10</v>
      </c>
      <c r="W35" s="69">
        <v>10</v>
      </c>
      <c r="X35" s="69">
        <v>10</v>
      </c>
      <c r="Y35" s="69">
        <v>10</v>
      </c>
      <c r="Z35" s="69">
        <v>15</v>
      </c>
      <c r="AA35" s="69">
        <v>15</v>
      </c>
      <c r="AB35" s="69">
        <v>15</v>
      </c>
      <c r="AC35" s="69">
        <v>0</v>
      </c>
      <c r="AD35" s="69">
        <v>15</v>
      </c>
      <c r="AE35" s="69">
        <v>15</v>
      </c>
      <c r="AF35" s="69">
        <v>15</v>
      </c>
      <c r="AG35" s="58">
        <v>30</v>
      </c>
      <c r="AH35" s="51">
        <f t="shared" si="2"/>
        <v>20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13.6</v>
      </c>
      <c r="C36" s="70">
        <v>13.6</v>
      </c>
      <c r="D36" s="70">
        <v>13.5</v>
      </c>
      <c r="E36" s="70">
        <v>12.9</v>
      </c>
      <c r="F36" s="70">
        <v>12.9</v>
      </c>
      <c r="G36" s="70">
        <v>12.9</v>
      </c>
      <c r="H36" s="70">
        <v>12.9</v>
      </c>
      <c r="I36" s="70">
        <v>12.9</v>
      </c>
      <c r="J36" s="70">
        <v>12.9</v>
      </c>
      <c r="K36" s="70">
        <v>12.9</v>
      </c>
      <c r="L36" s="48">
        <v>12.9</v>
      </c>
      <c r="M36" s="48">
        <v>12.9</v>
      </c>
      <c r="N36" s="48">
        <v>12.9</v>
      </c>
      <c r="O36" s="48">
        <v>13.7</v>
      </c>
      <c r="P36" s="48">
        <v>12.7</v>
      </c>
      <c r="Q36" s="48">
        <v>13.6</v>
      </c>
      <c r="R36" s="48">
        <v>13.5</v>
      </c>
      <c r="S36" s="48">
        <v>13.6</v>
      </c>
      <c r="T36" s="48">
        <v>13.6</v>
      </c>
      <c r="U36" s="48">
        <v>13</v>
      </c>
      <c r="V36" s="48">
        <v>12.9</v>
      </c>
      <c r="W36" s="48">
        <v>12.9</v>
      </c>
      <c r="X36" s="48">
        <v>12.9</v>
      </c>
      <c r="Y36" s="48">
        <v>12.9</v>
      </c>
      <c r="Z36" s="48">
        <v>13</v>
      </c>
      <c r="AA36" s="48">
        <v>13</v>
      </c>
      <c r="AB36" s="48">
        <v>13</v>
      </c>
      <c r="AC36" s="48">
        <v>13</v>
      </c>
      <c r="AD36" s="48">
        <v>13</v>
      </c>
      <c r="AE36" s="48">
        <v>13</v>
      </c>
      <c r="AF36" s="48">
        <v>13</v>
      </c>
      <c r="AG36" s="58">
        <v>24</v>
      </c>
      <c r="AH36" s="51">
        <f t="shared" si="2"/>
        <v>13.7</v>
      </c>
      <c r="AI36" s="52">
        <f t="shared" si="3"/>
        <v>12.7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48">
        <v>9</v>
      </c>
      <c r="M38" s="48">
        <v>9</v>
      </c>
      <c r="N38" s="48">
        <v>9</v>
      </c>
      <c r="O38" s="48">
        <v>9</v>
      </c>
      <c r="P38" s="48">
        <v>9</v>
      </c>
      <c r="Q38" s="48">
        <v>9</v>
      </c>
      <c r="R38" s="48">
        <v>9</v>
      </c>
      <c r="S38" s="48">
        <v>9</v>
      </c>
      <c r="T38" s="48">
        <v>9</v>
      </c>
      <c r="U38" s="48">
        <v>9</v>
      </c>
      <c r="V38" s="48">
        <v>9</v>
      </c>
      <c r="W38" s="48">
        <v>9</v>
      </c>
      <c r="X38" s="48">
        <v>9</v>
      </c>
      <c r="Y38" s="48">
        <v>9</v>
      </c>
      <c r="Z38" s="48">
        <v>9</v>
      </c>
      <c r="AA38" s="48">
        <v>9</v>
      </c>
      <c r="AB38" s="48">
        <v>9</v>
      </c>
      <c r="AC38" s="48">
        <v>9</v>
      </c>
      <c r="AD38" s="48">
        <v>9</v>
      </c>
      <c r="AE38" s="48">
        <v>9</v>
      </c>
      <c r="AF38" s="48">
        <v>9</v>
      </c>
      <c r="AG38" s="58">
        <v>14.1</v>
      </c>
      <c r="AH38" s="51">
        <f t="shared" si="2"/>
        <v>9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3.5</v>
      </c>
      <c r="C40" s="55">
        <v>3.5</v>
      </c>
      <c r="D40" s="55">
        <v>3.6</v>
      </c>
      <c r="E40" s="55">
        <v>3.6</v>
      </c>
      <c r="F40" s="55">
        <v>3.6</v>
      </c>
      <c r="G40" s="55">
        <v>3.6</v>
      </c>
      <c r="H40" s="55">
        <v>3.6</v>
      </c>
      <c r="I40" s="55">
        <v>3.6</v>
      </c>
      <c r="J40" s="55">
        <v>3.6</v>
      </c>
      <c r="K40" s="55">
        <v>3.6</v>
      </c>
      <c r="L40" s="48">
        <v>3.6</v>
      </c>
      <c r="M40" s="48">
        <v>3.6</v>
      </c>
      <c r="N40" s="48">
        <v>3.6</v>
      </c>
      <c r="O40" s="48">
        <v>3.6</v>
      </c>
      <c r="P40" s="48">
        <v>3.6</v>
      </c>
      <c r="Q40" s="48">
        <v>3.6</v>
      </c>
      <c r="R40" s="48">
        <v>3.6</v>
      </c>
      <c r="S40" s="48">
        <v>3.6</v>
      </c>
      <c r="T40" s="48">
        <v>3.6</v>
      </c>
      <c r="U40" s="48">
        <v>3.6</v>
      </c>
      <c r="V40" s="48">
        <v>3.6</v>
      </c>
      <c r="W40" s="48">
        <v>3.6</v>
      </c>
      <c r="X40" s="48">
        <v>3.6</v>
      </c>
      <c r="Y40" s="48">
        <v>3.6</v>
      </c>
      <c r="Z40" s="48">
        <v>3.6</v>
      </c>
      <c r="AA40" s="48">
        <v>3.6</v>
      </c>
      <c r="AB40" s="48">
        <v>3.6</v>
      </c>
      <c r="AC40" s="48">
        <v>3.6</v>
      </c>
      <c r="AD40" s="48">
        <v>3.6</v>
      </c>
      <c r="AE40" s="48">
        <v>3.6</v>
      </c>
      <c r="AF40" s="48">
        <v>3.6</v>
      </c>
      <c r="AG40" s="58">
        <v>10.050000000000001</v>
      </c>
      <c r="AH40" s="51">
        <f t="shared" si="2"/>
        <v>3.6</v>
      </c>
      <c r="AI40" s="52">
        <f t="shared" si="3"/>
        <v>3.5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48">
        <v>2</v>
      </c>
      <c r="M41" s="48">
        <v>2</v>
      </c>
      <c r="N41" s="48">
        <v>2</v>
      </c>
      <c r="O41" s="48">
        <v>2</v>
      </c>
      <c r="P41" s="48">
        <v>2</v>
      </c>
      <c r="Q41" s="48">
        <v>2</v>
      </c>
      <c r="R41" s="48">
        <v>2</v>
      </c>
      <c r="S41" s="48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2</v>
      </c>
      <c r="AA41" s="48">
        <v>2</v>
      </c>
      <c r="AB41" s="48">
        <v>2</v>
      </c>
      <c r="AC41" s="48">
        <v>2</v>
      </c>
      <c r="AD41" s="48">
        <v>2</v>
      </c>
      <c r="AE41" s="48">
        <v>2</v>
      </c>
      <c r="AF41" s="48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153.54</v>
      </c>
      <c r="C43" s="68">
        <f t="shared" si="6"/>
        <v>153.54</v>
      </c>
      <c r="D43" s="68">
        <f t="shared" si="6"/>
        <v>97.04</v>
      </c>
      <c r="E43" s="68">
        <f t="shared" si="6"/>
        <v>96.940000000000012</v>
      </c>
      <c r="F43" s="68">
        <f t="shared" si="6"/>
        <v>97.04</v>
      </c>
      <c r="G43" s="68">
        <f t="shared" si="6"/>
        <v>127.34</v>
      </c>
      <c r="H43" s="68">
        <f t="shared" si="6"/>
        <v>151.54</v>
      </c>
      <c r="I43" s="68">
        <f t="shared" si="6"/>
        <v>178.54</v>
      </c>
      <c r="J43" s="68">
        <f t="shared" si="6"/>
        <v>206.14</v>
      </c>
      <c r="K43" s="68">
        <f t="shared" si="6"/>
        <v>223.54</v>
      </c>
      <c r="L43" s="68">
        <f t="shared" si="6"/>
        <v>253.94</v>
      </c>
      <c r="M43" s="68">
        <f t="shared" si="6"/>
        <v>220.73999999999998</v>
      </c>
      <c r="N43" s="68">
        <f t="shared" si="6"/>
        <v>235.34</v>
      </c>
      <c r="O43" s="68">
        <f t="shared" si="6"/>
        <v>232.64</v>
      </c>
      <c r="P43" s="68">
        <f t="shared" si="6"/>
        <v>247.03999999999996</v>
      </c>
      <c r="Q43" s="68">
        <f t="shared" si="6"/>
        <v>211.23999999999995</v>
      </c>
      <c r="R43" s="68">
        <f t="shared" si="6"/>
        <v>205.04</v>
      </c>
      <c r="S43" s="68">
        <f t="shared" si="6"/>
        <v>228.23999999999995</v>
      </c>
      <c r="T43" s="68">
        <f t="shared" si="6"/>
        <v>205.64</v>
      </c>
      <c r="U43" s="68">
        <f t="shared" si="6"/>
        <v>203.43999999999997</v>
      </c>
      <c r="V43" s="68">
        <f t="shared" si="6"/>
        <v>203.14000000000001</v>
      </c>
      <c r="W43" s="68">
        <f t="shared" si="6"/>
        <v>207.04</v>
      </c>
      <c r="X43" s="68">
        <f t="shared" si="6"/>
        <v>213.74</v>
      </c>
      <c r="Y43" s="68">
        <f t="shared" si="6"/>
        <v>249.04</v>
      </c>
      <c r="Z43" s="68">
        <f t="shared" si="6"/>
        <v>316.94000000000005</v>
      </c>
      <c r="AA43" s="68">
        <f t="shared" si="6"/>
        <v>296.64000000000004</v>
      </c>
      <c r="AB43" s="68">
        <f t="shared" si="6"/>
        <v>288.34000000000003</v>
      </c>
      <c r="AC43" s="68">
        <f t="shared" si="6"/>
        <v>236.33999999999997</v>
      </c>
      <c r="AD43" s="68">
        <f t="shared" si="6"/>
        <v>164.64</v>
      </c>
      <c r="AE43" s="68">
        <f t="shared" si="6"/>
        <v>117.64</v>
      </c>
      <c r="AF43" s="68">
        <f t="shared" si="6"/>
        <v>100.84</v>
      </c>
      <c r="AG43" s="73">
        <f>SUM(AG31:AG42)</f>
        <v>464.91</v>
      </c>
      <c r="AH43" s="51">
        <f t="shared" si="2"/>
        <v>316.94000000000005</v>
      </c>
      <c r="AI43" s="52">
        <f t="shared" si="3"/>
        <v>96.940000000000012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0</v>
      </c>
      <c r="Z44" s="48">
        <v>0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0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0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  <c r="Z46" s="76">
        <v>0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0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0</v>
      </c>
      <c r="Z47" s="68">
        <f t="shared" si="7"/>
        <v>0</v>
      </c>
      <c r="AA47" s="68">
        <f t="shared" si="7"/>
        <v>0</v>
      </c>
      <c r="AB47" s="68">
        <f t="shared" si="7"/>
        <v>0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0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72</v>
      </c>
      <c r="C48" s="48">
        <v>69.599999999999994</v>
      </c>
      <c r="D48" s="48">
        <v>71.69</v>
      </c>
      <c r="E48" s="48">
        <v>69.19</v>
      </c>
      <c r="F48" s="48">
        <v>68.36</v>
      </c>
      <c r="G48" s="48">
        <v>67</v>
      </c>
      <c r="H48" s="48">
        <v>65.3</v>
      </c>
      <c r="I48" s="48">
        <v>68</v>
      </c>
      <c r="J48" s="48">
        <v>73</v>
      </c>
      <c r="K48" s="48">
        <v>73.400000000000006</v>
      </c>
      <c r="L48" s="48">
        <v>75</v>
      </c>
      <c r="M48" s="48">
        <v>71.2</v>
      </c>
      <c r="N48" s="48">
        <v>71.2</v>
      </c>
      <c r="O48" s="48">
        <v>73.75</v>
      </c>
      <c r="P48" s="48">
        <v>65</v>
      </c>
      <c r="Q48" s="48">
        <v>66</v>
      </c>
      <c r="R48" s="48">
        <v>75</v>
      </c>
      <c r="S48" s="48">
        <v>73.3</v>
      </c>
      <c r="T48" s="48">
        <v>76</v>
      </c>
      <c r="U48" s="48">
        <v>65.7</v>
      </c>
      <c r="V48" s="48">
        <v>67.3</v>
      </c>
      <c r="W48" s="48">
        <v>65.2</v>
      </c>
      <c r="X48" s="48">
        <v>65.2</v>
      </c>
      <c r="Y48" s="48">
        <v>67.3</v>
      </c>
      <c r="Z48" s="48">
        <v>79.8</v>
      </c>
      <c r="AA48" s="48">
        <v>68</v>
      </c>
      <c r="AB48" s="48">
        <v>68</v>
      </c>
      <c r="AC48" s="48">
        <v>73</v>
      </c>
      <c r="AD48" s="48">
        <v>65</v>
      </c>
      <c r="AE48" s="48">
        <v>70</v>
      </c>
      <c r="AF48" s="48">
        <v>73</v>
      </c>
      <c r="AG48" s="56"/>
      <c r="AH48" s="51">
        <f t="shared" si="2"/>
        <v>79.8</v>
      </c>
      <c r="AI48" s="52">
        <f t="shared" si="3"/>
        <v>65</v>
      </c>
      <c r="AK48" s="53"/>
    </row>
    <row r="49" spans="1:37" x14ac:dyDescent="0.25">
      <c r="A49" s="57" t="s">
        <v>56</v>
      </c>
      <c r="B49" s="69">
        <v>88</v>
      </c>
      <c r="C49" s="69">
        <v>87</v>
      </c>
      <c r="D49" s="69">
        <v>90.7</v>
      </c>
      <c r="E49" s="69">
        <v>90.7</v>
      </c>
      <c r="F49" s="69">
        <v>94.3</v>
      </c>
      <c r="G49" s="69">
        <v>100</v>
      </c>
      <c r="H49" s="69">
        <v>105</v>
      </c>
      <c r="I49" s="69">
        <v>108</v>
      </c>
      <c r="J49" s="69">
        <v>108</v>
      </c>
      <c r="K49" s="69">
        <f>101+58</f>
        <v>159</v>
      </c>
      <c r="L49" s="48">
        <v>143</v>
      </c>
      <c r="M49" s="48">
        <v>153</v>
      </c>
      <c r="N49" s="48">
        <v>154</v>
      </c>
      <c r="O49" s="48">
        <v>143</v>
      </c>
      <c r="P49" s="48">
        <v>139</v>
      </c>
      <c r="Q49" s="48">
        <v>140</v>
      </c>
      <c r="R49" s="48">
        <v>143</v>
      </c>
      <c r="S49" s="48">
        <v>132</v>
      </c>
      <c r="T49" s="48">
        <v>138</v>
      </c>
      <c r="U49" s="78">
        <v>116</v>
      </c>
      <c r="V49" s="78">
        <v>118</v>
      </c>
      <c r="W49" s="78">
        <v>126</v>
      </c>
      <c r="X49" s="78">
        <v>130</v>
      </c>
      <c r="Y49" s="78">
        <v>141</v>
      </c>
      <c r="Z49" s="78">
        <v>105.4</v>
      </c>
      <c r="AA49" s="69">
        <v>100</v>
      </c>
      <c r="AB49" s="69">
        <v>100</v>
      </c>
      <c r="AC49" s="69">
        <v>45</v>
      </c>
      <c r="AD49" s="69">
        <v>0</v>
      </c>
      <c r="AE49" s="69">
        <v>0</v>
      </c>
      <c r="AF49" s="69">
        <v>55</v>
      </c>
      <c r="AG49" s="58"/>
      <c r="AH49" s="51">
        <f t="shared" si="2"/>
        <v>159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295</v>
      </c>
      <c r="C50" s="69">
        <v>295</v>
      </c>
      <c r="D50" s="69">
        <v>339</v>
      </c>
      <c r="E50" s="69">
        <v>336</v>
      </c>
      <c r="F50" s="69">
        <v>346</v>
      </c>
      <c r="G50" s="48">
        <v>336</v>
      </c>
      <c r="H50" s="48">
        <v>351</v>
      </c>
      <c r="I50" s="48">
        <v>345</v>
      </c>
      <c r="J50" s="48">
        <v>340</v>
      </c>
      <c r="K50" s="48">
        <v>330</v>
      </c>
      <c r="L50" s="69">
        <v>345</v>
      </c>
      <c r="M50" s="69">
        <v>326</v>
      </c>
      <c r="N50" s="69">
        <v>334</v>
      </c>
      <c r="O50" s="69">
        <v>345</v>
      </c>
      <c r="P50" s="69">
        <v>342</v>
      </c>
      <c r="Q50" s="69">
        <v>340</v>
      </c>
      <c r="R50" s="69">
        <v>360</v>
      </c>
      <c r="S50" s="69">
        <v>343.2</v>
      </c>
      <c r="T50" s="69">
        <v>375.7</v>
      </c>
      <c r="U50" s="79">
        <v>338</v>
      </c>
      <c r="V50" s="79">
        <v>357.3</v>
      </c>
      <c r="W50" s="79">
        <v>342</v>
      </c>
      <c r="X50" s="79">
        <v>365</v>
      </c>
      <c r="Y50" s="79">
        <v>379</v>
      </c>
      <c r="Z50" s="79">
        <v>320.60000000000002</v>
      </c>
      <c r="AA50" s="69">
        <v>330</v>
      </c>
      <c r="AB50" s="69">
        <v>340</v>
      </c>
      <c r="AC50" s="69">
        <v>340</v>
      </c>
      <c r="AD50" s="69">
        <v>355</v>
      </c>
      <c r="AE50" s="69">
        <v>360</v>
      </c>
      <c r="AF50" s="69">
        <v>310</v>
      </c>
      <c r="AG50" s="80"/>
      <c r="AH50" s="51">
        <f t="shared" si="2"/>
        <v>379</v>
      </c>
      <c r="AI50" s="52">
        <f t="shared" si="3"/>
        <v>295</v>
      </c>
      <c r="AK50" s="53"/>
    </row>
    <row r="51" spans="1:37" x14ac:dyDescent="0.25">
      <c r="A51" s="57" t="s">
        <v>58</v>
      </c>
      <c r="B51" s="81">
        <v>50</v>
      </c>
      <c r="C51" s="81">
        <v>50</v>
      </c>
      <c r="D51" s="81">
        <v>50</v>
      </c>
      <c r="E51" s="81">
        <v>46</v>
      </c>
      <c r="F51" s="81">
        <v>46</v>
      </c>
      <c r="G51" s="81">
        <v>50</v>
      </c>
      <c r="H51" s="81">
        <v>50</v>
      </c>
      <c r="I51" s="81">
        <v>42</v>
      </c>
      <c r="J51" s="81">
        <v>48</v>
      </c>
      <c r="K51" s="81">
        <v>50</v>
      </c>
      <c r="L51" s="69">
        <v>50.2</v>
      </c>
      <c r="M51" s="69">
        <v>48</v>
      </c>
      <c r="N51" s="69">
        <v>49</v>
      </c>
      <c r="O51" s="69">
        <v>49</v>
      </c>
      <c r="P51" s="69">
        <v>49</v>
      </c>
      <c r="Q51" s="69">
        <v>48.6</v>
      </c>
      <c r="R51" s="69">
        <v>49</v>
      </c>
      <c r="S51" s="69">
        <v>31.2</v>
      </c>
      <c r="T51" s="69">
        <v>33.700000000000003</v>
      </c>
      <c r="U51" s="69">
        <v>39.4</v>
      </c>
      <c r="V51" s="69">
        <v>36.5</v>
      </c>
      <c r="W51" s="69">
        <v>41</v>
      </c>
      <c r="X51" s="69">
        <v>44.3</v>
      </c>
      <c r="Y51" s="69">
        <v>46.1</v>
      </c>
      <c r="Z51" s="69">
        <v>46.9</v>
      </c>
      <c r="AA51" s="69">
        <v>46.9</v>
      </c>
      <c r="AB51" s="69">
        <v>46.9</v>
      </c>
      <c r="AC51" s="69">
        <v>46.9</v>
      </c>
      <c r="AD51" s="81">
        <v>42</v>
      </c>
      <c r="AE51" s="81">
        <v>45</v>
      </c>
      <c r="AF51" s="81">
        <v>45</v>
      </c>
      <c r="AG51" s="80"/>
      <c r="AH51" s="51">
        <f t="shared" si="2"/>
        <v>50.2</v>
      </c>
      <c r="AI51" s="52">
        <f t="shared" si="3"/>
        <v>31.2</v>
      </c>
      <c r="AK51" s="53"/>
    </row>
    <row r="52" spans="1:37" x14ac:dyDescent="0.25">
      <c r="A52" s="57" t="s">
        <v>59</v>
      </c>
      <c r="B52" s="81">
        <v>68</v>
      </c>
      <c r="C52" s="81">
        <v>66.5</v>
      </c>
      <c r="D52" s="81">
        <v>63.8</v>
      </c>
      <c r="E52" s="81">
        <v>64.3</v>
      </c>
      <c r="F52" s="81">
        <v>75</v>
      </c>
      <c r="G52" s="81">
        <v>72</v>
      </c>
      <c r="H52" s="81">
        <v>65</v>
      </c>
      <c r="I52" s="81">
        <v>72</v>
      </c>
      <c r="J52" s="81">
        <v>74</v>
      </c>
      <c r="K52" s="81">
        <v>60</v>
      </c>
      <c r="L52" s="48">
        <v>70.3</v>
      </c>
      <c r="M52" s="48">
        <v>82.6</v>
      </c>
      <c r="N52" s="48">
        <v>83.5</v>
      </c>
      <c r="O52" s="48">
        <v>75.099999999999994</v>
      </c>
      <c r="P52" s="48">
        <v>80.5</v>
      </c>
      <c r="Q52" s="48">
        <v>78.400000000000006</v>
      </c>
      <c r="R52" s="48">
        <v>82.7</v>
      </c>
      <c r="S52" s="48">
        <v>72.8</v>
      </c>
      <c r="T52" s="48">
        <v>67.099999999999994</v>
      </c>
      <c r="U52" s="48">
        <v>63.6</v>
      </c>
      <c r="V52" s="48">
        <v>64.900000000000006</v>
      </c>
      <c r="W52" s="48">
        <v>60.4</v>
      </c>
      <c r="X52" s="48">
        <v>60.4</v>
      </c>
      <c r="Y52" s="48">
        <v>60.8</v>
      </c>
      <c r="Z52" s="48">
        <v>59.5</v>
      </c>
      <c r="AA52" s="48">
        <v>65</v>
      </c>
      <c r="AB52" s="48">
        <v>67</v>
      </c>
      <c r="AC52" s="48">
        <v>66</v>
      </c>
      <c r="AD52" s="48">
        <v>71</v>
      </c>
      <c r="AE52" s="48">
        <v>68</v>
      </c>
      <c r="AF52" s="48">
        <v>68</v>
      </c>
      <c r="AG52" s="80"/>
      <c r="AH52" s="51">
        <f t="shared" si="2"/>
        <v>83.5</v>
      </c>
      <c r="AI52" s="52">
        <f t="shared" si="3"/>
        <v>59.5</v>
      </c>
      <c r="AK52" s="53"/>
    </row>
    <row r="53" spans="1:37" x14ac:dyDescent="0.25">
      <c r="A53" s="57" t="s">
        <v>60</v>
      </c>
      <c r="B53" s="81">
        <v>7</v>
      </c>
      <c r="C53" s="81">
        <v>7</v>
      </c>
      <c r="D53" s="81">
        <v>7</v>
      </c>
      <c r="E53" s="81">
        <v>7</v>
      </c>
      <c r="F53" s="81">
        <v>7</v>
      </c>
      <c r="G53" s="81">
        <v>7</v>
      </c>
      <c r="H53" s="81">
        <v>7</v>
      </c>
      <c r="I53" s="81">
        <v>7</v>
      </c>
      <c r="J53" s="81">
        <v>7</v>
      </c>
      <c r="K53" s="81">
        <v>7</v>
      </c>
      <c r="L53" s="82">
        <v>7</v>
      </c>
      <c r="M53" s="82">
        <v>6.5</v>
      </c>
      <c r="N53" s="82">
        <v>6.5</v>
      </c>
      <c r="O53" s="82">
        <v>6.5</v>
      </c>
      <c r="P53" s="82">
        <v>6.5</v>
      </c>
      <c r="Q53" s="82">
        <v>6.5</v>
      </c>
      <c r="R53" s="82">
        <v>6</v>
      </c>
      <c r="S53" s="82">
        <v>6</v>
      </c>
      <c r="T53" s="82">
        <v>6</v>
      </c>
      <c r="U53" s="82">
        <v>6</v>
      </c>
      <c r="V53" s="82">
        <v>6</v>
      </c>
      <c r="W53" s="82">
        <v>6</v>
      </c>
      <c r="X53" s="82">
        <v>6</v>
      </c>
      <c r="Y53" s="82">
        <v>6</v>
      </c>
      <c r="Z53" s="82">
        <v>6</v>
      </c>
      <c r="AA53" s="82">
        <v>6</v>
      </c>
      <c r="AB53" s="82">
        <v>6</v>
      </c>
      <c r="AC53" s="82">
        <v>6</v>
      </c>
      <c r="AD53" s="82">
        <v>6</v>
      </c>
      <c r="AE53" s="82">
        <v>6</v>
      </c>
      <c r="AF53" s="82">
        <v>6</v>
      </c>
      <c r="AG53" s="80"/>
      <c r="AH53" s="51">
        <f t="shared" si="2"/>
        <v>7</v>
      </c>
      <c r="AI53" s="52">
        <f t="shared" si="3"/>
        <v>6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5.6</v>
      </c>
      <c r="C55" s="81">
        <v>7</v>
      </c>
      <c r="D55" s="81">
        <v>7</v>
      </c>
      <c r="E55" s="81">
        <v>7</v>
      </c>
      <c r="F55" s="81">
        <v>7</v>
      </c>
      <c r="G55" s="81">
        <v>5.5</v>
      </c>
      <c r="H55" s="81">
        <v>5.5</v>
      </c>
      <c r="I55" s="81">
        <v>5.5</v>
      </c>
      <c r="J55" s="81">
        <v>5.5</v>
      </c>
      <c r="K55" s="81">
        <v>5.5</v>
      </c>
      <c r="L55" s="81">
        <v>5.5</v>
      </c>
      <c r="M55" s="81">
        <v>5.5</v>
      </c>
      <c r="N55" s="81">
        <v>5.6</v>
      </c>
      <c r="O55" s="81">
        <v>5.6</v>
      </c>
      <c r="P55" s="81">
        <v>6</v>
      </c>
      <c r="Q55" s="81">
        <v>6</v>
      </c>
      <c r="R55" s="81">
        <v>6</v>
      </c>
      <c r="S55" s="81">
        <v>6</v>
      </c>
      <c r="T55" s="81">
        <v>6</v>
      </c>
      <c r="U55" s="81">
        <v>6</v>
      </c>
      <c r="V55" s="81">
        <v>6</v>
      </c>
      <c r="W55" s="81">
        <v>6</v>
      </c>
      <c r="X55" s="81">
        <v>6</v>
      </c>
      <c r="Y55" s="81">
        <v>6</v>
      </c>
      <c r="Z55" s="81">
        <v>6</v>
      </c>
      <c r="AA55" s="81">
        <v>6</v>
      </c>
      <c r="AB55" s="81">
        <v>6</v>
      </c>
      <c r="AC55" s="81">
        <v>6</v>
      </c>
      <c r="AD55" s="81">
        <v>6</v>
      </c>
      <c r="AE55" s="81">
        <v>6</v>
      </c>
      <c r="AF55" s="81">
        <v>6</v>
      </c>
      <c r="AG55" s="80"/>
      <c r="AH55" s="51">
        <f t="shared" si="2"/>
        <v>7</v>
      </c>
      <c r="AI55" s="52">
        <f t="shared" si="3"/>
        <v>5.5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1">
        <v>5.5</v>
      </c>
      <c r="H57" s="81">
        <v>5.5</v>
      </c>
      <c r="I57" s="81">
        <v>5.5</v>
      </c>
      <c r="J57" s="81">
        <v>6.5</v>
      </c>
      <c r="K57" s="81">
        <v>7</v>
      </c>
      <c r="L57" s="84">
        <v>7</v>
      </c>
      <c r="M57" s="84">
        <v>8.5</v>
      </c>
      <c r="N57" s="84">
        <v>8</v>
      </c>
      <c r="O57" s="84">
        <v>8</v>
      </c>
      <c r="P57" s="84">
        <v>8</v>
      </c>
      <c r="Q57" s="84">
        <v>8</v>
      </c>
      <c r="R57" s="84">
        <v>8</v>
      </c>
      <c r="S57" s="84">
        <v>8</v>
      </c>
      <c r="T57" s="84">
        <v>8</v>
      </c>
      <c r="U57" s="84">
        <v>8</v>
      </c>
      <c r="V57" s="84">
        <v>8</v>
      </c>
      <c r="W57" s="84">
        <v>8</v>
      </c>
      <c r="X57" s="84">
        <v>8</v>
      </c>
      <c r="Y57" s="84">
        <v>8</v>
      </c>
      <c r="Z57" s="84">
        <v>8</v>
      </c>
      <c r="AA57" s="84">
        <v>8</v>
      </c>
      <c r="AB57" s="84">
        <v>8</v>
      </c>
      <c r="AC57" s="84">
        <v>8</v>
      </c>
      <c r="AD57" s="84">
        <v>8</v>
      </c>
      <c r="AE57" s="84">
        <v>8</v>
      </c>
      <c r="AF57" s="84">
        <v>8</v>
      </c>
      <c r="AG57" s="85"/>
      <c r="AH57" s="51">
        <f t="shared" si="2"/>
        <v>8.5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v>0</v>
      </c>
      <c r="K58" s="81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585.6</v>
      </c>
      <c r="C59" s="68">
        <f t="shared" ref="C59:AF59" si="8">SUM(C48:C58)</f>
        <v>582.1</v>
      </c>
      <c r="D59" s="68">
        <f t="shared" si="8"/>
        <v>629.18999999999994</v>
      </c>
      <c r="E59" s="68">
        <f t="shared" si="8"/>
        <v>620.18999999999994</v>
      </c>
      <c r="F59" s="68">
        <f t="shared" si="8"/>
        <v>643.66</v>
      </c>
      <c r="G59" s="68">
        <f t="shared" si="8"/>
        <v>643</v>
      </c>
      <c r="H59" s="68">
        <f t="shared" si="8"/>
        <v>654.29999999999995</v>
      </c>
      <c r="I59" s="68">
        <f t="shared" si="8"/>
        <v>653</v>
      </c>
      <c r="J59" s="68">
        <f t="shared" si="8"/>
        <v>662</v>
      </c>
      <c r="K59" s="68">
        <f t="shared" si="8"/>
        <v>691.9</v>
      </c>
      <c r="L59" s="68">
        <f t="shared" si="8"/>
        <v>703</v>
      </c>
      <c r="M59" s="68">
        <f t="shared" si="8"/>
        <v>701.30000000000007</v>
      </c>
      <c r="N59" s="68">
        <f t="shared" si="8"/>
        <v>711.80000000000007</v>
      </c>
      <c r="O59" s="68">
        <f t="shared" si="8"/>
        <v>705.95</v>
      </c>
      <c r="P59" s="68">
        <f t="shared" si="8"/>
        <v>696</v>
      </c>
      <c r="Q59" s="68">
        <f t="shared" si="8"/>
        <v>693.5</v>
      </c>
      <c r="R59" s="68">
        <f t="shared" si="8"/>
        <v>729.7</v>
      </c>
      <c r="S59" s="68">
        <f t="shared" si="8"/>
        <v>672.5</v>
      </c>
      <c r="T59" s="68">
        <f t="shared" si="8"/>
        <v>710.50000000000011</v>
      </c>
      <c r="U59" s="68">
        <f t="shared" si="8"/>
        <v>642.70000000000005</v>
      </c>
      <c r="V59" s="68">
        <f t="shared" si="8"/>
        <v>664</v>
      </c>
      <c r="W59" s="68">
        <f t="shared" si="8"/>
        <v>654.6</v>
      </c>
      <c r="X59" s="68">
        <f t="shared" si="8"/>
        <v>684.9</v>
      </c>
      <c r="Y59" s="68">
        <f t="shared" si="8"/>
        <v>714.19999999999993</v>
      </c>
      <c r="Z59" s="68">
        <f t="shared" si="8"/>
        <v>632.20000000000005</v>
      </c>
      <c r="AA59" s="68">
        <f t="shared" si="8"/>
        <v>629.9</v>
      </c>
      <c r="AB59" s="68">
        <f t="shared" si="8"/>
        <v>641.9</v>
      </c>
      <c r="AC59" s="68">
        <f t="shared" si="8"/>
        <v>590.9</v>
      </c>
      <c r="AD59" s="68">
        <f t="shared" si="8"/>
        <v>553</v>
      </c>
      <c r="AE59" s="68">
        <f t="shared" si="8"/>
        <v>563</v>
      </c>
      <c r="AF59" s="68">
        <f t="shared" si="8"/>
        <v>571</v>
      </c>
      <c r="AG59" s="73">
        <f>SUM(AG48:AG58)</f>
        <v>0</v>
      </c>
      <c r="AH59" s="51">
        <f t="shared" si="2"/>
        <v>729.7</v>
      </c>
      <c r="AI59" s="52">
        <f t="shared" si="3"/>
        <v>553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f>B63+B59+B47+B43+B30+B64</f>
        <v>967.04</v>
      </c>
      <c r="C65" s="90">
        <f t="shared" ref="C65:AF65" si="10">C63+C59+C47+C43+C30+C64</f>
        <v>963.54</v>
      </c>
      <c r="D65" s="90">
        <f t="shared" si="10"/>
        <v>952.92999999999984</v>
      </c>
      <c r="E65" s="90">
        <f t="shared" si="10"/>
        <v>945.32999999999993</v>
      </c>
      <c r="F65" s="90">
        <f t="shared" si="10"/>
        <v>970.39999999999986</v>
      </c>
      <c r="G65" s="90">
        <f t="shared" si="10"/>
        <v>998.24</v>
      </c>
      <c r="H65" s="90">
        <f t="shared" si="10"/>
        <v>1034.04</v>
      </c>
      <c r="I65" s="90">
        <f t="shared" si="10"/>
        <v>1057.6399999999999</v>
      </c>
      <c r="J65" s="90">
        <f t="shared" si="10"/>
        <v>1094.54</v>
      </c>
      <c r="K65" s="90">
        <f t="shared" si="10"/>
        <v>1142.44</v>
      </c>
      <c r="L65" s="90">
        <f t="shared" si="10"/>
        <v>1182.54</v>
      </c>
      <c r="M65" s="90">
        <f t="shared" si="10"/>
        <v>1147.1400000000001</v>
      </c>
      <c r="N65" s="90">
        <f t="shared" si="10"/>
        <v>1171.94</v>
      </c>
      <c r="O65" s="90">
        <f t="shared" si="10"/>
        <v>1160.99</v>
      </c>
      <c r="P65" s="90">
        <f t="shared" si="10"/>
        <v>1167.54</v>
      </c>
      <c r="Q65" s="90">
        <f t="shared" si="10"/>
        <v>1132.44</v>
      </c>
      <c r="R65" s="90">
        <f t="shared" si="10"/>
        <v>1159.8400000000001</v>
      </c>
      <c r="S65" s="90">
        <f t="shared" si="10"/>
        <v>1126.74</v>
      </c>
      <c r="T65" s="90">
        <f t="shared" si="10"/>
        <v>1143.7400000000002</v>
      </c>
      <c r="U65" s="90">
        <f t="shared" si="10"/>
        <v>1073.1399999999999</v>
      </c>
      <c r="V65" s="90">
        <f t="shared" si="10"/>
        <v>1096.44</v>
      </c>
      <c r="W65" s="90">
        <f t="shared" si="10"/>
        <v>1085.8399999999999</v>
      </c>
      <c r="X65" s="90">
        <f t="shared" si="10"/>
        <v>1122.04</v>
      </c>
      <c r="Y65" s="90">
        <f t="shared" si="10"/>
        <v>1189.04</v>
      </c>
      <c r="Z65" s="90">
        <f t="shared" si="10"/>
        <v>1191.3400000000001</v>
      </c>
      <c r="AA65" s="90">
        <f t="shared" si="10"/>
        <v>1168.74</v>
      </c>
      <c r="AB65" s="90">
        <f t="shared" si="10"/>
        <v>1172.44</v>
      </c>
      <c r="AC65" s="90">
        <f t="shared" si="10"/>
        <v>1069.44</v>
      </c>
      <c r="AD65" s="90">
        <f t="shared" si="10"/>
        <v>959.83999999999992</v>
      </c>
      <c r="AE65" s="90">
        <f t="shared" si="10"/>
        <v>922.83999999999992</v>
      </c>
      <c r="AF65" s="90">
        <f t="shared" si="10"/>
        <v>914.04</v>
      </c>
      <c r="AG65" s="73">
        <f>AG63+AG59+AG47+AG43+AG30+AG64</f>
        <v>1355.5100000000002</v>
      </c>
      <c r="AH65" s="51">
        <f t="shared" si="2"/>
        <v>1191.3400000000001</v>
      </c>
      <c r="AI65" s="52">
        <f t="shared" si="3"/>
        <v>914.04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49.987000000000002</v>
      </c>
      <c r="C72" s="93">
        <v>49.97</v>
      </c>
      <c r="D72" s="93">
        <v>50.000999999999998</v>
      </c>
      <c r="E72" s="93">
        <v>49.984000000000002</v>
      </c>
      <c r="F72" s="93">
        <v>49.981999999999999</v>
      </c>
      <c r="G72" s="93">
        <v>50.012</v>
      </c>
      <c r="H72" s="93">
        <v>50.026000000000003</v>
      </c>
      <c r="I72" s="93">
        <v>49.927999999999997</v>
      </c>
      <c r="J72" s="93">
        <v>49.968000000000004</v>
      </c>
      <c r="K72" s="93">
        <v>50.054000000000002</v>
      </c>
      <c r="L72" s="93">
        <v>50.017000000000003</v>
      </c>
      <c r="M72" s="93">
        <v>50.015999999999998</v>
      </c>
      <c r="N72" s="93">
        <v>50.023299999999999</v>
      </c>
      <c r="O72" s="93">
        <v>49.91</v>
      </c>
      <c r="P72" s="93">
        <v>49.917000000000002</v>
      </c>
      <c r="Q72" s="94">
        <v>50.042000000000002</v>
      </c>
      <c r="R72" s="93">
        <v>50.000999999999998</v>
      </c>
      <c r="S72" s="93">
        <v>50.01</v>
      </c>
      <c r="T72" s="93">
        <v>50.110999999999997</v>
      </c>
      <c r="U72" s="93">
        <v>49.968000000000004</v>
      </c>
      <c r="V72" s="93">
        <v>49.999000000000002</v>
      </c>
      <c r="W72" s="93">
        <v>49.994999999999997</v>
      </c>
      <c r="X72" s="93">
        <v>50.055999999999997</v>
      </c>
      <c r="Y72" s="93">
        <v>50.116</v>
      </c>
      <c r="Z72" s="93">
        <v>50.02</v>
      </c>
      <c r="AA72" s="93">
        <v>49.97</v>
      </c>
      <c r="AB72" s="93">
        <v>50</v>
      </c>
      <c r="AC72" s="93">
        <v>50.01</v>
      </c>
      <c r="AD72" s="93">
        <v>50.02</v>
      </c>
      <c r="AE72" s="93">
        <v>49.99</v>
      </c>
      <c r="AF72" s="95">
        <v>50.05</v>
      </c>
      <c r="AG72" s="96"/>
      <c r="AH72" s="51">
        <f t="shared" si="2"/>
        <v>50.116</v>
      </c>
      <c r="AI72" s="52">
        <f t="shared" si="3"/>
        <v>49.91</v>
      </c>
    </row>
    <row r="73" spans="1:35" x14ac:dyDescent="0.25">
      <c r="A73" s="97" t="s">
        <v>80</v>
      </c>
      <c r="B73" s="69">
        <v>126.2</v>
      </c>
      <c r="C73" s="69">
        <v>126.2</v>
      </c>
      <c r="D73" s="69">
        <v>125.8</v>
      </c>
      <c r="E73" s="69">
        <v>124.7</v>
      </c>
      <c r="F73" s="69">
        <v>125.2</v>
      </c>
      <c r="G73" s="69">
        <v>126.4</v>
      </c>
      <c r="H73" s="69">
        <v>124.6</v>
      </c>
      <c r="I73" s="69">
        <v>125.2</v>
      </c>
      <c r="J73" s="69">
        <v>124.7</v>
      </c>
      <c r="K73" s="69">
        <v>124.7</v>
      </c>
      <c r="L73" s="69">
        <v>122.8</v>
      </c>
      <c r="M73" s="69">
        <v>125.6</v>
      </c>
      <c r="N73" s="69">
        <v>122.5</v>
      </c>
      <c r="O73" s="69">
        <v>123.6</v>
      </c>
      <c r="P73" s="69">
        <v>124.3</v>
      </c>
      <c r="Q73" s="98">
        <v>123.7</v>
      </c>
      <c r="R73" s="98">
        <v>123.4</v>
      </c>
      <c r="S73" s="98">
        <v>124.7</v>
      </c>
      <c r="T73" s="98">
        <v>122.5</v>
      </c>
      <c r="U73" s="98">
        <v>126.3</v>
      </c>
      <c r="V73" s="98">
        <v>125.4</v>
      </c>
      <c r="W73" s="98">
        <v>126.6</v>
      </c>
      <c r="X73" s="98">
        <v>124.8</v>
      </c>
      <c r="Y73" s="98">
        <v>124.8</v>
      </c>
      <c r="Z73" s="98">
        <v>124.9</v>
      </c>
      <c r="AA73" s="69">
        <v>126</v>
      </c>
      <c r="AB73" s="69">
        <v>126</v>
      </c>
      <c r="AC73" s="69">
        <v>125</v>
      </c>
      <c r="AD73" s="69">
        <v>125</v>
      </c>
      <c r="AE73" s="69">
        <v>127</v>
      </c>
      <c r="AF73" s="99">
        <v>125</v>
      </c>
      <c r="AG73" s="100"/>
      <c r="AH73" s="51">
        <f t="shared" si="2"/>
        <v>127</v>
      </c>
      <c r="AI73" s="52">
        <f t="shared" si="3"/>
        <v>122.5</v>
      </c>
    </row>
    <row r="74" spans="1:35" x14ac:dyDescent="0.25">
      <c r="A74" s="97" t="s">
        <v>81</v>
      </c>
      <c r="B74" s="69">
        <v>129.30000000000001</v>
      </c>
      <c r="C74" s="69">
        <v>129.30000000000001</v>
      </c>
      <c r="D74" s="69">
        <v>128.6</v>
      </c>
      <c r="E74" s="69">
        <v>127.7</v>
      </c>
      <c r="F74" s="69">
        <v>128.1</v>
      </c>
      <c r="G74" s="69">
        <v>129.1</v>
      </c>
      <c r="H74" s="69">
        <v>127.3</v>
      </c>
      <c r="I74" s="69">
        <v>126.9</v>
      </c>
      <c r="J74" s="69">
        <v>127.3</v>
      </c>
      <c r="K74" s="69">
        <v>126.5</v>
      </c>
      <c r="L74" s="69">
        <v>125.5</v>
      </c>
      <c r="M74" s="69">
        <v>127.6</v>
      </c>
      <c r="N74" s="69">
        <v>125.1</v>
      </c>
      <c r="O74" s="69">
        <v>126.5</v>
      </c>
      <c r="P74" s="69">
        <v>127.8</v>
      </c>
      <c r="Q74" s="98">
        <v>127.4</v>
      </c>
      <c r="R74" s="98">
        <v>126.8</v>
      </c>
      <c r="S74" s="98">
        <v>128.30000000000001</v>
      </c>
      <c r="T74" s="98">
        <v>126.5</v>
      </c>
      <c r="U74" s="98">
        <v>129</v>
      </c>
      <c r="V74" s="98">
        <v>128.4</v>
      </c>
      <c r="W74" s="98">
        <v>129.4</v>
      </c>
      <c r="X74" s="98">
        <v>127</v>
      </c>
      <c r="Y74" s="98">
        <v>127.3</v>
      </c>
      <c r="Z74" s="98">
        <v>127.3</v>
      </c>
      <c r="AA74" s="69">
        <v>129</v>
      </c>
      <c r="AB74" s="69">
        <v>129</v>
      </c>
      <c r="AC74" s="69">
        <v>128</v>
      </c>
      <c r="AD74" s="69">
        <v>129</v>
      </c>
      <c r="AE74" s="69">
        <v>130</v>
      </c>
      <c r="AF74" s="99">
        <v>129</v>
      </c>
      <c r="AG74" s="100"/>
      <c r="AH74" s="51">
        <f t="shared" si="2"/>
        <v>130</v>
      </c>
      <c r="AI74" s="52">
        <f t="shared" si="3"/>
        <v>125.1</v>
      </c>
    </row>
    <row r="75" spans="1:35" x14ac:dyDescent="0.25">
      <c r="A75" s="97" t="s">
        <v>82</v>
      </c>
      <c r="B75" s="69">
        <v>130</v>
      </c>
      <c r="C75" s="69">
        <v>130</v>
      </c>
      <c r="D75" s="69">
        <v>129.6</v>
      </c>
      <c r="E75" s="69">
        <v>130.5</v>
      </c>
      <c r="F75" s="69">
        <v>130.69999999999999</v>
      </c>
      <c r="G75" s="69">
        <v>130.30000000000001</v>
      </c>
      <c r="H75" s="69">
        <v>129.69999999999999</v>
      </c>
      <c r="I75" s="69">
        <v>128.4</v>
      </c>
      <c r="J75" s="69">
        <v>127.4</v>
      </c>
      <c r="K75" s="69">
        <v>128.69999999999999</v>
      </c>
      <c r="L75" s="69">
        <v>126.3</v>
      </c>
      <c r="M75" s="69">
        <v>127.3</v>
      </c>
      <c r="N75" s="69">
        <v>28.1</v>
      </c>
      <c r="O75" s="69">
        <v>127.8</v>
      </c>
      <c r="P75" s="69">
        <v>127.8</v>
      </c>
      <c r="Q75" s="69">
        <v>127.6</v>
      </c>
      <c r="R75" s="69">
        <v>127</v>
      </c>
      <c r="S75" s="69">
        <v>125.5</v>
      </c>
      <c r="T75" s="98">
        <v>128.19999999999999</v>
      </c>
      <c r="U75" s="98">
        <v>128.9</v>
      </c>
      <c r="V75" s="98">
        <v>129</v>
      </c>
      <c r="W75" s="98">
        <v>128.69999999999999</v>
      </c>
      <c r="X75" s="98">
        <v>127.3</v>
      </c>
      <c r="Y75" s="98">
        <v>128.19999999999999</v>
      </c>
      <c r="Z75" s="98">
        <v>131</v>
      </c>
      <c r="AA75" s="69">
        <v>130</v>
      </c>
      <c r="AB75" s="69">
        <v>130</v>
      </c>
      <c r="AC75" s="69">
        <v>131.6</v>
      </c>
      <c r="AD75" s="69">
        <v>130</v>
      </c>
      <c r="AE75" s="69">
        <v>131</v>
      </c>
      <c r="AF75" s="99">
        <v>130</v>
      </c>
      <c r="AG75" s="100"/>
      <c r="AH75" s="51">
        <f t="shared" si="2"/>
        <v>131.6</v>
      </c>
      <c r="AI75" s="52">
        <f t="shared" si="3"/>
        <v>28.1</v>
      </c>
    </row>
    <row r="76" spans="1:35" x14ac:dyDescent="0.25">
      <c r="A76" s="101" t="s">
        <v>83</v>
      </c>
      <c r="B76" s="69">
        <v>131.5</v>
      </c>
      <c r="C76" s="69">
        <v>131.5</v>
      </c>
      <c r="D76" s="69">
        <v>131.4</v>
      </c>
      <c r="E76" s="69">
        <v>131.9</v>
      </c>
      <c r="F76" s="69">
        <v>132</v>
      </c>
      <c r="G76" s="69">
        <v>131.19999999999999</v>
      </c>
      <c r="H76" s="69">
        <v>130.1</v>
      </c>
      <c r="I76" s="69">
        <v>128.30000000000001</v>
      </c>
      <c r="J76" s="69">
        <v>127.2</v>
      </c>
      <c r="K76" s="69">
        <v>127.7</v>
      </c>
      <c r="L76" s="69">
        <v>124.6</v>
      </c>
      <c r="M76" s="69">
        <v>126.9</v>
      </c>
      <c r="N76" s="69">
        <v>129.6</v>
      </c>
      <c r="O76" s="69">
        <v>127.1</v>
      </c>
      <c r="P76" s="69">
        <v>130.69999999999999</v>
      </c>
      <c r="Q76" s="69">
        <v>129.6</v>
      </c>
      <c r="R76" s="69">
        <v>129.19999999999999</v>
      </c>
      <c r="S76" s="69">
        <v>127.7</v>
      </c>
      <c r="T76" s="98">
        <v>130.9</v>
      </c>
      <c r="U76" s="98">
        <v>130.4</v>
      </c>
      <c r="V76" s="98">
        <v>130.5</v>
      </c>
      <c r="W76" s="98">
        <v>129.30000000000001</v>
      </c>
      <c r="X76" s="98">
        <v>129.5</v>
      </c>
      <c r="Y76" s="98">
        <v>130.6</v>
      </c>
      <c r="Z76" s="98">
        <v>133.80000000000001</v>
      </c>
      <c r="AA76" s="69">
        <v>130</v>
      </c>
      <c r="AB76" s="69">
        <v>130</v>
      </c>
      <c r="AC76" s="69">
        <v>132</v>
      </c>
      <c r="AD76" s="69">
        <v>134</v>
      </c>
      <c r="AE76" s="69">
        <v>135</v>
      </c>
      <c r="AF76" s="99">
        <v>133</v>
      </c>
      <c r="AG76" s="100"/>
      <c r="AH76" s="51">
        <f t="shared" si="2"/>
        <v>135</v>
      </c>
      <c r="AI76" s="52">
        <f t="shared" si="3"/>
        <v>124.6</v>
      </c>
    </row>
    <row r="77" spans="1:35" x14ac:dyDescent="0.25">
      <c r="A77" s="101" t="s">
        <v>84</v>
      </c>
      <c r="B77" s="102">
        <v>130.30000000000001</v>
      </c>
      <c r="C77" s="102">
        <v>130.30000000000001</v>
      </c>
      <c r="D77" s="102">
        <v>129.9</v>
      </c>
      <c r="E77" s="102">
        <v>128.6</v>
      </c>
      <c r="F77" s="102">
        <v>128.6</v>
      </c>
      <c r="G77" s="102">
        <v>132.6</v>
      </c>
      <c r="H77" s="102">
        <v>129.6</v>
      </c>
      <c r="I77" s="102">
        <v>133.69999999999999</v>
      </c>
      <c r="J77" s="102">
        <v>131.6</v>
      </c>
      <c r="K77" s="102">
        <v>131.5</v>
      </c>
      <c r="L77" s="102">
        <v>131.1</v>
      </c>
      <c r="M77" s="102">
        <v>131.1</v>
      </c>
      <c r="N77" s="102">
        <v>128.80000000000001</v>
      </c>
      <c r="O77" s="102">
        <v>130.69999999999999</v>
      </c>
      <c r="P77" s="102">
        <v>130.1</v>
      </c>
      <c r="Q77" s="102">
        <v>130.19999999999999</v>
      </c>
      <c r="R77" s="102">
        <v>132.30000000000001</v>
      </c>
      <c r="S77" s="102">
        <v>133.1</v>
      </c>
      <c r="T77" s="98">
        <v>129.69999999999999</v>
      </c>
      <c r="U77" s="98">
        <v>129.4</v>
      </c>
      <c r="V77" s="98">
        <v>131.9</v>
      </c>
      <c r="W77" s="98">
        <v>133.80000000000001</v>
      </c>
      <c r="X77" s="98">
        <v>129.5</v>
      </c>
      <c r="Y77" s="98">
        <v>133.30000000000001</v>
      </c>
      <c r="Z77" s="98">
        <v>132.4</v>
      </c>
      <c r="AA77" s="102">
        <v>133</v>
      </c>
      <c r="AB77" s="102">
        <v>133</v>
      </c>
      <c r="AC77" s="102">
        <v>131</v>
      </c>
      <c r="AD77" s="102">
        <v>127</v>
      </c>
      <c r="AE77" s="102">
        <v>131</v>
      </c>
      <c r="AF77" s="103">
        <v>129</v>
      </c>
      <c r="AG77" s="104"/>
      <c r="AH77" s="51">
        <f t="shared" si="2"/>
        <v>133.80000000000001</v>
      </c>
      <c r="AI77" s="52">
        <f t="shared" si="3"/>
        <v>127</v>
      </c>
    </row>
    <row r="78" spans="1:35" x14ac:dyDescent="0.25">
      <c r="A78" s="97" t="s">
        <v>85</v>
      </c>
      <c r="B78" s="69">
        <v>135.5</v>
      </c>
      <c r="C78" s="69">
        <v>135.5</v>
      </c>
      <c r="D78" s="69">
        <v>138.19999999999999</v>
      </c>
      <c r="E78" s="69">
        <v>137.4</v>
      </c>
      <c r="F78" s="69">
        <v>138.30000000000001</v>
      </c>
      <c r="G78" s="69">
        <v>138.30000000000001</v>
      </c>
      <c r="H78" s="69">
        <v>138</v>
      </c>
      <c r="I78" s="69">
        <v>131.19999999999999</v>
      </c>
      <c r="J78" s="69">
        <v>129.69999999999999</v>
      </c>
      <c r="K78" s="69">
        <v>127.5</v>
      </c>
      <c r="L78" s="69">
        <v>122.5</v>
      </c>
      <c r="M78" s="69">
        <v>123.5</v>
      </c>
      <c r="N78" s="69">
        <v>131.9</v>
      </c>
      <c r="O78" s="69">
        <v>131.6</v>
      </c>
      <c r="P78" s="69">
        <v>133.80000000000001</v>
      </c>
      <c r="Q78" s="69">
        <v>133.1</v>
      </c>
      <c r="R78" s="69">
        <v>129.80000000000001</v>
      </c>
      <c r="S78" s="69">
        <v>129.80000000000001</v>
      </c>
      <c r="T78" s="98">
        <v>131.4</v>
      </c>
      <c r="U78" s="98">
        <v>134.1</v>
      </c>
      <c r="V78" s="98">
        <v>133.9</v>
      </c>
      <c r="W78" s="98">
        <v>134.1</v>
      </c>
      <c r="X78" s="98">
        <v>134.4</v>
      </c>
      <c r="Y78" s="98">
        <v>134.1</v>
      </c>
      <c r="Z78" s="98">
        <v>134.69999999999999</v>
      </c>
      <c r="AA78" s="69">
        <v>135</v>
      </c>
      <c r="AB78" s="69">
        <v>135</v>
      </c>
      <c r="AC78" s="69">
        <v>132</v>
      </c>
      <c r="AD78" s="69">
        <v>130</v>
      </c>
      <c r="AE78" s="69">
        <v>128</v>
      </c>
      <c r="AF78" s="99">
        <v>128</v>
      </c>
      <c r="AG78" s="100"/>
      <c r="AH78" s="51">
        <f>MAX(B78:AF78)</f>
        <v>138.30000000000001</v>
      </c>
      <c r="AI78" s="52">
        <f>MIN(B78:AF78)</f>
        <v>122.5</v>
      </c>
    </row>
    <row r="79" spans="1:35" ht="15.75" thickBot="1" x14ac:dyDescent="0.3">
      <c r="A79" s="97" t="s">
        <v>86</v>
      </c>
      <c r="B79" s="105">
        <v>65.900000000000006</v>
      </c>
      <c r="C79" s="105">
        <v>65.900000000000006</v>
      </c>
      <c r="D79" s="105">
        <v>65.8</v>
      </c>
      <c r="E79" s="105">
        <v>65.3</v>
      </c>
      <c r="F79" s="105">
        <v>65.3</v>
      </c>
      <c r="G79" s="105">
        <v>65.7</v>
      </c>
      <c r="H79" s="105">
        <v>64.8</v>
      </c>
      <c r="I79" s="105">
        <v>64.599999999999994</v>
      </c>
      <c r="J79" s="105">
        <v>65.400000000000006</v>
      </c>
      <c r="K79" s="105">
        <v>64.8</v>
      </c>
      <c r="L79" s="105">
        <v>64.7</v>
      </c>
      <c r="M79" s="105">
        <v>64.8</v>
      </c>
      <c r="N79" s="105">
        <v>63.7</v>
      </c>
      <c r="O79" s="105">
        <v>64.5</v>
      </c>
      <c r="P79" s="105">
        <v>65</v>
      </c>
      <c r="Q79" s="105">
        <v>65.099999999999994</v>
      </c>
      <c r="R79" s="105">
        <v>64.3</v>
      </c>
      <c r="S79" s="105">
        <v>65.8</v>
      </c>
      <c r="T79" s="105">
        <v>64.5</v>
      </c>
      <c r="U79" s="105">
        <v>65.599999999999994</v>
      </c>
      <c r="V79" s="105">
        <v>65.7</v>
      </c>
      <c r="W79" s="105">
        <v>66.3</v>
      </c>
      <c r="X79" s="105">
        <v>64.8</v>
      </c>
      <c r="Y79" s="105">
        <v>64.7</v>
      </c>
      <c r="Z79" s="105">
        <v>65</v>
      </c>
      <c r="AA79" s="105">
        <v>66</v>
      </c>
      <c r="AB79" s="105">
        <v>66</v>
      </c>
      <c r="AC79" s="105">
        <v>65.599999999999994</v>
      </c>
      <c r="AD79" s="105">
        <v>66</v>
      </c>
      <c r="AE79" s="105">
        <v>66.5</v>
      </c>
      <c r="AF79" s="106">
        <v>65.599999999999994</v>
      </c>
      <c r="AG79" s="107"/>
      <c r="AH79" s="51">
        <f>MAX(B79:AF79)</f>
        <v>66.5</v>
      </c>
      <c r="AI79" s="52">
        <f>MIN(B79:AF79)</f>
        <v>63.7</v>
      </c>
    </row>
    <row r="80" spans="1:35" x14ac:dyDescent="0.25">
      <c r="A80" s="108" t="s">
        <v>87</v>
      </c>
      <c r="B80" s="109">
        <f t="shared" ref="B80:AF80" si="19">SUMIF(B48:B57,"&gt;0")</f>
        <v>585.6</v>
      </c>
      <c r="C80" s="109">
        <f t="shared" si="19"/>
        <v>582.1</v>
      </c>
      <c r="D80" s="109">
        <f t="shared" si="19"/>
        <v>629.18999999999994</v>
      </c>
      <c r="E80" s="109">
        <f t="shared" si="19"/>
        <v>620.18999999999994</v>
      </c>
      <c r="F80" s="109">
        <f t="shared" si="19"/>
        <v>643.66</v>
      </c>
      <c r="G80" s="109">
        <f t="shared" si="19"/>
        <v>643</v>
      </c>
      <c r="H80" s="109">
        <f t="shared" si="19"/>
        <v>654.29999999999995</v>
      </c>
      <c r="I80" s="109">
        <f t="shared" si="19"/>
        <v>653</v>
      </c>
      <c r="J80" s="109">
        <f t="shared" si="19"/>
        <v>662</v>
      </c>
      <c r="K80" s="109">
        <f t="shared" si="19"/>
        <v>691.9</v>
      </c>
      <c r="L80" s="109">
        <f t="shared" si="19"/>
        <v>703</v>
      </c>
      <c r="M80" s="109">
        <f t="shared" si="19"/>
        <v>701.30000000000007</v>
      </c>
      <c r="N80" s="109">
        <f t="shared" si="19"/>
        <v>711.80000000000007</v>
      </c>
      <c r="O80" s="109">
        <f t="shared" si="19"/>
        <v>705.95</v>
      </c>
      <c r="P80" s="109">
        <f t="shared" si="19"/>
        <v>696</v>
      </c>
      <c r="Q80" s="109">
        <f t="shared" si="19"/>
        <v>693.5</v>
      </c>
      <c r="R80" s="109">
        <f t="shared" si="19"/>
        <v>729.7</v>
      </c>
      <c r="S80" s="109">
        <f t="shared" si="19"/>
        <v>672.5</v>
      </c>
      <c r="T80" s="109">
        <f t="shared" si="19"/>
        <v>710.50000000000011</v>
      </c>
      <c r="U80" s="109">
        <f t="shared" si="19"/>
        <v>642.70000000000005</v>
      </c>
      <c r="V80" s="109">
        <f t="shared" si="19"/>
        <v>664</v>
      </c>
      <c r="W80" s="109">
        <f t="shared" si="19"/>
        <v>654.6</v>
      </c>
      <c r="X80" s="109">
        <f t="shared" si="19"/>
        <v>684.9</v>
      </c>
      <c r="Y80" s="109">
        <f t="shared" si="19"/>
        <v>714.19999999999993</v>
      </c>
      <c r="Z80" s="109">
        <f t="shared" si="19"/>
        <v>632.20000000000005</v>
      </c>
      <c r="AA80" s="109">
        <f t="shared" si="19"/>
        <v>629.9</v>
      </c>
      <c r="AB80" s="109">
        <f t="shared" si="19"/>
        <v>641.9</v>
      </c>
      <c r="AC80" s="109">
        <f t="shared" si="19"/>
        <v>590.9</v>
      </c>
      <c r="AD80" s="109">
        <f t="shared" si="19"/>
        <v>553</v>
      </c>
      <c r="AE80" s="109">
        <f t="shared" si="19"/>
        <v>563</v>
      </c>
      <c r="AF80" s="109">
        <f t="shared" si="19"/>
        <v>571</v>
      </c>
      <c r="AG80" s="110"/>
      <c r="AH80" s="51">
        <f>MAX(B80:AF80)</f>
        <v>729.7</v>
      </c>
      <c r="AI80" s="52">
        <f>MIN(B80:AF80)</f>
        <v>553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150.82</v>
      </c>
      <c r="C82" s="114">
        <f t="shared" ref="C82:AF82" si="20">C11+C13+C17+C34+C36+C38+C40+C94+C108+C110+C121+C127+C130+C139+C143+C144+C147+C154+C159+C162+C163+C164+C172+C177+C83+C84+C85+C86+C99</f>
        <v>146.82</v>
      </c>
      <c r="D82" s="114">
        <f t="shared" si="20"/>
        <v>149.42000000000002</v>
      </c>
      <c r="E82" s="114">
        <f t="shared" si="20"/>
        <v>150.12</v>
      </c>
      <c r="F82" s="114">
        <f t="shared" si="20"/>
        <v>166.12</v>
      </c>
      <c r="G82" s="114">
        <f t="shared" si="20"/>
        <v>186.71999999999997</v>
      </c>
      <c r="H82" s="114">
        <f t="shared" si="20"/>
        <v>208.12</v>
      </c>
      <c r="I82" s="114">
        <f t="shared" si="20"/>
        <v>232.82000000000002</v>
      </c>
      <c r="J82" s="114">
        <f t="shared" si="20"/>
        <v>248.12000000000003</v>
      </c>
      <c r="K82" s="114">
        <f t="shared" si="20"/>
        <v>269.32</v>
      </c>
      <c r="L82" s="114">
        <f t="shared" si="20"/>
        <v>278.82</v>
      </c>
      <c r="M82" s="114">
        <f t="shared" si="20"/>
        <v>282.31999999999994</v>
      </c>
      <c r="N82" s="114">
        <f t="shared" si="20"/>
        <v>291.12</v>
      </c>
      <c r="O82" s="114">
        <f t="shared" si="20"/>
        <v>250.42</v>
      </c>
      <c r="P82" s="114">
        <f t="shared" si="20"/>
        <v>238.81999999999996</v>
      </c>
      <c r="Q82" s="114">
        <f t="shared" si="20"/>
        <v>223.32</v>
      </c>
      <c r="R82" s="114">
        <f t="shared" si="20"/>
        <v>231.81999999999996</v>
      </c>
      <c r="S82" s="114">
        <f t="shared" si="20"/>
        <v>228.42</v>
      </c>
      <c r="T82" s="114">
        <f t="shared" si="20"/>
        <v>237.12</v>
      </c>
      <c r="U82" s="114">
        <f t="shared" si="20"/>
        <v>250.42</v>
      </c>
      <c r="V82" s="114">
        <f t="shared" si="20"/>
        <v>255.01999999999998</v>
      </c>
      <c r="W82" s="114">
        <f t="shared" si="20"/>
        <v>263.52</v>
      </c>
      <c r="X82" s="114">
        <f t="shared" si="20"/>
        <v>284.71999999999997</v>
      </c>
      <c r="Y82" s="114">
        <f t="shared" si="20"/>
        <v>302.81999999999994</v>
      </c>
      <c r="Z82" s="114">
        <f t="shared" si="20"/>
        <v>307.01999999999992</v>
      </c>
      <c r="AA82" s="114">
        <f t="shared" si="20"/>
        <v>260.81999999999994</v>
      </c>
      <c r="AB82" s="114">
        <f t="shared" si="20"/>
        <v>238.81999999999996</v>
      </c>
      <c r="AC82" s="114">
        <f t="shared" si="20"/>
        <v>210.81999999999996</v>
      </c>
      <c r="AD82" s="114">
        <f t="shared" si="20"/>
        <v>182.81999999999996</v>
      </c>
      <c r="AE82" s="114">
        <f t="shared" si="20"/>
        <v>164.81999999999996</v>
      </c>
      <c r="AF82" s="114">
        <f t="shared" si="20"/>
        <v>153.81999999999996</v>
      </c>
      <c r="AG82" s="115"/>
      <c r="AH82" s="51">
        <f>MAX(B82:AF82)</f>
        <v>307.01999999999992</v>
      </c>
      <c r="AI82" s="52">
        <f>MIN(B82:AF82)</f>
        <v>146.82</v>
      </c>
    </row>
    <row r="83" spans="1:37" x14ac:dyDescent="0.25">
      <c r="A83" s="116" t="s">
        <v>89</v>
      </c>
      <c r="B83" s="117">
        <v>-24</v>
      </c>
      <c r="C83" s="117">
        <v>-22.6</v>
      </c>
      <c r="D83" s="117">
        <v>-38.1</v>
      </c>
      <c r="E83" s="117">
        <v>-48</v>
      </c>
      <c r="F83" s="117">
        <v>-48.8</v>
      </c>
      <c r="G83" s="117">
        <v>-36.5</v>
      </c>
      <c r="H83" s="117">
        <v>-28.6</v>
      </c>
      <c r="I83" s="117">
        <v>-13.3</v>
      </c>
      <c r="J83" s="117">
        <v>-5.3</v>
      </c>
      <c r="K83" s="117">
        <v>4.4000000000000004</v>
      </c>
      <c r="L83" s="117">
        <v>11.8</v>
      </c>
      <c r="M83" s="117">
        <v>13.4</v>
      </c>
      <c r="N83" s="117">
        <v>10.1</v>
      </c>
      <c r="O83" s="117">
        <v>9.6999999999999993</v>
      </c>
      <c r="P83" s="117">
        <v>14.3</v>
      </c>
      <c r="Q83" s="117">
        <v>3.7</v>
      </c>
      <c r="R83" s="117">
        <v>3.6</v>
      </c>
      <c r="S83" s="117">
        <v>24.4</v>
      </c>
      <c r="T83" s="117">
        <v>8</v>
      </c>
      <c r="U83" s="117">
        <v>7.8</v>
      </c>
      <c r="V83" s="117">
        <v>10.4</v>
      </c>
      <c r="W83" s="117">
        <v>15.2</v>
      </c>
      <c r="X83" s="117">
        <v>17.7</v>
      </c>
      <c r="Y83" s="117">
        <v>34.6</v>
      </c>
      <c r="Z83" s="117">
        <v>40.5</v>
      </c>
      <c r="AA83" s="49">
        <v>40</v>
      </c>
      <c r="AB83" s="49">
        <v>30</v>
      </c>
      <c r="AC83" s="49">
        <v>15</v>
      </c>
      <c r="AD83" s="49">
        <v>-23</v>
      </c>
      <c r="AE83" s="49">
        <v>-24</v>
      </c>
      <c r="AF83" s="118">
        <v>-43</v>
      </c>
      <c r="AG83" s="119">
        <v>75</v>
      </c>
      <c r="AH83" s="51">
        <f>IF(ABS(MAX(B83:AF83))&gt;ABS(MIN(B83:AF83)),MAX(B83:AF83),MIN(B83:AF83))</f>
        <v>-48.8</v>
      </c>
      <c r="AI83" s="120">
        <f>INDEX($B$9:$AF$9,1,MATCH(AH83,B83:AF83,0))</f>
        <v>0.20833333333333301</v>
      </c>
    </row>
    <row r="84" spans="1:37" x14ac:dyDescent="0.25">
      <c r="A84" s="121" t="s">
        <v>90</v>
      </c>
      <c r="B84" s="82">
        <v>-7</v>
      </c>
      <c r="C84" s="82">
        <v>-9</v>
      </c>
      <c r="D84" s="82">
        <v>-3.5</v>
      </c>
      <c r="E84" s="82">
        <v>-1.4</v>
      </c>
      <c r="F84" s="82">
        <v>8.5</v>
      </c>
      <c r="G84" s="82">
        <v>15.2</v>
      </c>
      <c r="H84" s="82">
        <v>21.8</v>
      </c>
      <c r="I84" s="82">
        <v>30</v>
      </c>
      <c r="J84" s="82">
        <v>35</v>
      </c>
      <c r="K84" s="82">
        <v>40</v>
      </c>
      <c r="L84" s="82">
        <v>42.3</v>
      </c>
      <c r="M84" s="82">
        <v>48.6</v>
      </c>
      <c r="N84" s="82">
        <v>52.2</v>
      </c>
      <c r="O84" s="82">
        <v>44.6</v>
      </c>
      <c r="P84" s="82">
        <v>37.799999999999997</v>
      </c>
      <c r="Q84" s="82">
        <v>42</v>
      </c>
      <c r="R84" s="82">
        <v>44.2</v>
      </c>
      <c r="S84" s="82">
        <v>24.2</v>
      </c>
      <c r="T84" s="82">
        <v>43.5</v>
      </c>
      <c r="U84" s="82">
        <v>42.2</v>
      </c>
      <c r="V84" s="82">
        <v>42.3</v>
      </c>
      <c r="W84" s="82">
        <v>33.6</v>
      </c>
      <c r="X84" s="82">
        <v>41.8</v>
      </c>
      <c r="Y84" s="82">
        <v>54.8</v>
      </c>
      <c r="Z84" s="82">
        <v>49.4</v>
      </c>
      <c r="AA84" s="69">
        <v>34</v>
      </c>
      <c r="AB84" s="69">
        <v>20</v>
      </c>
      <c r="AC84" s="69">
        <v>6</v>
      </c>
      <c r="AD84" s="69">
        <v>3</v>
      </c>
      <c r="AE84" s="69">
        <v>-4</v>
      </c>
      <c r="AF84" s="122">
        <v>-5</v>
      </c>
      <c r="AG84" s="119">
        <v>240</v>
      </c>
      <c r="AH84" s="51">
        <f>IF(ABS(MAX(B84:AF84))&gt;ABS(MIN(B84:AF84)),MAX(B84:AF84),MIN(B84:AF84))</f>
        <v>54.8</v>
      </c>
      <c r="AI84" s="120">
        <f>INDEX($B$9:$AF$9,1,MATCH(AH84,B84:AF84,0))</f>
        <v>0.79166666666666663</v>
      </c>
    </row>
    <row r="85" spans="1:37" x14ac:dyDescent="0.25">
      <c r="A85" s="121" t="s">
        <v>91</v>
      </c>
      <c r="B85" s="82">
        <v>-6</v>
      </c>
      <c r="C85" s="82">
        <v>-7.5</v>
      </c>
      <c r="D85" s="82">
        <v>-5.3</v>
      </c>
      <c r="E85" s="82">
        <v>-3.9</v>
      </c>
      <c r="F85" s="82">
        <v>-4.3</v>
      </c>
      <c r="G85" s="82">
        <v>0.6</v>
      </c>
      <c r="H85" s="82">
        <v>-0.8</v>
      </c>
      <c r="I85" s="82">
        <v>3.4</v>
      </c>
      <c r="J85" s="82">
        <v>7.7</v>
      </c>
      <c r="K85" s="82">
        <v>7.4</v>
      </c>
      <c r="L85" s="82">
        <v>10.9</v>
      </c>
      <c r="M85" s="82">
        <v>14.7</v>
      </c>
      <c r="N85" s="82">
        <v>9.9</v>
      </c>
      <c r="O85" s="82">
        <v>13.5</v>
      </c>
      <c r="P85" s="82">
        <v>7.7</v>
      </c>
      <c r="Q85" s="82">
        <v>8</v>
      </c>
      <c r="R85" s="82">
        <v>7.7</v>
      </c>
      <c r="S85" s="82">
        <v>5.8</v>
      </c>
      <c r="T85" s="82">
        <v>9.8000000000000007</v>
      </c>
      <c r="U85" s="82">
        <v>11.2</v>
      </c>
      <c r="V85" s="82">
        <v>9.6999999999999993</v>
      </c>
      <c r="W85" s="82">
        <v>13.7</v>
      </c>
      <c r="X85" s="82">
        <v>14.9</v>
      </c>
      <c r="Y85" s="82">
        <v>22.7</v>
      </c>
      <c r="Z85" s="82">
        <v>24.6</v>
      </c>
      <c r="AA85" s="69">
        <v>15</v>
      </c>
      <c r="AB85" s="69">
        <v>10</v>
      </c>
      <c r="AC85" s="69">
        <v>7</v>
      </c>
      <c r="AD85" s="69">
        <v>2</v>
      </c>
      <c r="AE85" s="69">
        <v>-2</v>
      </c>
      <c r="AF85" s="122">
        <v>-1</v>
      </c>
      <c r="AG85" s="119">
        <v>60</v>
      </c>
      <c r="AH85" s="51">
        <f>IF(ABS(MAX(B85:AF85))&gt;ABS(MIN(B85:AF85)),MAX(B85:AF85),MIN(B85:AF85))</f>
        <v>24.6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49.5</v>
      </c>
      <c r="C86" s="84">
        <v>47.6</v>
      </c>
      <c r="D86" s="84">
        <v>57.1</v>
      </c>
      <c r="E86" s="84">
        <v>63.7</v>
      </c>
      <c r="F86" s="84">
        <v>71.5</v>
      </c>
      <c r="G86" s="84">
        <v>69.3</v>
      </c>
      <c r="H86" s="84">
        <v>77.099999999999994</v>
      </c>
      <c r="I86" s="84">
        <v>77.7</v>
      </c>
      <c r="J86" s="84">
        <v>74.8</v>
      </c>
      <c r="K86" s="84">
        <v>82.8</v>
      </c>
      <c r="L86" s="84">
        <v>80.7</v>
      </c>
      <c r="M86" s="84">
        <v>73</v>
      </c>
      <c r="N86" s="84">
        <v>86.9</v>
      </c>
      <c r="O86" s="84">
        <v>50</v>
      </c>
      <c r="P86" s="84">
        <v>47</v>
      </c>
      <c r="Q86" s="84">
        <v>36.6</v>
      </c>
      <c r="R86" s="84">
        <v>43.7</v>
      </c>
      <c r="S86" s="84">
        <v>42.8</v>
      </c>
      <c r="T86" s="84">
        <v>43.1</v>
      </c>
      <c r="U86" s="84">
        <v>57.5</v>
      </c>
      <c r="V86" s="84">
        <v>60.1</v>
      </c>
      <c r="W86" s="84">
        <v>68.2</v>
      </c>
      <c r="X86" s="84">
        <v>79.2</v>
      </c>
      <c r="Y86" s="84">
        <v>58.4</v>
      </c>
      <c r="Z86" s="84">
        <v>43.7</v>
      </c>
      <c r="AA86" s="124">
        <v>23</v>
      </c>
      <c r="AB86" s="124">
        <v>30</v>
      </c>
      <c r="AC86" s="124">
        <v>34</v>
      </c>
      <c r="AD86" s="124">
        <v>52</v>
      </c>
      <c r="AE86" s="124">
        <v>46</v>
      </c>
      <c r="AF86" s="125">
        <v>54</v>
      </c>
      <c r="AG86" s="126">
        <v>120</v>
      </c>
      <c r="AH86" s="51">
        <f>IF(ABS(MAX(B86:AF86))&gt;ABS(MIN(B86:AF86)),MAX(B86:AF86),MIN(B86:AF86))</f>
        <v>86.9</v>
      </c>
      <c r="AI86" s="120">
        <f>INDEX($B$9:$AF$9,1,MATCH(AH86,B86:AF86,0))</f>
        <v>0.41666666666666702</v>
      </c>
    </row>
    <row r="87" spans="1:37" ht="15.75" thickBot="1" x14ac:dyDescent="0.3">
      <c r="A87" s="123" t="s">
        <v>93</v>
      </c>
      <c r="B87" s="84">
        <v>82</v>
      </c>
      <c r="C87" s="84">
        <v>80.5</v>
      </c>
      <c r="D87" s="84">
        <v>90</v>
      </c>
      <c r="E87" s="84">
        <v>95</v>
      </c>
      <c r="F87" s="84">
        <v>98</v>
      </c>
      <c r="G87" s="84">
        <v>93.1</v>
      </c>
      <c r="H87" s="84">
        <v>100</v>
      </c>
      <c r="I87" s="84">
        <v>96</v>
      </c>
      <c r="J87" s="84">
        <v>93.4</v>
      </c>
      <c r="K87" s="84">
        <v>96.3</v>
      </c>
      <c r="L87" s="84">
        <v>95</v>
      </c>
      <c r="M87" s="84">
        <v>92</v>
      </c>
      <c r="N87" s="84">
        <v>109</v>
      </c>
      <c r="O87" s="84">
        <v>102</v>
      </c>
      <c r="P87" s="84">
        <v>98</v>
      </c>
      <c r="Q87" s="84">
        <v>103</v>
      </c>
      <c r="R87" s="84">
        <v>109</v>
      </c>
      <c r="S87" s="84">
        <v>84</v>
      </c>
      <c r="T87" s="84">
        <v>103.2</v>
      </c>
      <c r="U87" s="84">
        <v>97.3</v>
      </c>
      <c r="V87" s="84">
        <v>100.1</v>
      </c>
      <c r="W87" s="84">
        <v>80.400000000000006</v>
      </c>
      <c r="X87" s="84">
        <v>94.5</v>
      </c>
      <c r="Y87" s="84">
        <v>97.3</v>
      </c>
      <c r="Z87" s="84">
        <v>88.4</v>
      </c>
      <c r="AA87" s="124">
        <v>83</v>
      </c>
      <c r="AB87" s="124">
        <v>95</v>
      </c>
      <c r="AC87" s="124">
        <v>100</v>
      </c>
      <c r="AD87" s="124">
        <v>95</v>
      </c>
      <c r="AE87" s="124">
        <v>92</v>
      </c>
      <c r="AF87" s="125">
        <v>100</v>
      </c>
      <c r="AG87" s="126"/>
      <c r="AH87" s="51">
        <f>IF(ABS(MAX(B87:AF87))&gt;ABS(MIN(B87:AF87)),MAX(B87:AF87),MIN(B87:AF87))</f>
        <v>109</v>
      </c>
      <c r="AI87" s="120">
        <f>INDEX($B$9:$AF$9,1,MATCH(AH87,B87:AF87,0))</f>
        <v>0.41666666666666702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1182.54</v>
      </c>
      <c r="C188" s="163">
        <f>INDEX(F9:M9,1,MATCH(MAX(F65:M65),F65:M65,0))</f>
        <v>0.33333333333333331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20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20)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20)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967.04</v>
      </c>
      <c r="U193" s="172">
        <f t="shared" si="37"/>
        <v>963.54</v>
      </c>
      <c r="V193" s="172">
        <f t="shared" si="37"/>
        <v>952.92999999999984</v>
      </c>
      <c r="W193" s="172">
        <f t="shared" si="37"/>
        <v>945.32999999999993</v>
      </c>
      <c r="X193" s="172">
        <f t="shared" si="37"/>
        <v>970.39999999999986</v>
      </c>
      <c r="Y193" s="172">
        <f t="shared" si="37"/>
        <v>998.24</v>
      </c>
      <c r="Z193" s="172">
        <f t="shared" si="37"/>
        <v>1034.04</v>
      </c>
      <c r="AA193" s="172">
        <f t="shared" si="37"/>
        <v>1057.6399999999999</v>
      </c>
      <c r="AB193" s="172">
        <f t="shared" si="37"/>
        <v>1094.54</v>
      </c>
      <c r="AC193" s="172">
        <f t="shared" si="37"/>
        <v>1142.44</v>
      </c>
      <c r="AD193" s="172">
        <f t="shared" si="37"/>
        <v>1182.54</v>
      </c>
      <c r="AE193" s="172">
        <f t="shared" si="37"/>
        <v>1147.1400000000001</v>
      </c>
      <c r="AF193" s="172">
        <f t="shared" si="37"/>
        <v>1171.94</v>
      </c>
      <c r="AG193" s="172">
        <f t="shared" si="37"/>
        <v>1160.99</v>
      </c>
      <c r="AH193" s="172">
        <f t="shared" si="37"/>
        <v>1167.54</v>
      </c>
      <c r="AI193" s="172">
        <f t="shared" si="37"/>
        <v>1132.44</v>
      </c>
      <c r="AJ193" s="172">
        <f t="shared" si="37"/>
        <v>1159.8400000000001</v>
      </c>
      <c r="AK193" s="172">
        <f t="shared" si="37"/>
        <v>1126.74</v>
      </c>
      <c r="AL193" s="172">
        <f t="shared" si="37"/>
        <v>1143.7400000000002</v>
      </c>
      <c r="AM193" s="172">
        <f t="shared" si="37"/>
        <v>1073.1399999999999</v>
      </c>
      <c r="AN193" s="172">
        <f t="shared" si="37"/>
        <v>1096.44</v>
      </c>
      <c r="AO193" s="172">
        <f t="shared" si="37"/>
        <v>1085.8399999999999</v>
      </c>
      <c r="AP193" s="172">
        <f t="shared" si="37"/>
        <v>1122.04</v>
      </c>
      <c r="AQ193" s="172">
        <f t="shared" si="37"/>
        <v>1189.04</v>
      </c>
      <c r="AR193" s="172">
        <f t="shared" si="37"/>
        <v>1191.3400000000001</v>
      </c>
      <c r="AS193" s="172">
        <f t="shared" si="37"/>
        <v>1168.74</v>
      </c>
      <c r="AT193" s="172">
        <f t="shared" si="37"/>
        <v>1172.44</v>
      </c>
      <c r="AU193" s="172">
        <f t="shared" si="37"/>
        <v>1069.44</v>
      </c>
      <c r="AV193" s="172">
        <f t="shared" si="37"/>
        <v>959.83999999999992</v>
      </c>
      <c r="AW193" s="172">
        <f t="shared" si="37"/>
        <v>922.83999999999992</v>
      </c>
      <c r="AX193" s="172">
        <f t="shared" si="37"/>
        <v>914.04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924" priority="125">
      <formula>S$9&gt;=20/24</formula>
    </cfRule>
    <cfRule type="expression" dxfId="1923" priority="126">
      <formula>AND(S$9&gt;=14/24,S$9&lt;20/24)</formula>
    </cfRule>
    <cfRule type="expression" dxfId="1922" priority="127">
      <formula>AND(S$9&gt;=8/24,S$9&lt;14/24)</formula>
    </cfRule>
    <cfRule type="expression" dxfId="1921" priority="128">
      <formula>S$9&lt;8/24</formula>
    </cfRule>
  </conditionalFormatting>
  <conditionalFormatting sqref="B8:AF10 AA70:AF70 B70:Q70 L32:Z33 L31:Q31 B71:AF71 B72:Q72 C173:AF179 M36 L49:T50 V35:W35 S34:W34 N35:Q36 L34:Q34 L51:Q54 U12 B73:Z79 B48:K54 B55:Q58 L29:S29 R11:U11 M37:Y39 R53:Y58 B47:AF47 B59:AF69 X34:AA35 AA48:AF50 AA72:AF79 V11:AF12 AB35:AF35 L44:AF46 AD51:AF51">
    <cfRule type="expression" dxfId="1920" priority="121">
      <formula>B$9&gt;=20/24</formula>
    </cfRule>
    <cfRule type="expression" dxfId="1919" priority="122">
      <formula>AND(B$9&gt;=14/24,B$9&lt;20/24)</formula>
    </cfRule>
    <cfRule type="expression" dxfId="1918" priority="123">
      <formula>AND(B$9&gt;=8/24,B$9&lt;14/24)</formula>
    </cfRule>
    <cfRule type="expression" dxfId="1917" priority="124">
      <formula>B$9&lt;8/24</formula>
    </cfRule>
  </conditionalFormatting>
  <conditionalFormatting sqref="B171:AF171">
    <cfRule type="expression" dxfId="1916" priority="117">
      <formula>B$9&gt;=20/24</formula>
    </cfRule>
    <cfRule type="expression" dxfId="1915" priority="118">
      <formula>AND(B$9&gt;=14/24,B$9&lt;20/24)</formula>
    </cfRule>
    <cfRule type="expression" dxfId="1914" priority="119">
      <formula>AND(B$9&gt;=8/24,B$9&lt;14/24)</formula>
    </cfRule>
    <cfRule type="expression" dxfId="1913" priority="120">
      <formula>B$9&lt;8/24</formula>
    </cfRule>
  </conditionalFormatting>
  <conditionalFormatting sqref="AL4:AL6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912" priority="112">
      <formula>L$9&gt;=20/24</formula>
    </cfRule>
    <cfRule type="expression" dxfId="1911" priority="113">
      <formula>AND(L$9&gt;=14/24,L$9&lt;20/24)</formula>
    </cfRule>
    <cfRule type="expression" dxfId="1910" priority="114">
      <formula>AND(L$9&gt;=8/24,L$9&lt;14/24)</formula>
    </cfRule>
    <cfRule type="expression" dxfId="1909" priority="115">
      <formula>L$9&lt;8/24</formula>
    </cfRule>
  </conditionalFormatting>
  <conditionalFormatting sqref="L35:N35">
    <cfRule type="expression" dxfId="1908" priority="108">
      <formula>L$9&gt;=20/24</formula>
    </cfRule>
    <cfRule type="expression" dxfId="1907" priority="109">
      <formula>AND(L$9&gt;=14/24,L$9&lt;20/24)</formula>
    </cfRule>
    <cfRule type="expression" dxfId="1906" priority="110">
      <formula>AND(L$9&gt;=8/24,L$9&lt;14/24)</formula>
    </cfRule>
    <cfRule type="expression" dxfId="1905" priority="111">
      <formula>L$9&lt;8/24</formula>
    </cfRule>
  </conditionalFormatting>
  <conditionalFormatting sqref="U13:AF13">
    <cfRule type="expression" dxfId="1904" priority="104">
      <formula>U$9&gt;=20/24</formula>
    </cfRule>
    <cfRule type="expression" dxfId="1903" priority="105">
      <formula>AND(U$9&gt;=14/24,U$9&lt;20/24)</formula>
    </cfRule>
    <cfRule type="expression" dxfId="1902" priority="106">
      <formula>AND(U$9&gt;=8/24,U$9&lt;14/24)</formula>
    </cfRule>
    <cfRule type="expression" dxfId="1901" priority="107">
      <formula>U$9&lt;8/24</formula>
    </cfRule>
  </conditionalFormatting>
  <conditionalFormatting sqref="R31:Z31">
    <cfRule type="expression" dxfId="1900" priority="100">
      <formula>R$9&gt;=20/24</formula>
    </cfRule>
    <cfRule type="expression" dxfId="1899" priority="101">
      <formula>AND(R$9&gt;=14/24,R$9&lt;20/24)</formula>
    </cfRule>
    <cfRule type="expression" dxfId="1898" priority="102">
      <formula>AND(R$9&gt;=8/24,R$9&lt;14/24)</formula>
    </cfRule>
    <cfRule type="expression" dxfId="1897" priority="103">
      <formula>R$9&lt;8/24</formula>
    </cfRule>
  </conditionalFormatting>
  <conditionalFormatting sqref="R48:Z48">
    <cfRule type="expression" dxfId="1896" priority="96">
      <formula>R$9&gt;=20/24</formula>
    </cfRule>
    <cfRule type="expression" dxfId="1895" priority="97">
      <formula>AND(R$9&gt;=14/24,R$9&lt;20/24)</formula>
    </cfRule>
    <cfRule type="expression" dxfId="1894" priority="98">
      <formula>AND(R$9&gt;=8/24,R$9&lt;14/24)</formula>
    </cfRule>
    <cfRule type="expression" dxfId="1893" priority="99">
      <formula>R$9&lt;8/24</formula>
    </cfRule>
  </conditionalFormatting>
  <conditionalFormatting sqref="R70:Z70">
    <cfRule type="expression" dxfId="1892" priority="92">
      <formula>R$9&gt;=20/24</formula>
    </cfRule>
    <cfRule type="expression" dxfId="1891" priority="93">
      <formula>AND(R$9&gt;=14/24,R$9&lt;20/24)</formula>
    </cfRule>
    <cfRule type="expression" dxfId="1890" priority="94">
      <formula>AND(R$9&gt;=8/24,R$9&lt;14/24)</formula>
    </cfRule>
    <cfRule type="expression" dxfId="1889" priority="95">
      <formula>R$9&lt;8/24</formula>
    </cfRule>
  </conditionalFormatting>
  <conditionalFormatting sqref="R72:Z72">
    <cfRule type="expression" dxfId="1888" priority="88">
      <formula>R$9&gt;=20/24</formula>
    </cfRule>
    <cfRule type="expression" dxfId="1887" priority="89">
      <formula>AND(R$9&gt;=14/24,R$9&lt;20/24)</formula>
    </cfRule>
    <cfRule type="expression" dxfId="1886" priority="90">
      <formula>AND(R$9&gt;=8/24,R$9&lt;14/24)</formula>
    </cfRule>
    <cfRule type="expression" dxfId="1885" priority="91">
      <formula>R$9&lt;8/24</formula>
    </cfRule>
  </conditionalFormatting>
  <conditionalFormatting sqref="S16:Y16 S18:Y18 L22:Y27 S20:Y21 M11:M27 N13:R27 L11:R21 S11:X27 Y14:Y27">
    <cfRule type="expression" dxfId="1884" priority="84">
      <formula>L$9&gt;=20/24</formula>
    </cfRule>
    <cfRule type="expression" dxfId="1883" priority="85">
      <formula>AND(L$9&gt;=14/24,L$9&lt;20/24)</formula>
    </cfRule>
    <cfRule type="expression" dxfId="1882" priority="86">
      <formula>AND(L$9&gt;=8/24,L$9&lt;14/24)</formula>
    </cfRule>
    <cfRule type="expression" dxfId="1881" priority="87">
      <formula>L$9&lt;8/24</formula>
    </cfRule>
  </conditionalFormatting>
  <conditionalFormatting sqref="L40:Y40">
    <cfRule type="expression" dxfId="1880" priority="80">
      <formula>L$9&gt;=20/24</formula>
    </cfRule>
    <cfRule type="expression" dxfId="1879" priority="81">
      <formula>AND(L$9&gt;=14/24,L$9&lt;20/24)</formula>
    </cfRule>
    <cfRule type="expression" dxfId="1878" priority="82">
      <formula>AND(L$9&gt;=8/24,L$9&lt;14/24)</formula>
    </cfRule>
    <cfRule type="expression" dxfId="1877" priority="83">
      <formula>L$9&lt;8/24</formula>
    </cfRule>
  </conditionalFormatting>
  <conditionalFormatting sqref="L41:Y41">
    <cfRule type="expression" dxfId="1876" priority="76">
      <formula>L$9&gt;=20/24</formula>
    </cfRule>
    <cfRule type="expression" dxfId="1875" priority="77">
      <formula>AND(L$9&gt;=14/24,L$9&lt;20/24)</formula>
    </cfRule>
    <cfRule type="expression" dxfId="1874" priority="78">
      <formula>AND(L$9&gt;=8/24,L$9&lt;14/24)</formula>
    </cfRule>
    <cfRule type="expression" dxfId="1873" priority="79">
      <formula>L$9&lt;8/24</formula>
    </cfRule>
  </conditionalFormatting>
  <conditionalFormatting sqref="L36:M39 M37:Y39">
    <cfRule type="expression" dxfId="1872" priority="72">
      <formula>L$9&gt;=20/24</formula>
    </cfRule>
    <cfRule type="expression" dxfId="1871" priority="73">
      <formula>AND(L$9&gt;=14/24,L$9&lt;20/24)</formula>
    </cfRule>
    <cfRule type="expression" dxfId="1870" priority="74">
      <formula>AND(L$9&gt;=8/24,L$9&lt;14/24)</formula>
    </cfRule>
    <cfRule type="expression" dxfId="1869" priority="75">
      <formula>L$9&lt;8/24</formula>
    </cfRule>
  </conditionalFormatting>
  <conditionalFormatting sqref="R29:AF29">
    <cfRule type="expression" dxfId="1868" priority="68">
      <formula>R$9&gt;=20/24</formula>
    </cfRule>
    <cfRule type="expression" dxfId="1867" priority="69">
      <formula>AND(R$9&gt;=14/24,R$9&lt;20/24)</formula>
    </cfRule>
    <cfRule type="expression" dxfId="1866" priority="70">
      <formula>AND(R$9&gt;=8/24,R$9&lt;14/24)</formula>
    </cfRule>
    <cfRule type="expression" dxfId="1865" priority="71">
      <formula>R$9&lt;8/24</formula>
    </cfRule>
  </conditionalFormatting>
  <conditionalFormatting sqref="R12:X27 W14:AF27">
    <cfRule type="expression" dxfId="1864" priority="64">
      <formula>R$9&gt;=20/24</formula>
    </cfRule>
    <cfRule type="expression" dxfId="1863" priority="65">
      <formula>AND(R$9&gt;=14/24,R$9&lt;20/24)</formula>
    </cfRule>
    <cfRule type="expression" dxfId="1862" priority="66">
      <formula>AND(R$9&gt;=8/24,R$9&lt;14/24)</formula>
    </cfRule>
    <cfRule type="expression" dxfId="1861" priority="67">
      <formula>R$9&lt;8/24</formula>
    </cfRule>
  </conditionalFormatting>
  <conditionalFormatting sqref="R34:R39 S35:U39 V36:AF39">
    <cfRule type="expression" dxfId="1860" priority="60">
      <formula>R$9&gt;=20/24</formula>
    </cfRule>
    <cfRule type="expression" dxfId="1859" priority="61">
      <formula>AND(R$9&gt;=14/24,R$9&lt;20/24)</formula>
    </cfRule>
    <cfRule type="expression" dxfId="1858" priority="62">
      <formula>AND(R$9&gt;=8/24,R$9&lt;14/24)</formula>
    </cfRule>
    <cfRule type="expression" dxfId="1857" priority="63">
      <formula>R$9&lt;8/24</formula>
    </cfRule>
  </conditionalFormatting>
  <conditionalFormatting sqref="R40:AF40">
    <cfRule type="expression" dxfId="1856" priority="56">
      <formula>R$9&gt;=20/24</formula>
    </cfRule>
    <cfRule type="expression" dxfId="1855" priority="57">
      <formula>AND(R$9&gt;=14/24,R$9&lt;20/24)</formula>
    </cfRule>
    <cfRule type="expression" dxfId="1854" priority="58">
      <formula>AND(R$9&gt;=8/24,R$9&lt;14/24)</formula>
    </cfRule>
    <cfRule type="expression" dxfId="1853" priority="59">
      <formula>R$9&lt;8/24</formula>
    </cfRule>
  </conditionalFormatting>
  <conditionalFormatting sqref="R41:AF41">
    <cfRule type="expression" dxfId="1852" priority="52">
      <formula>R$9&gt;=20/24</formula>
    </cfRule>
    <cfRule type="expression" dxfId="1851" priority="53">
      <formula>AND(R$9&gt;=14/24,R$9&lt;20/24)</formula>
    </cfRule>
    <cfRule type="expression" dxfId="1850" priority="54">
      <formula>AND(R$9&gt;=8/24,R$9&lt;14/24)</formula>
    </cfRule>
    <cfRule type="expression" dxfId="1849" priority="55">
      <formula>R$9&lt;8/24</formula>
    </cfRule>
  </conditionalFormatting>
  <conditionalFormatting sqref="R51:Z52 Z53:Z58 AA51:AC58 AD52:AF58">
    <cfRule type="expression" dxfId="1848" priority="48">
      <formula>R$9&gt;=20/24</formula>
    </cfRule>
    <cfRule type="expression" dxfId="1847" priority="49">
      <formula>AND(R$9&gt;=14/24,R$9&lt;20/24)</formula>
    </cfRule>
    <cfRule type="expression" dxfId="1846" priority="50">
      <formula>AND(R$9&gt;=8/24,R$9&lt;14/24)</formula>
    </cfRule>
    <cfRule type="expression" dxfId="1845" priority="51">
      <formula>R$9&lt;8/24</formula>
    </cfRule>
  </conditionalFormatting>
  <conditionalFormatting sqref="AA83:AF86">
    <cfRule type="expression" dxfId="1844" priority="44">
      <formula>AA$9&gt;=20/24</formula>
    </cfRule>
    <cfRule type="expression" dxfId="1843" priority="45">
      <formula>AND(AA$9&gt;=14/24,AA$9&lt;20/24)</formula>
    </cfRule>
    <cfRule type="expression" dxfId="1842" priority="46">
      <formula>AND(AA$9&gt;=8/24,AA$9&lt;14/24)</formula>
    </cfRule>
    <cfRule type="expression" dxfId="1841" priority="47">
      <formula>AA$9&lt;8/24</formula>
    </cfRule>
  </conditionalFormatting>
  <conditionalFormatting sqref="B83:K86">
    <cfRule type="expression" dxfId="1840" priority="40">
      <formula>B$9&gt;=20/24</formula>
    </cfRule>
    <cfRule type="expression" dxfId="1839" priority="41">
      <formula>AND(B$9&gt;=14/24,B$9&lt;20/24)</formula>
    </cfRule>
    <cfRule type="expression" dxfId="1838" priority="42">
      <formula>AND(B$9&gt;=8/24,B$9&lt;14/24)</formula>
    </cfRule>
    <cfRule type="expression" dxfId="1837" priority="43">
      <formula>B$9&lt;8/24</formula>
    </cfRule>
  </conditionalFormatting>
  <conditionalFormatting sqref="L83:Q86">
    <cfRule type="expression" dxfId="1836" priority="36">
      <formula>L$9&gt;=20/24</formula>
    </cfRule>
    <cfRule type="expression" dxfId="1835" priority="37">
      <formula>AND(L$9&gt;=14/24,L$9&lt;20/24)</formula>
    </cfRule>
    <cfRule type="expression" dxfId="1834" priority="38">
      <formula>AND(L$9&gt;=8/24,L$9&lt;14/24)</formula>
    </cfRule>
    <cfRule type="expression" dxfId="1833" priority="39">
      <formula>L$9&lt;8/24</formula>
    </cfRule>
  </conditionalFormatting>
  <conditionalFormatting sqref="R83:Z86">
    <cfRule type="expression" dxfId="1832" priority="32">
      <formula>R$9&gt;=20/24</formula>
    </cfRule>
    <cfRule type="expression" dxfId="1831" priority="33">
      <formula>AND(R$9&gt;=14/24,R$9&lt;20/24)</formula>
    </cfRule>
    <cfRule type="expression" dxfId="1830" priority="34">
      <formula>AND(R$9&gt;=8/24,R$9&lt;14/24)</formula>
    </cfRule>
    <cfRule type="expression" dxfId="1829" priority="35">
      <formula>R$9&lt;8/24</formula>
    </cfRule>
  </conditionalFormatting>
  <conditionalFormatting sqref="AG42 B11:AF47">
    <cfRule type="expression" dxfId="1828" priority="31">
      <formula>B11&gt;$AG11</formula>
    </cfRule>
  </conditionalFormatting>
  <conditionalFormatting sqref="T192:AX192">
    <cfRule type="expression" dxfId="1827" priority="27">
      <formula>T$9&gt;=20/24</formula>
    </cfRule>
    <cfRule type="expression" dxfId="1826" priority="28">
      <formula>AND(T$9&gt;=14/24,T$9&lt;20/24)</formula>
    </cfRule>
    <cfRule type="expression" dxfId="1825" priority="29">
      <formula>AND(T$9&gt;=8/24,T$9&lt;14/24)</formula>
    </cfRule>
    <cfRule type="expression" dxfId="1824" priority="30">
      <formula>T$9&lt;8/24</formula>
    </cfRule>
  </conditionalFormatting>
  <conditionalFormatting sqref="A11:A86 A88:A180">
    <cfRule type="expression" dxfId="1823" priority="26">
      <formula>$AH11=0</formula>
    </cfRule>
  </conditionalFormatting>
  <conditionalFormatting sqref="AA87:AF87">
    <cfRule type="expression" dxfId="1822" priority="22">
      <formula>AA$9&gt;=20/24</formula>
    </cfRule>
    <cfRule type="expression" dxfId="1821" priority="23">
      <formula>AND(AA$9&gt;=14/24,AA$9&lt;20/24)</formula>
    </cfRule>
    <cfRule type="expression" dxfId="1820" priority="24">
      <formula>AND(AA$9&gt;=8/24,AA$9&lt;14/24)</formula>
    </cfRule>
    <cfRule type="expression" dxfId="1819" priority="25">
      <formula>AA$9&lt;8/24</formula>
    </cfRule>
  </conditionalFormatting>
  <conditionalFormatting sqref="B87:K87">
    <cfRule type="expression" dxfId="1818" priority="18">
      <formula>B$9&gt;=20/24</formula>
    </cfRule>
    <cfRule type="expression" dxfId="1817" priority="19">
      <formula>AND(B$9&gt;=14/24,B$9&lt;20/24)</formula>
    </cfRule>
    <cfRule type="expression" dxfId="1816" priority="20">
      <formula>AND(B$9&gt;=8/24,B$9&lt;14/24)</formula>
    </cfRule>
    <cfRule type="expression" dxfId="1815" priority="21">
      <formula>B$9&lt;8/24</formula>
    </cfRule>
  </conditionalFormatting>
  <conditionalFormatting sqref="L87:Q87">
    <cfRule type="expression" dxfId="1814" priority="14">
      <formula>L$9&gt;=20/24</formula>
    </cfRule>
    <cfRule type="expression" dxfId="1813" priority="15">
      <formula>AND(L$9&gt;=14/24,L$9&lt;20/24)</formula>
    </cfRule>
    <cfRule type="expression" dxfId="1812" priority="16">
      <formula>AND(L$9&gt;=8/24,L$9&lt;14/24)</formula>
    </cfRule>
    <cfRule type="expression" dxfId="1811" priority="17">
      <formula>L$9&lt;8/24</formula>
    </cfRule>
  </conditionalFormatting>
  <conditionalFormatting sqref="R87:Z87">
    <cfRule type="expression" dxfId="1810" priority="10">
      <formula>R$9&gt;=20/24</formula>
    </cfRule>
    <cfRule type="expression" dxfId="1809" priority="11">
      <formula>AND(R$9&gt;=14/24,R$9&lt;20/24)</formula>
    </cfRule>
    <cfRule type="expression" dxfId="1808" priority="12">
      <formula>AND(R$9&gt;=8/24,R$9&lt;14/24)</formula>
    </cfRule>
    <cfRule type="expression" dxfId="1807" priority="13">
      <formula>R$9&lt;8/24</formula>
    </cfRule>
  </conditionalFormatting>
  <conditionalFormatting sqref="A87">
    <cfRule type="expression" dxfId="1806" priority="9">
      <formula>$AH87=0</formula>
    </cfRule>
  </conditionalFormatting>
  <conditionalFormatting sqref="B28:AF28">
    <cfRule type="expression" dxfId="1805" priority="5">
      <formula>B$9&gt;=20/24</formula>
    </cfRule>
    <cfRule type="expression" dxfId="1804" priority="6">
      <formula>AND(B$9&gt;=14/24,B$9&lt;20/24)</formula>
    </cfRule>
    <cfRule type="expression" dxfId="1803" priority="7">
      <formula>AND(B$9&gt;=8/24,B$9&lt;14/24)</formula>
    </cfRule>
    <cfRule type="expression" dxfId="1802" priority="8">
      <formula>B$9&lt;8/24</formula>
    </cfRule>
  </conditionalFormatting>
  <conditionalFormatting sqref="R28:AF28">
    <cfRule type="expression" dxfId="1801" priority="1">
      <formula>R$9&gt;=20/24</formula>
    </cfRule>
    <cfRule type="expression" dxfId="1800" priority="2">
      <formula>AND(R$9&gt;=14/24,R$9&lt;20/24)</formula>
    </cfRule>
    <cfRule type="expression" dxfId="1799" priority="3">
      <formula>AND(R$9&gt;=8/24,R$9&lt;14/24)</formula>
    </cfRule>
    <cfRule type="expression" dxfId="1798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T46" sqref="T4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21</v>
      </c>
      <c r="D4" s="226">
        <f ca="1">IFERROR(DATE(2021,4,13)+C4,"")</f>
        <v>44320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538</v>
      </c>
      <c r="C5" s="32">
        <f t="shared" ref="C5:AF5" si="0">C59</f>
        <v>508</v>
      </c>
      <c r="D5" s="32">
        <f t="shared" si="0"/>
        <v>491</v>
      </c>
      <c r="E5" s="32">
        <f t="shared" si="0"/>
        <v>465.62</v>
      </c>
      <c r="F5" s="32">
        <f t="shared" si="0"/>
        <v>404</v>
      </c>
      <c r="G5" s="32">
        <f t="shared" si="0"/>
        <v>415.3</v>
      </c>
      <c r="H5" s="32">
        <f t="shared" si="0"/>
        <v>412.76</v>
      </c>
      <c r="I5" s="32">
        <f t="shared" si="0"/>
        <v>442.83</v>
      </c>
      <c r="J5" s="32">
        <f t="shared" si="0"/>
        <v>464.4</v>
      </c>
      <c r="K5" s="32">
        <f t="shared" si="0"/>
        <v>460.5</v>
      </c>
      <c r="L5" s="32">
        <f t="shared" si="0"/>
        <v>447</v>
      </c>
      <c r="M5" s="32">
        <f t="shared" si="0"/>
        <v>453.1</v>
      </c>
      <c r="N5" s="32">
        <f t="shared" si="0"/>
        <v>456</v>
      </c>
      <c r="O5" s="32">
        <f t="shared" si="0"/>
        <v>476.2</v>
      </c>
      <c r="P5" s="32">
        <f t="shared" si="0"/>
        <v>506.5</v>
      </c>
      <c r="Q5" s="32">
        <f t="shared" si="0"/>
        <v>456.90000000000003</v>
      </c>
      <c r="R5" s="32">
        <f t="shared" si="0"/>
        <v>465.6</v>
      </c>
      <c r="S5" s="32">
        <f t="shared" si="0"/>
        <v>487.8</v>
      </c>
      <c r="T5" s="32">
        <f t="shared" si="0"/>
        <v>520.4</v>
      </c>
      <c r="U5" s="32">
        <f t="shared" si="0"/>
        <v>502.40000000000003</v>
      </c>
      <c r="V5" s="32">
        <f t="shared" si="0"/>
        <v>494.9</v>
      </c>
      <c r="W5" s="32">
        <f t="shared" si="0"/>
        <v>484.1</v>
      </c>
      <c r="X5" s="32">
        <f t="shared" si="0"/>
        <v>497.6</v>
      </c>
      <c r="Y5" s="32">
        <f t="shared" si="0"/>
        <v>507.2</v>
      </c>
      <c r="Z5" s="32">
        <f t="shared" si="0"/>
        <v>540</v>
      </c>
      <c r="AA5" s="32">
        <f t="shared" si="0"/>
        <v>530.4</v>
      </c>
      <c r="AB5" s="32">
        <f t="shared" si="0"/>
        <v>535.70000000000005</v>
      </c>
      <c r="AC5" s="32">
        <f t="shared" si="0"/>
        <v>527.1</v>
      </c>
      <c r="AD5" s="32">
        <f t="shared" si="0"/>
        <v>468.05</v>
      </c>
      <c r="AE5" s="32">
        <f t="shared" si="0"/>
        <v>447.20000000000005</v>
      </c>
      <c r="AF5" s="32">
        <f t="shared" si="0"/>
        <v>422.77000000000004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0"/>
      <c r="E6" s="180"/>
      <c r="F6" s="180"/>
      <c r="G6" s="180"/>
      <c r="H6" s="180"/>
      <c r="I6" s="180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1099MW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Load=798</v>
      </c>
      <c r="B7" s="35">
        <f t="shared" ref="B7:AF7" si="1">B65</f>
        <v>914.33999999999992</v>
      </c>
      <c r="C7" s="35">
        <f t="shared" si="1"/>
        <v>889.74</v>
      </c>
      <c r="D7" s="35">
        <f t="shared" si="1"/>
        <v>875.33999999999992</v>
      </c>
      <c r="E7" s="35">
        <f t="shared" si="1"/>
        <v>850.96</v>
      </c>
      <c r="F7" s="35">
        <f t="shared" si="1"/>
        <v>848.33999999999992</v>
      </c>
      <c r="G7" s="35">
        <f t="shared" si="1"/>
        <v>875.83999999999992</v>
      </c>
      <c r="H7" s="35">
        <f t="shared" si="1"/>
        <v>918.5</v>
      </c>
      <c r="I7" s="35">
        <f t="shared" si="1"/>
        <v>949.56999999999994</v>
      </c>
      <c r="J7" s="35">
        <f t="shared" si="1"/>
        <v>1015.44</v>
      </c>
      <c r="K7" s="35">
        <f t="shared" si="1"/>
        <v>1041.8400000000001</v>
      </c>
      <c r="L7" s="35">
        <f>L65</f>
        <v>1015.74</v>
      </c>
      <c r="M7" s="35">
        <f t="shared" si="1"/>
        <v>1099.44</v>
      </c>
      <c r="N7" s="35">
        <f t="shared" si="1"/>
        <v>1081.24</v>
      </c>
      <c r="O7" s="35">
        <f t="shared" si="1"/>
        <v>1037.24</v>
      </c>
      <c r="P7" s="35">
        <f t="shared" si="1"/>
        <v>1068.74</v>
      </c>
      <c r="Q7" s="35">
        <f t="shared" si="1"/>
        <v>1012.1400000000001</v>
      </c>
      <c r="R7" s="35">
        <f t="shared" si="1"/>
        <v>1026.1400000000001</v>
      </c>
      <c r="S7" s="35">
        <f t="shared" si="1"/>
        <v>1036.1400000000001</v>
      </c>
      <c r="T7" s="35">
        <f t="shared" si="1"/>
        <v>1026.74</v>
      </c>
      <c r="U7" s="35">
        <f t="shared" si="1"/>
        <v>989.64</v>
      </c>
      <c r="V7" s="35">
        <f t="shared" si="1"/>
        <v>1011.04</v>
      </c>
      <c r="W7" s="35">
        <f t="shared" si="1"/>
        <v>1016.54</v>
      </c>
      <c r="X7" s="35">
        <f t="shared" si="1"/>
        <v>1083.6400000000001</v>
      </c>
      <c r="Y7" s="35">
        <f t="shared" si="1"/>
        <v>1141.8399999999999</v>
      </c>
      <c r="Z7" s="35">
        <f t="shared" si="1"/>
        <v>1178.8399999999999</v>
      </c>
      <c r="AA7" s="35">
        <f t="shared" si="1"/>
        <v>1135.94</v>
      </c>
      <c r="AB7" s="35">
        <f t="shared" si="1"/>
        <v>1078.74</v>
      </c>
      <c r="AC7" s="35">
        <f t="shared" si="1"/>
        <v>1025.1400000000001</v>
      </c>
      <c r="AD7" s="35">
        <f t="shared" si="1"/>
        <v>879.58999999999992</v>
      </c>
      <c r="AE7" s="35">
        <f t="shared" si="1"/>
        <v>823.44</v>
      </c>
      <c r="AF7" s="35">
        <f t="shared" si="1"/>
        <v>798.21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26.5</v>
      </c>
      <c r="C11" s="47">
        <v>26.5</v>
      </c>
      <c r="D11" s="47">
        <v>26.5</v>
      </c>
      <c r="E11" s="47">
        <v>24.3</v>
      </c>
      <c r="F11" s="47">
        <v>25</v>
      </c>
      <c r="G11" s="47">
        <v>22.8</v>
      </c>
      <c r="H11" s="47">
        <v>23.1</v>
      </c>
      <c r="I11" s="47">
        <v>25.1</v>
      </c>
      <c r="J11" s="47">
        <v>25.1</v>
      </c>
      <c r="K11" s="47">
        <v>27.7</v>
      </c>
      <c r="L11" s="48">
        <v>21</v>
      </c>
      <c r="M11" s="48">
        <v>21</v>
      </c>
      <c r="N11" s="48">
        <v>21</v>
      </c>
      <c r="O11" s="48">
        <v>21</v>
      </c>
      <c r="P11" s="48">
        <v>25.7</v>
      </c>
      <c r="Q11" s="48">
        <v>25.2</v>
      </c>
      <c r="R11" s="49">
        <v>25.2</v>
      </c>
      <c r="S11" s="49">
        <v>26.5</v>
      </c>
      <c r="T11" s="49">
        <v>26</v>
      </c>
      <c r="U11" s="49">
        <v>25.5</v>
      </c>
      <c r="V11" s="49">
        <v>26.1</v>
      </c>
      <c r="W11" s="49">
        <v>30.5</v>
      </c>
      <c r="X11" s="49">
        <v>36.799999999999997</v>
      </c>
      <c r="Y11" s="49">
        <v>47.9</v>
      </c>
      <c r="Z11" s="49">
        <v>44.6</v>
      </c>
      <c r="AA11" s="47">
        <v>38.9</v>
      </c>
      <c r="AB11" s="47">
        <v>42.8</v>
      </c>
      <c r="AC11" s="47">
        <v>42</v>
      </c>
      <c r="AD11" s="47">
        <v>42.9</v>
      </c>
      <c r="AE11" s="47">
        <v>42.1</v>
      </c>
      <c r="AF11" s="47">
        <v>37</v>
      </c>
      <c r="AG11" s="50">
        <v>60</v>
      </c>
      <c r="AH11" s="51">
        <f>MAX(B11:AF11)</f>
        <v>47.9</v>
      </c>
      <c r="AI11" s="52">
        <f>MIN(B11:AF11)</f>
        <v>21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30.6</v>
      </c>
      <c r="C12" s="55">
        <v>36</v>
      </c>
      <c r="D12" s="55">
        <v>36.4</v>
      </c>
      <c r="E12" s="55">
        <v>35.6</v>
      </c>
      <c r="F12" s="55">
        <v>36.1</v>
      </c>
      <c r="G12" s="55">
        <v>35.700000000000003</v>
      </c>
      <c r="H12" s="55">
        <v>36.1</v>
      </c>
      <c r="I12" s="55">
        <v>35.5</v>
      </c>
      <c r="J12" s="55">
        <v>35.299999999999997</v>
      </c>
      <c r="K12" s="55">
        <v>36</v>
      </c>
      <c r="L12" s="48">
        <v>36.6</v>
      </c>
      <c r="M12" s="48">
        <v>37</v>
      </c>
      <c r="N12" s="48">
        <v>35.1</v>
      </c>
      <c r="O12" s="48">
        <v>35.200000000000003</v>
      </c>
      <c r="P12" s="48">
        <v>35.299999999999997</v>
      </c>
      <c r="Q12" s="48">
        <v>32.4</v>
      </c>
      <c r="R12" s="48">
        <v>32.799999999999997</v>
      </c>
      <c r="S12" s="48">
        <v>32.5</v>
      </c>
      <c r="T12" s="48">
        <v>31.3</v>
      </c>
      <c r="U12" s="48">
        <v>31.6</v>
      </c>
      <c r="V12" s="48">
        <v>31.6</v>
      </c>
      <c r="W12" s="48">
        <v>31.4</v>
      </c>
      <c r="X12" s="48">
        <v>31.3</v>
      </c>
      <c r="Y12" s="48">
        <v>31.3</v>
      </c>
      <c r="Z12" s="48">
        <v>31.9</v>
      </c>
      <c r="AA12" s="55">
        <v>31.7</v>
      </c>
      <c r="AB12" s="55">
        <v>32.799999999999997</v>
      </c>
      <c r="AC12" s="55">
        <v>32.700000000000003</v>
      </c>
      <c r="AD12" s="55">
        <v>35.700000000000003</v>
      </c>
      <c r="AE12" s="55">
        <v>35.700000000000003</v>
      </c>
      <c r="AF12" s="55">
        <v>39</v>
      </c>
      <c r="AG12" s="56">
        <v>50</v>
      </c>
      <c r="AH12" s="51">
        <f t="shared" ref="AH12:AH77" si="2">MAX(B12:AF12)</f>
        <v>39</v>
      </c>
      <c r="AI12" s="52">
        <f t="shared" ref="AI12:AI77" si="3">MIN(B12:AF12)</f>
        <v>30.6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15.3</v>
      </c>
      <c r="C13" s="55">
        <v>15.3</v>
      </c>
      <c r="D13" s="55">
        <v>17.5</v>
      </c>
      <c r="E13" s="55">
        <v>17.100000000000001</v>
      </c>
      <c r="F13" s="55">
        <v>16.399999999999999</v>
      </c>
      <c r="G13" s="55">
        <v>16.3</v>
      </c>
      <c r="H13" s="55">
        <v>16.3</v>
      </c>
      <c r="I13" s="55">
        <v>16.5</v>
      </c>
      <c r="J13" s="55">
        <v>16.5</v>
      </c>
      <c r="K13" s="55">
        <v>16.5</v>
      </c>
      <c r="L13" s="48">
        <v>16.5</v>
      </c>
      <c r="M13" s="48">
        <v>16.5</v>
      </c>
      <c r="N13" s="48">
        <v>16.5</v>
      </c>
      <c r="O13" s="48">
        <v>16.5</v>
      </c>
      <c r="P13" s="48">
        <v>16.5</v>
      </c>
      <c r="Q13" s="48">
        <v>16.5</v>
      </c>
      <c r="R13" s="48">
        <v>16.5</v>
      </c>
      <c r="S13" s="48">
        <v>15.9</v>
      </c>
      <c r="T13" s="48">
        <v>16</v>
      </c>
      <c r="U13" s="48">
        <v>17.899999999999999</v>
      </c>
      <c r="V13" s="48">
        <v>17.899999999999999</v>
      </c>
      <c r="W13" s="48">
        <v>16.600000000000001</v>
      </c>
      <c r="X13" s="48">
        <v>16.7</v>
      </c>
      <c r="Y13" s="48">
        <v>16.7</v>
      </c>
      <c r="Z13" s="48">
        <v>16.7</v>
      </c>
      <c r="AA13" s="55">
        <v>18.2</v>
      </c>
      <c r="AB13" s="55">
        <v>17.8</v>
      </c>
      <c r="AC13" s="55">
        <v>17.8</v>
      </c>
      <c r="AD13" s="55">
        <v>17.100000000000001</v>
      </c>
      <c r="AE13" s="55">
        <v>17.899999999999999</v>
      </c>
      <c r="AF13" s="55">
        <v>18.100000000000001</v>
      </c>
      <c r="AG13" s="58">
        <v>45</v>
      </c>
      <c r="AH13" s="51">
        <f t="shared" si="2"/>
        <v>18.2</v>
      </c>
      <c r="AI13" s="52">
        <f t="shared" si="3"/>
        <v>15.3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14</v>
      </c>
      <c r="C14" s="55">
        <v>14</v>
      </c>
      <c r="D14" s="55">
        <v>14</v>
      </c>
      <c r="E14" s="55">
        <v>14</v>
      </c>
      <c r="F14" s="55">
        <v>14</v>
      </c>
      <c r="G14" s="55">
        <v>14</v>
      </c>
      <c r="H14" s="55">
        <v>14</v>
      </c>
      <c r="I14" s="55">
        <v>14</v>
      </c>
      <c r="J14" s="55">
        <v>14</v>
      </c>
      <c r="K14" s="55">
        <v>14</v>
      </c>
      <c r="L14" s="48">
        <v>14.2</v>
      </c>
      <c r="M14" s="48">
        <v>14.2</v>
      </c>
      <c r="N14" s="48">
        <v>14.2</v>
      </c>
      <c r="O14" s="48">
        <v>14.2</v>
      </c>
      <c r="P14" s="48">
        <v>14.2</v>
      </c>
      <c r="Q14" s="48">
        <v>14.2</v>
      </c>
      <c r="R14" s="48">
        <v>14.2</v>
      </c>
      <c r="S14" s="48">
        <v>14.2</v>
      </c>
      <c r="T14" s="48">
        <v>14.2</v>
      </c>
      <c r="U14" s="48">
        <v>14.2</v>
      </c>
      <c r="V14" s="48">
        <v>14.2</v>
      </c>
      <c r="W14" s="48">
        <v>14.2</v>
      </c>
      <c r="X14" s="48">
        <v>14.2</v>
      </c>
      <c r="Y14" s="48">
        <v>14.2</v>
      </c>
      <c r="Z14" s="48">
        <v>14.2</v>
      </c>
      <c r="AA14" s="55">
        <v>14.2</v>
      </c>
      <c r="AB14" s="55">
        <v>14.2</v>
      </c>
      <c r="AC14" s="55">
        <v>14.2</v>
      </c>
      <c r="AD14" s="55">
        <v>14.2</v>
      </c>
      <c r="AE14" s="55">
        <v>14.2</v>
      </c>
      <c r="AF14" s="55">
        <v>14.2</v>
      </c>
      <c r="AG14" s="58">
        <v>25</v>
      </c>
      <c r="AH14" s="51">
        <f t="shared" si="2"/>
        <v>14.2</v>
      </c>
      <c r="AI14" s="52">
        <f t="shared" si="3"/>
        <v>14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9.9</v>
      </c>
      <c r="C15" s="55">
        <v>9.9</v>
      </c>
      <c r="D15" s="55">
        <v>7.5</v>
      </c>
      <c r="E15" s="55">
        <v>7.4</v>
      </c>
      <c r="F15" s="55">
        <v>9.3000000000000007</v>
      </c>
      <c r="G15" s="55">
        <v>9.4</v>
      </c>
      <c r="H15" s="55">
        <v>9.3000000000000007</v>
      </c>
      <c r="I15" s="55">
        <v>9.5</v>
      </c>
      <c r="J15" s="55">
        <v>9.4</v>
      </c>
      <c r="K15" s="55">
        <v>7.4</v>
      </c>
      <c r="L15" s="55">
        <v>7.4</v>
      </c>
      <c r="M15" s="55">
        <v>7.5</v>
      </c>
      <c r="N15" s="55">
        <v>9.6999999999999993</v>
      </c>
      <c r="O15" s="55">
        <v>6.7</v>
      </c>
      <c r="P15" s="55">
        <v>9.9</v>
      </c>
      <c r="Q15" s="55">
        <v>6.9</v>
      </c>
      <c r="R15" s="55">
        <v>6.9</v>
      </c>
      <c r="S15" s="48">
        <v>6.9</v>
      </c>
      <c r="T15" s="48">
        <v>12.6</v>
      </c>
      <c r="U15" s="48">
        <v>13.6</v>
      </c>
      <c r="V15" s="48">
        <v>12.7</v>
      </c>
      <c r="W15" s="48">
        <v>11.1</v>
      </c>
      <c r="X15" s="48">
        <v>10.1</v>
      </c>
      <c r="Y15" s="48">
        <v>12.7</v>
      </c>
      <c r="Z15" s="48">
        <v>11.6</v>
      </c>
      <c r="AA15" s="55">
        <v>13.1</v>
      </c>
      <c r="AB15" s="55">
        <v>11.8</v>
      </c>
      <c r="AC15" s="55">
        <v>12.3</v>
      </c>
      <c r="AD15" s="55">
        <v>13.3</v>
      </c>
      <c r="AE15" s="55">
        <v>12</v>
      </c>
      <c r="AF15" s="55">
        <v>11.2</v>
      </c>
      <c r="AG15" s="58">
        <v>25</v>
      </c>
      <c r="AH15" s="51">
        <f t="shared" si="2"/>
        <v>13.6</v>
      </c>
      <c r="AI15" s="52">
        <f t="shared" si="3"/>
        <v>6.7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55">
        <v>6.2</v>
      </c>
      <c r="M16" s="55">
        <v>6.2</v>
      </c>
      <c r="N16" s="55">
        <v>6.2</v>
      </c>
      <c r="O16" s="55">
        <v>6.2</v>
      </c>
      <c r="P16" s="55">
        <v>6.2</v>
      </c>
      <c r="Q16" s="55">
        <v>6.2</v>
      </c>
      <c r="R16" s="55">
        <v>6.2</v>
      </c>
      <c r="S16" s="55">
        <v>6.2</v>
      </c>
      <c r="T16" s="55">
        <v>6.2</v>
      </c>
      <c r="U16" s="55">
        <v>6.2</v>
      </c>
      <c r="V16" s="55">
        <v>6.2</v>
      </c>
      <c r="W16" s="55">
        <v>6.2</v>
      </c>
      <c r="X16" s="55">
        <v>6.2</v>
      </c>
      <c r="Y16" s="55">
        <v>6.2</v>
      </c>
      <c r="Z16" s="55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13</v>
      </c>
      <c r="C17" s="55">
        <v>13</v>
      </c>
      <c r="D17" s="55">
        <v>15</v>
      </c>
      <c r="E17" s="55">
        <v>14.4</v>
      </c>
      <c r="F17" s="55">
        <v>13.1</v>
      </c>
      <c r="G17" s="55">
        <v>13</v>
      </c>
      <c r="H17" s="55">
        <v>12.8</v>
      </c>
      <c r="I17" s="55">
        <v>12.9</v>
      </c>
      <c r="J17" s="55">
        <v>13</v>
      </c>
      <c r="K17" s="55">
        <v>12.2</v>
      </c>
      <c r="L17" s="55">
        <v>12.2</v>
      </c>
      <c r="M17" s="55">
        <v>12.6</v>
      </c>
      <c r="N17" s="55">
        <v>12.4</v>
      </c>
      <c r="O17" s="55">
        <v>12.5</v>
      </c>
      <c r="P17" s="55">
        <v>12.8</v>
      </c>
      <c r="Q17" s="55">
        <v>12.6</v>
      </c>
      <c r="R17" s="55">
        <v>12.3</v>
      </c>
      <c r="S17" s="48">
        <v>13.2</v>
      </c>
      <c r="T17" s="48">
        <v>13.2</v>
      </c>
      <c r="U17" s="48">
        <v>14.2</v>
      </c>
      <c r="V17" s="48">
        <v>15.1</v>
      </c>
      <c r="W17" s="48">
        <v>15.4</v>
      </c>
      <c r="X17" s="48">
        <v>14.1</v>
      </c>
      <c r="Y17" s="48">
        <v>14.9</v>
      </c>
      <c r="Z17" s="48">
        <v>14.9</v>
      </c>
      <c r="AA17" s="48">
        <v>15.1</v>
      </c>
      <c r="AB17" s="48">
        <v>14.7</v>
      </c>
      <c r="AC17" s="48">
        <v>14.2</v>
      </c>
      <c r="AD17" s="48">
        <v>13</v>
      </c>
      <c r="AE17" s="48">
        <v>13.7</v>
      </c>
      <c r="AF17" s="48">
        <v>14</v>
      </c>
      <c r="AG17" s="58">
        <v>22.1</v>
      </c>
      <c r="AH17" s="51">
        <f t="shared" si="2"/>
        <v>15.4</v>
      </c>
      <c r="AI17" s="52">
        <f t="shared" si="3"/>
        <v>12.2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10.8</v>
      </c>
      <c r="C18" s="55">
        <v>10.8</v>
      </c>
      <c r="D18" s="55">
        <v>10.8</v>
      </c>
      <c r="E18" s="55">
        <v>10.8</v>
      </c>
      <c r="F18" s="55">
        <v>10.8</v>
      </c>
      <c r="G18" s="55">
        <v>10.8</v>
      </c>
      <c r="H18" s="55">
        <v>10.8</v>
      </c>
      <c r="I18" s="55">
        <v>10.8</v>
      </c>
      <c r="J18" s="55">
        <v>10.8</v>
      </c>
      <c r="K18" s="55">
        <v>10.8</v>
      </c>
      <c r="L18" s="55">
        <v>10.8</v>
      </c>
      <c r="M18" s="55">
        <v>10.8</v>
      </c>
      <c r="N18" s="55">
        <v>10.8</v>
      </c>
      <c r="O18" s="55">
        <v>10.8</v>
      </c>
      <c r="P18" s="55">
        <v>10.8</v>
      </c>
      <c r="Q18" s="55">
        <v>10.8</v>
      </c>
      <c r="R18" s="55">
        <v>10.8</v>
      </c>
      <c r="S18" s="55">
        <v>10.8</v>
      </c>
      <c r="T18" s="55">
        <v>10.8</v>
      </c>
      <c r="U18" s="55">
        <v>10.8</v>
      </c>
      <c r="V18" s="55">
        <v>10.8</v>
      </c>
      <c r="W18" s="55">
        <v>10.8</v>
      </c>
      <c r="X18" s="55">
        <v>10.8</v>
      </c>
      <c r="Y18" s="55">
        <v>10.8</v>
      </c>
      <c r="Z18" s="55">
        <v>11</v>
      </c>
      <c r="AA18" s="48">
        <v>11</v>
      </c>
      <c r="AB18" s="48">
        <v>11</v>
      </c>
      <c r="AC18" s="48">
        <v>11</v>
      </c>
      <c r="AD18" s="48">
        <v>11</v>
      </c>
      <c r="AE18" s="48">
        <v>11</v>
      </c>
      <c r="AF18" s="48">
        <v>11</v>
      </c>
      <c r="AG18" s="58">
        <v>22.1</v>
      </c>
      <c r="AH18" s="51">
        <f t="shared" si="2"/>
        <v>11</v>
      </c>
      <c r="AI18" s="52">
        <f t="shared" si="3"/>
        <v>10.8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11.2</v>
      </c>
      <c r="C19" s="55">
        <v>11.2</v>
      </c>
      <c r="D19" s="55">
        <v>11.6</v>
      </c>
      <c r="E19" s="55">
        <v>11.5</v>
      </c>
      <c r="F19" s="55">
        <v>15.4</v>
      </c>
      <c r="G19" s="55">
        <v>15.4</v>
      </c>
      <c r="H19" s="55">
        <v>15.4</v>
      </c>
      <c r="I19" s="55">
        <v>15.4</v>
      </c>
      <c r="J19" s="55">
        <v>15.4</v>
      </c>
      <c r="K19" s="55">
        <v>15.4</v>
      </c>
      <c r="L19" s="55">
        <v>15.4</v>
      </c>
      <c r="M19" s="55">
        <v>15.6</v>
      </c>
      <c r="N19" s="55">
        <v>13.8</v>
      </c>
      <c r="O19" s="55">
        <v>11.3</v>
      </c>
      <c r="P19" s="55">
        <v>11</v>
      </c>
      <c r="Q19" s="55">
        <v>9.6999999999999993</v>
      </c>
      <c r="R19" s="55">
        <v>10.7</v>
      </c>
      <c r="S19" s="48">
        <v>13.9</v>
      </c>
      <c r="T19" s="48">
        <v>13.7</v>
      </c>
      <c r="U19" s="48">
        <v>12.2</v>
      </c>
      <c r="V19" s="48">
        <v>12</v>
      </c>
      <c r="W19" s="48">
        <v>12</v>
      </c>
      <c r="X19" s="48">
        <v>12</v>
      </c>
      <c r="Y19" s="48">
        <v>12</v>
      </c>
      <c r="Z19" s="48">
        <v>12.6</v>
      </c>
      <c r="AA19" s="48">
        <v>12.7</v>
      </c>
      <c r="AB19" s="48">
        <v>12.6</v>
      </c>
      <c r="AC19" s="48">
        <v>12.7</v>
      </c>
      <c r="AD19" s="48">
        <v>12.6</v>
      </c>
      <c r="AE19" s="48">
        <v>12.7</v>
      </c>
      <c r="AF19" s="48">
        <v>13.7</v>
      </c>
      <c r="AG19" s="58">
        <v>22</v>
      </c>
      <c r="AH19" s="51">
        <f t="shared" si="2"/>
        <v>15.6</v>
      </c>
      <c r="AI19" s="52">
        <f t="shared" si="3"/>
        <v>9.6999999999999993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7</v>
      </c>
      <c r="C20" s="55">
        <v>7</v>
      </c>
      <c r="D20" s="55">
        <v>7</v>
      </c>
      <c r="E20" s="55">
        <v>7</v>
      </c>
      <c r="F20" s="55">
        <v>7</v>
      </c>
      <c r="G20" s="55">
        <v>7</v>
      </c>
      <c r="H20" s="55">
        <v>17.399999999999999</v>
      </c>
      <c r="I20" s="55">
        <v>17.399999999999999</v>
      </c>
      <c r="J20" s="55">
        <v>17.399999999999999</v>
      </c>
      <c r="K20" s="55">
        <v>17.399999999999999</v>
      </c>
      <c r="L20" s="55">
        <v>17.399999999999999</v>
      </c>
      <c r="M20" s="55">
        <v>17.399999999999999</v>
      </c>
      <c r="N20" s="55">
        <v>17.399999999999999</v>
      </c>
      <c r="O20" s="55">
        <v>17.399999999999999</v>
      </c>
      <c r="P20" s="55">
        <v>17.399999999999999</v>
      </c>
      <c r="Q20" s="55">
        <v>17.399999999999999</v>
      </c>
      <c r="R20" s="55">
        <v>17.399999999999999</v>
      </c>
      <c r="S20" s="55">
        <v>17.399999999999999</v>
      </c>
      <c r="T20" s="55">
        <v>17.399999999999999</v>
      </c>
      <c r="U20" s="55">
        <v>17.399999999999999</v>
      </c>
      <c r="V20" s="55">
        <v>17.399999999999999</v>
      </c>
      <c r="W20" s="55">
        <v>17.399999999999999</v>
      </c>
      <c r="X20" s="55">
        <v>17.399999999999999</v>
      </c>
      <c r="Y20" s="55">
        <v>17.399999999999999</v>
      </c>
      <c r="Z20" s="55">
        <v>17.399999999999999</v>
      </c>
      <c r="AA20" s="48">
        <v>17.399999999999999</v>
      </c>
      <c r="AB20" s="48">
        <v>17.399999999999999</v>
      </c>
      <c r="AC20" s="48">
        <v>17.399999999999999</v>
      </c>
      <c r="AD20" s="48">
        <v>17.399999999999999</v>
      </c>
      <c r="AE20" s="48">
        <v>17.399999999999999</v>
      </c>
      <c r="AF20" s="48">
        <v>17.399999999999999</v>
      </c>
      <c r="AG20" s="58">
        <v>22</v>
      </c>
      <c r="AH20" s="51">
        <f t="shared" si="2"/>
        <v>17.399999999999999</v>
      </c>
      <c r="AI20" s="52">
        <f t="shared" si="3"/>
        <v>7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6.7</v>
      </c>
      <c r="C21" s="55">
        <v>6.7</v>
      </c>
      <c r="D21" s="55">
        <v>6.7</v>
      </c>
      <c r="E21" s="55">
        <v>6.7</v>
      </c>
      <c r="F21" s="55">
        <v>6.7</v>
      </c>
      <c r="G21" s="55">
        <v>6.7</v>
      </c>
      <c r="H21" s="55">
        <v>6.7</v>
      </c>
      <c r="I21" s="55">
        <v>6.7</v>
      </c>
      <c r="J21" s="55">
        <v>6.7</v>
      </c>
      <c r="K21" s="55">
        <v>6.7</v>
      </c>
      <c r="L21" s="55">
        <v>6.7</v>
      </c>
      <c r="M21" s="55">
        <v>6.7</v>
      </c>
      <c r="N21" s="55">
        <v>6.7</v>
      </c>
      <c r="O21" s="55">
        <v>6.7</v>
      </c>
      <c r="P21" s="55">
        <v>6.7</v>
      </c>
      <c r="Q21" s="55">
        <v>6.7</v>
      </c>
      <c r="R21" s="55">
        <v>6.7</v>
      </c>
      <c r="S21" s="55">
        <v>6.7</v>
      </c>
      <c r="T21" s="55">
        <v>6.7</v>
      </c>
      <c r="U21" s="55">
        <v>6.7</v>
      </c>
      <c r="V21" s="55">
        <v>6.7</v>
      </c>
      <c r="W21" s="55">
        <v>6.7</v>
      </c>
      <c r="X21" s="55">
        <v>6.7</v>
      </c>
      <c r="Y21" s="55">
        <v>6.7</v>
      </c>
      <c r="Z21" s="55">
        <v>6.7</v>
      </c>
      <c r="AA21" s="48">
        <v>6.7</v>
      </c>
      <c r="AB21" s="48">
        <v>6.7</v>
      </c>
      <c r="AC21" s="48">
        <v>6.7</v>
      </c>
      <c r="AD21" s="48">
        <v>6.7</v>
      </c>
      <c r="AE21" s="48">
        <v>6.7</v>
      </c>
      <c r="AF21" s="48">
        <v>6.7</v>
      </c>
      <c r="AG21" s="58">
        <v>14.9</v>
      </c>
      <c r="AH21" s="51">
        <f t="shared" si="2"/>
        <v>6.7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55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55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55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58">
        <v>12</v>
      </c>
      <c r="AH24" s="51">
        <f t="shared" si="2"/>
        <v>0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4</v>
      </c>
      <c r="C27" s="55">
        <v>4</v>
      </c>
      <c r="D27" s="55">
        <v>4</v>
      </c>
      <c r="E27" s="55">
        <v>4</v>
      </c>
      <c r="F27" s="55">
        <v>4</v>
      </c>
      <c r="G27" s="55">
        <v>4</v>
      </c>
      <c r="H27" s="55">
        <v>4</v>
      </c>
      <c r="I27" s="55">
        <v>4</v>
      </c>
      <c r="J27" s="55">
        <v>4</v>
      </c>
      <c r="K27" s="55">
        <v>4</v>
      </c>
      <c r="L27" s="55">
        <v>4</v>
      </c>
      <c r="M27" s="55">
        <v>4</v>
      </c>
      <c r="N27" s="55">
        <v>4</v>
      </c>
      <c r="O27" s="55">
        <v>4</v>
      </c>
      <c r="P27" s="55">
        <v>4</v>
      </c>
      <c r="Q27" s="55">
        <v>4</v>
      </c>
      <c r="R27" s="55">
        <v>4</v>
      </c>
      <c r="S27" s="55">
        <v>4</v>
      </c>
      <c r="T27" s="55">
        <v>4</v>
      </c>
      <c r="U27" s="55">
        <v>4</v>
      </c>
      <c r="V27" s="55">
        <v>4</v>
      </c>
      <c r="W27" s="55">
        <v>4</v>
      </c>
      <c r="X27" s="55">
        <v>4</v>
      </c>
      <c r="Y27" s="55">
        <v>4</v>
      </c>
      <c r="Z27" s="55">
        <v>4</v>
      </c>
      <c r="AA27" s="48">
        <v>4</v>
      </c>
      <c r="AB27" s="48">
        <v>4</v>
      </c>
      <c r="AC27" s="48">
        <v>4</v>
      </c>
      <c r="AD27" s="48">
        <v>4</v>
      </c>
      <c r="AE27" s="48">
        <v>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100</v>
      </c>
      <c r="C28" s="55">
        <v>100</v>
      </c>
      <c r="D28" s="55">
        <v>100</v>
      </c>
      <c r="E28" s="55">
        <v>100</v>
      </c>
      <c r="F28" s="55">
        <v>100</v>
      </c>
      <c r="G28" s="55">
        <v>100</v>
      </c>
      <c r="H28" s="55">
        <v>100</v>
      </c>
      <c r="I28" s="55">
        <v>100</v>
      </c>
      <c r="J28" s="55">
        <v>100</v>
      </c>
      <c r="K28" s="55">
        <v>100</v>
      </c>
      <c r="L28" s="55">
        <v>100</v>
      </c>
      <c r="M28" s="55">
        <v>100</v>
      </c>
      <c r="N28" s="55">
        <v>100</v>
      </c>
      <c r="O28" s="55">
        <v>100</v>
      </c>
      <c r="P28" s="55">
        <v>100</v>
      </c>
      <c r="Q28" s="55">
        <v>100</v>
      </c>
      <c r="R28" s="55">
        <v>100</v>
      </c>
      <c r="S28" s="55">
        <v>95</v>
      </c>
      <c r="T28" s="55">
        <v>95</v>
      </c>
      <c r="U28" s="55">
        <v>95</v>
      </c>
      <c r="V28" s="55">
        <v>95</v>
      </c>
      <c r="W28" s="55">
        <v>95</v>
      </c>
      <c r="X28" s="55">
        <v>95</v>
      </c>
      <c r="Y28" s="55">
        <v>95</v>
      </c>
      <c r="Z28" s="55">
        <v>95</v>
      </c>
      <c r="AA28" s="55">
        <v>95</v>
      </c>
      <c r="AB28" s="55">
        <v>95</v>
      </c>
      <c r="AC28" s="55">
        <v>95</v>
      </c>
      <c r="AD28" s="55">
        <v>95</v>
      </c>
      <c r="AE28" s="55">
        <v>95</v>
      </c>
      <c r="AF28" s="55">
        <v>95</v>
      </c>
      <c r="AG28" s="58">
        <v>85</v>
      </c>
      <c r="AH28" s="51">
        <f t="shared" si="2"/>
        <v>100</v>
      </c>
      <c r="AI28" s="52">
        <f t="shared" si="3"/>
        <v>95</v>
      </c>
      <c r="AK28" s="53"/>
    </row>
    <row r="29" spans="1:88" ht="15.75" thickBot="1" x14ac:dyDescent="0.3">
      <c r="A29" s="65" t="s">
        <v>36</v>
      </c>
      <c r="B29" s="55">
        <v>63</v>
      </c>
      <c r="C29" s="55">
        <v>64</v>
      </c>
      <c r="D29" s="55">
        <v>62.7</v>
      </c>
      <c r="E29" s="55">
        <v>73.3</v>
      </c>
      <c r="F29" s="55">
        <v>72.8</v>
      </c>
      <c r="G29" s="55">
        <v>79.8</v>
      </c>
      <c r="H29" s="55">
        <v>84.9</v>
      </c>
      <c r="I29" s="55">
        <v>80.900000000000006</v>
      </c>
      <c r="J29" s="55">
        <v>80.900000000000006</v>
      </c>
      <c r="K29" s="55">
        <v>78.3</v>
      </c>
      <c r="L29" s="66">
        <v>77.5</v>
      </c>
      <c r="M29" s="66">
        <v>68.3</v>
      </c>
      <c r="N29" s="66">
        <v>69.3</v>
      </c>
      <c r="O29" s="66">
        <v>68.099999999999994</v>
      </c>
      <c r="P29" s="66">
        <v>65.599999999999994</v>
      </c>
      <c r="Q29" s="66">
        <v>66</v>
      </c>
      <c r="R29" s="66">
        <v>62.1</v>
      </c>
      <c r="S29" s="66">
        <v>65.2</v>
      </c>
      <c r="T29" s="66">
        <v>61</v>
      </c>
      <c r="U29" s="66">
        <v>54</v>
      </c>
      <c r="V29" s="66">
        <v>51.5</v>
      </c>
      <c r="W29" s="66">
        <v>50.3</v>
      </c>
      <c r="X29" s="66">
        <v>55</v>
      </c>
      <c r="Y29" s="66">
        <v>53.6</v>
      </c>
      <c r="Z29" s="66">
        <v>50.8</v>
      </c>
      <c r="AA29" s="66">
        <v>52.3</v>
      </c>
      <c r="AB29" s="66">
        <v>47.9</v>
      </c>
      <c r="AC29" s="66">
        <v>50.1</v>
      </c>
      <c r="AD29" s="66">
        <v>51.2</v>
      </c>
      <c r="AE29" s="55">
        <v>51.6</v>
      </c>
      <c r="AF29" s="55">
        <v>52.8</v>
      </c>
      <c r="AG29" s="58">
        <v>240</v>
      </c>
      <c r="AH29" s="51">
        <f t="shared" si="2"/>
        <v>84.9</v>
      </c>
      <c r="AI29" s="52">
        <f t="shared" si="3"/>
        <v>47.9</v>
      </c>
      <c r="AK29" s="53"/>
    </row>
    <row r="30" spans="1:88" ht="15.75" thickBot="1" x14ac:dyDescent="0.3">
      <c r="A30" s="67" t="s">
        <v>37</v>
      </c>
      <c r="B30" s="68">
        <f>SUM(B11:B28)</f>
        <v>266.7</v>
      </c>
      <c r="C30" s="68">
        <f t="shared" ref="C30:AF30" si="4">SUM(C11:C28)</f>
        <v>272.10000000000002</v>
      </c>
      <c r="D30" s="68">
        <f t="shared" si="4"/>
        <v>274.7</v>
      </c>
      <c r="E30" s="68">
        <f t="shared" si="4"/>
        <v>270.5</v>
      </c>
      <c r="F30" s="68">
        <f t="shared" si="4"/>
        <v>275.5</v>
      </c>
      <c r="G30" s="68">
        <f t="shared" si="4"/>
        <v>272.8</v>
      </c>
      <c r="H30" s="68">
        <f t="shared" si="4"/>
        <v>283.60000000000002</v>
      </c>
      <c r="I30" s="68">
        <f t="shared" si="4"/>
        <v>285.5</v>
      </c>
      <c r="J30" s="68">
        <f t="shared" si="4"/>
        <v>285.3</v>
      </c>
      <c r="K30" s="68">
        <f t="shared" si="4"/>
        <v>285.8</v>
      </c>
      <c r="L30" s="68">
        <f t="shared" si="4"/>
        <v>279.89999999999998</v>
      </c>
      <c r="M30" s="68">
        <f t="shared" si="4"/>
        <v>281</v>
      </c>
      <c r="N30" s="68">
        <f t="shared" si="4"/>
        <v>279.3</v>
      </c>
      <c r="O30" s="68">
        <f t="shared" si="4"/>
        <v>274</v>
      </c>
      <c r="P30" s="68">
        <f t="shared" si="4"/>
        <v>282</v>
      </c>
      <c r="Q30" s="68">
        <f>SUM(Q11:Q28)</f>
        <v>274.10000000000002</v>
      </c>
      <c r="R30" s="68">
        <f t="shared" si="4"/>
        <v>275.2</v>
      </c>
      <c r="S30" s="68">
        <f t="shared" si="4"/>
        <v>274.70000000000005</v>
      </c>
      <c r="T30" s="68">
        <f t="shared" si="4"/>
        <v>278.60000000000002</v>
      </c>
      <c r="U30" s="68">
        <f t="shared" si="4"/>
        <v>280.79999999999995</v>
      </c>
      <c r="V30" s="68">
        <f>SUM(V11:V28)</f>
        <v>281.2</v>
      </c>
      <c r="W30" s="68">
        <f t="shared" si="4"/>
        <v>282.8</v>
      </c>
      <c r="X30" s="68">
        <f t="shared" si="4"/>
        <v>286.8</v>
      </c>
      <c r="Y30" s="68">
        <f t="shared" si="4"/>
        <v>301.3</v>
      </c>
      <c r="Z30" s="68">
        <f t="shared" si="4"/>
        <v>298.29999999999995</v>
      </c>
      <c r="AA30" s="68">
        <f t="shared" si="4"/>
        <v>295.7</v>
      </c>
      <c r="AB30" s="68">
        <f t="shared" si="4"/>
        <v>298.5</v>
      </c>
      <c r="AC30" s="68">
        <f t="shared" si="4"/>
        <v>297.7</v>
      </c>
      <c r="AD30" s="68">
        <f t="shared" si="4"/>
        <v>300.59999999999997</v>
      </c>
      <c r="AE30" s="68">
        <f t="shared" si="4"/>
        <v>300.10000000000002</v>
      </c>
      <c r="AF30" s="68">
        <f t="shared" si="4"/>
        <v>299</v>
      </c>
      <c r="AG30" s="58">
        <f>SUM(AG11:AG29)</f>
        <v>729.2</v>
      </c>
      <c r="AH30" s="51">
        <f t="shared" si="2"/>
        <v>301.3</v>
      </c>
      <c r="AI30" s="52">
        <f t="shared" si="3"/>
        <v>266.7</v>
      </c>
      <c r="AK30" s="53"/>
    </row>
    <row r="31" spans="1:88" x14ac:dyDescent="0.25">
      <c r="A31" s="54" t="s">
        <v>38</v>
      </c>
      <c r="B31" s="55">
        <v>30</v>
      </c>
      <c r="C31" s="55">
        <v>30</v>
      </c>
      <c r="D31" s="55">
        <v>29.9</v>
      </c>
      <c r="E31" s="55">
        <v>30.1</v>
      </c>
      <c r="F31" s="55">
        <v>48.9</v>
      </c>
      <c r="G31" s="55">
        <v>66.5</v>
      </c>
      <c r="H31" s="55">
        <v>66.3</v>
      </c>
      <c r="I31" s="55">
        <v>66</v>
      </c>
      <c r="J31" s="55">
        <v>86.4</v>
      </c>
      <c r="K31" s="55">
        <v>116.2</v>
      </c>
      <c r="L31" s="48">
        <v>117</v>
      </c>
      <c r="M31" s="48">
        <v>144</v>
      </c>
      <c r="N31" s="48">
        <v>120</v>
      </c>
      <c r="O31" s="48">
        <v>103</v>
      </c>
      <c r="P31" s="48">
        <v>113.3</v>
      </c>
      <c r="Q31" s="48">
        <v>126.6</v>
      </c>
      <c r="R31" s="48">
        <v>126.5</v>
      </c>
      <c r="S31" s="48">
        <v>126.9</v>
      </c>
      <c r="T31" s="48">
        <v>64.7</v>
      </c>
      <c r="U31" s="48">
        <v>60.1</v>
      </c>
      <c r="V31" s="48">
        <v>71</v>
      </c>
      <c r="W31" s="48">
        <v>71</v>
      </c>
      <c r="X31" s="48">
        <v>115.8</v>
      </c>
      <c r="Y31" s="48">
        <v>140.69999999999999</v>
      </c>
      <c r="Z31" s="48">
        <v>131.69999999999999</v>
      </c>
      <c r="AA31" s="47">
        <v>96.4</v>
      </c>
      <c r="AB31" s="47">
        <v>86.1</v>
      </c>
      <c r="AC31" s="47">
        <v>60.2</v>
      </c>
      <c r="AD31" s="47">
        <v>30.1</v>
      </c>
      <c r="AE31" s="47">
        <v>0</v>
      </c>
      <c r="AF31" s="47">
        <v>0</v>
      </c>
      <c r="AG31" s="56">
        <v>144</v>
      </c>
      <c r="AH31" s="51">
        <f t="shared" si="2"/>
        <v>144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25.2</v>
      </c>
      <c r="I32" s="55">
        <v>24</v>
      </c>
      <c r="J32" s="55">
        <v>46.9</v>
      </c>
      <c r="K32" s="55">
        <v>47.5</v>
      </c>
      <c r="L32" s="69">
        <v>60</v>
      </c>
      <c r="M32" s="69">
        <v>70</v>
      </c>
      <c r="N32" s="69">
        <v>70</v>
      </c>
      <c r="O32" s="69">
        <v>45.2</v>
      </c>
      <c r="P32" s="69">
        <v>35</v>
      </c>
      <c r="Q32" s="69">
        <v>34.799999999999997</v>
      </c>
      <c r="R32" s="69">
        <v>34.799999999999997</v>
      </c>
      <c r="S32" s="69">
        <v>34.700000000000003</v>
      </c>
      <c r="T32" s="69">
        <v>31.2</v>
      </c>
      <c r="U32" s="69">
        <v>34.5</v>
      </c>
      <c r="V32" s="69">
        <v>46.4</v>
      </c>
      <c r="W32" s="69">
        <v>56.7</v>
      </c>
      <c r="X32" s="69">
        <v>46.8</v>
      </c>
      <c r="Y32" s="69">
        <v>51.6</v>
      </c>
      <c r="Z32" s="69">
        <v>59.4</v>
      </c>
      <c r="AA32" s="55">
        <v>59.4</v>
      </c>
      <c r="AB32" s="55">
        <v>35.1</v>
      </c>
      <c r="AC32" s="55">
        <v>24.9</v>
      </c>
      <c r="AD32" s="55">
        <v>0</v>
      </c>
      <c r="AE32" s="55">
        <v>0</v>
      </c>
      <c r="AF32" s="55">
        <v>0</v>
      </c>
      <c r="AG32" s="58">
        <v>70</v>
      </c>
      <c r="AH32" s="51">
        <f t="shared" si="2"/>
        <v>70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0</v>
      </c>
      <c r="F33" s="55">
        <v>35.200000000000003</v>
      </c>
      <c r="G33" s="55">
        <v>35.5</v>
      </c>
      <c r="H33" s="55">
        <v>45.9</v>
      </c>
      <c r="I33" s="55">
        <v>46.5</v>
      </c>
      <c r="J33" s="55">
        <v>46.4</v>
      </c>
      <c r="K33" s="55">
        <v>46.3</v>
      </c>
      <c r="L33" s="69">
        <v>46.5</v>
      </c>
      <c r="M33" s="69">
        <v>66</v>
      </c>
      <c r="N33" s="69">
        <v>65.400000000000006</v>
      </c>
      <c r="O33" s="69">
        <v>52.5</v>
      </c>
      <c r="P33" s="69">
        <v>46.6</v>
      </c>
      <c r="Q33" s="69">
        <v>34.4</v>
      </c>
      <c r="R33" s="69">
        <v>34.299999999999997</v>
      </c>
      <c r="S33" s="69">
        <v>31.4</v>
      </c>
      <c r="T33" s="69">
        <v>39.6</v>
      </c>
      <c r="U33" s="69">
        <v>35.6</v>
      </c>
      <c r="V33" s="69">
        <v>41.2</v>
      </c>
      <c r="W33" s="69">
        <v>45.9</v>
      </c>
      <c r="X33" s="69">
        <v>60.6</v>
      </c>
      <c r="Y33" s="69">
        <v>65.400000000000006</v>
      </c>
      <c r="Z33" s="69">
        <v>62.9</v>
      </c>
      <c r="AA33" s="55">
        <v>62.6</v>
      </c>
      <c r="AB33" s="55">
        <v>41.7</v>
      </c>
      <c r="AC33" s="55">
        <v>33.6</v>
      </c>
      <c r="AD33" s="55">
        <v>0</v>
      </c>
      <c r="AE33" s="55">
        <v>0</v>
      </c>
      <c r="AF33" s="55">
        <v>0</v>
      </c>
      <c r="AG33" s="58">
        <v>69</v>
      </c>
      <c r="AH33" s="51">
        <f t="shared" si="2"/>
        <v>66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28</v>
      </c>
      <c r="C34" s="55">
        <v>28</v>
      </c>
      <c r="D34" s="55">
        <v>28</v>
      </c>
      <c r="E34" s="55">
        <v>28</v>
      </c>
      <c r="F34" s="55">
        <v>28</v>
      </c>
      <c r="G34" s="55">
        <v>28</v>
      </c>
      <c r="H34" s="55">
        <v>28</v>
      </c>
      <c r="I34" s="55">
        <v>28</v>
      </c>
      <c r="J34" s="55">
        <v>28</v>
      </c>
      <c r="K34" s="55">
        <v>28</v>
      </c>
      <c r="L34" s="69">
        <v>28</v>
      </c>
      <c r="M34" s="69">
        <v>28</v>
      </c>
      <c r="N34" s="69">
        <v>28.2</v>
      </c>
      <c r="O34" s="69">
        <v>27.7</v>
      </c>
      <c r="P34" s="69">
        <v>28</v>
      </c>
      <c r="Q34" s="69">
        <v>28</v>
      </c>
      <c r="R34" s="69">
        <v>28</v>
      </c>
      <c r="S34" s="69">
        <v>28</v>
      </c>
      <c r="T34" s="69">
        <v>28</v>
      </c>
      <c r="U34" s="69">
        <v>28</v>
      </c>
      <c r="V34" s="69">
        <v>28</v>
      </c>
      <c r="W34" s="69">
        <v>28</v>
      </c>
      <c r="X34" s="69">
        <v>28</v>
      </c>
      <c r="Y34" s="69">
        <v>28</v>
      </c>
      <c r="Z34" s="69">
        <v>28</v>
      </c>
      <c r="AA34" s="55">
        <v>28</v>
      </c>
      <c r="AB34" s="55">
        <v>29.2</v>
      </c>
      <c r="AC34" s="55">
        <v>29.2</v>
      </c>
      <c r="AD34" s="55">
        <v>29</v>
      </c>
      <c r="AE34" s="55">
        <v>29.2</v>
      </c>
      <c r="AF34" s="55">
        <v>29.5</v>
      </c>
      <c r="AG34" s="58">
        <v>60</v>
      </c>
      <c r="AH34" s="51">
        <f t="shared" si="2"/>
        <v>29.5</v>
      </c>
      <c r="AI34" s="52">
        <f t="shared" si="3"/>
        <v>27.7</v>
      </c>
      <c r="AK34" s="53"/>
    </row>
    <row r="35" spans="1:41" x14ac:dyDescent="0.25">
      <c r="A35" s="57" t="s">
        <v>42</v>
      </c>
      <c r="B35" s="55">
        <v>15</v>
      </c>
      <c r="C35" s="55">
        <v>15</v>
      </c>
      <c r="D35" s="55">
        <v>15</v>
      </c>
      <c r="E35" s="55">
        <v>20</v>
      </c>
      <c r="F35" s="55">
        <v>20</v>
      </c>
      <c r="G35" s="55">
        <v>21</v>
      </c>
      <c r="H35" s="55">
        <v>20</v>
      </c>
      <c r="I35" s="55">
        <v>20</v>
      </c>
      <c r="J35" s="55">
        <v>21.3</v>
      </c>
      <c r="K35" s="55">
        <v>20.8</v>
      </c>
      <c r="L35" s="48">
        <v>0</v>
      </c>
      <c r="M35" s="48">
        <v>20</v>
      </c>
      <c r="N35" s="48">
        <v>25</v>
      </c>
      <c r="O35" s="48">
        <v>21.3</v>
      </c>
      <c r="P35" s="48">
        <v>20</v>
      </c>
      <c r="Q35" s="48">
        <v>20</v>
      </c>
      <c r="R35" s="48">
        <v>24</v>
      </c>
      <c r="S35" s="48">
        <v>15</v>
      </c>
      <c r="T35" s="48">
        <v>10.6</v>
      </c>
      <c r="U35" s="48">
        <v>10.6</v>
      </c>
      <c r="V35" s="69">
        <v>10.7</v>
      </c>
      <c r="W35" s="69">
        <v>10.4</v>
      </c>
      <c r="X35" s="69">
        <v>10.4</v>
      </c>
      <c r="Y35" s="69">
        <v>10</v>
      </c>
      <c r="Z35" s="69">
        <v>21</v>
      </c>
      <c r="AA35" s="55">
        <v>25.9</v>
      </c>
      <c r="AB35" s="55">
        <v>15</v>
      </c>
      <c r="AC35" s="55">
        <v>15.1</v>
      </c>
      <c r="AD35" s="55">
        <v>15</v>
      </c>
      <c r="AE35" s="55">
        <v>10</v>
      </c>
      <c r="AF35" s="55">
        <v>10</v>
      </c>
      <c r="AG35" s="58">
        <v>30</v>
      </c>
      <c r="AH35" s="51">
        <f t="shared" si="2"/>
        <v>25.9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13</v>
      </c>
      <c r="C36" s="70">
        <v>13</v>
      </c>
      <c r="D36" s="70">
        <v>13.1</v>
      </c>
      <c r="E36" s="70">
        <v>13.1</v>
      </c>
      <c r="F36" s="70">
        <v>13.1</v>
      </c>
      <c r="G36" s="70">
        <v>13.1</v>
      </c>
      <c r="H36" s="70">
        <v>13.1</v>
      </c>
      <c r="I36" s="70">
        <v>13.1</v>
      </c>
      <c r="J36" s="70">
        <v>13.1</v>
      </c>
      <c r="K36" s="70">
        <v>13.1</v>
      </c>
      <c r="L36" s="48">
        <v>13.7</v>
      </c>
      <c r="M36" s="48">
        <v>13.7</v>
      </c>
      <c r="N36" s="48">
        <v>13.7</v>
      </c>
      <c r="O36" s="48">
        <v>13.7</v>
      </c>
      <c r="P36" s="48">
        <v>13.7</v>
      </c>
      <c r="Q36" s="48">
        <v>13.7</v>
      </c>
      <c r="R36" s="48">
        <v>13.7</v>
      </c>
      <c r="S36" s="48">
        <v>13.6</v>
      </c>
      <c r="T36" s="48">
        <v>13.5</v>
      </c>
      <c r="U36" s="48">
        <v>13.6</v>
      </c>
      <c r="V36" s="48">
        <v>13.6</v>
      </c>
      <c r="W36" s="48">
        <v>13.6</v>
      </c>
      <c r="X36" s="48">
        <v>13.6</v>
      </c>
      <c r="Y36" s="48">
        <v>13.6</v>
      </c>
      <c r="Z36" s="48">
        <v>13.5</v>
      </c>
      <c r="AA36" s="55">
        <v>13.5</v>
      </c>
      <c r="AB36" s="55">
        <v>13.4</v>
      </c>
      <c r="AC36" s="55">
        <v>13.3</v>
      </c>
      <c r="AD36" s="55">
        <v>12.8</v>
      </c>
      <c r="AE36" s="55">
        <v>12.9</v>
      </c>
      <c r="AF36" s="55">
        <v>12.9</v>
      </c>
      <c r="AG36" s="58">
        <v>24</v>
      </c>
      <c r="AH36" s="51">
        <f t="shared" si="2"/>
        <v>13.7</v>
      </c>
      <c r="AI36" s="52">
        <f t="shared" si="3"/>
        <v>12.8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9</v>
      </c>
      <c r="J38" s="55">
        <v>9</v>
      </c>
      <c r="K38" s="55">
        <v>9</v>
      </c>
      <c r="L38" s="55">
        <v>9</v>
      </c>
      <c r="M38" s="55">
        <v>9</v>
      </c>
      <c r="N38" s="55">
        <v>9</v>
      </c>
      <c r="O38" s="55">
        <v>9</v>
      </c>
      <c r="P38" s="55">
        <v>9</v>
      </c>
      <c r="Q38" s="55">
        <v>9</v>
      </c>
      <c r="R38" s="55">
        <v>9</v>
      </c>
      <c r="S38" s="55">
        <v>9</v>
      </c>
      <c r="T38" s="55">
        <v>9</v>
      </c>
      <c r="U38" s="55">
        <v>9</v>
      </c>
      <c r="V38" s="55">
        <v>9</v>
      </c>
      <c r="W38" s="55">
        <v>9</v>
      </c>
      <c r="X38" s="55">
        <v>9</v>
      </c>
      <c r="Y38" s="55">
        <v>9</v>
      </c>
      <c r="Z38" s="55">
        <v>9</v>
      </c>
      <c r="AA38" s="55">
        <v>9</v>
      </c>
      <c r="AB38" s="55">
        <v>9</v>
      </c>
      <c r="AC38" s="55">
        <v>9</v>
      </c>
      <c r="AD38" s="55">
        <v>9</v>
      </c>
      <c r="AE38" s="55">
        <v>9</v>
      </c>
      <c r="AF38" s="55">
        <v>9</v>
      </c>
      <c r="AG38" s="58">
        <v>14.1</v>
      </c>
      <c r="AH38" s="51">
        <f t="shared" si="2"/>
        <v>9</v>
      </c>
      <c r="AI38" s="52">
        <f t="shared" si="3"/>
        <v>9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70">
        <v>5.5</v>
      </c>
      <c r="M39" s="70">
        <v>5.5</v>
      </c>
      <c r="N39" s="70">
        <v>5.5</v>
      </c>
      <c r="O39" s="70">
        <v>5.5</v>
      </c>
      <c r="P39" s="70">
        <v>5.5</v>
      </c>
      <c r="Q39" s="70">
        <v>5.5</v>
      </c>
      <c r="R39" s="70">
        <v>5.5</v>
      </c>
      <c r="S39" s="70">
        <v>5.5</v>
      </c>
      <c r="T39" s="70">
        <v>5.5</v>
      </c>
      <c r="U39" s="70">
        <v>5.5</v>
      </c>
      <c r="V39" s="70">
        <v>5.5</v>
      </c>
      <c r="W39" s="70">
        <v>5.5</v>
      </c>
      <c r="X39" s="70">
        <v>5.5</v>
      </c>
      <c r="Y39" s="70">
        <v>5.5</v>
      </c>
      <c r="Z39" s="70">
        <v>5.5</v>
      </c>
      <c r="AA39" s="55">
        <v>5.5</v>
      </c>
      <c r="AB39" s="55">
        <v>5.5</v>
      </c>
      <c r="AC39" s="55">
        <v>5.5</v>
      </c>
      <c r="AD39" s="55">
        <v>5.5</v>
      </c>
      <c r="AE39" s="55">
        <v>5.5</v>
      </c>
      <c r="AF39" s="55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3.6</v>
      </c>
      <c r="C40" s="55">
        <v>3.6</v>
      </c>
      <c r="D40" s="55">
        <v>3.6</v>
      </c>
      <c r="E40" s="55">
        <v>3.6</v>
      </c>
      <c r="F40" s="55">
        <v>3.6</v>
      </c>
      <c r="G40" s="55">
        <v>3.6</v>
      </c>
      <c r="H40" s="55">
        <v>3.6</v>
      </c>
      <c r="I40" s="55">
        <v>3.6</v>
      </c>
      <c r="J40" s="55">
        <v>3.6</v>
      </c>
      <c r="K40" s="55">
        <v>3.6</v>
      </c>
      <c r="L40" s="55">
        <v>3.6</v>
      </c>
      <c r="M40" s="55">
        <v>3.6</v>
      </c>
      <c r="N40" s="55">
        <v>3.6</v>
      </c>
      <c r="O40" s="55">
        <v>3.6</v>
      </c>
      <c r="P40" s="55">
        <v>3.6</v>
      </c>
      <c r="Q40" s="55">
        <v>3.6</v>
      </c>
      <c r="R40" s="55">
        <v>4</v>
      </c>
      <c r="S40" s="55">
        <v>4</v>
      </c>
      <c r="T40" s="55">
        <v>4</v>
      </c>
      <c r="U40" s="55">
        <v>4</v>
      </c>
      <c r="V40" s="55">
        <v>4</v>
      </c>
      <c r="W40" s="55">
        <v>4</v>
      </c>
      <c r="X40" s="55">
        <v>4</v>
      </c>
      <c r="Y40" s="55">
        <v>4</v>
      </c>
      <c r="Z40" s="55">
        <v>4</v>
      </c>
      <c r="AA40" s="55">
        <v>4</v>
      </c>
      <c r="AB40" s="55">
        <v>4</v>
      </c>
      <c r="AC40" s="55">
        <v>4</v>
      </c>
      <c r="AD40" s="55">
        <v>4</v>
      </c>
      <c r="AE40" s="55">
        <v>4</v>
      </c>
      <c r="AF40" s="55">
        <v>4</v>
      </c>
      <c r="AG40" s="58">
        <v>10.050000000000001</v>
      </c>
      <c r="AH40" s="51">
        <f t="shared" si="2"/>
        <v>4</v>
      </c>
      <c r="AI40" s="52">
        <f t="shared" si="3"/>
        <v>3.6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55">
        <v>2</v>
      </c>
      <c r="M41" s="55">
        <v>2</v>
      </c>
      <c r="N41" s="55">
        <v>2</v>
      </c>
      <c r="O41" s="55">
        <v>2</v>
      </c>
      <c r="P41" s="55">
        <v>2</v>
      </c>
      <c r="Q41" s="55">
        <v>2</v>
      </c>
      <c r="R41" s="55">
        <v>2</v>
      </c>
      <c r="S41" s="55">
        <v>2</v>
      </c>
      <c r="T41" s="55">
        <v>2</v>
      </c>
      <c r="U41" s="55">
        <v>2</v>
      </c>
      <c r="V41" s="55">
        <v>2</v>
      </c>
      <c r="W41" s="55">
        <v>2</v>
      </c>
      <c r="X41" s="55">
        <v>2</v>
      </c>
      <c r="Y41" s="55">
        <v>2</v>
      </c>
      <c r="Z41" s="55">
        <v>2</v>
      </c>
      <c r="AA41" s="55">
        <v>2</v>
      </c>
      <c r="AB41" s="55">
        <v>2</v>
      </c>
      <c r="AC41" s="55">
        <v>2</v>
      </c>
      <c r="AD41" s="55">
        <v>2</v>
      </c>
      <c r="AE41" s="55">
        <v>2</v>
      </c>
      <c r="AF41" s="55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109.64</v>
      </c>
      <c r="C43" s="68">
        <f t="shared" si="6"/>
        <v>109.64</v>
      </c>
      <c r="D43" s="68">
        <f t="shared" si="6"/>
        <v>109.64</v>
      </c>
      <c r="E43" s="68">
        <f t="shared" si="6"/>
        <v>114.83999999999999</v>
      </c>
      <c r="F43" s="68">
        <f t="shared" si="6"/>
        <v>168.83999999999997</v>
      </c>
      <c r="G43" s="68">
        <f t="shared" si="6"/>
        <v>187.73999999999998</v>
      </c>
      <c r="H43" s="68">
        <f t="shared" si="6"/>
        <v>222.14</v>
      </c>
      <c r="I43" s="68">
        <f t="shared" si="6"/>
        <v>221.23999999999998</v>
      </c>
      <c r="J43" s="68">
        <f t="shared" si="6"/>
        <v>265.74000000000007</v>
      </c>
      <c r="K43" s="68">
        <f t="shared" si="6"/>
        <v>295.54000000000008</v>
      </c>
      <c r="L43" s="68">
        <f t="shared" si="6"/>
        <v>288.84000000000003</v>
      </c>
      <c r="M43" s="68">
        <f t="shared" si="6"/>
        <v>365.34000000000003</v>
      </c>
      <c r="N43" s="68">
        <f t="shared" si="6"/>
        <v>345.94000000000005</v>
      </c>
      <c r="O43" s="68">
        <f t="shared" si="6"/>
        <v>287.04000000000002</v>
      </c>
      <c r="P43" s="68">
        <f t="shared" si="6"/>
        <v>280.24000000000007</v>
      </c>
      <c r="Q43" s="68">
        <f>SUM(Q31:Q42)</f>
        <v>281.14000000000004</v>
      </c>
      <c r="R43" s="68">
        <f t="shared" si="6"/>
        <v>285.34000000000003</v>
      </c>
      <c r="S43" s="68">
        <f t="shared" si="6"/>
        <v>273.64000000000004</v>
      </c>
      <c r="T43" s="68">
        <f t="shared" si="6"/>
        <v>211.64</v>
      </c>
      <c r="U43" s="68">
        <f t="shared" si="6"/>
        <v>206.43999999999997</v>
      </c>
      <c r="V43" s="68">
        <f t="shared" si="6"/>
        <v>234.94</v>
      </c>
      <c r="W43" s="68">
        <f t="shared" si="6"/>
        <v>249.64</v>
      </c>
      <c r="X43" s="68">
        <f t="shared" si="6"/>
        <v>299.24</v>
      </c>
      <c r="Y43" s="68">
        <f t="shared" si="6"/>
        <v>333.34000000000003</v>
      </c>
      <c r="Z43" s="68">
        <f t="shared" si="6"/>
        <v>340.54</v>
      </c>
      <c r="AA43" s="68">
        <f t="shared" si="6"/>
        <v>309.84000000000003</v>
      </c>
      <c r="AB43" s="68">
        <f t="shared" si="6"/>
        <v>244.53999999999996</v>
      </c>
      <c r="AC43" s="68">
        <f t="shared" si="6"/>
        <v>200.33999999999997</v>
      </c>
      <c r="AD43" s="68">
        <f t="shared" si="6"/>
        <v>110.94</v>
      </c>
      <c r="AE43" s="68">
        <f t="shared" si="6"/>
        <v>76.14</v>
      </c>
      <c r="AF43" s="68">
        <f t="shared" si="6"/>
        <v>76.440000000000012</v>
      </c>
      <c r="AG43" s="73">
        <f>SUM(AG31:AG42)</f>
        <v>464.91</v>
      </c>
      <c r="AH43" s="51">
        <f t="shared" si="2"/>
        <v>365.34000000000003</v>
      </c>
      <c r="AI43" s="52">
        <f t="shared" si="3"/>
        <v>76.14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48">
        <v>0</v>
      </c>
      <c r="Q44" s="48">
        <v>0</v>
      </c>
      <c r="R44" s="48">
        <v>0</v>
      </c>
      <c r="S44" s="48">
        <v>0</v>
      </c>
      <c r="T44" s="48">
        <v>10</v>
      </c>
      <c r="U44" s="48">
        <v>0</v>
      </c>
      <c r="V44" s="48">
        <v>0</v>
      </c>
      <c r="W44" s="48">
        <v>0</v>
      </c>
      <c r="X44" s="48">
        <v>0</v>
      </c>
      <c r="Y44" s="48">
        <v>0</v>
      </c>
      <c r="Z44" s="48">
        <v>0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10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69">
        <v>0</v>
      </c>
      <c r="Q45" s="69">
        <v>0</v>
      </c>
      <c r="R45" s="69">
        <v>0</v>
      </c>
      <c r="S45" s="69">
        <v>0</v>
      </c>
      <c r="T45" s="69">
        <v>4.5999999999999996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4.5999999999999996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6">
        <v>0</v>
      </c>
      <c r="Q46" s="76">
        <v>0</v>
      </c>
      <c r="R46" s="76">
        <v>0</v>
      </c>
      <c r="S46" s="76">
        <v>0</v>
      </c>
      <c r="T46" s="76">
        <v>1.5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  <c r="Z46" s="76">
        <v>0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1.5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16.100000000000001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0</v>
      </c>
      <c r="Z47" s="68">
        <f t="shared" si="7"/>
        <v>0</v>
      </c>
      <c r="AA47" s="68">
        <f t="shared" si="7"/>
        <v>0</v>
      </c>
      <c r="AB47" s="68">
        <f t="shared" si="7"/>
        <v>0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16.100000000000001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71</v>
      </c>
      <c r="C48" s="48">
        <v>69</v>
      </c>
      <c r="D48" s="48">
        <v>67</v>
      </c>
      <c r="E48" s="48">
        <v>63.02</v>
      </c>
      <c r="F48" s="48">
        <v>64</v>
      </c>
      <c r="G48" s="48">
        <v>63.3</v>
      </c>
      <c r="H48" s="48">
        <v>61.76</v>
      </c>
      <c r="I48" s="48">
        <v>62.83</v>
      </c>
      <c r="J48" s="48">
        <v>63.4</v>
      </c>
      <c r="K48" s="48">
        <v>69.5</v>
      </c>
      <c r="L48" s="48">
        <v>0</v>
      </c>
      <c r="M48" s="48">
        <v>59</v>
      </c>
      <c r="N48" s="48">
        <v>65</v>
      </c>
      <c r="O48" s="48">
        <v>64.2</v>
      </c>
      <c r="P48" s="48">
        <v>62.9</v>
      </c>
      <c r="Q48" s="48">
        <v>63</v>
      </c>
      <c r="R48" s="48">
        <v>64</v>
      </c>
      <c r="S48" s="48">
        <v>73.2</v>
      </c>
      <c r="T48" s="48">
        <v>70.400000000000006</v>
      </c>
      <c r="U48" s="48">
        <v>67.099999999999994</v>
      </c>
      <c r="V48" s="48">
        <v>64.400000000000006</v>
      </c>
      <c r="W48" s="48">
        <v>61</v>
      </c>
      <c r="X48" s="48">
        <v>63.8</v>
      </c>
      <c r="Y48" s="48">
        <v>68.099999999999994</v>
      </c>
      <c r="Z48" s="48">
        <v>62.7</v>
      </c>
      <c r="AA48" s="48">
        <v>67.900000000000006</v>
      </c>
      <c r="AB48" s="48">
        <v>73.8</v>
      </c>
      <c r="AC48" s="48">
        <v>74.099999999999994</v>
      </c>
      <c r="AD48" s="48">
        <v>68.75</v>
      </c>
      <c r="AE48" s="48">
        <v>73.5</v>
      </c>
      <c r="AF48" s="48">
        <v>66.569999999999993</v>
      </c>
      <c r="AG48" s="56"/>
      <c r="AH48" s="51">
        <f t="shared" si="2"/>
        <v>74.099999999999994</v>
      </c>
      <c r="AI48" s="52">
        <f t="shared" si="3"/>
        <v>0</v>
      </c>
      <c r="AK48" s="53"/>
    </row>
    <row r="49" spans="1:37" x14ac:dyDescent="0.25">
      <c r="A49" s="57" t="s">
        <v>56</v>
      </c>
      <c r="B49" s="69">
        <v>40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59.2</v>
      </c>
      <c r="Z49" s="78">
        <v>70.400000000000006</v>
      </c>
      <c r="AA49" s="69">
        <v>65.900000000000006</v>
      </c>
      <c r="AB49" s="69">
        <v>66.099999999999994</v>
      </c>
      <c r="AC49" s="69">
        <v>59.9</v>
      </c>
      <c r="AD49" s="69">
        <v>0</v>
      </c>
      <c r="AE49" s="69">
        <v>0</v>
      </c>
      <c r="AF49" s="69">
        <v>0</v>
      </c>
      <c r="AG49" s="58"/>
      <c r="AH49" s="51">
        <f t="shared" si="2"/>
        <v>70.400000000000006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300</v>
      </c>
      <c r="C50" s="69">
        <v>310</v>
      </c>
      <c r="D50" s="69">
        <v>295</v>
      </c>
      <c r="E50" s="69">
        <v>284</v>
      </c>
      <c r="F50" s="69">
        <v>296</v>
      </c>
      <c r="G50" s="48">
        <v>304</v>
      </c>
      <c r="H50" s="48">
        <v>300</v>
      </c>
      <c r="I50" s="48">
        <v>332</v>
      </c>
      <c r="J50" s="48">
        <v>350</v>
      </c>
      <c r="K50" s="48">
        <v>340</v>
      </c>
      <c r="L50" s="69">
        <v>400</v>
      </c>
      <c r="M50" s="69">
        <v>350</v>
      </c>
      <c r="N50" s="69">
        <v>346</v>
      </c>
      <c r="O50" s="69">
        <v>360</v>
      </c>
      <c r="P50" s="69">
        <v>364</v>
      </c>
      <c r="Q50" s="69">
        <v>330</v>
      </c>
      <c r="R50" s="69">
        <v>340</v>
      </c>
      <c r="S50" s="69">
        <v>360</v>
      </c>
      <c r="T50" s="69">
        <v>334</v>
      </c>
      <c r="U50" s="79">
        <v>330</v>
      </c>
      <c r="V50" s="79">
        <v>356</v>
      </c>
      <c r="W50" s="79">
        <v>346</v>
      </c>
      <c r="X50" s="79">
        <v>366</v>
      </c>
      <c r="Y50" s="79">
        <v>310</v>
      </c>
      <c r="Z50" s="79">
        <v>334</v>
      </c>
      <c r="AA50" s="69">
        <v>334</v>
      </c>
      <c r="AB50" s="69">
        <v>330.6</v>
      </c>
      <c r="AC50" s="69">
        <v>325</v>
      </c>
      <c r="AD50" s="69">
        <v>333</v>
      </c>
      <c r="AE50" s="69">
        <v>307.3</v>
      </c>
      <c r="AF50" s="69">
        <v>294.60000000000002</v>
      </c>
      <c r="AG50" s="80"/>
      <c r="AH50" s="51">
        <f t="shared" si="2"/>
        <v>400</v>
      </c>
      <c r="AI50" s="52">
        <f t="shared" si="3"/>
        <v>284</v>
      </c>
      <c r="AK50" s="53"/>
    </row>
    <row r="51" spans="1:37" x14ac:dyDescent="0.25">
      <c r="A51" s="57" t="s">
        <v>58</v>
      </c>
      <c r="B51" s="81">
        <v>42</v>
      </c>
      <c r="C51" s="81">
        <v>42</v>
      </c>
      <c r="D51" s="81">
        <v>42</v>
      </c>
      <c r="E51" s="81">
        <v>45</v>
      </c>
      <c r="F51" s="81">
        <v>38</v>
      </c>
      <c r="G51" s="81">
        <v>42</v>
      </c>
      <c r="H51" s="81">
        <v>45</v>
      </c>
      <c r="I51" s="81">
        <v>42</v>
      </c>
      <c r="J51" s="81">
        <v>45</v>
      </c>
      <c r="K51" s="81">
        <v>45</v>
      </c>
      <c r="L51" s="69">
        <v>37</v>
      </c>
      <c r="M51" s="69">
        <v>34</v>
      </c>
      <c r="N51" s="69">
        <v>35</v>
      </c>
      <c r="O51" s="69">
        <v>42</v>
      </c>
      <c r="P51" s="69">
        <v>13</v>
      </c>
      <c r="Q51" s="69">
        <v>0</v>
      </c>
      <c r="R51" s="69">
        <v>0</v>
      </c>
      <c r="S51" s="69">
        <v>0</v>
      </c>
      <c r="T51" s="69">
        <v>42</v>
      </c>
      <c r="U51" s="69">
        <v>31</v>
      </c>
      <c r="V51" s="69">
        <v>12</v>
      </c>
      <c r="W51" s="69">
        <v>12</v>
      </c>
      <c r="X51" s="69">
        <v>0</v>
      </c>
      <c r="Y51" s="69">
        <v>0</v>
      </c>
      <c r="Z51" s="69">
        <v>0</v>
      </c>
      <c r="AA51" s="81">
        <v>0</v>
      </c>
      <c r="AB51" s="81">
        <v>0</v>
      </c>
      <c r="AC51" s="81">
        <v>0</v>
      </c>
      <c r="AD51" s="81">
        <v>0</v>
      </c>
      <c r="AE51" s="81">
        <v>0</v>
      </c>
      <c r="AF51" s="81">
        <v>0</v>
      </c>
      <c r="AG51" s="80"/>
      <c r="AH51" s="51">
        <f t="shared" si="2"/>
        <v>45</v>
      </c>
      <c r="AI51" s="52">
        <f t="shared" si="3"/>
        <v>0</v>
      </c>
      <c r="AK51" s="53"/>
    </row>
    <row r="52" spans="1:37" x14ac:dyDescent="0.25">
      <c r="A52" s="57" t="s">
        <v>59</v>
      </c>
      <c r="B52" s="81">
        <v>65</v>
      </c>
      <c r="C52" s="81">
        <v>75</v>
      </c>
      <c r="D52" s="81">
        <v>75</v>
      </c>
      <c r="E52" s="81">
        <v>67.599999999999994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1">
        <v>0</v>
      </c>
      <c r="L52" s="48">
        <v>0</v>
      </c>
      <c r="M52" s="48">
        <v>0</v>
      </c>
      <c r="N52" s="48">
        <v>0</v>
      </c>
      <c r="O52" s="48">
        <v>0</v>
      </c>
      <c r="P52" s="48">
        <v>65</v>
      </c>
      <c r="Q52" s="48">
        <v>62.3</v>
      </c>
      <c r="R52" s="48">
        <v>61.6</v>
      </c>
      <c r="S52" s="48">
        <v>54.6</v>
      </c>
      <c r="T52" s="48">
        <v>68</v>
      </c>
      <c r="U52" s="48">
        <v>68.3</v>
      </c>
      <c r="V52" s="48">
        <v>56.5</v>
      </c>
      <c r="W52" s="48">
        <v>59.1</v>
      </c>
      <c r="X52" s="48">
        <v>61.8</v>
      </c>
      <c r="Y52" s="48">
        <v>63.9</v>
      </c>
      <c r="Z52" s="48">
        <v>66.900000000000006</v>
      </c>
      <c r="AA52" s="48">
        <v>62.6</v>
      </c>
      <c r="AB52" s="48">
        <v>65.2</v>
      </c>
      <c r="AC52" s="48">
        <v>68.099999999999994</v>
      </c>
      <c r="AD52" s="48">
        <v>66.3</v>
      </c>
      <c r="AE52" s="48">
        <v>66.400000000000006</v>
      </c>
      <c r="AF52" s="48">
        <v>61.6</v>
      </c>
      <c r="AG52" s="80"/>
      <c r="AH52" s="51">
        <f t="shared" si="2"/>
        <v>75</v>
      </c>
      <c r="AI52" s="52">
        <f t="shared" si="3"/>
        <v>0</v>
      </c>
      <c r="AK52" s="53"/>
    </row>
    <row r="53" spans="1:37" x14ac:dyDescent="0.25">
      <c r="A53" s="57" t="s">
        <v>60</v>
      </c>
      <c r="B53" s="81">
        <v>6</v>
      </c>
      <c r="C53" s="81">
        <v>6</v>
      </c>
      <c r="D53" s="69">
        <v>6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82">
        <v>7</v>
      </c>
      <c r="M53" s="82">
        <v>7</v>
      </c>
      <c r="N53" s="82">
        <v>7</v>
      </c>
      <c r="O53" s="82">
        <v>7</v>
      </c>
      <c r="P53" s="82">
        <v>0</v>
      </c>
      <c r="Q53" s="82">
        <v>0</v>
      </c>
      <c r="R53" s="82">
        <v>0</v>
      </c>
      <c r="S53" s="82">
        <v>0</v>
      </c>
      <c r="T53" s="82">
        <v>6</v>
      </c>
      <c r="U53" s="82">
        <v>6</v>
      </c>
      <c r="V53" s="82">
        <v>6</v>
      </c>
      <c r="W53" s="82">
        <v>6</v>
      </c>
      <c r="X53" s="82">
        <v>6</v>
      </c>
      <c r="Y53" s="82">
        <v>6</v>
      </c>
      <c r="Z53" s="82">
        <v>6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0"/>
      <c r="AH53" s="51">
        <f t="shared" si="2"/>
        <v>7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69">
        <v>0</v>
      </c>
      <c r="E54" s="69">
        <v>0</v>
      </c>
      <c r="F54" s="69">
        <v>0</v>
      </c>
      <c r="G54" s="69">
        <v>0</v>
      </c>
      <c r="H54" s="48">
        <v>0</v>
      </c>
      <c r="I54" s="48">
        <v>0</v>
      </c>
      <c r="J54" s="48">
        <v>0</v>
      </c>
      <c r="K54" s="48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6</v>
      </c>
      <c r="C55" s="81">
        <v>6</v>
      </c>
      <c r="D55" s="81">
        <v>6</v>
      </c>
      <c r="E55" s="81">
        <v>6</v>
      </c>
      <c r="F55" s="81">
        <v>6</v>
      </c>
      <c r="G55" s="81">
        <v>6</v>
      </c>
      <c r="H55" s="81">
        <v>6</v>
      </c>
      <c r="I55" s="81">
        <v>6</v>
      </c>
      <c r="J55" s="81">
        <v>6</v>
      </c>
      <c r="K55" s="81">
        <v>6</v>
      </c>
      <c r="L55" s="81">
        <v>1.5</v>
      </c>
      <c r="M55" s="81">
        <v>1.6</v>
      </c>
      <c r="N55" s="81">
        <v>1.5</v>
      </c>
      <c r="O55" s="81">
        <v>1.5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6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8</v>
      </c>
      <c r="C57" s="81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84">
        <v>1.5</v>
      </c>
      <c r="M57" s="84">
        <v>1.5</v>
      </c>
      <c r="N57" s="84">
        <v>1.5</v>
      </c>
      <c r="O57" s="84">
        <v>1.5</v>
      </c>
      <c r="P57" s="84">
        <v>1.6</v>
      </c>
      <c r="Q57" s="84">
        <v>1.6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8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69">
        <v>0</v>
      </c>
      <c r="E58" s="69">
        <v>0</v>
      </c>
      <c r="F58" s="69">
        <v>0</v>
      </c>
      <c r="G58" s="69">
        <v>0</v>
      </c>
      <c r="H58" s="48">
        <v>0</v>
      </c>
      <c r="I58" s="48">
        <v>0</v>
      </c>
      <c r="J58" s="48">
        <v>0</v>
      </c>
      <c r="K58" s="48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538</v>
      </c>
      <c r="C59" s="68">
        <f t="shared" ref="C59:AF59" si="8">SUM(C48:C58)</f>
        <v>508</v>
      </c>
      <c r="D59" s="68">
        <f t="shared" si="8"/>
        <v>491</v>
      </c>
      <c r="E59" s="68">
        <f t="shared" si="8"/>
        <v>465.62</v>
      </c>
      <c r="F59" s="68">
        <f t="shared" si="8"/>
        <v>404</v>
      </c>
      <c r="G59" s="68">
        <f t="shared" si="8"/>
        <v>415.3</v>
      </c>
      <c r="H59" s="68">
        <f t="shared" si="8"/>
        <v>412.76</v>
      </c>
      <c r="I59" s="68">
        <f t="shared" si="8"/>
        <v>442.83</v>
      </c>
      <c r="J59" s="68">
        <f t="shared" si="8"/>
        <v>464.4</v>
      </c>
      <c r="K59" s="68">
        <f t="shared" si="8"/>
        <v>460.5</v>
      </c>
      <c r="L59" s="68">
        <f t="shared" si="8"/>
        <v>447</v>
      </c>
      <c r="M59" s="68">
        <f t="shared" si="8"/>
        <v>453.1</v>
      </c>
      <c r="N59" s="68">
        <f t="shared" si="8"/>
        <v>456</v>
      </c>
      <c r="O59" s="68">
        <f t="shared" si="8"/>
        <v>476.2</v>
      </c>
      <c r="P59" s="68">
        <f t="shared" si="8"/>
        <v>506.5</v>
      </c>
      <c r="Q59" s="68">
        <f t="shared" si="8"/>
        <v>456.90000000000003</v>
      </c>
      <c r="R59" s="68">
        <f t="shared" si="8"/>
        <v>465.6</v>
      </c>
      <c r="S59" s="68">
        <f t="shared" si="8"/>
        <v>487.8</v>
      </c>
      <c r="T59" s="68">
        <f t="shared" si="8"/>
        <v>520.4</v>
      </c>
      <c r="U59" s="68">
        <f t="shared" si="8"/>
        <v>502.40000000000003</v>
      </c>
      <c r="V59" s="68">
        <f t="shared" si="8"/>
        <v>494.9</v>
      </c>
      <c r="W59" s="68">
        <f t="shared" si="8"/>
        <v>484.1</v>
      </c>
      <c r="X59" s="68">
        <f t="shared" si="8"/>
        <v>497.6</v>
      </c>
      <c r="Y59" s="68">
        <f t="shared" si="8"/>
        <v>507.2</v>
      </c>
      <c r="Z59" s="68">
        <f t="shared" si="8"/>
        <v>540</v>
      </c>
      <c r="AA59" s="68">
        <f t="shared" si="8"/>
        <v>530.4</v>
      </c>
      <c r="AB59" s="68">
        <f t="shared" si="8"/>
        <v>535.70000000000005</v>
      </c>
      <c r="AC59" s="68">
        <f t="shared" si="8"/>
        <v>527.1</v>
      </c>
      <c r="AD59" s="68">
        <f t="shared" si="8"/>
        <v>468.05</v>
      </c>
      <c r="AE59" s="68">
        <f t="shared" si="8"/>
        <v>447.20000000000005</v>
      </c>
      <c r="AF59" s="68">
        <f t="shared" si="8"/>
        <v>422.77000000000004</v>
      </c>
      <c r="AG59" s="73">
        <f>SUM(AG48:AG58)</f>
        <v>0</v>
      </c>
      <c r="AH59" s="51">
        <f t="shared" si="2"/>
        <v>540</v>
      </c>
      <c r="AI59" s="52">
        <f t="shared" si="3"/>
        <v>404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f>B63+B59+B47+B43+B30+B64</f>
        <v>914.33999999999992</v>
      </c>
      <c r="C65" s="90">
        <f t="shared" ref="C65:AF65" si="10">C63+C59+C47+C43+C30+C64</f>
        <v>889.74</v>
      </c>
      <c r="D65" s="90">
        <f t="shared" si="10"/>
        <v>875.33999999999992</v>
      </c>
      <c r="E65" s="90">
        <f t="shared" si="10"/>
        <v>850.96</v>
      </c>
      <c r="F65" s="90">
        <f t="shared" si="10"/>
        <v>848.33999999999992</v>
      </c>
      <c r="G65" s="90">
        <f t="shared" si="10"/>
        <v>875.83999999999992</v>
      </c>
      <c r="H65" s="90">
        <f t="shared" si="10"/>
        <v>918.5</v>
      </c>
      <c r="I65" s="90">
        <f t="shared" si="10"/>
        <v>949.56999999999994</v>
      </c>
      <c r="J65" s="90">
        <f t="shared" si="10"/>
        <v>1015.44</v>
      </c>
      <c r="K65" s="90">
        <f t="shared" si="10"/>
        <v>1041.8400000000001</v>
      </c>
      <c r="L65" s="90">
        <f t="shared" si="10"/>
        <v>1015.74</v>
      </c>
      <c r="M65" s="90">
        <f t="shared" si="10"/>
        <v>1099.44</v>
      </c>
      <c r="N65" s="90">
        <f t="shared" si="10"/>
        <v>1081.24</v>
      </c>
      <c r="O65" s="90">
        <f t="shared" si="10"/>
        <v>1037.24</v>
      </c>
      <c r="P65" s="90">
        <f t="shared" si="10"/>
        <v>1068.74</v>
      </c>
      <c r="Q65" s="90">
        <f t="shared" si="10"/>
        <v>1012.1400000000001</v>
      </c>
      <c r="R65" s="90">
        <f t="shared" si="10"/>
        <v>1026.1400000000001</v>
      </c>
      <c r="S65" s="90">
        <f t="shared" si="10"/>
        <v>1036.1400000000001</v>
      </c>
      <c r="T65" s="90">
        <f t="shared" si="10"/>
        <v>1026.74</v>
      </c>
      <c r="U65" s="90">
        <f t="shared" si="10"/>
        <v>989.64</v>
      </c>
      <c r="V65" s="90">
        <f t="shared" si="10"/>
        <v>1011.04</v>
      </c>
      <c r="W65" s="90">
        <f t="shared" si="10"/>
        <v>1016.54</v>
      </c>
      <c r="X65" s="90">
        <f t="shared" si="10"/>
        <v>1083.6400000000001</v>
      </c>
      <c r="Y65" s="90">
        <f t="shared" si="10"/>
        <v>1141.8399999999999</v>
      </c>
      <c r="Z65" s="90">
        <f t="shared" si="10"/>
        <v>1178.8399999999999</v>
      </c>
      <c r="AA65" s="90">
        <f t="shared" si="10"/>
        <v>1135.94</v>
      </c>
      <c r="AB65" s="90">
        <f t="shared" si="10"/>
        <v>1078.74</v>
      </c>
      <c r="AC65" s="90">
        <f t="shared" si="10"/>
        <v>1025.1400000000001</v>
      </c>
      <c r="AD65" s="90">
        <f t="shared" si="10"/>
        <v>879.58999999999992</v>
      </c>
      <c r="AE65" s="90">
        <f t="shared" si="10"/>
        <v>823.44</v>
      </c>
      <c r="AF65" s="90">
        <f t="shared" si="10"/>
        <v>798.21</v>
      </c>
      <c r="AG65" s="73">
        <f>AG63+AG59+AG47+AG43+AG30+AG64</f>
        <v>1355.5100000000002</v>
      </c>
      <c r="AH65" s="51">
        <f t="shared" si="2"/>
        <v>1178.8399999999999</v>
      </c>
      <c r="AI65" s="52">
        <f t="shared" si="3"/>
        <v>798.21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49.94</v>
      </c>
      <c r="C72" s="93">
        <v>49.9</v>
      </c>
      <c r="D72" s="93">
        <v>49.993000000000002</v>
      </c>
      <c r="E72" s="93">
        <v>49.999000000000002</v>
      </c>
      <c r="F72" s="93">
        <v>49.954999999999998</v>
      </c>
      <c r="G72" s="93">
        <v>49.966000000000001</v>
      </c>
      <c r="H72" s="93">
        <v>49.947000000000003</v>
      </c>
      <c r="I72" s="93">
        <v>50.058999999999997</v>
      </c>
      <c r="J72" s="93">
        <v>50.070999999999998</v>
      </c>
      <c r="K72" s="93">
        <v>50.076000000000001</v>
      </c>
      <c r="L72" s="93">
        <v>50.030999999999999</v>
      </c>
      <c r="M72" s="93">
        <v>50.029000000000003</v>
      </c>
      <c r="N72" s="93">
        <v>50</v>
      </c>
      <c r="O72" s="93">
        <v>50.04</v>
      </c>
      <c r="P72" s="93">
        <v>50.026000000000003</v>
      </c>
      <c r="Q72" s="94">
        <v>49.962000000000003</v>
      </c>
      <c r="R72" s="93">
        <v>49.968000000000004</v>
      </c>
      <c r="S72" s="93">
        <v>49.96</v>
      </c>
      <c r="T72" s="93">
        <v>50.01</v>
      </c>
      <c r="U72" s="93">
        <v>49.93</v>
      </c>
      <c r="V72" s="93">
        <v>49.94</v>
      </c>
      <c r="W72" s="93">
        <v>49.89</v>
      </c>
      <c r="X72" s="93">
        <v>50.08</v>
      </c>
      <c r="Y72" s="93">
        <v>50.03</v>
      </c>
      <c r="Z72" s="93">
        <v>50.02</v>
      </c>
      <c r="AA72" s="93">
        <v>50.06</v>
      </c>
      <c r="AB72" s="93">
        <v>50.034999999999997</v>
      </c>
      <c r="AC72" s="93">
        <v>50.061</v>
      </c>
      <c r="AD72" s="93">
        <v>50.033000000000001</v>
      </c>
      <c r="AE72" s="93">
        <v>50.026000000000003</v>
      </c>
      <c r="AF72" s="95">
        <v>50.072000000000003</v>
      </c>
      <c r="AG72" s="96"/>
      <c r="AH72" s="51">
        <f t="shared" si="2"/>
        <v>50.08</v>
      </c>
      <c r="AI72" s="52">
        <f t="shared" si="3"/>
        <v>49.89</v>
      </c>
    </row>
    <row r="73" spans="1:35" x14ac:dyDescent="0.25">
      <c r="A73" s="97" t="s">
        <v>80</v>
      </c>
      <c r="B73" s="69">
        <v>125</v>
      </c>
      <c r="C73" s="69">
        <v>125</v>
      </c>
      <c r="D73" s="69">
        <v>125.9</v>
      </c>
      <c r="E73" s="69">
        <v>124.9</v>
      </c>
      <c r="F73" s="69">
        <v>125.8</v>
      </c>
      <c r="G73" s="69">
        <v>125.5</v>
      </c>
      <c r="H73" s="69">
        <v>125.7</v>
      </c>
      <c r="I73" s="69">
        <v>125.1</v>
      </c>
      <c r="J73" s="69">
        <v>124.1</v>
      </c>
      <c r="K73" s="69">
        <v>124.6</v>
      </c>
      <c r="L73" s="69">
        <v>121.5</v>
      </c>
      <c r="M73" s="69">
        <v>123.1</v>
      </c>
      <c r="N73" s="69">
        <v>121.2</v>
      </c>
      <c r="O73" s="69">
        <v>127.1</v>
      </c>
      <c r="P73" s="69">
        <v>124.4</v>
      </c>
      <c r="Q73" s="98">
        <v>123.3</v>
      </c>
      <c r="R73" s="98">
        <v>125.5</v>
      </c>
      <c r="S73" s="98">
        <v>125</v>
      </c>
      <c r="T73" s="98">
        <v>127.1</v>
      </c>
      <c r="U73" s="98">
        <v>129.4</v>
      </c>
      <c r="V73" s="98">
        <v>126.3</v>
      </c>
      <c r="W73" s="98">
        <v>127</v>
      </c>
      <c r="X73" s="98">
        <v>126.6</v>
      </c>
      <c r="Y73" s="98">
        <v>127.3</v>
      </c>
      <c r="Z73" s="98">
        <v>124.7</v>
      </c>
      <c r="AA73" s="69">
        <v>125.4</v>
      </c>
      <c r="AB73" s="69">
        <v>126</v>
      </c>
      <c r="AC73" s="69">
        <v>125.7</v>
      </c>
      <c r="AD73" s="69">
        <v>126.6</v>
      </c>
      <c r="AE73" s="69">
        <v>127.5</v>
      </c>
      <c r="AF73" s="99">
        <v>128.19999999999999</v>
      </c>
      <c r="AG73" s="100"/>
      <c r="AH73" s="51">
        <f t="shared" si="2"/>
        <v>129.4</v>
      </c>
      <c r="AI73" s="52">
        <f t="shared" si="3"/>
        <v>121.2</v>
      </c>
    </row>
    <row r="74" spans="1:35" x14ac:dyDescent="0.25">
      <c r="A74" s="97" t="s">
        <v>81</v>
      </c>
      <c r="B74" s="69">
        <v>128</v>
      </c>
      <c r="C74" s="69">
        <v>128</v>
      </c>
      <c r="D74" s="69">
        <v>129.19999999999999</v>
      </c>
      <c r="E74" s="69">
        <v>128.19999999999999</v>
      </c>
      <c r="F74" s="69">
        <v>129.5</v>
      </c>
      <c r="G74" s="69">
        <v>130</v>
      </c>
      <c r="H74" s="69">
        <v>129.1</v>
      </c>
      <c r="I74" s="69">
        <v>128.30000000000001</v>
      </c>
      <c r="J74" s="69">
        <v>127.4</v>
      </c>
      <c r="K74" s="69">
        <v>127.7</v>
      </c>
      <c r="L74" s="69">
        <v>125.1</v>
      </c>
      <c r="M74" s="69">
        <v>126.7</v>
      </c>
      <c r="N74" s="69">
        <v>125.4</v>
      </c>
      <c r="O74" s="69">
        <v>130</v>
      </c>
      <c r="P74" s="69">
        <v>127.5</v>
      </c>
      <c r="Q74" s="98">
        <v>126.8</v>
      </c>
      <c r="R74" s="98">
        <v>128.5</v>
      </c>
      <c r="S74" s="98">
        <v>128.9</v>
      </c>
      <c r="T74" s="98">
        <v>130.5</v>
      </c>
      <c r="U74" s="98">
        <v>132.19999999999999</v>
      </c>
      <c r="V74" s="98">
        <v>129.69999999999999</v>
      </c>
      <c r="W74" s="98">
        <v>130.30000000000001</v>
      </c>
      <c r="X74" s="98">
        <v>129.69999999999999</v>
      </c>
      <c r="Y74" s="98">
        <v>129.80000000000001</v>
      </c>
      <c r="Z74" s="98">
        <v>127.8</v>
      </c>
      <c r="AA74" s="69">
        <v>128.6</v>
      </c>
      <c r="AB74" s="69">
        <v>129.80000000000001</v>
      </c>
      <c r="AC74" s="69">
        <v>129.30000000000001</v>
      </c>
      <c r="AD74" s="69">
        <v>129.69999999999999</v>
      </c>
      <c r="AE74" s="69">
        <v>131.4</v>
      </c>
      <c r="AF74" s="99">
        <v>131.6</v>
      </c>
      <c r="AG74" s="100"/>
      <c r="AH74" s="51">
        <f t="shared" si="2"/>
        <v>132.19999999999999</v>
      </c>
      <c r="AI74" s="52">
        <f t="shared" si="3"/>
        <v>125.1</v>
      </c>
    </row>
    <row r="75" spans="1:35" x14ac:dyDescent="0.25">
      <c r="A75" s="97" t="s">
        <v>82</v>
      </c>
      <c r="B75" s="69">
        <v>130</v>
      </c>
      <c r="C75" s="69">
        <v>130</v>
      </c>
      <c r="D75" s="69">
        <v>130.19999999999999</v>
      </c>
      <c r="E75" s="69">
        <v>129</v>
      </c>
      <c r="F75" s="69">
        <v>130</v>
      </c>
      <c r="G75" s="69">
        <v>130.1</v>
      </c>
      <c r="H75" s="69">
        <v>129.80000000000001</v>
      </c>
      <c r="I75" s="69">
        <v>129.19999999999999</v>
      </c>
      <c r="J75" s="69">
        <v>130.5</v>
      </c>
      <c r="K75" s="69">
        <v>128.5</v>
      </c>
      <c r="L75" s="69">
        <v>128.80000000000001</v>
      </c>
      <c r="M75" s="69">
        <v>128.5</v>
      </c>
      <c r="N75" s="69">
        <v>128.4</v>
      </c>
      <c r="O75" s="69">
        <v>130</v>
      </c>
      <c r="P75" s="69">
        <v>130</v>
      </c>
      <c r="Q75" s="69">
        <v>127.8</v>
      </c>
      <c r="R75" s="69">
        <v>126.3</v>
      </c>
      <c r="S75" s="69">
        <v>127.8</v>
      </c>
      <c r="T75" s="98">
        <v>126</v>
      </c>
      <c r="U75" s="98">
        <v>127.6</v>
      </c>
      <c r="V75" s="98">
        <v>126.6</v>
      </c>
      <c r="W75" s="98">
        <v>129.30000000000001</v>
      </c>
      <c r="X75" s="98">
        <v>129.19999999999999</v>
      </c>
      <c r="Y75" s="98">
        <v>130</v>
      </c>
      <c r="Z75" s="98">
        <v>129</v>
      </c>
      <c r="AA75" s="69">
        <v>130.6</v>
      </c>
      <c r="AB75" s="69">
        <v>129.80000000000001</v>
      </c>
      <c r="AC75" s="69">
        <v>130.5</v>
      </c>
      <c r="AD75" s="69">
        <v>129</v>
      </c>
      <c r="AE75" s="69">
        <v>128</v>
      </c>
      <c r="AF75" s="99">
        <v>128.69999999999999</v>
      </c>
      <c r="AG75" s="100"/>
      <c r="AH75" s="51">
        <f t="shared" si="2"/>
        <v>130.6</v>
      </c>
      <c r="AI75" s="52">
        <f t="shared" si="3"/>
        <v>126</v>
      </c>
    </row>
    <row r="76" spans="1:35" x14ac:dyDescent="0.25">
      <c r="A76" s="101" t="s">
        <v>83</v>
      </c>
      <c r="B76" s="69">
        <v>134</v>
      </c>
      <c r="C76" s="69">
        <v>134</v>
      </c>
      <c r="D76" s="69">
        <v>132.5</v>
      </c>
      <c r="E76" s="69">
        <v>131.4</v>
      </c>
      <c r="F76" s="69">
        <v>132.19999999999999</v>
      </c>
      <c r="G76" s="69">
        <v>133.1</v>
      </c>
      <c r="H76" s="69">
        <v>132.80000000000001</v>
      </c>
      <c r="I76" s="69">
        <v>132</v>
      </c>
      <c r="J76" s="69">
        <v>132.5</v>
      </c>
      <c r="K76" s="69">
        <v>131.30000000000001</v>
      </c>
      <c r="L76" s="69">
        <v>129.69999999999999</v>
      </c>
      <c r="M76" s="69">
        <v>129.30000000000001</v>
      </c>
      <c r="N76" s="69">
        <v>130.5</v>
      </c>
      <c r="O76" s="69">
        <v>131.4</v>
      </c>
      <c r="P76" s="69">
        <v>131.5</v>
      </c>
      <c r="Q76" s="69">
        <v>128</v>
      </c>
      <c r="R76" s="69">
        <v>125.9</v>
      </c>
      <c r="S76" s="69">
        <v>128.30000000000001</v>
      </c>
      <c r="T76" s="98">
        <v>127.3</v>
      </c>
      <c r="U76" s="98">
        <v>128.80000000000001</v>
      </c>
      <c r="V76" s="98">
        <v>129.5</v>
      </c>
      <c r="W76" s="98">
        <v>131.4</v>
      </c>
      <c r="X76" s="98">
        <v>132.6</v>
      </c>
      <c r="Y76" s="98">
        <v>131.5</v>
      </c>
      <c r="Z76" s="98">
        <v>131.19999999999999</v>
      </c>
      <c r="AA76" s="69">
        <v>133</v>
      </c>
      <c r="AB76" s="69">
        <v>130.69999999999999</v>
      </c>
      <c r="AC76" s="69">
        <v>131.69999999999999</v>
      </c>
      <c r="AD76" s="69">
        <v>130.5</v>
      </c>
      <c r="AE76" s="69">
        <v>129.9</v>
      </c>
      <c r="AF76" s="99">
        <v>130.69999999999999</v>
      </c>
      <c r="AG76" s="100"/>
      <c r="AH76" s="51">
        <f t="shared" si="2"/>
        <v>134</v>
      </c>
      <c r="AI76" s="52">
        <f t="shared" si="3"/>
        <v>125.9</v>
      </c>
    </row>
    <row r="77" spans="1:35" x14ac:dyDescent="0.25">
      <c r="A77" s="101" t="s">
        <v>84</v>
      </c>
      <c r="B77" s="102">
        <v>129</v>
      </c>
      <c r="C77" s="102">
        <v>129</v>
      </c>
      <c r="D77" s="102">
        <v>130.5</v>
      </c>
      <c r="E77" s="102">
        <v>129.1</v>
      </c>
      <c r="F77" s="102">
        <v>131.6</v>
      </c>
      <c r="G77" s="102">
        <v>134.1</v>
      </c>
      <c r="H77" s="102">
        <v>133.5</v>
      </c>
      <c r="I77" s="102">
        <v>132.9</v>
      </c>
      <c r="J77" s="102">
        <v>133.1</v>
      </c>
      <c r="K77" s="102">
        <v>136.4</v>
      </c>
      <c r="L77" s="102">
        <v>130.80000000000001</v>
      </c>
      <c r="M77" s="102">
        <v>132.80000000000001</v>
      </c>
      <c r="N77" s="102">
        <v>131.6</v>
      </c>
      <c r="O77" s="102">
        <v>135.30000000000001</v>
      </c>
      <c r="P77" s="102">
        <v>132</v>
      </c>
      <c r="Q77" s="102">
        <v>133.5</v>
      </c>
      <c r="R77" s="102">
        <v>133.6</v>
      </c>
      <c r="S77" s="102">
        <v>133</v>
      </c>
      <c r="T77" s="98">
        <v>130.69999999999999</v>
      </c>
      <c r="U77" s="98">
        <v>135.6</v>
      </c>
      <c r="V77" s="98">
        <v>130.69999999999999</v>
      </c>
      <c r="W77" s="98">
        <v>129.5</v>
      </c>
      <c r="X77" s="98">
        <v>131.4</v>
      </c>
      <c r="Y77" s="98">
        <v>132.4</v>
      </c>
      <c r="Z77" s="98">
        <v>133</v>
      </c>
      <c r="AA77" s="102">
        <v>132.30000000000001</v>
      </c>
      <c r="AB77" s="102">
        <v>133.69999999999999</v>
      </c>
      <c r="AC77" s="102">
        <v>132.6</v>
      </c>
      <c r="AD77" s="102">
        <v>133.1</v>
      </c>
      <c r="AE77" s="102">
        <v>128.9</v>
      </c>
      <c r="AF77" s="103">
        <v>129</v>
      </c>
      <c r="AG77" s="104"/>
      <c r="AH77" s="51">
        <f t="shared" si="2"/>
        <v>136.4</v>
      </c>
      <c r="AI77" s="52">
        <f t="shared" si="3"/>
        <v>128.9</v>
      </c>
    </row>
    <row r="78" spans="1:35" x14ac:dyDescent="0.25">
      <c r="A78" s="97" t="s">
        <v>85</v>
      </c>
      <c r="B78" s="69">
        <v>128</v>
      </c>
      <c r="C78" s="69">
        <v>128</v>
      </c>
      <c r="D78" s="69">
        <v>133.5</v>
      </c>
      <c r="E78" s="69">
        <v>132</v>
      </c>
      <c r="F78" s="69">
        <v>135</v>
      </c>
      <c r="G78" s="69">
        <v>130.9</v>
      </c>
      <c r="H78" s="69">
        <v>130.1</v>
      </c>
      <c r="I78" s="69">
        <v>130.5</v>
      </c>
      <c r="J78" s="69">
        <v>128.6</v>
      </c>
      <c r="K78" s="69">
        <v>125.4</v>
      </c>
      <c r="L78" s="69">
        <v>0</v>
      </c>
      <c r="M78" s="69">
        <v>124.8</v>
      </c>
      <c r="N78" s="69">
        <v>128.4</v>
      </c>
      <c r="O78" s="69">
        <v>129.6</v>
      </c>
      <c r="P78" s="69">
        <v>129</v>
      </c>
      <c r="Q78" s="69">
        <v>129.19999999999999</v>
      </c>
      <c r="R78" s="69">
        <v>130.19999999999999</v>
      </c>
      <c r="S78" s="69">
        <v>129.80000000000001</v>
      </c>
      <c r="T78" s="98">
        <v>127</v>
      </c>
      <c r="U78" s="98">
        <v>130.69999999999999</v>
      </c>
      <c r="V78" s="98">
        <v>131.9</v>
      </c>
      <c r="W78" s="98">
        <v>133.69999999999999</v>
      </c>
      <c r="X78" s="98">
        <v>134.5</v>
      </c>
      <c r="Y78" s="98">
        <v>135.4</v>
      </c>
      <c r="Z78" s="98">
        <v>134.5</v>
      </c>
      <c r="AA78" s="69">
        <v>130.9</v>
      </c>
      <c r="AB78" s="69">
        <v>129.9</v>
      </c>
      <c r="AC78" s="69">
        <v>130.19999999999999</v>
      </c>
      <c r="AD78" s="69">
        <v>130.6</v>
      </c>
      <c r="AE78" s="69">
        <v>130.80000000000001</v>
      </c>
      <c r="AF78" s="99">
        <v>134.69999999999999</v>
      </c>
      <c r="AG78" s="100"/>
      <c r="AH78" s="51">
        <f>MAX(B78:AF78)</f>
        <v>135.4</v>
      </c>
      <c r="AI78" s="52">
        <f>MIN(B78:AF78)</f>
        <v>0</v>
      </c>
    </row>
    <row r="79" spans="1:35" ht="15.75" thickBot="1" x14ac:dyDescent="0.3">
      <c r="A79" s="97" t="s">
        <v>86</v>
      </c>
      <c r="B79" s="105">
        <v>65</v>
      </c>
      <c r="C79" s="105">
        <v>65.8</v>
      </c>
      <c r="D79" s="105">
        <v>65.599999999999994</v>
      </c>
      <c r="E79" s="105">
        <v>64.599999999999994</v>
      </c>
      <c r="F79" s="105">
        <v>65.900000000000006</v>
      </c>
      <c r="G79" s="105">
        <v>66.099999999999994</v>
      </c>
      <c r="H79" s="105">
        <v>65.7</v>
      </c>
      <c r="I79" s="105">
        <v>65.400000000000006</v>
      </c>
      <c r="J79" s="105">
        <v>65.3</v>
      </c>
      <c r="K79" s="105">
        <v>65.099999999999994</v>
      </c>
      <c r="L79" s="105">
        <v>63.5</v>
      </c>
      <c r="M79" s="105">
        <v>65.099999999999994</v>
      </c>
      <c r="N79" s="105">
        <v>64.2</v>
      </c>
      <c r="O79" s="105">
        <v>66.3</v>
      </c>
      <c r="P79" s="105">
        <v>65.2</v>
      </c>
      <c r="Q79" s="105">
        <v>64.8</v>
      </c>
      <c r="R79" s="105">
        <v>65.599999999999994</v>
      </c>
      <c r="S79" s="105">
        <v>65.599999999999994</v>
      </c>
      <c r="T79" s="105">
        <v>66.5</v>
      </c>
      <c r="U79" s="105">
        <v>67.599999999999994</v>
      </c>
      <c r="V79" s="105">
        <v>66.2</v>
      </c>
      <c r="W79" s="105">
        <v>66.8</v>
      </c>
      <c r="X79" s="105">
        <v>66.2</v>
      </c>
      <c r="Y79" s="105">
        <v>66.2</v>
      </c>
      <c r="Z79" s="105">
        <v>65.099999999999994</v>
      </c>
      <c r="AA79" s="105">
        <v>66.400000000000006</v>
      </c>
      <c r="AB79" s="105">
        <v>66.2</v>
      </c>
      <c r="AC79" s="105">
        <v>65.900000000000006</v>
      </c>
      <c r="AD79" s="105">
        <v>66.2</v>
      </c>
      <c r="AE79" s="105">
        <v>66.8</v>
      </c>
      <c r="AF79" s="106">
        <v>67.099999999999994</v>
      </c>
      <c r="AG79" s="107"/>
      <c r="AH79" s="51">
        <f>MAX(B79:AF79)</f>
        <v>67.599999999999994</v>
      </c>
      <c r="AI79" s="52">
        <f>MIN(B79:AF79)</f>
        <v>63.5</v>
      </c>
    </row>
    <row r="80" spans="1:35" x14ac:dyDescent="0.25">
      <c r="A80" s="108" t="s">
        <v>87</v>
      </c>
      <c r="B80" s="109">
        <f t="shared" ref="B80:AF80" si="19">SUMIF(B48:B57,"&gt;0")</f>
        <v>538</v>
      </c>
      <c r="C80" s="109">
        <f t="shared" si="19"/>
        <v>508</v>
      </c>
      <c r="D80" s="109">
        <f t="shared" si="19"/>
        <v>491</v>
      </c>
      <c r="E80" s="109">
        <f t="shared" si="19"/>
        <v>465.62</v>
      </c>
      <c r="F80" s="109">
        <f t="shared" si="19"/>
        <v>404</v>
      </c>
      <c r="G80" s="109">
        <f t="shared" si="19"/>
        <v>415.3</v>
      </c>
      <c r="H80" s="109">
        <f t="shared" si="19"/>
        <v>412.76</v>
      </c>
      <c r="I80" s="109">
        <f t="shared" si="19"/>
        <v>442.83</v>
      </c>
      <c r="J80" s="109">
        <f t="shared" si="19"/>
        <v>464.4</v>
      </c>
      <c r="K80" s="109">
        <f t="shared" si="19"/>
        <v>460.5</v>
      </c>
      <c r="L80" s="109">
        <f t="shared" si="19"/>
        <v>447</v>
      </c>
      <c r="M80" s="109">
        <f t="shared" si="19"/>
        <v>453.1</v>
      </c>
      <c r="N80" s="109">
        <f t="shared" si="19"/>
        <v>456</v>
      </c>
      <c r="O80" s="109">
        <f t="shared" si="19"/>
        <v>476.2</v>
      </c>
      <c r="P80" s="109">
        <f t="shared" si="19"/>
        <v>506.5</v>
      </c>
      <c r="Q80" s="109">
        <f t="shared" si="19"/>
        <v>456.90000000000003</v>
      </c>
      <c r="R80" s="109">
        <f t="shared" si="19"/>
        <v>465.6</v>
      </c>
      <c r="S80" s="109">
        <f t="shared" si="19"/>
        <v>487.8</v>
      </c>
      <c r="T80" s="109">
        <f t="shared" si="19"/>
        <v>520.4</v>
      </c>
      <c r="U80" s="109">
        <f t="shared" si="19"/>
        <v>502.40000000000003</v>
      </c>
      <c r="V80" s="109">
        <f t="shared" si="19"/>
        <v>494.9</v>
      </c>
      <c r="W80" s="109">
        <f t="shared" si="19"/>
        <v>484.1</v>
      </c>
      <c r="X80" s="109">
        <f t="shared" si="19"/>
        <v>497.6</v>
      </c>
      <c r="Y80" s="109">
        <f t="shared" si="19"/>
        <v>507.2</v>
      </c>
      <c r="Z80" s="109">
        <f t="shared" si="19"/>
        <v>540</v>
      </c>
      <c r="AA80" s="109">
        <f t="shared" si="19"/>
        <v>530.4</v>
      </c>
      <c r="AB80" s="109">
        <f t="shared" si="19"/>
        <v>535.70000000000005</v>
      </c>
      <c r="AC80" s="109">
        <f t="shared" si="19"/>
        <v>527.1</v>
      </c>
      <c r="AD80" s="109">
        <f t="shared" si="19"/>
        <v>468.05</v>
      </c>
      <c r="AE80" s="109">
        <f t="shared" si="19"/>
        <v>447.20000000000005</v>
      </c>
      <c r="AF80" s="109">
        <f t="shared" si="19"/>
        <v>422.77000000000004</v>
      </c>
      <c r="AG80" s="110"/>
      <c r="AH80" s="51">
        <f>MAX(B80:AF80)</f>
        <v>540</v>
      </c>
      <c r="AI80" s="52">
        <f>MIN(B80:AF80)</f>
        <v>404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137.41999999999999</v>
      </c>
      <c r="C82" s="114">
        <f t="shared" ref="C82:AF82" si="20">C11+C13+C17+C34+C36+C38+C40+C94+C108+C110+C121+C127+C130+C139+C143+C144+C147+C154+C159+C162+C163+C164+C172+C177+C83+C84+C85+C86+C99</f>
        <v>139.41999999999999</v>
      </c>
      <c r="D82" s="114">
        <f t="shared" si="20"/>
        <v>140.71999999999997</v>
      </c>
      <c r="E82" s="114">
        <f t="shared" si="20"/>
        <v>141.02000000000001</v>
      </c>
      <c r="F82" s="114">
        <f t="shared" si="20"/>
        <v>156.81999999999996</v>
      </c>
      <c r="G82" s="114">
        <f t="shared" si="20"/>
        <v>174.21999999999997</v>
      </c>
      <c r="H82" s="114">
        <f t="shared" si="20"/>
        <v>205.01999999999998</v>
      </c>
      <c r="I82" s="114">
        <f t="shared" si="20"/>
        <v>224.42</v>
      </c>
      <c r="J82" s="114">
        <f t="shared" si="20"/>
        <v>242.72</v>
      </c>
      <c r="K82" s="114">
        <f t="shared" si="20"/>
        <v>264.21999999999997</v>
      </c>
      <c r="L82" s="114">
        <f t="shared" si="20"/>
        <v>257.32</v>
      </c>
      <c r="M82" s="114">
        <f t="shared" si="20"/>
        <v>255.32000000000002</v>
      </c>
      <c r="N82" s="114">
        <f t="shared" si="20"/>
        <v>261.81999999999994</v>
      </c>
      <c r="O82" s="114">
        <f t="shared" si="20"/>
        <v>235.82000000000002</v>
      </c>
      <c r="P82" s="114">
        <f t="shared" si="20"/>
        <v>236.21999999999997</v>
      </c>
      <c r="Q82" s="114">
        <f t="shared" si="20"/>
        <v>224.92</v>
      </c>
      <c r="R82" s="114">
        <f t="shared" si="20"/>
        <v>229.61999999999998</v>
      </c>
      <c r="S82" s="114">
        <f t="shared" si="20"/>
        <v>233.42</v>
      </c>
      <c r="T82" s="114">
        <f t="shared" si="20"/>
        <v>220.42</v>
      </c>
      <c r="U82" s="114">
        <f t="shared" si="20"/>
        <v>231.81999999999996</v>
      </c>
      <c r="V82" s="114">
        <f t="shared" si="20"/>
        <v>236.82</v>
      </c>
      <c r="W82" s="114">
        <f t="shared" si="20"/>
        <v>249.52</v>
      </c>
      <c r="X82" s="114">
        <f t="shared" si="20"/>
        <v>272.01999999999992</v>
      </c>
      <c r="Y82" s="114">
        <f t="shared" si="20"/>
        <v>303.71999999999991</v>
      </c>
      <c r="Z82" s="114">
        <f t="shared" si="20"/>
        <v>307.71999999999997</v>
      </c>
      <c r="AA82" s="114">
        <f t="shared" si="20"/>
        <v>284.31999999999994</v>
      </c>
      <c r="AB82" s="114">
        <f t="shared" si="20"/>
        <v>248.42</v>
      </c>
      <c r="AC82" s="114">
        <f t="shared" si="20"/>
        <v>222.51999999999998</v>
      </c>
      <c r="AD82" s="114">
        <f t="shared" si="20"/>
        <v>175.92000000000002</v>
      </c>
      <c r="AE82" s="114">
        <f t="shared" si="20"/>
        <v>154.91999999999999</v>
      </c>
      <c r="AF82" s="114">
        <f t="shared" si="20"/>
        <v>143.91999999999999</v>
      </c>
      <c r="AG82" s="115"/>
      <c r="AH82" s="51">
        <f>MAX(B82:AF82)</f>
        <v>307.71999999999997</v>
      </c>
      <c r="AI82" s="52">
        <f>MIN(B82:AF82)</f>
        <v>137.41999999999999</v>
      </c>
    </row>
    <row r="83" spans="1:37" x14ac:dyDescent="0.25">
      <c r="A83" s="116" t="s">
        <v>89</v>
      </c>
      <c r="B83" s="117">
        <v>-40</v>
      </c>
      <c r="C83" s="117">
        <v>-40</v>
      </c>
      <c r="D83" s="117">
        <v>-41.5</v>
      </c>
      <c r="E83" s="117">
        <v>-41.7</v>
      </c>
      <c r="F83" s="117">
        <v>-17.7</v>
      </c>
      <c r="G83" s="117">
        <v>-7.4</v>
      </c>
      <c r="H83" s="117">
        <v>9.9</v>
      </c>
      <c r="I83" s="117">
        <v>7.4</v>
      </c>
      <c r="J83" s="117">
        <v>23.3</v>
      </c>
      <c r="K83" s="117">
        <v>39.799999999999997</v>
      </c>
      <c r="L83" s="117">
        <v>37.299999999999997</v>
      </c>
      <c r="M83" s="117">
        <v>66.5</v>
      </c>
      <c r="N83" s="117">
        <v>57.7</v>
      </c>
      <c r="O83" s="117">
        <v>29.2</v>
      </c>
      <c r="P83" s="117">
        <v>15.2</v>
      </c>
      <c r="Q83" s="117">
        <v>11.7</v>
      </c>
      <c r="R83" s="117">
        <v>9.6999999999999993</v>
      </c>
      <c r="S83" s="117">
        <v>6.5</v>
      </c>
      <c r="T83" s="117">
        <v>12.7</v>
      </c>
      <c r="U83" s="117">
        <v>30.1</v>
      </c>
      <c r="V83" s="117">
        <v>18.899999999999999</v>
      </c>
      <c r="W83" s="117">
        <v>26.3</v>
      </c>
      <c r="X83" s="117">
        <v>32.700000000000003</v>
      </c>
      <c r="Y83" s="117">
        <v>38.799999999999997</v>
      </c>
      <c r="Z83" s="117">
        <v>38.799999999999997</v>
      </c>
      <c r="AA83" s="49">
        <v>24.7</v>
      </c>
      <c r="AB83" s="49">
        <v>15.4</v>
      </c>
      <c r="AC83" s="49">
        <v>3.9</v>
      </c>
      <c r="AD83" s="49">
        <v>-4.2</v>
      </c>
      <c r="AE83" s="49">
        <v>-25.5</v>
      </c>
      <c r="AF83" s="118">
        <v>-29.1</v>
      </c>
      <c r="AG83" s="119">
        <v>75</v>
      </c>
      <c r="AH83" s="51">
        <f>IF(ABS(MAX(B83:AF83))&gt;ABS(MIN(B83:AF83)),MAX(B83:AF83),MIN(B83:AF83))</f>
        <v>66.5</v>
      </c>
      <c r="AI83" s="120">
        <f>INDEX($B$9:$AF$9,1,MATCH(AH83,B83:AF83,0))</f>
        <v>0.375</v>
      </c>
    </row>
    <row r="84" spans="1:37" x14ac:dyDescent="0.25">
      <c r="A84" s="121" t="s">
        <v>90</v>
      </c>
      <c r="B84" s="82">
        <v>-8</v>
      </c>
      <c r="C84" s="82">
        <v>-8</v>
      </c>
      <c r="D84" s="82">
        <v>-7</v>
      </c>
      <c r="E84" s="82">
        <v>-8</v>
      </c>
      <c r="F84" s="82">
        <v>-19</v>
      </c>
      <c r="G84" s="82">
        <v>-13</v>
      </c>
      <c r="H84" s="82">
        <v>-5</v>
      </c>
      <c r="I84" s="82">
        <v>4</v>
      </c>
      <c r="J84" s="82">
        <v>7</v>
      </c>
      <c r="K84" s="82">
        <v>12</v>
      </c>
      <c r="L84" s="82">
        <v>6</v>
      </c>
      <c r="M84" s="82">
        <v>-1.5</v>
      </c>
      <c r="N84" s="82">
        <v>3.2</v>
      </c>
      <c r="O84" s="82">
        <v>19.3</v>
      </c>
      <c r="P84" s="82">
        <v>30.2</v>
      </c>
      <c r="Q84" s="82">
        <v>32</v>
      </c>
      <c r="R84" s="82">
        <v>38</v>
      </c>
      <c r="S84" s="82">
        <v>27</v>
      </c>
      <c r="T84" s="82">
        <v>21.5</v>
      </c>
      <c r="U84" s="82">
        <v>6</v>
      </c>
      <c r="V84" s="82">
        <v>21</v>
      </c>
      <c r="W84" s="82">
        <v>24</v>
      </c>
      <c r="X84" s="82">
        <v>23.5</v>
      </c>
      <c r="Y84" s="82">
        <v>36.4</v>
      </c>
      <c r="Z84" s="82">
        <v>43</v>
      </c>
      <c r="AA84" s="69">
        <v>40</v>
      </c>
      <c r="AB84" s="69">
        <v>35.4</v>
      </c>
      <c r="AC84" s="69">
        <v>39</v>
      </c>
      <c r="AD84" s="69">
        <v>26.1</v>
      </c>
      <c r="AE84" s="69">
        <v>-7.2</v>
      </c>
      <c r="AF84" s="122">
        <v>-10</v>
      </c>
      <c r="AG84" s="119">
        <v>240</v>
      </c>
      <c r="AH84" s="51">
        <f>IF(ABS(MAX(B84:AF84))&gt;ABS(MIN(B84:AF84)),MAX(B84:AF84),MIN(B84:AF84))</f>
        <v>43</v>
      </c>
      <c r="AI84" s="120">
        <f>INDEX($B$9:$AF$9,1,MATCH(AH84,B84:AF84,0))</f>
        <v>0.8125</v>
      </c>
    </row>
    <row r="85" spans="1:37" x14ac:dyDescent="0.25">
      <c r="A85" s="121" t="s">
        <v>91</v>
      </c>
      <c r="B85" s="82">
        <v>-6</v>
      </c>
      <c r="C85" s="82">
        <v>-2</v>
      </c>
      <c r="D85" s="82">
        <v>-4.5</v>
      </c>
      <c r="E85" s="82">
        <v>-5.7</v>
      </c>
      <c r="F85" s="82">
        <v>-0.4</v>
      </c>
      <c r="G85" s="82">
        <v>-1.7</v>
      </c>
      <c r="H85" s="82">
        <v>3.7</v>
      </c>
      <c r="I85" s="82">
        <v>7.3</v>
      </c>
      <c r="J85" s="82">
        <v>8.1999999999999993</v>
      </c>
      <c r="K85" s="82">
        <v>10.8</v>
      </c>
      <c r="L85" s="82">
        <v>5.6</v>
      </c>
      <c r="M85" s="82">
        <v>3.3</v>
      </c>
      <c r="N85" s="82">
        <v>2.6</v>
      </c>
      <c r="O85" s="82">
        <v>6.2</v>
      </c>
      <c r="P85" s="82">
        <v>7.1</v>
      </c>
      <c r="Q85" s="82">
        <v>5</v>
      </c>
      <c r="R85" s="82">
        <v>7.7</v>
      </c>
      <c r="S85" s="82">
        <v>8</v>
      </c>
      <c r="T85" s="82">
        <v>7.2</v>
      </c>
      <c r="U85" s="82">
        <v>6.4</v>
      </c>
      <c r="V85" s="82">
        <v>1.9</v>
      </c>
      <c r="W85" s="82">
        <v>5.5</v>
      </c>
      <c r="X85" s="82">
        <v>8.4</v>
      </c>
      <c r="Y85" s="82">
        <v>17.600000000000001</v>
      </c>
      <c r="Z85" s="82">
        <v>15.9</v>
      </c>
      <c r="AA85" s="69">
        <v>11.2</v>
      </c>
      <c r="AB85" s="69">
        <v>7.2</v>
      </c>
      <c r="AC85" s="69">
        <v>5.2</v>
      </c>
      <c r="AD85" s="69">
        <v>6.4</v>
      </c>
      <c r="AE85" s="69">
        <v>-1.4</v>
      </c>
      <c r="AF85" s="122">
        <v>-1</v>
      </c>
      <c r="AG85" s="119">
        <v>60</v>
      </c>
      <c r="AH85" s="51">
        <f>IF(ABS(MAX(B85:AF85))&gt;ABS(MIN(B85:AF85)),MAX(B85:AF85),MIN(B85:AF85))</f>
        <v>17.600000000000001</v>
      </c>
      <c r="AI85" s="120">
        <f>INDEX($B$9:$AF$9,1,MATCH(AH85,B85:AF85,0))</f>
        <v>0.79166666666666663</v>
      </c>
    </row>
    <row r="86" spans="1:37" x14ac:dyDescent="0.25">
      <c r="A86" s="123" t="s">
        <v>92</v>
      </c>
      <c r="B86" s="84">
        <v>52</v>
      </c>
      <c r="C86" s="84">
        <v>50</v>
      </c>
      <c r="D86" s="84">
        <v>50</v>
      </c>
      <c r="E86" s="84">
        <v>55.9</v>
      </c>
      <c r="F86" s="84">
        <v>54.7</v>
      </c>
      <c r="G86" s="84">
        <v>59.5</v>
      </c>
      <c r="H86" s="84">
        <v>59.5</v>
      </c>
      <c r="I86" s="84">
        <v>69.099999999999994</v>
      </c>
      <c r="J86" s="84">
        <v>67.5</v>
      </c>
      <c r="K86" s="84">
        <v>63.1</v>
      </c>
      <c r="L86" s="84">
        <v>76</v>
      </c>
      <c r="M86" s="84">
        <v>54.2</v>
      </c>
      <c r="N86" s="84">
        <v>65.5</v>
      </c>
      <c r="O86" s="84">
        <v>48.7</v>
      </c>
      <c r="P86" s="84">
        <v>46</v>
      </c>
      <c r="Q86" s="84">
        <v>39.200000000000003</v>
      </c>
      <c r="R86" s="84">
        <v>37.1</v>
      </c>
      <c r="S86" s="84">
        <v>53.3</v>
      </c>
      <c r="T86" s="84">
        <v>40.9</v>
      </c>
      <c r="U86" s="84">
        <v>48.7</v>
      </c>
      <c r="V86" s="84">
        <v>52.9</v>
      </c>
      <c r="W86" s="84">
        <v>48.2</v>
      </c>
      <c r="X86" s="84">
        <v>56.8</v>
      </c>
      <c r="Y86" s="84">
        <v>48.4</v>
      </c>
      <c r="Z86" s="84">
        <v>50.9</v>
      </c>
      <c r="AA86" s="124">
        <v>53.3</v>
      </c>
      <c r="AB86" s="124">
        <v>31.1</v>
      </c>
      <c r="AC86" s="124">
        <v>16.5</v>
      </c>
      <c r="AD86" s="124">
        <v>-8.6</v>
      </c>
      <c r="AE86" s="124">
        <v>31.8</v>
      </c>
      <c r="AF86" s="125">
        <v>31.1</v>
      </c>
      <c r="AG86" s="126">
        <v>120</v>
      </c>
      <c r="AH86" s="51">
        <f>IF(ABS(MAX(B86:AF86))&gt;ABS(MIN(B86:AF86)),MAX(B86:AF86),MIN(B86:AF86))</f>
        <v>76</v>
      </c>
      <c r="AI86" s="120">
        <f>INDEX($B$9:$AF$9,1,MATCH(AH86,B86:AF86,0))</f>
        <v>0.33333333333333331</v>
      </c>
    </row>
    <row r="87" spans="1:37" ht="15.75" thickBot="1" x14ac:dyDescent="0.3">
      <c r="A87" s="123" t="s">
        <v>93</v>
      </c>
      <c r="B87" s="84">
        <v>93</v>
      </c>
      <c r="C87" s="84">
        <v>90</v>
      </c>
      <c r="D87" s="84">
        <v>84.7</v>
      </c>
      <c r="E87" s="84">
        <v>90.9</v>
      </c>
      <c r="F87" s="84">
        <v>98.3</v>
      </c>
      <c r="G87" s="84">
        <v>98</v>
      </c>
      <c r="H87" s="84">
        <v>98.4</v>
      </c>
      <c r="I87" s="84">
        <v>107.2</v>
      </c>
      <c r="J87" s="84">
        <v>105</v>
      </c>
      <c r="K87" s="84">
        <v>100</v>
      </c>
      <c r="L87" s="84">
        <v>110</v>
      </c>
      <c r="M87" s="84">
        <v>79</v>
      </c>
      <c r="N87" s="84">
        <v>90</v>
      </c>
      <c r="O87" s="84">
        <v>73.5</v>
      </c>
      <c r="P87" s="84">
        <v>93.8</v>
      </c>
      <c r="Q87" s="84">
        <v>100.6</v>
      </c>
      <c r="R87" s="84">
        <v>95.6</v>
      </c>
      <c r="S87" s="84">
        <v>86</v>
      </c>
      <c r="T87" s="84">
        <v>49.2</v>
      </c>
      <c r="U87" s="84">
        <v>49.6</v>
      </c>
      <c r="V87" s="84">
        <v>75.099999999999994</v>
      </c>
      <c r="W87" s="84">
        <v>71.7</v>
      </c>
      <c r="X87" s="84">
        <v>69.900000000000006</v>
      </c>
      <c r="Y87" s="84">
        <v>75.3</v>
      </c>
      <c r="Z87" s="84">
        <v>83.9</v>
      </c>
      <c r="AA87" s="124">
        <v>92.8</v>
      </c>
      <c r="AB87" s="124">
        <v>93.7</v>
      </c>
      <c r="AC87" s="124">
        <v>101.7</v>
      </c>
      <c r="AD87" s="124">
        <v>85.5</v>
      </c>
      <c r="AE87" s="124">
        <v>74.900000000000006</v>
      </c>
      <c r="AF87" s="125">
        <v>72.400000000000006</v>
      </c>
      <c r="AG87" s="126"/>
      <c r="AH87" s="51">
        <f>IF(ABS(MAX(B87:AF87))&gt;ABS(MIN(B87:AF87)),MAX(B87:AF87),MIN(B87:AF87))</f>
        <v>110</v>
      </c>
      <c r="AI87" s="120">
        <f>INDEX($B$9:$AF$9,1,MATCH(AH87,B87:AF87,0))</f>
        <v>0.33333333333333331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1099.44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21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21)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21)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914.33999999999992</v>
      </c>
      <c r="U193" s="172">
        <f t="shared" si="37"/>
        <v>889.74</v>
      </c>
      <c r="V193" s="172">
        <f t="shared" si="37"/>
        <v>875.33999999999992</v>
      </c>
      <c r="W193" s="172">
        <f t="shared" si="37"/>
        <v>850.96</v>
      </c>
      <c r="X193" s="172">
        <f t="shared" si="37"/>
        <v>848.33999999999992</v>
      </c>
      <c r="Y193" s="172">
        <f t="shared" si="37"/>
        <v>875.83999999999992</v>
      </c>
      <c r="Z193" s="172">
        <f t="shared" si="37"/>
        <v>918.5</v>
      </c>
      <c r="AA193" s="172">
        <f t="shared" si="37"/>
        <v>949.56999999999994</v>
      </c>
      <c r="AB193" s="172">
        <f t="shared" si="37"/>
        <v>1015.44</v>
      </c>
      <c r="AC193" s="172">
        <f t="shared" si="37"/>
        <v>1041.8400000000001</v>
      </c>
      <c r="AD193" s="172">
        <f t="shared" si="37"/>
        <v>1015.74</v>
      </c>
      <c r="AE193" s="172">
        <f t="shared" si="37"/>
        <v>1099.44</v>
      </c>
      <c r="AF193" s="172">
        <f t="shared" si="37"/>
        <v>1081.24</v>
      </c>
      <c r="AG193" s="172">
        <f t="shared" si="37"/>
        <v>1037.24</v>
      </c>
      <c r="AH193" s="172">
        <f t="shared" si="37"/>
        <v>1068.74</v>
      </c>
      <c r="AI193" s="172">
        <f t="shared" si="37"/>
        <v>1012.1400000000001</v>
      </c>
      <c r="AJ193" s="172">
        <f t="shared" si="37"/>
        <v>1026.1400000000001</v>
      </c>
      <c r="AK193" s="172">
        <f t="shared" si="37"/>
        <v>1036.1400000000001</v>
      </c>
      <c r="AL193" s="172">
        <f t="shared" si="37"/>
        <v>1026.74</v>
      </c>
      <c r="AM193" s="172">
        <f t="shared" si="37"/>
        <v>989.64</v>
      </c>
      <c r="AN193" s="172">
        <f t="shared" si="37"/>
        <v>1011.04</v>
      </c>
      <c r="AO193" s="172">
        <f t="shared" si="37"/>
        <v>1016.54</v>
      </c>
      <c r="AP193" s="172">
        <f t="shared" si="37"/>
        <v>1083.6400000000001</v>
      </c>
      <c r="AQ193" s="172">
        <f t="shared" si="37"/>
        <v>1141.8399999999999</v>
      </c>
      <c r="AR193" s="172">
        <f t="shared" si="37"/>
        <v>1178.8399999999999</v>
      </c>
      <c r="AS193" s="172">
        <f t="shared" si="37"/>
        <v>1135.94</v>
      </c>
      <c r="AT193" s="172">
        <f t="shared" si="37"/>
        <v>1078.74</v>
      </c>
      <c r="AU193" s="172">
        <f t="shared" si="37"/>
        <v>1025.1400000000001</v>
      </c>
      <c r="AV193" s="172">
        <f t="shared" si="37"/>
        <v>879.58999999999992</v>
      </c>
      <c r="AW193" s="172">
        <f t="shared" si="37"/>
        <v>823.44</v>
      </c>
      <c r="AX193" s="172">
        <f t="shared" si="37"/>
        <v>798.21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797" priority="129">
      <formula>S$9&gt;=20/24</formula>
    </cfRule>
    <cfRule type="expression" dxfId="1796" priority="130">
      <formula>AND(S$9&gt;=14/24,S$9&lt;20/24)</formula>
    </cfRule>
    <cfRule type="expression" dxfId="1795" priority="131">
      <formula>AND(S$9&gt;=8/24,S$9&lt;14/24)</formula>
    </cfRule>
    <cfRule type="expression" dxfId="1794" priority="132">
      <formula>S$9&lt;8/24</formula>
    </cfRule>
  </conditionalFormatting>
  <conditionalFormatting sqref="B8:AF10 AA70:AF70 B70:Q70 L32:Z33 L31:Q31 B47:AF47 B71:AF71 B48:K50 B72:Q72 C173:AF179 M36 N35:Q36 L29:Q29 M37:Q39 L34:Q34 L49:T50 V35:W35 S34:W34 X34:Z35 AA72:AF79 B59:AF69 U11:Z12 D51:K52 B51:C58 B73:Z79 L51:Q58 R11:T11 R54:Z58 L44:AF46 AA48:AF51">
    <cfRule type="expression" dxfId="1793" priority="125">
      <formula>B$9&gt;=20/24</formula>
    </cfRule>
    <cfRule type="expression" dxfId="1792" priority="126">
      <formula>AND(B$9&gt;=14/24,B$9&lt;20/24)</formula>
    </cfRule>
    <cfRule type="expression" dxfId="1791" priority="127">
      <formula>AND(B$9&gt;=8/24,B$9&lt;14/24)</formula>
    </cfRule>
    <cfRule type="expression" dxfId="1790" priority="128">
      <formula>B$9&lt;8/24</formula>
    </cfRule>
  </conditionalFormatting>
  <conditionalFormatting sqref="B171:AF171">
    <cfRule type="expression" dxfId="1789" priority="121">
      <formula>B$9&gt;=20/24</formula>
    </cfRule>
    <cfRule type="expression" dxfId="1788" priority="122">
      <formula>AND(B$9&gt;=14/24,B$9&lt;20/24)</formula>
    </cfRule>
    <cfRule type="expression" dxfId="1787" priority="123">
      <formula>AND(B$9&gt;=8/24,B$9&lt;14/24)</formula>
    </cfRule>
    <cfRule type="expression" dxfId="1786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785" priority="116">
      <formula>L$9&gt;=20/24</formula>
    </cfRule>
    <cfRule type="expression" dxfId="1784" priority="117">
      <formula>AND(L$9&gt;=14/24,L$9&lt;20/24)</formula>
    </cfRule>
    <cfRule type="expression" dxfId="1783" priority="118">
      <formula>AND(L$9&gt;=8/24,L$9&lt;14/24)</formula>
    </cfRule>
    <cfRule type="expression" dxfId="1782" priority="119">
      <formula>L$9&lt;8/24</formula>
    </cfRule>
  </conditionalFormatting>
  <conditionalFormatting sqref="L35:M35">
    <cfRule type="expression" dxfId="1781" priority="112">
      <formula>L$9&gt;=20/24</formula>
    </cfRule>
    <cfRule type="expression" dxfId="1780" priority="113">
      <formula>AND(L$9&gt;=14/24,L$9&lt;20/24)</formula>
    </cfRule>
    <cfRule type="expression" dxfId="1779" priority="114">
      <formula>AND(L$9&gt;=8/24,L$9&lt;14/24)</formula>
    </cfRule>
    <cfRule type="expression" dxfId="1778" priority="115">
      <formula>L$9&lt;8/24</formula>
    </cfRule>
  </conditionalFormatting>
  <conditionalFormatting sqref="U13:Z13">
    <cfRule type="expression" dxfId="1777" priority="108">
      <formula>U$9&gt;=20/24</formula>
    </cfRule>
    <cfRule type="expression" dxfId="1776" priority="109">
      <formula>AND(U$9&gt;=14/24,U$9&lt;20/24)</formula>
    </cfRule>
    <cfRule type="expression" dxfId="1775" priority="110">
      <formula>AND(U$9&gt;=8/24,U$9&lt;14/24)</formula>
    </cfRule>
    <cfRule type="expression" dxfId="1774" priority="111">
      <formula>U$9&lt;8/24</formula>
    </cfRule>
  </conditionalFormatting>
  <conditionalFormatting sqref="R31:Z31">
    <cfRule type="expression" dxfId="1773" priority="104">
      <formula>R$9&gt;=20/24</formula>
    </cfRule>
    <cfRule type="expression" dxfId="1772" priority="105">
      <formula>AND(R$9&gt;=14/24,R$9&lt;20/24)</formula>
    </cfRule>
    <cfRule type="expression" dxfId="1771" priority="106">
      <formula>AND(R$9&gt;=8/24,R$9&lt;14/24)</formula>
    </cfRule>
    <cfRule type="expression" dxfId="1770" priority="107">
      <formula>R$9&lt;8/24</formula>
    </cfRule>
  </conditionalFormatting>
  <conditionalFormatting sqref="R48:Z48">
    <cfRule type="expression" dxfId="1769" priority="100">
      <formula>R$9&gt;=20/24</formula>
    </cfRule>
    <cfRule type="expression" dxfId="1768" priority="101">
      <formula>AND(R$9&gt;=14/24,R$9&lt;20/24)</formula>
    </cfRule>
    <cfRule type="expression" dxfId="1767" priority="102">
      <formula>AND(R$9&gt;=8/24,R$9&lt;14/24)</formula>
    </cfRule>
    <cfRule type="expression" dxfId="1766" priority="103">
      <formula>R$9&lt;8/24</formula>
    </cfRule>
  </conditionalFormatting>
  <conditionalFormatting sqref="R70:Z70">
    <cfRule type="expression" dxfId="1765" priority="96">
      <formula>R$9&gt;=20/24</formula>
    </cfRule>
    <cfRule type="expression" dxfId="1764" priority="97">
      <formula>AND(R$9&gt;=14/24,R$9&lt;20/24)</formula>
    </cfRule>
    <cfRule type="expression" dxfId="1763" priority="98">
      <formula>AND(R$9&gt;=8/24,R$9&lt;14/24)</formula>
    </cfRule>
    <cfRule type="expression" dxfId="1762" priority="99">
      <formula>R$9&lt;8/24</formula>
    </cfRule>
  </conditionalFormatting>
  <conditionalFormatting sqref="R72:Z72">
    <cfRule type="expression" dxfId="1761" priority="92">
      <formula>R$9&gt;=20/24</formula>
    </cfRule>
    <cfRule type="expression" dxfId="1760" priority="93">
      <formula>AND(R$9&gt;=14/24,R$9&lt;20/24)</formula>
    </cfRule>
    <cfRule type="expression" dxfId="1759" priority="94">
      <formula>AND(R$9&gt;=8/24,R$9&lt;14/24)</formula>
    </cfRule>
    <cfRule type="expression" dxfId="1758" priority="95">
      <formula>R$9&lt;8/24</formula>
    </cfRule>
  </conditionalFormatting>
  <conditionalFormatting sqref="R22:T26 L11:R27 S14:Z14 S16:Z16 S18:Z18 S20:Z27">
    <cfRule type="expression" dxfId="1757" priority="88">
      <formula>L$9&gt;=20/24</formula>
    </cfRule>
    <cfRule type="expression" dxfId="1756" priority="89">
      <formula>AND(L$9&gt;=14/24,L$9&lt;20/24)</formula>
    </cfRule>
    <cfRule type="expression" dxfId="1755" priority="90">
      <formula>AND(L$9&gt;=8/24,L$9&lt;14/24)</formula>
    </cfRule>
    <cfRule type="expression" dxfId="1754" priority="91">
      <formula>L$9&lt;8/24</formula>
    </cfRule>
  </conditionalFormatting>
  <conditionalFormatting sqref="L40:Z40">
    <cfRule type="expression" dxfId="1753" priority="84">
      <formula>L$9&gt;=20/24</formula>
    </cfRule>
    <cfRule type="expression" dxfId="1752" priority="85">
      <formula>AND(L$9&gt;=14/24,L$9&lt;20/24)</formula>
    </cfRule>
    <cfRule type="expression" dxfId="1751" priority="86">
      <formula>AND(L$9&gt;=8/24,L$9&lt;14/24)</formula>
    </cfRule>
    <cfRule type="expression" dxfId="1750" priority="87">
      <formula>L$9&lt;8/24</formula>
    </cfRule>
  </conditionalFormatting>
  <conditionalFormatting sqref="L41:Z41">
    <cfRule type="expression" dxfId="1749" priority="80">
      <formula>L$9&gt;=20/24</formula>
    </cfRule>
    <cfRule type="expression" dxfId="1748" priority="81">
      <formula>AND(L$9&gt;=14/24,L$9&lt;20/24)</formula>
    </cfRule>
    <cfRule type="expression" dxfId="1747" priority="82">
      <formula>AND(L$9&gt;=8/24,L$9&lt;14/24)</formula>
    </cfRule>
    <cfRule type="expression" dxfId="1746" priority="83">
      <formula>L$9&lt;8/24</formula>
    </cfRule>
  </conditionalFormatting>
  <conditionalFormatting sqref="L36:R39 S37:Z39">
    <cfRule type="expression" dxfId="1745" priority="76">
      <formula>L$9&gt;=20/24</formula>
    </cfRule>
    <cfRule type="expression" dxfId="1744" priority="77">
      <formula>AND(L$9&gt;=14/24,L$9&lt;20/24)</formula>
    </cfRule>
    <cfRule type="expression" dxfId="1743" priority="78">
      <formula>AND(L$9&gt;=8/24,L$9&lt;14/24)</formula>
    </cfRule>
    <cfRule type="expression" dxfId="1742" priority="79">
      <formula>L$9&lt;8/24</formula>
    </cfRule>
  </conditionalFormatting>
  <conditionalFormatting sqref="R29:AD29">
    <cfRule type="expression" dxfId="1741" priority="72">
      <formula>R$9&gt;=20/24</formula>
    </cfRule>
    <cfRule type="expression" dxfId="1740" priority="73">
      <formula>AND(R$9&gt;=14/24,R$9&lt;20/24)</formula>
    </cfRule>
    <cfRule type="expression" dxfId="1739" priority="74">
      <formula>AND(R$9&gt;=8/24,R$9&lt;14/24)</formula>
    </cfRule>
    <cfRule type="expression" dxfId="1738" priority="75">
      <formula>R$9&lt;8/24</formula>
    </cfRule>
  </conditionalFormatting>
  <conditionalFormatting sqref="R12:T27 U14:Z27 S14:Z14 S16:Z16 S18:Z18 S20:Z27 AA16:AF27">
    <cfRule type="expression" dxfId="1737" priority="68">
      <formula>R$9&gt;=20/24</formula>
    </cfRule>
    <cfRule type="expression" dxfId="1736" priority="69">
      <formula>AND(R$9&gt;=14/24,R$9&lt;20/24)</formula>
    </cfRule>
    <cfRule type="expression" dxfId="1735" priority="70">
      <formula>AND(R$9&gt;=8/24,R$9&lt;14/24)</formula>
    </cfRule>
    <cfRule type="expression" dxfId="1734" priority="71">
      <formula>R$9&lt;8/24</formula>
    </cfRule>
  </conditionalFormatting>
  <conditionalFormatting sqref="R34:R39 S35:U39 V36:Z39 S37:Z39">
    <cfRule type="expression" dxfId="1733" priority="64">
      <formula>R$9&gt;=20/24</formula>
    </cfRule>
    <cfRule type="expression" dxfId="1732" priority="65">
      <formula>AND(R$9&gt;=14/24,R$9&lt;20/24)</formula>
    </cfRule>
    <cfRule type="expression" dxfId="1731" priority="66">
      <formula>AND(R$9&gt;=8/24,R$9&lt;14/24)</formula>
    </cfRule>
    <cfRule type="expression" dxfId="1730" priority="67">
      <formula>R$9&lt;8/24</formula>
    </cfRule>
  </conditionalFormatting>
  <conditionalFormatting sqref="R40:Z40">
    <cfRule type="expression" dxfId="1729" priority="60">
      <formula>R$9&gt;=20/24</formula>
    </cfRule>
    <cfRule type="expression" dxfId="1728" priority="61">
      <formula>AND(R$9&gt;=14/24,R$9&lt;20/24)</formula>
    </cfRule>
    <cfRule type="expression" dxfId="1727" priority="62">
      <formula>AND(R$9&gt;=8/24,R$9&lt;14/24)</formula>
    </cfRule>
    <cfRule type="expression" dxfId="1726" priority="63">
      <formula>R$9&lt;8/24</formula>
    </cfRule>
  </conditionalFormatting>
  <conditionalFormatting sqref="R41:Z41">
    <cfRule type="expression" dxfId="1725" priority="56">
      <formula>R$9&gt;=20/24</formula>
    </cfRule>
    <cfRule type="expression" dxfId="1724" priority="57">
      <formula>AND(R$9&gt;=14/24,R$9&lt;20/24)</formula>
    </cfRule>
    <cfRule type="expression" dxfId="1723" priority="58">
      <formula>AND(R$9&gt;=8/24,R$9&lt;14/24)</formula>
    </cfRule>
    <cfRule type="expression" dxfId="1722" priority="59">
      <formula>R$9&lt;8/24</formula>
    </cfRule>
  </conditionalFormatting>
  <conditionalFormatting sqref="R51:Z53 AA52:AF58">
    <cfRule type="expression" dxfId="1721" priority="52">
      <formula>R$9&gt;=20/24</formula>
    </cfRule>
    <cfRule type="expression" dxfId="1720" priority="53">
      <formula>AND(R$9&gt;=14/24,R$9&lt;20/24)</formula>
    </cfRule>
    <cfRule type="expression" dxfId="1719" priority="54">
      <formula>AND(R$9&gt;=8/24,R$9&lt;14/24)</formula>
    </cfRule>
    <cfRule type="expression" dxfId="1718" priority="55">
      <formula>R$9&lt;8/24</formula>
    </cfRule>
  </conditionalFormatting>
  <conditionalFormatting sqref="AA83:AF86">
    <cfRule type="expression" dxfId="1717" priority="48">
      <formula>AA$9&gt;=20/24</formula>
    </cfRule>
    <cfRule type="expression" dxfId="1716" priority="49">
      <formula>AND(AA$9&gt;=14/24,AA$9&lt;20/24)</formula>
    </cfRule>
    <cfRule type="expression" dxfId="1715" priority="50">
      <formula>AND(AA$9&gt;=8/24,AA$9&lt;14/24)</formula>
    </cfRule>
    <cfRule type="expression" dxfId="1714" priority="51">
      <formula>AA$9&lt;8/24</formula>
    </cfRule>
  </conditionalFormatting>
  <conditionalFormatting sqref="D53:K58">
    <cfRule type="expression" dxfId="1713" priority="44">
      <formula>D$9&gt;=20/24</formula>
    </cfRule>
    <cfRule type="expression" dxfId="1712" priority="45">
      <formula>AND(D$9&gt;=14/24,D$9&lt;20/24)</formula>
    </cfRule>
    <cfRule type="expression" dxfId="1711" priority="46">
      <formula>AND(D$9&gt;=8/24,D$9&lt;14/24)</formula>
    </cfRule>
    <cfRule type="expression" dxfId="1710" priority="47">
      <formula>D$9&lt;8/24</formula>
    </cfRule>
  </conditionalFormatting>
  <conditionalFormatting sqref="B83:K86">
    <cfRule type="expression" dxfId="1709" priority="40">
      <formula>B$9&gt;=20/24</formula>
    </cfRule>
    <cfRule type="expression" dxfId="1708" priority="41">
      <formula>AND(B$9&gt;=14/24,B$9&lt;20/24)</formula>
    </cfRule>
    <cfRule type="expression" dxfId="1707" priority="42">
      <formula>AND(B$9&gt;=8/24,B$9&lt;14/24)</formula>
    </cfRule>
    <cfRule type="expression" dxfId="1706" priority="43">
      <formula>B$9&lt;8/24</formula>
    </cfRule>
  </conditionalFormatting>
  <conditionalFormatting sqref="L83:Q86">
    <cfRule type="expression" dxfId="1705" priority="36">
      <formula>L$9&gt;=20/24</formula>
    </cfRule>
    <cfRule type="expression" dxfId="1704" priority="37">
      <formula>AND(L$9&gt;=14/24,L$9&lt;20/24)</formula>
    </cfRule>
    <cfRule type="expression" dxfId="1703" priority="38">
      <formula>AND(L$9&gt;=8/24,L$9&lt;14/24)</formula>
    </cfRule>
    <cfRule type="expression" dxfId="1702" priority="39">
      <formula>L$9&lt;8/24</formula>
    </cfRule>
  </conditionalFormatting>
  <conditionalFormatting sqref="R83:Z86">
    <cfRule type="expression" dxfId="1701" priority="32">
      <formula>R$9&gt;=20/24</formula>
    </cfRule>
    <cfRule type="expression" dxfId="1700" priority="33">
      <formula>AND(R$9&gt;=14/24,R$9&lt;20/24)</formula>
    </cfRule>
    <cfRule type="expression" dxfId="1699" priority="34">
      <formula>AND(R$9&gt;=8/24,R$9&lt;14/24)</formula>
    </cfRule>
    <cfRule type="expression" dxfId="1698" priority="35">
      <formula>R$9&lt;8/24</formula>
    </cfRule>
  </conditionalFormatting>
  <conditionalFormatting sqref="AG42 B11:AF47">
    <cfRule type="expression" dxfId="1697" priority="31">
      <formula>B11&gt;$AG11</formula>
    </cfRule>
  </conditionalFormatting>
  <conditionalFormatting sqref="T192:AX192">
    <cfRule type="expression" dxfId="1696" priority="27">
      <formula>T$9&gt;=20/24</formula>
    </cfRule>
    <cfRule type="expression" dxfId="1695" priority="28">
      <formula>AND(T$9&gt;=14/24,T$9&lt;20/24)</formula>
    </cfRule>
    <cfRule type="expression" dxfId="1694" priority="29">
      <formula>AND(T$9&gt;=8/24,T$9&lt;14/24)</formula>
    </cfRule>
    <cfRule type="expression" dxfId="1693" priority="30">
      <formula>T$9&lt;8/24</formula>
    </cfRule>
  </conditionalFormatting>
  <conditionalFormatting sqref="A11:A86 A88:A180">
    <cfRule type="expression" dxfId="1692" priority="26">
      <formula>$AH11=0</formula>
    </cfRule>
  </conditionalFormatting>
  <conditionalFormatting sqref="AA87:AF87">
    <cfRule type="expression" dxfId="1691" priority="22">
      <formula>AA$9&gt;=20/24</formula>
    </cfRule>
    <cfRule type="expression" dxfId="1690" priority="23">
      <formula>AND(AA$9&gt;=14/24,AA$9&lt;20/24)</formula>
    </cfRule>
    <cfRule type="expression" dxfId="1689" priority="24">
      <formula>AND(AA$9&gt;=8/24,AA$9&lt;14/24)</formula>
    </cfRule>
    <cfRule type="expression" dxfId="1688" priority="25">
      <formula>AA$9&lt;8/24</formula>
    </cfRule>
  </conditionalFormatting>
  <conditionalFormatting sqref="B87:K87">
    <cfRule type="expression" dxfId="1687" priority="18">
      <formula>B$9&gt;=20/24</formula>
    </cfRule>
    <cfRule type="expression" dxfId="1686" priority="19">
      <formula>AND(B$9&gt;=14/24,B$9&lt;20/24)</formula>
    </cfRule>
    <cfRule type="expression" dxfId="1685" priority="20">
      <formula>AND(B$9&gt;=8/24,B$9&lt;14/24)</formula>
    </cfRule>
    <cfRule type="expression" dxfId="1684" priority="21">
      <formula>B$9&lt;8/24</formula>
    </cfRule>
  </conditionalFormatting>
  <conditionalFormatting sqref="L87:Q87">
    <cfRule type="expression" dxfId="1683" priority="14">
      <formula>L$9&gt;=20/24</formula>
    </cfRule>
    <cfRule type="expression" dxfId="1682" priority="15">
      <formula>AND(L$9&gt;=14/24,L$9&lt;20/24)</formula>
    </cfRule>
    <cfRule type="expression" dxfId="1681" priority="16">
      <formula>AND(L$9&gt;=8/24,L$9&lt;14/24)</formula>
    </cfRule>
    <cfRule type="expression" dxfId="1680" priority="17">
      <formula>L$9&lt;8/24</formula>
    </cfRule>
  </conditionalFormatting>
  <conditionalFormatting sqref="R87:Z87">
    <cfRule type="expression" dxfId="1679" priority="10">
      <formula>R$9&gt;=20/24</formula>
    </cfRule>
    <cfRule type="expression" dxfId="1678" priority="11">
      <formula>AND(R$9&gt;=14/24,R$9&lt;20/24)</formula>
    </cfRule>
    <cfRule type="expression" dxfId="1677" priority="12">
      <formula>AND(R$9&gt;=8/24,R$9&lt;14/24)</formula>
    </cfRule>
    <cfRule type="expression" dxfId="1676" priority="13">
      <formula>R$9&lt;8/24</formula>
    </cfRule>
  </conditionalFormatting>
  <conditionalFormatting sqref="A87">
    <cfRule type="expression" dxfId="1675" priority="9">
      <formula>$AH87=0</formula>
    </cfRule>
  </conditionalFormatting>
  <conditionalFormatting sqref="B28:AF28">
    <cfRule type="expression" dxfId="1674" priority="5">
      <formula>B$9&gt;=20/24</formula>
    </cfRule>
    <cfRule type="expression" dxfId="1673" priority="6">
      <formula>AND(B$9&gt;=14/24,B$9&lt;20/24)</formula>
    </cfRule>
    <cfRule type="expression" dxfId="1672" priority="7">
      <formula>AND(B$9&gt;=8/24,B$9&lt;14/24)</formula>
    </cfRule>
    <cfRule type="expression" dxfId="1671" priority="8">
      <formula>B$9&lt;8/24</formula>
    </cfRule>
  </conditionalFormatting>
  <conditionalFormatting sqref="R28:AA28">
    <cfRule type="expression" dxfId="1670" priority="1">
      <formula>R$9&gt;=20/24</formula>
    </cfRule>
    <cfRule type="expression" dxfId="1669" priority="2">
      <formula>AND(R$9&gt;=14/24,R$9&lt;20/24)</formula>
    </cfRule>
    <cfRule type="expression" dxfId="1668" priority="3">
      <formula>AND(R$9&gt;=8/24,R$9&lt;14/24)</formula>
    </cfRule>
    <cfRule type="expression" dxfId="1667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62" activePane="bottomRight" state="frozen"/>
      <selection activeCell="AF88" sqref="AF88"/>
      <selection pane="topRight" activeCell="AF88" sqref="AF88"/>
      <selection pane="bottomLeft" activeCell="AF88" sqref="AF88"/>
      <selection pane="bottomRight" activeCell="AJ21" sqref="AJ21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22</v>
      </c>
      <c r="D4" s="226">
        <f ca="1">IFERROR(DATE(2021,4,13)+C4,"")</f>
        <v>44321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396.37</v>
      </c>
      <c r="C5" s="32">
        <f t="shared" ref="C5:AF5" si="0">C59</f>
        <v>370.97</v>
      </c>
      <c r="D5" s="32">
        <f t="shared" si="0"/>
        <v>361.7</v>
      </c>
      <c r="E5" s="32">
        <f t="shared" si="0"/>
        <v>326</v>
      </c>
      <c r="F5" s="32">
        <f t="shared" si="0"/>
        <v>342</v>
      </c>
      <c r="G5" s="32">
        <f t="shared" si="0"/>
        <v>352</v>
      </c>
      <c r="H5" s="32">
        <f t="shared" si="0"/>
        <v>366</v>
      </c>
      <c r="I5" s="32">
        <f t="shared" si="0"/>
        <v>368</v>
      </c>
      <c r="J5" s="32">
        <f t="shared" si="0"/>
        <v>351</v>
      </c>
      <c r="K5" s="32">
        <f t="shared" si="0"/>
        <v>312</v>
      </c>
      <c r="L5" s="32">
        <f t="shared" si="0"/>
        <v>440</v>
      </c>
      <c r="M5" s="32">
        <f t="shared" si="0"/>
        <v>465</v>
      </c>
      <c r="N5" s="32">
        <f t="shared" si="0"/>
        <v>436.6</v>
      </c>
      <c r="O5" s="32">
        <f t="shared" si="0"/>
        <v>399</v>
      </c>
      <c r="P5" s="32">
        <f t="shared" si="0"/>
        <v>405</v>
      </c>
      <c r="Q5" s="32">
        <f t="shared" si="0"/>
        <v>387</v>
      </c>
      <c r="R5" s="32">
        <f t="shared" si="0"/>
        <v>388.1</v>
      </c>
      <c r="S5" s="32">
        <f t="shared" si="0"/>
        <v>394.1</v>
      </c>
      <c r="T5" s="32">
        <f t="shared" si="0"/>
        <v>430.2</v>
      </c>
      <c r="U5" s="32">
        <f t="shared" si="0"/>
        <v>420.2</v>
      </c>
      <c r="V5" s="32">
        <f t="shared" si="0"/>
        <v>413.4</v>
      </c>
      <c r="W5" s="32">
        <f t="shared" si="0"/>
        <v>411.5</v>
      </c>
      <c r="X5" s="32">
        <f t="shared" si="0"/>
        <v>453.8</v>
      </c>
      <c r="Y5" s="32">
        <f t="shared" si="0"/>
        <v>501.2</v>
      </c>
      <c r="Z5" s="32">
        <f t="shared" si="0"/>
        <v>625.70000000000005</v>
      </c>
      <c r="AA5" s="32">
        <f t="shared" si="0"/>
        <v>598.29999999999995</v>
      </c>
      <c r="AB5" s="32">
        <f t="shared" si="0"/>
        <v>543.5</v>
      </c>
      <c r="AC5" s="32">
        <f t="shared" si="0"/>
        <v>551.20000000000005</v>
      </c>
      <c r="AD5" s="32">
        <f t="shared" si="0"/>
        <v>543.4</v>
      </c>
      <c r="AE5" s="32">
        <f t="shared" si="0"/>
        <v>497.8</v>
      </c>
      <c r="AF5" s="32">
        <f t="shared" si="0"/>
        <v>477.1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0"/>
      <c r="E6" s="180"/>
      <c r="F6" s="180"/>
      <c r="G6" s="180"/>
      <c r="H6" s="180"/>
      <c r="I6" s="180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1048MW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Load=703</v>
      </c>
      <c r="B7" s="35">
        <f t="shared" ref="B7:AF7" si="1">B65</f>
        <v>798.21</v>
      </c>
      <c r="C7" s="35">
        <f t="shared" si="1"/>
        <v>724.11</v>
      </c>
      <c r="D7" s="35">
        <f t="shared" si="1"/>
        <v>718.74</v>
      </c>
      <c r="E7" s="35">
        <f t="shared" si="1"/>
        <v>703.04</v>
      </c>
      <c r="F7" s="35">
        <f t="shared" si="1"/>
        <v>724.54</v>
      </c>
      <c r="G7" s="35">
        <f t="shared" si="1"/>
        <v>776.74</v>
      </c>
      <c r="H7" s="35">
        <f t="shared" si="1"/>
        <v>818.7399999999999</v>
      </c>
      <c r="I7" s="35">
        <f t="shared" si="1"/>
        <v>865.7399999999999</v>
      </c>
      <c r="J7" s="35">
        <f t="shared" si="1"/>
        <v>923.14</v>
      </c>
      <c r="K7" s="35">
        <f t="shared" si="1"/>
        <v>902.94</v>
      </c>
      <c r="L7" s="35">
        <f>L65</f>
        <v>1015.24</v>
      </c>
      <c r="M7" s="35">
        <f t="shared" si="1"/>
        <v>1048.3400000000001</v>
      </c>
      <c r="N7" s="35">
        <f t="shared" si="1"/>
        <v>986.1400000000001</v>
      </c>
      <c r="O7" s="35">
        <f t="shared" si="1"/>
        <v>978.64</v>
      </c>
      <c r="P7" s="35">
        <f t="shared" si="1"/>
        <v>976.04000000000008</v>
      </c>
      <c r="Q7" s="35">
        <f t="shared" si="1"/>
        <v>934.94</v>
      </c>
      <c r="R7" s="35">
        <f t="shared" si="1"/>
        <v>990.1400000000001</v>
      </c>
      <c r="S7" s="35">
        <f t="shared" si="1"/>
        <v>1002.04</v>
      </c>
      <c r="T7" s="35">
        <f t="shared" si="1"/>
        <v>1016.24</v>
      </c>
      <c r="U7" s="35">
        <f t="shared" si="1"/>
        <v>936.33999999999992</v>
      </c>
      <c r="V7" s="35">
        <f t="shared" si="1"/>
        <v>920.14</v>
      </c>
      <c r="W7" s="35">
        <f t="shared" si="1"/>
        <v>906.43999999999994</v>
      </c>
      <c r="X7" s="35">
        <f t="shared" si="1"/>
        <v>1004.54</v>
      </c>
      <c r="Y7" s="35">
        <f t="shared" si="1"/>
        <v>1118.2400000000002</v>
      </c>
      <c r="Z7" s="35">
        <f t="shared" si="1"/>
        <v>1248.5400000000002</v>
      </c>
      <c r="AA7" s="35">
        <f t="shared" si="1"/>
        <v>1193.3400000000001</v>
      </c>
      <c r="AB7" s="35">
        <f t="shared" si="1"/>
        <v>1140.74</v>
      </c>
      <c r="AC7" s="35">
        <f t="shared" si="1"/>
        <v>1088.94</v>
      </c>
      <c r="AD7" s="35">
        <f t="shared" si="1"/>
        <v>993.93999999999994</v>
      </c>
      <c r="AE7" s="35">
        <f t="shared" si="1"/>
        <v>949.63999999999987</v>
      </c>
      <c r="AF7" s="35">
        <f t="shared" si="1"/>
        <v>872.24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37.1</v>
      </c>
      <c r="C11" s="47">
        <v>34</v>
      </c>
      <c r="D11" s="47">
        <v>34</v>
      </c>
      <c r="E11" s="47">
        <v>34</v>
      </c>
      <c r="F11" s="47">
        <v>34</v>
      </c>
      <c r="G11" s="47">
        <v>34</v>
      </c>
      <c r="H11" s="47">
        <v>34</v>
      </c>
      <c r="I11" s="47">
        <v>32</v>
      </c>
      <c r="J11" s="47">
        <v>31</v>
      </c>
      <c r="K11" s="47">
        <v>34</v>
      </c>
      <c r="L11" s="47">
        <v>34</v>
      </c>
      <c r="M11" s="47">
        <v>34</v>
      </c>
      <c r="N11" s="47">
        <v>34</v>
      </c>
      <c r="O11" s="47">
        <v>34</v>
      </c>
      <c r="P11" s="47">
        <v>34</v>
      </c>
      <c r="Q11" s="47">
        <v>34</v>
      </c>
      <c r="R11" s="49">
        <v>27.9</v>
      </c>
      <c r="S11" s="49">
        <v>29.7</v>
      </c>
      <c r="T11" s="49">
        <v>28.8</v>
      </c>
      <c r="U11" s="49">
        <v>28.9</v>
      </c>
      <c r="V11" s="49">
        <v>28.4</v>
      </c>
      <c r="W11" s="49">
        <v>28.9</v>
      </c>
      <c r="X11" s="49">
        <v>27.7</v>
      </c>
      <c r="Y11" s="49">
        <v>27.2</v>
      </c>
      <c r="Z11" s="49">
        <v>26.4</v>
      </c>
      <c r="AA11" s="47">
        <v>27.9</v>
      </c>
      <c r="AB11" s="47">
        <v>27.9</v>
      </c>
      <c r="AC11" s="47">
        <v>27.9</v>
      </c>
      <c r="AD11" s="47">
        <v>27.9</v>
      </c>
      <c r="AE11" s="47">
        <v>27.9</v>
      </c>
      <c r="AF11" s="47">
        <v>27.9</v>
      </c>
      <c r="AG11" s="50">
        <v>60</v>
      </c>
      <c r="AH11" s="51">
        <f>MAX(B11:AF11)</f>
        <v>37.1</v>
      </c>
      <c r="AI11" s="52">
        <f>MIN(B11:AF11)</f>
        <v>26.4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38.700000000000003</v>
      </c>
      <c r="C12" s="55">
        <v>38.799999999999997</v>
      </c>
      <c r="D12" s="55">
        <v>38.799999999999997</v>
      </c>
      <c r="E12" s="55">
        <v>38.799999999999997</v>
      </c>
      <c r="F12" s="55">
        <v>38.799999999999997</v>
      </c>
      <c r="G12" s="55">
        <v>38.799999999999997</v>
      </c>
      <c r="H12" s="55">
        <v>40</v>
      </c>
      <c r="I12" s="55">
        <v>40</v>
      </c>
      <c r="J12" s="55">
        <v>40</v>
      </c>
      <c r="K12" s="55">
        <v>40.6</v>
      </c>
      <c r="L12" s="55">
        <v>40.299999999999997</v>
      </c>
      <c r="M12" s="55">
        <v>40.200000000000003</v>
      </c>
      <c r="N12" s="55">
        <v>39.799999999999997</v>
      </c>
      <c r="O12" s="55">
        <v>40.200000000000003</v>
      </c>
      <c r="P12" s="55">
        <v>35.799999999999997</v>
      </c>
      <c r="Q12" s="55">
        <v>35.700000000000003</v>
      </c>
      <c r="R12" s="48">
        <v>35.799999999999997</v>
      </c>
      <c r="S12" s="48">
        <v>36.200000000000003</v>
      </c>
      <c r="T12" s="48">
        <v>35.9</v>
      </c>
      <c r="U12" s="48">
        <v>35.799999999999997</v>
      </c>
      <c r="V12" s="48">
        <v>35.4</v>
      </c>
      <c r="W12" s="48">
        <v>35.6</v>
      </c>
      <c r="X12" s="48">
        <v>36.4</v>
      </c>
      <c r="Y12" s="48">
        <v>35.700000000000003</v>
      </c>
      <c r="Z12" s="48">
        <v>36.1</v>
      </c>
      <c r="AA12" s="55">
        <v>35.6</v>
      </c>
      <c r="AB12" s="55">
        <v>35.799999999999997</v>
      </c>
      <c r="AC12" s="55">
        <v>36.1</v>
      </c>
      <c r="AD12" s="55">
        <v>36</v>
      </c>
      <c r="AE12" s="55">
        <v>41.5</v>
      </c>
      <c r="AF12" s="55">
        <v>44</v>
      </c>
      <c r="AG12" s="56">
        <v>50</v>
      </c>
      <c r="AH12" s="51">
        <f t="shared" ref="AH12:AH77" si="2">MAX(B12:AF12)</f>
        <v>44</v>
      </c>
      <c r="AI12" s="52">
        <f t="shared" ref="AI12:AI77" si="3">MIN(B12:AF12)</f>
        <v>35.4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17.5</v>
      </c>
      <c r="C13" s="55">
        <v>17.5</v>
      </c>
      <c r="D13" s="55">
        <v>17.5</v>
      </c>
      <c r="E13" s="55">
        <v>17.5</v>
      </c>
      <c r="F13" s="55">
        <v>17.5</v>
      </c>
      <c r="G13" s="55">
        <v>17.5</v>
      </c>
      <c r="H13" s="55">
        <v>17.5</v>
      </c>
      <c r="I13" s="55">
        <v>17.5</v>
      </c>
      <c r="J13" s="55">
        <v>17.5</v>
      </c>
      <c r="K13" s="55">
        <v>16.8</v>
      </c>
      <c r="L13" s="55">
        <v>16.8</v>
      </c>
      <c r="M13" s="55">
        <v>16.8</v>
      </c>
      <c r="N13" s="55">
        <v>16.8</v>
      </c>
      <c r="O13" s="55">
        <v>16.8</v>
      </c>
      <c r="P13" s="55">
        <v>16.8</v>
      </c>
      <c r="Q13" s="55">
        <v>16.8</v>
      </c>
      <c r="R13" s="48">
        <v>15.6</v>
      </c>
      <c r="S13" s="48">
        <v>17.399999999999999</v>
      </c>
      <c r="T13" s="48">
        <v>17.899999999999999</v>
      </c>
      <c r="U13" s="48">
        <v>17.100000000000001</v>
      </c>
      <c r="V13" s="48">
        <v>17.100000000000001</v>
      </c>
      <c r="W13" s="48">
        <v>17.100000000000001</v>
      </c>
      <c r="X13" s="48">
        <v>17.100000000000001</v>
      </c>
      <c r="Y13" s="48">
        <v>18.3</v>
      </c>
      <c r="Z13" s="48">
        <v>18.2</v>
      </c>
      <c r="AA13" s="55">
        <v>18.3</v>
      </c>
      <c r="AB13" s="55">
        <v>18.3</v>
      </c>
      <c r="AC13" s="55">
        <v>18.3</v>
      </c>
      <c r="AD13" s="55">
        <v>18.3</v>
      </c>
      <c r="AE13" s="55">
        <v>39.6</v>
      </c>
      <c r="AF13" s="55">
        <v>18.3</v>
      </c>
      <c r="AG13" s="58">
        <v>45</v>
      </c>
      <c r="AH13" s="51">
        <f t="shared" si="2"/>
        <v>39.6</v>
      </c>
      <c r="AI13" s="52">
        <f t="shared" si="3"/>
        <v>15.6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14.2</v>
      </c>
      <c r="C14" s="55">
        <v>14.2</v>
      </c>
      <c r="D14" s="55">
        <v>14.2</v>
      </c>
      <c r="E14" s="55">
        <v>14.2</v>
      </c>
      <c r="F14" s="55">
        <v>14.2</v>
      </c>
      <c r="G14" s="55">
        <v>14.2</v>
      </c>
      <c r="H14" s="55">
        <v>14.2</v>
      </c>
      <c r="I14" s="55">
        <v>14.2</v>
      </c>
      <c r="J14" s="55">
        <v>14.2</v>
      </c>
      <c r="K14" s="55">
        <v>14.2</v>
      </c>
      <c r="L14" s="55">
        <v>14.2</v>
      </c>
      <c r="M14" s="55">
        <v>14.2</v>
      </c>
      <c r="N14" s="55">
        <v>14.2</v>
      </c>
      <c r="O14" s="55">
        <v>14.2</v>
      </c>
      <c r="P14" s="55">
        <v>14.2</v>
      </c>
      <c r="Q14" s="55">
        <v>14.2</v>
      </c>
      <c r="R14" s="48">
        <v>14.2</v>
      </c>
      <c r="S14" s="48">
        <v>14.2</v>
      </c>
      <c r="T14" s="48">
        <v>14.2</v>
      </c>
      <c r="U14" s="48">
        <v>14.2</v>
      </c>
      <c r="V14" s="48">
        <v>14.2</v>
      </c>
      <c r="W14" s="48">
        <v>14.2</v>
      </c>
      <c r="X14" s="48">
        <v>14.2</v>
      </c>
      <c r="Y14" s="48">
        <v>14.2</v>
      </c>
      <c r="Z14" s="48">
        <v>14.2</v>
      </c>
      <c r="AA14" s="55">
        <v>14.2</v>
      </c>
      <c r="AB14" s="55">
        <v>14.2</v>
      </c>
      <c r="AC14" s="55">
        <v>14.2</v>
      </c>
      <c r="AD14" s="55">
        <v>14.2</v>
      </c>
      <c r="AE14" s="55">
        <v>14.2</v>
      </c>
      <c r="AF14" s="55">
        <v>14.2</v>
      </c>
      <c r="AG14" s="58">
        <v>25</v>
      </c>
      <c r="AH14" s="51">
        <f t="shared" si="2"/>
        <v>14.2</v>
      </c>
      <c r="AI14" s="52">
        <f t="shared" si="3"/>
        <v>14.2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11.2</v>
      </c>
      <c r="C15" s="55">
        <v>11.2</v>
      </c>
      <c r="D15" s="55">
        <v>11.2</v>
      </c>
      <c r="E15" s="55">
        <v>11.2</v>
      </c>
      <c r="F15" s="55">
        <v>11.2</v>
      </c>
      <c r="G15" s="55">
        <v>11.2</v>
      </c>
      <c r="H15" s="55">
        <v>11.2</v>
      </c>
      <c r="I15" s="55">
        <v>11.2</v>
      </c>
      <c r="J15" s="55">
        <v>11.2</v>
      </c>
      <c r="K15" s="55">
        <v>9.6</v>
      </c>
      <c r="L15" s="55">
        <v>9.6</v>
      </c>
      <c r="M15" s="55">
        <v>9.6999999999999993</v>
      </c>
      <c r="N15" s="55">
        <v>9.6</v>
      </c>
      <c r="O15" s="55">
        <v>9.5</v>
      </c>
      <c r="P15" s="55">
        <v>9.5</v>
      </c>
      <c r="Q15" s="55">
        <v>9.4</v>
      </c>
      <c r="R15" s="48">
        <v>9.6</v>
      </c>
      <c r="S15" s="48">
        <v>9.5</v>
      </c>
      <c r="T15" s="48">
        <v>7</v>
      </c>
      <c r="U15" s="48">
        <v>10.199999999999999</v>
      </c>
      <c r="V15" s="48">
        <v>9.9</v>
      </c>
      <c r="W15" s="48">
        <v>6.8</v>
      </c>
      <c r="X15" s="48">
        <v>9.5</v>
      </c>
      <c r="Y15" s="48">
        <v>9.6999999999999993</v>
      </c>
      <c r="Z15" s="48">
        <v>9.6999999999999993</v>
      </c>
      <c r="AA15" s="55">
        <v>9.6</v>
      </c>
      <c r="AB15" s="55">
        <v>9.6999999999999993</v>
      </c>
      <c r="AC15" s="55">
        <v>9.6</v>
      </c>
      <c r="AD15" s="55">
        <v>9.6999999999999993</v>
      </c>
      <c r="AE15" s="55">
        <v>10</v>
      </c>
      <c r="AF15" s="55">
        <v>10.5</v>
      </c>
      <c r="AG15" s="58">
        <v>25</v>
      </c>
      <c r="AH15" s="51">
        <f t="shared" si="2"/>
        <v>11.2</v>
      </c>
      <c r="AI15" s="52">
        <f t="shared" si="3"/>
        <v>6.8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55">
        <v>6.2</v>
      </c>
      <c r="M16" s="55">
        <v>6.2</v>
      </c>
      <c r="N16" s="55">
        <v>6.2</v>
      </c>
      <c r="O16" s="55">
        <v>6.2</v>
      </c>
      <c r="P16" s="55">
        <v>6.2</v>
      </c>
      <c r="Q16" s="55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14</v>
      </c>
      <c r="C17" s="55">
        <v>12.9</v>
      </c>
      <c r="D17" s="55">
        <v>12.9</v>
      </c>
      <c r="E17" s="55">
        <v>12.9</v>
      </c>
      <c r="F17" s="55">
        <v>12.9</v>
      </c>
      <c r="G17" s="55">
        <v>12.9</v>
      </c>
      <c r="H17" s="55">
        <v>12.9</v>
      </c>
      <c r="I17" s="55">
        <v>12.9</v>
      </c>
      <c r="J17" s="55">
        <v>12.9</v>
      </c>
      <c r="K17" s="55">
        <v>12.3</v>
      </c>
      <c r="L17" s="55">
        <v>12.5</v>
      </c>
      <c r="M17" s="55">
        <v>12.5</v>
      </c>
      <c r="N17" s="55">
        <v>12.5</v>
      </c>
      <c r="O17" s="55">
        <v>12.7</v>
      </c>
      <c r="P17" s="55">
        <v>12.8</v>
      </c>
      <c r="Q17" s="55">
        <v>12.3</v>
      </c>
      <c r="R17" s="48">
        <v>12.2</v>
      </c>
      <c r="S17" s="48">
        <v>12</v>
      </c>
      <c r="T17" s="48">
        <v>12.7</v>
      </c>
      <c r="U17" s="48">
        <v>12.7</v>
      </c>
      <c r="V17" s="48">
        <v>12.8</v>
      </c>
      <c r="W17" s="48">
        <v>13.1</v>
      </c>
      <c r="X17" s="48">
        <v>15.8</v>
      </c>
      <c r="Y17" s="48">
        <v>15.8</v>
      </c>
      <c r="Z17" s="48">
        <v>15.9</v>
      </c>
      <c r="AA17" s="48">
        <v>15.7</v>
      </c>
      <c r="AB17" s="48">
        <v>15.6</v>
      </c>
      <c r="AC17" s="48">
        <v>15.8</v>
      </c>
      <c r="AD17" s="48">
        <v>15.2</v>
      </c>
      <c r="AE17" s="48">
        <v>15.3</v>
      </c>
      <c r="AF17" s="48">
        <v>15</v>
      </c>
      <c r="AG17" s="58">
        <v>22.1</v>
      </c>
      <c r="AH17" s="51">
        <f t="shared" si="2"/>
        <v>15.9</v>
      </c>
      <c r="AI17" s="52">
        <f t="shared" si="3"/>
        <v>12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11</v>
      </c>
      <c r="C18" s="55">
        <v>11</v>
      </c>
      <c r="D18" s="55">
        <v>11</v>
      </c>
      <c r="E18" s="55">
        <v>11</v>
      </c>
      <c r="F18" s="55">
        <v>11</v>
      </c>
      <c r="G18" s="55">
        <v>11</v>
      </c>
      <c r="H18" s="55">
        <v>11</v>
      </c>
      <c r="I18" s="55">
        <v>11</v>
      </c>
      <c r="J18" s="55">
        <v>11</v>
      </c>
      <c r="K18" s="55">
        <v>11</v>
      </c>
      <c r="L18" s="55">
        <v>11</v>
      </c>
      <c r="M18" s="55">
        <v>11</v>
      </c>
      <c r="N18" s="55">
        <v>11</v>
      </c>
      <c r="O18" s="55">
        <v>11</v>
      </c>
      <c r="P18" s="55">
        <v>11</v>
      </c>
      <c r="Q18" s="55">
        <v>11</v>
      </c>
      <c r="R18" s="48">
        <v>11</v>
      </c>
      <c r="S18" s="48">
        <v>11</v>
      </c>
      <c r="T18" s="48">
        <v>11</v>
      </c>
      <c r="U18" s="48">
        <v>11</v>
      </c>
      <c r="V18" s="48">
        <v>11</v>
      </c>
      <c r="W18" s="48">
        <v>11</v>
      </c>
      <c r="X18" s="48">
        <v>11</v>
      </c>
      <c r="Y18" s="48">
        <v>11</v>
      </c>
      <c r="Z18" s="48">
        <v>11</v>
      </c>
      <c r="AA18" s="48">
        <v>11</v>
      </c>
      <c r="AB18" s="48">
        <v>11</v>
      </c>
      <c r="AC18" s="48">
        <v>11</v>
      </c>
      <c r="AD18" s="48">
        <v>11</v>
      </c>
      <c r="AE18" s="48">
        <v>11</v>
      </c>
      <c r="AF18" s="48">
        <v>11</v>
      </c>
      <c r="AG18" s="58">
        <v>22.1</v>
      </c>
      <c r="AH18" s="51">
        <f t="shared" si="2"/>
        <v>11</v>
      </c>
      <c r="AI18" s="52">
        <f t="shared" si="3"/>
        <v>11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15.7</v>
      </c>
      <c r="C19" s="55">
        <v>15.7</v>
      </c>
      <c r="D19" s="55">
        <v>15.7</v>
      </c>
      <c r="E19" s="55">
        <v>15.7</v>
      </c>
      <c r="F19" s="55">
        <v>15.7</v>
      </c>
      <c r="G19" s="55">
        <v>15.7</v>
      </c>
      <c r="H19" s="55">
        <v>15.7</v>
      </c>
      <c r="I19" s="55">
        <v>15.7</v>
      </c>
      <c r="J19" s="55">
        <v>15.7</v>
      </c>
      <c r="K19" s="55">
        <v>12.3</v>
      </c>
      <c r="L19" s="55">
        <v>11.9</v>
      </c>
      <c r="M19" s="55">
        <v>11.9</v>
      </c>
      <c r="N19" s="55">
        <v>11.9</v>
      </c>
      <c r="O19" s="55">
        <v>14.3</v>
      </c>
      <c r="P19" s="55">
        <v>16.100000000000001</v>
      </c>
      <c r="Q19" s="55">
        <v>14.9</v>
      </c>
      <c r="R19" s="48">
        <v>12.9</v>
      </c>
      <c r="S19" s="48">
        <v>12.9</v>
      </c>
      <c r="T19" s="48">
        <v>13</v>
      </c>
      <c r="U19" s="48">
        <v>12.9</v>
      </c>
      <c r="V19" s="48">
        <v>12.8</v>
      </c>
      <c r="W19" s="48">
        <v>12.8</v>
      </c>
      <c r="X19" s="48">
        <v>12.7</v>
      </c>
      <c r="Y19" s="48">
        <v>12.8</v>
      </c>
      <c r="Z19" s="48">
        <v>12.8</v>
      </c>
      <c r="AA19" s="48">
        <v>13.4</v>
      </c>
      <c r="AB19" s="48">
        <v>12.7</v>
      </c>
      <c r="AC19" s="48">
        <v>12.8</v>
      </c>
      <c r="AD19" s="48">
        <v>12.7</v>
      </c>
      <c r="AE19" s="48">
        <v>12.7</v>
      </c>
      <c r="AF19" s="48">
        <v>12.7</v>
      </c>
      <c r="AG19" s="58">
        <v>22</v>
      </c>
      <c r="AH19" s="51">
        <f t="shared" si="2"/>
        <v>16.100000000000001</v>
      </c>
      <c r="AI19" s="52">
        <f t="shared" si="3"/>
        <v>11.9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7.5</v>
      </c>
      <c r="C20" s="55">
        <v>7.5</v>
      </c>
      <c r="D20" s="55">
        <v>7.5</v>
      </c>
      <c r="E20" s="55">
        <v>7.5</v>
      </c>
      <c r="F20" s="55">
        <v>11</v>
      </c>
      <c r="G20" s="55">
        <v>11</v>
      </c>
      <c r="H20" s="55">
        <v>11</v>
      </c>
      <c r="I20" s="55">
        <v>11</v>
      </c>
      <c r="J20" s="55">
        <v>11</v>
      </c>
      <c r="K20" s="55">
        <v>7.5</v>
      </c>
      <c r="L20" s="55">
        <v>7.5</v>
      </c>
      <c r="M20" s="55">
        <v>7.5</v>
      </c>
      <c r="N20" s="55">
        <v>7.5</v>
      </c>
      <c r="O20" s="55">
        <v>7.5</v>
      </c>
      <c r="P20" s="55">
        <v>7.5</v>
      </c>
      <c r="Q20" s="55">
        <v>7</v>
      </c>
      <c r="R20" s="55">
        <v>7</v>
      </c>
      <c r="S20" s="55">
        <v>7</v>
      </c>
      <c r="T20" s="55">
        <v>7</v>
      </c>
      <c r="U20" s="55">
        <v>7</v>
      </c>
      <c r="V20" s="55">
        <v>7</v>
      </c>
      <c r="W20" s="55">
        <v>7</v>
      </c>
      <c r="X20" s="55">
        <v>7</v>
      </c>
      <c r="Y20" s="55">
        <v>7</v>
      </c>
      <c r="Z20" s="55">
        <v>7</v>
      </c>
      <c r="AA20" s="55">
        <v>7</v>
      </c>
      <c r="AB20" s="55">
        <v>7</v>
      </c>
      <c r="AC20" s="55">
        <v>7</v>
      </c>
      <c r="AD20" s="55">
        <v>7</v>
      </c>
      <c r="AE20" s="55">
        <v>7</v>
      </c>
      <c r="AF20" s="55">
        <v>7</v>
      </c>
      <c r="AG20" s="58">
        <v>22</v>
      </c>
      <c r="AH20" s="51">
        <f t="shared" si="2"/>
        <v>11</v>
      </c>
      <c r="AI20" s="52">
        <f t="shared" si="3"/>
        <v>7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6.7</v>
      </c>
      <c r="C21" s="55">
        <v>6.7</v>
      </c>
      <c r="D21" s="55">
        <v>6.7</v>
      </c>
      <c r="E21" s="55">
        <v>6.7</v>
      </c>
      <c r="F21" s="55">
        <v>6.7</v>
      </c>
      <c r="G21" s="55">
        <v>6.7</v>
      </c>
      <c r="H21" s="55">
        <v>6.7</v>
      </c>
      <c r="I21" s="55">
        <v>6.7</v>
      </c>
      <c r="J21" s="55">
        <v>6.7</v>
      </c>
      <c r="K21" s="55">
        <v>6.7</v>
      </c>
      <c r="L21" s="55">
        <v>6.7</v>
      </c>
      <c r="M21" s="55">
        <v>6.7</v>
      </c>
      <c r="N21" s="55">
        <v>6.7</v>
      </c>
      <c r="O21" s="55">
        <v>6.7</v>
      </c>
      <c r="P21" s="55">
        <v>6.7</v>
      </c>
      <c r="Q21" s="55">
        <v>6.7</v>
      </c>
      <c r="R21" s="48">
        <v>6.7</v>
      </c>
      <c r="S21" s="48">
        <v>6.7</v>
      </c>
      <c r="T21" s="48">
        <v>6.7</v>
      </c>
      <c r="U21" s="48">
        <v>6.7</v>
      </c>
      <c r="V21" s="48">
        <v>6.7</v>
      </c>
      <c r="W21" s="48">
        <v>6.7</v>
      </c>
      <c r="X21" s="48">
        <v>6.7</v>
      </c>
      <c r="Y21" s="48">
        <v>6.7</v>
      </c>
      <c r="Z21" s="48">
        <v>6.7</v>
      </c>
      <c r="AA21" s="48">
        <v>6.7</v>
      </c>
      <c r="AB21" s="48">
        <v>6.7</v>
      </c>
      <c r="AC21" s="48">
        <v>6.7</v>
      </c>
      <c r="AD21" s="48">
        <v>6.7</v>
      </c>
      <c r="AE21" s="48">
        <v>6.7</v>
      </c>
      <c r="AF21" s="48">
        <v>6.7</v>
      </c>
      <c r="AG21" s="58">
        <v>14.9</v>
      </c>
      <c r="AH21" s="51">
        <f t="shared" si="2"/>
        <v>6.7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48">
        <v>5</v>
      </c>
      <c r="S22" s="48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58">
        <v>12</v>
      </c>
      <c r="AH24" s="51">
        <f t="shared" si="2"/>
        <v>0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4</v>
      </c>
      <c r="C27" s="55">
        <v>4</v>
      </c>
      <c r="D27" s="55">
        <v>4</v>
      </c>
      <c r="E27" s="55">
        <v>4</v>
      </c>
      <c r="F27" s="55">
        <v>4</v>
      </c>
      <c r="G27" s="55">
        <v>4</v>
      </c>
      <c r="H27" s="55">
        <v>4</v>
      </c>
      <c r="I27" s="55">
        <v>4</v>
      </c>
      <c r="J27" s="55">
        <v>4</v>
      </c>
      <c r="K27" s="55">
        <v>4</v>
      </c>
      <c r="L27" s="55">
        <v>4</v>
      </c>
      <c r="M27" s="55">
        <v>4</v>
      </c>
      <c r="N27" s="55">
        <v>4</v>
      </c>
      <c r="O27" s="55">
        <v>4</v>
      </c>
      <c r="P27" s="55">
        <v>4</v>
      </c>
      <c r="Q27" s="55">
        <v>4</v>
      </c>
      <c r="R27" s="48">
        <v>4</v>
      </c>
      <c r="S27" s="48">
        <v>4</v>
      </c>
      <c r="T27" s="48">
        <v>4</v>
      </c>
      <c r="U27" s="48">
        <v>4</v>
      </c>
      <c r="V27" s="48">
        <v>4</v>
      </c>
      <c r="W27" s="48">
        <v>4</v>
      </c>
      <c r="X27" s="48">
        <v>4</v>
      </c>
      <c r="Y27" s="48">
        <v>4</v>
      </c>
      <c r="Z27" s="48">
        <v>4</v>
      </c>
      <c r="AA27" s="48">
        <v>4</v>
      </c>
      <c r="AB27" s="48">
        <v>4</v>
      </c>
      <c r="AC27" s="48">
        <v>4</v>
      </c>
      <c r="AD27" s="48">
        <v>4</v>
      </c>
      <c r="AE27" s="48">
        <v>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52.8</v>
      </c>
      <c r="C29" s="55">
        <v>50.7</v>
      </c>
      <c r="D29" s="55">
        <v>49.2</v>
      </c>
      <c r="E29" s="55">
        <v>49.2</v>
      </c>
      <c r="F29" s="55">
        <v>52.3</v>
      </c>
      <c r="G29" s="55">
        <v>52.3</v>
      </c>
      <c r="H29" s="55">
        <v>52.3</v>
      </c>
      <c r="I29" s="55">
        <v>52.3</v>
      </c>
      <c r="J29" s="55">
        <v>52.3</v>
      </c>
      <c r="K29" s="55">
        <v>43.5</v>
      </c>
      <c r="L29" s="66">
        <v>44.5</v>
      </c>
      <c r="M29" s="66">
        <v>44.9</v>
      </c>
      <c r="N29" s="66">
        <v>44.1</v>
      </c>
      <c r="O29" s="66">
        <v>44.1</v>
      </c>
      <c r="P29" s="66">
        <v>39.200000000000003</v>
      </c>
      <c r="Q29" s="66">
        <v>43.5</v>
      </c>
      <c r="R29" s="66">
        <v>43.6</v>
      </c>
      <c r="S29" s="66">
        <v>43.1</v>
      </c>
      <c r="T29" s="66">
        <v>42.4</v>
      </c>
      <c r="U29" s="66">
        <v>40.1</v>
      </c>
      <c r="V29" s="66">
        <v>39.799999999999997</v>
      </c>
      <c r="W29" s="66">
        <v>39.4</v>
      </c>
      <c r="X29" s="66">
        <v>37.799999999999997</v>
      </c>
      <c r="Y29" s="66">
        <v>36.200000000000003</v>
      </c>
      <c r="Z29" s="66">
        <v>38.1</v>
      </c>
      <c r="AA29" s="66">
        <v>39.1</v>
      </c>
      <c r="AB29" s="66">
        <v>39.5</v>
      </c>
      <c r="AC29" s="66">
        <v>39.700000000000003</v>
      </c>
      <c r="AD29" s="66">
        <v>41.7</v>
      </c>
      <c r="AE29" s="55">
        <v>42.9</v>
      </c>
      <c r="AF29" s="55">
        <v>45.1</v>
      </c>
      <c r="AG29" s="58">
        <v>240</v>
      </c>
      <c r="AH29" s="51">
        <f t="shared" si="2"/>
        <v>52.8</v>
      </c>
      <c r="AI29" s="52">
        <f t="shared" si="3"/>
        <v>36.200000000000003</v>
      </c>
      <c r="AK29" s="53"/>
    </row>
    <row r="30" spans="1:88" ht="15.75" thickBot="1" x14ac:dyDescent="0.3">
      <c r="A30" s="67" t="s">
        <v>37</v>
      </c>
      <c r="B30" s="68">
        <f t="shared" ref="B30:AF30" si="4">SUM(B11:B28)</f>
        <v>280.3</v>
      </c>
      <c r="C30" s="68">
        <f t="shared" si="4"/>
        <v>276.2</v>
      </c>
      <c r="D30" s="68">
        <f t="shared" si="4"/>
        <v>276.2</v>
      </c>
      <c r="E30" s="68">
        <f t="shared" si="4"/>
        <v>276.2</v>
      </c>
      <c r="F30" s="68">
        <f t="shared" si="4"/>
        <v>279.7</v>
      </c>
      <c r="G30" s="68">
        <f t="shared" si="4"/>
        <v>279.7</v>
      </c>
      <c r="H30" s="68">
        <f t="shared" si="4"/>
        <v>280.89999999999998</v>
      </c>
      <c r="I30" s="68">
        <f t="shared" si="4"/>
        <v>278.89999999999998</v>
      </c>
      <c r="J30" s="68">
        <f t="shared" si="4"/>
        <v>277.89999999999998</v>
      </c>
      <c r="K30" s="68">
        <f t="shared" si="4"/>
        <v>271.7</v>
      </c>
      <c r="L30" s="68">
        <f t="shared" si="4"/>
        <v>271.2</v>
      </c>
      <c r="M30" s="68">
        <f t="shared" si="4"/>
        <v>271.20000000000005</v>
      </c>
      <c r="N30" s="68">
        <f t="shared" si="4"/>
        <v>270.7</v>
      </c>
      <c r="O30" s="68">
        <f t="shared" si="4"/>
        <v>273.60000000000002</v>
      </c>
      <c r="P30" s="68">
        <f t="shared" si="4"/>
        <v>271.10000000000002</v>
      </c>
      <c r="Q30" s="68">
        <f t="shared" si="4"/>
        <v>268.70000000000005</v>
      </c>
      <c r="R30" s="68">
        <f t="shared" si="4"/>
        <v>259.60000000000002</v>
      </c>
      <c r="S30" s="68">
        <f t="shared" si="4"/>
        <v>263.3</v>
      </c>
      <c r="T30" s="68">
        <f t="shared" si="4"/>
        <v>260.89999999999998</v>
      </c>
      <c r="U30" s="68">
        <f t="shared" si="4"/>
        <v>263.2</v>
      </c>
      <c r="V30" s="68">
        <f>SUM(V11:V28)</f>
        <v>262</v>
      </c>
      <c r="W30" s="68">
        <f t="shared" si="4"/>
        <v>259.89999999999998</v>
      </c>
      <c r="X30" s="68">
        <f t="shared" si="4"/>
        <v>264.79999999999995</v>
      </c>
      <c r="Y30" s="68">
        <f t="shared" si="4"/>
        <v>265.10000000000002</v>
      </c>
      <c r="Z30" s="68">
        <f t="shared" si="4"/>
        <v>264.70000000000005</v>
      </c>
      <c r="AA30" s="68">
        <f t="shared" si="4"/>
        <v>266.10000000000002</v>
      </c>
      <c r="AB30" s="68">
        <f t="shared" si="4"/>
        <v>265.59999999999997</v>
      </c>
      <c r="AC30" s="68">
        <f t="shared" si="4"/>
        <v>266.10000000000002</v>
      </c>
      <c r="AD30" s="68">
        <f t="shared" si="4"/>
        <v>265.39999999999998</v>
      </c>
      <c r="AE30" s="68">
        <f t="shared" si="4"/>
        <v>292.59999999999997</v>
      </c>
      <c r="AF30" s="68">
        <f t="shared" si="4"/>
        <v>274</v>
      </c>
      <c r="AG30" s="58">
        <f>SUM(AG11:AG29)</f>
        <v>729.2</v>
      </c>
      <c r="AH30" s="51">
        <f t="shared" si="2"/>
        <v>292.59999999999997</v>
      </c>
      <c r="AI30" s="52">
        <f t="shared" si="3"/>
        <v>259.60000000000002</v>
      </c>
      <c r="AK30" s="53"/>
    </row>
    <row r="31" spans="1:88" x14ac:dyDescent="0.25">
      <c r="A31" s="54" t="s">
        <v>38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20</v>
      </c>
      <c r="H31" s="55">
        <v>40</v>
      </c>
      <c r="I31" s="55">
        <v>80</v>
      </c>
      <c r="J31" s="55">
        <v>106</v>
      </c>
      <c r="K31" s="55">
        <v>121.5</v>
      </c>
      <c r="L31" s="55">
        <v>121.5</v>
      </c>
      <c r="M31" s="55">
        <v>129.69999999999999</v>
      </c>
      <c r="N31" s="55">
        <v>105.1</v>
      </c>
      <c r="O31" s="55">
        <v>131.69999999999999</v>
      </c>
      <c r="P31" s="55">
        <v>137</v>
      </c>
      <c r="Q31" s="55">
        <v>129.5</v>
      </c>
      <c r="R31" s="48">
        <v>142.69999999999999</v>
      </c>
      <c r="S31" s="48">
        <v>142.80000000000001</v>
      </c>
      <c r="T31" s="48">
        <v>142.69999999999999</v>
      </c>
      <c r="U31" s="48">
        <v>136.9</v>
      </c>
      <c r="V31" s="48">
        <v>131.5</v>
      </c>
      <c r="W31" s="48">
        <v>121.6</v>
      </c>
      <c r="X31" s="48">
        <v>125.2</v>
      </c>
      <c r="Y31" s="48">
        <v>145.30000000000001</v>
      </c>
      <c r="Z31" s="48">
        <v>145.30000000000001</v>
      </c>
      <c r="AA31" s="47">
        <v>138.69999999999999</v>
      </c>
      <c r="AB31" s="47">
        <v>136.5</v>
      </c>
      <c r="AC31" s="47">
        <v>70.7</v>
      </c>
      <c r="AD31" s="47">
        <v>40.5</v>
      </c>
      <c r="AE31" s="47">
        <v>60.5</v>
      </c>
      <c r="AF31" s="47">
        <v>30</v>
      </c>
      <c r="AG31" s="56">
        <v>144</v>
      </c>
      <c r="AH31" s="51">
        <f t="shared" si="2"/>
        <v>145.30000000000001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20</v>
      </c>
      <c r="F32" s="55">
        <v>22</v>
      </c>
      <c r="G32" s="55">
        <v>21.2</v>
      </c>
      <c r="H32" s="55">
        <v>35</v>
      </c>
      <c r="I32" s="55">
        <v>33.6</v>
      </c>
      <c r="J32" s="55">
        <v>60</v>
      </c>
      <c r="K32" s="55">
        <v>69.3</v>
      </c>
      <c r="L32" s="55">
        <v>69</v>
      </c>
      <c r="M32" s="55">
        <v>69.599999999999994</v>
      </c>
      <c r="N32" s="55">
        <v>43.7</v>
      </c>
      <c r="O32" s="55">
        <v>44.7</v>
      </c>
      <c r="P32" s="55">
        <v>43.5</v>
      </c>
      <c r="Q32" s="55">
        <v>43.6</v>
      </c>
      <c r="R32" s="69">
        <v>69.400000000000006</v>
      </c>
      <c r="S32" s="69">
        <v>69.400000000000006</v>
      </c>
      <c r="T32" s="69">
        <v>54.6</v>
      </c>
      <c r="U32" s="69">
        <v>25.1</v>
      </c>
      <c r="V32" s="69">
        <v>25.3</v>
      </c>
      <c r="W32" s="69">
        <v>24.8</v>
      </c>
      <c r="X32" s="69">
        <v>44.3</v>
      </c>
      <c r="Y32" s="69">
        <v>70.3</v>
      </c>
      <c r="Z32" s="69">
        <v>70.3</v>
      </c>
      <c r="AA32" s="55">
        <v>60.5</v>
      </c>
      <c r="AB32" s="55">
        <v>60.5</v>
      </c>
      <c r="AC32" s="55">
        <v>62.2</v>
      </c>
      <c r="AD32" s="55">
        <v>22.3</v>
      </c>
      <c r="AE32" s="55">
        <v>0</v>
      </c>
      <c r="AF32" s="55">
        <v>0</v>
      </c>
      <c r="AG32" s="58">
        <v>70</v>
      </c>
      <c r="AH32" s="51">
        <f t="shared" si="2"/>
        <v>70.3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23</v>
      </c>
      <c r="H33" s="55">
        <v>16</v>
      </c>
      <c r="I33" s="55">
        <v>46</v>
      </c>
      <c r="J33" s="55">
        <v>69</v>
      </c>
      <c r="K33" s="55">
        <v>69.2</v>
      </c>
      <c r="L33" s="55">
        <v>69.3</v>
      </c>
      <c r="M33" s="55">
        <v>53.6</v>
      </c>
      <c r="N33" s="55">
        <v>55.8</v>
      </c>
      <c r="O33" s="55">
        <v>55.7</v>
      </c>
      <c r="P33" s="55">
        <v>45.8</v>
      </c>
      <c r="Q33" s="55">
        <v>32.6</v>
      </c>
      <c r="R33" s="69">
        <v>66.2</v>
      </c>
      <c r="S33" s="69">
        <v>68.3</v>
      </c>
      <c r="T33" s="69">
        <v>68.7</v>
      </c>
      <c r="U33" s="69">
        <v>36.4</v>
      </c>
      <c r="V33" s="69">
        <v>33.6</v>
      </c>
      <c r="W33" s="69">
        <v>34.1</v>
      </c>
      <c r="X33" s="69">
        <v>61.4</v>
      </c>
      <c r="Y33" s="69">
        <v>57.5</v>
      </c>
      <c r="Z33" s="69">
        <v>69.3</v>
      </c>
      <c r="AA33" s="55">
        <v>55.9</v>
      </c>
      <c r="AB33" s="55">
        <v>61</v>
      </c>
      <c r="AC33" s="55">
        <v>69.900000000000006</v>
      </c>
      <c r="AD33" s="55">
        <v>58.5</v>
      </c>
      <c r="AE33" s="55">
        <v>39.6</v>
      </c>
      <c r="AF33" s="55">
        <v>32</v>
      </c>
      <c r="AG33" s="58">
        <v>69</v>
      </c>
      <c r="AH33" s="51">
        <f t="shared" si="2"/>
        <v>69.900000000000006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29.2</v>
      </c>
      <c r="C34" s="55">
        <v>29.5</v>
      </c>
      <c r="D34" s="55">
        <v>29.2</v>
      </c>
      <c r="E34" s="55">
        <v>29.2</v>
      </c>
      <c r="F34" s="55">
        <v>29.2</v>
      </c>
      <c r="G34" s="55">
        <v>29.2</v>
      </c>
      <c r="H34" s="55">
        <v>29.2</v>
      </c>
      <c r="I34" s="55">
        <v>29.2</v>
      </c>
      <c r="J34" s="55">
        <v>29.2</v>
      </c>
      <c r="K34" s="55">
        <v>29.2</v>
      </c>
      <c r="L34" s="55">
        <v>29.2</v>
      </c>
      <c r="M34" s="55">
        <v>29.2</v>
      </c>
      <c r="N34" s="55">
        <v>29.2</v>
      </c>
      <c r="O34" s="55">
        <v>29.2</v>
      </c>
      <c r="P34" s="55">
        <v>29.2</v>
      </c>
      <c r="Q34" s="55">
        <v>29.2</v>
      </c>
      <c r="R34" s="69">
        <v>29.2</v>
      </c>
      <c r="S34" s="69">
        <v>29.2</v>
      </c>
      <c r="T34" s="69">
        <v>29.2</v>
      </c>
      <c r="U34" s="69">
        <v>29.2</v>
      </c>
      <c r="V34" s="69">
        <v>29.2</v>
      </c>
      <c r="W34" s="69">
        <v>29.2</v>
      </c>
      <c r="X34" s="69">
        <v>29.2</v>
      </c>
      <c r="Y34" s="69">
        <v>29.2</v>
      </c>
      <c r="Z34" s="69">
        <v>29.2</v>
      </c>
      <c r="AA34" s="55">
        <v>29.2</v>
      </c>
      <c r="AB34" s="55">
        <v>29.2</v>
      </c>
      <c r="AC34" s="55">
        <v>29.2</v>
      </c>
      <c r="AD34" s="55">
        <v>29.2</v>
      </c>
      <c r="AE34" s="55">
        <v>29.5</v>
      </c>
      <c r="AF34" s="55">
        <v>29.5</v>
      </c>
      <c r="AG34" s="58">
        <v>60</v>
      </c>
      <c r="AH34" s="51">
        <f t="shared" si="2"/>
        <v>29.5</v>
      </c>
      <c r="AI34" s="52">
        <f t="shared" si="3"/>
        <v>29.2</v>
      </c>
      <c r="AK34" s="53"/>
    </row>
    <row r="35" spans="1:41" x14ac:dyDescent="0.25">
      <c r="A35" s="57" t="s">
        <v>42</v>
      </c>
      <c r="B35" s="55">
        <v>10</v>
      </c>
      <c r="C35" s="55">
        <v>10</v>
      </c>
      <c r="D35" s="55">
        <v>15</v>
      </c>
      <c r="E35" s="55">
        <v>15</v>
      </c>
      <c r="F35" s="55">
        <v>15</v>
      </c>
      <c r="G35" s="55">
        <v>15</v>
      </c>
      <c r="H35" s="55">
        <v>15</v>
      </c>
      <c r="I35" s="55">
        <v>15</v>
      </c>
      <c r="J35" s="55">
        <v>15</v>
      </c>
      <c r="K35" s="55">
        <v>15</v>
      </c>
      <c r="L35" s="55">
        <v>0</v>
      </c>
      <c r="M35" s="55">
        <v>15</v>
      </c>
      <c r="N35" s="55">
        <v>30</v>
      </c>
      <c r="O35" s="55">
        <v>29.7</v>
      </c>
      <c r="P35" s="55">
        <v>29.4</v>
      </c>
      <c r="Q35" s="55">
        <v>29.3</v>
      </c>
      <c r="R35" s="48">
        <v>20.3</v>
      </c>
      <c r="S35" s="48">
        <v>20.399999999999999</v>
      </c>
      <c r="T35" s="48">
        <v>15.3</v>
      </c>
      <c r="U35" s="48">
        <v>10.6</v>
      </c>
      <c r="V35" s="69">
        <v>10.5</v>
      </c>
      <c r="W35" s="69">
        <v>10.7</v>
      </c>
      <c r="X35" s="69">
        <v>11</v>
      </c>
      <c r="Y35" s="69">
        <v>15</v>
      </c>
      <c r="Z35" s="69">
        <v>23.9</v>
      </c>
      <c r="AA35" s="55">
        <v>30</v>
      </c>
      <c r="AB35" s="55">
        <v>29.8</v>
      </c>
      <c r="AC35" s="55">
        <v>25</v>
      </c>
      <c r="AD35" s="55">
        <v>20</v>
      </c>
      <c r="AE35" s="55">
        <v>15</v>
      </c>
      <c r="AF35" s="55">
        <v>15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13.5</v>
      </c>
      <c r="C36" s="70">
        <v>13.4</v>
      </c>
      <c r="D36" s="70">
        <v>12.6</v>
      </c>
      <c r="E36" s="70">
        <v>12.6</v>
      </c>
      <c r="F36" s="70">
        <v>12.6</v>
      </c>
      <c r="G36" s="70">
        <v>12.6</v>
      </c>
      <c r="H36" s="70">
        <v>12.6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48">
        <v>0</v>
      </c>
      <c r="S36" s="48">
        <v>0</v>
      </c>
      <c r="T36" s="48">
        <v>0</v>
      </c>
      <c r="U36" s="48">
        <v>0</v>
      </c>
      <c r="V36" s="48">
        <v>0</v>
      </c>
      <c r="W36" s="48">
        <v>0</v>
      </c>
      <c r="X36" s="48">
        <v>0</v>
      </c>
      <c r="Y36" s="48">
        <v>0</v>
      </c>
      <c r="Z36" s="48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8">
        <v>24</v>
      </c>
      <c r="AH36" s="51">
        <f t="shared" si="2"/>
        <v>13.5</v>
      </c>
      <c r="AI36" s="52">
        <f t="shared" si="3"/>
        <v>0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9</v>
      </c>
      <c r="C38" s="55">
        <v>9</v>
      </c>
      <c r="D38" s="55">
        <v>9</v>
      </c>
      <c r="E38" s="55">
        <v>9</v>
      </c>
      <c r="F38" s="55">
        <v>9</v>
      </c>
      <c r="G38" s="55">
        <v>9</v>
      </c>
      <c r="H38" s="55">
        <v>9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48">
        <v>0</v>
      </c>
      <c r="S38" s="48">
        <v>0</v>
      </c>
      <c r="T38" s="48">
        <v>0</v>
      </c>
      <c r="U38" s="48">
        <v>0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8">
        <v>14.1</v>
      </c>
      <c r="AH38" s="51">
        <f t="shared" si="2"/>
        <v>9</v>
      </c>
      <c r="AI38" s="52">
        <f t="shared" si="3"/>
        <v>0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70">
        <v>5.5</v>
      </c>
      <c r="M39" s="70">
        <v>5.5</v>
      </c>
      <c r="N39" s="70">
        <v>5.5</v>
      </c>
      <c r="O39" s="70">
        <v>5.5</v>
      </c>
      <c r="P39" s="70">
        <v>5.5</v>
      </c>
      <c r="Q39" s="70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55">
        <v>5.5</v>
      </c>
      <c r="AB39" s="55">
        <v>5.5</v>
      </c>
      <c r="AC39" s="55">
        <v>5.5</v>
      </c>
      <c r="AD39" s="55">
        <v>5.5</v>
      </c>
      <c r="AE39" s="55">
        <v>5.5</v>
      </c>
      <c r="AF39" s="55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4</v>
      </c>
      <c r="C40" s="55">
        <v>4</v>
      </c>
      <c r="D40" s="55">
        <v>4</v>
      </c>
      <c r="E40" s="55">
        <v>4</v>
      </c>
      <c r="F40" s="55">
        <v>4</v>
      </c>
      <c r="G40" s="55">
        <v>4</v>
      </c>
      <c r="H40" s="55">
        <v>4</v>
      </c>
      <c r="I40" s="55">
        <v>4</v>
      </c>
      <c r="J40" s="55">
        <v>4</v>
      </c>
      <c r="K40" s="55">
        <v>4</v>
      </c>
      <c r="L40" s="55">
        <v>4</v>
      </c>
      <c r="M40" s="55">
        <v>4</v>
      </c>
      <c r="N40" s="55">
        <v>4</v>
      </c>
      <c r="O40" s="55">
        <v>4</v>
      </c>
      <c r="P40" s="55">
        <v>4</v>
      </c>
      <c r="Q40" s="55">
        <v>4</v>
      </c>
      <c r="R40" s="48">
        <v>3.6</v>
      </c>
      <c r="S40" s="48">
        <v>3.5</v>
      </c>
      <c r="T40" s="48">
        <v>3.6</v>
      </c>
      <c r="U40" s="48">
        <v>3.7</v>
      </c>
      <c r="V40" s="48">
        <v>3.6</v>
      </c>
      <c r="W40" s="48">
        <v>3.6</v>
      </c>
      <c r="X40" s="48">
        <v>3.8</v>
      </c>
      <c r="Y40" s="48">
        <v>3.6</v>
      </c>
      <c r="Z40" s="48">
        <v>3.6</v>
      </c>
      <c r="AA40" s="55">
        <v>3.6</v>
      </c>
      <c r="AB40" s="55">
        <v>3.6</v>
      </c>
      <c r="AC40" s="55">
        <v>3.6</v>
      </c>
      <c r="AD40" s="55">
        <v>3.6</v>
      </c>
      <c r="AE40" s="55">
        <v>3.6</v>
      </c>
      <c r="AF40" s="55">
        <v>3.6</v>
      </c>
      <c r="AG40" s="58">
        <v>10.050000000000001</v>
      </c>
      <c r="AH40" s="51">
        <f t="shared" si="2"/>
        <v>4</v>
      </c>
      <c r="AI40" s="52">
        <f t="shared" si="3"/>
        <v>3.5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55">
        <v>2</v>
      </c>
      <c r="M41" s="55">
        <v>2</v>
      </c>
      <c r="N41" s="55">
        <v>2</v>
      </c>
      <c r="O41" s="55">
        <v>2</v>
      </c>
      <c r="P41" s="55">
        <v>2</v>
      </c>
      <c r="Q41" s="55">
        <v>2</v>
      </c>
      <c r="R41" s="48">
        <v>2</v>
      </c>
      <c r="S41" s="48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2</v>
      </c>
      <c r="AA41" s="55">
        <v>2</v>
      </c>
      <c r="AB41" s="55">
        <v>2</v>
      </c>
      <c r="AC41" s="55">
        <v>2</v>
      </c>
      <c r="AD41" s="55">
        <v>2</v>
      </c>
      <c r="AE41" s="55">
        <v>2</v>
      </c>
      <c r="AF41" s="55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 t="shared" ref="B42:AF42" si="5">B179</f>
        <v>3.54</v>
      </c>
      <c r="C42" s="72">
        <f t="shared" si="5"/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76.740000000000009</v>
      </c>
      <c r="C43" s="68">
        <f t="shared" si="6"/>
        <v>76.940000000000012</v>
      </c>
      <c r="D43" s="68">
        <f t="shared" si="6"/>
        <v>80.840000000000018</v>
      </c>
      <c r="E43" s="68">
        <f t="shared" si="6"/>
        <v>100.84</v>
      </c>
      <c r="F43" s="68">
        <f t="shared" si="6"/>
        <v>102.84</v>
      </c>
      <c r="G43" s="68">
        <f t="shared" si="6"/>
        <v>145.04</v>
      </c>
      <c r="H43" s="68">
        <f t="shared" si="6"/>
        <v>171.83999999999997</v>
      </c>
      <c r="I43" s="68">
        <f t="shared" si="6"/>
        <v>218.83999999999997</v>
      </c>
      <c r="J43" s="68">
        <f t="shared" si="6"/>
        <v>294.24</v>
      </c>
      <c r="K43" s="68">
        <f t="shared" si="6"/>
        <v>319.24</v>
      </c>
      <c r="L43" s="68">
        <f t="shared" si="6"/>
        <v>304.04000000000002</v>
      </c>
      <c r="M43" s="68">
        <f t="shared" si="6"/>
        <v>312.14</v>
      </c>
      <c r="N43" s="68">
        <f t="shared" si="6"/>
        <v>278.84000000000003</v>
      </c>
      <c r="O43" s="68">
        <f t="shared" si="6"/>
        <v>306.03999999999996</v>
      </c>
      <c r="P43" s="68">
        <f t="shared" si="6"/>
        <v>299.94</v>
      </c>
      <c r="Q43" s="68">
        <f t="shared" si="6"/>
        <v>279.24</v>
      </c>
      <c r="R43" s="68">
        <f t="shared" si="6"/>
        <v>342.44000000000005</v>
      </c>
      <c r="S43" s="68">
        <f t="shared" si="6"/>
        <v>344.64</v>
      </c>
      <c r="T43" s="68">
        <f t="shared" si="6"/>
        <v>325.14000000000004</v>
      </c>
      <c r="U43" s="68">
        <f t="shared" si="6"/>
        <v>252.93999999999997</v>
      </c>
      <c r="V43" s="68">
        <f t="shared" si="6"/>
        <v>244.73999999999998</v>
      </c>
      <c r="W43" s="68">
        <f t="shared" si="6"/>
        <v>235.03999999999996</v>
      </c>
      <c r="X43" s="68">
        <f t="shared" si="6"/>
        <v>285.94000000000005</v>
      </c>
      <c r="Y43" s="68">
        <f t="shared" si="6"/>
        <v>331.94000000000005</v>
      </c>
      <c r="Z43" s="68">
        <f t="shared" si="6"/>
        <v>352.64000000000004</v>
      </c>
      <c r="AA43" s="68">
        <f t="shared" si="6"/>
        <v>328.94000000000005</v>
      </c>
      <c r="AB43" s="68">
        <f t="shared" si="6"/>
        <v>331.64000000000004</v>
      </c>
      <c r="AC43" s="68">
        <f t="shared" si="6"/>
        <v>271.64000000000004</v>
      </c>
      <c r="AD43" s="68">
        <f t="shared" si="6"/>
        <v>185.14</v>
      </c>
      <c r="AE43" s="68">
        <f t="shared" si="6"/>
        <v>159.23999999999998</v>
      </c>
      <c r="AF43" s="68">
        <f t="shared" si="6"/>
        <v>121.14</v>
      </c>
      <c r="AG43" s="73">
        <f>SUM(AG31:AG42)</f>
        <v>464.91</v>
      </c>
      <c r="AH43" s="51">
        <f t="shared" si="2"/>
        <v>352.64000000000004</v>
      </c>
      <c r="AI43" s="52">
        <f t="shared" si="3"/>
        <v>76.740000000000009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74">
        <v>0</v>
      </c>
      <c r="O44" s="74">
        <v>0</v>
      </c>
      <c r="P44" s="74">
        <v>0</v>
      </c>
      <c r="Q44" s="74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13.3</v>
      </c>
      <c r="Z44" s="48">
        <v>0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13.3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v>0</v>
      </c>
      <c r="N45" s="74">
        <v>0</v>
      </c>
      <c r="O45" s="74">
        <v>0</v>
      </c>
      <c r="P45" s="74">
        <v>0</v>
      </c>
      <c r="Q45" s="74">
        <v>0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8">
        <v>0</v>
      </c>
      <c r="Y45" s="69">
        <v>4.9000000000000004</v>
      </c>
      <c r="Z45" s="69">
        <v>4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4.9000000000000004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5">
        <v>0</v>
      </c>
      <c r="O46" s="75">
        <v>0</v>
      </c>
      <c r="P46" s="75">
        <v>0</v>
      </c>
      <c r="Q46" s="75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76">
        <v>1.8</v>
      </c>
      <c r="Z46" s="76">
        <v>1.5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1.8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:AF47" si="7">SUM(B44:B46)</f>
        <v>0</v>
      </c>
      <c r="C47" s="68">
        <f t="shared" si="7"/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20.000000000000004</v>
      </c>
      <c r="Z47" s="68">
        <f t="shared" si="7"/>
        <v>5.5</v>
      </c>
      <c r="AA47" s="68">
        <f t="shared" si="7"/>
        <v>0</v>
      </c>
      <c r="AB47" s="68">
        <f t="shared" si="7"/>
        <v>0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20.000000000000004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66.569999999999993</v>
      </c>
      <c r="C48" s="48">
        <v>61.87</v>
      </c>
      <c r="D48" s="48">
        <v>61.7</v>
      </c>
      <c r="E48" s="48">
        <v>56</v>
      </c>
      <c r="F48" s="48">
        <v>42</v>
      </c>
      <c r="G48" s="48">
        <v>42</v>
      </c>
      <c r="H48" s="48">
        <v>56</v>
      </c>
      <c r="I48" s="48">
        <v>53</v>
      </c>
      <c r="J48" s="48">
        <v>46</v>
      </c>
      <c r="K48" s="48">
        <v>-8</v>
      </c>
      <c r="L48" s="48">
        <v>10</v>
      </c>
      <c r="M48" s="48">
        <v>46</v>
      </c>
      <c r="N48" s="48">
        <v>60</v>
      </c>
      <c r="O48" s="48">
        <v>63</v>
      </c>
      <c r="P48" s="48">
        <v>70</v>
      </c>
      <c r="Q48" s="48">
        <v>71</v>
      </c>
      <c r="R48" s="48">
        <v>68.099999999999994</v>
      </c>
      <c r="S48" s="48">
        <v>64.099999999999994</v>
      </c>
      <c r="T48" s="48">
        <v>64.2</v>
      </c>
      <c r="U48" s="48">
        <v>68.2</v>
      </c>
      <c r="V48" s="48">
        <v>66.400000000000006</v>
      </c>
      <c r="W48" s="48">
        <v>66.5</v>
      </c>
      <c r="X48" s="48">
        <v>62.1</v>
      </c>
      <c r="Y48" s="48">
        <v>66.5</v>
      </c>
      <c r="Z48" s="48">
        <v>63.7</v>
      </c>
      <c r="AA48" s="48">
        <v>61.5</v>
      </c>
      <c r="AB48" s="48">
        <v>66.099999999999994</v>
      </c>
      <c r="AC48" s="48">
        <v>69</v>
      </c>
      <c r="AD48" s="48">
        <v>66.900000000000006</v>
      </c>
      <c r="AE48" s="48">
        <v>68</v>
      </c>
      <c r="AF48" s="48">
        <v>71</v>
      </c>
      <c r="AG48" s="56"/>
      <c r="AH48" s="51">
        <f t="shared" si="2"/>
        <v>71</v>
      </c>
      <c r="AI48" s="52">
        <f t="shared" si="3"/>
        <v>-8</v>
      </c>
      <c r="AK48" s="53"/>
    </row>
    <row r="49" spans="1:37" x14ac:dyDescent="0.25">
      <c r="A49" s="57" t="s">
        <v>56</v>
      </c>
      <c r="B49" s="69">
        <v>0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48">
        <v>80</v>
      </c>
      <c r="M49" s="48">
        <v>79</v>
      </c>
      <c r="N49" s="48">
        <v>34.6</v>
      </c>
      <c r="O49" s="48">
        <v>36</v>
      </c>
      <c r="P49" s="48">
        <v>20</v>
      </c>
      <c r="Q49" s="48">
        <v>0</v>
      </c>
      <c r="R49" s="48">
        <v>0</v>
      </c>
      <c r="S49" s="48">
        <v>0</v>
      </c>
      <c r="T49" s="48">
        <v>22</v>
      </c>
      <c r="U49" s="78">
        <v>25</v>
      </c>
      <c r="V49" s="78">
        <v>22</v>
      </c>
      <c r="W49" s="78">
        <v>22</v>
      </c>
      <c r="X49" s="78">
        <v>40.700000000000003</v>
      </c>
      <c r="Y49" s="78">
        <v>97.7</v>
      </c>
      <c r="Z49" s="78">
        <v>150</v>
      </c>
      <c r="AA49" s="69">
        <v>145</v>
      </c>
      <c r="AB49" s="69">
        <v>84</v>
      </c>
      <c r="AC49" s="69">
        <v>85</v>
      </c>
      <c r="AD49" s="69">
        <v>82</v>
      </c>
      <c r="AE49" s="69">
        <v>35</v>
      </c>
      <c r="AF49" s="69">
        <v>55</v>
      </c>
      <c r="AG49" s="58"/>
      <c r="AH49" s="51">
        <f t="shared" si="2"/>
        <v>150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275</v>
      </c>
      <c r="C50" s="69">
        <v>255</v>
      </c>
      <c r="D50" s="69">
        <v>300</v>
      </c>
      <c r="E50" s="69">
        <v>270</v>
      </c>
      <c r="F50" s="69">
        <v>300</v>
      </c>
      <c r="G50" s="48">
        <v>310</v>
      </c>
      <c r="H50" s="48">
        <v>310</v>
      </c>
      <c r="I50" s="48">
        <v>315</v>
      </c>
      <c r="J50" s="48">
        <v>305</v>
      </c>
      <c r="K50" s="48">
        <v>320</v>
      </c>
      <c r="L50" s="69">
        <v>350</v>
      </c>
      <c r="M50" s="69">
        <v>340</v>
      </c>
      <c r="N50" s="69">
        <v>342</v>
      </c>
      <c r="O50" s="69">
        <v>300</v>
      </c>
      <c r="P50" s="69">
        <v>315</v>
      </c>
      <c r="Q50" s="69">
        <v>316</v>
      </c>
      <c r="R50" s="69">
        <v>320</v>
      </c>
      <c r="S50" s="69">
        <v>330</v>
      </c>
      <c r="T50" s="69">
        <v>344</v>
      </c>
      <c r="U50" s="79">
        <v>314</v>
      </c>
      <c r="V50" s="79">
        <v>312</v>
      </c>
      <c r="W50" s="79">
        <v>310</v>
      </c>
      <c r="X50" s="79">
        <v>336</v>
      </c>
      <c r="Y50" s="79">
        <v>322</v>
      </c>
      <c r="Z50" s="79">
        <v>330</v>
      </c>
      <c r="AA50" s="69">
        <v>318</v>
      </c>
      <c r="AB50" s="69">
        <v>316</v>
      </c>
      <c r="AC50" s="69">
        <v>318</v>
      </c>
      <c r="AD50" s="69">
        <v>313</v>
      </c>
      <c r="AE50" s="69">
        <v>320</v>
      </c>
      <c r="AF50" s="69">
        <v>275</v>
      </c>
      <c r="AG50" s="80"/>
      <c r="AH50" s="51">
        <f t="shared" si="2"/>
        <v>350</v>
      </c>
      <c r="AI50" s="52">
        <f t="shared" si="3"/>
        <v>255</v>
      </c>
      <c r="AK50" s="53"/>
    </row>
    <row r="51" spans="1:37" x14ac:dyDescent="0.25">
      <c r="A51" s="57" t="s">
        <v>58</v>
      </c>
      <c r="B51" s="81">
        <v>0</v>
      </c>
      <c r="C51" s="81">
        <v>0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1">
        <v>0</v>
      </c>
      <c r="K51" s="81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13</v>
      </c>
      <c r="V51" s="69">
        <v>13</v>
      </c>
      <c r="W51" s="69">
        <v>13</v>
      </c>
      <c r="X51" s="69">
        <v>15</v>
      </c>
      <c r="Y51" s="69">
        <v>15</v>
      </c>
      <c r="Z51" s="69">
        <v>15</v>
      </c>
      <c r="AA51" s="81">
        <v>15</v>
      </c>
      <c r="AB51" s="81">
        <v>16.2</v>
      </c>
      <c r="AC51" s="81">
        <v>16</v>
      </c>
      <c r="AD51" s="81">
        <v>15</v>
      </c>
      <c r="AE51" s="81">
        <v>14</v>
      </c>
      <c r="AF51" s="81">
        <v>14</v>
      </c>
      <c r="AG51" s="80"/>
      <c r="AH51" s="51">
        <f t="shared" si="2"/>
        <v>16.2</v>
      </c>
      <c r="AI51" s="52">
        <f t="shared" si="3"/>
        <v>0</v>
      </c>
      <c r="AK51" s="53"/>
    </row>
    <row r="52" spans="1:37" x14ac:dyDescent="0.25">
      <c r="A52" s="57" t="s">
        <v>59</v>
      </c>
      <c r="B52" s="81">
        <v>54.8</v>
      </c>
      <c r="C52" s="81">
        <v>54.1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1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67</v>
      </c>
      <c r="AA52" s="48">
        <v>58.8</v>
      </c>
      <c r="AB52" s="48">
        <v>61.2</v>
      </c>
      <c r="AC52" s="48">
        <v>63.2</v>
      </c>
      <c r="AD52" s="48">
        <v>66.5</v>
      </c>
      <c r="AE52" s="48">
        <v>60.8</v>
      </c>
      <c r="AF52" s="48">
        <v>62.1</v>
      </c>
      <c r="AG52" s="80"/>
      <c r="AH52" s="51">
        <f t="shared" si="2"/>
        <v>67</v>
      </c>
      <c r="AI52" s="52">
        <f t="shared" si="3"/>
        <v>0</v>
      </c>
      <c r="AK52" s="53"/>
    </row>
    <row r="53" spans="1:37" x14ac:dyDescent="0.25">
      <c r="A53" s="57" t="s">
        <v>60</v>
      </c>
      <c r="B53" s="81">
        <v>0</v>
      </c>
      <c r="C53" s="81">
        <v>0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0"/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v>0</v>
      </c>
      <c r="K57" s="81">
        <v>0</v>
      </c>
      <c r="L57" s="81">
        <v>0</v>
      </c>
      <c r="M57" s="81">
        <v>0</v>
      </c>
      <c r="N57" s="81">
        <v>0</v>
      </c>
      <c r="O57" s="81">
        <v>0</v>
      </c>
      <c r="P57" s="81">
        <v>0</v>
      </c>
      <c r="Q57" s="81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v>0</v>
      </c>
      <c r="K58" s="81">
        <v>0</v>
      </c>
      <c r="L58" s="81">
        <v>0</v>
      </c>
      <c r="M58" s="81">
        <v>0</v>
      </c>
      <c r="N58" s="81">
        <v>0</v>
      </c>
      <c r="O58" s="81">
        <v>0</v>
      </c>
      <c r="P58" s="81">
        <v>0</v>
      </c>
      <c r="Q58" s="81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:AF59" si="8">SUM(B48:B58)</f>
        <v>396.37</v>
      </c>
      <c r="C59" s="68">
        <f t="shared" si="8"/>
        <v>370.97</v>
      </c>
      <c r="D59" s="68">
        <f t="shared" si="8"/>
        <v>361.7</v>
      </c>
      <c r="E59" s="68">
        <f t="shared" si="8"/>
        <v>326</v>
      </c>
      <c r="F59" s="68">
        <f t="shared" si="8"/>
        <v>342</v>
      </c>
      <c r="G59" s="68">
        <f t="shared" si="8"/>
        <v>352</v>
      </c>
      <c r="H59" s="68">
        <f t="shared" si="8"/>
        <v>366</v>
      </c>
      <c r="I59" s="68">
        <f t="shared" si="8"/>
        <v>368</v>
      </c>
      <c r="J59" s="68">
        <f t="shared" si="8"/>
        <v>351</v>
      </c>
      <c r="K59" s="68">
        <f t="shared" si="8"/>
        <v>312</v>
      </c>
      <c r="L59" s="68">
        <f t="shared" si="8"/>
        <v>440</v>
      </c>
      <c r="M59" s="68">
        <f t="shared" si="8"/>
        <v>465</v>
      </c>
      <c r="N59" s="68">
        <f t="shared" si="8"/>
        <v>436.6</v>
      </c>
      <c r="O59" s="68">
        <f t="shared" si="8"/>
        <v>399</v>
      </c>
      <c r="P59" s="68">
        <f t="shared" si="8"/>
        <v>405</v>
      </c>
      <c r="Q59" s="68">
        <f t="shared" si="8"/>
        <v>387</v>
      </c>
      <c r="R59" s="68">
        <f t="shared" si="8"/>
        <v>388.1</v>
      </c>
      <c r="S59" s="68">
        <f t="shared" si="8"/>
        <v>394.1</v>
      </c>
      <c r="T59" s="68">
        <f t="shared" si="8"/>
        <v>430.2</v>
      </c>
      <c r="U59" s="68">
        <f t="shared" si="8"/>
        <v>420.2</v>
      </c>
      <c r="V59" s="68">
        <f t="shared" si="8"/>
        <v>413.4</v>
      </c>
      <c r="W59" s="68">
        <f t="shared" si="8"/>
        <v>411.5</v>
      </c>
      <c r="X59" s="68">
        <f t="shared" si="8"/>
        <v>453.8</v>
      </c>
      <c r="Y59" s="68">
        <f t="shared" si="8"/>
        <v>501.2</v>
      </c>
      <c r="Z59" s="68">
        <f t="shared" si="8"/>
        <v>625.70000000000005</v>
      </c>
      <c r="AA59" s="68">
        <f t="shared" si="8"/>
        <v>598.29999999999995</v>
      </c>
      <c r="AB59" s="68">
        <f t="shared" si="8"/>
        <v>543.5</v>
      </c>
      <c r="AC59" s="68">
        <f t="shared" si="8"/>
        <v>551.20000000000005</v>
      </c>
      <c r="AD59" s="68">
        <f t="shared" si="8"/>
        <v>543.4</v>
      </c>
      <c r="AE59" s="68">
        <f t="shared" si="8"/>
        <v>497.8</v>
      </c>
      <c r="AF59" s="68">
        <f t="shared" si="8"/>
        <v>477.1</v>
      </c>
      <c r="AG59" s="73">
        <f>SUM(AG48:AG58)</f>
        <v>0</v>
      </c>
      <c r="AH59" s="51">
        <f t="shared" si="2"/>
        <v>625.70000000000005</v>
      </c>
      <c r="AI59" s="52">
        <f t="shared" si="3"/>
        <v>312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 t="shared" ref="B63:AF63" si="9">SUM(B60:B62)</f>
        <v>0</v>
      </c>
      <c r="C63" s="68">
        <f t="shared" si="9"/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v>798.21</v>
      </c>
      <c r="C65" s="90">
        <f t="shared" ref="C65:AF65" si="10">C63+C59+C47+C43+C30+C64</f>
        <v>724.11</v>
      </c>
      <c r="D65" s="90">
        <f t="shared" si="10"/>
        <v>718.74</v>
      </c>
      <c r="E65" s="90">
        <f t="shared" si="10"/>
        <v>703.04</v>
      </c>
      <c r="F65" s="90">
        <f t="shared" si="10"/>
        <v>724.54</v>
      </c>
      <c r="G65" s="90">
        <f t="shared" si="10"/>
        <v>776.74</v>
      </c>
      <c r="H65" s="90">
        <f t="shared" si="10"/>
        <v>818.7399999999999</v>
      </c>
      <c r="I65" s="90">
        <f t="shared" si="10"/>
        <v>865.7399999999999</v>
      </c>
      <c r="J65" s="90">
        <f t="shared" si="10"/>
        <v>923.14</v>
      </c>
      <c r="K65" s="90">
        <f t="shared" si="10"/>
        <v>902.94</v>
      </c>
      <c r="L65" s="90">
        <f t="shared" si="10"/>
        <v>1015.24</v>
      </c>
      <c r="M65" s="90">
        <f t="shared" si="10"/>
        <v>1048.3400000000001</v>
      </c>
      <c r="N65" s="90">
        <f t="shared" si="10"/>
        <v>986.1400000000001</v>
      </c>
      <c r="O65" s="90">
        <f t="shared" si="10"/>
        <v>978.64</v>
      </c>
      <c r="P65" s="90">
        <f t="shared" si="10"/>
        <v>976.04000000000008</v>
      </c>
      <c r="Q65" s="90">
        <f t="shared" si="10"/>
        <v>934.94</v>
      </c>
      <c r="R65" s="90">
        <f t="shared" si="10"/>
        <v>990.1400000000001</v>
      </c>
      <c r="S65" s="90">
        <f t="shared" si="10"/>
        <v>1002.04</v>
      </c>
      <c r="T65" s="90">
        <f t="shared" si="10"/>
        <v>1016.24</v>
      </c>
      <c r="U65" s="90">
        <f t="shared" si="10"/>
        <v>936.33999999999992</v>
      </c>
      <c r="V65" s="90">
        <f t="shared" si="10"/>
        <v>920.14</v>
      </c>
      <c r="W65" s="90">
        <f t="shared" si="10"/>
        <v>906.43999999999994</v>
      </c>
      <c r="X65" s="90">
        <f t="shared" si="10"/>
        <v>1004.54</v>
      </c>
      <c r="Y65" s="90">
        <f t="shared" si="10"/>
        <v>1118.2400000000002</v>
      </c>
      <c r="Z65" s="90">
        <f t="shared" si="10"/>
        <v>1248.5400000000002</v>
      </c>
      <c r="AA65" s="90">
        <f t="shared" si="10"/>
        <v>1193.3400000000001</v>
      </c>
      <c r="AB65" s="90">
        <f t="shared" si="10"/>
        <v>1140.74</v>
      </c>
      <c r="AC65" s="90">
        <f t="shared" si="10"/>
        <v>1088.94</v>
      </c>
      <c r="AD65" s="90">
        <f t="shared" si="10"/>
        <v>993.93999999999994</v>
      </c>
      <c r="AE65" s="90">
        <f t="shared" si="10"/>
        <v>949.63999999999987</v>
      </c>
      <c r="AF65" s="90">
        <f t="shared" si="10"/>
        <v>872.24</v>
      </c>
      <c r="AG65" s="73">
        <f>AG63+AG59+AG47+AG43+AG30+AG64</f>
        <v>1355.5100000000002</v>
      </c>
      <c r="AH65" s="51">
        <f t="shared" si="2"/>
        <v>1248.5400000000002</v>
      </c>
      <c r="AI65" s="52">
        <f t="shared" si="3"/>
        <v>703.04</v>
      </c>
    </row>
    <row r="66" spans="1:35" x14ac:dyDescent="0.25">
      <c r="A66" s="54" t="s">
        <v>73</v>
      </c>
      <c r="B66" s="81">
        <v>0</v>
      </c>
      <c r="C66" s="81">
        <f t="shared" ref="C66:Q66" si="11">IF(C51&lt;0,C51*-1,0)</f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v>0</v>
      </c>
      <c r="C67" s="81">
        <f t="shared" ref="C67:Q67" si="13">IF(C49&lt;0,C49*-1,0)</f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v>0</v>
      </c>
      <c r="C68" s="81">
        <f t="shared" ref="C68:Q68" si="15">IF(C52&lt;0,C52*-1,0)</f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 t="shared" ref="B71:AF71" si="18">SUM(B66:B70)</f>
        <v>0</v>
      </c>
      <c r="C71" s="68">
        <f t="shared" si="18"/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50.006999999999998</v>
      </c>
      <c r="C72" s="93">
        <v>50.055</v>
      </c>
      <c r="D72" s="93">
        <v>50.04</v>
      </c>
      <c r="E72" s="93">
        <v>50.04</v>
      </c>
      <c r="F72" s="93">
        <v>50.04</v>
      </c>
      <c r="G72" s="93">
        <v>50.12</v>
      </c>
      <c r="H72" s="93">
        <v>50.12</v>
      </c>
      <c r="I72" s="93">
        <v>50.03</v>
      </c>
      <c r="J72" s="93">
        <v>50.03</v>
      </c>
      <c r="K72" s="93">
        <v>50.048000000000002</v>
      </c>
      <c r="L72" s="93">
        <v>50.076000000000001</v>
      </c>
      <c r="M72" s="93">
        <v>50.073</v>
      </c>
      <c r="N72" s="93">
        <v>50.058999999999997</v>
      </c>
      <c r="O72" s="93">
        <v>50.023000000000003</v>
      </c>
      <c r="P72" s="93">
        <v>49.970999999999997</v>
      </c>
      <c r="Q72" s="94">
        <v>50.066000000000003</v>
      </c>
      <c r="R72" s="93">
        <v>50.06</v>
      </c>
      <c r="S72" s="93">
        <v>50.02</v>
      </c>
      <c r="T72" s="93">
        <v>49.94</v>
      </c>
      <c r="U72" s="93">
        <v>49.99</v>
      </c>
      <c r="V72" s="93">
        <v>49.99</v>
      </c>
      <c r="W72" s="93">
        <v>49.91</v>
      </c>
      <c r="X72" s="93">
        <v>50.03</v>
      </c>
      <c r="Y72" s="93">
        <v>50.01</v>
      </c>
      <c r="Z72" s="93">
        <v>50.06</v>
      </c>
      <c r="AA72" s="93">
        <v>49.95</v>
      </c>
      <c r="AB72" s="93">
        <v>49.963000000000001</v>
      </c>
      <c r="AC72" s="93">
        <v>49.9</v>
      </c>
      <c r="AD72" s="93">
        <v>50.05</v>
      </c>
      <c r="AE72" s="93">
        <v>49.93</v>
      </c>
      <c r="AF72" s="95">
        <v>49.94</v>
      </c>
      <c r="AG72" s="96"/>
      <c r="AH72" s="51">
        <f t="shared" si="2"/>
        <v>50.12</v>
      </c>
      <c r="AI72" s="52">
        <f t="shared" si="3"/>
        <v>49.9</v>
      </c>
    </row>
    <row r="73" spans="1:35" x14ac:dyDescent="0.25">
      <c r="A73" s="97" t="s">
        <v>80</v>
      </c>
      <c r="B73" s="69">
        <v>129.4</v>
      </c>
      <c r="C73" s="69">
        <v>130.80000000000001</v>
      </c>
      <c r="D73" s="69">
        <v>126.3</v>
      </c>
      <c r="E73" s="69">
        <v>126.3</v>
      </c>
      <c r="F73" s="69">
        <v>126.3</v>
      </c>
      <c r="G73" s="69">
        <v>125.6</v>
      </c>
      <c r="H73" s="69">
        <v>125.6</v>
      </c>
      <c r="I73" s="69">
        <v>125.3</v>
      </c>
      <c r="J73" s="69">
        <v>125.3</v>
      </c>
      <c r="K73" s="69">
        <v>120.4</v>
      </c>
      <c r="L73" s="69">
        <v>120.2</v>
      </c>
      <c r="M73" s="69">
        <v>123.3</v>
      </c>
      <c r="N73" s="69">
        <v>124.1</v>
      </c>
      <c r="O73" s="69">
        <v>123.2</v>
      </c>
      <c r="P73" s="69">
        <v>125.1</v>
      </c>
      <c r="Q73" s="98">
        <v>125</v>
      </c>
      <c r="R73" s="98">
        <v>123.3</v>
      </c>
      <c r="S73" s="98">
        <v>122.4</v>
      </c>
      <c r="T73" s="98">
        <v>123.3</v>
      </c>
      <c r="U73" s="98">
        <v>127.3</v>
      </c>
      <c r="V73" s="98">
        <v>128.19999999999999</v>
      </c>
      <c r="W73" s="98">
        <v>128.69999999999999</v>
      </c>
      <c r="X73" s="98">
        <v>127</v>
      </c>
      <c r="Y73" s="98">
        <v>125.6</v>
      </c>
      <c r="Z73" s="98">
        <v>124.6</v>
      </c>
      <c r="AA73" s="69">
        <v>124.7</v>
      </c>
      <c r="AB73" s="69">
        <v>127.3</v>
      </c>
      <c r="AC73" s="69">
        <v>127.7</v>
      </c>
      <c r="AD73" s="69">
        <v>126.8</v>
      </c>
      <c r="AE73" s="69">
        <v>126.2</v>
      </c>
      <c r="AF73" s="99">
        <v>128.80000000000001</v>
      </c>
      <c r="AG73" s="100"/>
      <c r="AH73" s="51">
        <f t="shared" si="2"/>
        <v>130.80000000000001</v>
      </c>
      <c r="AI73" s="52">
        <f t="shared" si="3"/>
        <v>120.2</v>
      </c>
    </row>
    <row r="74" spans="1:35" x14ac:dyDescent="0.25">
      <c r="A74" s="97" t="s">
        <v>81</v>
      </c>
      <c r="B74" s="69">
        <v>132.5</v>
      </c>
      <c r="C74" s="69">
        <v>133.19999999999999</v>
      </c>
      <c r="D74" s="69">
        <v>130.5</v>
      </c>
      <c r="E74" s="69">
        <v>130.5</v>
      </c>
      <c r="F74" s="69">
        <v>130.5</v>
      </c>
      <c r="G74" s="69">
        <v>129.30000000000001</v>
      </c>
      <c r="H74" s="69">
        <v>129.30000000000001</v>
      </c>
      <c r="I74" s="69">
        <v>128.6</v>
      </c>
      <c r="J74" s="69">
        <v>128.6</v>
      </c>
      <c r="K74" s="69">
        <v>124.1</v>
      </c>
      <c r="L74" s="69">
        <v>123.7</v>
      </c>
      <c r="M74" s="69">
        <v>126.8</v>
      </c>
      <c r="N74" s="69">
        <v>127.1</v>
      </c>
      <c r="O74" s="69">
        <v>126.7</v>
      </c>
      <c r="P74" s="69">
        <v>128.19999999999999</v>
      </c>
      <c r="Q74" s="98">
        <v>128.6</v>
      </c>
      <c r="R74" s="98">
        <v>126.6</v>
      </c>
      <c r="S74" s="98">
        <v>126.4</v>
      </c>
      <c r="T74" s="98">
        <v>126.3</v>
      </c>
      <c r="U74" s="98">
        <v>130</v>
      </c>
      <c r="V74" s="98">
        <v>131.1</v>
      </c>
      <c r="W74" s="98">
        <v>131.4</v>
      </c>
      <c r="X74" s="98">
        <v>129.80000000000001</v>
      </c>
      <c r="Y74" s="98">
        <v>129.4</v>
      </c>
      <c r="Z74" s="98">
        <v>127.2</v>
      </c>
      <c r="AA74" s="69">
        <v>127.6</v>
      </c>
      <c r="AB74" s="69">
        <v>130.19999999999999</v>
      </c>
      <c r="AC74" s="69">
        <v>130.80000000000001</v>
      </c>
      <c r="AD74" s="69">
        <v>130.30000000000001</v>
      </c>
      <c r="AE74" s="69">
        <v>129.6</v>
      </c>
      <c r="AF74" s="99">
        <v>131.1</v>
      </c>
      <c r="AG74" s="100"/>
      <c r="AH74" s="51">
        <f t="shared" si="2"/>
        <v>133.19999999999999</v>
      </c>
      <c r="AI74" s="52">
        <f t="shared" si="3"/>
        <v>123.7</v>
      </c>
    </row>
    <row r="75" spans="1:35" x14ac:dyDescent="0.25">
      <c r="A75" s="97" t="s">
        <v>82</v>
      </c>
      <c r="B75" s="69">
        <v>130</v>
      </c>
      <c r="C75" s="69">
        <v>131.5</v>
      </c>
      <c r="D75" s="69">
        <v>129.30000000000001</v>
      </c>
      <c r="E75" s="69">
        <v>129.30000000000001</v>
      </c>
      <c r="F75" s="69">
        <v>129.30000000000001</v>
      </c>
      <c r="G75" s="69">
        <v>129.30000000000001</v>
      </c>
      <c r="H75" s="69">
        <v>129.30000000000001</v>
      </c>
      <c r="I75" s="69">
        <v>127.6</v>
      </c>
      <c r="J75" s="69">
        <v>127.6</v>
      </c>
      <c r="K75" s="69">
        <v>127.8</v>
      </c>
      <c r="L75" s="69">
        <v>126.7</v>
      </c>
      <c r="M75" s="69">
        <v>127</v>
      </c>
      <c r="N75" s="69">
        <v>125.2</v>
      </c>
      <c r="O75" s="69">
        <v>126.2</v>
      </c>
      <c r="P75" s="69">
        <v>125.7</v>
      </c>
      <c r="Q75" s="69">
        <v>127.2</v>
      </c>
      <c r="R75" s="69">
        <v>127.1</v>
      </c>
      <c r="S75" s="69">
        <v>128.19999999999999</v>
      </c>
      <c r="T75" s="98">
        <v>125.2</v>
      </c>
      <c r="U75" s="98">
        <v>129.9</v>
      </c>
      <c r="V75" s="98">
        <v>130.30000000000001</v>
      </c>
      <c r="W75" s="98">
        <v>124.3</v>
      </c>
      <c r="X75" s="98">
        <v>129.6</v>
      </c>
      <c r="Y75" s="98">
        <v>127.9</v>
      </c>
      <c r="Z75" s="98">
        <v>127.2</v>
      </c>
      <c r="AA75" s="69">
        <v>127.8</v>
      </c>
      <c r="AB75" s="69">
        <v>128.30000000000001</v>
      </c>
      <c r="AC75" s="69">
        <v>129.4</v>
      </c>
      <c r="AD75" s="69">
        <v>130.4</v>
      </c>
      <c r="AE75" s="69">
        <v>128.9</v>
      </c>
      <c r="AF75" s="99">
        <v>129.69999999999999</v>
      </c>
      <c r="AG75" s="100"/>
      <c r="AH75" s="51">
        <f t="shared" si="2"/>
        <v>131.5</v>
      </c>
      <c r="AI75" s="52">
        <f t="shared" si="3"/>
        <v>124.3</v>
      </c>
    </row>
    <row r="76" spans="1:35" x14ac:dyDescent="0.25">
      <c r="A76" s="101" t="s">
        <v>83</v>
      </c>
      <c r="B76" s="69">
        <v>132.1</v>
      </c>
      <c r="C76" s="69">
        <v>132.6</v>
      </c>
      <c r="D76" s="69">
        <v>131.19999999999999</v>
      </c>
      <c r="E76" s="69">
        <v>131.19999999999999</v>
      </c>
      <c r="F76" s="69">
        <v>131.19999999999999</v>
      </c>
      <c r="G76" s="69">
        <v>131.19999999999999</v>
      </c>
      <c r="H76" s="69">
        <v>131.19999999999999</v>
      </c>
      <c r="I76" s="69">
        <v>132.5</v>
      </c>
      <c r="J76" s="69">
        <v>132.5</v>
      </c>
      <c r="K76" s="69">
        <v>129.5</v>
      </c>
      <c r="L76" s="69">
        <v>127.7</v>
      </c>
      <c r="M76" s="69">
        <v>127.2</v>
      </c>
      <c r="N76" s="69">
        <v>126.5</v>
      </c>
      <c r="O76" s="69">
        <v>128.1</v>
      </c>
      <c r="P76" s="69">
        <v>127.9</v>
      </c>
      <c r="Q76" s="69">
        <v>129.69999999999999</v>
      </c>
      <c r="R76" s="69">
        <v>129.30000000000001</v>
      </c>
      <c r="S76" s="69">
        <v>130.9</v>
      </c>
      <c r="T76" s="98">
        <v>127.8</v>
      </c>
      <c r="U76" s="98">
        <v>132.80000000000001</v>
      </c>
      <c r="V76" s="98">
        <v>133.6</v>
      </c>
      <c r="W76" s="98">
        <v>126.7</v>
      </c>
      <c r="X76" s="98">
        <v>131.4</v>
      </c>
      <c r="Y76" s="98">
        <v>130</v>
      </c>
      <c r="Z76" s="98">
        <v>129.19999999999999</v>
      </c>
      <c r="AA76" s="69">
        <v>130.4</v>
      </c>
      <c r="AB76" s="69">
        <v>131.69999999999999</v>
      </c>
      <c r="AC76" s="69">
        <v>128.5</v>
      </c>
      <c r="AD76" s="69">
        <v>132</v>
      </c>
      <c r="AE76" s="69">
        <v>132.1</v>
      </c>
      <c r="AF76" s="99">
        <v>132.69999999999999</v>
      </c>
      <c r="AG76" s="100"/>
      <c r="AH76" s="51">
        <f t="shared" si="2"/>
        <v>133.6</v>
      </c>
      <c r="AI76" s="52">
        <f t="shared" si="3"/>
        <v>126.5</v>
      </c>
    </row>
    <row r="77" spans="1:35" x14ac:dyDescent="0.25">
      <c r="A77" s="101" t="s">
        <v>84</v>
      </c>
      <c r="B77" s="102">
        <v>128.9</v>
      </c>
      <c r="C77" s="102">
        <v>129.4</v>
      </c>
      <c r="D77" s="102">
        <v>129.6</v>
      </c>
      <c r="E77" s="102">
        <v>129.6</v>
      </c>
      <c r="F77" s="102">
        <v>129.6</v>
      </c>
      <c r="G77" s="102">
        <v>126.3</v>
      </c>
      <c r="H77" s="102">
        <v>126.3</v>
      </c>
      <c r="I77" s="102">
        <v>128</v>
      </c>
      <c r="J77" s="102">
        <v>128</v>
      </c>
      <c r="K77" s="102">
        <v>129</v>
      </c>
      <c r="L77" s="102">
        <v>130.6</v>
      </c>
      <c r="M77" s="102">
        <v>133</v>
      </c>
      <c r="N77" s="102">
        <v>134.9</v>
      </c>
      <c r="O77" s="102">
        <v>132.1</v>
      </c>
      <c r="P77" s="102">
        <v>133.80000000000001</v>
      </c>
      <c r="Q77" s="102">
        <v>134.6</v>
      </c>
      <c r="R77" s="102">
        <v>133.30000000000001</v>
      </c>
      <c r="S77" s="102">
        <v>132</v>
      </c>
      <c r="T77" s="98">
        <v>129.80000000000001</v>
      </c>
      <c r="U77" s="98">
        <v>135.19999999999999</v>
      </c>
      <c r="V77" s="98">
        <v>136.9</v>
      </c>
      <c r="W77" s="98">
        <v>134.5</v>
      </c>
      <c r="X77" s="98">
        <v>134.9</v>
      </c>
      <c r="Y77" s="98">
        <v>132.5</v>
      </c>
      <c r="Z77" s="98">
        <v>133.1</v>
      </c>
      <c r="AA77" s="102">
        <v>132.4</v>
      </c>
      <c r="AB77" s="102">
        <v>134.4</v>
      </c>
      <c r="AC77" s="102">
        <v>133.1</v>
      </c>
      <c r="AD77" s="102">
        <v>129.5</v>
      </c>
      <c r="AE77" s="102">
        <v>131.19999999999999</v>
      </c>
      <c r="AF77" s="103">
        <v>131</v>
      </c>
      <c r="AG77" s="104"/>
      <c r="AH77" s="51">
        <f t="shared" si="2"/>
        <v>136.9</v>
      </c>
      <c r="AI77" s="52">
        <f t="shared" si="3"/>
        <v>126.3</v>
      </c>
    </row>
    <row r="78" spans="1:35" x14ac:dyDescent="0.25">
      <c r="A78" s="97" t="s">
        <v>85</v>
      </c>
      <c r="B78" s="69">
        <v>136.5</v>
      </c>
      <c r="C78" s="69">
        <v>134.4</v>
      </c>
      <c r="D78" s="69">
        <v>135</v>
      </c>
      <c r="E78" s="69">
        <v>135</v>
      </c>
      <c r="F78" s="69">
        <v>135</v>
      </c>
      <c r="G78" s="69">
        <v>137.6</v>
      </c>
      <c r="H78" s="69">
        <v>137.6</v>
      </c>
      <c r="I78" s="69">
        <v>130</v>
      </c>
      <c r="J78" s="69">
        <v>130</v>
      </c>
      <c r="K78" s="69">
        <v>131.69999999999999</v>
      </c>
      <c r="L78" s="69">
        <v>132.4</v>
      </c>
      <c r="M78" s="69">
        <v>130.1</v>
      </c>
      <c r="N78" s="69">
        <v>130.69999999999999</v>
      </c>
      <c r="O78" s="69">
        <v>128.5</v>
      </c>
      <c r="P78" s="69">
        <v>129</v>
      </c>
      <c r="Q78" s="69">
        <v>128.80000000000001</v>
      </c>
      <c r="R78" s="69">
        <v>126.6</v>
      </c>
      <c r="S78" s="69">
        <v>127</v>
      </c>
      <c r="T78" s="98">
        <v>125.5</v>
      </c>
      <c r="U78" s="98">
        <v>131.4</v>
      </c>
      <c r="V78" s="98">
        <v>132.5</v>
      </c>
      <c r="W78" s="98">
        <v>134.4</v>
      </c>
      <c r="X78" s="98">
        <v>136</v>
      </c>
      <c r="Y78" s="98">
        <v>136.80000000000001</v>
      </c>
      <c r="Z78" s="98">
        <v>128.80000000000001</v>
      </c>
      <c r="AA78" s="69">
        <v>126.6</v>
      </c>
      <c r="AB78" s="69">
        <v>127.6</v>
      </c>
      <c r="AC78" s="69">
        <v>126.5</v>
      </c>
      <c r="AD78" s="69">
        <v>129.19999999999999</v>
      </c>
      <c r="AE78" s="69">
        <v>130.19999999999999</v>
      </c>
      <c r="AF78" s="99">
        <v>129.5</v>
      </c>
      <c r="AG78" s="100"/>
      <c r="AH78" s="51">
        <f>MAX(B78:AF78)</f>
        <v>137.6</v>
      </c>
      <c r="AI78" s="52">
        <f>MIN(B78:AF78)</f>
        <v>125.5</v>
      </c>
    </row>
    <row r="79" spans="1:35" ht="15.75" thickBot="1" x14ac:dyDescent="0.3">
      <c r="A79" s="97" t="s">
        <v>86</v>
      </c>
      <c r="B79" s="105">
        <v>67.7</v>
      </c>
      <c r="C79" s="105">
        <v>68.099999999999994</v>
      </c>
      <c r="D79" s="105">
        <v>68.5</v>
      </c>
      <c r="E79" s="105">
        <v>68.5</v>
      </c>
      <c r="F79" s="105">
        <v>68.5</v>
      </c>
      <c r="G79" s="105">
        <v>68.3</v>
      </c>
      <c r="H79" s="105">
        <v>68.3</v>
      </c>
      <c r="I79" s="105">
        <v>68.3</v>
      </c>
      <c r="J79" s="105">
        <v>68.3</v>
      </c>
      <c r="K79" s="105">
        <v>63.2</v>
      </c>
      <c r="L79" s="105">
        <v>63.6</v>
      </c>
      <c r="M79" s="105">
        <v>64.900000000000006</v>
      </c>
      <c r="N79" s="105">
        <v>65</v>
      </c>
      <c r="O79" s="105">
        <v>64.7</v>
      </c>
      <c r="P79" s="105">
        <v>65.400000000000006</v>
      </c>
      <c r="Q79" s="105">
        <v>65.8</v>
      </c>
      <c r="R79" s="105">
        <v>64.8</v>
      </c>
      <c r="S79" s="105">
        <v>64.3</v>
      </c>
      <c r="T79" s="105">
        <v>64.900000000000006</v>
      </c>
      <c r="U79" s="105">
        <v>66.7</v>
      </c>
      <c r="V79" s="105">
        <v>67.099999999999994</v>
      </c>
      <c r="W79" s="105">
        <v>67.2</v>
      </c>
      <c r="X79" s="105">
        <v>66.2</v>
      </c>
      <c r="Y79" s="105">
        <v>65.5</v>
      </c>
      <c r="Z79" s="105">
        <v>66.2</v>
      </c>
      <c r="AA79" s="105">
        <v>65.3</v>
      </c>
      <c r="AB79" s="105">
        <v>66.400000000000006</v>
      </c>
      <c r="AC79" s="105">
        <v>67</v>
      </c>
      <c r="AD79" s="105">
        <v>66.8</v>
      </c>
      <c r="AE79" s="105">
        <v>66.2</v>
      </c>
      <c r="AF79" s="106">
        <v>67.2</v>
      </c>
      <c r="AG79" s="107"/>
      <c r="AH79" s="51">
        <f>MAX(B79:AF79)</f>
        <v>68.5</v>
      </c>
      <c r="AI79" s="52">
        <f>MIN(B79:AF79)</f>
        <v>63.2</v>
      </c>
    </row>
    <row r="80" spans="1:35" x14ac:dyDescent="0.25">
      <c r="A80" s="108" t="s">
        <v>87</v>
      </c>
      <c r="B80" s="109">
        <f t="shared" ref="B80:AF80" si="19">SUMIF(B48:B57,"&gt;0")</f>
        <v>396.37</v>
      </c>
      <c r="C80" s="109">
        <f t="shared" si="19"/>
        <v>370.97</v>
      </c>
      <c r="D80" s="109">
        <f t="shared" si="19"/>
        <v>361.7</v>
      </c>
      <c r="E80" s="109">
        <f t="shared" si="19"/>
        <v>326</v>
      </c>
      <c r="F80" s="109">
        <f t="shared" si="19"/>
        <v>342</v>
      </c>
      <c r="G80" s="109">
        <f t="shared" si="19"/>
        <v>352</v>
      </c>
      <c r="H80" s="109">
        <f t="shared" si="19"/>
        <v>366</v>
      </c>
      <c r="I80" s="109">
        <f t="shared" si="19"/>
        <v>368</v>
      </c>
      <c r="J80" s="109">
        <f t="shared" si="19"/>
        <v>351</v>
      </c>
      <c r="K80" s="109">
        <f t="shared" si="19"/>
        <v>320</v>
      </c>
      <c r="L80" s="109">
        <f t="shared" si="19"/>
        <v>440</v>
      </c>
      <c r="M80" s="109">
        <f t="shared" si="19"/>
        <v>465</v>
      </c>
      <c r="N80" s="109">
        <f t="shared" si="19"/>
        <v>436.6</v>
      </c>
      <c r="O80" s="109">
        <f t="shared" si="19"/>
        <v>399</v>
      </c>
      <c r="P80" s="109">
        <f t="shared" si="19"/>
        <v>405</v>
      </c>
      <c r="Q80" s="109">
        <f t="shared" si="19"/>
        <v>387</v>
      </c>
      <c r="R80" s="109">
        <f t="shared" si="19"/>
        <v>388.1</v>
      </c>
      <c r="S80" s="109">
        <f t="shared" si="19"/>
        <v>394.1</v>
      </c>
      <c r="T80" s="109">
        <f t="shared" si="19"/>
        <v>430.2</v>
      </c>
      <c r="U80" s="109">
        <f t="shared" si="19"/>
        <v>420.2</v>
      </c>
      <c r="V80" s="109">
        <f t="shared" si="19"/>
        <v>413.4</v>
      </c>
      <c r="W80" s="109">
        <f t="shared" si="19"/>
        <v>411.5</v>
      </c>
      <c r="X80" s="109">
        <f t="shared" si="19"/>
        <v>453.8</v>
      </c>
      <c r="Y80" s="109">
        <f t="shared" si="19"/>
        <v>501.2</v>
      </c>
      <c r="Z80" s="109">
        <f t="shared" si="19"/>
        <v>625.70000000000005</v>
      </c>
      <c r="AA80" s="109">
        <f t="shared" si="19"/>
        <v>598.29999999999995</v>
      </c>
      <c r="AB80" s="109">
        <f t="shared" si="19"/>
        <v>543.5</v>
      </c>
      <c r="AC80" s="109">
        <f t="shared" si="19"/>
        <v>551.20000000000005</v>
      </c>
      <c r="AD80" s="109">
        <f t="shared" si="19"/>
        <v>543.4</v>
      </c>
      <c r="AE80" s="109">
        <f t="shared" si="19"/>
        <v>497.8</v>
      </c>
      <c r="AF80" s="109">
        <f t="shared" si="19"/>
        <v>477.1</v>
      </c>
      <c r="AG80" s="110"/>
      <c r="AH80" s="51">
        <f>MAX(B80:AF80)</f>
        <v>625.70000000000005</v>
      </c>
      <c r="AI80" s="52">
        <f>MIN(B80:AF80)</f>
        <v>320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 t="shared" ref="B82:AF82" si="20">B11+B13+B17+B34+B36+B38+B40+B94+B108+B110+B121+B127+B130+B139+B143+B144+B147+B154+B159+B162+B163+B164+B172+B177+B83+B84+B85+B86+B99</f>
        <v>148.32</v>
      </c>
      <c r="C82" s="114">
        <f t="shared" si="20"/>
        <v>128.62</v>
      </c>
      <c r="D82" s="114">
        <f t="shared" si="20"/>
        <v>141.91999999999999</v>
      </c>
      <c r="E82" s="114">
        <f t="shared" si="20"/>
        <v>148.21999999999997</v>
      </c>
      <c r="F82" s="114">
        <f t="shared" si="20"/>
        <v>152.61999999999998</v>
      </c>
      <c r="G82" s="114">
        <f t="shared" si="20"/>
        <v>166.21999999999997</v>
      </c>
      <c r="H82" s="114">
        <f t="shared" si="20"/>
        <v>217.81999999999996</v>
      </c>
      <c r="I82" s="114">
        <f t="shared" si="20"/>
        <v>213.62</v>
      </c>
      <c r="J82" s="114">
        <f t="shared" si="20"/>
        <v>250.61999999999998</v>
      </c>
      <c r="K82" s="114">
        <f t="shared" si="20"/>
        <v>274.51999999999992</v>
      </c>
      <c r="L82" s="114">
        <f t="shared" si="20"/>
        <v>277.91999999999996</v>
      </c>
      <c r="M82" s="114">
        <f t="shared" si="20"/>
        <v>281.02</v>
      </c>
      <c r="N82" s="114">
        <f t="shared" si="20"/>
        <v>276.71999999999997</v>
      </c>
      <c r="O82" s="114">
        <f t="shared" si="20"/>
        <v>245.82000000000002</v>
      </c>
      <c r="P82" s="114">
        <f t="shared" si="20"/>
        <v>249.12</v>
      </c>
      <c r="Q82" s="114">
        <f t="shared" si="20"/>
        <v>224.72</v>
      </c>
      <c r="R82" s="114">
        <f t="shared" si="20"/>
        <v>229.42</v>
      </c>
      <c r="S82" s="114">
        <f t="shared" si="20"/>
        <v>221.22</v>
      </c>
      <c r="T82" s="114">
        <f t="shared" si="20"/>
        <v>224.02</v>
      </c>
      <c r="U82" s="114">
        <f t="shared" si="20"/>
        <v>224.92000000000002</v>
      </c>
      <c r="V82" s="114">
        <f t="shared" si="20"/>
        <v>223.02</v>
      </c>
      <c r="W82" s="114">
        <f t="shared" si="20"/>
        <v>228.02</v>
      </c>
      <c r="X82" s="114">
        <f t="shared" si="20"/>
        <v>256.62</v>
      </c>
      <c r="Y82" s="114">
        <f t="shared" si="20"/>
        <v>305.41999999999996</v>
      </c>
      <c r="Z82" s="114">
        <f t="shared" si="20"/>
        <v>320.71999999999991</v>
      </c>
      <c r="AA82" s="114">
        <f t="shared" si="20"/>
        <v>291.12</v>
      </c>
      <c r="AB82" s="114">
        <f t="shared" si="20"/>
        <v>269.02</v>
      </c>
      <c r="AC82" s="114">
        <f t="shared" si="20"/>
        <v>239.32</v>
      </c>
      <c r="AD82" s="114">
        <f t="shared" si="20"/>
        <v>180.62</v>
      </c>
      <c r="AE82" s="114">
        <f t="shared" si="20"/>
        <v>170.22</v>
      </c>
      <c r="AF82" s="114">
        <f t="shared" si="20"/>
        <v>132.12</v>
      </c>
      <c r="AG82" s="115"/>
      <c r="AH82" s="51">
        <f>MAX(B82:AF82)</f>
        <v>320.71999999999991</v>
      </c>
      <c r="AI82" s="52">
        <f>MIN(B82:AF82)</f>
        <v>128.62</v>
      </c>
    </row>
    <row r="83" spans="1:37" x14ac:dyDescent="0.25">
      <c r="A83" s="116" t="s">
        <v>89</v>
      </c>
      <c r="B83" s="117">
        <v>-28.5</v>
      </c>
      <c r="C83" s="117">
        <v>-31.2</v>
      </c>
      <c r="D83" s="117">
        <v>-27.6</v>
      </c>
      <c r="E83" s="117">
        <v>-22</v>
      </c>
      <c r="F83" s="117">
        <v>-20</v>
      </c>
      <c r="G83" s="117">
        <v>-15.6</v>
      </c>
      <c r="H83" s="117">
        <v>27</v>
      </c>
      <c r="I83" s="117">
        <v>42</v>
      </c>
      <c r="J83" s="117">
        <v>69.3</v>
      </c>
      <c r="K83" s="117">
        <v>60.2</v>
      </c>
      <c r="L83" s="117">
        <v>50.5</v>
      </c>
      <c r="M83" s="117">
        <v>57.3</v>
      </c>
      <c r="N83" s="117">
        <v>64.599999999999994</v>
      </c>
      <c r="O83" s="117">
        <v>68</v>
      </c>
      <c r="P83" s="117">
        <v>61.9</v>
      </c>
      <c r="Q83" s="117">
        <v>53</v>
      </c>
      <c r="R83" s="117">
        <v>63</v>
      </c>
      <c r="S83" s="117">
        <v>61.1</v>
      </c>
      <c r="T83" s="117">
        <v>51.2</v>
      </c>
      <c r="U83" s="117">
        <v>28.1</v>
      </c>
      <c r="V83" s="117">
        <v>32.200000000000003</v>
      </c>
      <c r="W83" s="117">
        <v>28.1</v>
      </c>
      <c r="X83" s="117">
        <v>42.6</v>
      </c>
      <c r="Y83" s="117">
        <v>51.2</v>
      </c>
      <c r="Z83" s="117">
        <v>44.9</v>
      </c>
      <c r="AA83" s="49">
        <v>32.299999999999997</v>
      </c>
      <c r="AB83" s="49">
        <v>34.700000000000003</v>
      </c>
      <c r="AC83" s="49">
        <v>23.9</v>
      </c>
      <c r="AD83" s="49">
        <v>-4.0999999999999996</v>
      </c>
      <c r="AE83" s="49">
        <v>-19.100000000000001</v>
      </c>
      <c r="AF83" s="118">
        <v>-23</v>
      </c>
      <c r="AG83" s="119">
        <v>75</v>
      </c>
      <c r="AH83" s="51">
        <f>IF(ABS(MAX(B83:AF83))&gt;ABS(MIN(B83:AF83)),MAX(B83:AF83),MIN(B83:AF83))</f>
        <v>69.3</v>
      </c>
      <c r="AI83" s="120">
        <f>INDEX($B$9:$AF$9,1,MATCH(AH83,B83:AF83,0))</f>
        <v>0.29166666666666669</v>
      </c>
    </row>
    <row r="84" spans="1:37" x14ac:dyDescent="0.25">
      <c r="A84" s="121" t="s">
        <v>90</v>
      </c>
      <c r="B84" s="82">
        <v>-7.9</v>
      </c>
      <c r="C84" s="82">
        <v>-11.4</v>
      </c>
      <c r="D84" s="82">
        <v>-11.6</v>
      </c>
      <c r="E84" s="82">
        <v>-10</v>
      </c>
      <c r="F84" s="82">
        <v>-10.6</v>
      </c>
      <c r="G84" s="82">
        <v>-8</v>
      </c>
      <c r="H84" s="82">
        <v>-1</v>
      </c>
      <c r="I84" s="82">
        <v>3</v>
      </c>
      <c r="J84" s="82">
        <v>-2.2999999999999998</v>
      </c>
      <c r="K84" s="82">
        <v>12.2</v>
      </c>
      <c r="L84" s="82">
        <v>21</v>
      </c>
      <c r="M84" s="82">
        <v>14.7</v>
      </c>
      <c r="N84" s="82">
        <v>3.4</v>
      </c>
      <c r="O84" s="82">
        <v>-3.6</v>
      </c>
      <c r="P84" s="82">
        <v>6</v>
      </c>
      <c r="Q84" s="82">
        <v>0</v>
      </c>
      <c r="R84" s="82">
        <v>-5</v>
      </c>
      <c r="S84" s="82">
        <v>0</v>
      </c>
      <c r="T84" s="82">
        <v>7.7</v>
      </c>
      <c r="U84" s="82">
        <v>21</v>
      </c>
      <c r="V84" s="82">
        <v>18</v>
      </c>
      <c r="W84" s="82">
        <v>20</v>
      </c>
      <c r="X84" s="82">
        <v>17</v>
      </c>
      <c r="Y84" s="82">
        <v>33.4</v>
      </c>
      <c r="Z84" s="82">
        <v>51</v>
      </c>
      <c r="AA84" s="69">
        <v>52</v>
      </c>
      <c r="AB84" s="69">
        <v>29.6</v>
      </c>
      <c r="AC84" s="69">
        <v>27</v>
      </c>
      <c r="AD84" s="69">
        <v>35</v>
      </c>
      <c r="AE84" s="69">
        <v>0</v>
      </c>
      <c r="AF84" s="122">
        <v>-2.6</v>
      </c>
      <c r="AG84" s="119">
        <v>240</v>
      </c>
      <c r="AH84" s="51">
        <f>IF(ABS(MAX(B84:AF84))&gt;ABS(MIN(B84:AF84)),MAX(B84:AF84),MIN(B84:AF84))</f>
        <v>52</v>
      </c>
      <c r="AI84" s="120">
        <f>INDEX($B$9:$AF$9,1,MATCH(AH84,B84:AF84,0))</f>
        <v>0.83333333333333337</v>
      </c>
    </row>
    <row r="85" spans="1:37" x14ac:dyDescent="0.25">
      <c r="A85" s="121" t="s">
        <v>91</v>
      </c>
      <c r="B85" s="82">
        <v>4</v>
      </c>
      <c r="C85" s="82">
        <v>2.2000000000000002</v>
      </c>
      <c r="D85" s="82">
        <v>-4.7</v>
      </c>
      <c r="E85" s="82">
        <v>-6</v>
      </c>
      <c r="F85" s="82">
        <v>-5</v>
      </c>
      <c r="G85" s="82">
        <v>-5</v>
      </c>
      <c r="H85" s="82">
        <v>2.6</v>
      </c>
      <c r="I85" s="82">
        <v>4</v>
      </c>
      <c r="J85" s="82">
        <v>6</v>
      </c>
      <c r="K85" s="82">
        <v>8.6</v>
      </c>
      <c r="L85" s="82">
        <v>8.5</v>
      </c>
      <c r="M85" s="82">
        <v>12.6</v>
      </c>
      <c r="N85" s="82">
        <v>11.7</v>
      </c>
      <c r="O85" s="82">
        <v>7</v>
      </c>
      <c r="P85" s="82">
        <v>10</v>
      </c>
      <c r="Q85" s="82">
        <v>6</v>
      </c>
      <c r="R85" s="82">
        <v>8.1999999999999993</v>
      </c>
      <c r="S85" s="82">
        <v>2.5</v>
      </c>
      <c r="T85" s="82">
        <v>3.8</v>
      </c>
      <c r="U85" s="82">
        <v>11.8</v>
      </c>
      <c r="V85" s="82">
        <v>7.9</v>
      </c>
      <c r="W85" s="82">
        <v>11.4</v>
      </c>
      <c r="X85" s="82">
        <v>9</v>
      </c>
      <c r="Y85" s="82">
        <v>20.3</v>
      </c>
      <c r="Z85" s="82">
        <v>19.7</v>
      </c>
      <c r="AA85" s="69">
        <v>15.3</v>
      </c>
      <c r="AB85" s="69">
        <v>12.6</v>
      </c>
      <c r="AC85" s="69">
        <v>14.7</v>
      </c>
      <c r="AD85" s="69">
        <v>8.5</v>
      </c>
      <c r="AE85" s="69">
        <v>1.9</v>
      </c>
      <c r="AF85" s="122">
        <v>3.6</v>
      </c>
      <c r="AG85" s="119">
        <v>60</v>
      </c>
      <c r="AH85" s="51">
        <f>IF(ABS(MAX(B85:AF85))&gt;ABS(MIN(B85:AF85)),MAX(B85:AF85),MIN(B85:AF85))</f>
        <v>20.3</v>
      </c>
      <c r="AI85" s="120">
        <f>INDEX($B$9:$AF$9,1,MATCH(AH85,B85:AF85,0))</f>
        <v>0.79166666666666663</v>
      </c>
    </row>
    <row r="86" spans="1:37" x14ac:dyDescent="0.25">
      <c r="A86" s="123" t="s">
        <v>92</v>
      </c>
      <c r="B86" s="84">
        <v>25.4</v>
      </c>
      <c r="C86" s="84">
        <v>17.7</v>
      </c>
      <c r="D86" s="84">
        <v>35.6</v>
      </c>
      <c r="E86" s="84">
        <v>36</v>
      </c>
      <c r="F86" s="84">
        <v>38</v>
      </c>
      <c r="G86" s="84">
        <v>44.6</v>
      </c>
      <c r="H86" s="84">
        <v>39</v>
      </c>
      <c r="I86" s="84">
        <v>40.6</v>
      </c>
      <c r="J86" s="84">
        <v>54.6</v>
      </c>
      <c r="K86" s="84">
        <v>68.8</v>
      </c>
      <c r="L86" s="84">
        <v>73</v>
      </c>
      <c r="M86" s="84">
        <v>71.5</v>
      </c>
      <c r="N86" s="84">
        <v>72.099999999999994</v>
      </c>
      <c r="O86" s="84">
        <v>49.3</v>
      </c>
      <c r="P86" s="84">
        <v>46</v>
      </c>
      <c r="Q86" s="84">
        <v>41</v>
      </c>
      <c r="R86" s="84">
        <v>46.3</v>
      </c>
      <c r="S86" s="84">
        <v>37.4</v>
      </c>
      <c r="T86" s="84">
        <v>40.700000000000003</v>
      </c>
      <c r="U86" s="84">
        <v>44</v>
      </c>
      <c r="V86" s="84">
        <v>45.4</v>
      </c>
      <c r="W86" s="84">
        <v>48.2</v>
      </c>
      <c r="X86" s="84">
        <v>66</v>
      </c>
      <c r="Y86" s="84">
        <v>78</v>
      </c>
      <c r="Z86" s="84">
        <v>83.4</v>
      </c>
      <c r="AA86" s="124">
        <v>68.400000000000006</v>
      </c>
      <c r="AB86" s="124">
        <v>69.099999999999994</v>
      </c>
      <c r="AC86" s="124">
        <v>50.5</v>
      </c>
      <c r="AD86" s="124">
        <v>18.600000000000001</v>
      </c>
      <c r="AE86" s="124">
        <v>43.1</v>
      </c>
      <c r="AF86" s="125">
        <v>31.4</v>
      </c>
      <c r="AG86" s="126">
        <v>120</v>
      </c>
      <c r="AH86" s="51">
        <f>IF(ABS(MAX(B86:AF86))&gt;ABS(MIN(B86:AF86)),MAX(B86:AF86),MIN(B86:AF86))</f>
        <v>83.4</v>
      </c>
      <c r="AI86" s="120">
        <f>INDEX($B$9:$AF$9,1,MATCH(AH86,B86:AF86,0))</f>
        <v>0.8125</v>
      </c>
    </row>
    <row r="87" spans="1:37" ht="15.75" thickBot="1" x14ac:dyDescent="0.3">
      <c r="A87" s="123" t="s">
        <v>93</v>
      </c>
      <c r="B87" s="84">
        <v>62.7</v>
      </c>
      <c r="C87" s="84">
        <v>49.1</v>
      </c>
      <c r="D87" s="84">
        <v>78.900000000000006</v>
      </c>
      <c r="E87" s="84">
        <v>80</v>
      </c>
      <c r="F87" s="84">
        <v>82</v>
      </c>
      <c r="G87" s="84">
        <v>85</v>
      </c>
      <c r="H87" s="84">
        <v>72</v>
      </c>
      <c r="I87" s="84">
        <v>72</v>
      </c>
      <c r="J87" s="84">
        <v>48.3</v>
      </c>
      <c r="K87" s="84">
        <v>83.3</v>
      </c>
      <c r="L87" s="84">
        <v>98</v>
      </c>
      <c r="M87" s="84">
        <v>87</v>
      </c>
      <c r="N87" s="84">
        <v>60</v>
      </c>
      <c r="O87" s="84">
        <v>60</v>
      </c>
      <c r="P87" s="84">
        <v>50</v>
      </c>
      <c r="Q87" s="84">
        <v>58</v>
      </c>
      <c r="R87" s="84">
        <v>55.3</v>
      </c>
      <c r="S87" s="84">
        <v>71.7</v>
      </c>
      <c r="T87" s="84">
        <v>87.1</v>
      </c>
      <c r="U87" s="84">
        <v>71.099999999999994</v>
      </c>
      <c r="V87" s="84">
        <v>61</v>
      </c>
      <c r="W87" s="84">
        <v>61.4</v>
      </c>
      <c r="X87" s="84">
        <v>57.3</v>
      </c>
      <c r="Y87" s="84">
        <v>64.8</v>
      </c>
      <c r="Z87" s="84">
        <v>84.2</v>
      </c>
      <c r="AA87" s="124">
        <v>93.7</v>
      </c>
      <c r="AB87" s="124">
        <v>70.2</v>
      </c>
      <c r="AC87" s="124">
        <v>76.3</v>
      </c>
      <c r="AD87" s="124">
        <v>104</v>
      </c>
      <c r="AE87" s="124">
        <v>78.2</v>
      </c>
      <c r="AF87" s="125">
        <v>71.8</v>
      </c>
      <c r="AG87" s="126"/>
      <c r="AH87" s="51">
        <f>IF(ABS(MAX(B87:AF87))&gt;ABS(MIN(B87:AF87)),MAX(B87:AF87),MIN(B87:AF87))</f>
        <v>104</v>
      </c>
      <c r="AI87" s="120">
        <f>INDEX($B$9:$AF$9,1,MATCH(AH87,B87:AF87,0))</f>
        <v>0.91666666666666696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1048.3400000000001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22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22)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22)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798.21</v>
      </c>
      <c r="U193" s="172">
        <f t="shared" si="37"/>
        <v>724.11</v>
      </c>
      <c r="V193" s="172">
        <f t="shared" si="37"/>
        <v>718.74</v>
      </c>
      <c r="W193" s="172">
        <f t="shared" si="37"/>
        <v>703.04</v>
      </c>
      <c r="X193" s="172">
        <f t="shared" si="37"/>
        <v>724.54</v>
      </c>
      <c r="Y193" s="172">
        <f t="shared" si="37"/>
        <v>776.74</v>
      </c>
      <c r="Z193" s="172">
        <f t="shared" si="37"/>
        <v>818.7399999999999</v>
      </c>
      <c r="AA193" s="172">
        <f t="shared" si="37"/>
        <v>865.7399999999999</v>
      </c>
      <c r="AB193" s="172">
        <f t="shared" si="37"/>
        <v>923.14</v>
      </c>
      <c r="AC193" s="172">
        <f t="shared" si="37"/>
        <v>902.94</v>
      </c>
      <c r="AD193" s="172">
        <f t="shared" si="37"/>
        <v>1015.24</v>
      </c>
      <c r="AE193" s="172">
        <f t="shared" si="37"/>
        <v>1048.3400000000001</v>
      </c>
      <c r="AF193" s="172">
        <f t="shared" si="37"/>
        <v>986.1400000000001</v>
      </c>
      <c r="AG193" s="172">
        <f t="shared" si="37"/>
        <v>978.64</v>
      </c>
      <c r="AH193" s="172">
        <f t="shared" si="37"/>
        <v>976.04000000000008</v>
      </c>
      <c r="AI193" s="172">
        <f t="shared" si="37"/>
        <v>934.94</v>
      </c>
      <c r="AJ193" s="172">
        <f t="shared" si="37"/>
        <v>990.1400000000001</v>
      </c>
      <c r="AK193" s="172">
        <f t="shared" si="37"/>
        <v>1002.04</v>
      </c>
      <c r="AL193" s="172">
        <f t="shared" si="37"/>
        <v>1016.24</v>
      </c>
      <c r="AM193" s="172">
        <f t="shared" si="37"/>
        <v>936.33999999999992</v>
      </c>
      <c r="AN193" s="172">
        <f t="shared" si="37"/>
        <v>920.14</v>
      </c>
      <c r="AO193" s="172">
        <f t="shared" si="37"/>
        <v>906.43999999999994</v>
      </c>
      <c r="AP193" s="172">
        <f t="shared" si="37"/>
        <v>1004.54</v>
      </c>
      <c r="AQ193" s="172">
        <f t="shared" si="37"/>
        <v>1118.2400000000002</v>
      </c>
      <c r="AR193" s="172">
        <f t="shared" si="37"/>
        <v>1248.5400000000002</v>
      </c>
      <c r="AS193" s="172">
        <f t="shared" si="37"/>
        <v>1193.3400000000001</v>
      </c>
      <c r="AT193" s="172">
        <f t="shared" si="37"/>
        <v>1140.74</v>
      </c>
      <c r="AU193" s="172">
        <f t="shared" si="37"/>
        <v>1088.94</v>
      </c>
      <c r="AV193" s="172">
        <f t="shared" si="37"/>
        <v>993.93999999999994</v>
      </c>
      <c r="AW193" s="172">
        <f t="shared" si="37"/>
        <v>949.63999999999987</v>
      </c>
      <c r="AX193" s="172">
        <f t="shared" si="37"/>
        <v>872.24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666" priority="129">
      <formula>S$9&gt;=20/24</formula>
    </cfRule>
    <cfRule type="expression" dxfId="1665" priority="130">
      <formula>AND(S$9&gt;=14/24,S$9&lt;20/24)</formula>
    </cfRule>
    <cfRule type="expression" dxfId="1664" priority="131">
      <formula>AND(S$9&gt;=8/24,S$9&lt;14/24)</formula>
    </cfRule>
    <cfRule type="expression" dxfId="1663" priority="132">
      <formula>S$9&lt;8/24</formula>
    </cfRule>
  </conditionalFormatting>
  <conditionalFormatting sqref="B8:AF10 AA70:AF70 B70:Q70 L32:Z33 L31:Q31 C173:AF179 M36 N35:Q36 L29:Q29 M37:Q39 L34:Q34 L49:T50 V35:W35 S34:W34 X34:Z35 AA72:AF79 AA48:AF51 R11:T11 U11:Z12 B47:AF47 B59:AF69 B71:AF71 B48:K58 K72:Q72 K73:Z79 B72:J79 L51:Q58 L44:AF46">
    <cfRule type="expression" dxfId="1662" priority="125">
      <formula>B$9&gt;=20/24</formula>
    </cfRule>
    <cfRule type="expression" dxfId="1661" priority="126">
      <formula>AND(B$9&gt;=14/24,B$9&lt;20/24)</formula>
    </cfRule>
    <cfRule type="expression" dxfId="1660" priority="127">
      <formula>AND(B$9&gt;=8/24,B$9&lt;14/24)</formula>
    </cfRule>
    <cfRule type="expression" dxfId="1659" priority="128">
      <formula>B$9&lt;8/24</formula>
    </cfRule>
  </conditionalFormatting>
  <conditionalFormatting sqref="B171:AF171">
    <cfRule type="expression" dxfId="1658" priority="121">
      <formula>B$9&gt;=20/24</formula>
    </cfRule>
    <cfRule type="expression" dxfId="1657" priority="122">
      <formula>AND(B$9&gt;=14/24,B$9&lt;20/24)</formula>
    </cfRule>
    <cfRule type="expression" dxfId="1656" priority="123">
      <formula>AND(B$9&gt;=8/24,B$9&lt;14/24)</formula>
    </cfRule>
    <cfRule type="expression" dxfId="1655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654" priority="116">
      <formula>L$9&gt;=20/24</formula>
    </cfRule>
    <cfRule type="expression" dxfId="1653" priority="117">
      <formula>AND(L$9&gt;=14/24,L$9&lt;20/24)</formula>
    </cfRule>
    <cfRule type="expression" dxfId="1652" priority="118">
      <formula>AND(L$9&gt;=8/24,L$9&lt;14/24)</formula>
    </cfRule>
    <cfRule type="expression" dxfId="1651" priority="119">
      <formula>L$9&lt;8/24</formula>
    </cfRule>
  </conditionalFormatting>
  <conditionalFormatting sqref="L35:M35">
    <cfRule type="expression" dxfId="1650" priority="112">
      <formula>L$9&gt;=20/24</formula>
    </cfRule>
    <cfRule type="expression" dxfId="1649" priority="113">
      <formula>AND(L$9&gt;=14/24,L$9&lt;20/24)</formula>
    </cfRule>
    <cfRule type="expression" dxfId="1648" priority="114">
      <formula>AND(L$9&gt;=8/24,L$9&lt;14/24)</formula>
    </cfRule>
    <cfRule type="expression" dxfId="1647" priority="115">
      <formula>L$9&lt;8/24</formula>
    </cfRule>
  </conditionalFormatting>
  <conditionalFormatting sqref="U13:Z13">
    <cfRule type="expression" dxfId="1646" priority="108">
      <formula>U$9&gt;=20/24</formula>
    </cfRule>
    <cfRule type="expression" dxfId="1645" priority="109">
      <formula>AND(U$9&gt;=14/24,U$9&lt;20/24)</formula>
    </cfRule>
    <cfRule type="expression" dxfId="1644" priority="110">
      <formula>AND(U$9&gt;=8/24,U$9&lt;14/24)</formula>
    </cfRule>
    <cfRule type="expression" dxfId="1643" priority="111">
      <formula>U$9&lt;8/24</formula>
    </cfRule>
  </conditionalFormatting>
  <conditionalFormatting sqref="R31:Z31">
    <cfRule type="expression" dxfId="1642" priority="104">
      <formula>R$9&gt;=20/24</formula>
    </cfRule>
    <cfRule type="expression" dxfId="1641" priority="105">
      <formula>AND(R$9&gt;=14/24,R$9&lt;20/24)</formula>
    </cfRule>
    <cfRule type="expression" dxfId="1640" priority="106">
      <formula>AND(R$9&gt;=8/24,R$9&lt;14/24)</formula>
    </cfRule>
    <cfRule type="expression" dxfId="1639" priority="107">
      <formula>R$9&lt;8/24</formula>
    </cfRule>
  </conditionalFormatting>
  <conditionalFormatting sqref="R48:Z48">
    <cfRule type="expression" dxfId="1638" priority="100">
      <formula>R$9&gt;=20/24</formula>
    </cfRule>
    <cfRule type="expression" dxfId="1637" priority="101">
      <formula>AND(R$9&gt;=14/24,R$9&lt;20/24)</formula>
    </cfRule>
    <cfRule type="expression" dxfId="1636" priority="102">
      <formula>AND(R$9&gt;=8/24,R$9&lt;14/24)</formula>
    </cfRule>
    <cfRule type="expression" dxfId="1635" priority="103">
      <formula>R$9&lt;8/24</formula>
    </cfRule>
  </conditionalFormatting>
  <conditionalFormatting sqref="R70:Z70">
    <cfRule type="expression" dxfId="1634" priority="96">
      <formula>R$9&gt;=20/24</formula>
    </cfRule>
    <cfRule type="expression" dxfId="1633" priority="97">
      <formula>AND(R$9&gt;=14/24,R$9&lt;20/24)</formula>
    </cfRule>
    <cfRule type="expression" dxfId="1632" priority="98">
      <formula>AND(R$9&gt;=8/24,R$9&lt;14/24)</formula>
    </cfRule>
    <cfRule type="expression" dxfId="1631" priority="99">
      <formula>R$9&lt;8/24</formula>
    </cfRule>
  </conditionalFormatting>
  <conditionalFormatting sqref="R72:Z72">
    <cfRule type="expression" dxfId="1630" priority="92">
      <formula>R$9&gt;=20/24</formula>
    </cfRule>
    <cfRule type="expression" dxfId="1629" priority="93">
      <formula>AND(R$9&gt;=14/24,R$9&lt;20/24)</formula>
    </cfRule>
    <cfRule type="expression" dxfId="1628" priority="94">
      <formula>AND(R$9&gt;=8/24,R$9&lt;14/24)</formula>
    </cfRule>
    <cfRule type="expression" dxfId="1627" priority="95">
      <formula>R$9&lt;8/24</formula>
    </cfRule>
  </conditionalFormatting>
  <conditionalFormatting sqref="L11:Q27 R22:Z26 R20:AF20">
    <cfRule type="expression" dxfId="1626" priority="88">
      <formula>L$9&gt;=20/24</formula>
    </cfRule>
    <cfRule type="expression" dxfId="1625" priority="89">
      <formula>AND(L$9&gt;=14/24,L$9&lt;20/24)</formula>
    </cfRule>
    <cfRule type="expression" dxfId="1624" priority="90">
      <formula>AND(L$9&gt;=8/24,L$9&lt;14/24)</formula>
    </cfRule>
    <cfRule type="expression" dxfId="1623" priority="91">
      <formula>L$9&lt;8/24</formula>
    </cfRule>
  </conditionalFormatting>
  <conditionalFormatting sqref="L40:Q40">
    <cfRule type="expression" dxfId="1622" priority="84">
      <formula>L$9&gt;=20/24</formula>
    </cfRule>
    <cfRule type="expression" dxfId="1621" priority="85">
      <formula>AND(L$9&gt;=14/24,L$9&lt;20/24)</formula>
    </cfRule>
    <cfRule type="expression" dxfId="1620" priority="86">
      <formula>AND(L$9&gt;=8/24,L$9&lt;14/24)</formula>
    </cfRule>
    <cfRule type="expression" dxfId="1619" priority="87">
      <formula>L$9&lt;8/24</formula>
    </cfRule>
  </conditionalFormatting>
  <conditionalFormatting sqref="L41:Q41">
    <cfRule type="expression" dxfId="1618" priority="80">
      <formula>L$9&gt;=20/24</formula>
    </cfRule>
    <cfRule type="expression" dxfId="1617" priority="81">
      <formula>AND(L$9&gt;=14/24,L$9&lt;20/24)</formula>
    </cfRule>
    <cfRule type="expression" dxfId="1616" priority="82">
      <formula>AND(L$9&gt;=8/24,L$9&lt;14/24)</formula>
    </cfRule>
    <cfRule type="expression" dxfId="1615" priority="83">
      <formula>L$9&lt;8/24</formula>
    </cfRule>
  </conditionalFormatting>
  <conditionalFormatting sqref="L36:L39 I36:K36 I38:K38 M36:Q36 M38:Q38">
    <cfRule type="expression" dxfId="1614" priority="76">
      <formula>I$9&gt;=20/24</formula>
    </cfRule>
    <cfRule type="expression" dxfId="1613" priority="77">
      <formula>AND(I$9&gt;=14/24,I$9&lt;20/24)</formula>
    </cfRule>
    <cfRule type="expression" dxfId="1612" priority="78">
      <formula>AND(I$9&gt;=8/24,I$9&lt;14/24)</formula>
    </cfRule>
    <cfRule type="expression" dxfId="1611" priority="79">
      <formula>I$9&lt;8/24</formula>
    </cfRule>
  </conditionalFormatting>
  <conditionalFormatting sqref="R29:AD29">
    <cfRule type="expression" dxfId="1610" priority="72">
      <formula>R$9&gt;=20/24</formula>
    </cfRule>
    <cfRule type="expression" dxfId="1609" priority="73">
      <formula>AND(R$9&gt;=14/24,R$9&lt;20/24)</formula>
    </cfRule>
    <cfRule type="expression" dxfId="1608" priority="74">
      <formula>AND(R$9&gt;=8/24,R$9&lt;14/24)</formula>
    </cfRule>
    <cfRule type="expression" dxfId="1607" priority="75">
      <formula>R$9&lt;8/24</formula>
    </cfRule>
  </conditionalFormatting>
  <conditionalFormatting sqref="R12:T27 U14:Z27 S14:Z14 S16:Z16 S18:Z18 S20:Z27 AA16:AF27">
    <cfRule type="expression" dxfId="1606" priority="68">
      <formula>R$9&gt;=20/24</formula>
    </cfRule>
    <cfRule type="expression" dxfId="1605" priority="69">
      <formula>AND(R$9&gt;=14/24,R$9&lt;20/24)</formula>
    </cfRule>
    <cfRule type="expression" dxfId="1604" priority="70">
      <formula>AND(R$9&gt;=8/24,R$9&lt;14/24)</formula>
    </cfRule>
    <cfRule type="expression" dxfId="1603" priority="71">
      <formula>R$9&lt;8/24</formula>
    </cfRule>
  </conditionalFormatting>
  <conditionalFormatting sqref="R34:R39 S35:U39 S36:Z39">
    <cfRule type="expression" dxfId="1602" priority="64">
      <formula>R$9&gt;=20/24</formula>
    </cfRule>
    <cfRule type="expression" dxfId="1601" priority="65">
      <formula>AND(R$9&gt;=14/24,R$9&lt;20/24)</formula>
    </cfRule>
    <cfRule type="expression" dxfId="1600" priority="66">
      <formula>AND(R$9&gt;=8/24,R$9&lt;14/24)</formula>
    </cfRule>
    <cfRule type="expression" dxfId="1599" priority="67">
      <formula>R$9&lt;8/24</formula>
    </cfRule>
  </conditionalFormatting>
  <conditionalFormatting sqref="R40:Z40">
    <cfRule type="expression" dxfId="1598" priority="60">
      <formula>R$9&gt;=20/24</formula>
    </cfRule>
    <cfRule type="expression" dxfId="1597" priority="61">
      <formula>AND(R$9&gt;=14/24,R$9&lt;20/24)</formula>
    </cfRule>
    <cfRule type="expression" dxfId="1596" priority="62">
      <formula>AND(R$9&gt;=8/24,R$9&lt;14/24)</formula>
    </cfRule>
    <cfRule type="expression" dxfId="1595" priority="63">
      <formula>R$9&lt;8/24</formula>
    </cfRule>
  </conditionalFormatting>
  <conditionalFormatting sqref="R41:Z41">
    <cfRule type="expression" dxfId="1594" priority="56">
      <formula>R$9&gt;=20/24</formula>
    </cfRule>
    <cfRule type="expression" dxfId="1593" priority="57">
      <formula>AND(R$9&gt;=14/24,R$9&lt;20/24)</formula>
    </cfRule>
    <cfRule type="expression" dxfId="1592" priority="58">
      <formula>AND(R$9&gt;=8/24,R$9&lt;14/24)</formula>
    </cfRule>
    <cfRule type="expression" dxfId="1591" priority="59">
      <formula>R$9&lt;8/24</formula>
    </cfRule>
  </conditionalFormatting>
  <conditionalFormatting sqref="AA52:AF58 R51:Z58">
    <cfRule type="expression" dxfId="1590" priority="52">
      <formula>R$9&gt;=20/24</formula>
    </cfRule>
    <cfRule type="expression" dxfId="1589" priority="53">
      <formula>AND(R$9&gt;=14/24,R$9&lt;20/24)</formula>
    </cfRule>
    <cfRule type="expression" dxfId="1588" priority="54">
      <formula>AND(R$9&gt;=8/24,R$9&lt;14/24)</formula>
    </cfRule>
    <cfRule type="expression" dxfId="1587" priority="55">
      <formula>R$9&lt;8/24</formula>
    </cfRule>
  </conditionalFormatting>
  <conditionalFormatting sqref="AA83:AF86">
    <cfRule type="expression" dxfId="1586" priority="48">
      <formula>AA$9&gt;=20/24</formula>
    </cfRule>
    <cfRule type="expression" dxfId="1585" priority="49">
      <formula>AND(AA$9&gt;=14/24,AA$9&lt;20/24)</formula>
    </cfRule>
    <cfRule type="expression" dxfId="1584" priority="50">
      <formula>AND(AA$9&gt;=8/24,AA$9&lt;14/24)</formula>
    </cfRule>
    <cfRule type="expression" dxfId="1583" priority="51">
      <formula>AA$9&lt;8/24</formula>
    </cfRule>
  </conditionalFormatting>
  <conditionalFormatting sqref="B83:K86">
    <cfRule type="expression" dxfId="1582" priority="40">
      <formula>B$9&gt;=20/24</formula>
    </cfRule>
    <cfRule type="expression" dxfId="1581" priority="41">
      <formula>AND(B$9&gt;=14/24,B$9&lt;20/24)</formula>
    </cfRule>
    <cfRule type="expression" dxfId="1580" priority="42">
      <formula>AND(B$9&gt;=8/24,B$9&lt;14/24)</formula>
    </cfRule>
    <cfRule type="expression" dxfId="1579" priority="43">
      <formula>B$9&lt;8/24</formula>
    </cfRule>
  </conditionalFormatting>
  <conditionalFormatting sqref="L83:Q86">
    <cfRule type="expression" dxfId="1578" priority="36">
      <formula>L$9&gt;=20/24</formula>
    </cfRule>
    <cfRule type="expression" dxfId="1577" priority="37">
      <formula>AND(L$9&gt;=14/24,L$9&lt;20/24)</formula>
    </cfRule>
    <cfRule type="expression" dxfId="1576" priority="38">
      <formula>AND(L$9&gt;=8/24,L$9&lt;14/24)</formula>
    </cfRule>
    <cfRule type="expression" dxfId="1575" priority="39">
      <formula>L$9&lt;8/24</formula>
    </cfRule>
  </conditionalFormatting>
  <conditionalFormatting sqref="R83:Z86">
    <cfRule type="expression" dxfId="1574" priority="32">
      <formula>R$9&gt;=20/24</formula>
    </cfRule>
    <cfRule type="expression" dxfId="1573" priority="33">
      <formula>AND(R$9&gt;=14/24,R$9&lt;20/24)</formula>
    </cfRule>
    <cfRule type="expression" dxfId="1572" priority="34">
      <formula>AND(R$9&gt;=8/24,R$9&lt;14/24)</formula>
    </cfRule>
    <cfRule type="expression" dxfId="1571" priority="35">
      <formula>R$9&lt;8/24</formula>
    </cfRule>
  </conditionalFormatting>
  <conditionalFormatting sqref="AG42 B11:AF47">
    <cfRule type="expression" dxfId="1570" priority="31">
      <formula>B11&gt;$AG11</formula>
    </cfRule>
  </conditionalFormatting>
  <conditionalFormatting sqref="T192:AX192">
    <cfRule type="expression" dxfId="1569" priority="27">
      <formula>T$9&gt;=20/24</formula>
    </cfRule>
    <cfRule type="expression" dxfId="1568" priority="28">
      <formula>AND(T$9&gt;=14/24,T$9&lt;20/24)</formula>
    </cfRule>
    <cfRule type="expression" dxfId="1567" priority="29">
      <formula>AND(T$9&gt;=8/24,T$9&lt;14/24)</formula>
    </cfRule>
    <cfRule type="expression" dxfId="1566" priority="30">
      <formula>T$9&lt;8/24</formula>
    </cfRule>
  </conditionalFormatting>
  <conditionalFormatting sqref="A11:A86 A88:A180">
    <cfRule type="expression" dxfId="1565" priority="26">
      <formula>$AH11=0</formula>
    </cfRule>
  </conditionalFormatting>
  <conditionalFormatting sqref="AA87:AF87">
    <cfRule type="expression" dxfId="1564" priority="22">
      <formula>AA$9&gt;=20/24</formula>
    </cfRule>
    <cfRule type="expression" dxfId="1563" priority="23">
      <formula>AND(AA$9&gt;=14/24,AA$9&lt;20/24)</formula>
    </cfRule>
    <cfRule type="expression" dxfId="1562" priority="24">
      <formula>AND(AA$9&gt;=8/24,AA$9&lt;14/24)</formula>
    </cfRule>
    <cfRule type="expression" dxfId="1561" priority="25">
      <formula>AA$9&lt;8/24</formula>
    </cfRule>
  </conditionalFormatting>
  <conditionalFormatting sqref="B87:K87">
    <cfRule type="expression" dxfId="1560" priority="18">
      <formula>B$9&gt;=20/24</formula>
    </cfRule>
    <cfRule type="expression" dxfId="1559" priority="19">
      <formula>AND(B$9&gt;=14/24,B$9&lt;20/24)</formula>
    </cfRule>
    <cfRule type="expression" dxfId="1558" priority="20">
      <formula>AND(B$9&gt;=8/24,B$9&lt;14/24)</formula>
    </cfRule>
    <cfRule type="expression" dxfId="1557" priority="21">
      <formula>B$9&lt;8/24</formula>
    </cfRule>
  </conditionalFormatting>
  <conditionalFormatting sqref="L87:Q87">
    <cfRule type="expression" dxfId="1556" priority="14">
      <formula>L$9&gt;=20/24</formula>
    </cfRule>
    <cfRule type="expression" dxfId="1555" priority="15">
      <formula>AND(L$9&gt;=14/24,L$9&lt;20/24)</formula>
    </cfRule>
    <cfRule type="expression" dxfId="1554" priority="16">
      <formula>AND(L$9&gt;=8/24,L$9&lt;14/24)</formula>
    </cfRule>
    <cfRule type="expression" dxfId="1553" priority="17">
      <formula>L$9&lt;8/24</formula>
    </cfRule>
  </conditionalFormatting>
  <conditionalFormatting sqref="R87:Z87">
    <cfRule type="expression" dxfId="1552" priority="10">
      <formula>R$9&gt;=20/24</formula>
    </cfRule>
    <cfRule type="expression" dxfId="1551" priority="11">
      <formula>AND(R$9&gt;=14/24,R$9&lt;20/24)</formula>
    </cfRule>
    <cfRule type="expression" dxfId="1550" priority="12">
      <formula>AND(R$9&gt;=8/24,R$9&lt;14/24)</formula>
    </cfRule>
    <cfRule type="expression" dxfId="1549" priority="13">
      <formula>R$9&lt;8/24</formula>
    </cfRule>
  </conditionalFormatting>
  <conditionalFormatting sqref="A87">
    <cfRule type="expression" dxfId="1548" priority="9">
      <formula>$AH87=0</formula>
    </cfRule>
  </conditionalFormatting>
  <conditionalFormatting sqref="B28:AF28">
    <cfRule type="expression" dxfId="1547" priority="5">
      <formula>B$9&gt;=20/24</formula>
    </cfRule>
    <cfRule type="expression" dxfId="1546" priority="6">
      <formula>AND(B$9&gt;=14/24,B$9&lt;20/24)</formula>
    </cfRule>
    <cfRule type="expression" dxfId="1545" priority="7">
      <formula>AND(B$9&gt;=8/24,B$9&lt;14/24)</formula>
    </cfRule>
    <cfRule type="expression" dxfId="1544" priority="8">
      <formula>B$9&lt;8/24</formula>
    </cfRule>
  </conditionalFormatting>
  <conditionalFormatting sqref="R28:AF28">
    <cfRule type="expression" dxfId="1543" priority="1">
      <formula>R$9&gt;=20/24</formula>
    </cfRule>
    <cfRule type="expression" dxfId="1542" priority="2">
      <formula>AND(R$9&gt;=14/24,R$9&lt;20/24)</formula>
    </cfRule>
    <cfRule type="expression" dxfId="1541" priority="3">
      <formula>AND(R$9&gt;=8/24,R$9&lt;14/24)</formula>
    </cfRule>
    <cfRule type="expression" dxfId="1540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C31" sqref="C31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23</v>
      </c>
      <c r="D4" s="226">
        <f ca="1">IFERROR(DATE(2021,4,13)+C4,"")</f>
        <v>44322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478.1</v>
      </c>
      <c r="C5" s="32">
        <f t="shared" ref="C5:AF5" si="0">C59</f>
        <v>456.8</v>
      </c>
      <c r="D5" s="32">
        <f t="shared" si="0"/>
        <v>466.7</v>
      </c>
      <c r="E5" s="32">
        <f t="shared" si="0"/>
        <v>439.6</v>
      </c>
      <c r="F5" s="32">
        <f t="shared" si="0"/>
        <v>387.3</v>
      </c>
      <c r="G5" s="32">
        <f t="shared" si="0"/>
        <v>386.6</v>
      </c>
      <c r="H5" s="32">
        <f t="shared" si="0"/>
        <v>407.6</v>
      </c>
      <c r="I5" s="32">
        <f t="shared" si="0"/>
        <v>437.7</v>
      </c>
      <c r="J5" s="32">
        <f t="shared" si="0"/>
        <v>423</v>
      </c>
      <c r="K5" s="32">
        <f t="shared" si="0"/>
        <v>392</v>
      </c>
      <c r="L5" s="32">
        <f t="shared" si="0"/>
        <v>431.6</v>
      </c>
      <c r="M5" s="32">
        <f t="shared" si="0"/>
        <v>385</v>
      </c>
      <c r="N5" s="32">
        <f t="shared" si="0"/>
        <v>385</v>
      </c>
      <c r="O5" s="32">
        <f t="shared" si="0"/>
        <v>382</v>
      </c>
      <c r="P5" s="32">
        <f t="shared" si="0"/>
        <v>387</v>
      </c>
      <c r="Q5" s="32">
        <f t="shared" si="0"/>
        <v>395</v>
      </c>
      <c r="R5" s="32">
        <f t="shared" si="0"/>
        <v>382.1</v>
      </c>
      <c r="S5" s="32">
        <f t="shared" si="0"/>
        <v>398</v>
      </c>
      <c r="T5" s="32">
        <f t="shared" si="0"/>
        <v>460</v>
      </c>
      <c r="U5" s="32">
        <f t="shared" si="0"/>
        <v>472.9</v>
      </c>
      <c r="V5" s="32">
        <f t="shared" si="0"/>
        <v>465</v>
      </c>
      <c r="W5" s="32">
        <f t="shared" si="0"/>
        <v>451.4</v>
      </c>
      <c r="X5" s="32">
        <f t="shared" si="0"/>
        <v>478</v>
      </c>
      <c r="Y5" s="32">
        <f t="shared" si="0"/>
        <v>552.5</v>
      </c>
      <c r="Z5" s="32">
        <f t="shared" si="0"/>
        <v>583</v>
      </c>
      <c r="AA5" s="32">
        <f t="shared" si="0"/>
        <v>525.6</v>
      </c>
      <c r="AB5" s="32">
        <f t="shared" si="0"/>
        <v>532.79999999999995</v>
      </c>
      <c r="AC5" s="32">
        <f t="shared" si="0"/>
        <v>502.4</v>
      </c>
      <c r="AD5" s="32">
        <f t="shared" si="0"/>
        <v>516.29999999999995</v>
      </c>
      <c r="AE5" s="32">
        <f t="shared" si="0"/>
        <v>473.1</v>
      </c>
      <c r="AF5" s="32">
        <f t="shared" si="0"/>
        <v>424.2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0"/>
      <c r="E6" s="180"/>
      <c r="F6" s="180"/>
      <c r="G6" s="180"/>
      <c r="H6" s="180"/>
      <c r="I6" s="180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1031MW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Load=810</v>
      </c>
      <c r="B7" s="35">
        <f t="shared" ref="B7:AF7" si="1">B65</f>
        <v>842.14</v>
      </c>
      <c r="C7" s="35">
        <f t="shared" si="1"/>
        <v>831.44</v>
      </c>
      <c r="D7" s="35">
        <f t="shared" si="1"/>
        <v>819.04</v>
      </c>
      <c r="E7" s="35">
        <f t="shared" si="1"/>
        <v>825.34</v>
      </c>
      <c r="F7" s="35">
        <f t="shared" si="1"/>
        <v>809.64</v>
      </c>
      <c r="G7" s="35">
        <f t="shared" si="1"/>
        <v>832.44</v>
      </c>
      <c r="H7" s="35">
        <f t="shared" si="1"/>
        <v>865.64</v>
      </c>
      <c r="I7" s="35">
        <f t="shared" si="1"/>
        <v>957.2399999999999</v>
      </c>
      <c r="J7" s="35">
        <f t="shared" si="1"/>
        <v>965.63999999999987</v>
      </c>
      <c r="K7" s="35">
        <f t="shared" si="1"/>
        <v>988.54000000000008</v>
      </c>
      <c r="L7" s="35">
        <f>L65</f>
        <v>1031.3399999999999</v>
      </c>
      <c r="M7" s="35">
        <f t="shared" si="1"/>
        <v>1028.6399999999999</v>
      </c>
      <c r="N7" s="35">
        <f t="shared" si="1"/>
        <v>1035.24</v>
      </c>
      <c r="O7" s="35">
        <f t="shared" si="1"/>
        <v>1026.74</v>
      </c>
      <c r="P7" s="35">
        <f t="shared" si="1"/>
        <v>993.84000000000015</v>
      </c>
      <c r="Q7" s="35">
        <f t="shared" si="1"/>
        <v>972.64</v>
      </c>
      <c r="R7" s="35">
        <f t="shared" si="1"/>
        <v>1046.54</v>
      </c>
      <c r="S7" s="35">
        <f t="shared" si="1"/>
        <v>1056.3399999999999</v>
      </c>
      <c r="T7" s="35">
        <f t="shared" si="1"/>
        <v>1053.24</v>
      </c>
      <c r="U7" s="35">
        <f t="shared" si="1"/>
        <v>1048.1399999999999</v>
      </c>
      <c r="V7" s="35">
        <f t="shared" si="1"/>
        <v>1040.2400000000002</v>
      </c>
      <c r="W7" s="35">
        <f t="shared" si="1"/>
        <v>1024.74</v>
      </c>
      <c r="X7" s="35">
        <f t="shared" si="1"/>
        <v>1071.04</v>
      </c>
      <c r="Y7" s="35">
        <f t="shared" si="1"/>
        <v>1187.44</v>
      </c>
      <c r="Z7" s="35">
        <f t="shared" si="1"/>
        <v>1264.7400000000002</v>
      </c>
      <c r="AA7" s="35">
        <f t="shared" si="1"/>
        <v>1160.6399999999999</v>
      </c>
      <c r="AB7" s="35">
        <f t="shared" si="1"/>
        <v>1140.3399999999999</v>
      </c>
      <c r="AC7" s="35">
        <f t="shared" si="1"/>
        <v>1094.8399999999999</v>
      </c>
      <c r="AD7" s="35">
        <f t="shared" si="1"/>
        <v>991.43999999999994</v>
      </c>
      <c r="AE7" s="35">
        <f t="shared" si="1"/>
        <v>923.64</v>
      </c>
      <c r="AF7" s="35">
        <f t="shared" si="1"/>
        <v>863.54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27.9</v>
      </c>
      <c r="C11" s="47">
        <v>27.9</v>
      </c>
      <c r="D11" s="47">
        <v>35</v>
      </c>
      <c r="E11" s="47">
        <v>31</v>
      </c>
      <c r="F11" s="47">
        <v>38.4</v>
      </c>
      <c r="G11" s="47">
        <v>38.200000000000003</v>
      </c>
      <c r="H11" s="47">
        <v>50.1</v>
      </c>
      <c r="I11" s="47">
        <v>50.4</v>
      </c>
      <c r="J11" s="47">
        <v>50.5</v>
      </c>
      <c r="K11" s="47">
        <v>45.1</v>
      </c>
      <c r="L11" s="48">
        <v>40.700000000000003</v>
      </c>
      <c r="M11" s="48">
        <v>37.4</v>
      </c>
      <c r="N11" s="48">
        <v>37.4</v>
      </c>
      <c r="O11" s="48">
        <v>37.4</v>
      </c>
      <c r="P11" s="48">
        <v>37.4</v>
      </c>
      <c r="Q11" s="48">
        <v>37.700000000000003</v>
      </c>
      <c r="R11" s="48">
        <v>37.700000000000003</v>
      </c>
      <c r="S11" s="48">
        <v>37.700000000000003</v>
      </c>
      <c r="T11" s="48">
        <v>37.700000000000003</v>
      </c>
      <c r="U11" s="48">
        <v>37.700000000000003</v>
      </c>
      <c r="V11" s="48">
        <v>37.700000000000003</v>
      </c>
      <c r="W11" s="48">
        <v>37.700000000000003</v>
      </c>
      <c r="X11" s="48">
        <v>37.700000000000003</v>
      </c>
      <c r="Y11" s="48">
        <v>37.700000000000003</v>
      </c>
      <c r="Z11" s="48">
        <v>36.4</v>
      </c>
      <c r="AA11" s="47">
        <v>36.200000000000003</v>
      </c>
      <c r="AB11" s="47">
        <v>35.9</v>
      </c>
      <c r="AC11" s="47">
        <v>36</v>
      </c>
      <c r="AD11" s="47">
        <v>35</v>
      </c>
      <c r="AE11" s="47">
        <v>35</v>
      </c>
      <c r="AF11" s="47">
        <v>36</v>
      </c>
      <c r="AG11" s="50">
        <v>60</v>
      </c>
      <c r="AH11" s="51">
        <f>MAX(B11:AF11)</f>
        <v>50.5</v>
      </c>
      <c r="AI11" s="52">
        <f>MIN(B11:AF11)</f>
        <v>27.9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43.1</v>
      </c>
      <c r="C12" s="55">
        <v>43.3</v>
      </c>
      <c r="D12" s="55">
        <v>43.7</v>
      </c>
      <c r="E12" s="55">
        <v>43.7</v>
      </c>
      <c r="F12" s="55">
        <v>50</v>
      </c>
      <c r="G12" s="55">
        <v>50.5</v>
      </c>
      <c r="H12" s="55">
        <v>50.3</v>
      </c>
      <c r="I12" s="55">
        <v>50.3</v>
      </c>
      <c r="J12" s="55">
        <v>50.3</v>
      </c>
      <c r="K12" s="55">
        <v>50.3</v>
      </c>
      <c r="L12" s="55">
        <v>50.3</v>
      </c>
      <c r="M12" s="48">
        <v>49.9</v>
      </c>
      <c r="N12" s="48">
        <v>49.9</v>
      </c>
      <c r="O12" s="48">
        <v>41</v>
      </c>
      <c r="P12" s="48">
        <v>40.299999999999997</v>
      </c>
      <c r="Q12" s="48">
        <v>40.799999999999997</v>
      </c>
      <c r="R12" s="48">
        <v>40.200000000000003</v>
      </c>
      <c r="S12" s="48">
        <v>39.700000000000003</v>
      </c>
      <c r="T12" s="48">
        <v>37.700000000000003</v>
      </c>
      <c r="U12" s="48">
        <v>36.5</v>
      </c>
      <c r="V12" s="48">
        <v>36.5</v>
      </c>
      <c r="W12" s="48">
        <v>36.5</v>
      </c>
      <c r="X12" s="48">
        <v>36.5</v>
      </c>
      <c r="Y12" s="48">
        <v>37.4</v>
      </c>
      <c r="Z12" s="48">
        <v>37</v>
      </c>
      <c r="AA12" s="55">
        <v>36.799999999999997</v>
      </c>
      <c r="AB12" s="55">
        <v>36.799999999999997</v>
      </c>
      <c r="AC12" s="55">
        <v>36.9</v>
      </c>
      <c r="AD12" s="55">
        <v>36.5</v>
      </c>
      <c r="AE12" s="55">
        <v>37.5</v>
      </c>
      <c r="AF12" s="55">
        <v>37.799999999999997</v>
      </c>
      <c r="AG12" s="56">
        <v>50</v>
      </c>
      <c r="AH12" s="51">
        <f t="shared" ref="AH12:AH77" si="2">MAX(B12:AF12)</f>
        <v>50.5</v>
      </c>
      <c r="AI12" s="52">
        <f t="shared" ref="AI12:AI77" si="3">MIN(B12:AF12)</f>
        <v>36.5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19.600000000000001</v>
      </c>
      <c r="C13" s="55">
        <v>19.600000000000001</v>
      </c>
      <c r="D13" s="55">
        <v>19.600000000000001</v>
      </c>
      <c r="E13" s="55">
        <v>19.600000000000001</v>
      </c>
      <c r="F13" s="55">
        <v>22.5</v>
      </c>
      <c r="G13" s="55">
        <v>19.600000000000001</v>
      </c>
      <c r="H13" s="55">
        <v>20.3</v>
      </c>
      <c r="I13" s="55">
        <v>21</v>
      </c>
      <c r="J13" s="55">
        <v>21.5</v>
      </c>
      <c r="K13" s="48">
        <v>21.6</v>
      </c>
      <c r="L13" s="48">
        <v>19</v>
      </c>
      <c r="M13" s="48">
        <v>20.9</v>
      </c>
      <c r="N13" s="48">
        <v>20.9</v>
      </c>
      <c r="O13" s="48">
        <v>20.9</v>
      </c>
      <c r="P13" s="48">
        <v>20.9</v>
      </c>
      <c r="Q13" s="48">
        <v>19.600000000000001</v>
      </c>
      <c r="R13" s="48">
        <v>19.600000000000001</v>
      </c>
      <c r="S13" s="48">
        <v>19.600000000000001</v>
      </c>
      <c r="T13" s="48">
        <v>19.600000000000001</v>
      </c>
      <c r="U13" s="48">
        <v>19.600000000000001</v>
      </c>
      <c r="V13" s="48">
        <v>19.600000000000001</v>
      </c>
      <c r="W13" s="48">
        <v>19.600000000000001</v>
      </c>
      <c r="X13" s="48">
        <v>19.600000000000001</v>
      </c>
      <c r="Y13" s="48">
        <v>19.600000000000001</v>
      </c>
      <c r="Z13" s="48">
        <v>23</v>
      </c>
      <c r="AA13" s="55">
        <v>22.5</v>
      </c>
      <c r="AB13" s="55">
        <v>22.5</v>
      </c>
      <c r="AC13" s="55">
        <v>22.5</v>
      </c>
      <c r="AD13" s="55">
        <v>21.7</v>
      </c>
      <c r="AE13" s="55">
        <v>21.7</v>
      </c>
      <c r="AF13" s="55">
        <v>20.8</v>
      </c>
      <c r="AG13" s="58">
        <v>45</v>
      </c>
      <c r="AH13" s="51">
        <f t="shared" si="2"/>
        <v>23</v>
      </c>
      <c r="AI13" s="52">
        <f t="shared" si="3"/>
        <v>19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14.2</v>
      </c>
      <c r="C14" s="55">
        <v>14.2</v>
      </c>
      <c r="D14" s="55">
        <v>14.2</v>
      </c>
      <c r="E14" s="55">
        <v>14.2</v>
      </c>
      <c r="F14" s="55">
        <v>14.2</v>
      </c>
      <c r="G14" s="55">
        <v>14.2</v>
      </c>
      <c r="H14" s="55">
        <v>14.2</v>
      </c>
      <c r="I14" s="55">
        <v>14.2</v>
      </c>
      <c r="J14" s="55">
        <v>14.2</v>
      </c>
      <c r="K14" s="55">
        <v>14.2</v>
      </c>
      <c r="L14" s="48">
        <v>14.2</v>
      </c>
      <c r="M14" s="48">
        <v>14.5</v>
      </c>
      <c r="N14" s="48">
        <v>14.5</v>
      </c>
      <c r="O14" s="48">
        <v>14.5</v>
      </c>
      <c r="P14" s="48">
        <v>14.5</v>
      </c>
      <c r="Q14" s="48">
        <v>14.5</v>
      </c>
      <c r="R14" s="48">
        <v>14.5</v>
      </c>
      <c r="S14" s="48">
        <v>14.5</v>
      </c>
      <c r="T14" s="48">
        <v>14.5</v>
      </c>
      <c r="U14" s="48">
        <v>14.5</v>
      </c>
      <c r="V14" s="48">
        <v>14.5</v>
      </c>
      <c r="W14" s="48">
        <v>14.5</v>
      </c>
      <c r="X14" s="48">
        <v>14.5</v>
      </c>
      <c r="Y14" s="48">
        <v>14.5</v>
      </c>
      <c r="Z14" s="48">
        <v>14.2</v>
      </c>
      <c r="AA14" s="55">
        <v>14.2</v>
      </c>
      <c r="AB14" s="55">
        <v>14.2</v>
      </c>
      <c r="AC14" s="55">
        <v>14.2</v>
      </c>
      <c r="AD14" s="55">
        <v>14.2</v>
      </c>
      <c r="AE14" s="55">
        <v>14.2</v>
      </c>
      <c r="AF14" s="55">
        <v>14.2</v>
      </c>
      <c r="AG14" s="58">
        <v>25</v>
      </c>
      <c r="AH14" s="51">
        <f t="shared" si="2"/>
        <v>14.5</v>
      </c>
      <c r="AI14" s="52">
        <f t="shared" si="3"/>
        <v>14.2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13.2</v>
      </c>
      <c r="C15" s="55">
        <v>26.4</v>
      </c>
      <c r="D15" s="55">
        <v>26.3</v>
      </c>
      <c r="E15" s="55">
        <v>22.8</v>
      </c>
      <c r="F15" s="55">
        <v>26.5</v>
      </c>
      <c r="G15" s="55">
        <v>26.5</v>
      </c>
      <c r="H15" s="55">
        <v>22.5</v>
      </c>
      <c r="I15" s="55">
        <v>22.5</v>
      </c>
      <c r="J15" s="55">
        <v>24.5</v>
      </c>
      <c r="K15" s="55">
        <v>24.1</v>
      </c>
      <c r="L15" s="48">
        <v>23.3</v>
      </c>
      <c r="M15" s="48">
        <v>21.9</v>
      </c>
      <c r="N15" s="48">
        <v>21.9</v>
      </c>
      <c r="O15" s="48">
        <v>21.9</v>
      </c>
      <c r="P15" s="48">
        <v>21.9</v>
      </c>
      <c r="Q15" s="48">
        <v>14.1</v>
      </c>
      <c r="R15" s="48">
        <v>14.1</v>
      </c>
      <c r="S15" s="48">
        <v>14</v>
      </c>
      <c r="T15" s="48">
        <v>13.4</v>
      </c>
      <c r="U15" s="48">
        <v>11.7</v>
      </c>
      <c r="V15" s="48">
        <v>11.7</v>
      </c>
      <c r="W15" s="48">
        <v>11.7</v>
      </c>
      <c r="X15" s="48">
        <v>11.7</v>
      </c>
      <c r="Y15" s="48">
        <v>13.5</v>
      </c>
      <c r="Z15" s="48">
        <v>13.6</v>
      </c>
      <c r="AA15" s="55">
        <v>13.5</v>
      </c>
      <c r="AB15" s="55">
        <v>13.5</v>
      </c>
      <c r="AC15" s="55">
        <v>13.7</v>
      </c>
      <c r="AD15" s="55">
        <v>13.7</v>
      </c>
      <c r="AE15" s="55">
        <v>13.7</v>
      </c>
      <c r="AF15" s="55">
        <v>12.6</v>
      </c>
      <c r="AG15" s="58">
        <v>25</v>
      </c>
      <c r="AH15" s="51">
        <f t="shared" si="2"/>
        <v>26.5</v>
      </c>
      <c r="AI15" s="52">
        <f t="shared" si="3"/>
        <v>11.7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6.2</v>
      </c>
      <c r="C16" s="48">
        <v>6.2</v>
      </c>
      <c r="D16" s="48">
        <v>6.2</v>
      </c>
      <c r="E16" s="48">
        <v>6.2</v>
      </c>
      <c r="F16" s="48">
        <v>6.2</v>
      </c>
      <c r="G16" s="48">
        <v>6.2</v>
      </c>
      <c r="H16" s="48">
        <v>6.2</v>
      </c>
      <c r="I16" s="48">
        <v>6.2</v>
      </c>
      <c r="J16" s="48">
        <v>6.2</v>
      </c>
      <c r="K16" s="48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14.8</v>
      </c>
      <c r="C17" s="48">
        <v>15</v>
      </c>
      <c r="D17" s="48">
        <v>15</v>
      </c>
      <c r="E17" s="48">
        <v>15</v>
      </c>
      <c r="F17" s="48">
        <v>15</v>
      </c>
      <c r="G17" s="48">
        <v>15</v>
      </c>
      <c r="H17" s="48">
        <v>15</v>
      </c>
      <c r="I17" s="48">
        <v>15</v>
      </c>
      <c r="J17" s="48">
        <v>15</v>
      </c>
      <c r="K17" s="48">
        <v>15</v>
      </c>
      <c r="L17" s="48">
        <v>15</v>
      </c>
      <c r="M17" s="48">
        <v>13.6</v>
      </c>
      <c r="N17" s="48">
        <v>14.3</v>
      </c>
      <c r="O17" s="48">
        <v>14.3</v>
      </c>
      <c r="P17" s="48">
        <v>14.3</v>
      </c>
      <c r="Q17" s="48">
        <v>14.3</v>
      </c>
      <c r="R17" s="48">
        <v>14.3</v>
      </c>
      <c r="S17" s="48">
        <v>14.3</v>
      </c>
      <c r="T17" s="48">
        <v>14.5</v>
      </c>
      <c r="U17" s="48">
        <v>14.2</v>
      </c>
      <c r="V17" s="48">
        <v>14.2</v>
      </c>
      <c r="W17" s="48">
        <v>14.2</v>
      </c>
      <c r="X17" s="48">
        <v>14.2</v>
      </c>
      <c r="Y17" s="48">
        <v>14.3</v>
      </c>
      <c r="Z17" s="48">
        <v>14.5</v>
      </c>
      <c r="AA17" s="48">
        <v>14.5</v>
      </c>
      <c r="AB17" s="48">
        <v>14.6</v>
      </c>
      <c r="AC17" s="48">
        <v>14.3</v>
      </c>
      <c r="AD17" s="48">
        <v>14.6</v>
      </c>
      <c r="AE17" s="48">
        <v>14.9</v>
      </c>
      <c r="AF17" s="48">
        <v>14.9</v>
      </c>
      <c r="AG17" s="58">
        <v>22.1</v>
      </c>
      <c r="AH17" s="51">
        <f t="shared" si="2"/>
        <v>15</v>
      </c>
      <c r="AI17" s="52">
        <f t="shared" si="3"/>
        <v>13.6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11</v>
      </c>
      <c r="C18" s="48">
        <v>11</v>
      </c>
      <c r="D18" s="48">
        <v>11</v>
      </c>
      <c r="E18" s="48">
        <v>11</v>
      </c>
      <c r="F18" s="48">
        <v>11</v>
      </c>
      <c r="G18" s="48">
        <v>11</v>
      </c>
      <c r="H18" s="48">
        <v>11</v>
      </c>
      <c r="I18" s="48">
        <v>11</v>
      </c>
      <c r="J18" s="48">
        <v>11</v>
      </c>
      <c r="K18" s="48">
        <v>11</v>
      </c>
      <c r="L18" s="48">
        <v>11</v>
      </c>
      <c r="M18" s="48">
        <v>11</v>
      </c>
      <c r="N18" s="48">
        <v>11</v>
      </c>
      <c r="O18" s="48">
        <v>11</v>
      </c>
      <c r="P18" s="48">
        <v>11</v>
      </c>
      <c r="Q18" s="48">
        <v>11</v>
      </c>
      <c r="R18" s="48">
        <v>8</v>
      </c>
      <c r="S18" s="48">
        <v>8</v>
      </c>
      <c r="T18" s="48">
        <v>8</v>
      </c>
      <c r="U18" s="48">
        <v>8</v>
      </c>
      <c r="V18" s="48">
        <v>8</v>
      </c>
      <c r="W18" s="48">
        <v>8</v>
      </c>
      <c r="X18" s="48">
        <v>8</v>
      </c>
      <c r="Y18" s="48">
        <v>8</v>
      </c>
      <c r="Z18" s="48">
        <v>8</v>
      </c>
      <c r="AA18" s="48">
        <v>8</v>
      </c>
      <c r="AB18" s="48">
        <v>8</v>
      </c>
      <c r="AC18" s="48">
        <v>8</v>
      </c>
      <c r="AD18" s="48">
        <v>8</v>
      </c>
      <c r="AE18" s="48">
        <v>8</v>
      </c>
      <c r="AF18" s="48">
        <v>8</v>
      </c>
      <c r="AG18" s="58">
        <v>22.1</v>
      </c>
      <c r="AH18" s="51">
        <f t="shared" si="2"/>
        <v>11</v>
      </c>
      <c r="AI18" s="52">
        <f t="shared" si="3"/>
        <v>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48">
        <v>12.7</v>
      </c>
      <c r="C19" s="48">
        <v>12.7</v>
      </c>
      <c r="D19" s="48">
        <v>12.7</v>
      </c>
      <c r="E19" s="48">
        <v>12.7</v>
      </c>
      <c r="F19" s="48">
        <v>12.7</v>
      </c>
      <c r="G19" s="48">
        <v>12.6</v>
      </c>
      <c r="H19" s="48">
        <v>12.6</v>
      </c>
      <c r="I19" s="48">
        <v>12.5</v>
      </c>
      <c r="J19" s="48">
        <v>10.7</v>
      </c>
      <c r="K19" s="48">
        <v>10.7</v>
      </c>
      <c r="L19" s="48">
        <v>10.7</v>
      </c>
      <c r="M19" s="48">
        <v>9.6</v>
      </c>
      <c r="N19" s="48">
        <v>9.6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>
        <v>0</v>
      </c>
      <c r="W19" s="48">
        <v>0</v>
      </c>
      <c r="X19" s="48">
        <v>0</v>
      </c>
      <c r="Y19" s="48">
        <v>0</v>
      </c>
      <c r="Z19" s="48">
        <v>0</v>
      </c>
      <c r="AA19" s="48">
        <v>9.5</v>
      </c>
      <c r="AB19" s="48">
        <v>9.5</v>
      </c>
      <c r="AC19" s="48">
        <v>9.6999999999999993</v>
      </c>
      <c r="AD19" s="48">
        <v>9.5</v>
      </c>
      <c r="AE19" s="48">
        <v>9.5</v>
      </c>
      <c r="AF19" s="48">
        <v>9.5</v>
      </c>
      <c r="AG19" s="58">
        <v>22</v>
      </c>
      <c r="AH19" s="51">
        <f t="shared" si="2"/>
        <v>12.7</v>
      </c>
      <c r="AI19" s="52">
        <f t="shared" si="3"/>
        <v>0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7</v>
      </c>
      <c r="C20" s="55">
        <v>7</v>
      </c>
      <c r="D20" s="55">
        <v>7</v>
      </c>
      <c r="E20" s="55">
        <v>7</v>
      </c>
      <c r="F20" s="55">
        <v>7</v>
      </c>
      <c r="G20" s="55">
        <v>7</v>
      </c>
      <c r="H20" s="55">
        <v>7</v>
      </c>
      <c r="I20" s="55">
        <v>7</v>
      </c>
      <c r="J20" s="55">
        <v>7</v>
      </c>
      <c r="K20" s="55">
        <v>7</v>
      </c>
      <c r="L20" s="55">
        <v>7</v>
      </c>
      <c r="M20" s="55">
        <v>7</v>
      </c>
      <c r="N20" s="55">
        <v>7</v>
      </c>
      <c r="O20" s="55">
        <v>7</v>
      </c>
      <c r="P20" s="55">
        <v>7</v>
      </c>
      <c r="Q20" s="55">
        <v>7</v>
      </c>
      <c r="R20" s="55">
        <v>8</v>
      </c>
      <c r="S20" s="55">
        <v>8</v>
      </c>
      <c r="T20" s="55">
        <v>8</v>
      </c>
      <c r="U20" s="55">
        <v>8</v>
      </c>
      <c r="V20" s="55">
        <v>8</v>
      </c>
      <c r="W20" s="55">
        <v>8</v>
      </c>
      <c r="X20" s="55">
        <v>8</v>
      </c>
      <c r="Y20" s="55">
        <v>8</v>
      </c>
      <c r="Z20" s="55">
        <v>8</v>
      </c>
      <c r="AA20" s="48">
        <v>8</v>
      </c>
      <c r="AB20" s="48">
        <v>8</v>
      </c>
      <c r="AC20" s="48">
        <v>8</v>
      </c>
      <c r="AD20" s="48">
        <v>8</v>
      </c>
      <c r="AE20" s="48">
        <v>8</v>
      </c>
      <c r="AF20" s="48">
        <v>8</v>
      </c>
      <c r="AG20" s="58">
        <v>22</v>
      </c>
      <c r="AH20" s="51">
        <f t="shared" si="2"/>
        <v>8</v>
      </c>
      <c r="AI20" s="52">
        <f t="shared" si="3"/>
        <v>7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6.7</v>
      </c>
      <c r="C21" s="48">
        <v>6.7</v>
      </c>
      <c r="D21" s="48">
        <v>6.7</v>
      </c>
      <c r="E21" s="48">
        <v>6.7</v>
      </c>
      <c r="F21" s="48">
        <v>6.7</v>
      </c>
      <c r="G21" s="48">
        <v>6.7</v>
      </c>
      <c r="H21" s="48">
        <v>6.7</v>
      </c>
      <c r="I21" s="48">
        <v>6.7</v>
      </c>
      <c r="J21" s="48">
        <v>6.7</v>
      </c>
      <c r="K21" s="48">
        <v>6.7</v>
      </c>
      <c r="L21" s="48">
        <v>6.7</v>
      </c>
      <c r="M21" s="48">
        <v>6.7</v>
      </c>
      <c r="N21" s="48">
        <v>6.7</v>
      </c>
      <c r="O21" s="48">
        <v>6.7</v>
      </c>
      <c r="P21" s="48">
        <v>6.7</v>
      </c>
      <c r="Q21" s="48">
        <v>6.7</v>
      </c>
      <c r="R21" s="48">
        <v>6.7</v>
      </c>
      <c r="S21" s="48">
        <v>6.7</v>
      </c>
      <c r="T21" s="48">
        <v>6.7</v>
      </c>
      <c r="U21" s="48">
        <v>6.7</v>
      </c>
      <c r="V21" s="48">
        <v>6.7</v>
      </c>
      <c r="W21" s="48">
        <v>6.7</v>
      </c>
      <c r="X21" s="48">
        <v>6.7</v>
      </c>
      <c r="Y21" s="48">
        <v>6.7</v>
      </c>
      <c r="Z21" s="48">
        <v>6.7</v>
      </c>
      <c r="AA21" s="48">
        <v>6.7</v>
      </c>
      <c r="AB21" s="48">
        <v>6.7</v>
      </c>
      <c r="AC21" s="48">
        <v>6.7</v>
      </c>
      <c r="AD21" s="48">
        <v>6.7</v>
      </c>
      <c r="AE21" s="48">
        <v>6.7</v>
      </c>
      <c r="AF21" s="48">
        <v>6.7</v>
      </c>
      <c r="AG21" s="58">
        <v>14.9</v>
      </c>
      <c r="AH21" s="51">
        <f t="shared" si="2"/>
        <v>6.7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48">
        <v>5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48">
        <v>5</v>
      </c>
      <c r="M22" s="48">
        <v>5</v>
      </c>
      <c r="N22" s="48">
        <v>5</v>
      </c>
      <c r="O22" s="48">
        <v>5</v>
      </c>
      <c r="P22" s="48">
        <v>5</v>
      </c>
      <c r="Q22" s="48">
        <v>5</v>
      </c>
      <c r="R22" s="48">
        <v>5</v>
      </c>
      <c r="S22" s="48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48">
        <v>3.5</v>
      </c>
      <c r="M23" s="48">
        <v>3.5</v>
      </c>
      <c r="N23" s="48">
        <v>3.5</v>
      </c>
      <c r="O23" s="48">
        <v>3.5</v>
      </c>
      <c r="P23" s="48">
        <v>3.5</v>
      </c>
      <c r="Q23" s="48">
        <v>3.5</v>
      </c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0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58">
        <v>12</v>
      </c>
      <c r="AH24" s="51">
        <f t="shared" si="2"/>
        <v>0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48">
        <v>3</v>
      </c>
      <c r="M26" s="48">
        <v>3</v>
      </c>
      <c r="N26" s="48">
        <v>3</v>
      </c>
      <c r="O26" s="48">
        <v>3</v>
      </c>
      <c r="P26" s="48">
        <v>3</v>
      </c>
      <c r="Q26" s="48">
        <v>3</v>
      </c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48">
        <v>4</v>
      </c>
      <c r="C27" s="48">
        <v>4</v>
      </c>
      <c r="D27" s="48">
        <v>4</v>
      </c>
      <c r="E27" s="48">
        <v>4</v>
      </c>
      <c r="F27" s="48">
        <v>4</v>
      </c>
      <c r="G27" s="48">
        <v>4</v>
      </c>
      <c r="H27" s="48">
        <v>4</v>
      </c>
      <c r="I27" s="48">
        <v>4</v>
      </c>
      <c r="J27" s="48">
        <v>4</v>
      </c>
      <c r="K27" s="48">
        <v>4</v>
      </c>
      <c r="L27" s="48">
        <v>4</v>
      </c>
      <c r="M27" s="48">
        <v>4</v>
      </c>
      <c r="N27" s="48">
        <v>4</v>
      </c>
      <c r="O27" s="48">
        <v>4</v>
      </c>
      <c r="P27" s="48">
        <v>4</v>
      </c>
      <c r="Q27" s="48">
        <v>4</v>
      </c>
      <c r="R27" s="48">
        <v>4</v>
      </c>
      <c r="S27" s="48">
        <v>4</v>
      </c>
      <c r="T27" s="48">
        <v>4</v>
      </c>
      <c r="U27" s="48">
        <v>4</v>
      </c>
      <c r="V27" s="48">
        <v>4</v>
      </c>
      <c r="W27" s="48">
        <v>4</v>
      </c>
      <c r="X27" s="48">
        <v>4</v>
      </c>
      <c r="Y27" s="48">
        <v>4</v>
      </c>
      <c r="Z27" s="48">
        <v>4</v>
      </c>
      <c r="AA27" s="48">
        <v>4</v>
      </c>
      <c r="AB27" s="48">
        <v>4</v>
      </c>
      <c r="AC27" s="48">
        <v>4</v>
      </c>
      <c r="AD27" s="48">
        <v>4</v>
      </c>
      <c r="AE27" s="48">
        <v>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120</v>
      </c>
      <c r="S28" s="55">
        <v>120</v>
      </c>
      <c r="T28" s="55">
        <v>120</v>
      </c>
      <c r="U28" s="55">
        <v>120</v>
      </c>
      <c r="V28" s="55">
        <v>120</v>
      </c>
      <c r="W28" s="55">
        <v>120</v>
      </c>
      <c r="X28" s="55">
        <v>120</v>
      </c>
      <c r="Y28" s="55">
        <v>120</v>
      </c>
      <c r="Z28" s="55">
        <v>120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120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47.6</v>
      </c>
      <c r="C29" s="55">
        <v>55.1</v>
      </c>
      <c r="D29" s="55">
        <v>52.9</v>
      </c>
      <c r="E29" s="55">
        <v>55</v>
      </c>
      <c r="F29" s="55">
        <v>56.8</v>
      </c>
      <c r="G29" s="55">
        <v>55.6</v>
      </c>
      <c r="H29" s="55">
        <v>55.1</v>
      </c>
      <c r="I29" s="55">
        <v>55.9</v>
      </c>
      <c r="J29" s="55">
        <v>64.5</v>
      </c>
      <c r="K29" s="55">
        <v>64.099999999999994</v>
      </c>
      <c r="L29" s="66">
        <v>62.4</v>
      </c>
      <c r="M29" s="66">
        <v>67.7</v>
      </c>
      <c r="N29" s="66">
        <v>69</v>
      </c>
      <c r="O29" s="66">
        <v>70</v>
      </c>
      <c r="P29" s="66">
        <v>71</v>
      </c>
      <c r="Q29" s="66"/>
      <c r="R29" s="66">
        <v>72.400000000000006</v>
      </c>
      <c r="S29" s="66">
        <v>73.7</v>
      </c>
      <c r="T29" s="66">
        <v>71.400000000000006</v>
      </c>
      <c r="U29" s="66">
        <v>72.099999999999994</v>
      </c>
      <c r="V29" s="66">
        <v>70.8</v>
      </c>
      <c r="W29" s="66">
        <v>72.400000000000006</v>
      </c>
      <c r="X29" s="66">
        <v>70.099999999999994</v>
      </c>
      <c r="Y29" s="66">
        <v>68.7</v>
      </c>
      <c r="Z29" s="66">
        <v>69.3</v>
      </c>
      <c r="AA29" s="66">
        <v>70.2</v>
      </c>
      <c r="AB29" s="66">
        <v>70.5</v>
      </c>
      <c r="AC29" s="66">
        <v>68.2</v>
      </c>
      <c r="AD29" s="66">
        <v>69.3</v>
      </c>
      <c r="AE29" s="55">
        <v>70.8</v>
      </c>
      <c r="AF29" s="55">
        <v>74.5</v>
      </c>
      <c r="AG29" s="58">
        <v>240</v>
      </c>
      <c r="AH29" s="51">
        <f t="shared" si="2"/>
        <v>74.5</v>
      </c>
      <c r="AI29" s="52">
        <f t="shared" si="3"/>
        <v>47.6</v>
      </c>
      <c r="AK29" s="53"/>
    </row>
    <row r="30" spans="1:88" ht="15.75" thickBot="1" x14ac:dyDescent="0.3">
      <c r="A30" s="67" t="s">
        <v>37</v>
      </c>
      <c r="B30" s="68">
        <f t="shared" ref="B30" si="4">SUM(B11:B28)</f>
        <v>276.89999999999998</v>
      </c>
      <c r="C30" s="68">
        <f t="shared" ref="C30:AF30" si="5">SUM(C11:C28)</f>
        <v>290.49999999999994</v>
      </c>
      <c r="D30" s="68">
        <f t="shared" si="5"/>
        <v>297.89999999999998</v>
      </c>
      <c r="E30" s="68">
        <f t="shared" si="5"/>
        <v>290.39999999999998</v>
      </c>
      <c r="F30" s="68">
        <f t="shared" si="5"/>
        <v>310.7</v>
      </c>
      <c r="G30" s="68">
        <f t="shared" si="5"/>
        <v>308</v>
      </c>
      <c r="H30" s="68">
        <f t="shared" si="5"/>
        <v>316.39999999999998</v>
      </c>
      <c r="I30" s="68">
        <f t="shared" si="5"/>
        <v>317.29999999999995</v>
      </c>
      <c r="J30" s="68">
        <f t="shared" si="5"/>
        <v>318.09999999999997</v>
      </c>
      <c r="K30" s="68">
        <f t="shared" si="5"/>
        <v>312.39999999999998</v>
      </c>
      <c r="L30" s="68">
        <f t="shared" si="5"/>
        <v>304.59999999999997</v>
      </c>
      <c r="M30" s="68">
        <f t="shared" si="5"/>
        <v>299.19999999999993</v>
      </c>
      <c r="N30" s="68">
        <f t="shared" si="5"/>
        <v>299.89999999999998</v>
      </c>
      <c r="O30" s="68">
        <f t="shared" si="5"/>
        <v>281.39999999999998</v>
      </c>
      <c r="P30" s="68">
        <f t="shared" si="5"/>
        <v>280.7</v>
      </c>
      <c r="Q30" s="68">
        <f t="shared" si="5"/>
        <v>272.39999999999998</v>
      </c>
      <c r="R30" s="68">
        <f t="shared" si="5"/>
        <v>304.79999999999995</v>
      </c>
      <c r="S30" s="68">
        <f t="shared" si="5"/>
        <v>304.2</v>
      </c>
      <c r="T30" s="68">
        <f t="shared" si="5"/>
        <v>301.79999999999995</v>
      </c>
      <c r="U30" s="68">
        <f t="shared" si="5"/>
        <v>298.60000000000002</v>
      </c>
      <c r="V30" s="68">
        <f>SUM(V11:V28)</f>
        <v>298.60000000000002</v>
      </c>
      <c r="W30" s="68">
        <f t="shared" si="5"/>
        <v>298.60000000000002</v>
      </c>
      <c r="X30" s="68">
        <f t="shared" si="5"/>
        <v>298.60000000000002</v>
      </c>
      <c r="Y30" s="68">
        <f t="shared" si="5"/>
        <v>301.39999999999998</v>
      </c>
      <c r="Z30" s="68">
        <f t="shared" si="5"/>
        <v>303.10000000000002</v>
      </c>
      <c r="AA30" s="68">
        <f t="shared" si="5"/>
        <v>276.60000000000002</v>
      </c>
      <c r="AB30" s="68">
        <f t="shared" si="5"/>
        <v>276.39999999999998</v>
      </c>
      <c r="AC30" s="68">
        <f t="shared" si="5"/>
        <v>276.7</v>
      </c>
      <c r="AD30" s="68">
        <f t="shared" si="5"/>
        <v>274.60000000000002</v>
      </c>
      <c r="AE30" s="68">
        <f t="shared" si="5"/>
        <v>275.89999999999998</v>
      </c>
      <c r="AF30" s="68">
        <f t="shared" si="5"/>
        <v>275.2</v>
      </c>
      <c r="AG30" s="58">
        <f>SUM(AG11:AG29)</f>
        <v>729.2</v>
      </c>
      <c r="AH30" s="51">
        <f t="shared" si="2"/>
        <v>318.09999999999997</v>
      </c>
      <c r="AI30" s="52">
        <f t="shared" si="3"/>
        <v>272.39999999999998</v>
      </c>
      <c r="AK30" s="53"/>
    </row>
    <row r="31" spans="1:88" x14ac:dyDescent="0.25">
      <c r="A31" s="54" t="s">
        <v>38</v>
      </c>
      <c r="B31" s="47">
        <v>30</v>
      </c>
      <c r="C31" s="47">
        <v>30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35</v>
      </c>
      <c r="J31" s="55">
        <v>49</v>
      </c>
      <c r="K31" s="55">
        <v>96</v>
      </c>
      <c r="L31" s="48">
        <v>98</v>
      </c>
      <c r="M31" s="48">
        <v>145.80000000000001</v>
      </c>
      <c r="N31" s="48">
        <v>132</v>
      </c>
      <c r="O31" s="48">
        <v>140</v>
      </c>
      <c r="P31" s="48">
        <v>126</v>
      </c>
      <c r="Q31" s="48">
        <v>111.5</v>
      </c>
      <c r="R31" s="48">
        <v>131.6</v>
      </c>
      <c r="S31" s="48">
        <v>137</v>
      </c>
      <c r="T31" s="48">
        <v>110</v>
      </c>
      <c r="U31" s="48">
        <v>101.2</v>
      </c>
      <c r="V31" s="48">
        <v>101.2</v>
      </c>
      <c r="W31" s="48">
        <v>102</v>
      </c>
      <c r="X31" s="48">
        <v>101.6</v>
      </c>
      <c r="Y31" s="48">
        <v>145.80000000000001</v>
      </c>
      <c r="Z31" s="48">
        <v>145.1</v>
      </c>
      <c r="AA31" s="47">
        <v>130.5</v>
      </c>
      <c r="AB31" s="47">
        <v>97.8</v>
      </c>
      <c r="AC31" s="47">
        <v>95.1</v>
      </c>
      <c r="AD31" s="47">
        <v>62.7</v>
      </c>
      <c r="AE31" s="47">
        <v>49</v>
      </c>
      <c r="AF31" s="47">
        <v>48.5</v>
      </c>
      <c r="AG31" s="56">
        <v>144</v>
      </c>
      <c r="AH31" s="51">
        <f t="shared" si="2"/>
        <v>145.80000000000001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25</v>
      </c>
      <c r="F32" s="55">
        <v>35.299999999999997</v>
      </c>
      <c r="G32" s="55">
        <v>46.4</v>
      </c>
      <c r="H32" s="55">
        <v>50.3</v>
      </c>
      <c r="I32" s="55">
        <v>70</v>
      </c>
      <c r="J32" s="55">
        <v>70</v>
      </c>
      <c r="K32" s="55">
        <v>60</v>
      </c>
      <c r="L32" s="69">
        <v>69</v>
      </c>
      <c r="M32" s="69">
        <v>71.3</v>
      </c>
      <c r="N32" s="69">
        <v>70.900000000000006</v>
      </c>
      <c r="O32" s="69">
        <v>70.900000000000006</v>
      </c>
      <c r="P32" s="69">
        <v>59.4</v>
      </c>
      <c r="Q32" s="69">
        <v>59.3</v>
      </c>
      <c r="R32" s="69">
        <v>68.599999999999994</v>
      </c>
      <c r="S32" s="69">
        <v>69.2</v>
      </c>
      <c r="T32" s="69">
        <v>45</v>
      </c>
      <c r="U32" s="69">
        <v>44.6</v>
      </c>
      <c r="V32" s="69">
        <v>44.6</v>
      </c>
      <c r="W32" s="69">
        <v>42.2</v>
      </c>
      <c r="X32" s="69">
        <v>42.8</v>
      </c>
      <c r="Y32" s="69">
        <v>50.2</v>
      </c>
      <c r="Z32" s="69">
        <v>69.2</v>
      </c>
      <c r="AA32" s="55">
        <v>61.7</v>
      </c>
      <c r="AB32" s="55">
        <v>62.3</v>
      </c>
      <c r="AC32" s="55">
        <v>49.1</v>
      </c>
      <c r="AD32" s="55">
        <v>0</v>
      </c>
      <c r="AE32" s="55">
        <v>0</v>
      </c>
      <c r="AF32" s="55">
        <v>0</v>
      </c>
      <c r="AG32" s="58">
        <v>70</v>
      </c>
      <c r="AH32" s="51">
        <f t="shared" si="2"/>
        <v>71.3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16</v>
      </c>
      <c r="F33" s="55">
        <v>22</v>
      </c>
      <c r="G33" s="55">
        <v>36.700000000000003</v>
      </c>
      <c r="H33" s="55">
        <v>36.6</v>
      </c>
      <c r="I33" s="55">
        <v>38</v>
      </c>
      <c r="J33" s="55">
        <v>46.3</v>
      </c>
      <c r="K33" s="55">
        <v>69.3</v>
      </c>
      <c r="L33" s="69">
        <v>69</v>
      </c>
      <c r="M33" s="69">
        <v>68.2</v>
      </c>
      <c r="N33" s="69">
        <v>67</v>
      </c>
      <c r="O33" s="69">
        <v>62</v>
      </c>
      <c r="P33" s="69">
        <v>45.3</v>
      </c>
      <c r="Q33" s="69">
        <v>45.4</v>
      </c>
      <c r="R33" s="69">
        <v>69.3</v>
      </c>
      <c r="S33" s="69">
        <v>69.599999999999994</v>
      </c>
      <c r="T33" s="69">
        <v>58</v>
      </c>
      <c r="U33" s="69">
        <v>52.2</v>
      </c>
      <c r="V33" s="69">
        <v>52.2</v>
      </c>
      <c r="W33" s="69">
        <v>51.4</v>
      </c>
      <c r="X33" s="69">
        <v>70.7</v>
      </c>
      <c r="Y33" s="69">
        <v>53.6</v>
      </c>
      <c r="Z33" s="69">
        <v>69</v>
      </c>
      <c r="AA33" s="55">
        <v>70</v>
      </c>
      <c r="AB33" s="55">
        <v>69.900000000000006</v>
      </c>
      <c r="AC33" s="55">
        <v>70.2</v>
      </c>
      <c r="AD33" s="55">
        <v>51</v>
      </c>
      <c r="AE33" s="55">
        <v>43.8</v>
      </c>
      <c r="AF33" s="55">
        <v>43.9</v>
      </c>
      <c r="AG33" s="58">
        <v>69</v>
      </c>
      <c r="AH33" s="51">
        <f t="shared" si="2"/>
        <v>70.7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29.5</v>
      </c>
      <c r="C34" s="55">
        <v>29.5</v>
      </c>
      <c r="D34" s="55">
        <v>29.6</v>
      </c>
      <c r="E34" s="55">
        <v>29.5</v>
      </c>
      <c r="F34" s="55">
        <v>29.2</v>
      </c>
      <c r="G34" s="55">
        <v>29.5</v>
      </c>
      <c r="H34" s="55">
        <v>29.5</v>
      </c>
      <c r="I34" s="55">
        <v>29.6</v>
      </c>
      <c r="J34" s="55">
        <v>29.6</v>
      </c>
      <c r="K34" s="55">
        <v>29.2</v>
      </c>
      <c r="L34" s="69">
        <v>29.5</v>
      </c>
      <c r="M34" s="69">
        <v>29.5</v>
      </c>
      <c r="N34" s="69">
        <v>29.2</v>
      </c>
      <c r="O34" s="69">
        <v>29.2</v>
      </c>
      <c r="P34" s="69">
        <v>29.3</v>
      </c>
      <c r="Q34" s="69">
        <v>29.2</v>
      </c>
      <c r="R34" s="69">
        <v>29.5</v>
      </c>
      <c r="S34" s="69">
        <v>29.2</v>
      </c>
      <c r="T34" s="69">
        <v>29.2</v>
      </c>
      <c r="U34" s="69">
        <v>29.2</v>
      </c>
      <c r="V34" s="69">
        <v>29.2</v>
      </c>
      <c r="W34" s="69">
        <v>29.2</v>
      </c>
      <c r="X34" s="69">
        <v>29.2</v>
      </c>
      <c r="Y34" s="69">
        <v>29.2</v>
      </c>
      <c r="Z34" s="69">
        <v>29.2</v>
      </c>
      <c r="AA34" s="55">
        <v>29.2</v>
      </c>
      <c r="AB34" s="55">
        <v>29.5</v>
      </c>
      <c r="AC34" s="55">
        <v>29.5</v>
      </c>
      <c r="AD34" s="55">
        <v>29.5</v>
      </c>
      <c r="AE34" s="55">
        <v>29.5</v>
      </c>
      <c r="AF34" s="55">
        <v>29.5</v>
      </c>
      <c r="AG34" s="58">
        <v>60</v>
      </c>
      <c r="AH34" s="51">
        <f t="shared" si="2"/>
        <v>29.6</v>
      </c>
      <c r="AI34" s="52">
        <f t="shared" si="3"/>
        <v>29.2</v>
      </c>
      <c r="AK34" s="53"/>
    </row>
    <row r="35" spans="1:41" x14ac:dyDescent="0.25">
      <c r="A35" s="57" t="s">
        <v>42</v>
      </c>
      <c r="B35" s="55">
        <v>13</v>
      </c>
      <c r="C35" s="55">
        <v>10</v>
      </c>
      <c r="D35" s="55">
        <v>10.199999999999999</v>
      </c>
      <c r="E35" s="55">
        <v>10.199999999999999</v>
      </c>
      <c r="F35" s="55">
        <v>10.5</v>
      </c>
      <c r="G35" s="55">
        <v>10.6</v>
      </c>
      <c r="H35" s="55">
        <v>10.6</v>
      </c>
      <c r="I35" s="55">
        <v>15</v>
      </c>
      <c r="J35" s="55">
        <v>15</v>
      </c>
      <c r="K35" s="55">
        <v>15</v>
      </c>
      <c r="L35" s="48">
        <v>15</v>
      </c>
      <c r="M35" s="48">
        <v>15</v>
      </c>
      <c r="N35" s="48">
        <v>23</v>
      </c>
      <c r="O35" s="48">
        <v>23</v>
      </c>
      <c r="P35" s="48">
        <v>27.5</v>
      </c>
      <c r="Q35" s="48">
        <v>21</v>
      </c>
      <c r="R35" s="48">
        <v>21.5</v>
      </c>
      <c r="S35" s="48">
        <v>10</v>
      </c>
      <c r="T35" s="48">
        <v>10</v>
      </c>
      <c r="U35" s="48">
        <v>10.1</v>
      </c>
      <c r="V35" s="48">
        <v>10.1</v>
      </c>
      <c r="W35" s="69">
        <v>10.6</v>
      </c>
      <c r="X35" s="69">
        <v>10.4</v>
      </c>
      <c r="Y35" s="69">
        <v>15</v>
      </c>
      <c r="Z35" s="69">
        <v>25</v>
      </c>
      <c r="AA35" s="55">
        <v>25</v>
      </c>
      <c r="AB35" s="55">
        <v>29.4</v>
      </c>
      <c r="AC35" s="55">
        <v>29.3</v>
      </c>
      <c r="AD35" s="55">
        <v>15</v>
      </c>
      <c r="AE35" s="55">
        <v>10</v>
      </c>
      <c r="AF35" s="55">
        <v>0</v>
      </c>
      <c r="AG35" s="58">
        <v>30</v>
      </c>
      <c r="AH35" s="51">
        <f t="shared" si="2"/>
        <v>29.4</v>
      </c>
      <c r="AI35" s="52">
        <f t="shared" si="3"/>
        <v>0</v>
      </c>
      <c r="AK35" s="53"/>
    </row>
    <row r="36" spans="1:41" x14ac:dyDescent="0.25">
      <c r="A36" s="57" t="s">
        <v>43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48">
        <v>0</v>
      </c>
      <c r="M36" s="48">
        <v>0</v>
      </c>
      <c r="N36" s="48">
        <v>13.6</v>
      </c>
      <c r="O36" s="48">
        <v>13.6</v>
      </c>
      <c r="P36" s="48">
        <v>14</v>
      </c>
      <c r="Q36" s="48">
        <v>14.2</v>
      </c>
      <c r="R36" s="48">
        <v>14.5</v>
      </c>
      <c r="S36" s="48">
        <v>14.5</v>
      </c>
      <c r="T36" s="48">
        <v>14.6</v>
      </c>
      <c r="U36" s="48">
        <v>14.7</v>
      </c>
      <c r="V36" s="48">
        <v>14.7</v>
      </c>
      <c r="W36" s="48">
        <v>14.7</v>
      </c>
      <c r="X36" s="48">
        <v>15.1</v>
      </c>
      <c r="Y36" s="48">
        <v>15.1</v>
      </c>
      <c r="Z36" s="48">
        <v>15.1</v>
      </c>
      <c r="AA36" s="55">
        <v>15</v>
      </c>
      <c r="AB36" s="55">
        <v>15.1</v>
      </c>
      <c r="AC36" s="55">
        <v>15.1</v>
      </c>
      <c r="AD36" s="55">
        <v>15.1</v>
      </c>
      <c r="AE36" s="55">
        <v>15.1</v>
      </c>
      <c r="AF36" s="55">
        <v>15</v>
      </c>
      <c r="AG36" s="58">
        <v>24</v>
      </c>
      <c r="AH36" s="51">
        <f t="shared" si="2"/>
        <v>15.1</v>
      </c>
      <c r="AI36" s="52">
        <f t="shared" si="3"/>
        <v>0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48">
        <v>0</v>
      </c>
      <c r="M38" s="48">
        <v>0</v>
      </c>
      <c r="N38" s="48">
        <v>0</v>
      </c>
      <c r="O38" s="48">
        <v>10</v>
      </c>
      <c r="P38" s="48">
        <v>10</v>
      </c>
      <c r="Q38" s="48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11.2</v>
      </c>
      <c r="AA38" s="55">
        <v>11.2</v>
      </c>
      <c r="AB38" s="55">
        <v>11.2</v>
      </c>
      <c r="AC38" s="55">
        <v>11.2</v>
      </c>
      <c r="AD38" s="55">
        <v>11</v>
      </c>
      <c r="AE38" s="55">
        <v>11</v>
      </c>
      <c r="AF38" s="55">
        <v>11</v>
      </c>
      <c r="AG38" s="58">
        <v>14.1</v>
      </c>
      <c r="AH38" s="51">
        <f t="shared" si="2"/>
        <v>11.2</v>
      </c>
      <c r="AI38" s="52">
        <f t="shared" si="3"/>
        <v>0</v>
      </c>
      <c r="AK38" s="53"/>
      <c r="AL38" s="63"/>
      <c r="AO38" s="63"/>
    </row>
    <row r="39" spans="1:41" s="63" customFormat="1" x14ac:dyDescent="0.25">
      <c r="A39" s="71" t="s">
        <v>46</v>
      </c>
      <c r="B39" s="55">
        <v>5.5</v>
      </c>
      <c r="C39" s="55">
        <v>5.5</v>
      </c>
      <c r="D39" s="55">
        <v>5.5</v>
      </c>
      <c r="E39" s="55">
        <v>5.5</v>
      </c>
      <c r="F39" s="55">
        <v>5.5</v>
      </c>
      <c r="G39" s="55">
        <v>5.5</v>
      </c>
      <c r="H39" s="55">
        <v>5.5</v>
      </c>
      <c r="I39" s="55">
        <v>5.5</v>
      </c>
      <c r="J39" s="55">
        <v>5.5</v>
      </c>
      <c r="K39" s="55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55">
        <v>5.5</v>
      </c>
      <c r="AB39" s="55">
        <v>5.5</v>
      </c>
      <c r="AC39" s="55">
        <v>5.5</v>
      </c>
      <c r="AD39" s="55">
        <v>5.5</v>
      </c>
      <c r="AE39" s="55">
        <v>5.5</v>
      </c>
      <c r="AF39" s="55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3.6</v>
      </c>
      <c r="C40" s="55">
        <v>3.6</v>
      </c>
      <c r="D40" s="55">
        <v>3.6</v>
      </c>
      <c r="E40" s="55">
        <v>3.6</v>
      </c>
      <c r="F40" s="55">
        <v>3.6</v>
      </c>
      <c r="G40" s="55">
        <v>3.6</v>
      </c>
      <c r="H40" s="55">
        <v>3.6</v>
      </c>
      <c r="I40" s="55">
        <v>3.6</v>
      </c>
      <c r="J40" s="55">
        <v>3.6</v>
      </c>
      <c r="K40" s="55">
        <v>3.6</v>
      </c>
      <c r="L40" s="48">
        <v>3.6</v>
      </c>
      <c r="M40" s="48">
        <v>3.6</v>
      </c>
      <c r="N40" s="48">
        <v>3.6</v>
      </c>
      <c r="O40" s="48">
        <v>3.6</v>
      </c>
      <c r="P40" s="48">
        <v>3.6</v>
      </c>
      <c r="Q40" s="48">
        <v>3.6</v>
      </c>
      <c r="R40" s="48">
        <v>3.6</v>
      </c>
      <c r="S40" s="48">
        <v>3.6</v>
      </c>
      <c r="T40" s="48">
        <v>3.6</v>
      </c>
      <c r="U40" s="48">
        <v>3.6</v>
      </c>
      <c r="V40" s="48">
        <v>3.6</v>
      </c>
      <c r="W40" s="48">
        <v>3.6</v>
      </c>
      <c r="X40" s="48">
        <v>3.6</v>
      </c>
      <c r="Y40" s="48">
        <v>3.6</v>
      </c>
      <c r="Z40" s="48">
        <v>3.8</v>
      </c>
      <c r="AA40" s="55">
        <v>4.8</v>
      </c>
      <c r="AB40" s="55">
        <v>4.9000000000000004</v>
      </c>
      <c r="AC40" s="55">
        <v>5.2</v>
      </c>
      <c r="AD40" s="55">
        <v>5.2</v>
      </c>
      <c r="AE40" s="55">
        <v>5.2</v>
      </c>
      <c r="AF40" s="55">
        <v>5.2</v>
      </c>
      <c r="AG40" s="58">
        <v>10.050000000000001</v>
      </c>
      <c r="AH40" s="51">
        <f t="shared" si="2"/>
        <v>5.2</v>
      </c>
      <c r="AI40" s="52">
        <f t="shared" si="3"/>
        <v>3.6</v>
      </c>
      <c r="AK40" s="53"/>
    </row>
    <row r="41" spans="1:41" x14ac:dyDescent="0.25">
      <c r="A41" s="57" t="s">
        <v>48</v>
      </c>
      <c r="B41" s="55">
        <v>2</v>
      </c>
      <c r="C41" s="55">
        <v>2</v>
      </c>
      <c r="D41" s="55">
        <v>2</v>
      </c>
      <c r="E41" s="55">
        <v>2</v>
      </c>
      <c r="F41" s="55">
        <v>2</v>
      </c>
      <c r="G41" s="55">
        <v>2</v>
      </c>
      <c r="H41" s="55">
        <v>2</v>
      </c>
      <c r="I41" s="55">
        <v>2</v>
      </c>
      <c r="J41" s="55">
        <v>2</v>
      </c>
      <c r="K41" s="55">
        <v>2</v>
      </c>
      <c r="L41" s="48">
        <v>2</v>
      </c>
      <c r="M41" s="48">
        <v>2</v>
      </c>
      <c r="N41" s="48">
        <v>2</v>
      </c>
      <c r="O41" s="48">
        <v>2</v>
      </c>
      <c r="P41" s="48">
        <v>2</v>
      </c>
      <c r="Q41" s="48">
        <v>2</v>
      </c>
      <c r="R41" s="48">
        <v>2</v>
      </c>
      <c r="S41" s="48">
        <v>2</v>
      </c>
      <c r="T41" s="48">
        <v>2</v>
      </c>
      <c r="U41" s="48">
        <v>2</v>
      </c>
      <c r="V41" s="48">
        <v>2</v>
      </c>
      <c r="W41" s="48">
        <v>2</v>
      </c>
      <c r="X41" s="48">
        <v>2</v>
      </c>
      <c r="Y41" s="48">
        <v>2</v>
      </c>
      <c r="Z41" s="48">
        <v>2</v>
      </c>
      <c r="AA41" s="55">
        <v>2</v>
      </c>
      <c r="AB41" s="55">
        <v>2</v>
      </c>
      <c r="AC41" s="55">
        <v>2</v>
      </c>
      <c r="AD41" s="55">
        <v>2</v>
      </c>
      <c r="AE41" s="55">
        <v>2</v>
      </c>
      <c r="AF41" s="55">
        <v>2</v>
      </c>
      <c r="AG41" s="58">
        <v>6.2</v>
      </c>
      <c r="AH41" s="51">
        <f t="shared" si="2"/>
        <v>2</v>
      </c>
      <c r="AI41" s="52">
        <f t="shared" si="3"/>
        <v>2</v>
      </c>
      <c r="AK41" s="53"/>
    </row>
    <row r="42" spans="1:41" ht="15.75" thickBot="1" x14ac:dyDescent="0.3">
      <c r="A42" s="64" t="s">
        <v>49</v>
      </c>
      <c r="B42" s="72">
        <f t="shared" ref="B42" si="6">B179</f>
        <v>3.54</v>
      </c>
      <c r="C42" s="72">
        <f t="shared" ref="C42:AF42" si="7">C179</f>
        <v>3.54</v>
      </c>
      <c r="D42" s="72">
        <f t="shared" si="7"/>
        <v>3.54</v>
      </c>
      <c r="E42" s="72">
        <f t="shared" si="7"/>
        <v>3.54</v>
      </c>
      <c r="F42" s="72">
        <f t="shared" si="7"/>
        <v>3.54</v>
      </c>
      <c r="G42" s="72">
        <f t="shared" si="7"/>
        <v>3.54</v>
      </c>
      <c r="H42" s="72">
        <f t="shared" si="7"/>
        <v>3.54</v>
      </c>
      <c r="I42" s="72">
        <f t="shared" si="7"/>
        <v>3.54</v>
      </c>
      <c r="J42" s="72">
        <f t="shared" si="7"/>
        <v>3.54</v>
      </c>
      <c r="K42" s="72">
        <f t="shared" si="7"/>
        <v>3.54</v>
      </c>
      <c r="L42" s="72">
        <f t="shared" si="7"/>
        <v>3.54</v>
      </c>
      <c r="M42" s="72">
        <f t="shared" si="7"/>
        <v>3.54</v>
      </c>
      <c r="N42" s="72">
        <f t="shared" si="7"/>
        <v>3.54</v>
      </c>
      <c r="O42" s="72">
        <f t="shared" si="7"/>
        <v>3.54</v>
      </c>
      <c r="P42" s="72">
        <f t="shared" si="7"/>
        <v>3.54</v>
      </c>
      <c r="Q42" s="72">
        <f t="shared" si="7"/>
        <v>3.54</v>
      </c>
      <c r="R42" s="72">
        <f t="shared" si="7"/>
        <v>3.54</v>
      </c>
      <c r="S42" s="72">
        <f t="shared" si="7"/>
        <v>3.54</v>
      </c>
      <c r="T42" s="72">
        <f t="shared" si="7"/>
        <v>3.54</v>
      </c>
      <c r="U42" s="72">
        <f t="shared" si="7"/>
        <v>3.54</v>
      </c>
      <c r="V42" s="72">
        <f t="shared" si="7"/>
        <v>3.54</v>
      </c>
      <c r="W42" s="72">
        <f t="shared" si="7"/>
        <v>3.54</v>
      </c>
      <c r="X42" s="72">
        <f t="shared" si="7"/>
        <v>3.54</v>
      </c>
      <c r="Y42" s="72">
        <f t="shared" si="7"/>
        <v>3.54</v>
      </c>
      <c r="Z42" s="72">
        <v>3.54</v>
      </c>
      <c r="AA42" s="72">
        <f t="shared" si="7"/>
        <v>3.54</v>
      </c>
      <c r="AB42" s="72">
        <f t="shared" si="7"/>
        <v>3.54</v>
      </c>
      <c r="AC42" s="72">
        <f t="shared" si="7"/>
        <v>3.54</v>
      </c>
      <c r="AD42" s="72">
        <f t="shared" si="7"/>
        <v>3.54</v>
      </c>
      <c r="AE42" s="72">
        <f t="shared" si="7"/>
        <v>3.54</v>
      </c>
      <c r="AF42" s="72">
        <f t="shared" si="7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" si="8">SUM(B31:B42)</f>
        <v>87.14</v>
      </c>
      <c r="C43" s="68">
        <f t="shared" ref="C43:AF43" si="9">SUM(C31:C42)</f>
        <v>84.14</v>
      </c>
      <c r="D43" s="68">
        <f t="shared" si="9"/>
        <v>54.44</v>
      </c>
      <c r="E43" s="68">
        <f t="shared" si="9"/>
        <v>95.34</v>
      </c>
      <c r="F43" s="68">
        <f t="shared" si="9"/>
        <v>111.64</v>
      </c>
      <c r="G43" s="68">
        <f t="shared" si="9"/>
        <v>137.83999999999997</v>
      </c>
      <c r="H43" s="68">
        <f t="shared" si="9"/>
        <v>141.63999999999999</v>
      </c>
      <c r="I43" s="68">
        <f t="shared" si="9"/>
        <v>202.23999999999998</v>
      </c>
      <c r="J43" s="68">
        <f t="shared" si="9"/>
        <v>224.54</v>
      </c>
      <c r="K43" s="68">
        <f t="shared" si="9"/>
        <v>284.14000000000004</v>
      </c>
      <c r="L43" s="68">
        <f t="shared" si="9"/>
        <v>295.14000000000004</v>
      </c>
      <c r="M43" s="68">
        <f t="shared" si="9"/>
        <v>344.44000000000005</v>
      </c>
      <c r="N43" s="68">
        <f t="shared" si="9"/>
        <v>350.34000000000003</v>
      </c>
      <c r="O43" s="68">
        <f t="shared" si="9"/>
        <v>363.34000000000003</v>
      </c>
      <c r="P43" s="68">
        <f t="shared" si="9"/>
        <v>326.14000000000004</v>
      </c>
      <c r="Q43" s="68">
        <f t="shared" si="9"/>
        <v>305.24</v>
      </c>
      <c r="R43" s="68">
        <f t="shared" si="9"/>
        <v>359.64000000000004</v>
      </c>
      <c r="S43" s="68">
        <f t="shared" si="9"/>
        <v>354.14</v>
      </c>
      <c r="T43" s="68">
        <f t="shared" si="9"/>
        <v>291.44000000000005</v>
      </c>
      <c r="U43" s="68">
        <f t="shared" si="9"/>
        <v>276.64000000000004</v>
      </c>
      <c r="V43" s="68">
        <f t="shared" si="9"/>
        <v>276.64000000000004</v>
      </c>
      <c r="W43" s="68">
        <f t="shared" si="9"/>
        <v>274.74</v>
      </c>
      <c r="X43" s="68">
        <f t="shared" si="9"/>
        <v>294.44</v>
      </c>
      <c r="Y43" s="68">
        <f t="shared" si="9"/>
        <v>333.54000000000008</v>
      </c>
      <c r="Z43" s="68">
        <f t="shared" si="9"/>
        <v>378.64000000000004</v>
      </c>
      <c r="AA43" s="68">
        <f t="shared" si="9"/>
        <v>358.44</v>
      </c>
      <c r="AB43" s="68">
        <f t="shared" si="9"/>
        <v>331.14</v>
      </c>
      <c r="AC43" s="68">
        <f t="shared" si="9"/>
        <v>315.74</v>
      </c>
      <c r="AD43" s="68">
        <f t="shared" si="9"/>
        <v>200.53999999999996</v>
      </c>
      <c r="AE43" s="68">
        <f t="shared" si="9"/>
        <v>174.64</v>
      </c>
      <c r="AF43" s="68">
        <f t="shared" si="9"/>
        <v>164.14</v>
      </c>
      <c r="AG43" s="73">
        <f>SUM(AG31:AG42)</f>
        <v>464.91</v>
      </c>
      <c r="AH43" s="51">
        <f t="shared" si="2"/>
        <v>378.64000000000004</v>
      </c>
      <c r="AI43" s="52">
        <f t="shared" si="3"/>
        <v>54.44</v>
      </c>
      <c r="AK43" s="53"/>
    </row>
    <row r="44" spans="1:41" x14ac:dyDescent="0.25">
      <c r="A44" s="54" t="s">
        <v>51</v>
      </c>
      <c r="B44" s="48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48">
        <v>0</v>
      </c>
      <c r="V44" s="48">
        <v>0</v>
      </c>
      <c r="W44" s="48">
        <v>0</v>
      </c>
      <c r="X44" s="48">
        <v>0</v>
      </c>
      <c r="Y44" s="48">
        <v>0</v>
      </c>
      <c r="Z44" s="48">
        <v>0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0</v>
      </c>
      <c r="AI44" s="52">
        <f t="shared" si="3"/>
        <v>0</v>
      </c>
      <c r="AK44" s="53"/>
    </row>
    <row r="45" spans="1:41" x14ac:dyDescent="0.25">
      <c r="A45" s="57" t="s">
        <v>52</v>
      </c>
      <c r="B45" s="69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0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6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  <c r="Z46" s="76">
        <v>0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0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" si="10">SUM(B44:B46)</f>
        <v>0</v>
      </c>
      <c r="C47" s="68">
        <f t="shared" ref="C47:AF47" si="11">SUM(C44:C46)</f>
        <v>0</v>
      </c>
      <c r="D47" s="68">
        <f t="shared" si="11"/>
        <v>0</v>
      </c>
      <c r="E47" s="68">
        <f t="shared" si="11"/>
        <v>0</v>
      </c>
      <c r="F47" s="68">
        <f t="shared" si="11"/>
        <v>0</v>
      </c>
      <c r="G47" s="68">
        <f t="shared" si="11"/>
        <v>0</v>
      </c>
      <c r="H47" s="68">
        <f t="shared" si="11"/>
        <v>0</v>
      </c>
      <c r="I47" s="68">
        <f t="shared" si="11"/>
        <v>0</v>
      </c>
      <c r="J47" s="68">
        <f t="shared" si="11"/>
        <v>0</v>
      </c>
      <c r="K47" s="68">
        <f t="shared" si="11"/>
        <v>0</v>
      </c>
      <c r="L47" s="68">
        <f t="shared" si="11"/>
        <v>0</v>
      </c>
      <c r="M47" s="68">
        <f t="shared" si="11"/>
        <v>0</v>
      </c>
      <c r="N47" s="68">
        <f t="shared" si="11"/>
        <v>0</v>
      </c>
      <c r="O47" s="68">
        <f t="shared" si="11"/>
        <v>0</v>
      </c>
      <c r="P47" s="68">
        <f t="shared" si="11"/>
        <v>0</v>
      </c>
      <c r="Q47" s="68">
        <f t="shared" si="11"/>
        <v>0</v>
      </c>
      <c r="R47" s="68">
        <f t="shared" si="11"/>
        <v>0</v>
      </c>
      <c r="S47" s="68">
        <f t="shared" si="11"/>
        <v>0</v>
      </c>
      <c r="T47" s="68">
        <f t="shared" si="11"/>
        <v>0</v>
      </c>
      <c r="U47" s="68">
        <f t="shared" si="11"/>
        <v>0</v>
      </c>
      <c r="V47" s="68">
        <f t="shared" si="11"/>
        <v>0</v>
      </c>
      <c r="W47" s="68">
        <f t="shared" si="11"/>
        <v>0</v>
      </c>
      <c r="X47" s="68">
        <f t="shared" si="11"/>
        <v>0</v>
      </c>
      <c r="Y47" s="68">
        <f t="shared" si="11"/>
        <v>0</v>
      </c>
      <c r="Z47" s="68">
        <f t="shared" si="11"/>
        <v>0</v>
      </c>
      <c r="AA47" s="68">
        <f t="shared" si="11"/>
        <v>0</v>
      </c>
      <c r="AB47" s="68">
        <f t="shared" si="11"/>
        <v>0</v>
      </c>
      <c r="AC47" s="68">
        <f t="shared" si="11"/>
        <v>0</v>
      </c>
      <c r="AD47" s="68">
        <f t="shared" si="11"/>
        <v>0</v>
      </c>
      <c r="AE47" s="68">
        <f t="shared" si="11"/>
        <v>0</v>
      </c>
      <c r="AF47" s="68">
        <f t="shared" si="11"/>
        <v>0</v>
      </c>
      <c r="AG47" s="73">
        <f>SUM(AG44:AG46)</f>
        <v>106</v>
      </c>
      <c r="AH47" s="51">
        <f t="shared" si="2"/>
        <v>0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71</v>
      </c>
      <c r="C48" s="48">
        <v>72</v>
      </c>
      <c r="D48" s="48">
        <v>71.5</v>
      </c>
      <c r="E48" s="48">
        <v>68</v>
      </c>
      <c r="F48" s="48">
        <v>69</v>
      </c>
      <c r="G48" s="48">
        <v>67.8</v>
      </c>
      <c r="H48" s="48">
        <v>68</v>
      </c>
      <c r="I48" s="48">
        <v>60</v>
      </c>
      <c r="J48" s="48">
        <v>58</v>
      </c>
      <c r="K48" s="48">
        <v>56</v>
      </c>
      <c r="L48" s="48">
        <v>56.6</v>
      </c>
      <c r="M48" s="48">
        <v>65</v>
      </c>
      <c r="N48" s="48">
        <v>63</v>
      </c>
      <c r="O48" s="48">
        <v>67</v>
      </c>
      <c r="P48" s="48">
        <v>67</v>
      </c>
      <c r="Q48" s="48">
        <v>67</v>
      </c>
      <c r="R48" s="48">
        <v>66.099999999999994</v>
      </c>
      <c r="S48" s="48">
        <v>73</v>
      </c>
      <c r="T48" s="48">
        <v>70</v>
      </c>
      <c r="U48" s="48">
        <v>65.900000000000006</v>
      </c>
      <c r="V48" s="48">
        <v>64</v>
      </c>
      <c r="W48" s="48">
        <v>58</v>
      </c>
      <c r="X48" s="48">
        <v>60</v>
      </c>
      <c r="Y48" s="48">
        <v>68</v>
      </c>
      <c r="Z48" s="48">
        <v>70.5</v>
      </c>
      <c r="AA48" s="48">
        <v>68.5</v>
      </c>
      <c r="AB48" s="48">
        <v>71.8</v>
      </c>
      <c r="AC48" s="48">
        <v>74.099999999999994</v>
      </c>
      <c r="AD48" s="48">
        <v>72</v>
      </c>
      <c r="AE48" s="48">
        <v>70.5</v>
      </c>
      <c r="AF48" s="48">
        <v>62</v>
      </c>
      <c r="AG48" s="56"/>
      <c r="AH48" s="51">
        <f t="shared" si="2"/>
        <v>74.099999999999994</v>
      </c>
      <c r="AI48" s="52">
        <f t="shared" si="3"/>
        <v>56</v>
      </c>
      <c r="AK48" s="53"/>
    </row>
    <row r="49" spans="1:37" x14ac:dyDescent="0.25">
      <c r="A49" s="57" t="s">
        <v>56</v>
      </c>
      <c r="B49" s="69">
        <v>61</v>
      </c>
      <c r="C49" s="69">
        <v>62</v>
      </c>
      <c r="D49" s="69">
        <v>63</v>
      </c>
      <c r="E49" s="69">
        <v>60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91</v>
      </c>
      <c r="Z49" s="78">
        <v>97</v>
      </c>
      <c r="AA49" s="69">
        <v>42.3</v>
      </c>
      <c r="AB49" s="69">
        <v>30.7</v>
      </c>
      <c r="AC49" s="69">
        <v>65.599999999999994</v>
      </c>
      <c r="AD49" s="69">
        <v>73</v>
      </c>
      <c r="AE49" s="69">
        <v>32</v>
      </c>
      <c r="AF49" s="69">
        <v>22</v>
      </c>
      <c r="AG49" s="58"/>
      <c r="AH49" s="51">
        <f t="shared" si="2"/>
        <v>97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270</v>
      </c>
      <c r="C50" s="69">
        <v>250</v>
      </c>
      <c r="D50" s="69">
        <v>262</v>
      </c>
      <c r="E50" s="69">
        <v>244</v>
      </c>
      <c r="F50" s="69">
        <v>252</v>
      </c>
      <c r="G50" s="48">
        <v>248</v>
      </c>
      <c r="H50" s="48">
        <v>266</v>
      </c>
      <c r="I50" s="48">
        <v>303</v>
      </c>
      <c r="J50" s="48">
        <v>350</v>
      </c>
      <c r="K50" s="48">
        <v>320</v>
      </c>
      <c r="L50" s="69">
        <v>360</v>
      </c>
      <c r="M50" s="69">
        <v>320</v>
      </c>
      <c r="N50" s="69">
        <v>322</v>
      </c>
      <c r="O50" s="69">
        <v>315</v>
      </c>
      <c r="P50" s="69">
        <v>320</v>
      </c>
      <c r="Q50" s="69">
        <v>315</v>
      </c>
      <c r="R50" s="69">
        <v>316</v>
      </c>
      <c r="S50" s="69">
        <v>325</v>
      </c>
      <c r="T50" s="69">
        <v>320</v>
      </c>
      <c r="U50" s="79">
        <v>326</v>
      </c>
      <c r="V50" s="79">
        <v>330</v>
      </c>
      <c r="W50" s="79">
        <v>320</v>
      </c>
      <c r="X50" s="79">
        <v>344</v>
      </c>
      <c r="Y50" s="79">
        <v>315</v>
      </c>
      <c r="Z50" s="79">
        <v>336</v>
      </c>
      <c r="AA50" s="69">
        <v>332</v>
      </c>
      <c r="AB50" s="69">
        <v>344</v>
      </c>
      <c r="AC50" s="69">
        <v>274</v>
      </c>
      <c r="AD50" s="69">
        <v>272</v>
      </c>
      <c r="AE50" s="69">
        <v>268</v>
      </c>
      <c r="AF50" s="69">
        <v>242</v>
      </c>
      <c r="AG50" s="80"/>
      <c r="AH50" s="51">
        <f t="shared" si="2"/>
        <v>360</v>
      </c>
      <c r="AI50" s="52">
        <f t="shared" si="3"/>
        <v>242</v>
      </c>
      <c r="AK50" s="53"/>
    </row>
    <row r="51" spans="1:37" x14ac:dyDescent="0.25">
      <c r="A51" s="57" t="s">
        <v>58</v>
      </c>
      <c r="B51" s="81">
        <v>14</v>
      </c>
      <c r="C51" s="81">
        <v>14</v>
      </c>
      <c r="D51" s="81">
        <v>12.2</v>
      </c>
      <c r="E51" s="81">
        <v>12.6</v>
      </c>
      <c r="F51" s="81">
        <v>13</v>
      </c>
      <c r="G51" s="81">
        <v>15</v>
      </c>
      <c r="H51" s="81">
        <v>15</v>
      </c>
      <c r="I51" s="81">
        <v>16.3</v>
      </c>
      <c r="J51" s="81">
        <v>15</v>
      </c>
      <c r="K51" s="81">
        <v>16</v>
      </c>
      <c r="L51" s="69">
        <v>15</v>
      </c>
      <c r="M51" s="69">
        <v>0</v>
      </c>
      <c r="N51" s="69">
        <v>0</v>
      </c>
      <c r="O51" s="69">
        <v>0</v>
      </c>
      <c r="P51" s="69">
        <v>0</v>
      </c>
      <c r="Q51" s="69">
        <v>13</v>
      </c>
      <c r="R51" s="69">
        <v>0</v>
      </c>
      <c r="S51" s="69">
        <v>0</v>
      </c>
      <c r="T51" s="69">
        <v>0</v>
      </c>
      <c r="U51" s="69">
        <v>16</v>
      </c>
      <c r="V51" s="69">
        <v>15</v>
      </c>
      <c r="W51" s="69">
        <v>14.4</v>
      </c>
      <c r="X51" s="69">
        <v>15</v>
      </c>
      <c r="Y51" s="69">
        <v>16.5</v>
      </c>
      <c r="Z51" s="69">
        <v>17</v>
      </c>
      <c r="AA51" s="81">
        <v>17</v>
      </c>
      <c r="AB51" s="81">
        <v>17</v>
      </c>
      <c r="AC51" s="81">
        <v>16</v>
      </c>
      <c r="AD51" s="81">
        <v>15</v>
      </c>
      <c r="AE51" s="81">
        <v>24</v>
      </c>
      <c r="AF51" s="81">
        <v>28</v>
      </c>
      <c r="AG51" s="80"/>
      <c r="AH51" s="51">
        <f t="shared" si="2"/>
        <v>28</v>
      </c>
      <c r="AI51" s="52">
        <f t="shared" si="3"/>
        <v>0</v>
      </c>
      <c r="AK51" s="53"/>
    </row>
    <row r="52" spans="1:37" x14ac:dyDescent="0.25">
      <c r="A52" s="57" t="s">
        <v>59</v>
      </c>
      <c r="B52" s="48">
        <v>62.1</v>
      </c>
      <c r="C52" s="81">
        <v>58.8</v>
      </c>
      <c r="D52" s="81">
        <v>58</v>
      </c>
      <c r="E52" s="81">
        <v>55</v>
      </c>
      <c r="F52" s="81">
        <v>53.3</v>
      </c>
      <c r="G52" s="81">
        <v>55.8</v>
      </c>
      <c r="H52" s="81">
        <v>58.6</v>
      </c>
      <c r="I52" s="81">
        <v>58.4</v>
      </c>
      <c r="J52" s="81">
        <v>0</v>
      </c>
      <c r="K52" s="81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70</v>
      </c>
      <c r="U52" s="48">
        <v>65</v>
      </c>
      <c r="V52" s="48">
        <v>56</v>
      </c>
      <c r="W52" s="48">
        <v>59</v>
      </c>
      <c r="X52" s="48">
        <v>59</v>
      </c>
      <c r="Y52" s="48">
        <v>62</v>
      </c>
      <c r="Z52" s="48">
        <v>62.5</v>
      </c>
      <c r="AA52" s="48">
        <v>65.8</v>
      </c>
      <c r="AB52" s="48">
        <v>69.3</v>
      </c>
      <c r="AC52" s="48">
        <v>72.7</v>
      </c>
      <c r="AD52" s="48">
        <v>76.8</v>
      </c>
      <c r="AE52" s="48">
        <v>78.599999999999994</v>
      </c>
      <c r="AF52" s="48">
        <v>70.2</v>
      </c>
      <c r="AG52" s="80"/>
      <c r="AH52" s="51">
        <f t="shared" si="2"/>
        <v>78.599999999999994</v>
      </c>
      <c r="AI52" s="52">
        <f t="shared" si="3"/>
        <v>0</v>
      </c>
      <c r="AK52" s="53"/>
    </row>
    <row r="53" spans="1:37" x14ac:dyDescent="0.25">
      <c r="A53" s="57" t="s">
        <v>60</v>
      </c>
      <c r="B53" s="82">
        <v>0</v>
      </c>
      <c r="C53" s="69"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7.5</v>
      </c>
      <c r="AE53" s="82">
        <v>0</v>
      </c>
      <c r="AF53" s="82">
        <v>0</v>
      </c>
      <c r="AG53" s="80"/>
      <c r="AH53" s="51">
        <f t="shared" si="2"/>
        <v>7.5</v>
      </c>
      <c r="AI53" s="52">
        <f t="shared" si="3"/>
        <v>0</v>
      </c>
      <c r="AK53" s="53"/>
    </row>
    <row r="54" spans="1:37" x14ac:dyDescent="0.25">
      <c r="A54" s="57" t="s">
        <v>61</v>
      </c>
      <c r="B54" s="82">
        <v>0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48">
        <v>0</v>
      </c>
      <c r="K54" s="48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4">
        <v>0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4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48">
        <v>0</v>
      </c>
      <c r="K58" s="48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" si="12">SUM(B48:B58)</f>
        <v>478.1</v>
      </c>
      <c r="C59" s="68">
        <f t="shared" ref="C59:AF59" si="13">SUM(C48:C58)</f>
        <v>456.8</v>
      </c>
      <c r="D59" s="68">
        <f t="shared" si="13"/>
        <v>466.7</v>
      </c>
      <c r="E59" s="68">
        <f t="shared" si="13"/>
        <v>439.6</v>
      </c>
      <c r="F59" s="68">
        <f t="shared" si="13"/>
        <v>387.3</v>
      </c>
      <c r="G59" s="68">
        <f t="shared" si="13"/>
        <v>386.6</v>
      </c>
      <c r="H59" s="68">
        <f t="shared" si="13"/>
        <v>407.6</v>
      </c>
      <c r="I59" s="68">
        <f t="shared" si="13"/>
        <v>437.7</v>
      </c>
      <c r="J59" s="68">
        <f t="shared" si="13"/>
        <v>423</v>
      </c>
      <c r="K59" s="68">
        <f t="shared" si="13"/>
        <v>392</v>
      </c>
      <c r="L59" s="68">
        <f t="shared" si="13"/>
        <v>431.6</v>
      </c>
      <c r="M59" s="68">
        <f t="shared" si="13"/>
        <v>385</v>
      </c>
      <c r="N59" s="68">
        <f t="shared" si="13"/>
        <v>385</v>
      </c>
      <c r="O59" s="68">
        <f t="shared" si="13"/>
        <v>382</v>
      </c>
      <c r="P59" s="68">
        <f t="shared" si="13"/>
        <v>387</v>
      </c>
      <c r="Q59" s="68">
        <f t="shared" si="13"/>
        <v>395</v>
      </c>
      <c r="R59" s="68">
        <f t="shared" si="13"/>
        <v>382.1</v>
      </c>
      <c r="S59" s="68">
        <f t="shared" si="13"/>
        <v>398</v>
      </c>
      <c r="T59" s="68">
        <f t="shared" si="13"/>
        <v>460</v>
      </c>
      <c r="U59" s="68">
        <f t="shared" si="13"/>
        <v>472.9</v>
      </c>
      <c r="V59" s="68">
        <f t="shared" si="13"/>
        <v>465</v>
      </c>
      <c r="W59" s="68">
        <f t="shared" si="13"/>
        <v>451.4</v>
      </c>
      <c r="X59" s="68">
        <f t="shared" si="13"/>
        <v>478</v>
      </c>
      <c r="Y59" s="68">
        <f t="shared" si="13"/>
        <v>552.5</v>
      </c>
      <c r="Z59" s="68">
        <f t="shared" si="13"/>
        <v>583</v>
      </c>
      <c r="AA59" s="68">
        <f t="shared" si="13"/>
        <v>525.6</v>
      </c>
      <c r="AB59" s="68">
        <f t="shared" si="13"/>
        <v>532.79999999999995</v>
      </c>
      <c r="AC59" s="68">
        <f t="shared" si="13"/>
        <v>502.4</v>
      </c>
      <c r="AD59" s="68">
        <f t="shared" si="13"/>
        <v>516.29999999999995</v>
      </c>
      <c r="AE59" s="68">
        <f t="shared" si="13"/>
        <v>473.1</v>
      </c>
      <c r="AF59" s="68">
        <f t="shared" si="13"/>
        <v>424.2</v>
      </c>
      <c r="AG59" s="73">
        <f>SUM(AG48:AG58)</f>
        <v>0</v>
      </c>
      <c r="AH59" s="51">
        <f t="shared" si="2"/>
        <v>583</v>
      </c>
      <c r="AI59" s="52">
        <f t="shared" si="3"/>
        <v>382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4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 t="shared" ref="B63" si="14">SUM(B60:B62)</f>
        <v>0</v>
      </c>
      <c r="C63" s="68">
        <f t="shared" ref="C63:AF63" si="15">SUM(C60:C62)</f>
        <v>0</v>
      </c>
      <c r="D63" s="68">
        <f t="shared" si="15"/>
        <v>0</v>
      </c>
      <c r="E63" s="68">
        <f t="shared" si="15"/>
        <v>0</v>
      </c>
      <c r="F63" s="68">
        <f t="shared" si="15"/>
        <v>0</v>
      </c>
      <c r="G63" s="68">
        <f t="shared" si="15"/>
        <v>0</v>
      </c>
      <c r="H63" s="68">
        <f t="shared" si="15"/>
        <v>0</v>
      </c>
      <c r="I63" s="68">
        <f t="shared" si="15"/>
        <v>0</v>
      </c>
      <c r="J63" s="68">
        <f t="shared" si="15"/>
        <v>0</v>
      </c>
      <c r="K63" s="68">
        <f t="shared" si="15"/>
        <v>0</v>
      </c>
      <c r="L63" s="68">
        <f t="shared" si="15"/>
        <v>0</v>
      </c>
      <c r="M63" s="68">
        <f t="shared" si="15"/>
        <v>0</v>
      </c>
      <c r="N63" s="68">
        <f t="shared" si="15"/>
        <v>0</v>
      </c>
      <c r="O63" s="68">
        <f t="shared" si="15"/>
        <v>0</v>
      </c>
      <c r="P63" s="68">
        <f t="shared" si="15"/>
        <v>0</v>
      </c>
      <c r="Q63" s="68">
        <f t="shared" si="15"/>
        <v>0</v>
      </c>
      <c r="R63" s="68">
        <f t="shared" si="15"/>
        <v>0</v>
      </c>
      <c r="S63" s="68">
        <f t="shared" si="15"/>
        <v>0</v>
      </c>
      <c r="T63" s="68">
        <f t="shared" si="15"/>
        <v>0</v>
      </c>
      <c r="U63" s="68">
        <f t="shared" si="15"/>
        <v>0</v>
      </c>
      <c r="V63" s="68">
        <f t="shared" si="15"/>
        <v>0</v>
      </c>
      <c r="W63" s="68">
        <f t="shared" si="15"/>
        <v>0</v>
      </c>
      <c r="X63" s="68">
        <f t="shared" si="15"/>
        <v>0</v>
      </c>
      <c r="Y63" s="68">
        <f t="shared" si="15"/>
        <v>0</v>
      </c>
      <c r="Z63" s="68">
        <f t="shared" si="15"/>
        <v>0</v>
      </c>
      <c r="AA63" s="68">
        <f t="shared" si="15"/>
        <v>0</v>
      </c>
      <c r="AB63" s="68">
        <f t="shared" si="15"/>
        <v>0</v>
      </c>
      <c r="AC63" s="68">
        <f t="shared" si="15"/>
        <v>0</v>
      </c>
      <c r="AD63" s="68">
        <f t="shared" si="15"/>
        <v>0</v>
      </c>
      <c r="AE63" s="68">
        <f t="shared" si="15"/>
        <v>0</v>
      </c>
      <c r="AF63" s="68">
        <f t="shared" si="15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f t="shared" ref="B65" si="16">B63+B59+B47+B43+B30+B64</f>
        <v>842.14</v>
      </c>
      <c r="C65" s="90">
        <f t="shared" ref="C65:AF65" si="17">C63+C59+C47+C43+C30+C64</f>
        <v>831.44</v>
      </c>
      <c r="D65" s="90">
        <f t="shared" si="17"/>
        <v>819.04</v>
      </c>
      <c r="E65" s="90">
        <f t="shared" si="17"/>
        <v>825.34</v>
      </c>
      <c r="F65" s="90">
        <f t="shared" si="17"/>
        <v>809.64</v>
      </c>
      <c r="G65" s="90">
        <f t="shared" si="17"/>
        <v>832.44</v>
      </c>
      <c r="H65" s="90">
        <f t="shared" si="17"/>
        <v>865.64</v>
      </c>
      <c r="I65" s="90">
        <f t="shared" si="17"/>
        <v>957.2399999999999</v>
      </c>
      <c r="J65" s="90">
        <f t="shared" si="17"/>
        <v>965.63999999999987</v>
      </c>
      <c r="K65" s="90">
        <f t="shared" si="17"/>
        <v>988.54000000000008</v>
      </c>
      <c r="L65" s="90">
        <f t="shared" si="17"/>
        <v>1031.3399999999999</v>
      </c>
      <c r="M65" s="90">
        <f t="shared" si="17"/>
        <v>1028.6399999999999</v>
      </c>
      <c r="N65" s="90">
        <f t="shared" si="17"/>
        <v>1035.24</v>
      </c>
      <c r="O65" s="90">
        <f t="shared" si="17"/>
        <v>1026.74</v>
      </c>
      <c r="P65" s="90">
        <f t="shared" si="17"/>
        <v>993.84000000000015</v>
      </c>
      <c r="Q65" s="90">
        <f t="shared" si="17"/>
        <v>972.64</v>
      </c>
      <c r="R65" s="90">
        <f t="shared" si="17"/>
        <v>1046.54</v>
      </c>
      <c r="S65" s="90">
        <f t="shared" si="17"/>
        <v>1056.3399999999999</v>
      </c>
      <c r="T65" s="90">
        <f t="shared" si="17"/>
        <v>1053.24</v>
      </c>
      <c r="U65" s="90">
        <f t="shared" si="17"/>
        <v>1048.1399999999999</v>
      </c>
      <c r="V65" s="90">
        <f t="shared" si="17"/>
        <v>1040.2400000000002</v>
      </c>
      <c r="W65" s="90">
        <f t="shared" si="17"/>
        <v>1024.74</v>
      </c>
      <c r="X65" s="90">
        <f t="shared" si="17"/>
        <v>1071.04</v>
      </c>
      <c r="Y65" s="90">
        <f t="shared" si="17"/>
        <v>1187.44</v>
      </c>
      <c r="Z65" s="90">
        <f t="shared" si="17"/>
        <v>1264.7400000000002</v>
      </c>
      <c r="AA65" s="90">
        <f t="shared" si="17"/>
        <v>1160.6399999999999</v>
      </c>
      <c r="AB65" s="90">
        <f t="shared" si="17"/>
        <v>1140.3399999999999</v>
      </c>
      <c r="AC65" s="90">
        <f t="shared" si="17"/>
        <v>1094.8399999999999</v>
      </c>
      <c r="AD65" s="90">
        <f t="shared" si="17"/>
        <v>991.43999999999994</v>
      </c>
      <c r="AE65" s="90">
        <f t="shared" si="17"/>
        <v>923.64</v>
      </c>
      <c r="AF65" s="90">
        <f t="shared" si="17"/>
        <v>863.54</v>
      </c>
      <c r="AG65" s="73">
        <f>AG63+AG59+AG47+AG43+AG30+AG64</f>
        <v>1355.5100000000002</v>
      </c>
      <c r="AH65" s="51">
        <f t="shared" si="2"/>
        <v>1264.7400000000002</v>
      </c>
      <c r="AI65" s="52">
        <f t="shared" si="3"/>
        <v>809.64</v>
      </c>
    </row>
    <row r="66" spans="1:35" x14ac:dyDescent="0.25">
      <c r="A66" s="54" t="s">
        <v>73</v>
      </c>
      <c r="B66" s="81">
        <f t="shared" ref="B66" si="18">IF(B51&lt;0,B51*-1,0)</f>
        <v>0</v>
      </c>
      <c r="C66" s="81">
        <f t="shared" ref="C66:Q66" si="19">IF(C51&lt;0,C51*-1,0)</f>
        <v>0</v>
      </c>
      <c r="D66" s="81">
        <f t="shared" si="19"/>
        <v>0</v>
      </c>
      <c r="E66" s="81">
        <f t="shared" si="19"/>
        <v>0</v>
      </c>
      <c r="F66" s="81">
        <f t="shared" si="19"/>
        <v>0</v>
      </c>
      <c r="G66" s="81">
        <f t="shared" si="19"/>
        <v>0</v>
      </c>
      <c r="H66" s="81">
        <f t="shared" si="19"/>
        <v>0</v>
      </c>
      <c r="I66" s="81">
        <f t="shared" si="19"/>
        <v>0</v>
      </c>
      <c r="J66" s="81">
        <f t="shared" si="19"/>
        <v>0</v>
      </c>
      <c r="K66" s="81">
        <f t="shared" si="19"/>
        <v>0</v>
      </c>
      <c r="L66" s="81">
        <f t="shared" si="19"/>
        <v>0</v>
      </c>
      <c r="M66" s="81">
        <f t="shared" si="19"/>
        <v>0</v>
      </c>
      <c r="N66" s="81">
        <f t="shared" si="19"/>
        <v>0</v>
      </c>
      <c r="O66" s="81">
        <f t="shared" si="19"/>
        <v>0</v>
      </c>
      <c r="P66" s="81">
        <f t="shared" si="19"/>
        <v>0</v>
      </c>
      <c r="Q66" s="81">
        <f t="shared" si="19"/>
        <v>0</v>
      </c>
      <c r="R66" s="81">
        <f>IF(R51&lt;0,R51*-1,0)</f>
        <v>0</v>
      </c>
      <c r="S66" s="81">
        <f t="shared" ref="S66:AF66" si="20">IF(S51&lt;0,S51*-1,0)</f>
        <v>0</v>
      </c>
      <c r="T66" s="81">
        <f t="shared" si="20"/>
        <v>0</v>
      </c>
      <c r="U66" s="81">
        <f t="shared" si="20"/>
        <v>0</v>
      </c>
      <c r="V66" s="81">
        <f t="shared" si="20"/>
        <v>0</v>
      </c>
      <c r="W66" s="81">
        <f t="shared" si="20"/>
        <v>0</v>
      </c>
      <c r="X66" s="81">
        <f t="shared" si="20"/>
        <v>0</v>
      </c>
      <c r="Y66" s="81">
        <f t="shared" si="20"/>
        <v>0</v>
      </c>
      <c r="Z66" s="81">
        <f t="shared" si="20"/>
        <v>0</v>
      </c>
      <c r="AA66" s="81">
        <f t="shared" si="20"/>
        <v>0</v>
      </c>
      <c r="AB66" s="81">
        <f t="shared" si="20"/>
        <v>0</v>
      </c>
      <c r="AC66" s="81">
        <f t="shared" si="20"/>
        <v>0</v>
      </c>
      <c r="AD66" s="81">
        <f t="shared" si="20"/>
        <v>0</v>
      </c>
      <c r="AE66" s="81">
        <f t="shared" si="20"/>
        <v>0</v>
      </c>
      <c r="AF66" s="81">
        <f t="shared" si="20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" si="21">IF(B49&lt;0,B49*-1,0)</f>
        <v>0</v>
      </c>
      <c r="C67" s="81">
        <f t="shared" ref="C67:Q67" si="22">IF(C49&lt;0,C49*-1,0)</f>
        <v>0</v>
      </c>
      <c r="D67" s="81">
        <f t="shared" si="22"/>
        <v>0</v>
      </c>
      <c r="E67" s="81">
        <f t="shared" si="22"/>
        <v>0</v>
      </c>
      <c r="F67" s="81">
        <f t="shared" si="22"/>
        <v>0</v>
      </c>
      <c r="G67" s="81">
        <f t="shared" si="22"/>
        <v>0</v>
      </c>
      <c r="H67" s="81">
        <f t="shared" si="22"/>
        <v>0</v>
      </c>
      <c r="I67" s="81">
        <f t="shared" si="22"/>
        <v>0</v>
      </c>
      <c r="J67" s="81">
        <f t="shared" si="22"/>
        <v>0</v>
      </c>
      <c r="K67" s="81">
        <f t="shared" si="22"/>
        <v>0</v>
      </c>
      <c r="L67" s="81">
        <f t="shared" si="22"/>
        <v>0</v>
      </c>
      <c r="M67" s="81">
        <f t="shared" si="22"/>
        <v>0</v>
      </c>
      <c r="N67" s="81">
        <f t="shared" si="22"/>
        <v>0</v>
      </c>
      <c r="O67" s="81">
        <f t="shared" si="22"/>
        <v>0</v>
      </c>
      <c r="P67" s="81">
        <f t="shared" si="22"/>
        <v>0</v>
      </c>
      <c r="Q67" s="81">
        <f t="shared" si="22"/>
        <v>0</v>
      </c>
      <c r="R67" s="81">
        <f>IF(R49&lt;0,R49*-1,0)</f>
        <v>0</v>
      </c>
      <c r="S67" s="81">
        <f t="shared" ref="S67:AF67" si="23">IF(S49&lt;0,S49*-1,0)</f>
        <v>0</v>
      </c>
      <c r="T67" s="81">
        <f t="shared" si="23"/>
        <v>0</v>
      </c>
      <c r="U67" s="81">
        <f t="shared" si="23"/>
        <v>0</v>
      </c>
      <c r="V67" s="81">
        <f t="shared" si="23"/>
        <v>0</v>
      </c>
      <c r="W67" s="81">
        <f t="shared" si="23"/>
        <v>0</v>
      </c>
      <c r="X67" s="81">
        <f t="shared" si="23"/>
        <v>0</v>
      </c>
      <c r="Y67" s="81">
        <f t="shared" si="23"/>
        <v>0</v>
      </c>
      <c r="Z67" s="81">
        <f t="shared" si="23"/>
        <v>0</v>
      </c>
      <c r="AA67" s="81">
        <f t="shared" si="23"/>
        <v>0</v>
      </c>
      <c r="AB67" s="81">
        <f t="shared" si="23"/>
        <v>0</v>
      </c>
      <c r="AC67" s="81">
        <f t="shared" si="23"/>
        <v>0</v>
      </c>
      <c r="AD67" s="81">
        <f t="shared" si="23"/>
        <v>0</v>
      </c>
      <c r="AE67" s="81">
        <f t="shared" si="23"/>
        <v>0</v>
      </c>
      <c r="AF67" s="81">
        <f t="shared" si="23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" si="24">IF(B52&lt;0,B52*-1,0)</f>
        <v>0</v>
      </c>
      <c r="C68" s="81">
        <f t="shared" ref="C68:Q68" si="25">IF(C52&lt;0,C52*-1,0)</f>
        <v>0</v>
      </c>
      <c r="D68" s="81">
        <f t="shared" si="25"/>
        <v>0</v>
      </c>
      <c r="E68" s="81">
        <f t="shared" si="25"/>
        <v>0</v>
      </c>
      <c r="F68" s="81">
        <f t="shared" si="25"/>
        <v>0</v>
      </c>
      <c r="G68" s="81">
        <f t="shared" si="25"/>
        <v>0</v>
      </c>
      <c r="H68" s="81">
        <f t="shared" si="25"/>
        <v>0</v>
      </c>
      <c r="I68" s="81">
        <f t="shared" si="25"/>
        <v>0</v>
      </c>
      <c r="J68" s="81">
        <f t="shared" si="25"/>
        <v>0</v>
      </c>
      <c r="K68" s="81">
        <f t="shared" si="25"/>
        <v>0</v>
      </c>
      <c r="L68" s="81">
        <f t="shared" si="25"/>
        <v>0</v>
      </c>
      <c r="M68" s="81">
        <f t="shared" si="25"/>
        <v>0</v>
      </c>
      <c r="N68" s="81">
        <f t="shared" si="25"/>
        <v>0</v>
      </c>
      <c r="O68" s="81">
        <f t="shared" si="25"/>
        <v>0</v>
      </c>
      <c r="P68" s="81">
        <f t="shared" si="25"/>
        <v>0</v>
      </c>
      <c r="Q68" s="81">
        <f t="shared" si="25"/>
        <v>0</v>
      </c>
      <c r="R68" s="81">
        <f>IF(R52&lt;0,R52*-1,0)</f>
        <v>0</v>
      </c>
      <c r="S68" s="81">
        <f t="shared" ref="S68:AF68" si="26">IF(S52&lt;0,S52*-1,0)</f>
        <v>0</v>
      </c>
      <c r="T68" s="81">
        <f t="shared" si="26"/>
        <v>0</v>
      </c>
      <c r="U68" s="81">
        <f t="shared" si="26"/>
        <v>0</v>
      </c>
      <c r="V68" s="81">
        <f t="shared" si="26"/>
        <v>0</v>
      </c>
      <c r="W68" s="81">
        <f t="shared" si="26"/>
        <v>0</v>
      </c>
      <c r="X68" s="81">
        <f t="shared" si="26"/>
        <v>0</v>
      </c>
      <c r="Y68" s="81">
        <f t="shared" si="26"/>
        <v>0</v>
      </c>
      <c r="Z68" s="81">
        <f t="shared" si="26"/>
        <v>0</v>
      </c>
      <c r="AA68" s="81">
        <f t="shared" si="26"/>
        <v>0</v>
      </c>
      <c r="AB68" s="81">
        <f t="shared" si="26"/>
        <v>0</v>
      </c>
      <c r="AC68" s="81">
        <f t="shared" si="26"/>
        <v>0</v>
      </c>
      <c r="AD68" s="81">
        <f t="shared" si="26"/>
        <v>0</v>
      </c>
      <c r="AE68" s="81">
        <f t="shared" si="26"/>
        <v>0</v>
      </c>
      <c r="AF68" s="81">
        <f t="shared" si="2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 t="shared" ref="B69" si="27">IF(B50&lt;0,B50*-1,0)</f>
        <v>0</v>
      </c>
      <c r="C69" s="81">
        <f t="shared" ref="C69:AF69" si="28">IF(C50&lt;0,C50*-1,0)</f>
        <v>0</v>
      </c>
      <c r="D69" s="81">
        <f t="shared" si="28"/>
        <v>0</v>
      </c>
      <c r="E69" s="81">
        <f t="shared" si="28"/>
        <v>0</v>
      </c>
      <c r="F69" s="81">
        <f t="shared" si="28"/>
        <v>0</v>
      </c>
      <c r="G69" s="81">
        <f t="shared" si="28"/>
        <v>0</v>
      </c>
      <c r="H69" s="81">
        <f t="shared" si="28"/>
        <v>0</v>
      </c>
      <c r="I69" s="81">
        <f t="shared" si="28"/>
        <v>0</v>
      </c>
      <c r="J69" s="81">
        <f t="shared" si="28"/>
        <v>0</v>
      </c>
      <c r="K69" s="81">
        <f t="shared" si="28"/>
        <v>0</v>
      </c>
      <c r="L69" s="81">
        <f t="shared" si="28"/>
        <v>0</v>
      </c>
      <c r="M69" s="81">
        <f t="shared" si="28"/>
        <v>0</v>
      </c>
      <c r="N69" s="81">
        <f t="shared" si="28"/>
        <v>0</v>
      </c>
      <c r="O69" s="81">
        <f t="shared" si="28"/>
        <v>0</v>
      </c>
      <c r="P69" s="81">
        <f t="shared" si="28"/>
        <v>0</v>
      </c>
      <c r="Q69" s="81">
        <f t="shared" si="28"/>
        <v>0</v>
      </c>
      <c r="R69" s="81">
        <f t="shared" si="28"/>
        <v>0</v>
      </c>
      <c r="S69" s="81">
        <f t="shared" si="28"/>
        <v>0</v>
      </c>
      <c r="T69" s="81">
        <f t="shared" si="28"/>
        <v>0</v>
      </c>
      <c r="U69" s="81">
        <f t="shared" si="28"/>
        <v>0</v>
      </c>
      <c r="V69" s="81">
        <f t="shared" si="28"/>
        <v>0</v>
      </c>
      <c r="W69" s="81">
        <f t="shared" si="28"/>
        <v>0</v>
      </c>
      <c r="X69" s="81">
        <f t="shared" si="28"/>
        <v>0</v>
      </c>
      <c r="Y69" s="81">
        <f t="shared" si="28"/>
        <v>0</v>
      </c>
      <c r="Z69" s="81">
        <f t="shared" si="28"/>
        <v>0</v>
      </c>
      <c r="AA69" s="81">
        <f t="shared" si="28"/>
        <v>0</v>
      </c>
      <c r="AB69" s="81">
        <f t="shared" si="28"/>
        <v>0</v>
      </c>
      <c r="AC69" s="81">
        <f t="shared" si="28"/>
        <v>0</v>
      </c>
      <c r="AD69" s="81">
        <f t="shared" si="28"/>
        <v>0</v>
      </c>
      <c r="AE69" s="81">
        <f t="shared" si="28"/>
        <v>0</v>
      </c>
      <c r="AF69" s="81">
        <f t="shared" si="28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 t="shared" ref="B71" si="29">SUM(B66:B70)</f>
        <v>0</v>
      </c>
      <c r="C71" s="68">
        <f t="shared" ref="C71:AF71" si="30">SUM(C66:C70)</f>
        <v>0</v>
      </c>
      <c r="D71" s="68">
        <f t="shared" si="30"/>
        <v>0</v>
      </c>
      <c r="E71" s="68">
        <f t="shared" si="30"/>
        <v>0</v>
      </c>
      <c r="F71" s="68">
        <f t="shared" si="30"/>
        <v>0</v>
      </c>
      <c r="G71" s="68">
        <f t="shared" si="30"/>
        <v>0</v>
      </c>
      <c r="H71" s="68">
        <f t="shared" si="30"/>
        <v>0</v>
      </c>
      <c r="I71" s="68">
        <f t="shared" si="30"/>
        <v>0</v>
      </c>
      <c r="J71" s="68">
        <f t="shared" si="30"/>
        <v>0</v>
      </c>
      <c r="K71" s="68">
        <f t="shared" si="30"/>
        <v>0</v>
      </c>
      <c r="L71" s="68">
        <f t="shared" si="30"/>
        <v>0</v>
      </c>
      <c r="M71" s="68">
        <f t="shared" si="30"/>
        <v>0</v>
      </c>
      <c r="N71" s="68">
        <f t="shared" si="30"/>
        <v>0</v>
      </c>
      <c r="O71" s="68">
        <f t="shared" si="30"/>
        <v>0</v>
      </c>
      <c r="P71" s="68">
        <f t="shared" si="30"/>
        <v>0</v>
      </c>
      <c r="Q71" s="68">
        <f t="shared" si="30"/>
        <v>0</v>
      </c>
      <c r="R71" s="68">
        <f t="shared" si="30"/>
        <v>0</v>
      </c>
      <c r="S71" s="68">
        <f t="shared" si="30"/>
        <v>0</v>
      </c>
      <c r="T71" s="68">
        <f t="shared" si="30"/>
        <v>0</v>
      </c>
      <c r="U71" s="68">
        <f t="shared" si="30"/>
        <v>0</v>
      </c>
      <c r="V71" s="68">
        <f t="shared" si="30"/>
        <v>0</v>
      </c>
      <c r="W71" s="68">
        <f t="shared" si="30"/>
        <v>0</v>
      </c>
      <c r="X71" s="68">
        <f t="shared" si="30"/>
        <v>0</v>
      </c>
      <c r="Y71" s="68">
        <f t="shared" si="30"/>
        <v>0</v>
      </c>
      <c r="Z71" s="68">
        <f t="shared" si="30"/>
        <v>0</v>
      </c>
      <c r="AA71" s="68">
        <f t="shared" si="30"/>
        <v>0</v>
      </c>
      <c r="AB71" s="68">
        <f t="shared" si="30"/>
        <v>0</v>
      </c>
      <c r="AC71" s="68">
        <f t="shared" si="30"/>
        <v>0</v>
      </c>
      <c r="AD71" s="68">
        <f t="shared" si="30"/>
        <v>0</v>
      </c>
      <c r="AE71" s="68">
        <f t="shared" si="30"/>
        <v>0</v>
      </c>
      <c r="AF71" s="68">
        <f t="shared" si="30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5">
        <v>50.09</v>
      </c>
      <c r="C72" s="93">
        <v>49.99</v>
      </c>
      <c r="D72" s="93">
        <v>50.012999999999998</v>
      </c>
      <c r="E72" s="93">
        <v>50.024999999999999</v>
      </c>
      <c r="F72" s="93">
        <v>50.034999999999997</v>
      </c>
      <c r="G72" s="93">
        <v>50.003</v>
      </c>
      <c r="H72" s="93">
        <v>49.935000000000002</v>
      </c>
      <c r="I72" s="93">
        <v>50.036999999999999</v>
      </c>
      <c r="J72" s="93">
        <v>50.017000000000003</v>
      </c>
      <c r="K72" s="93">
        <v>50.06</v>
      </c>
      <c r="L72" s="93">
        <v>50.055999999999997</v>
      </c>
      <c r="M72" s="93">
        <v>49.942</v>
      </c>
      <c r="N72" s="93">
        <v>49.98</v>
      </c>
      <c r="O72" s="93">
        <v>50.09</v>
      </c>
      <c r="P72" s="93">
        <v>50.048000000000002</v>
      </c>
      <c r="Q72" s="94">
        <v>50.043999999999997</v>
      </c>
      <c r="R72" s="93">
        <v>50.094000000000001</v>
      </c>
      <c r="S72" s="93">
        <v>49.997</v>
      </c>
      <c r="T72" s="93">
        <v>50.015999999999998</v>
      </c>
      <c r="U72" s="93">
        <v>50.02</v>
      </c>
      <c r="V72" s="93">
        <v>49.97</v>
      </c>
      <c r="W72" s="93">
        <v>50.006999999999998</v>
      </c>
      <c r="X72" s="93">
        <v>49.97</v>
      </c>
      <c r="Y72" s="93">
        <v>49.926000000000002</v>
      </c>
      <c r="Z72" s="93">
        <v>49.912999999999997</v>
      </c>
      <c r="AA72" s="93">
        <v>49.95</v>
      </c>
      <c r="AB72" s="93">
        <v>49.98</v>
      </c>
      <c r="AC72" s="93">
        <v>50.02</v>
      </c>
      <c r="AD72" s="93">
        <v>49.97</v>
      </c>
      <c r="AE72" s="93">
        <v>49.951999999999998</v>
      </c>
      <c r="AF72" s="95">
        <v>49.966000000000001</v>
      </c>
      <c r="AG72" s="96"/>
      <c r="AH72" s="51">
        <f t="shared" si="2"/>
        <v>50.094000000000001</v>
      </c>
      <c r="AI72" s="52">
        <f t="shared" si="3"/>
        <v>49.912999999999997</v>
      </c>
    </row>
    <row r="73" spans="1:35" x14ac:dyDescent="0.25">
      <c r="A73" s="97" t="s">
        <v>80</v>
      </c>
      <c r="B73" s="99">
        <v>125</v>
      </c>
      <c r="C73" s="69">
        <v>128.69999999999999</v>
      </c>
      <c r="D73" s="69">
        <v>126.1</v>
      </c>
      <c r="E73" s="69">
        <v>127.4</v>
      </c>
      <c r="F73" s="69">
        <v>1271</v>
      </c>
      <c r="G73" s="69">
        <v>126.7</v>
      </c>
      <c r="H73" s="69">
        <v>125.5</v>
      </c>
      <c r="I73" s="69">
        <v>125.4</v>
      </c>
      <c r="J73" s="69">
        <v>123</v>
      </c>
      <c r="K73" s="69">
        <v>123.4</v>
      </c>
      <c r="L73" s="69">
        <v>122.5</v>
      </c>
      <c r="M73" s="69">
        <v>123.5</v>
      </c>
      <c r="N73" s="69">
        <v>123</v>
      </c>
      <c r="O73" s="69">
        <v>124</v>
      </c>
      <c r="P73" s="69">
        <v>125</v>
      </c>
      <c r="Q73" s="98">
        <v>125.6</v>
      </c>
      <c r="R73" s="98">
        <v>123</v>
      </c>
      <c r="S73" s="98">
        <v>123.7</v>
      </c>
      <c r="T73" s="98">
        <v>126</v>
      </c>
      <c r="U73" s="98">
        <v>127.6</v>
      </c>
      <c r="V73" s="98">
        <v>125.8</v>
      </c>
      <c r="W73" s="98">
        <v>127.7</v>
      </c>
      <c r="X73" s="98">
        <v>127.3</v>
      </c>
      <c r="Y73" s="98">
        <v>127.5</v>
      </c>
      <c r="Z73" s="98">
        <v>126.8</v>
      </c>
      <c r="AA73" s="69">
        <v>126.5</v>
      </c>
      <c r="AB73" s="69">
        <v>126.5</v>
      </c>
      <c r="AC73" s="69">
        <v>128.30000000000001</v>
      </c>
      <c r="AD73" s="69">
        <v>129</v>
      </c>
      <c r="AE73" s="69">
        <v>128</v>
      </c>
      <c r="AF73" s="99">
        <v>129.6</v>
      </c>
      <c r="AG73" s="100"/>
      <c r="AH73" s="51">
        <f t="shared" si="2"/>
        <v>1271</v>
      </c>
      <c r="AI73" s="52">
        <f t="shared" si="3"/>
        <v>122.5</v>
      </c>
    </row>
    <row r="74" spans="1:35" x14ac:dyDescent="0.25">
      <c r="A74" s="97" t="s">
        <v>81</v>
      </c>
      <c r="B74" s="99">
        <v>128.30000000000001</v>
      </c>
      <c r="C74" s="69">
        <v>130.9</v>
      </c>
      <c r="D74" s="69">
        <v>129.6</v>
      </c>
      <c r="E74" s="69">
        <v>130.6</v>
      </c>
      <c r="F74" s="69">
        <v>129.5</v>
      </c>
      <c r="G74" s="69">
        <v>129.30000000000001</v>
      </c>
      <c r="H74" s="69">
        <v>128.19999999999999</v>
      </c>
      <c r="I74" s="69">
        <v>128.4</v>
      </c>
      <c r="J74" s="69">
        <v>126.6</v>
      </c>
      <c r="K74" s="69">
        <v>126.3</v>
      </c>
      <c r="L74" s="69">
        <v>125.5</v>
      </c>
      <c r="M74" s="69">
        <v>126.7</v>
      </c>
      <c r="N74" s="69">
        <v>126</v>
      </c>
      <c r="O74" s="69">
        <v>127</v>
      </c>
      <c r="P74" s="69">
        <v>128</v>
      </c>
      <c r="Q74" s="98">
        <v>128.4</v>
      </c>
      <c r="R74" s="98">
        <v>126.8</v>
      </c>
      <c r="S74" s="98">
        <v>127</v>
      </c>
      <c r="T74" s="98">
        <v>128.69999999999999</v>
      </c>
      <c r="U74" s="98">
        <v>130.19999999999999</v>
      </c>
      <c r="V74" s="98">
        <v>128.30000000000001</v>
      </c>
      <c r="W74" s="98">
        <v>129.80000000000001</v>
      </c>
      <c r="X74" s="98">
        <v>129.5</v>
      </c>
      <c r="Y74" s="98">
        <v>129.4</v>
      </c>
      <c r="Z74" s="98">
        <v>128.80000000000001</v>
      </c>
      <c r="AA74" s="69">
        <v>129.5</v>
      </c>
      <c r="AB74" s="69">
        <v>129.69999999999999</v>
      </c>
      <c r="AC74" s="69">
        <v>131.1</v>
      </c>
      <c r="AD74" s="69">
        <v>131.69999999999999</v>
      </c>
      <c r="AE74" s="69">
        <v>131</v>
      </c>
      <c r="AF74" s="99">
        <v>132</v>
      </c>
      <c r="AG74" s="100"/>
      <c r="AH74" s="51">
        <f t="shared" si="2"/>
        <v>132</v>
      </c>
      <c r="AI74" s="52">
        <f t="shared" si="3"/>
        <v>125.5</v>
      </c>
    </row>
    <row r="75" spans="1:35" x14ac:dyDescent="0.25">
      <c r="A75" s="97" t="s">
        <v>82</v>
      </c>
      <c r="B75" s="99">
        <v>129.6</v>
      </c>
      <c r="C75" s="69">
        <v>131.9</v>
      </c>
      <c r="D75" s="69">
        <v>130.5</v>
      </c>
      <c r="E75" s="69">
        <v>131.30000000000001</v>
      </c>
      <c r="F75" s="69">
        <v>127.8</v>
      </c>
      <c r="G75" s="69">
        <v>125.5</v>
      </c>
      <c r="H75" s="69">
        <v>129.1</v>
      </c>
      <c r="I75" s="69">
        <v>124.4</v>
      </c>
      <c r="J75" s="69">
        <v>1215.5999999999999</v>
      </c>
      <c r="K75" s="69">
        <v>127.7</v>
      </c>
      <c r="L75" s="69">
        <v>123.8</v>
      </c>
      <c r="M75" s="69">
        <v>125.9</v>
      </c>
      <c r="N75" s="69">
        <v>122</v>
      </c>
      <c r="O75" s="69">
        <v>125.63</v>
      </c>
      <c r="P75" s="69">
        <v>127.4</v>
      </c>
      <c r="Q75" s="69">
        <v>127</v>
      </c>
      <c r="R75" s="69">
        <v>128.1</v>
      </c>
      <c r="S75" s="69">
        <v>125.7</v>
      </c>
      <c r="T75" s="98">
        <v>127.9</v>
      </c>
      <c r="U75" s="98">
        <v>128.19999999999999</v>
      </c>
      <c r="V75" s="98">
        <v>126.5</v>
      </c>
      <c r="W75" s="98">
        <v>128.9</v>
      </c>
      <c r="X75" s="98">
        <v>128.19999999999999</v>
      </c>
      <c r="Y75" s="98">
        <v>130.4</v>
      </c>
      <c r="Z75" s="98">
        <v>128.5</v>
      </c>
      <c r="AA75" s="69">
        <v>131.30000000000001</v>
      </c>
      <c r="AB75" s="69">
        <v>128.80000000000001</v>
      </c>
      <c r="AC75" s="69">
        <v>128.69999999999999</v>
      </c>
      <c r="AD75" s="69">
        <v>131</v>
      </c>
      <c r="AE75" s="69">
        <v>130</v>
      </c>
      <c r="AF75" s="99">
        <v>130.9</v>
      </c>
      <c r="AG75" s="100"/>
      <c r="AH75" s="51">
        <f t="shared" si="2"/>
        <v>1215.5999999999999</v>
      </c>
      <c r="AI75" s="52">
        <f t="shared" si="3"/>
        <v>122</v>
      </c>
    </row>
    <row r="76" spans="1:35" x14ac:dyDescent="0.25">
      <c r="A76" s="101" t="s">
        <v>83</v>
      </c>
      <c r="B76" s="99">
        <v>130.9</v>
      </c>
      <c r="C76" s="69">
        <v>133.69999999999999</v>
      </c>
      <c r="D76" s="69">
        <v>132</v>
      </c>
      <c r="E76" s="69">
        <v>133.30000000000001</v>
      </c>
      <c r="F76" s="69">
        <v>129.19999999999999</v>
      </c>
      <c r="G76" s="69">
        <v>127.1</v>
      </c>
      <c r="H76" s="69">
        <v>127.1</v>
      </c>
      <c r="I76" s="69">
        <v>125.1</v>
      </c>
      <c r="J76" s="69">
        <v>128.69999999999999</v>
      </c>
      <c r="K76" s="69">
        <v>129.30000000000001</v>
      </c>
      <c r="L76" s="69">
        <v>125.4</v>
      </c>
      <c r="M76" s="69">
        <v>127.6</v>
      </c>
      <c r="N76" s="69">
        <v>125</v>
      </c>
      <c r="O76" s="69">
        <v>129.6</v>
      </c>
      <c r="P76" s="69">
        <v>131</v>
      </c>
      <c r="Q76" s="69">
        <v>130.69999999999999</v>
      </c>
      <c r="R76" s="69">
        <v>130.69999999999999</v>
      </c>
      <c r="S76" s="69">
        <v>128</v>
      </c>
      <c r="T76" s="98">
        <v>131.6</v>
      </c>
      <c r="U76" s="98">
        <v>132.4</v>
      </c>
      <c r="V76" s="98">
        <v>131.6</v>
      </c>
      <c r="W76" s="98">
        <v>133.69999999999999</v>
      </c>
      <c r="X76" s="98">
        <v>133.80000000000001</v>
      </c>
      <c r="Y76" s="98">
        <v>135.6</v>
      </c>
      <c r="Z76" s="98">
        <v>134.1</v>
      </c>
      <c r="AA76" s="69">
        <v>134.4</v>
      </c>
      <c r="AB76" s="69">
        <v>132.6</v>
      </c>
      <c r="AC76" s="69">
        <v>130.69999999999999</v>
      </c>
      <c r="AD76" s="69">
        <v>133</v>
      </c>
      <c r="AE76" s="69">
        <v>132</v>
      </c>
      <c r="AF76" s="99">
        <v>134</v>
      </c>
      <c r="AG76" s="100"/>
      <c r="AH76" s="51">
        <f t="shared" si="2"/>
        <v>135.6</v>
      </c>
      <c r="AI76" s="52">
        <f t="shared" si="3"/>
        <v>125</v>
      </c>
    </row>
    <row r="77" spans="1:35" x14ac:dyDescent="0.25">
      <c r="A77" s="101" t="s">
        <v>84</v>
      </c>
      <c r="B77" s="103">
        <v>126.8</v>
      </c>
      <c r="C77" s="102">
        <v>130.9</v>
      </c>
      <c r="D77" s="102">
        <v>126.1</v>
      </c>
      <c r="E77" s="102">
        <v>128.80000000000001</v>
      </c>
      <c r="F77" s="102">
        <v>127.5</v>
      </c>
      <c r="G77" s="102">
        <v>131.4</v>
      </c>
      <c r="H77" s="102">
        <v>126</v>
      </c>
      <c r="I77" s="102">
        <v>131.1</v>
      </c>
      <c r="J77" s="102">
        <v>133.9</v>
      </c>
      <c r="K77" s="102">
        <v>134.5</v>
      </c>
      <c r="L77" s="102">
        <v>130</v>
      </c>
      <c r="M77" s="102">
        <v>134.30000000000001</v>
      </c>
      <c r="N77" s="102">
        <v>134</v>
      </c>
      <c r="O77" s="102">
        <v>132.6</v>
      </c>
      <c r="P77" s="102">
        <v>133.80000000000001</v>
      </c>
      <c r="Q77" s="102">
        <v>134.5</v>
      </c>
      <c r="R77" s="102">
        <v>134.1</v>
      </c>
      <c r="S77" s="102">
        <v>134.1</v>
      </c>
      <c r="T77" s="98">
        <v>133.69999999999999</v>
      </c>
      <c r="U77" s="98">
        <v>135.1</v>
      </c>
      <c r="V77" s="98">
        <v>134.5</v>
      </c>
      <c r="W77" s="98">
        <v>135.1</v>
      </c>
      <c r="X77" s="98">
        <v>135.30000000000001</v>
      </c>
      <c r="Y77" s="98">
        <v>134.6</v>
      </c>
      <c r="Z77" s="98">
        <v>134.30000000000001</v>
      </c>
      <c r="AA77" s="102">
        <v>131.30000000000001</v>
      </c>
      <c r="AB77" s="102">
        <v>129.19999999999999</v>
      </c>
      <c r="AC77" s="102">
        <v>133.30000000000001</v>
      </c>
      <c r="AD77" s="102">
        <v>129.69999999999999</v>
      </c>
      <c r="AE77" s="102">
        <v>131</v>
      </c>
      <c r="AF77" s="103">
        <v>133</v>
      </c>
      <c r="AG77" s="104"/>
      <c r="AH77" s="51">
        <f t="shared" si="2"/>
        <v>135.30000000000001</v>
      </c>
      <c r="AI77" s="52">
        <f t="shared" si="3"/>
        <v>126</v>
      </c>
    </row>
    <row r="78" spans="1:35" x14ac:dyDescent="0.25">
      <c r="A78" s="97" t="s">
        <v>85</v>
      </c>
      <c r="B78" s="99">
        <v>130.4</v>
      </c>
      <c r="C78" s="69">
        <v>133</v>
      </c>
      <c r="D78" s="69">
        <v>134.19999999999999</v>
      </c>
      <c r="E78" s="69">
        <v>133.6</v>
      </c>
      <c r="F78" s="69">
        <v>134.6</v>
      </c>
      <c r="G78" s="69">
        <v>134.4</v>
      </c>
      <c r="H78" s="69">
        <v>135.5</v>
      </c>
      <c r="I78" s="69">
        <v>138</v>
      </c>
      <c r="J78" s="69">
        <v>135.19999999999999</v>
      </c>
      <c r="K78" s="69">
        <v>134.1</v>
      </c>
      <c r="L78" s="69">
        <v>131.5</v>
      </c>
      <c r="M78" s="69">
        <v>124.9</v>
      </c>
      <c r="N78" s="69">
        <v>121</v>
      </c>
      <c r="O78" s="69">
        <v>126</v>
      </c>
      <c r="P78" s="69">
        <v>126</v>
      </c>
      <c r="Q78" s="69">
        <v>131.1</v>
      </c>
      <c r="R78" s="69">
        <v>133</v>
      </c>
      <c r="S78" s="69">
        <v>133.30000000000001</v>
      </c>
      <c r="T78" s="98">
        <v>134.4</v>
      </c>
      <c r="U78" s="98">
        <v>135.4</v>
      </c>
      <c r="V78" s="98">
        <v>135.5</v>
      </c>
      <c r="W78" s="98">
        <v>136.30000000000001</v>
      </c>
      <c r="X78" s="98">
        <v>135.80000000000001</v>
      </c>
      <c r="Y78" s="98">
        <v>129.69999999999999</v>
      </c>
      <c r="Z78" s="98">
        <v>128.30000000000001</v>
      </c>
      <c r="AA78" s="69">
        <v>129.9</v>
      </c>
      <c r="AB78" s="69">
        <v>130.9</v>
      </c>
      <c r="AC78" s="69">
        <v>130</v>
      </c>
      <c r="AD78" s="69">
        <v>133</v>
      </c>
      <c r="AE78" s="69">
        <v>133.80000000000001</v>
      </c>
      <c r="AF78" s="99">
        <v>136</v>
      </c>
      <c r="AG78" s="100"/>
      <c r="AH78" s="51">
        <f>MAX(B78:AF78)</f>
        <v>138</v>
      </c>
      <c r="AI78" s="52">
        <f>MIN(B78:AF78)</f>
        <v>121</v>
      </c>
    </row>
    <row r="79" spans="1:35" ht="15.75" thickBot="1" x14ac:dyDescent="0.3">
      <c r="A79" s="97" t="s">
        <v>86</v>
      </c>
      <c r="B79" s="106">
        <v>66.2</v>
      </c>
      <c r="C79" s="105">
        <v>67</v>
      </c>
      <c r="D79" s="105">
        <v>65.8</v>
      </c>
      <c r="E79" s="105">
        <v>66.400000000000006</v>
      </c>
      <c r="F79" s="105">
        <v>66.3</v>
      </c>
      <c r="G79" s="105">
        <v>65.8</v>
      </c>
      <c r="H79" s="105">
        <v>65.2</v>
      </c>
      <c r="I79" s="105">
        <v>65.7</v>
      </c>
      <c r="J79" s="105">
        <v>64.900000000000006</v>
      </c>
      <c r="K79" s="105">
        <v>64.3</v>
      </c>
      <c r="L79" s="105">
        <v>63.8</v>
      </c>
      <c r="M79" s="105">
        <v>64.599999999999994</v>
      </c>
      <c r="N79" s="105">
        <v>64.099999999999994</v>
      </c>
      <c r="O79" s="105">
        <v>64.400000000000006</v>
      </c>
      <c r="P79" s="105">
        <v>65.099999999999994</v>
      </c>
      <c r="Q79" s="105">
        <v>65.400000000000006</v>
      </c>
      <c r="R79" s="105">
        <v>65</v>
      </c>
      <c r="S79" s="105">
        <v>65.8</v>
      </c>
      <c r="T79" s="105">
        <v>65.400000000000006</v>
      </c>
      <c r="U79" s="105">
        <v>66.099999999999994</v>
      </c>
      <c r="V79" s="105">
        <v>65</v>
      </c>
      <c r="W79" s="105">
        <v>65.599999999999994</v>
      </c>
      <c r="X79" s="105">
        <v>65.599999999999994</v>
      </c>
      <c r="Y79" s="105">
        <v>65.400000000000006</v>
      </c>
      <c r="Z79" s="105">
        <v>65.3</v>
      </c>
      <c r="AA79" s="105">
        <v>66.2</v>
      </c>
      <c r="AB79" s="105">
        <v>66.3</v>
      </c>
      <c r="AC79" s="105">
        <v>67.5</v>
      </c>
      <c r="AD79" s="105">
        <v>67</v>
      </c>
      <c r="AE79" s="105">
        <v>66.599999999999994</v>
      </c>
      <c r="AF79" s="106">
        <v>67.599999999999994</v>
      </c>
      <c r="AG79" s="107"/>
      <c r="AH79" s="51">
        <f>MAX(B79:AF79)</f>
        <v>67.599999999999994</v>
      </c>
      <c r="AI79" s="52">
        <f>MIN(B79:AF79)</f>
        <v>63.8</v>
      </c>
    </row>
    <row r="80" spans="1:35" x14ac:dyDescent="0.25">
      <c r="A80" s="108" t="s">
        <v>87</v>
      </c>
      <c r="B80" s="109">
        <f t="shared" ref="B80" si="31">SUMIF(B48:B57,"&gt;0")</f>
        <v>478.1</v>
      </c>
      <c r="C80" s="109">
        <f t="shared" ref="C80:AF80" si="32">SUMIF(C48:C57,"&gt;0")</f>
        <v>456.8</v>
      </c>
      <c r="D80" s="109">
        <f t="shared" si="32"/>
        <v>466.7</v>
      </c>
      <c r="E80" s="109">
        <f t="shared" si="32"/>
        <v>439.6</v>
      </c>
      <c r="F80" s="109">
        <f t="shared" si="32"/>
        <v>387.3</v>
      </c>
      <c r="G80" s="109">
        <f t="shared" si="32"/>
        <v>386.6</v>
      </c>
      <c r="H80" s="109">
        <f t="shared" si="32"/>
        <v>407.6</v>
      </c>
      <c r="I80" s="109">
        <f t="shared" si="32"/>
        <v>437.7</v>
      </c>
      <c r="J80" s="109">
        <f t="shared" si="32"/>
        <v>423</v>
      </c>
      <c r="K80" s="109">
        <f t="shared" si="32"/>
        <v>392</v>
      </c>
      <c r="L80" s="109">
        <f t="shared" si="32"/>
        <v>431.6</v>
      </c>
      <c r="M80" s="109">
        <f t="shared" si="32"/>
        <v>385</v>
      </c>
      <c r="N80" s="109">
        <f t="shared" si="32"/>
        <v>385</v>
      </c>
      <c r="O80" s="109">
        <f t="shared" si="32"/>
        <v>382</v>
      </c>
      <c r="P80" s="109">
        <f t="shared" si="32"/>
        <v>387</v>
      </c>
      <c r="Q80" s="109">
        <f t="shared" si="32"/>
        <v>395</v>
      </c>
      <c r="R80" s="109">
        <f t="shared" si="32"/>
        <v>382.1</v>
      </c>
      <c r="S80" s="109">
        <f t="shared" si="32"/>
        <v>398</v>
      </c>
      <c r="T80" s="109">
        <f t="shared" si="32"/>
        <v>460</v>
      </c>
      <c r="U80" s="109">
        <f t="shared" si="32"/>
        <v>472.9</v>
      </c>
      <c r="V80" s="109">
        <f t="shared" si="32"/>
        <v>465</v>
      </c>
      <c r="W80" s="109">
        <f t="shared" si="32"/>
        <v>451.4</v>
      </c>
      <c r="X80" s="109">
        <f t="shared" si="32"/>
        <v>478</v>
      </c>
      <c r="Y80" s="109">
        <f t="shared" si="32"/>
        <v>552.5</v>
      </c>
      <c r="Z80" s="109">
        <f t="shared" si="32"/>
        <v>583</v>
      </c>
      <c r="AA80" s="109">
        <f t="shared" si="32"/>
        <v>525.6</v>
      </c>
      <c r="AB80" s="109">
        <f t="shared" si="32"/>
        <v>532.79999999999995</v>
      </c>
      <c r="AC80" s="109">
        <f t="shared" si="32"/>
        <v>502.4</v>
      </c>
      <c r="AD80" s="109">
        <f t="shared" si="32"/>
        <v>516.29999999999995</v>
      </c>
      <c r="AE80" s="109">
        <f t="shared" si="32"/>
        <v>473.1</v>
      </c>
      <c r="AF80" s="109">
        <f t="shared" si="32"/>
        <v>424.2</v>
      </c>
      <c r="AG80" s="110"/>
      <c r="AH80" s="51">
        <f>MAX(B80:AF80)</f>
        <v>583</v>
      </c>
      <c r="AI80" s="52">
        <f>MIN(B80:AF80)</f>
        <v>382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 t="shared" ref="B82" si="33">B11+B13+B17+B34+B36+B38+B40+B94+B108+B110+B121+B127+B130+B139+B143+B144+B147+B154+B159+B162+B163+B164+B172+B177+B83+B84+B85+B86+B99</f>
        <v>132.72</v>
      </c>
      <c r="C82" s="114">
        <f t="shared" ref="C82:AF82" si="34">C11+C13+C17+C34+C36+C38+C40+C94+C108+C110+C121+C127+C130+C139+C143+C144+C147+C154+C159+C162+C163+C164+C172+C177+C83+C84+C85+C86+C99</f>
        <v>135.21999999999997</v>
      </c>
      <c r="D82" s="114">
        <f t="shared" si="34"/>
        <v>138.81999999999996</v>
      </c>
      <c r="E82" s="114">
        <f t="shared" si="34"/>
        <v>129.01999999999998</v>
      </c>
      <c r="F82" s="114">
        <f t="shared" si="34"/>
        <v>159.32</v>
      </c>
      <c r="G82" s="114">
        <f t="shared" si="34"/>
        <v>179.01999999999998</v>
      </c>
      <c r="H82" s="114">
        <f t="shared" si="34"/>
        <v>196.11999999999998</v>
      </c>
      <c r="I82" s="114">
        <f t="shared" si="34"/>
        <v>214.01999999999998</v>
      </c>
      <c r="J82" s="114">
        <f t="shared" si="34"/>
        <v>246.92</v>
      </c>
      <c r="K82" s="114">
        <f t="shared" si="34"/>
        <v>251.42</v>
      </c>
      <c r="L82" s="114">
        <f t="shared" si="34"/>
        <v>266.12</v>
      </c>
      <c r="M82" s="114">
        <f t="shared" si="34"/>
        <v>261.41999999999996</v>
      </c>
      <c r="N82" s="114">
        <f t="shared" si="34"/>
        <v>257.91999999999996</v>
      </c>
      <c r="O82" s="114">
        <f t="shared" si="34"/>
        <v>233.11999999999998</v>
      </c>
      <c r="P82" s="114">
        <f t="shared" si="34"/>
        <v>214.51999999999998</v>
      </c>
      <c r="Q82" s="114">
        <f t="shared" si="34"/>
        <v>213.32</v>
      </c>
      <c r="R82" s="114">
        <f t="shared" si="34"/>
        <v>216.12</v>
      </c>
      <c r="S82" s="114">
        <f t="shared" si="34"/>
        <v>218.82</v>
      </c>
      <c r="T82" s="114">
        <f t="shared" si="34"/>
        <v>220.12</v>
      </c>
      <c r="U82" s="114">
        <f t="shared" si="34"/>
        <v>223.81999999999996</v>
      </c>
      <c r="V82" s="114">
        <f t="shared" si="34"/>
        <v>231.01999999999998</v>
      </c>
      <c r="W82" s="114">
        <f t="shared" si="34"/>
        <v>233.42</v>
      </c>
      <c r="X82" s="114">
        <f t="shared" si="34"/>
        <v>259.42</v>
      </c>
      <c r="Y82" s="114">
        <f t="shared" si="34"/>
        <v>292.31999999999994</v>
      </c>
      <c r="Z82" s="114">
        <f t="shared" si="34"/>
        <v>312.21999999999997</v>
      </c>
      <c r="AA82" s="114">
        <f t="shared" si="34"/>
        <v>277.61999999999995</v>
      </c>
      <c r="AB82" s="114">
        <f t="shared" si="34"/>
        <v>267.21999999999991</v>
      </c>
      <c r="AC82" s="114">
        <f t="shared" si="34"/>
        <v>236.62</v>
      </c>
      <c r="AD82" s="114">
        <f t="shared" si="34"/>
        <v>184.01999999999998</v>
      </c>
      <c r="AE82" s="114">
        <f t="shared" si="34"/>
        <v>152.22</v>
      </c>
      <c r="AF82" s="114">
        <f t="shared" si="34"/>
        <v>138.62</v>
      </c>
      <c r="AG82" s="115"/>
      <c r="AH82" s="51">
        <f>MAX(B82:AF82)</f>
        <v>312.21999999999997</v>
      </c>
      <c r="AI82" s="52">
        <f>MIN(B82:AF82)</f>
        <v>129.01999999999998</v>
      </c>
    </row>
    <row r="83" spans="1:37" x14ac:dyDescent="0.25">
      <c r="A83" s="116" t="s">
        <v>89</v>
      </c>
      <c r="B83" s="118">
        <v>-36.6</v>
      </c>
      <c r="C83" s="117">
        <v>-26.7</v>
      </c>
      <c r="D83" s="117">
        <v>-28</v>
      </c>
      <c r="E83" s="117">
        <v>-14.5</v>
      </c>
      <c r="F83" s="117">
        <v>-1.6</v>
      </c>
      <c r="G83" s="117">
        <v>18</v>
      </c>
      <c r="H83" s="117">
        <v>12.6</v>
      </c>
      <c r="I83" s="117">
        <v>22.8</v>
      </c>
      <c r="J83" s="117">
        <v>27.8</v>
      </c>
      <c r="K83" s="117">
        <v>62.3</v>
      </c>
      <c r="L83" s="117">
        <v>55.8</v>
      </c>
      <c r="M83" s="117">
        <v>80</v>
      </c>
      <c r="N83" s="117">
        <v>71</v>
      </c>
      <c r="O83" s="117">
        <v>63.7</v>
      </c>
      <c r="P83" s="117">
        <v>48.6</v>
      </c>
      <c r="Q83" s="117">
        <v>43.2</v>
      </c>
      <c r="R83" s="117">
        <v>55</v>
      </c>
      <c r="S83" s="117">
        <v>50.5</v>
      </c>
      <c r="T83" s="117">
        <v>23.2</v>
      </c>
      <c r="U83" s="117">
        <v>21.2</v>
      </c>
      <c r="V83" s="117">
        <v>23.6</v>
      </c>
      <c r="W83" s="117">
        <v>23</v>
      </c>
      <c r="X83" s="117">
        <v>34.200000000000003</v>
      </c>
      <c r="Y83" s="117">
        <v>38</v>
      </c>
      <c r="Z83" s="117">
        <v>47.6</v>
      </c>
      <c r="AA83" s="49">
        <v>41.9</v>
      </c>
      <c r="AB83" s="49">
        <v>29</v>
      </c>
      <c r="AC83" s="49">
        <v>26.9</v>
      </c>
      <c r="AD83" s="49">
        <v>-7</v>
      </c>
      <c r="AE83" s="49">
        <v>-16</v>
      </c>
      <c r="AF83" s="118">
        <v>-11.5</v>
      </c>
      <c r="AG83" s="119">
        <v>75</v>
      </c>
      <c r="AH83" s="51">
        <f>IF(ABS(MAX(B83:AF83))&gt;ABS(MIN(B83:AF83)),MAX(B83:AF83),MIN(B83:AF83))</f>
        <v>80</v>
      </c>
      <c r="AI83" s="120">
        <f>INDEX($B$9:$AF$9,1,MATCH(AH83,B83:AF83,0))</f>
        <v>0.375</v>
      </c>
    </row>
    <row r="84" spans="1:37" x14ac:dyDescent="0.25">
      <c r="A84" s="121" t="s">
        <v>90</v>
      </c>
      <c r="B84" s="122">
        <v>-1.8</v>
      </c>
      <c r="C84" s="82">
        <v>-2.5</v>
      </c>
      <c r="D84" s="82">
        <v>-5.2</v>
      </c>
      <c r="E84" s="82">
        <v>-8.5</v>
      </c>
      <c r="F84" s="82">
        <v>-4</v>
      </c>
      <c r="G84" s="82">
        <v>1.9</v>
      </c>
      <c r="H84" s="82">
        <v>7.8</v>
      </c>
      <c r="I84" s="82">
        <v>11.2</v>
      </c>
      <c r="J84" s="82">
        <v>12</v>
      </c>
      <c r="K84" s="82">
        <v>9.6</v>
      </c>
      <c r="L84" s="82">
        <v>17.600000000000001</v>
      </c>
      <c r="M84" s="82">
        <v>0</v>
      </c>
      <c r="N84" s="82">
        <v>-3</v>
      </c>
      <c r="O84" s="82">
        <v>-6</v>
      </c>
      <c r="P84" s="82">
        <v>0</v>
      </c>
      <c r="Q84" s="82">
        <v>7</v>
      </c>
      <c r="R84" s="82">
        <v>-4.5</v>
      </c>
      <c r="S84" s="82">
        <v>2</v>
      </c>
      <c r="T84" s="82">
        <v>27</v>
      </c>
      <c r="U84" s="82">
        <v>26</v>
      </c>
      <c r="V84" s="82">
        <v>25</v>
      </c>
      <c r="W84" s="82">
        <v>27</v>
      </c>
      <c r="X84" s="82">
        <v>27</v>
      </c>
      <c r="Y84" s="82">
        <v>38</v>
      </c>
      <c r="Z84" s="82">
        <v>35</v>
      </c>
      <c r="AA84" s="69">
        <v>17.2</v>
      </c>
      <c r="AB84" s="69">
        <v>22.7</v>
      </c>
      <c r="AC84" s="69">
        <v>13.8</v>
      </c>
      <c r="AD84" s="69">
        <v>-3.2</v>
      </c>
      <c r="AE84" s="69">
        <v>-14.3</v>
      </c>
      <c r="AF84" s="122">
        <v>-19.8</v>
      </c>
      <c r="AG84" s="119">
        <v>240</v>
      </c>
      <c r="AH84" s="51">
        <f>IF(ABS(MAX(B84:AF84))&gt;ABS(MIN(B84:AF84)),MAX(B84:AF84),MIN(B84:AF84))</f>
        <v>38</v>
      </c>
      <c r="AI84" s="120">
        <f>INDEX($B$9:$AF$9,1,MATCH(AH84,B84:AF84,0))</f>
        <v>0.79166666666666663</v>
      </c>
    </row>
    <row r="85" spans="1:37" x14ac:dyDescent="0.25">
      <c r="A85" s="121" t="s">
        <v>91</v>
      </c>
      <c r="B85" s="122">
        <v>1.1000000000000001</v>
      </c>
      <c r="C85" s="82">
        <v>5.8</v>
      </c>
      <c r="D85" s="82">
        <v>-2.7</v>
      </c>
      <c r="E85" s="82">
        <v>-1.6</v>
      </c>
      <c r="F85" s="82">
        <v>3.1</v>
      </c>
      <c r="G85" s="82">
        <v>1</v>
      </c>
      <c r="H85" s="82">
        <v>1</v>
      </c>
      <c r="I85" s="82">
        <v>3</v>
      </c>
      <c r="J85" s="82">
        <v>8</v>
      </c>
      <c r="K85" s="82">
        <v>3.1</v>
      </c>
      <c r="L85" s="82">
        <v>7.5</v>
      </c>
      <c r="M85" s="82">
        <v>0.2</v>
      </c>
      <c r="N85" s="82">
        <v>0</v>
      </c>
      <c r="O85" s="82">
        <v>0</v>
      </c>
      <c r="P85" s="82">
        <v>0</v>
      </c>
      <c r="Q85" s="82">
        <v>0</v>
      </c>
      <c r="R85" s="82">
        <v>0</v>
      </c>
      <c r="S85" s="82">
        <v>0</v>
      </c>
      <c r="T85" s="82">
        <v>0</v>
      </c>
      <c r="U85" s="82">
        <v>0</v>
      </c>
      <c r="V85" s="82">
        <v>0</v>
      </c>
      <c r="W85" s="82">
        <v>0</v>
      </c>
      <c r="X85" s="82">
        <v>0</v>
      </c>
      <c r="Y85" s="82">
        <v>0</v>
      </c>
      <c r="Z85" s="82">
        <v>0</v>
      </c>
      <c r="AA85" s="69">
        <v>10</v>
      </c>
      <c r="AB85" s="69">
        <v>11.6</v>
      </c>
      <c r="AC85" s="69">
        <v>9.4</v>
      </c>
      <c r="AD85" s="69">
        <v>6.5</v>
      </c>
      <c r="AE85" s="69">
        <v>-5.5</v>
      </c>
      <c r="AF85" s="122">
        <v>-1.1000000000000001</v>
      </c>
      <c r="AG85" s="119">
        <v>60</v>
      </c>
      <c r="AH85" s="51">
        <f>IF(ABS(MAX(B85:AF85))&gt;ABS(MIN(B85:AF85)),MAX(B85:AF85),MIN(B85:AF85))</f>
        <v>11.6</v>
      </c>
      <c r="AI85" s="120">
        <f>INDEX($B$9:$AF$9,1,MATCH(AH85,B85:AF85,0))</f>
        <v>0.85416666666666663</v>
      </c>
    </row>
    <row r="86" spans="1:37" x14ac:dyDescent="0.25">
      <c r="A86" s="123" t="s">
        <v>92</v>
      </c>
      <c r="B86" s="125">
        <v>43.6</v>
      </c>
      <c r="C86" s="84">
        <v>32</v>
      </c>
      <c r="D86" s="84">
        <v>40.9</v>
      </c>
      <c r="E86" s="84">
        <v>23.9</v>
      </c>
      <c r="F86" s="84">
        <v>22.1</v>
      </c>
      <c r="G86" s="84">
        <v>21.2</v>
      </c>
      <c r="H86" s="84">
        <v>25.2</v>
      </c>
      <c r="I86" s="84">
        <v>29</v>
      </c>
      <c r="J86" s="84">
        <v>50.5</v>
      </c>
      <c r="K86" s="84">
        <v>33.5</v>
      </c>
      <c r="L86" s="84">
        <v>49</v>
      </c>
      <c r="M86" s="84">
        <v>47.8</v>
      </c>
      <c r="N86" s="84">
        <v>42.5</v>
      </c>
      <c r="O86" s="84">
        <v>18</v>
      </c>
      <c r="P86" s="84">
        <v>8</v>
      </c>
      <c r="Q86" s="84">
        <v>6.1</v>
      </c>
      <c r="R86" s="84">
        <v>8</v>
      </c>
      <c r="S86" s="84">
        <v>9</v>
      </c>
      <c r="T86" s="84">
        <v>12.3</v>
      </c>
      <c r="U86" s="84">
        <v>19.2</v>
      </c>
      <c r="V86" s="84">
        <v>25</v>
      </c>
      <c r="W86" s="84">
        <v>26</v>
      </c>
      <c r="X86" s="84">
        <v>40.4</v>
      </c>
      <c r="Y86" s="84">
        <v>58.4</v>
      </c>
      <c r="Z86" s="84">
        <v>68</v>
      </c>
      <c r="AA86" s="124">
        <v>46.7</v>
      </c>
      <c r="AB86" s="124">
        <v>41.8</v>
      </c>
      <c r="AC86" s="124">
        <v>24.3</v>
      </c>
      <c r="AD86" s="124">
        <v>27.2</v>
      </c>
      <c r="AE86" s="124">
        <v>27.2</v>
      </c>
      <c r="AF86" s="125">
        <v>10.199999999999999</v>
      </c>
      <c r="AG86" s="126">
        <v>120</v>
      </c>
      <c r="AH86" s="51">
        <f>IF(ABS(MAX(B86:AF86))&gt;ABS(MIN(B86:AF86)),MAX(B86:AF86),MIN(B86:AF86))</f>
        <v>68</v>
      </c>
      <c r="AI86" s="120">
        <f>INDEX($B$9:$AF$9,1,MATCH(AH86,B86:AF86,0))</f>
        <v>0.8125</v>
      </c>
    </row>
    <row r="87" spans="1:37" ht="15.75" thickBot="1" x14ac:dyDescent="0.3">
      <c r="A87" s="123" t="s">
        <v>93</v>
      </c>
      <c r="B87" s="125">
        <v>81.7</v>
      </c>
      <c r="C87" s="84">
        <v>71</v>
      </c>
      <c r="D87" s="84">
        <v>80</v>
      </c>
      <c r="E87" s="84">
        <v>63</v>
      </c>
      <c r="F87" s="84">
        <v>65</v>
      </c>
      <c r="G87" s="84">
        <v>59.23</v>
      </c>
      <c r="H87" s="84">
        <v>71.599999999999994</v>
      </c>
      <c r="I87" s="84">
        <v>70.3</v>
      </c>
      <c r="J87" s="84">
        <v>101</v>
      </c>
      <c r="K87" s="84">
        <v>80</v>
      </c>
      <c r="L87" s="84">
        <v>87.7</v>
      </c>
      <c r="M87" s="84">
        <v>65.8</v>
      </c>
      <c r="N87" s="84">
        <v>75.3</v>
      </c>
      <c r="O87" s="84">
        <v>72</v>
      </c>
      <c r="P87" s="84">
        <v>86</v>
      </c>
      <c r="Q87" s="84">
        <v>89.5</v>
      </c>
      <c r="R87" s="84">
        <v>92</v>
      </c>
      <c r="S87" s="84">
        <v>93.2</v>
      </c>
      <c r="T87" s="84">
        <v>82</v>
      </c>
      <c r="U87" s="84">
        <v>76.2</v>
      </c>
      <c r="V87" s="84">
        <v>84</v>
      </c>
      <c r="W87" s="84">
        <v>77</v>
      </c>
      <c r="X87" s="84">
        <v>66</v>
      </c>
      <c r="Y87" s="84">
        <v>72</v>
      </c>
      <c r="Z87" s="84">
        <v>78.2</v>
      </c>
      <c r="AA87" s="124">
        <v>64.400000000000006</v>
      </c>
      <c r="AB87" s="124">
        <v>75.5</v>
      </c>
      <c r="AC87" s="124">
        <v>69</v>
      </c>
      <c r="AD87" s="124">
        <v>68.5</v>
      </c>
      <c r="AE87" s="124">
        <v>70.8</v>
      </c>
      <c r="AF87" s="125">
        <v>59.6</v>
      </c>
      <c r="AG87" s="126"/>
      <c r="AH87" s="51">
        <f>IF(ABS(MAX(B87:AF87))&gt;ABS(MIN(B87:AF87)),MAX(B87:AF87),MIN(B87:AF87))</f>
        <v>101</v>
      </c>
      <c r="AI87" s="120">
        <f>INDEX($B$9:$AF$9,1,MATCH(AH87,B87:AF87,0))</f>
        <v>0.29166666666666669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35">B89</f>
        <v>9.9</v>
      </c>
      <c r="D89" s="132">
        <f t="shared" si="35"/>
        <v>9.9</v>
      </c>
      <c r="E89" s="132">
        <f t="shared" si="35"/>
        <v>9.9</v>
      </c>
      <c r="F89" s="132">
        <f t="shared" si="35"/>
        <v>9.9</v>
      </c>
      <c r="G89" s="132">
        <f t="shared" si="35"/>
        <v>9.9</v>
      </c>
      <c r="H89" s="132">
        <f t="shared" si="35"/>
        <v>9.9</v>
      </c>
      <c r="I89" s="132">
        <f t="shared" si="35"/>
        <v>9.9</v>
      </c>
      <c r="J89" s="132">
        <f t="shared" si="35"/>
        <v>9.9</v>
      </c>
      <c r="K89" s="132">
        <f t="shared" si="35"/>
        <v>9.9</v>
      </c>
      <c r="L89" s="132">
        <f t="shared" si="35"/>
        <v>9.9</v>
      </c>
      <c r="M89" s="132">
        <f t="shared" si="35"/>
        <v>9.9</v>
      </c>
      <c r="N89" s="132">
        <f t="shared" si="35"/>
        <v>9.9</v>
      </c>
      <c r="O89" s="132">
        <f t="shared" si="35"/>
        <v>9.9</v>
      </c>
      <c r="P89" s="132">
        <f t="shared" si="35"/>
        <v>9.9</v>
      </c>
      <c r="Q89" s="132">
        <f t="shared" si="35"/>
        <v>9.9</v>
      </c>
      <c r="R89" s="132">
        <f t="shared" si="35"/>
        <v>9.9</v>
      </c>
      <c r="S89" s="132">
        <f t="shared" ref="S89:AF104" si="36">R89</f>
        <v>9.9</v>
      </c>
      <c r="T89" s="132">
        <f t="shared" si="36"/>
        <v>9.9</v>
      </c>
      <c r="U89" s="132">
        <f t="shared" si="36"/>
        <v>9.9</v>
      </c>
      <c r="V89" s="132">
        <f t="shared" si="36"/>
        <v>9.9</v>
      </c>
      <c r="W89" s="132">
        <f t="shared" si="36"/>
        <v>9.9</v>
      </c>
      <c r="X89" s="132">
        <f t="shared" si="36"/>
        <v>9.9</v>
      </c>
      <c r="Y89" s="132">
        <f t="shared" si="36"/>
        <v>9.9</v>
      </c>
      <c r="Z89" s="132">
        <f t="shared" si="36"/>
        <v>9.9</v>
      </c>
      <c r="AA89" s="132">
        <f t="shared" si="36"/>
        <v>9.9</v>
      </c>
      <c r="AB89" s="132">
        <f t="shared" si="36"/>
        <v>9.9</v>
      </c>
      <c r="AC89" s="132">
        <f t="shared" si="36"/>
        <v>9.9</v>
      </c>
      <c r="AD89" s="132">
        <f t="shared" si="36"/>
        <v>9.9</v>
      </c>
      <c r="AE89" s="132">
        <f t="shared" si="36"/>
        <v>9.9</v>
      </c>
      <c r="AF89" s="132">
        <f t="shared" si="36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35"/>
        <v>9.6</v>
      </c>
      <c r="D90" s="135">
        <f t="shared" si="35"/>
        <v>9.6</v>
      </c>
      <c r="E90" s="135">
        <f t="shared" si="35"/>
        <v>9.6</v>
      </c>
      <c r="F90" s="135">
        <f t="shared" si="35"/>
        <v>9.6</v>
      </c>
      <c r="G90" s="135">
        <f t="shared" si="35"/>
        <v>9.6</v>
      </c>
      <c r="H90" s="135">
        <f t="shared" si="35"/>
        <v>9.6</v>
      </c>
      <c r="I90" s="135">
        <f t="shared" si="35"/>
        <v>9.6</v>
      </c>
      <c r="J90" s="135">
        <f t="shared" si="35"/>
        <v>9.6</v>
      </c>
      <c r="K90" s="135">
        <f t="shared" si="35"/>
        <v>9.6</v>
      </c>
      <c r="L90" s="135">
        <f t="shared" si="35"/>
        <v>9.6</v>
      </c>
      <c r="M90" s="135">
        <f t="shared" si="35"/>
        <v>9.6</v>
      </c>
      <c r="N90" s="135">
        <f t="shared" si="35"/>
        <v>9.6</v>
      </c>
      <c r="O90" s="135">
        <f t="shared" si="35"/>
        <v>9.6</v>
      </c>
      <c r="P90" s="135">
        <f t="shared" si="35"/>
        <v>9.6</v>
      </c>
      <c r="Q90" s="135">
        <f t="shared" si="35"/>
        <v>9.6</v>
      </c>
      <c r="R90" s="135">
        <f t="shared" si="35"/>
        <v>9.6</v>
      </c>
      <c r="S90" s="135">
        <f t="shared" si="36"/>
        <v>9.6</v>
      </c>
      <c r="T90" s="135">
        <f t="shared" si="36"/>
        <v>9.6</v>
      </c>
      <c r="U90" s="135">
        <f t="shared" si="36"/>
        <v>9.6</v>
      </c>
      <c r="V90" s="135">
        <f t="shared" si="36"/>
        <v>9.6</v>
      </c>
      <c r="W90" s="135">
        <f t="shared" si="36"/>
        <v>9.6</v>
      </c>
      <c r="X90" s="135">
        <f t="shared" si="36"/>
        <v>9.6</v>
      </c>
      <c r="Y90" s="135">
        <f t="shared" si="36"/>
        <v>9.6</v>
      </c>
      <c r="Z90" s="135">
        <f t="shared" si="36"/>
        <v>9.6</v>
      </c>
      <c r="AA90" s="135">
        <f t="shared" si="36"/>
        <v>9.6</v>
      </c>
      <c r="AB90" s="135">
        <f t="shared" si="36"/>
        <v>9.6</v>
      </c>
      <c r="AC90" s="135">
        <f t="shared" si="36"/>
        <v>9.6</v>
      </c>
      <c r="AD90" s="135">
        <f t="shared" si="36"/>
        <v>9.6</v>
      </c>
      <c r="AE90" s="135">
        <f t="shared" si="36"/>
        <v>9.6</v>
      </c>
      <c r="AF90" s="135">
        <f t="shared" si="36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35"/>
        <v>9.98</v>
      </c>
      <c r="D91" s="135">
        <f t="shared" si="35"/>
        <v>9.98</v>
      </c>
      <c r="E91" s="135">
        <f t="shared" si="35"/>
        <v>9.98</v>
      </c>
      <c r="F91" s="135">
        <f t="shared" si="35"/>
        <v>9.98</v>
      </c>
      <c r="G91" s="135">
        <f t="shared" si="35"/>
        <v>9.98</v>
      </c>
      <c r="H91" s="135">
        <f t="shared" si="35"/>
        <v>9.98</v>
      </c>
      <c r="I91" s="135">
        <f t="shared" si="35"/>
        <v>9.98</v>
      </c>
      <c r="J91" s="135">
        <f t="shared" si="35"/>
        <v>9.98</v>
      </c>
      <c r="K91" s="135">
        <f t="shared" si="35"/>
        <v>9.98</v>
      </c>
      <c r="L91" s="135">
        <f t="shared" si="35"/>
        <v>9.98</v>
      </c>
      <c r="M91" s="135">
        <f t="shared" si="35"/>
        <v>9.98</v>
      </c>
      <c r="N91" s="135">
        <f t="shared" si="35"/>
        <v>9.98</v>
      </c>
      <c r="O91" s="135">
        <f t="shared" si="35"/>
        <v>9.98</v>
      </c>
      <c r="P91" s="135">
        <f t="shared" si="35"/>
        <v>9.98</v>
      </c>
      <c r="Q91" s="135">
        <f t="shared" si="35"/>
        <v>9.98</v>
      </c>
      <c r="R91" s="135">
        <f t="shared" si="35"/>
        <v>9.98</v>
      </c>
      <c r="S91" s="135">
        <f t="shared" si="36"/>
        <v>9.98</v>
      </c>
      <c r="T91" s="135">
        <f t="shared" si="36"/>
        <v>9.98</v>
      </c>
      <c r="U91" s="135">
        <f t="shared" si="36"/>
        <v>9.98</v>
      </c>
      <c r="V91" s="135">
        <f t="shared" si="36"/>
        <v>9.98</v>
      </c>
      <c r="W91" s="135">
        <f t="shared" si="36"/>
        <v>9.98</v>
      </c>
      <c r="X91" s="135">
        <f t="shared" si="36"/>
        <v>9.98</v>
      </c>
      <c r="Y91" s="135">
        <f t="shared" si="36"/>
        <v>9.98</v>
      </c>
      <c r="Z91" s="135">
        <f t="shared" si="36"/>
        <v>9.98</v>
      </c>
      <c r="AA91" s="135">
        <f t="shared" si="36"/>
        <v>9.98</v>
      </c>
      <c r="AB91" s="135">
        <f t="shared" si="36"/>
        <v>9.98</v>
      </c>
      <c r="AC91" s="135">
        <f t="shared" si="36"/>
        <v>9.98</v>
      </c>
      <c r="AD91" s="135">
        <f t="shared" si="36"/>
        <v>9.98</v>
      </c>
      <c r="AE91" s="135">
        <f t="shared" si="36"/>
        <v>9.98</v>
      </c>
      <c r="AF91" s="135">
        <f t="shared" si="36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35"/>
        <v>9.1</v>
      </c>
      <c r="D92" s="135">
        <f t="shared" si="35"/>
        <v>9.1</v>
      </c>
      <c r="E92" s="135">
        <f t="shared" si="35"/>
        <v>9.1</v>
      </c>
      <c r="F92" s="135">
        <f t="shared" si="35"/>
        <v>9.1</v>
      </c>
      <c r="G92" s="135">
        <f t="shared" si="35"/>
        <v>9.1</v>
      </c>
      <c r="H92" s="135">
        <f t="shared" si="35"/>
        <v>9.1</v>
      </c>
      <c r="I92" s="135">
        <f t="shared" si="35"/>
        <v>9.1</v>
      </c>
      <c r="J92" s="135">
        <f t="shared" si="35"/>
        <v>9.1</v>
      </c>
      <c r="K92" s="135">
        <f t="shared" si="35"/>
        <v>9.1</v>
      </c>
      <c r="L92" s="135">
        <f t="shared" si="35"/>
        <v>9.1</v>
      </c>
      <c r="M92" s="135">
        <f t="shared" si="35"/>
        <v>9.1</v>
      </c>
      <c r="N92" s="135">
        <f t="shared" si="35"/>
        <v>9.1</v>
      </c>
      <c r="O92" s="135">
        <f t="shared" si="35"/>
        <v>9.1</v>
      </c>
      <c r="P92" s="135">
        <f t="shared" si="35"/>
        <v>9.1</v>
      </c>
      <c r="Q92" s="135">
        <f t="shared" si="35"/>
        <v>9.1</v>
      </c>
      <c r="R92" s="135">
        <f t="shared" si="35"/>
        <v>9.1</v>
      </c>
      <c r="S92" s="135">
        <f t="shared" si="36"/>
        <v>9.1</v>
      </c>
      <c r="T92" s="135">
        <f t="shared" si="36"/>
        <v>9.1</v>
      </c>
      <c r="U92" s="135">
        <f t="shared" si="36"/>
        <v>9.1</v>
      </c>
      <c r="V92" s="135">
        <f t="shared" si="36"/>
        <v>9.1</v>
      </c>
      <c r="W92" s="135">
        <f t="shared" si="36"/>
        <v>9.1</v>
      </c>
      <c r="X92" s="135">
        <f t="shared" si="36"/>
        <v>9.1</v>
      </c>
      <c r="Y92" s="135">
        <f t="shared" si="36"/>
        <v>9.1</v>
      </c>
      <c r="Z92" s="135">
        <f t="shared" si="36"/>
        <v>9.1</v>
      </c>
      <c r="AA92" s="135">
        <f t="shared" si="36"/>
        <v>9.1</v>
      </c>
      <c r="AB92" s="135">
        <f t="shared" si="36"/>
        <v>9.1</v>
      </c>
      <c r="AC92" s="135">
        <f t="shared" si="36"/>
        <v>9.1</v>
      </c>
      <c r="AD92" s="135">
        <f t="shared" si="36"/>
        <v>9.1</v>
      </c>
      <c r="AE92" s="135">
        <f t="shared" si="36"/>
        <v>9.1</v>
      </c>
      <c r="AF92" s="135">
        <f t="shared" si="36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35"/>
        <v>9.18</v>
      </c>
      <c r="D93" s="135">
        <f t="shared" si="35"/>
        <v>9.18</v>
      </c>
      <c r="E93" s="135">
        <f t="shared" si="35"/>
        <v>9.18</v>
      </c>
      <c r="F93" s="135">
        <f t="shared" si="35"/>
        <v>9.18</v>
      </c>
      <c r="G93" s="135">
        <f t="shared" si="35"/>
        <v>9.18</v>
      </c>
      <c r="H93" s="135">
        <f t="shared" si="35"/>
        <v>9.18</v>
      </c>
      <c r="I93" s="135">
        <f t="shared" si="35"/>
        <v>9.18</v>
      </c>
      <c r="J93" s="135">
        <f t="shared" si="35"/>
        <v>9.18</v>
      </c>
      <c r="K93" s="135">
        <f t="shared" si="35"/>
        <v>9.18</v>
      </c>
      <c r="L93" s="135">
        <f t="shared" si="35"/>
        <v>9.18</v>
      </c>
      <c r="M93" s="135">
        <f t="shared" si="35"/>
        <v>9.18</v>
      </c>
      <c r="N93" s="135">
        <f t="shared" si="35"/>
        <v>9.18</v>
      </c>
      <c r="O93" s="135">
        <f t="shared" si="35"/>
        <v>9.18</v>
      </c>
      <c r="P93" s="135">
        <f t="shared" si="35"/>
        <v>9.18</v>
      </c>
      <c r="Q93" s="135">
        <f t="shared" si="35"/>
        <v>9.18</v>
      </c>
      <c r="R93" s="135">
        <f t="shared" si="35"/>
        <v>9.18</v>
      </c>
      <c r="S93" s="135">
        <f t="shared" si="36"/>
        <v>9.18</v>
      </c>
      <c r="T93" s="135">
        <f t="shared" si="36"/>
        <v>9.18</v>
      </c>
      <c r="U93" s="135">
        <f t="shared" si="36"/>
        <v>9.18</v>
      </c>
      <c r="V93" s="135">
        <f t="shared" si="36"/>
        <v>9.18</v>
      </c>
      <c r="W93" s="135">
        <f t="shared" si="36"/>
        <v>9.18</v>
      </c>
      <c r="X93" s="135">
        <f t="shared" si="36"/>
        <v>9.18</v>
      </c>
      <c r="Y93" s="135">
        <f t="shared" si="36"/>
        <v>9.18</v>
      </c>
      <c r="Z93" s="135">
        <f t="shared" si="36"/>
        <v>9.18</v>
      </c>
      <c r="AA93" s="135">
        <f t="shared" si="36"/>
        <v>9.18</v>
      </c>
      <c r="AB93" s="135">
        <f t="shared" si="36"/>
        <v>9.18</v>
      </c>
      <c r="AC93" s="135">
        <f t="shared" si="36"/>
        <v>9.18</v>
      </c>
      <c r="AD93" s="135">
        <f t="shared" si="36"/>
        <v>9.18</v>
      </c>
      <c r="AE93" s="135">
        <f t="shared" si="36"/>
        <v>9.18</v>
      </c>
      <c r="AF93" s="135">
        <f t="shared" si="36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35"/>
        <v>7</v>
      </c>
      <c r="D94" s="135">
        <f t="shared" si="35"/>
        <v>7</v>
      </c>
      <c r="E94" s="135">
        <f t="shared" si="35"/>
        <v>7</v>
      </c>
      <c r="F94" s="135">
        <f t="shared" si="35"/>
        <v>7</v>
      </c>
      <c r="G94" s="135">
        <f t="shared" si="35"/>
        <v>7</v>
      </c>
      <c r="H94" s="135">
        <f t="shared" si="35"/>
        <v>7</v>
      </c>
      <c r="I94" s="135">
        <f t="shared" si="35"/>
        <v>7</v>
      </c>
      <c r="J94" s="135">
        <f t="shared" si="35"/>
        <v>7</v>
      </c>
      <c r="K94" s="135">
        <f t="shared" si="35"/>
        <v>7</v>
      </c>
      <c r="L94" s="135">
        <f t="shared" si="35"/>
        <v>7</v>
      </c>
      <c r="M94" s="135">
        <f t="shared" si="35"/>
        <v>7</v>
      </c>
      <c r="N94" s="135">
        <f t="shared" si="35"/>
        <v>7</v>
      </c>
      <c r="O94" s="135">
        <f t="shared" si="35"/>
        <v>7</v>
      </c>
      <c r="P94" s="135">
        <f t="shared" si="35"/>
        <v>7</v>
      </c>
      <c r="Q94" s="135">
        <f t="shared" si="35"/>
        <v>7</v>
      </c>
      <c r="R94" s="135">
        <f t="shared" si="35"/>
        <v>7</v>
      </c>
      <c r="S94" s="135">
        <f t="shared" si="36"/>
        <v>7</v>
      </c>
      <c r="T94" s="135">
        <f t="shared" si="36"/>
        <v>7</v>
      </c>
      <c r="U94" s="135">
        <f t="shared" si="36"/>
        <v>7</v>
      </c>
      <c r="V94" s="135">
        <f t="shared" si="36"/>
        <v>7</v>
      </c>
      <c r="W94" s="135">
        <f t="shared" si="36"/>
        <v>7</v>
      </c>
      <c r="X94" s="135">
        <f t="shared" si="36"/>
        <v>7</v>
      </c>
      <c r="Y94" s="135">
        <f t="shared" si="36"/>
        <v>7</v>
      </c>
      <c r="Z94" s="135">
        <f t="shared" si="36"/>
        <v>7</v>
      </c>
      <c r="AA94" s="135">
        <f t="shared" si="36"/>
        <v>7</v>
      </c>
      <c r="AB94" s="135">
        <f t="shared" si="36"/>
        <v>7</v>
      </c>
      <c r="AC94" s="135">
        <f t="shared" si="36"/>
        <v>7</v>
      </c>
      <c r="AD94" s="135">
        <f t="shared" si="36"/>
        <v>7</v>
      </c>
      <c r="AE94" s="135">
        <f t="shared" si="36"/>
        <v>7</v>
      </c>
      <c r="AF94" s="135">
        <f t="shared" si="36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35"/>
        <v>2.25</v>
      </c>
      <c r="D95" s="135">
        <f t="shared" si="35"/>
        <v>2.25</v>
      </c>
      <c r="E95" s="135">
        <f t="shared" si="35"/>
        <v>2.25</v>
      </c>
      <c r="F95" s="135">
        <f t="shared" si="35"/>
        <v>2.25</v>
      </c>
      <c r="G95" s="135">
        <f t="shared" si="35"/>
        <v>2.25</v>
      </c>
      <c r="H95" s="135">
        <f t="shared" si="35"/>
        <v>2.25</v>
      </c>
      <c r="I95" s="135">
        <f t="shared" si="35"/>
        <v>2.25</v>
      </c>
      <c r="J95" s="135">
        <f t="shared" si="35"/>
        <v>2.25</v>
      </c>
      <c r="K95" s="135">
        <f t="shared" si="35"/>
        <v>2.25</v>
      </c>
      <c r="L95" s="135">
        <f t="shared" si="35"/>
        <v>2.25</v>
      </c>
      <c r="M95" s="135">
        <f t="shared" si="35"/>
        <v>2.25</v>
      </c>
      <c r="N95" s="135">
        <f t="shared" si="35"/>
        <v>2.25</v>
      </c>
      <c r="O95" s="135">
        <f t="shared" si="35"/>
        <v>2.25</v>
      </c>
      <c r="P95" s="135">
        <f t="shared" si="35"/>
        <v>2.25</v>
      </c>
      <c r="Q95" s="135">
        <f t="shared" si="35"/>
        <v>2.25</v>
      </c>
      <c r="R95" s="135">
        <f t="shared" si="35"/>
        <v>2.25</v>
      </c>
      <c r="S95" s="135">
        <f t="shared" si="36"/>
        <v>2.25</v>
      </c>
      <c r="T95" s="135">
        <f t="shared" si="36"/>
        <v>2.25</v>
      </c>
      <c r="U95" s="135">
        <f t="shared" si="36"/>
        <v>2.25</v>
      </c>
      <c r="V95" s="135">
        <f t="shared" si="36"/>
        <v>2.25</v>
      </c>
      <c r="W95" s="135">
        <f t="shared" si="36"/>
        <v>2.25</v>
      </c>
      <c r="X95" s="135">
        <f t="shared" si="36"/>
        <v>2.25</v>
      </c>
      <c r="Y95" s="135">
        <f t="shared" si="36"/>
        <v>2.25</v>
      </c>
      <c r="Z95" s="135">
        <f t="shared" si="36"/>
        <v>2.25</v>
      </c>
      <c r="AA95" s="135">
        <f t="shared" si="36"/>
        <v>2.25</v>
      </c>
      <c r="AB95" s="135">
        <f t="shared" si="36"/>
        <v>2.25</v>
      </c>
      <c r="AC95" s="135">
        <f t="shared" si="36"/>
        <v>2.25</v>
      </c>
      <c r="AD95" s="135">
        <f t="shared" si="36"/>
        <v>2.25</v>
      </c>
      <c r="AE95" s="135">
        <f t="shared" si="36"/>
        <v>2.25</v>
      </c>
      <c r="AF95" s="135">
        <f t="shared" si="36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35"/>
        <v>1.64</v>
      </c>
      <c r="D96" s="135">
        <f t="shared" si="35"/>
        <v>1.64</v>
      </c>
      <c r="E96" s="135">
        <f t="shared" si="35"/>
        <v>1.64</v>
      </c>
      <c r="F96" s="135">
        <f t="shared" si="35"/>
        <v>1.64</v>
      </c>
      <c r="G96" s="135">
        <f t="shared" si="35"/>
        <v>1.64</v>
      </c>
      <c r="H96" s="135">
        <f t="shared" si="35"/>
        <v>1.64</v>
      </c>
      <c r="I96" s="135">
        <f t="shared" si="35"/>
        <v>1.64</v>
      </c>
      <c r="J96" s="135">
        <f t="shared" si="35"/>
        <v>1.64</v>
      </c>
      <c r="K96" s="135">
        <f t="shared" si="35"/>
        <v>1.64</v>
      </c>
      <c r="L96" s="135">
        <f t="shared" si="35"/>
        <v>1.64</v>
      </c>
      <c r="M96" s="135">
        <f t="shared" si="35"/>
        <v>1.64</v>
      </c>
      <c r="N96" s="135">
        <f t="shared" si="35"/>
        <v>1.64</v>
      </c>
      <c r="O96" s="135">
        <f t="shared" si="35"/>
        <v>1.64</v>
      </c>
      <c r="P96" s="135">
        <f t="shared" si="35"/>
        <v>1.64</v>
      </c>
      <c r="Q96" s="135">
        <f t="shared" si="35"/>
        <v>1.64</v>
      </c>
      <c r="R96" s="135">
        <f t="shared" si="35"/>
        <v>1.64</v>
      </c>
      <c r="S96" s="135">
        <f t="shared" si="36"/>
        <v>1.64</v>
      </c>
      <c r="T96" s="135">
        <f t="shared" si="36"/>
        <v>1.64</v>
      </c>
      <c r="U96" s="135">
        <f t="shared" si="36"/>
        <v>1.64</v>
      </c>
      <c r="V96" s="135">
        <f t="shared" si="36"/>
        <v>1.64</v>
      </c>
      <c r="W96" s="135">
        <f t="shared" si="36"/>
        <v>1.64</v>
      </c>
      <c r="X96" s="135">
        <f t="shared" si="36"/>
        <v>1.64</v>
      </c>
      <c r="Y96" s="135">
        <f t="shared" si="36"/>
        <v>1.64</v>
      </c>
      <c r="Z96" s="135">
        <f t="shared" si="36"/>
        <v>1.64</v>
      </c>
      <c r="AA96" s="135">
        <f t="shared" si="36"/>
        <v>1.64</v>
      </c>
      <c r="AB96" s="135">
        <f t="shared" si="36"/>
        <v>1.64</v>
      </c>
      <c r="AC96" s="135">
        <f t="shared" si="36"/>
        <v>1.64</v>
      </c>
      <c r="AD96" s="135">
        <f t="shared" si="36"/>
        <v>1.64</v>
      </c>
      <c r="AE96" s="135">
        <f t="shared" si="36"/>
        <v>1.64</v>
      </c>
      <c r="AF96" s="135">
        <f t="shared" si="36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35"/>
        <v>1.62</v>
      </c>
      <c r="D97" s="135">
        <f t="shared" si="35"/>
        <v>1.62</v>
      </c>
      <c r="E97" s="135">
        <f t="shared" si="35"/>
        <v>1.62</v>
      </c>
      <c r="F97" s="135">
        <f t="shared" si="35"/>
        <v>1.62</v>
      </c>
      <c r="G97" s="135">
        <f t="shared" si="35"/>
        <v>1.62</v>
      </c>
      <c r="H97" s="135">
        <f t="shared" si="35"/>
        <v>1.62</v>
      </c>
      <c r="I97" s="135">
        <f t="shared" si="35"/>
        <v>1.62</v>
      </c>
      <c r="J97" s="135">
        <f t="shared" si="35"/>
        <v>1.62</v>
      </c>
      <c r="K97" s="135">
        <f t="shared" si="35"/>
        <v>1.62</v>
      </c>
      <c r="L97" s="135">
        <f t="shared" si="35"/>
        <v>1.62</v>
      </c>
      <c r="M97" s="135">
        <f t="shared" si="35"/>
        <v>1.62</v>
      </c>
      <c r="N97" s="135">
        <f t="shared" si="35"/>
        <v>1.62</v>
      </c>
      <c r="O97" s="135">
        <f t="shared" si="35"/>
        <v>1.62</v>
      </c>
      <c r="P97" s="135">
        <f t="shared" si="35"/>
        <v>1.62</v>
      </c>
      <c r="Q97" s="135">
        <f t="shared" si="35"/>
        <v>1.62</v>
      </c>
      <c r="R97" s="135">
        <f t="shared" si="35"/>
        <v>1.62</v>
      </c>
      <c r="S97" s="135">
        <f t="shared" si="36"/>
        <v>1.62</v>
      </c>
      <c r="T97" s="135">
        <f t="shared" si="36"/>
        <v>1.62</v>
      </c>
      <c r="U97" s="135">
        <f t="shared" si="36"/>
        <v>1.62</v>
      </c>
      <c r="V97" s="135">
        <f t="shared" si="36"/>
        <v>1.62</v>
      </c>
      <c r="W97" s="135">
        <f t="shared" si="36"/>
        <v>1.62</v>
      </c>
      <c r="X97" s="135">
        <f t="shared" si="36"/>
        <v>1.62</v>
      </c>
      <c r="Y97" s="135">
        <f t="shared" si="36"/>
        <v>1.62</v>
      </c>
      <c r="Z97" s="135">
        <f t="shared" si="36"/>
        <v>1.62</v>
      </c>
      <c r="AA97" s="135">
        <f t="shared" si="36"/>
        <v>1.62</v>
      </c>
      <c r="AB97" s="135">
        <f t="shared" si="36"/>
        <v>1.62</v>
      </c>
      <c r="AC97" s="135">
        <f t="shared" si="36"/>
        <v>1.62</v>
      </c>
      <c r="AD97" s="135">
        <f t="shared" si="36"/>
        <v>1.62</v>
      </c>
      <c r="AE97" s="135">
        <f t="shared" si="36"/>
        <v>1.62</v>
      </c>
      <c r="AF97" s="135">
        <f t="shared" si="36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35"/>
        <v>8.36</v>
      </c>
      <c r="D98" s="135">
        <f t="shared" si="35"/>
        <v>8.36</v>
      </c>
      <c r="E98" s="135">
        <f t="shared" si="35"/>
        <v>8.36</v>
      </c>
      <c r="F98" s="135">
        <f t="shared" si="35"/>
        <v>8.36</v>
      </c>
      <c r="G98" s="135">
        <f t="shared" si="35"/>
        <v>8.36</v>
      </c>
      <c r="H98" s="135">
        <f t="shared" si="35"/>
        <v>8.36</v>
      </c>
      <c r="I98" s="135">
        <f t="shared" si="35"/>
        <v>8.36</v>
      </c>
      <c r="J98" s="135">
        <f t="shared" si="35"/>
        <v>8.36</v>
      </c>
      <c r="K98" s="135">
        <f t="shared" si="35"/>
        <v>8.36</v>
      </c>
      <c r="L98" s="135">
        <f t="shared" si="35"/>
        <v>8.36</v>
      </c>
      <c r="M98" s="135">
        <f t="shared" si="35"/>
        <v>8.36</v>
      </c>
      <c r="N98" s="135">
        <f t="shared" si="35"/>
        <v>8.36</v>
      </c>
      <c r="O98" s="135">
        <f t="shared" si="35"/>
        <v>8.36</v>
      </c>
      <c r="P98" s="135">
        <f t="shared" si="35"/>
        <v>8.36</v>
      </c>
      <c r="Q98" s="135">
        <f t="shared" si="35"/>
        <v>8.36</v>
      </c>
      <c r="R98" s="135">
        <f t="shared" si="35"/>
        <v>8.36</v>
      </c>
      <c r="S98" s="135">
        <f t="shared" si="36"/>
        <v>8.36</v>
      </c>
      <c r="T98" s="135">
        <f t="shared" si="36"/>
        <v>8.36</v>
      </c>
      <c r="U98" s="135">
        <f t="shared" si="36"/>
        <v>8.36</v>
      </c>
      <c r="V98" s="135">
        <f t="shared" si="36"/>
        <v>8.36</v>
      </c>
      <c r="W98" s="135">
        <f t="shared" si="36"/>
        <v>8.36</v>
      </c>
      <c r="X98" s="135">
        <f t="shared" si="36"/>
        <v>8.36</v>
      </c>
      <c r="Y98" s="135">
        <f t="shared" si="36"/>
        <v>8.36</v>
      </c>
      <c r="Z98" s="135">
        <f t="shared" si="36"/>
        <v>8.36</v>
      </c>
      <c r="AA98" s="135">
        <f t="shared" si="36"/>
        <v>8.36</v>
      </c>
      <c r="AB98" s="135">
        <f t="shared" si="36"/>
        <v>8.36</v>
      </c>
      <c r="AC98" s="135">
        <f t="shared" si="36"/>
        <v>8.36</v>
      </c>
      <c r="AD98" s="135">
        <f t="shared" si="36"/>
        <v>8.36</v>
      </c>
      <c r="AE98" s="135">
        <f t="shared" si="36"/>
        <v>8.36</v>
      </c>
      <c r="AF98" s="135">
        <f t="shared" si="36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35"/>
        <v>8</v>
      </c>
      <c r="D99" s="135">
        <f t="shared" si="35"/>
        <v>8</v>
      </c>
      <c r="E99" s="135">
        <f t="shared" si="35"/>
        <v>8</v>
      </c>
      <c r="F99" s="135">
        <f t="shared" si="35"/>
        <v>8</v>
      </c>
      <c r="G99" s="135">
        <f t="shared" si="35"/>
        <v>8</v>
      </c>
      <c r="H99" s="135">
        <f t="shared" si="35"/>
        <v>8</v>
      </c>
      <c r="I99" s="135">
        <v>5.4</v>
      </c>
      <c r="J99" s="135">
        <f t="shared" si="35"/>
        <v>5.4</v>
      </c>
      <c r="K99" s="135">
        <f t="shared" si="35"/>
        <v>5.4</v>
      </c>
      <c r="L99" s="135">
        <f t="shared" si="35"/>
        <v>5.4</v>
      </c>
      <c r="M99" s="135">
        <f t="shared" si="35"/>
        <v>5.4</v>
      </c>
      <c r="N99" s="135">
        <f t="shared" si="35"/>
        <v>5.4</v>
      </c>
      <c r="O99" s="135">
        <f t="shared" si="35"/>
        <v>5.4</v>
      </c>
      <c r="P99" s="135">
        <f t="shared" si="35"/>
        <v>5.4</v>
      </c>
      <c r="Q99" s="135">
        <f t="shared" si="35"/>
        <v>5.4</v>
      </c>
      <c r="R99" s="135">
        <f t="shared" si="35"/>
        <v>5.4</v>
      </c>
      <c r="S99" s="135">
        <f t="shared" si="36"/>
        <v>5.4</v>
      </c>
      <c r="T99" s="135">
        <f t="shared" si="36"/>
        <v>5.4</v>
      </c>
      <c r="U99" s="135">
        <f t="shared" si="36"/>
        <v>5.4</v>
      </c>
      <c r="V99" s="135">
        <f t="shared" si="36"/>
        <v>5.4</v>
      </c>
      <c r="W99" s="135">
        <f t="shared" si="36"/>
        <v>5.4</v>
      </c>
      <c r="X99" s="135">
        <f t="shared" si="36"/>
        <v>5.4</v>
      </c>
      <c r="Y99" s="135">
        <f t="shared" si="36"/>
        <v>5.4</v>
      </c>
      <c r="Z99" s="135">
        <f t="shared" si="36"/>
        <v>5.4</v>
      </c>
      <c r="AA99" s="135">
        <f t="shared" si="36"/>
        <v>5.4</v>
      </c>
      <c r="AB99" s="135">
        <f t="shared" si="36"/>
        <v>5.4</v>
      </c>
      <c r="AC99" s="135">
        <f t="shared" si="36"/>
        <v>5.4</v>
      </c>
      <c r="AD99" s="135">
        <f t="shared" si="36"/>
        <v>5.4</v>
      </c>
      <c r="AE99" s="135">
        <f t="shared" si="36"/>
        <v>5.4</v>
      </c>
      <c r="AF99" s="135">
        <f t="shared" si="36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35"/>
        <v>6.57</v>
      </c>
      <c r="D100" s="135">
        <f t="shared" si="35"/>
        <v>6.57</v>
      </c>
      <c r="E100" s="135">
        <f t="shared" si="35"/>
        <v>6.57</v>
      </c>
      <c r="F100" s="135">
        <f t="shared" si="35"/>
        <v>6.57</v>
      </c>
      <c r="G100" s="135">
        <f t="shared" si="35"/>
        <v>6.57</v>
      </c>
      <c r="H100" s="135">
        <f t="shared" si="35"/>
        <v>6.57</v>
      </c>
      <c r="I100" s="135">
        <f t="shared" si="35"/>
        <v>6.57</v>
      </c>
      <c r="J100" s="135">
        <f t="shared" si="35"/>
        <v>6.57</v>
      </c>
      <c r="K100" s="135">
        <f t="shared" si="35"/>
        <v>6.57</v>
      </c>
      <c r="L100" s="135">
        <f t="shared" si="35"/>
        <v>6.57</v>
      </c>
      <c r="M100" s="135">
        <f t="shared" si="35"/>
        <v>6.57</v>
      </c>
      <c r="N100" s="135">
        <f t="shared" si="35"/>
        <v>6.57</v>
      </c>
      <c r="O100" s="135">
        <f t="shared" si="35"/>
        <v>6.57</v>
      </c>
      <c r="P100" s="135">
        <f t="shared" si="35"/>
        <v>6.57</v>
      </c>
      <c r="Q100" s="135">
        <f t="shared" si="35"/>
        <v>6.57</v>
      </c>
      <c r="R100" s="135">
        <f t="shared" si="35"/>
        <v>6.57</v>
      </c>
      <c r="S100" s="135">
        <f t="shared" si="36"/>
        <v>6.57</v>
      </c>
      <c r="T100" s="135">
        <f t="shared" si="36"/>
        <v>6.57</v>
      </c>
      <c r="U100" s="135">
        <f t="shared" si="36"/>
        <v>6.57</v>
      </c>
      <c r="V100" s="135">
        <f t="shared" si="36"/>
        <v>6.57</v>
      </c>
      <c r="W100" s="135">
        <f t="shared" si="36"/>
        <v>6.57</v>
      </c>
      <c r="X100" s="135">
        <f t="shared" si="36"/>
        <v>6.57</v>
      </c>
      <c r="Y100" s="135">
        <f t="shared" si="36"/>
        <v>6.57</v>
      </c>
      <c r="Z100" s="135">
        <f t="shared" si="36"/>
        <v>6.57</v>
      </c>
      <c r="AA100" s="135">
        <f t="shared" si="36"/>
        <v>6.57</v>
      </c>
      <c r="AB100" s="135">
        <f t="shared" si="36"/>
        <v>6.57</v>
      </c>
      <c r="AC100" s="135">
        <f t="shared" si="36"/>
        <v>6.57</v>
      </c>
      <c r="AD100" s="135">
        <f t="shared" si="36"/>
        <v>6.57</v>
      </c>
      <c r="AE100" s="135">
        <f t="shared" si="36"/>
        <v>6.57</v>
      </c>
      <c r="AF100" s="135">
        <f t="shared" si="36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35"/>
        <v>3.43</v>
      </c>
      <c r="D101" s="135">
        <f t="shared" si="35"/>
        <v>3.43</v>
      </c>
      <c r="E101" s="135">
        <f t="shared" si="35"/>
        <v>3.43</v>
      </c>
      <c r="F101" s="135">
        <f t="shared" si="35"/>
        <v>3.43</v>
      </c>
      <c r="G101" s="135">
        <f t="shared" si="35"/>
        <v>3.43</v>
      </c>
      <c r="H101" s="135">
        <f t="shared" si="35"/>
        <v>3.43</v>
      </c>
      <c r="I101" s="135">
        <f t="shared" si="35"/>
        <v>3.43</v>
      </c>
      <c r="J101" s="135">
        <f t="shared" si="35"/>
        <v>3.43</v>
      </c>
      <c r="K101" s="135">
        <f t="shared" si="35"/>
        <v>3.43</v>
      </c>
      <c r="L101" s="135">
        <f t="shared" si="35"/>
        <v>3.43</v>
      </c>
      <c r="M101" s="135">
        <f t="shared" si="35"/>
        <v>3.43</v>
      </c>
      <c r="N101" s="135">
        <f t="shared" si="35"/>
        <v>3.43</v>
      </c>
      <c r="O101" s="135">
        <f t="shared" si="35"/>
        <v>3.43</v>
      </c>
      <c r="P101" s="135">
        <f t="shared" si="35"/>
        <v>3.43</v>
      </c>
      <c r="Q101" s="135">
        <f t="shared" si="35"/>
        <v>3.43</v>
      </c>
      <c r="R101" s="135">
        <f t="shared" si="35"/>
        <v>3.43</v>
      </c>
      <c r="S101" s="135">
        <f t="shared" si="36"/>
        <v>3.43</v>
      </c>
      <c r="T101" s="135">
        <f t="shared" si="36"/>
        <v>3.43</v>
      </c>
      <c r="U101" s="135">
        <f t="shared" si="36"/>
        <v>3.43</v>
      </c>
      <c r="V101" s="135">
        <f t="shared" si="36"/>
        <v>3.43</v>
      </c>
      <c r="W101" s="135">
        <f t="shared" si="36"/>
        <v>3.43</v>
      </c>
      <c r="X101" s="135">
        <f t="shared" si="36"/>
        <v>3.43</v>
      </c>
      <c r="Y101" s="135">
        <f t="shared" si="36"/>
        <v>3.43</v>
      </c>
      <c r="Z101" s="135">
        <f t="shared" si="36"/>
        <v>3.43</v>
      </c>
      <c r="AA101" s="135">
        <f t="shared" si="36"/>
        <v>3.43</v>
      </c>
      <c r="AB101" s="135">
        <f t="shared" si="36"/>
        <v>3.43</v>
      </c>
      <c r="AC101" s="135">
        <f t="shared" si="36"/>
        <v>3.43</v>
      </c>
      <c r="AD101" s="135">
        <f t="shared" si="36"/>
        <v>3.43</v>
      </c>
      <c r="AE101" s="135">
        <f t="shared" si="36"/>
        <v>3.43</v>
      </c>
      <c r="AF101" s="135">
        <f t="shared" si="36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35"/>
        <v>8</v>
      </c>
      <c r="D102" s="135">
        <f t="shared" si="35"/>
        <v>8</v>
      </c>
      <c r="E102" s="135">
        <f t="shared" si="35"/>
        <v>8</v>
      </c>
      <c r="F102" s="135">
        <f t="shared" si="35"/>
        <v>8</v>
      </c>
      <c r="G102" s="135">
        <f t="shared" si="35"/>
        <v>8</v>
      </c>
      <c r="H102" s="135">
        <f t="shared" si="35"/>
        <v>8</v>
      </c>
      <c r="I102" s="135">
        <f t="shared" si="35"/>
        <v>8</v>
      </c>
      <c r="J102" s="135">
        <f t="shared" si="35"/>
        <v>8</v>
      </c>
      <c r="K102" s="135">
        <f t="shared" si="35"/>
        <v>8</v>
      </c>
      <c r="L102" s="135">
        <f t="shared" si="35"/>
        <v>8</v>
      </c>
      <c r="M102" s="135">
        <f t="shared" si="35"/>
        <v>8</v>
      </c>
      <c r="N102" s="135">
        <f t="shared" si="35"/>
        <v>8</v>
      </c>
      <c r="O102" s="135">
        <f t="shared" si="35"/>
        <v>8</v>
      </c>
      <c r="P102" s="135">
        <f t="shared" si="35"/>
        <v>8</v>
      </c>
      <c r="Q102" s="135">
        <f t="shared" si="35"/>
        <v>8</v>
      </c>
      <c r="R102" s="135">
        <f t="shared" si="35"/>
        <v>8</v>
      </c>
      <c r="S102" s="135">
        <f t="shared" si="36"/>
        <v>8</v>
      </c>
      <c r="T102" s="135">
        <f t="shared" si="36"/>
        <v>8</v>
      </c>
      <c r="U102" s="135">
        <f t="shared" si="36"/>
        <v>8</v>
      </c>
      <c r="V102" s="135">
        <f t="shared" si="36"/>
        <v>8</v>
      </c>
      <c r="W102" s="135">
        <f t="shared" si="36"/>
        <v>8</v>
      </c>
      <c r="X102" s="135">
        <f t="shared" si="36"/>
        <v>8</v>
      </c>
      <c r="Y102" s="135">
        <f t="shared" si="36"/>
        <v>8</v>
      </c>
      <c r="Z102" s="135">
        <f t="shared" si="36"/>
        <v>8</v>
      </c>
      <c r="AA102" s="135">
        <f t="shared" si="36"/>
        <v>8</v>
      </c>
      <c r="AB102" s="135">
        <f t="shared" si="36"/>
        <v>8</v>
      </c>
      <c r="AC102" s="135">
        <f t="shared" si="36"/>
        <v>8</v>
      </c>
      <c r="AD102" s="135">
        <f t="shared" si="36"/>
        <v>8</v>
      </c>
      <c r="AE102" s="135">
        <f t="shared" si="36"/>
        <v>8</v>
      </c>
      <c r="AF102" s="135">
        <f t="shared" si="36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35"/>
        <v>2.96</v>
      </c>
      <c r="D103" s="135">
        <f t="shared" si="35"/>
        <v>2.96</v>
      </c>
      <c r="E103" s="135">
        <f t="shared" si="35"/>
        <v>2.96</v>
      </c>
      <c r="F103" s="135">
        <f t="shared" si="35"/>
        <v>2.96</v>
      </c>
      <c r="G103" s="135">
        <f t="shared" si="35"/>
        <v>2.96</v>
      </c>
      <c r="H103" s="135">
        <f t="shared" si="35"/>
        <v>2.96</v>
      </c>
      <c r="I103" s="135">
        <f t="shared" si="35"/>
        <v>2.96</v>
      </c>
      <c r="J103" s="135">
        <f t="shared" si="35"/>
        <v>2.96</v>
      </c>
      <c r="K103" s="135">
        <f t="shared" si="35"/>
        <v>2.96</v>
      </c>
      <c r="L103" s="135">
        <f t="shared" si="35"/>
        <v>2.96</v>
      </c>
      <c r="M103" s="135">
        <f t="shared" si="35"/>
        <v>2.96</v>
      </c>
      <c r="N103" s="135">
        <f t="shared" si="35"/>
        <v>2.96</v>
      </c>
      <c r="O103" s="135">
        <f t="shared" si="35"/>
        <v>2.96</v>
      </c>
      <c r="P103" s="135">
        <f t="shared" si="35"/>
        <v>2.96</v>
      </c>
      <c r="Q103" s="135">
        <f t="shared" si="35"/>
        <v>2.96</v>
      </c>
      <c r="R103" s="135">
        <f t="shared" si="35"/>
        <v>2.96</v>
      </c>
      <c r="S103" s="135">
        <f t="shared" si="36"/>
        <v>2.96</v>
      </c>
      <c r="T103" s="135">
        <f t="shared" si="36"/>
        <v>2.96</v>
      </c>
      <c r="U103" s="135">
        <f t="shared" si="36"/>
        <v>2.96</v>
      </c>
      <c r="V103" s="135">
        <f t="shared" si="36"/>
        <v>2.96</v>
      </c>
      <c r="W103" s="135">
        <f t="shared" si="36"/>
        <v>2.96</v>
      </c>
      <c r="X103" s="135">
        <f t="shared" si="36"/>
        <v>2.96</v>
      </c>
      <c r="Y103" s="135">
        <f t="shared" si="36"/>
        <v>2.96</v>
      </c>
      <c r="Z103" s="135">
        <f t="shared" si="36"/>
        <v>2.96</v>
      </c>
      <c r="AA103" s="135">
        <f t="shared" si="36"/>
        <v>2.96</v>
      </c>
      <c r="AB103" s="135">
        <f t="shared" si="36"/>
        <v>2.96</v>
      </c>
      <c r="AC103" s="135">
        <f t="shared" si="36"/>
        <v>2.96</v>
      </c>
      <c r="AD103" s="135">
        <f t="shared" si="36"/>
        <v>2.96</v>
      </c>
      <c r="AE103" s="135">
        <f t="shared" si="36"/>
        <v>2.96</v>
      </c>
      <c r="AF103" s="135">
        <f t="shared" si="36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35"/>
        <v>7</v>
      </c>
      <c r="E104" s="135">
        <f t="shared" si="35"/>
        <v>7</v>
      </c>
      <c r="F104" s="135">
        <f t="shared" si="35"/>
        <v>7</v>
      </c>
      <c r="G104" s="135">
        <f t="shared" si="35"/>
        <v>7</v>
      </c>
      <c r="H104" s="135">
        <f t="shared" si="35"/>
        <v>7</v>
      </c>
      <c r="I104" s="135">
        <f t="shared" si="35"/>
        <v>7</v>
      </c>
      <c r="J104" s="135">
        <f t="shared" si="35"/>
        <v>7</v>
      </c>
      <c r="K104" s="135">
        <f t="shared" si="35"/>
        <v>7</v>
      </c>
      <c r="L104" s="135">
        <f t="shared" si="35"/>
        <v>7</v>
      </c>
      <c r="M104" s="135">
        <f t="shared" si="35"/>
        <v>7</v>
      </c>
      <c r="N104" s="135">
        <f t="shared" si="35"/>
        <v>7</v>
      </c>
      <c r="O104" s="135">
        <f t="shared" si="35"/>
        <v>7</v>
      </c>
      <c r="P104" s="135">
        <f t="shared" si="35"/>
        <v>7</v>
      </c>
      <c r="Q104" s="135">
        <f t="shared" si="35"/>
        <v>7</v>
      </c>
      <c r="R104" s="135">
        <f t="shared" si="35"/>
        <v>7</v>
      </c>
      <c r="S104" s="135">
        <f t="shared" si="36"/>
        <v>7</v>
      </c>
      <c r="T104" s="135">
        <f t="shared" si="36"/>
        <v>7</v>
      </c>
      <c r="U104" s="135">
        <f t="shared" si="36"/>
        <v>7</v>
      </c>
      <c r="V104" s="135">
        <f t="shared" si="36"/>
        <v>7</v>
      </c>
      <c r="W104" s="135">
        <f t="shared" si="36"/>
        <v>7</v>
      </c>
      <c r="X104" s="135">
        <f t="shared" si="36"/>
        <v>7</v>
      </c>
      <c r="Y104" s="135">
        <f t="shared" si="36"/>
        <v>7</v>
      </c>
      <c r="Z104" s="135">
        <f t="shared" si="36"/>
        <v>7</v>
      </c>
      <c r="AA104" s="135">
        <f t="shared" si="36"/>
        <v>7</v>
      </c>
      <c r="AB104" s="135">
        <f t="shared" si="36"/>
        <v>7</v>
      </c>
      <c r="AC104" s="135">
        <f t="shared" si="36"/>
        <v>7</v>
      </c>
      <c r="AD104" s="135">
        <f t="shared" si="36"/>
        <v>7</v>
      </c>
      <c r="AE104" s="135">
        <f t="shared" si="36"/>
        <v>7</v>
      </c>
      <c r="AF104" s="135">
        <f t="shared" si="36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37">B105</f>
        <v>3.47</v>
      </c>
      <c r="D105" s="135">
        <f t="shared" si="37"/>
        <v>3.47</v>
      </c>
      <c r="E105" s="135">
        <f t="shared" si="37"/>
        <v>3.47</v>
      </c>
      <c r="F105" s="135">
        <f t="shared" si="37"/>
        <v>3.47</v>
      </c>
      <c r="G105" s="135">
        <f t="shared" si="37"/>
        <v>3.47</v>
      </c>
      <c r="H105" s="135">
        <f t="shared" si="37"/>
        <v>3.47</v>
      </c>
      <c r="I105" s="135">
        <f t="shared" si="37"/>
        <v>3.47</v>
      </c>
      <c r="J105" s="135">
        <f t="shared" si="37"/>
        <v>3.47</v>
      </c>
      <c r="K105" s="135">
        <f t="shared" si="37"/>
        <v>3.47</v>
      </c>
      <c r="L105" s="135">
        <f t="shared" si="37"/>
        <v>3.47</v>
      </c>
      <c r="M105" s="135">
        <f t="shared" si="37"/>
        <v>3.47</v>
      </c>
      <c r="N105" s="135">
        <f t="shared" si="37"/>
        <v>3.47</v>
      </c>
      <c r="O105" s="135">
        <f t="shared" si="37"/>
        <v>3.47</v>
      </c>
      <c r="P105" s="135">
        <f t="shared" si="37"/>
        <v>3.47</v>
      </c>
      <c r="Q105" s="135">
        <f t="shared" si="37"/>
        <v>3.47</v>
      </c>
      <c r="R105" s="135">
        <f t="shared" si="37"/>
        <v>3.47</v>
      </c>
      <c r="S105" s="135">
        <f t="shared" ref="S105:AF123" si="38">R105</f>
        <v>3.47</v>
      </c>
      <c r="T105" s="135">
        <f t="shared" si="38"/>
        <v>3.47</v>
      </c>
      <c r="U105" s="135">
        <f t="shared" si="38"/>
        <v>3.47</v>
      </c>
      <c r="V105" s="135">
        <f t="shared" si="38"/>
        <v>3.47</v>
      </c>
      <c r="W105" s="135">
        <f t="shared" si="38"/>
        <v>3.47</v>
      </c>
      <c r="X105" s="135">
        <f t="shared" si="38"/>
        <v>3.47</v>
      </c>
      <c r="Y105" s="135">
        <f t="shared" si="38"/>
        <v>3.47</v>
      </c>
      <c r="Z105" s="135">
        <f t="shared" si="38"/>
        <v>3.47</v>
      </c>
      <c r="AA105" s="135">
        <f t="shared" si="38"/>
        <v>3.47</v>
      </c>
      <c r="AB105" s="135">
        <f t="shared" si="38"/>
        <v>3.47</v>
      </c>
      <c r="AC105" s="135">
        <f t="shared" si="38"/>
        <v>3.47</v>
      </c>
      <c r="AD105" s="135">
        <f t="shared" si="38"/>
        <v>3.47</v>
      </c>
      <c r="AE105" s="135">
        <f t="shared" si="38"/>
        <v>3.47</v>
      </c>
      <c r="AF105" s="135">
        <f t="shared" si="38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37"/>
        <v>2.1</v>
      </c>
      <c r="D106" s="135">
        <f t="shared" si="37"/>
        <v>2.1</v>
      </c>
      <c r="E106" s="135">
        <f t="shared" si="37"/>
        <v>2.1</v>
      </c>
      <c r="F106" s="135">
        <f t="shared" si="37"/>
        <v>2.1</v>
      </c>
      <c r="G106" s="135">
        <f t="shared" si="37"/>
        <v>2.1</v>
      </c>
      <c r="H106" s="135">
        <f t="shared" si="37"/>
        <v>2.1</v>
      </c>
      <c r="I106" s="135">
        <f t="shared" si="37"/>
        <v>2.1</v>
      </c>
      <c r="J106" s="135">
        <f t="shared" si="37"/>
        <v>2.1</v>
      </c>
      <c r="K106" s="135">
        <f t="shared" si="37"/>
        <v>2.1</v>
      </c>
      <c r="L106" s="135">
        <f t="shared" si="37"/>
        <v>2.1</v>
      </c>
      <c r="M106" s="135">
        <f t="shared" si="37"/>
        <v>2.1</v>
      </c>
      <c r="N106" s="135">
        <f t="shared" si="37"/>
        <v>2.1</v>
      </c>
      <c r="O106" s="135">
        <f t="shared" si="37"/>
        <v>2.1</v>
      </c>
      <c r="P106" s="135">
        <f t="shared" si="37"/>
        <v>2.1</v>
      </c>
      <c r="Q106" s="135">
        <f t="shared" si="37"/>
        <v>2.1</v>
      </c>
      <c r="R106" s="135">
        <f t="shared" si="37"/>
        <v>2.1</v>
      </c>
      <c r="S106" s="135">
        <f t="shared" si="38"/>
        <v>2.1</v>
      </c>
      <c r="T106" s="135">
        <f t="shared" si="38"/>
        <v>2.1</v>
      </c>
      <c r="U106" s="135">
        <f t="shared" si="38"/>
        <v>2.1</v>
      </c>
      <c r="V106" s="135">
        <f t="shared" si="38"/>
        <v>2.1</v>
      </c>
      <c r="W106" s="135">
        <f t="shared" si="38"/>
        <v>2.1</v>
      </c>
      <c r="X106" s="135">
        <f t="shared" si="38"/>
        <v>2.1</v>
      </c>
      <c r="Y106" s="135">
        <f t="shared" si="38"/>
        <v>2.1</v>
      </c>
      <c r="Z106" s="135">
        <f t="shared" si="38"/>
        <v>2.1</v>
      </c>
      <c r="AA106" s="135">
        <f t="shared" si="38"/>
        <v>2.1</v>
      </c>
      <c r="AB106" s="135">
        <f t="shared" si="38"/>
        <v>2.1</v>
      </c>
      <c r="AC106" s="135">
        <f t="shared" si="38"/>
        <v>2.1</v>
      </c>
      <c r="AD106" s="135">
        <f t="shared" si="38"/>
        <v>2.1</v>
      </c>
      <c r="AE106" s="135">
        <f t="shared" si="38"/>
        <v>2.1</v>
      </c>
      <c r="AF106" s="135">
        <f t="shared" si="38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37"/>
        <v>9.3000000000000007</v>
      </c>
      <c r="D107" s="135">
        <f t="shared" si="37"/>
        <v>9.3000000000000007</v>
      </c>
      <c r="E107" s="135">
        <f t="shared" si="37"/>
        <v>9.3000000000000007</v>
      </c>
      <c r="F107" s="135">
        <f t="shared" si="37"/>
        <v>9.3000000000000007</v>
      </c>
      <c r="G107" s="135">
        <f t="shared" si="37"/>
        <v>9.3000000000000007</v>
      </c>
      <c r="H107" s="135">
        <f t="shared" si="37"/>
        <v>9.3000000000000007</v>
      </c>
      <c r="I107" s="135">
        <f t="shared" si="37"/>
        <v>9.3000000000000007</v>
      </c>
      <c r="J107" s="135">
        <f t="shared" si="37"/>
        <v>9.3000000000000007</v>
      </c>
      <c r="K107" s="135">
        <f t="shared" si="37"/>
        <v>9.3000000000000007</v>
      </c>
      <c r="L107" s="135">
        <f t="shared" si="37"/>
        <v>9.3000000000000007</v>
      </c>
      <c r="M107" s="135">
        <f t="shared" si="37"/>
        <v>9.3000000000000007</v>
      </c>
      <c r="N107" s="135">
        <f t="shared" si="37"/>
        <v>9.3000000000000007</v>
      </c>
      <c r="O107" s="135">
        <f t="shared" si="37"/>
        <v>9.3000000000000007</v>
      </c>
      <c r="P107" s="135">
        <f t="shared" si="37"/>
        <v>9.3000000000000007</v>
      </c>
      <c r="Q107" s="135">
        <f t="shared" si="37"/>
        <v>9.3000000000000007</v>
      </c>
      <c r="R107" s="135">
        <f t="shared" si="37"/>
        <v>9.3000000000000007</v>
      </c>
      <c r="S107" s="135">
        <f t="shared" si="38"/>
        <v>9.3000000000000007</v>
      </c>
      <c r="T107" s="135">
        <f t="shared" si="38"/>
        <v>9.3000000000000007</v>
      </c>
      <c r="U107" s="135">
        <f t="shared" si="38"/>
        <v>9.3000000000000007</v>
      </c>
      <c r="V107" s="135">
        <f t="shared" si="38"/>
        <v>9.3000000000000007</v>
      </c>
      <c r="W107" s="135">
        <f t="shared" si="38"/>
        <v>9.3000000000000007</v>
      </c>
      <c r="X107" s="135">
        <f t="shared" si="38"/>
        <v>9.3000000000000007</v>
      </c>
      <c r="Y107" s="135">
        <f t="shared" si="38"/>
        <v>9.3000000000000007</v>
      </c>
      <c r="Z107" s="135">
        <f t="shared" si="38"/>
        <v>9.3000000000000007</v>
      </c>
      <c r="AA107" s="135">
        <f t="shared" si="38"/>
        <v>9.3000000000000007</v>
      </c>
      <c r="AB107" s="135">
        <f t="shared" si="38"/>
        <v>9.3000000000000007</v>
      </c>
      <c r="AC107" s="135">
        <f t="shared" si="38"/>
        <v>9.3000000000000007</v>
      </c>
      <c r="AD107" s="135">
        <f t="shared" si="38"/>
        <v>9.3000000000000007</v>
      </c>
      <c r="AE107" s="135">
        <f t="shared" si="38"/>
        <v>9.3000000000000007</v>
      </c>
      <c r="AF107" s="135">
        <f t="shared" si="38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37"/>
        <v>0</v>
      </c>
      <c r="D108" s="135">
        <f t="shared" si="37"/>
        <v>0</v>
      </c>
      <c r="E108" s="135">
        <f t="shared" si="37"/>
        <v>0</v>
      </c>
      <c r="F108" s="135">
        <f t="shared" si="37"/>
        <v>0</v>
      </c>
      <c r="G108" s="135">
        <f t="shared" si="37"/>
        <v>0</v>
      </c>
      <c r="H108" s="135">
        <f t="shared" si="37"/>
        <v>0</v>
      </c>
      <c r="I108" s="135">
        <f t="shared" si="37"/>
        <v>0</v>
      </c>
      <c r="J108" s="135">
        <f t="shared" si="37"/>
        <v>0</v>
      </c>
      <c r="K108" s="135">
        <f t="shared" si="37"/>
        <v>0</v>
      </c>
      <c r="L108" s="135">
        <f t="shared" si="37"/>
        <v>0</v>
      </c>
      <c r="M108" s="135">
        <f t="shared" si="37"/>
        <v>0</v>
      </c>
      <c r="N108" s="135">
        <f t="shared" si="37"/>
        <v>0</v>
      </c>
      <c r="O108" s="135">
        <f t="shared" si="37"/>
        <v>0</v>
      </c>
      <c r="P108" s="135">
        <f t="shared" si="37"/>
        <v>0</v>
      </c>
      <c r="Q108" s="135">
        <f t="shared" si="37"/>
        <v>0</v>
      </c>
      <c r="R108" s="135">
        <f t="shared" si="37"/>
        <v>0</v>
      </c>
      <c r="S108" s="135">
        <f t="shared" si="38"/>
        <v>0</v>
      </c>
      <c r="T108" s="135">
        <f t="shared" si="38"/>
        <v>0</v>
      </c>
      <c r="U108" s="135">
        <f t="shared" si="38"/>
        <v>0</v>
      </c>
      <c r="V108" s="135">
        <f t="shared" si="38"/>
        <v>0</v>
      </c>
      <c r="W108" s="135">
        <f t="shared" si="38"/>
        <v>0</v>
      </c>
      <c r="X108" s="135">
        <f t="shared" si="38"/>
        <v>0</v>
      </c>
      <c r="Y108" s="135">
        <f t="shared" si="38"/>
        <v>0</v>
      </c>
      <c r="Z108" s="135">
        <f t="shared" si="38"/>
        <v>0</v>
      </c>
      <c r="AA108" s="135">
        <f t="shared" si="38"/>
        <v>0</v>
      </c>
      <c r="AB108" s="135">
        <f t="shared" si="38"/>
        <v>0</v>
      </c>
      <c r="AC108" s="135">
        <f t="shared" si="38"/>
        <v>0</v>
      </c>
      <c r="AD108" s="135">
        <f t="shared" si="38"/>
        <v>0</v>
      </c>
      <c r="AE108" s="135">
        <f t="shared" si="38"/>
        <v>0</v>
      </c>
      <c r="AF108" s="135">
        <f t="shared" si="38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37"/>
        <v>0</v>
      </c>
      <c r="D109" s="135">
        <f t="shared" si="37"/>
        <v>0</v>
      </c>
      <c r="E109" s="135">
        <f t="shared" si="37"/>
        <v>0</v>
      </c>
      <c r="F109" s="135">
        <f t="shared" si="37"/>
        <v>0</v>
      </c>
      <c r="G109" s="135">
        <f t="shared" si="37"/>
        <v>0</v>
      </c>
      <c r="H109" s="135">
        <f t="shared" si="37"/>
        <v>0</v>
      </c>
      <c r="I109" s="135">
        <f t="shared" si="37"/>
        <v>0</v>
      </c>
      <c r="J109" s="135">
        <f t="shared" si="37"/>
        <v>0</v>
      </c>
      <c r="K109" s="135">
        <f t="shared" si="37"/>
        <v>0</v>
      </c>
      <c r="L109" s="135">
        <f t="shared" si="37"/>
        <v>0</v>
      </c>
      <c r="M109" s="135">
        <f t="shared" si="37"/>
        <v>0</v>
      </c>
      <c r="N109" s="135">
        <f t="shared" si="37"/>
        <v>0</v>
      </c>
      <c r="O109" s="135">
        <f t="shared" si="37"/>
        <v>0</v>
      </c>
      <c r="P109" s="135">
        <f t="shared" si="37"/>
        <v>0</v>
      </c>
      <c r="Q109" s="135">
        <f t="shared" si="37"/>
        <v>0</v>
      </c>
      <c r="R109" s="135">
        <f t="shared" si="37"/>
        <v>0</v>
      </c>
      <c r="S109" s="135">
        <f t="shared" si="38"/>
        <v>0</v>
      </c>
      <c r="T109" s="135">
        <f t="shared" si="38"/>
        <v>0</v>
      </c>
      <c r="U109" s="135">
        <f t="shared" si="38"/>
        <v>0</v>
      </c>
      <c r="V109" s="135">
        <f t="shared" si="38"/>
        <v>0</v>
      </c>
      <c r="W109" s="135">
        <f t="shared" si="38"/>
        <v>0</v>
      </c>
      <c r="X109" s="135">
        <f t="shared" si="38"/>
        <v>0</v>
      </c>
      <c r="Y109" s="135">
        <f t="shared" si="38"/>
        <v>0</v>
      </c>
      <c r="Z109" s="135">
        <f t="shared" si="38"/>
        <v>0</v>
      </c>
      <c r="AA109" s="135">
        <f t="shared" si="38"/>
        <v>0</v>
      </c>
      <c r="AB109" s="135">
        <f t="shared" si="38"/>
        <v>0</v>
      </c>
      <c r="AC109" s="135">
        <f t="shared" si="38"/>
        <v>0</v>
      </c>
      <c r="AD109" s="135">
        <f t="shared" si="38"/>
        <v>0</v>
      </c>
      <c r="AE109" s="135">
        <f t="shared" si="38"/>
        <v>0</v>
      </c>
      <c r="AF109" s="135">
        <f t="shared" si="38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37"/>
        <v>5</v>
      </c>
      <c r="D110" s="135">
        <f t="shared" si="37"/>
        <v>5</v>
      </c>
      <c r="E110" s="135">
        <f t="shared" si="37"/>
        <v>5</v>
      </c>
      <c r="F110" s="135">
        <f t="shared" si="37"/>
        <v>5</v>
      </c>
      <c r="G110" s="135">
        <f t="shared" si="37"/>
        <v>5</v>
      </c>
      <c r="H110" s="135">
        <f t="shared" si="37"/>
        <v>5</v>
      </c>
      <c r="I110" s="135">
        <f t="shared" si="37"/>
        <v>5</v>
      </c>
      <c r="J110" s="135">
        <f t="shared" si="37"/>
        <v>5</v>
      </c>
      <c r="K110" s="135">
        <f t="shared" si="37"/>
        <v>5</v>
      </c>
      <c r="L110" s="135">
        <f t="shared" si="37"/>
        <v>5</v>
      </c>
      <c r="M110" s="135">
        <f t="shared" si="37"/>
        <v>5</v>
      </c>
      <c r="N110" s="135">
        <f t="shared" si="37"/>
        <v>5</v>
      </c>
      <c r="O110" s="135">
        <f t="shared" si="37"/>
        <v>5</v>
      </c>
      <c r="P110" s="135">
        <f t="shared" si="37"/>
        <v>5</v>
      </c>
      <c r="Q110" s="135">
        <f t="shared" si="37"/>
        <v>5</v>
      </c>
      <c r="R110" s="135">
        <f t="shared" si="37"/>
        <v>5</v>
      </c>
      <c r="S110" s="135">
        <f t="shared" si="38"/>
        <v>5</v>
      </c>
      <c r="T110" s="135">
        <f t="shared" si="38"/>
        <v>5</v>
      </c>
      <c r="U110" s="135">
        <f t="shared" si="38"/>
        <v>5</v>
      </c>
      <c r="V110" s="135">
        <f t="shared" si="38"/>
        <v>5</v>
      </c>
      <c r="W110" s="135">
        <f t="shared" si="38"/>
        <v>5</v>
      </c>
      <c r="X110" s="135">
        <f t="shared" si="38"/>
        <v>5</v>
      </c>
      <c r="Y110" s="135">
        <f t="shared" si="38"/>
        <v>5</v>
      </c>
      <c r="Z110" s="135">
        <f t="shared" si="38"/>
        <v>5</v>
      </c>
      <c r="AA110" s="135">
        <f t="shared" si="38"/>
        <v>5</v>
      </c>
      <c r="AB110" s="135">
        <f t="shared" si="38"/>
        <v>5</v>
      </c>
      <c r="AC110" s="135">
        <f t="shared" si="38"/>
        <v>5</v>
      </c>
      <c r="AD110" s="135">
        <f t="shared" si="38"/>
        <v>5</v>
      </c>
      <c r="AE110" s="135">
        <f t="shared" si="38"/>
        <v>5</v>
      </c>
      <c r="AF110" s="135">
        <f t="shared" si="38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37"/>
        <v>1</v>
      </c>
      <c r="D111" s="135">
        <f t="shared" si="37"/>
        <v>1</v>
      </c>
      <c r="E111" s="135">
        <f t="shared" si="37"/>
        <v>1</v>
      </c>
      <c r="F111" s="135">
        <f t="shared" si="37"/>
        <v>1</v>
      </c>
      <c r="G111" s="135">
        <f t="shared" si="37"/>
        <v>1</v>
      </c>
      <c r="H111" s="135">
        <f t="shared" si="37"/>
        <v>1</v>
      </c>
      <c r="I111" s="135">
        <f t="shared" si="37"/>
        <v>1</v>
      </c>
      <c r="J111" s="135">
        <f t="shared" si="37"/>
        <v>1</v>
      </c>
      <c r="K111" s="135">
        <f t="shared" si="37"/>
        <v>1</v>
      </c>
      <c r="L111" s="135">
        <f t="shared" si="37"/>
        <v>1</v>
      </c>
      <c r="M111" s="135">
        <f t="shared" si="37"/>
        <v>1</v>
      </c>
      <c r="N111" s="135">
        <f t="shared" si="37"/>
        <v>1</v>
      </c>
      <c r="O111" s="135">
        <f t="shared" si="37"/>
        <v>1</v>
      </c>
      <c r="P111" s="135">
        <f t="shared" si="37"/>
        <v>1</v>
      </c>
      <c r="Q111" s="135">
        <f t="shared" si="37"/>
        <v>1</v>
      </c>
      <c r="R111" s="135">
        <f t="shared" si="37"/>
        <v>1</v>
      </c>
      <c r="S111" s="135">
        <f t="shared" si="38"/>
        <v>1</v>
      </c>
      <c r="T111" s="135">
        <f t="shared" si="38"/>
        <v>1</v>
      </c>
      <c r="U111" s="135">
        <f t="shared" si="38"/>
        <v>1</v>
      </c>
      <c r="V111" s="135">
        <f t="shared" si="38"/>
        <v>1</v>
      </c>
      <c r="W111" s="135">
        <f t="shared" si="38"/>
        <v>1</v>
      </c>
      <c r="X111" s="135">
        <f t="shared" si="38"/>
        <v>1</v>
      </c>
      <c r="Y111" s="135">
        <f t="shared" si="38"/>
        <v>1</v>
      </c>
      <c r="Z111" s="135">
        <f t="shared" si="38"/>
        <v>1</v>
      </c>
      <c r="AA111" s="135">
        <f t="shared" si="38"/>
        <v>1</v>
      </c>
      <c r="AB111" s="135">
        <f t="shared" si="38"/>
        <v>1</v>
      </c>
      <c r="AC111" s="135">
        <f t="shared" si="38"/>
        <v>1</v>
      </c>
      <c r="AD111" s="135">
        <f t="shared" si="38"/>
        <v>1</v>
      </c>
      <c r="AE111" s="135">
        <f t="shared" si="38"/>
        <v>1</v>
      </c>
      <c r="AF111" s="135">
        <f t="shared" si="38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37"/>
        <v>1.58</v>
      </c>
      <c r="D112" s="135">
        <f t="shared" si="37"/>
        <v>1.58</v>
      </c>
      <c r="E112" s="135">
        <f t="shared" si="37"/>
        <v>1.58</v>
      </c>
      <c r="F112" s="135">
        <f t="shared" si="37"/>
        <v>1.58</v>
      </c>
      <c r="G112" s="135">
        <f t="shared" si="37"/>
        <v>1.58</v>
      </c>
      <c r="H112" s="135">
        <f t="shared" si="37"/>
        <v>1.58</v>
      </c>
      <c r="I112" s="135">
        <f t="shared" si="37"/>
        <v>1.58</v>
      </c>
      <c r="J112" s="135">
        <f t="shared" si="37"/>
        <v>1.58</v>
      </c>
      <c r="K112" s="135">
        <f t="shared" si="37"/>
        <v>1.58</v>
      </c>
      <c r="L112" s="135">
        <f t="shared" si="37"/>
        <v>1.58</v>
      </c>
      <c r="M112" s="135">
        <f t="shared" si="37"/>
        <v>1.58</v>
      </c>
      <c r="N112" s="135">
        <f t="shared" si="37"/>
        <v>1.58</v>
      </c>
      <c r="O112" s="135">
        <f t="shared" si="37"/>
        <v>1.58</v>
      </c>
      <c r="P112" s="135">
        <f t="shared" si="37"/>
        <v>1.58</v>
      </c>
      <c r="Q112" s="135">
        <f t="shared" si="37"/>
        <v>1.58</v>
      </c>
      <c r="R112" s="135">
        <f t="shared" si="37"/>
        <v>1.58</v>
      </c>
      <c r="S112" s="135">
        <f t="shared" si="38"/>
        <v>1.58</v>
      </c>
      <c r="T112" s="135">
        <f t="shared" si="38"/>
        <v>1.58</v>
      </c>
      <c r="U112" s="135">
        <f t="shared" si="38"/>
        <v>1.58</v>
      </c>
      <c r="V112" s="135">
        <f t="shared" si="38"/>
        <v>1.58</v>
      </c>
      <c r="W112" s="135">
        <f t="shared" si="38"/>
        <v>1.58</v>
      </c>
      <c r="X112" s="135">
        <f t="shared" si="38"/>
        <v>1.58</v>
      </c>
      <c r="Y112" s="135">
        <f t="shared" si="38"/>
        <v>1.58</v>
      </c>
      <c r="Z112" s="135">
        <f t="shared" si="38"/>
        <v>1.58</v>
      </c>
      <c r="AA112" s="135">
        <f t="shared" si="38"/>
        <v>1.58</v>
      </c>
      <c r="AB112" s="135">
        <f t="shared" si="38"/>
        <v>1.58</v>
      </c>
      <c r="AC112" s="135">
        <f t="shared" si="38"/>
        <v>1.58</v>
      </c>
      <c r="AD112" s="135">
        <f t="shared" si="38"/>
        <v>1.58</v>
      </c>
      <c r="AE112" s="135">
        <f t="shared" si="38"/>
        <v>1.58</v>
      </c>
      <c r="AF112" s="135">
        <f t="shared" si="38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37"/>
        <v>1.46</v>
      </c>
      <c r="D113" s="135">
        <f t="shared" si="37"/>
        <v>1.46</v>
      </c>
      <c r="E113" s="135">
        <f t="shared" si="37"/>
        <v>1.46</v>
      </c>
      <c r="F113" s="135">
        <f t="shared" si="37"/>
        <v>1.46</v>
      </c>
      <c r="G113" s="135">
        <f t="shared" si="37"/>
        <v>1.46</v>
      </c>
      <c r="H113" s="135">
        <f t="shared" si="37"/>
        <v>1.46</v>
      </c>
      <c r="I113" s="135">
        <f t="shared" si="37"/>
        <v>1.46</v>
      </c>
      <c r="J113" s="135">
        <f t="shared" si="37"/>
        <v>1.46</v>
      </c>
      <c r="K113" s="135">
        <f t="shared" si="37"/>
        <v>1.46</v>
      </c>
      <c r="L113" s="135">
        <f t="shared" si="37"/>
        <v>1.46</v>
      </c>
      <c r="M113" s="135">
        <f t="shared" si="37"/>
        <v>1.46</v>
      </c>
      <c r="N113" s="135">
        <f t="shared" si="37"/>
        <v>1.46</v>
      </c>
      <c r="O113" s="135">
        <f t="shared" si="37"/>
        <v>1.46</v>
      </c>
      <c r="P113" s="135">
        <f t="shared" si="37"/>
        <v>1.46</v>
      </c>
      <c r="Q113" s="135">
        <f t="shared" si="37"/>
        <v>1.46</v>
      </c>
      <c r="R113" s="135">
        <f t="shared" si="37"/>
        <v>1.46</v>
      </c>
      <c r="S113" s="135">
        <f t="shared" si="38"/>
        <v>1.46</v>
      </c>
      <c r="T113" s="135">
        <f t="shared" si="38"/>
        <v>1.46</v>
      </c>
      <c r="U113" s="135">
        <f t="shared" si="38"/>
        <v>1.46</v>
      </c>
      <c r="V113" s="135">
        <f t="shared" si="38"/>
        <v>1.46</v>
      </c>
      <c r="W113" s="135">
        <f t="shared" si="38"/>
        <v>1.46</v>
      </c>
      <c r="X113" s="135">
        <f t="shared" si="38"/>
        <v>1.46</v>
      </c>
      <c r="Y113" s="135">
        <f t="shared" si="38"/>
        <v>1.46</v>
      </c>
      <c r="Z113" s="135">
        <f t="shared" si="38"/>
        <v>1.46</v>
      </c>
      <c r="AA113" s="135">
        <f t="shared" si="38"/>
        <v>1.46</v>
      </c>
      <c r="AB113" s="135">
        <f t="shared" si="38"/>
        <v>1.46</v>
      </c>
      <c r="AC113" s="135">
        <f t="shared" si="38"/>
        <v>1.46</v>
      </c>
      <c r="AD113" s="135">
        <f t="shared" si="38"/>
        <v>1.46</v>
      </c>
      <c r="AE113" s="135">
        <f t="shared" si="38"/>
        <v>1.46</v>
      </c>
      <c r="AF113" s="135">
        <f t="shared" si="38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37"/>
        <v>1.48</v>
      </c>
      <c r="D114" s="135">
        <f t="shared" si="37"/>
        <v>1.48</v>
      </c>
      <c r="E114" s="135">
        <f t="shared" si="37"/>
        <v>1.48</v>
      </c>
      <c r="F114" s="135">
        <f t="shared" si="37"/>
        <v>1.48</v>
      </c>
      <c r="G114" s="135">
        <f t="shared" si="37"/>
        <v>1.48</v>
      </c>
      <c r="H114" s="135">
        <f t="shared" si="37"/>
        <v>1.48</v>
      </c>
      <c r="I114" s="135">
        <f t="shared" si="37"/>
        <v>1.48</v>
      </c>
      <c r="J114" s="135">
        <f t="shared" si="37"/>
        <v>1.48</v>
      </c>
      <c r="K114" s="135">
        <f t="shared" si="37"/>
        <v>1.48</v>
      </c>
      <c r="L114" s="135">
        <f t="shared" si="37"/>
        <v>1.48</v>
      </c>
      <c r="M114" s="135">
        <f t="shared" si="37"/>
        <v>1.48</v>
      </c>
      <c r="N114" s="135">
        <f t="shared" si="37"/>
        <v>1.48</v>
      </c>
      <c r="O114" s="135">
        <f t="shared" si="37"/>
        <v>1.48</v>
      </c>
      <c r="P114" s="135">
        <f t="shared" si="37"/>
        <v>1.48</v>
      </c>
      <c r="Q114" s="135">
        <f t="shared" si="37"/>
        <v>1.48</v>
      </c>
      <c r="R114" s="135">
        <f t="shared" si="37"/>
        <v>1.48</v>
      </c>
      <c r="S114" s="135">
        <f t="shared" si="38"/>
        <v>1.48</v>
      </c>
      <c r="T114" s="135">
        <f t="shared" si="38"/>
        <v>1.48</v>
      </c>
      <c r="U114" s="135">
        <f t="shared" si="38"/>
        <v>1.48</v>
      </c>
      <c r="V114" s="135">
        <f t="shared" si="38"/>
        <v>1.48</v>
      </c>
      <c r="W114" s="135">
        <f t="shared" si="38"/>
        <v>1.48</v>
      </c>
      <c r="X114" s="135">
        <f t="shared" si="38"/>
        <v>1.48</v>
      </c>
      <c r="Y114" s="135">
        <f t="shared" si="38"/>
        <v>1.48</v>
      </c>
      <c r="Z114" s="135">
        <f t="shared" si="38"/>
        <v>1.48</v>
      </c>
      <c r="AA114" s="135">
        <f t="shared" si="38"/>
        <v>1.48</v>
      </c>
      <c r="AB114" s="135">
        <f t="shared" si="38"/>
        <v>1.48</v>
      </c>
      <c r="AC114" s="135">
        <f t="shared" si="38"/>
        <v>1.48</v>
      </c>
      <c r="AD114" s="135">
        <f t="shared" si="38"/>
        <v>1.48</v>
      </c>
      <c r="AE114" s="135">
        <f t="shared" si="38"/>
        <v>1.48</v>
      </c>
      <c r="AF114" s="135">
        <f t="shared" si="38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37"/>
        <v>2.2000000000000002</v>
      </c>
      <c r="D115" s="135">
        <f t="shared" si="37"/>
        <v>2.2000000000000002</v>
      </c>
      <c r="E115" s="135">
        <f t="shared" si="37"/>
        <v>2.2000000000000002</v>
      </c>
      <c r="F115" s="135">
        <f t="shared" si="37"/>
        <v>2.2000000000000002</v>
      </c>
      <c r="G115" s="135">
        <f t="shared" si="37"/>
        <v>2.2000000000000002</v>
      </c>
      <c r="H115" s="135">
        <f t="shared" si="37"/>
        <v>2.2000000000000002</v>
      </c>
      <c r="I115" s="135">
        <f t="shared" si="37"/>
        <v>2.2000000000000002</v>
      </c>
      <c r="J115" s="135">
        <f t="shared" si="37"/>
        <v>2.2000000000000002</v>
      </c>
      <c r="K115" s="135">
        <f t="shared" si="37"/>
        <v>2.2000000000000002</v>
      </c>
      <c r="L115" s="135">
        <f t="shared" si="37"/>
        <v>2.2000000000000002</v>
      </c>
      <c r="M115" s="135">
        <f t="shared" si="37"/>
        <v>2.2000000000000002</v>
      </c>
      <c r="N115" s="135">
        <f t="shared" si="37"/>
        <v>2.2000000000000002</v>
      </c>
      <c r="O115" s="135">
        <f t="shared" si="37"/>
        <v>2.2000000000000002</v>
      </c>
      <c r="P115" s="135">
        <f t="shared" si="37"/>
        <v>2.2000000000000002</v>
      </c>
      <c r="Q115" s="135">
        <f t="shared" si="37"/>
        <v>2.2000000000000002</v>
      </c>
      <c r="R115" s="135">
        <f t="shared" si="37"/>
        <v>2.2000000000000002</v>
      </c>
      <c r="S115" s="135">
        <f t="shared" si="38"/>
        <v>2.2000000000000002</v>
      </c>
      <c r="T115" s="135">
        <f t="shared" si="38"/>
        <v>2.2000000000000002</v>
      </c>
      <c r="U115" s="135">
        <f t="shared" si="38"/>
        <v>2.2000000000000002</v>
      </c>
      <c r="V115" s="135">
        <f t="shared" si="38"/>
        <v>2.2000000000000002</v>
      </c>
      <c r="W115" s="135">
        <f t="shared" si="38"/>
        <v>2.2000000000000002</v>
      </c>
      <c r="X115" s="135">
        <f t="shared" si="38"/>
        <v>2.2000000000000002</v>
      </c>
      <c r="Y115" s="135">
        <f t="shared" si="38"/>
        <v>2.2000000000000002</v>
      </c>
      <c r="Z115" s="135">
        <f t="shared" si="38"/>
        <v>2.2000000000000002</v>
      </c>
      <c r="AA115" s="135">
        <f t="shared" si="38"/>
        <v>2.2000000000000002</v>
      </c>
      <c r="AB115" s="135">
        <f t="shared" si="38"/>
        <v>2.2000000000000002</v>
      </c>
      <c r="AC115" s="135">
        <f t="shared" si="38"/>
        <v>2.2000000000000002</v>
      </c>
      <c r="AD115" s="135">
        <f t="shared" si="38"/>
        <v>2.2000000000000002</v>
      </c>
      <c r="AE115" s="135">
        <f t="shared" si="38"/>
        <v>2.2000000000000002</v>
      </c>
      <c r="AF115" s="135">
        <f t="shared" si="38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37"/>
        <v>2</v>
      </c>
      <c r="D116" s="135">
        <f t="shared" si="37"/>
        <v>2</v>
      </c>
      <c r="E116" s="135">
        <f t="shared" si="37"/>
        <v>2</v>
      </c>
      <c r="F116" s="135">
        <f t="shared" si="37"/>
        <v>2</v>
      </c>
      <c r="G116" s="135">
        <f t="shared" si="37"/>
        <v>2</v>
      </c>
      <c r="H116" s="135">
        <f t="shared" si="37"/>
        <v>2</v>
      </c>
      <c r="I116" s="135">
        <f t="shared" si="37"/>
        <v>2</v>
      </c>
      <c r="J116" s="135">
        <f t="shared" si="37"/>
        <v>2</v>
      </c>
      <c r="K116" s="135">
        <f t="shared" si="37"/>
        <v>2</v>
      </c>
      <c r="L116" s="135">
        <f t="shared" si="37"/>
        <v>2</v>
      </c>
      <c r="M116" s="135">
        <f t="shared" si="37"/>
        <v>2</v>
      </c>
      <c r="N116" s="135">
        <f t="shared" si="37"/>
        <v>2</v>
      </c>
      <c r="O116" s="135">
        <f t="shared" si="37"/>
        <v>2</v>
      </c>
      <c r="P116" s="135">
        <f t="shared" si="37"/>
        <v>2</v>
      </c>
      <c r="Q116" s="135">
        <f t="shared" si="37"/>
        <v>2</v>
      </c>
      <c r="R116" s="135">
        <f t="shared" si="37"/>
        <v>2</v>
      </c>
      <c r="S116" s="135">
        <f t="shared" si="38"/>
        <v>2</v>
      </c>
      <c r="T116" s="135">
        <f t="shared" si="38"/>
        <v>2</v>
      </c>
      <c r="U116" s="135">
        <f t="shared" si="38"/>
        <v>2</v>
      </c>
      <c r="V116" s="135">
        <f t="shared" si="38"/>
        <v>2</v>
      </c>
      <c r="W116" s="135">
        <f t="shared" si="38"/>
        <v>2</v>
      </c>
      <c r="X116" s="135">
        <f t="shared" si="38"/>
        <v>2</v>
      </c>
      <c r="Y116" s="135">
        <f t="shared" si="38"/>
        <v>2</v>
      </c>
      <c r="Z116" s="135">
        <f t="shared" si="38"/>
        <v>2</v>
      </c>
      <c r="AA116" s="135">
        <f t="shared" si="38"/>
        <v>2</v>
      </c>
      <c r="AB116" s="135">
        <f t="shared" si="38"/>
        <v>2</v>
      </c>
      <c r="AC116" s="135">
        <f t="shared" si="38"/>
        <v>2</v>
      </c>
      <c r="AD116" s="135">
        <f t="shared" si="38"/>
        <v>2</v>
      </c>
      <c r="AE116" s="135">
        <f t="shared" si="38"/>
        <v>2</v>
      </c>
      <c r="AF116" s="135">
        <f t="shared" si="38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37"/>
        <v>1.25</v>
      </c>
      <c r="D117" s="135">
        <f t="shared" si="37"/>
        <v>1.25</v>
      </c>
      <c r="E117" s="135">
        <f t="shared" si="37"/>
        <v>1.25</v>
      </c>
      <c r="F117" s="135">
        <f t="shared" si="37"/>
        <v>1.25</v>
      </c>
      <c r="G117" s="135">
        <f t="shared" si="37"/>
        <v>1.25</v>
      </c>
      <c r="H117" s="135">
        <f t="shared" si="37"/>
        <v>1.25</v>
      </c>
      <c r="I117" s="135">
        <f t="shared" si="37"/>
        <v>1.25</v>
      </c>
      <c r="J117" s="135">
        <f t="shared" si="37"/>
        <v>1.25</v>
      </c>
      <c r="K117" s="135">
        <f t="shared" si="37"/>
        <v>1.25</v>
      </c>
      <c r="L117" s="135">
        <f t="shared" si="37"/>
        <v>1.25</v>
      </c>
      <c r="M117" s="135">
        <f t="shared" si="37"/>
        <v>1.25</v>
      </c>
      <c r="N117" s="135">
        <f t="shared" si="37"/>
        <v>1.25</v>
      </c>
      <c r="O117" s="135">
        <f t="shared" si="37"/>
        <v>1.25</v>
      </c>
      <c r="P117" s="135">
        <f t="shared" si="37"/>
        <v>1.25</v>
      </c>
      <c r="Q117" s="135">
        <f t="shared" si="37"/>
        <v>1.25</v>
      </c>
      <c r="R117" s="135">
        <f t="shared" si="37"/>
        <v>1.25</v>
      </c>
      <c r="S117" s="135">
        <f t="shared" si="38"/>
        <v>1.25</v>
      </c>
      <c r="T117" s="135">
        <f t="shared" si="38"/>
        <v>1.25</v>
      </c>
      <c r="U117" s="135">
        <f t="shared" si="38"/>
        <v>1.25</v>
      </c>
      <c r="V117" s="135">
        <f t="shared" si="38"/>
        <v>1.25</v>
      </c>
      <c r="W117" s="135">
        <f t="shared" si="38"/>
        <v>1.25</v>
      </c>
      <c r="X117" s="135">
        <f t="shared" si="38"/>
        <v>1.25</v>
      </c>
      <c r="Y117" s="135">
        <f t="shared" si="38"/>
        <v>1.25</v>
      </c>
      <c r="Z117" s="135">
        <f t="shared" si="38"/>
        <v>1.25</v>
      </c>
      <c r="AA117" s="135">
        <f t="shared" si="38"/>
        <v>1.25</v>
      </c>
      <c r="AB117" s="135">
        <f t="shared" si="38"/>
        <v>1.25</v>
      </c>
      <c r="AC117" s="135">
        <f t="shared" si="38"/>
        <v>1.25</v>
      </c>
      <c r="AD117" s="135">
        <f t="shared" si="38"/>
        <v>1.25</v>
      </c>
      <c r="AE117" s="135">
        <f t="shared" si="38"/>
        <v>1.25</v>
      </c>
      <c r="AF117" s="135">
        <f t="shared" si="38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37"/>
        <v>1.1499999999999999</v>
      </c>
      <c r="D118" s="135">
        <f t="shared" si="37"/>
        <v>1.1499999999999999</v>
      </c>
      <c r="E118" s="135">
        <f t="shared" si="37"/>
        <v>1.1499999999999999</v>
      </c>
      <c r="F118" s="135">
        <f t="shared" si="37"/>
        <v>1.1499999999999999</v>
      </c>
      <c r="G118" s="135">
        <f t="shared" si="37"/>
        <v>1.1499999999999999</v>
      </c>
      <c r="H118" s="135">
        <f t="shared" si="37"/>
        <v>1.1499999999999999</v>
      </c>
      <c r="I118" s="135">
        <f t="shared" si="37"/>
        <v>1.1499999999999999</v>
      </c>
      <c r="J118" s="135">
        <f t="shared" si="37"/>
        <v>1.1499999999999999</v>
      </c>
      <c r="K118" s="135">
        <f t="shared" si="37"/>
        <v>1.1499999999999999</v>
      </c>
      <c r="L118" s="135">
        <f t="shared" si="37"/>
        <v>1.1499999999999999</v>
      </c>
      <c r="M118" s="135">
        <f t="shared" si="37"/>
        <v>1.1499999999999999</v>
      </c>
      <c r="N118" s="135">
        <f t="shared" si="37"/>
        <v>1.1499999999999999</v>
      </c>
      <c r="O118" s="135">
        <f t="shared" si="37"/>
        <v>1.1499999999999999</v>
      </c>
      <c r="P118" s="135">
        <f t="shared" si="37"/>
        <v>1.1499999999999999</v>
      </c>
      <c r="Q118" s="135">
        <f t="shared" si="37"/>
        <v>1.1499999999999999</v>
      </c>
      <c r="R118" s="135">
        <f t="shared" si="37"/>
        <v>1.1499999999999999</v>
      </c>
      <c r="S118" s="135">
        <f t="shared" si="38"/>
        <v>1.1499999999999999</v>
      </c>
      <c r="T118" s="135">
        <f t="shared" si="38"/>
        <v>1.1499999999999999</v>
      </c>
      <c r="U118" s="135">
        <f t="shared" si="38"/>
        <v>1.1499999999999999</v>
      </c>
      <c r="V118" s="135">
        <f t="shared" si="38"/>
        <v>1.1499999999999999</v>
      </c>
      <c r="W118" s="135">
        <f t="shared" si="38"/>
        <v>1.1499999999999999</v>
      </c>
      <c r="X118" s="135">
        <f t="shared" si="38"/>
        <v>1.1499999999999999</v>
      </c>
      <c r="Y118" s="135">
        <f t="shared" si="38"/>
        <v>1.1499999999999999</v>
      </c>
      <c r="Z118" s="135">
        <f t="shared" si="38"/>
        <v>1.1499999999999999</v>
      </c>
      <c r="AA118" s="135">
        <f t="shared" si="38"/>
        <v>1.1499999999999999</v>
      </c>
      <c r="AB118" s="135">
        <f t="shared" si="38"/>
        <v>1.1499999999999999</v>
      </c>
      <c r="AC118" s="135">
        <f t="shared" si="38"/>
        <v>1.1499999999999999</v>
      </c>
      <c r="AD118" s="135">
        <f t="shared" si="38"/>
        <v>1.1499999999999999</v>
      </c>
      <c r="AE118" s="135">
        <f t="shared" si="38"/>
        <v>1.1499999999999999</v>
      </c>
      <c r="AF118" s="135">
        <f t="shared" si="38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37"/>
        <v>2.133</v>
      </c>
      <c r="D119" s="135">
        <f t="shared" si="37"/>
        <v>2.133</v>
      </c>
      <c r="E119" s="135">
        <f t="shared" si="37"/>
        <v>2.133</v>
      </c>
      <c r="F119" s="135">
        <f t="shared" si="37"/>
        <v>2.133</v>
      </c>
      <c r="G119" s="135">
        <f t="shared" si="37"/>
        <v>2.133</v>
      </c>
      <c r="H119" s="135">
        <f t="shared" si="37"/>
        <v>2.133</v>
      </c>
      <c r="I119" s="135">
        <f t="shared" si="37"/>
        <v>2.133</v>
      </c>
      <c r="J119" s="135">
        <f t="shared" si="37"/>
        <v>2.133</v>
      </c>
      <c r="K119" s="135">
        <f t="shared" si="37"/>
        <v>2.133</v>
      </c>
      <c r="L119" s="135">
        <f t="shared" si="37"/>
        <v>2.133</v>
      </c>
      <c r="M119" s="135">
        <f t="shared" si="37"/>
        <v>2.133</v>
      </c>
      <c r="N119" s="135">
        <f t="shared" si="37"/>
        <v>2.133</v>
      </c>
      <c r="O119" s="135">
        <f t="shared" si="37"/>
        <v>2.133</v>
      </c>
      <c r="P119" s="135">
        <f t="shared" si="37"/>
        <v>2.133</v>
      </c>
      <c r="Q119" s="135">
        <f t="shared" si="37"/>
        <v>2.133</v>
      </c>
      <c r="R119" s="135">
        <f t="shared" si="37"/>
        <v>2.133</v>
      </c>
      <c r="S119" s="135">
        <f t="shared" si="38"/>
        <v>2.133</v>
      </c>
      <c r="T119" s="135">
        <f t="shared" si="38"/>
        <v>2.133</v>
      </c>
      <c r="U119" s="135">
        <f t="shared" si="38"/>
        <v>2.133</v>
      </c>
      <c r="V119" s="135">
        <f t="shared" si="38"/>
        <v>2.133</v>
      </c>
      <c r="W119" s="135">
        <f t="shared" si="38"/>
        <v>2.133</v>
      </c>
      <c r="X119" s="135">
        <f t="shared" si="38"/>
        <v>2.133</v>
      </c>
      <c r="Y119" s="135">
        <f t="shared" si="38"/>
        <v>2.133</v>
      </c>
      <c r="Z119" s="135">
        <f t="shared" si="38"/>
        <v>2.133</v>
      </c>
      <c r="AA119" s="135">
        <f t="shared" si="38"/>
        <v>2.133</v>
      </c>
      <c r="AB119" s="135">
        <f t="shared" si="38"/>
        <v>2.133</v>
      </c>
      <c r="AC119" s="135">
        <f t="shared" si="38"/>
        <v>2.133</v>
      </c>
      <c r="AD119" s="135">
        <f t="shared" si="38"/>
        <v>2.133</v>
      </c>
      <c r="AE119" s="135">
        <f t="shared" si="38"/>
        <v>2.133</v>
      </c>
      <c r="AF119" s="135">
        <f t="shared" si="38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37"/>
        <v>2.09</v>
      </c>
      <c r="D120" s="135">
        <f t="shared" si="37"/>
        <v>2.09</v>
      </c>
      <c r="E120" s="135">
        <f t="shared" si="37"/>
        <v>2.09</v>
      </c>
      <c r="F120" s="135">
        <f t="shared" si="37"/>
        <v>2.09</v>
      </c>
      <c r="G120" s="135">
        <f t="shared" si="37"/>
        <v>2.09</v>
      </c>
      <c r="H120" s="135">
        <f t="shared" si="37"/>
        <v>2.09</v>
      </c>
      <c r="I120" s="135">
        <f t="shared" si="37"/>
        <v>2.09</v>
      </c>
      <c r="J120" s="135">
        <f t="shared" si="37"/>
        <v>2.09</v>
      </c>
      <c r="K120" s="135">
        <f t="shared" si="37"/>
        <v>2.09</v>
      </c>
      <c r="L120" s="135">
        <f t="shared" si="37"/>
        <v>2.09</v>
      </c>
      <c r="M120" s="135">
        <f t="shared" si="37"/>
        <v>2.09</v>
      </c>
      <c r="N120" s="135">
        <f t="shared" si="37"/>
        <v>2.09</v>
      </c>
      <c r="O120" s="135">
        <f t="shared" si="37"/>
        <v>2.09</v>
      </c>
      <c r="P120" s="135">
        <f t="shared" si="37"/>
        <v>2.09</v>
      </c>
      <c r="Q120" s="135">
        <f t="shared" si="37"/>
        <v>2.09</v>
      </c>
      <c r="R120" s="135">
        <f t="shared" ref="R120:W170" si="39">Q120</f>
        <v>2.09</v>
      </c>
      <c r="S120" s="135">
        <f t="shared" si="38"/>
        <v>2.09</v>
      </c>
      <c r="T120" s="135">
        <f t="shared" si="38"/>
        <v>2.09</v>
      </c>
      <c r="U120" s="135">
        <f t="shared" si="38"/>
        <v>2.09</v>
      </c>
      <c r="V120" s="135">
        <f t="shared" si="38"/>
        <v>2.09</v>
      </c>
      <c r="W120" s="135">
        <f t="shared" si="38"/>
        <v>2.09</v>
      </c>
      <c r="X120" s="135">
        <f t="shared" si="38"/>
        <v>2.09</v>
      </c>
      <c r="Y120" s="135">
        <f t="shared" si="38"/>
        <v>2.09</v>
      </c>
      <c r="Z120" s="135">
        <f t="shared" si="38"/>
        <v>2.09</v>
      </c>
      <c r="AA120" s="135">
        <f t="shared" si="38"/>
        <v>2.09</v>
      </c>
      <c r="AB120" s="135">
        <f t="shared" si="38"/>
        <v>2.09</v>
      </c>
      <c r="AC120" s="135">
        <f t="shared" si="38"/>
        <v>2.09</v>
      </c>
      <c r="AD120" s="135">
        <f t="shared" si="38"/>
        <v>2.09</v>
      </c>
      <c r="AE120" s="135">
        <f t="shared" si="38"/>
        <v>2.09</v>
      </c>
      <c r="AF120" s="135">
        <f t="shared" si="38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40">B121</f>
        <v>1.1399999999999999</v>
      </c>
      <c r="D121" s="135">
        <f t="shared" si="40"/>
        <v>1.1399999999999999</v>
      </c>
      <c r="E121" s="135">
        <f t="shared" si="40"/>
        <v>1.1399999999999999</v>
      </c>
      <c r="F121" s="135">
        <f t="shared" si="40"/>
        <v>1.1399999999999999</v>
      </c>
      <c r="G121" s="135">
        <f t="shared" si="40"/>
        <v>1.1399999999999999</v>
      </c>
      <c r="H121" s="135">
        <f t="shared" si="40"/>
        <v>1.1399999999999999</v>
      </c>
      <c r="I121" s="135">
        <f t="shared" si="40"/>
        <v>1.1399999999999999</v>
      </c>
      <c r="J121" s="135">
        <f t="shared" si="40"/>
        <v>1.1399999999999999</v>
      </c>
      <c r="K121" s="135">
        <f t="shared" si="40"/>
        <v>1.1399999999999999</v>
      </c>
      <c r="L121" s="135">
        <f t="shared" si="40"/>
        <v>1.1399999999999999</v>
      </c>
      <c r="M121" s="135">
        <f t="shared" si="40"/>
        <v>1.1399999999999999</v>
      </c>
      <c r="N121" s="135">
        <f t="shared" si="40"/>
        <v>1.1399999999999999</v>
      </c>
      <c r="O121" s="135">
        <f t="shared" si="40"/>
        <v>1.1399999999999999</v>
      </c>
      <c r="P121" s="135">
        <f t="shared" si="40"/>
        <v>1.1399999999999999</v>
      </c>
      <c r="Q121" s="135">
        <f t="shared" si="40"/>
        <v>1.1399999999999999</v>
      </c>
      <c r="R121" s="135">
        <f t="shared" si="39"/>
        <v>1.1399999999999999</v>
      </c>
      <c r="S121" s="135">
        <f t="shared" si="38"/>
        <v>1.1399999999999999</v>
      </c>
      <c r="T121" s="135">
        <f t="shared" si="38"/>
        <v>1.1399999999999999</v>
      </c>
      <c r="U121" s="135">
        <f t="shared" si="38"/>
        <v>1.1399999999999999</v>
      </c>
      <c r="V121" s="135">
        <f t="shared" si="38"/>
        <v>1.1399999999999999</v>
      </c>
      <c r="W121" s="135">
        <f t="shared" si="38"/>
        <v>1.1399999999999999</v>
      </c>
      <c r="X121" s="135">
        <f t="shared" si="38"/>
        <v>1.1399999999999999</v>
      </c>
      <c r="Y121" s="135">
        <f t="shared" si="38"/>
        <v>1.1399999999999999</v>
      </c>
      <c r="Z121" s="135">
        <f t="shared" si="38"/>
        <v>1.1399999999999999</v>
      </c>
      <c r="AA121" s="135">
        <f t="shared" si="38"/>
        <v>1.1399999999999999</v>
      </c>
      <c r="AB121" s="135">
        <f t="shared" si="38"/>
        <v>1.1399999999999999</v>
      </c>
      <c r="AC121" s="135">
        <f t="shared" si="38"/>
        <v>1.1399999999999999</v>
      </c>
      <c r="AD121" s="135">
        <f t="shared" si="38"/>
        <v>1.1399999999999999</v>
      </c>
      <c r="AE121" s="135">
        <f t="shared" si="38"/>
        <v>1.1399999999999999</v>
      </c>
      <c r="AF121" s="135">
        <f t="shared" si="38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40"/>
        <v>0.82</v>
      </c>
      <c r="D122" s="135">
        <f t="shared" si="40"/>
        <v>0.82</v>
      </c>
      <c r="E122" s="135">
        <f t="shared" si="40"/>
        <v>0.82</v>
      </c>
      <c r="F122" s="135">
        <f t="shared" si="40"/>
        <v>0.82</v>
      </c>
      <c r="G122" s="135">
        <f t="shared" si="40"/>
        <v>0.82</v>
      </c>
      <c r="H122" s="135">
        <f t="shared" si="40"/>
        <v>0.82</v>
      </c>
      <c r="I122" s="135">
        <f t="shared" si="40"/>
        <v>0.82</v>
      </c>
      <c r="J122" s="135">
        <f t="shared" si="40"/>
        <v>0.82</v>
      </c>
      <c r="K122" s="135">
        <f t="shared" si="40"/>
        <v>0.82</v>
      </c>
      <c r="L122" s="135">
        <f t="shared" si="40"/>
        <v>0.82</v>
      </c>
      <c r="M122" s="135">
        <f t="shared" si="40"/>
        <v>0.82</v>
      </c>
      <c r="N122" s="135">
        <f t="shared" si="40"/>
        <v>0.82</v>
      </c>
      <c r="O122" s="135">
        <f t="shared" si="40"/>
        <v>0.82</v>
      </c>
      <c r="P122" s="135">
        <f t="shared" si="40"/>
        <v>0.82</v>
      </c>
      <c r="Q122" s="135">
        <f t="shared" si="40"/>
        <v>0.82</v>
      </c>
      <c r="R122" s="135">
        <f t="shared" si="39"/>
        <v>0.82</v>
      </c>
      <c r="S122" s="135">
        <f t="shared" si="38"/>
        <v>0.82</v>
      </c>
      <c r="T122" s="135">
        <f t="shared" si="38"/>
        <v>0.82</v>
      </c>
      <c r="U122" s="135">
        <f t="shared" si="38"/>
        <v>0.82</v>
      </c>
      <c r="V122" s="135">
        <f t="shared" si="38"/>
        <v>0.82</v>
      </c>
      <c r="W122" s="135">
        <f t="shared" si="38"/>
        <v>0.82</v>
      </c>
      <c r="X122" s="135">
        <f t="shared" si="38"/>
        <v>0.82</v>
      </c>
      <c r="Y122" s="135">
        <f t="shared" si="38"/>
        <v>0.82</v>
      </c>
      <c r="Z122" s="135">
        <f t="shared" si="38"/>
        <v>0.82</v>
      </c>
      <c r="AA122" s="135">
        <f t="shared" si="38"/>
        <v>0.82</v>
      </c>
      <c r="AB122" s="135">
        <f t="shared" si="38"/>
        <v>0.82</v>
      </c>
      <c r="AC122" s="135">
        <f t="shared" si="38"/>
        <v>0.82</v>
      </c>
      <c r="AD122" s="135">
        <f t="shared" si="38"/>
        <v>0.82</v>
      </c>
      <c r="AE122" s="135">
        <f t="shared" si="38"/>
        <v>0.82</v>
      </c>
      <c r="AF122" s="135">
        <f t="shared" si="38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40"/>
        <v>2</v>
      </c>
      <c r="D123" s="135">
        <f t="shared" si="40"/>
        <v>2</v>
      </c>
      <c r="E123" s="135">
        <f t="shared" si="40"/>
        <v>2</v>
      </c>
      <c r="F123" s="135">
        <f t="shared" si="40"/>
        <v>2</v>
      </c>
      <c r="G123" s="135">
        <f t="shared" si="40"/>
        <v>2</v>
      </c>
      <c r="H123" s="135">
        <f t="shared" si="40"/>
        <v>2</v>
      </c>
      <c r="I123" s="135">
        <f t="shared" si="40"/>
        <v>2</v>
      </c>
      <c r="J123" s="135">
        <f t="shared" si="40"/>
        <v>2</v>
      </c>
      <c r="K123" s="135">
        <f t="shared" si="40"/>
        <v>2</v>
      </c>
      <c r="L123" s="135">
        <f t="shared" si="40"/>
        <v>2</v>
      </c>
      <c r="M123" s="135">
        <f t="shared" si="40"/>
        <v>2</v>
      </c>
      <c r="N123" s="135">
        <f t="shared" si="40"/>
        <v>2</v>
      </c>
      <c r="O123" s="135">
        <f t="shared" si="40"/>
        <v>2</v>
      </c>
      <c r="P123" s="135">
        <f t="shared" si="40"/>
        <v>2</v>
      </c>
      <c r="Q123" s="135">
        <f t="shared" si="40"/>
        <v>2</v>
      </c>
      <c r="R123" s="135">
        <f t="shared" si="39"/>
        <v>2</v>
      </c>
      <c r="S123" s="135">
        <f t="shared" si="38"/>
        <v>2</v>
      </c>
      <c r="T123" s="135">
        <f t="shared" si="38"/>
        <v>2</v>
      </c>
      <c r="U123" s="135">
        <f t="shared" si="38"/>
        <v>2</v>
      </c>
      <c r="V123" s="135">
        <f t="shared" ref="V123:AF146" si="41">U123</f>
        <v>2</v>
      </c>
      <c r="W123" s="135">
        <f t="shared" si="41"/>
        <v>2</v>
      </c>
      <c r="X123" s="135">
        <f t="shared" si="41"/>
        <v>2</v>
      </c>
      <c r="Y123" s="135">
        <f t="shared" si="41"/>
        <v>2</v>
      </c>
      <c r="Z123" s="135">
        <f t="shared" si="41"/>
        <v>2</v>
      </c>
      <c r="AA123" s="135">
        <f t="shared" si="41"/>
        <v>2</v>
      </c>
      <c r="AB123" s="135">
        <f t="shared" si="41"/>
        <v>2</v>
      </c>
      <c r="AC123" s="135">
        <f t="shared" si="41"/>
        <v>2</v>
      </c>
      <c r="AD123" s="135">
        <f t="shared" si="41"/>
        <v>2</v>
      </c>
      <c r="AE123" s="135">
        <f t="shared" si="41"/>
        <v>2</v>
      </c>
      <c r="AF123" s="135">
        <f t="shared" si="41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40"/>
        <v>5.61</v>
      </c>
      <c r="D124" s="135">
        <f t="shared" si="40"/>
        <v>5.61</v>
      </c>
      <c r="E124" s="135">
        <f t="shared" si="40"/>
        <v>5.61</v>
      </c>
      <c r="F124" s="135">
        <f t="shared" si="40"/>
        <v>5.61</v>
      </c>
      <c r="G124" s="135">
        <f t="shared" si="40"/>
        <v>5.61</v>
      </c>
      <c r="H124" s="135">
        <f t="shared" si="40"/>
        <v>5.61</v>
      </c>
      <c r="I124" s="135">
        <f t="shared" si="40"/>
        <v>5.61</v>
      </c>
      <c r="J124" s="135">
        <f t="shared" si="40"/>
        <v>5.61</v>
      </c>
      <c r="K124" s="135">
        <f t="shared" si="40"/>
        <v>5.61</v>
      </c>
      <c r="L124" s="135">
        <f t="shared" si="40"/>
        <v>5.61</v>
      </c>
      <c r="M124" s="135">
        <f t="shared" si="40"/>
        <v>5.61</v>
      </c>
      <c r="N124" s="135">
        <f t="shared" si="40"/>
        <v>5.61</v>
      </c>
      <c r="O124" s="135">
        <f t="shared" si="40"/>
        <v>5.61</v>
      </c>
      <c r="P124" s="135">
        <f t="shared" si="40"/>
        <v>5.61</v>
      </c>
      <c r="Q124" s="135">
        <f t="shared" si="40"/>
        <v>5.61</v>
      </c>
      <c r="R124" s="135">
        <f t="shared" si="39"/>
        <v>5.61</v>
      </c>
      <c r="S124" s="135">
        <f t="shared" si="39"/>
        <v>5.61</v>
      </c>
      <c r="T124" s="135">
        <f t="shared" si="39"/>
        <v>5.61</v>
      </c>
      <c r="U124" s="135">
        <f t="shared" si="39"/>
        <v>5.61</v>
      </c>
      <c r="V124" s="135">
        <f t="shared" si="41"/>
        <v>5.61</v>
      </c>
      <c r="W124" s="135">
        <f t="shared" si="41"/>
        <v>5.61</v>
      </c>
      <c r="X124" s="135">
        <f t="shared" si="41"/>
        <v>5.61</v>
      </c>
      <c r="Y124" s="135">
        <f t="shared" si="41"/>
        <v>5.61</v>
      </c>
      <c r="Z124" s="135">
        <f t="shared" si="41"/>
        <v>5.61</v>
      </c>
      <c r="AA124" s="135">
        <f t="shared" si="41"/>
        <v>5.61</v>
      </c>
      <c r="AB124" s="135">
        <f t="shared" si="41"/>
        <v>5.61</v>
      </c>
      <c r="AC124" s="135">
        <f t="shared" si="41"/>
        <v>5.61</v>
      </c>
      <c r="AD124" s="135">
        <f t="shared" si="41"/>
        <v>5.61</v>
      </c>
      <c r="AE124" s="135">
        <f t="shared" si="41"/>
        <v>5.61</v>
      </c>
      <c r="AF124" s="135">
        <f t="shared" si="41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40"/>
        <v>1.25</v>
      </c>
      <c r="D125" s="135">
        <f t="shared" si="40"/>
        <v>1.25</v>
      </c>
      <c r="E125" s="135">
        <f t="shared" si="40"/>
        <v>1.25</v>
      </c>
      <c r="F125" s="135">
        <f t="shared" si="40"/>
        <v>1.25</v>
      </c>
      <c r="G125" s="135">
        <f t="shared" si="40"/>
        <v>1.25</v>
      </c>
      <c r="H125" s="135">
        <f t="shared" si="40"/>
        <v>1.25</v>
      </c>
      <c r="I125" s="135">
        <f t="shared" si="40"/>
        <v>1.25</v>
      </c>
      <c r="J125" s="135">
        <f t="shared" si="40"/>
        <v>1.25</v>
      </c>
      <c r="K125" s="135">
        <f t="shared" si="40"/>
        <v>1.25</v>
      </c>
      <c r="L125" s="135">
        <f t="shared" si="40"/>
        <v>1.25</v>
      </c>
      <c r="M125" s="135">
        <f t="shared" si="40"/>
        <v>1.25</v>
      </c>
      <c r="N125" s="135">
        <f t="shared" si="40"/>
        <v>1.25</v>
      </c>
      <c r="O125" s="135">
        <f t="shared" si="40"/>
        <v>1.25</v>
      </c>
      <c r="P125" s="135">
        <f t="shared" si="40"/>
        <v>1.25</v>
      </c>
      <c r="Q125" s="135">
        <f t="shared" si="40"/>
        <v>1.25</v>
      </c>
      <c r="R125" s="135">
        <f t="shared" si="39"/>
        <v>1.25</v>
      </c>
      <c r="S125" s="135">
        <f t="shared" si="39"/>
        <v>1.25</v>
      </c>
      <c r="T125" s="135">
        <f t="shared" si="39"/>
        <v>1.25</v>
      </c>
      <c r="U125" s="135">
        <f t="shared" si="39"/>
        <v>1.25</v>
      </c>
      <c r="V125" s="135">
        <f t="shared" si="41"/>
        <v>1.25</v>
      </c>
      <c r="W125" s="135">
        <f t="shared" si="41"/>
        <v>1.25</v>
      </c>
      <c r="X125" s="135">
        <f t="shared" si="41"/>
        <v>1.25</v>
      </c>
      <c r="Y125" s="135">
        <f t="shared" si="41"/>
        <v>1.25</v>
      </c>
      <c r="Z125" s="135">
        <f t="shared" si="41"/>
        <v>1.25</v>
      </c>
      <c r="AA125" s="135">
        <f t="shared" si="41"/>
        <v>1.25</v>
      </c>
      <c r="AB125" s="135">
        <f t="shared" si="41"/>
        <v>1.25</v>
      </c>
      <c r="AC125" s="135">
        <f t="shared" si="41"/>
        <v>1.25</v>
      </c>
      <c r="AD125" s="135">
        <f t="shared" si="41"/>
        <v>1.25</v>
      </c>
      <c r="AE125" s="135">
        <f t="shared" si="41"/>
        <v>1.25</v>
      </c>
      <c r="AF125" s="135">
        <f t="shared" si="41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40"/>
        <v>1.25</v>
      </c>
      <c r="D126" s="135">
        <f t="shared" si="40"/>
        <v>1.25</v>
      </c>
      <c r="E126" s="135">
        <f t="shared" si="40"/>
        <v>1.25</v>
      </c>
      <c r="F126" s="135">
        <f t="shared" si="40"/>
        <v>1.25</v>
      </c>
      <c r="G126" s="135">
        <f t="shared" si="40"/>
        <v>1.25</v>
      </c>
      <c r="H126" s="135">
        <f t="shared" si="40"/>
        <v>1.25</v>
      </c>
      <c r="I126" s="135">
        <f t="shared" si="40"/>
        <v>1.25</v>
      </c>
      <c r="J126" s="135">
        <f t="shared" si="40"/>
        <v>1.25</v>
      </c>
      <c r="K126" s="135">
        <f t="shared" si="40"/>
        <v>1.25</v>
      </c>
      <c r="L126" s="135">
        <f t="shared" si="40"/>
        <v>1.25</v>
      </c>
      <c r="M126" s="135">
        <f t="shared" si="40"/>
        <v>1.25</v>
      </c>
      <c r="N126" s="135">
        <f t="shared" si="40"/>
        <v>1.25</v>
      </c>
      <c r="O126" s="135">
        <f t="shared" si="40"/>
        <v>1.25</v>
      </c>
      <c r="P126" s="135">
        <f t="shared" si="40"/>
        <v>1.25</v>
      </c>
      <c r="Q126" s="135">
        <f t="shared" si="40"/>
        <v>1.25</v>
      </c>
      <c r="R126" s="135">
        <f t="shared" si="39"/>
        <v>1.25</v>
      </c>
      <c r="S126" s="135">
        <f t="shared" si="39"/>
        <v>1.25</v>
      </c>
      <c r="T126" s="135">
        <f t="shared" si="39"/>
        <v>1.25</v>
      </c>
      <c r="U126" s="135">
        <f t="shared" si="39"/>
        <v>1.25</v>
      </c>
      <c r="V126" s="135">
        <f t="shared" si="41"/>
        <v>1.25</v>
      </c>
      <c r="W126" s="135">
        <f t="shared" si="41"/>
        <v>1.25</v>
      </c>
      <c r="X126" s="135">
        <f t="shared" si="41"/>
        <v>1.25</v>
      </c>
      <c r="Y126" s="135">
        <f t="shared" si="41"/>
        <v>1.25</v>
      </c>
      <c r="Z126" s="135">
        <f t="shared" si="41"/>
        <v>1.25</v>
      </c>
      <c r="AA126" s="135">
        <f t="shared" si="41"/>
        <v>1.25</v>
      </c>
      <c r="AB126" s="135">
        <f t="shared" si="41"/>
        <v>1.25</v>
      </c>
      <c r="AC126" s="135">
        <f t="shared" si="41"/>
        <v>1.25</v>
      </c>
      <c r="AD126" s="135">
        <f t="shared" si="41"/>
        <v>1.25</v>
      </c>
      <c r="AE126" s="135">
        <f t="shared" si="41"/>
        <v>1.25</v>
      </c>
      <c r="AF126" s="135">
        <f t="shared" si="41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40"/>
        <v>1.46</v>
      </c>
      <c r="D127" s="135">
        <f t="shared" si="40"/>
        <v>1.46</v>
      </c>
      <c r="E127" s="135">
        <f t="shared" si="40"/>
        <v>1.46</v>
      </c>
      <c r="F127" s="135">
        <f t="shared" si="40"/>
        <v>1.46</v>
      </c>
      <c r="G127" s="135">
        <f t="shared" si="40"/>
        <v>1.46</v>
      </c>
      <c r="H127" s="135">
        <f t="shared" si="40"/>
        <v>1.46</v>
      </c>
      <c r="I127" s="135">
        <f t="shared" si="40"/>
        <v>1.46</v>
      </c>
      <c r="J127" s="135">
        <f t="shared" si="40"/>
        <v>1.46</v>
      </c>
      <c r="K127" s="135">
        <f t="shared" si="40"/>
        <v>1.46</v>
      </c>
      <c r="L127" s="135">
        <f t="shared" si="40"/>
        <v>1.46</v>
      </c>
      <c r="M127" s="135">
        <f t="shared" si="40"/>
        <v>1.46</v>
      </c>
      <c r="N127" s="135">
        <f t="shared" si="40"/>
        <v>1.46</v>
      </c>
      <c r="O127" s="135">
        <f t="shared" si="40"/>
        <v>1.46</v>
      </c>
      <c r="P127" s="135">
        <f t="shared" si="40"/>
        <v>1.46</v>
      </c>
      <c r="Q127" s="135">
        <f t="shared" si="40"/>
        <v>1.46</v>
      </c>
      <c r="R127" s="135">
        <f t="shared" si="39"/>
        <v>1.46</v>
      </c>
      <c r="S127" s="135">
        <f t="shared" si="39"/>
        <v>1.46</v>
      </c>
      <c r="T127" s="135">
        <f t="shared" si="39"/>
        <v>1.46</v>
      </c>
      <c r="U127" s="135">
        <f t="shared" si="39"/>
        <v>1.46</v>
      </c>
      <c r="V127" s="135">
        <f t="shared" si="41"/>
        <v>1.46</v>
      </c>
      <c r="W127" s="135">
        <f t="shared" si="41"/>
        <v>1.46</v>
      </c>
      <c r="X127" s="135">
        <f t="shared" si="41"/>
        <v>1.46</v>
      </c>
      <c r="Y127" s="135">
        <f t="shared" si="41"/>
        <v>1.46</v>
      </c>
      <c r="Z127" s="135">
        <f t="shared" si="41"/>
        <v>1.46</v>
      </c>
      <c r="AA127" s="135">
        <f t="shared" si="41"/>
        <v>1.46</v>
      </c>
      <c r="AB127" s="135">
        <f t="shared" si="41"/>
        <v>1.46</v>
      </c>
      <c r="AC127" s="135">
        <f t="shared" si="41"/>
        <v>1.46</v>
      </c>
      <c r="AD127" s="135">
        <f t="shared" si="41"/>
        <v>1.46</v>
      </c>
      <c r="AE127" s="135">
        <f t="shared" si="41"/>
        <v>1.46</v>
      </c>
      <c r="AF127" s="135">
        <f t="shared" si="41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40"/>
        <v>3</v>
      </c>
      <c r="D128" s="135">
        <f t="shared" si="40"/>
        <v>3</v>
      </c>
      <c r="E128" s="135">
        <f t="shared" si="40"/>
        <v>3</v>
      </c>
      <c r="F128" s="135">
        <f t="shared" si="40"/>
        <v>3</v>
      </c>
      <c r="G128" s="135">
        <f t="shared" si="40"/>
        <v>3</v>
      </c>
      <c r="H128" s="135">
        <f t="shared" si="40"/>
        <v>3</v>
      </c>
      <c r="I128" s="135">
        <f t="shared" si="40"/>
        <v>3</v>
      </c>
      <c r="J128" s="135">
        <f t="shared" si="40"/>
        <v>3</v>
      </c>
      <c r="K128" s="135">
        <f t="shared" si="40"/>
        <v>3</v>
      </c>
      <c r="L128" s="135">
        <f t="shared" si="40"/>
        <v>3</v>
      </c>
      <c r="M128" s="135">
        <f t="shared" si="40"/>
        <v>3</v>
      </c>
      <c r="N128" s="135">
        <f t="shared" si="40"/>
        <v>3</v>
      </c>
      <c r="O128" s="135">
        <f t="shared" si="40"/>
        <v>3</v>
      </c>
      <c r="P128" s="135">
        <f t="shared" si="40"/>
        <v>3</v>
      </c>
      <c r="Q128" s="135">
        <f t="shared" si="40"/>
        <v>3</v>
      </c>
      <c r="R128" s="135">
        <f t="shared" si="39"/>
        <v>3</v>
      </c>
      <c r="S128" s="135">
        <f t="shared" si="39"/>
        <v>3</v>
      </c>
      <c r="T128" s="135">
        <f t="shared" si="39"/>
        <v>3</v>
      </c>
      <c r="U128" s="135">
        <f t="shared" si="39"/>
        <v>3</v>
      </c>
      <c r="V128" s="135">
        <f t="shared" si="41"/>
        <v>3</v>
      </c>
      <c r="W128" s="135">
        <f t="shared" si="41"/>
        <v>3</v>
      </c>
      <c r="X128" s="135">
        <f t="shared" si="41"/>
        <v>3</v>
      </c>
      <c r="Y128" s="135">
        <f t="shared" si="41"/>
        <v>3</v>
      </c>
      <c r="Z128" s="135">
        <f t="shared" si="41"/>
        <v>3</v>
      </c>
      <c r="AA128" s="135">
        <f t="shared" si="41"/>
        <v>3</v>
      </c>
      <c r="AB128" s="135">
        <f t="shared" si="41"/>
        <v>3</v>
      </c>
      <c r="AC128" s="135">
        <f t="shared" si="41"/>
        <v>3</v>
      </c>
      <c r="AD128" s="135">
        <f t="shared" si="41"/>
        <v>3</v>
      </c>
      <c r="AE128" s="135">
        <f t="shared" si="41"/>
        <v>3</v>
      </c>
      <c r="AF128" s="135">
        <f t="shared" si="41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40"/>
        <v>3.3</v>
      </c>
      <c r="D129" s="135">
        <f t="shared" si="40"/>
        <v>3.3</v>
      </c>
      <c r="E129" s="135">
        <f t="shared" si="40"/>
        <v>3.3</v>
      </c>
      <c r="F129" s="135">
        <f t="shared" si="40"/>
        <v>3.3</v>
      </c>
      <c r="G129" s="135">
        <f t="shared" si="40"/>
        <v>3.3</v>
      </c>
      <c r="H129" s="135">
        <f t="shared" si="40"/>
        <v>3.3</v>
      </c>
      <c r="I129" s="135">
        <f t="shared" si="40"/>
        <v>3.3</v>
      </c>
      <c r="J129" s="135">
        <f t="shared" si="40"/>
        <v>3.3</v>
      </c>
      <c r="K129" s="135">
        <f t="shared" si="40"/>
        <v>3.3</v>
      </c>
      <c r="L129" s="135">
        <f t="shared" si="40"/>
        <v>3.3</v>
      </c>
      <c r="M129" s="135">
        <f t="shared" si="40"/>
        <v>3.3</v>
      </c>
      <c r="N129" s="135">
        <f t="shared" si="40"/>
        <v>3.3</v>
      </c>
      <c r="O129" s="135">
        <f t="shared" si="40"/>
        <v>3.3</v>
      </c>
      <c r="P129" s="135">
        <f t="shared" si="40"/>
        <v>3.3</v>
      </c>
      <c r="Q129" s="135">
        <f t="shared" si="40"/>
        <v>3.3</v>
      </c>
      <c r="R129" s="135">
        <f t="shared" si="39"/>
        <v>3.3</v>
      </c>
      <c r="S129" s="135">
        <f t="shared" si="39"/>
        <v>3.3</v>
      </c>
      <c r="T129" s="135">
        <f t="shared" si="39"/>
        <v>3.3</v>
      </c>
      <c r="U129" s="135">
        <f t="shared" si="39"/>
        <v>3.3</v>
      </c>
      <c r="V129" s="135">
        <f t="shared" si="41"/>
        <v>3.3</v>
      </c>
      <c r="W129" s="135">
        <f t="shared" si="41"/>
        <v>3.3</v>
      </c>
      <c r="X129" s="135">
        <f t="shared" si="41"/>
        <v>3.3</v>
      </c>
      <c r="Y129" s="135">
        <f t="shared" si="41"/>
        <v>3.3</v>
      </c>
      <c r="Z129" s="135">
        <f t="shared" si="41"/>
        <v>3.3</v>
      </c>
      <c r="AA129" s="135">
        <f t="shared" si="41"/>
        <v>3.3</v>
      </c>
      <c r="AB129" s="135">
        <f t="shared" si="41"/>
        <v>3.3</v>
      </c>
      <c r="AC129" s="135">
        <f t="shared" si="41"/>
        <v>3.3</v>
      </c>
      <c r="AD129" s="135">
        <f t="shared" si="41"/>
        <v>3.3</v>
      </c>
      <c r="AE129" s="135">
        <f t="shared" si="41"/>
        <v>3.3</v>
      </c>
      <c r="AF129" s="135">
        <f t="shared" si="41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40"/>
        <v>1.76</v>
      </c>
      <c r="D130" s="135">
        <f t="shared" si="40"/>
        <v>1.76</v>
      </c>
      <c r="E130" s="135">
        <f t="shared" si="40"/>
        <v>1.76</v>
      </c>
      <c r="F130" s="135">
        <f t="shared" si="40"/>
        <v>1.76</v>
      </c>
      <c r="G130" s="135">
        <f t="shared" si="40"/>
        <v>1.76</v>
      </c>
      <c r="H130" s="135">
        <f t="shared" si="40"/>
        <v>1.76</v>
      </c>
      <c r="I130" s="135">
        <f t="shared" si="40"/>
        <v>1.76</v>
      </c>
      <c r="J130" s="135">
        <f t="shared" si="40"/>
        <v>1.76</v>
      </c>
      <c r="K130" s="135">
        <f t="shared" si="40"/>
        <v>1.76</v>
      </c>
      <c r="L130" s="135">
        <f t="shared" si="40"/>
        <v>1.76</v>
      </c>
      <c r="M130" s="135">
        <f t="shared" si="40"/>
        <v>1.76</v>
      </c>
      <c r="N130" s="135">
        <f t="shared" si="40"/>
        <v>1.76</v>
      </c>
      <c r="O130" s="135">
        <f t="shared" si="40"/>
        <v>1.76</v>
      </c>
      <c r="P130" s="135">
        <f t="shared" si="40"/>
        <v>1.76</v>
      </c>
      <c r="Q130" s="135">
        <f t="shared" si="40"/>
        <v>1.76</v>
      </c>
      <c r="R130" s="135">
        <f t="shared" si="39"/>
        <v>1.76</v>
      </c>
      <c r="S130" s="135">
        <f t="shared" si="39"/>
        <v>1.76</v>
      </c>
      <c r="T130" s="135">
        <f t="shared" si="39"/>
        <v>1.76</v>
      </c>
      <c r="U130" s="135">
        <f t="shared" si="39"/>
        <v>1.76</v>
      </c>
      <c r="V130" s="135">
        <f t="shared" si="41"/>
        <v>1.76</v>
      </c>
      <c r="W130" s="135">
        <f t="shared" si="41"/>
        <v>1.76</v>
      </c>
      <c r="X130" s="135">
        <f t="shared" si="41"/>
        <v>1.76</v>
      </c>
      <c r="Y130" s="135">
        <f t="shared" si="41"/>
        <v>1.76</v>
      </c>
      <c r="Z130" s="135">
        <f t="shared" si="41"/>
        <v>1.76</v>
      </c>
      <c r="AA130" s="135">
        <f t="shared" si="41"/>
        <v>1.76</v>
      </c>
      <c r="AB130" s="135">
        <f t="shared" si="41"/>
        <v>1.76</v>
      </c>
      <c r="AC130" s="135">
        <f t="shared" si="41"/>
        <v>1.76</v>
      </c>
      <c r="AD130" s="135">
        <f t="shared" si="41"/>
        <v>1.76</v>
      </c>
      <c r="AE130" s="135">
        <f t="shared" si="41"/>
        <v>1.76</v>
      </c>
      <c r="AF130" s="135">
        <f t="shared" si="41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40"/>
        <v>0</v>
      </c>
      <c r="D131" s="135">
        <f t="shared" si="40"/>
        <v>0</v>
      </c>
      <c r="E131" s="135">
        <f t="shared" si="40"/>
        <v>0</v>
      </c>
      <c r="F131" s="135">
        <f t="shared" si="40"/>
        <v>0</v>
      </c>
      <c r="G131" s="135">
        <f t="shared" si="40"/>
        <v>0</v>
      </c>
      <c r="H131" s="135">
        <f t="shared" si="40"/>
        <v>0</v>
      </c>
      <c r="I131" s="135">
        <f t="shared" si="40"/>
        <v>0</v>
      </c>
      <c r="J131" s="135">
        <f t="shared" si="40"/>
        <v>0</v>
      </c>
      <c r="K131" s="135">
        <f t="shared" si="40"/>
        <v>0</v>
      </c>
      <c r="L131" s="135">
        <f t="shared" si="40"/>
        <v>0</v>
      </c>
      <c r="M131" s="135">
        <f t="shared" si="40"/>
        <v>0</v>
      </c>
      <c r="N131" s="135">
        <f t="shared" si="40"/>
        <v>0</v>
      </c>
      <c r="O131" s="135">
        <f t="shared" si="40"/>
        <v>0</v>
      </c>
      <c r="P131" s="135">
        <f t="shared" si="40"/>
        <v>0</v>
      </c>
      <c r="Q131" s="135">
        <f t="shared" si="40"/>
        <v>0</v>
      </c>
      <c r="R131" s="135">
        <f t="shared" si="39"/>
        <v>0</v>
      </c>
      <c r="S131" s="135">
        <f t="shared" si="39"/>
        <v>0</v>
      </c>
      <c r="T131" s="135">
        <f t="shared" si="39"/>
        <v>0</v>
      </c>
      <c r="U131" s="135">
        <f t="shared" si="39"/>
        <v>0</v>
      </c>
      <c r="V131" s="135">
        <f t="shared" si="41"/>
        <v>0</v>
      </c>
      <c r="W131" s="135">
        <f t="shared" si="41"/>
        <v>0</v>
      </c>
      <c r="X131" s="135">
        <f t="shared" si="41"/>
        <v>0</v>
      </c>
      <c r="Y131" s="135">
        <f t="shared" si="41"/>
        <v>0</v>
      </c>
      <c r="Z131" s="135">
        <f t="shared" si="41"/>
        <v>0</v>
      </c>
      <c r="AA131" s="135">
        <f t="shared" si="41"/>
        <v>0</v>
      </c>
      <c r="AB131" s="135">
        <f t="shared" si="41"/>
        <v>0</v>
      </c>
      <c r="AC131" s="135">
        <f t="shared" si="41"/>
        <v>0</v>
      </c>
      <c r="AD131" s="135">
        <f t="shared" si="41"/>
        <v>0</v>
      </c>
      <c r="AE131" s="135">
        <f t="shared" si="41"/>
        <v>0</v>
      </c>
      <c r="AF131" s="135">
        <f t="shared" si="41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40"/>
        <v>0.1</v>
      </c>
      <c r="D132" s="135">
        <f t="shared" si="40"/>
        <v>0.1</v>
      </c>
      <c r="E132" s="135">
        <f t="shared" si="40"/>
        <v>0.1</v>
      </c>
      <c r="F132" s="135">
        <f t="shared" si="40"/>
        <v>0.1</v>
      </c>
      <c r="G132" s="135">
        <f t="shared" si="40"/>
        <v>0.1</v>
      </c>
      <c r="H132" s="135">
        <f t="shared" si="40"/>
        <v>0.1</v>
      </c>
      <c r="I132" s="135">
        <f t="shared" si="40"/>
        <v>0.1</v>
      </c>
      <c r="J132" s="135">
        <f t="shared" si="40"/>
        <v>0.1</v>
      </c>
      <c r="K132" s="135">
        <f t="shared" si="40"/>
        <v>0.1</v>
      </c>
      <c r="L132" s="135">
        <f t="shared" si="40"/>
        <v>0.1</v>
      </c>
      <c r="M132" s="135">
        <f t="shared" si="40"/>
        <v>0.1</v>
      </c>
      <c r="N132" s="135">
        <f t="shared" si="40"/>
        <v>0.1</v>
      </c>
      <c r="O132" s="135">
        <f t="shared" si="40"/>
        <v>0.1</v>
      </c>
      <c r="P132" s="135">
        <f t="shared" si="40"/>
        <v>0.1</v>
      </c>
      <c r="Q132" s="135">
        <f t="shared" si="40"/>
        <v>0.1</v>
      </c>
      <c r="R132" s="135">
        <f t="shared" si="39"/>
        <v>0.1</v>
      </c>
      <c r="S132" s="135">
        <f t="shared" si="39"/>
        <v>0.1</v>
      </c>
      <c r="T132" s="135">
        <f t="shared" si="39"/>
        <v>0.1</v>
      </c>
      <c r="U132" s="135">
        <f t="shared" si="39"/>
        <v>0.1</v>
      </c>
      <c r="V132" s="135">
        <f t="shared" si="41"/>
        <v>0.1</v>
      </c>
      <c r="W132" s="135">
        <f t="shared" si="41"/>
        <v>0.1</v>
      </c>
      <c r="X132" s="135">
        <f t="shared" si="41"/>
        <v>0.1</v>
      </c>
      <c r="Y132" s="135">
        <f t="shared" si="41"/>
        <v>0.1</v>
      </c>
      <c r="Z132" s="135">
        <f t="shared" si="41"/>
        <v>0.1</v>
      </c>
      <c r="AA132" s="135">
        <f t="shared" si="41"/>
        <v>0.1</v>
      </c>
      <c r="AB132" s="135">
        <f t="shared" si="41"/>
        <v>0.1</v>
      </c>
      <c r="AC132" s="135">
        <f t="shared" si="41"/>
        <v>0.1</v>
      </c>
      <c r="AD132" s="135">
        <f t="shared" si="41"/>
        <v>0.1</v>
      </c>
      <c r="AE132" s="135">
        <f t="shared" si="41"/>
        <v>0.1</v>
      </c>
      <c r="AF132" s="135">
        <f t="shared" si="41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40"/>
        <v>2.0499999999999998</v>
      </c>
      <c r="D133" s="135">
        <f t="shared" si="40"/>
        <v>2.0499999999999998</v>
      </c>
      <c r="E133" s="135">
        <f t="shared" si="40"/>
        <v>2.0499999999999998</v>
      </c>
      <c r="F133" s="135">
        <f t="shared" si="40"/>
        <v>2.0499999999999998</v>
      </c>
      <c r="G133" s="135">
        <f t="shared" si="40"/>
        <v>2.0499999999999998</v>
      </c>
      <c r="H133" s="135">
        <f t="shared" si="40"/>
        <v>2.0499999999999998</v>
      </c>
      <c r="I133" s="135">
        <f t="shared" si="40"/>
        <v>2.0499999999999998</v>
      </c>
      <c r="J133" s="135">
        <f t="shared" si="40"/>
        <v>2.0499999999999998</v>
      </c>
      <c r="K133" s="135">
        <f t="shared" si="40"/>
        <v>2.0499999999999998</v>
      </c>
      <c r="L133" s="135">
        <f t="shared" si="40"/>
        <v>2.0499999999999998</v>
      </c>
      <c r="M133" s="135">
        <f t="shared" si="40"/>
        <v>2.0499999999999998</v>
      </c>
      <c r="N133" s="135">
        <f t="shared" si="40"/>
        <v>2.0499999999999998</v>
      </c>
      <c r="O133" s="135">
        <f t="shared" si="40"/>
        <v>2.0499999999999998</v>
      </c>
      <c r="P133" s="135">
        <f t="shared" si="40"/>
        <v>2.0499999999999998</v>
      </c>
      <c r="Q133" s="135">
        <f t="shared" si="40"/>
        <v>2.0499999999999998</v>
      </c>
      <c r="R133" s="135">
        <f t="shared" si="39"/>
        <v>2.0499999999999998</v>
      </c>
      <c r="S133" s="135">
        <f t="shared" si="39"/>
        <v>2.0499999999999998</v>
      </c>
      <c r="T133" s="135">
        <f t="shared" si="39"/>
        <v>2.0499999999999998</v>
      </c>
      <c r="U133" s="135">
        <f t="shared" si="39"/>
        <v>2.0499999999999998</v>
      </c>
      <c r="V133" s="135">
        <f t="shared" si="41"/>
        <v>2.0499999999999998</v>
      </c>
      <c r="W133" s="135">
        <f t="shared" si="41"/>
        <v>2.0499999999999998</v>
      </c>
      <c r="X133" s="135">
        <f t="shared" si="41"/>
        <v>2.0499999999999998</v>
      </c>
      <c r="Y133" s="135">
        <f t="shared" si="41"/>
        <v>2.0499999999999998</v>
      </c>
      <c r="Z133" s="135">
        <f t="shared" si="41"/>
        <v>2.0499999999999998</v>
      </c>
      <c r="AA133" s="135">
        <f t="shared" si="41"/>
        <v>2.0499999999999998</v>
      </c>
      <c r="AB133" s="135">
        <f t="shared" si="41"/>
        <v>2.0499999999999998</v>
      </c>
      <c r="AC133" s="135">
        <f t="shared" si="41"/>
        <v>2.0499999999999998</v>
      </c>
      <c r="AD133" s="135">
        <f t="shared" si="41"/>
        <v>2.0499999999999998</v>
      </c>
      <c r="AE133" s="135">
        <f t="shared" si="41"/>
        <v>2.0499999999999998</v>
      </c>
      <c r="AF133" s="135">
        <f t="shared" si="41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40"/>
        <v>2.15</v>
      </c>
      <c r="D134" s="135">
        <f t="shared" si="40"/>
        <v>2.15</v>
      </c>
      <c r="E134" s="135">
        <f t="shared" si="40"/>
        <v>2.15</v>
      </c>
      <c r="F134" s="135">
        <f t="shared" si="40"/>
        <v>2.15</v>
      </c>
      <c r="G134" s="135">
        <f t="shared" si="40"/>
        <v>2.15</v>
      </c>
      <c r="H134" s="135">
        <f t="shared" si="40"/>
        <v>2.15</v>
      </c>
      <c r="I134" s="135">
        <f t="shared" si="40"/>
        <v>2.15</v>
      </c>
      <c r="J134" s="135">
        <f t="shared" si="40"/>
        <v>2.15</v>
      </c>
      <c r="K134" s="135">
        <f t="shared" si="40"/>
        <v>2.15</v>
      </c>
      <c r="L134" s="135">
        <f t="shared" si="40"/>
        <v>2.15</v>
      </c>
      <c r="M134" s="135">
        <f t="shared" si="40"/>
        <v>2.15</v>
      </c>
      <c r="N134" s="135">
        <f t="shared" si="40"/>
        <v>2.15</v>
      </c>
      <c r="O134" s="135">
        <f t="shared" si="40"/>
        <v>2.15</v>
      </c>
      <c r="P134" s="135">
        <f t="shared" si="40"/>
        <v>2.15</v>
      </c>
      <c r="Q134" s="135">
        <f t="shared" si="40"/>
        <v>2.15</v>
      </c>
      <c r="R134" s="135">
        <f t="shared" si="39"/>
        <v>2.15</v>
      </c>
      <c r="S134" s="135">
        <f t="shared" si="39"/>
        <v>2.15</v>
      </c>
      <c r="T134" s="135">
        <f t="shared" si="39"/>
        <v>2.15</v>
      </c>
      <c r="U134" s="135">
        <f t="shared" si="39"/>
        <v>2.15</v>
      </c>
      <c r="V134" s="135">
        <f t="shared" si="41"/>
        <v>2.15</v>
      </c>
      <c r="W134" s="135">
        <f t="shared" si="41"/>
        <v>2.15</v>
      </c>
      <c r="X134" s="135">
        <f t="shared" si="41"/>
        <v>2.15</v>
      </c>
      <c r="Y134" s="135">
        <f t="shared" si="41"/>
        <v>2.15</v>
      </c>
      <c r="Z134" s="135">
        <f t="shared" si="41"/>
        <v>2.15</v>
      </c>
      <c r="AA134" s="135">
        <f t="shared" si="41"/>
        <v>2.15</v>
      </c>
      <c r="AB134" s="135">
        <f t="shared" si="41"/>
        <v>2.15</v>
      </c>
      <c r="AC134" s="135">
        <f t="shared" si="41"/>
        <v>2.15</v>
      </c>
      <c r="AD134" s="135">
        <f t="shared" si="41"/>
        <v>2.15</v>
      </c>
      <c r="AE134" s="135">
        <f t="shared" si="41"/>
        <v>2.15</v>
      </c>
      <c r="AF134" s="135">
        <f t="shared" si="41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40"/>
        <v>2.7</v>
      </c>
      <c r="D135" s="135">
        <f t="shared" si="40"/>
        <v>2.7</v>
      </c>
      <c r="E135" s="135">
        <f t="shared" si="40"/>
        <v>2.7</v>
      </c>
      <c r="F135" s="135">
        <f t="shared" si="40"/>
        <v>2.7</v>
      </c>
      <c r="G135" s="135">
        <f t="shared" si="40"/>
        <v>2.7</v>
      </c>
      <c r="H135" s="135">
        <f t="shared" si="40"/>
        <v>2.7</v>
      </c>
      <c r="I135" s="135">
        <f t="shared" si="40"/>
        <v>2.7</v>
      </c>
      <c r="J135" s="135">
        <f t="shared" si="40"/>
        <v>2.7</v>
      </c>
      <c r="K135" s="135">
        <f t="shared" si="40"/>
        <v>2.7</v>
      </c>
      <c r="L135" s="135">
        <f t="shared" si="40"/>
        <v>2.7</v>
      </c>
      <c r="M135" s="135">
        <f t="shared" si="40"/>
        <v>2.7</v>
      </c>
      <c r="N135" s="135">
        <f t="shared" si="40"/>
        <v>2.7</v>
      </c>
      <c r="O135" s="135">
        <f t="shared" si="40"/>
        <v>2.7</v>
      </c>
      <c r="P135" s="135">
        <f t="shared" si="40"/>
        <v>2.7</v>
      </c>
      <c r="Q135" s="135">
        <f t="shared" si="40"/>
        <v>2.7</v>
      </c>
      <c r="R135" s="135">
        <f t="shared" si="39"/>
        <v>2.7</v>
      </c>
      <c r="S135" s="135">
        <f t="shared" si="39"/>
        <v>2.7</v>
      </c>
      <c r="T135" s="135">
        <f t="shared" si="39"/>
        <v>2.7</v>
      </c>
      <c r="U135" s="135">
        <f t="shared" si="39"/>
        <v>2.7</v>
      </c>
      <c r="V135" s="135">
        <f t="shared" si="41"/>
        <v>2.7</v>
      </c>
      <c r="W135" s="135">
        <f t="shared" si="41"/>
        <v>2.7</v>
      </c>
      <c r="X135" s="135">
        <f t="shared" si="41"/>
        <v>2.7</v>
      </c>
      <c r="Y135" s="135">
        <f t="shared" si="41"/>
        <v>2.7</v>
      </c>
      <c r="Z135" s="135">
        <f t="shared" si="41"/>
        <v>2.7</v>
      </c>
      <c r="AA135" s="135">
        <f t="shared" si="41"/>
        <v>2.7</v>
      </c>
      <c r="AB135" s="135">
        <f t="shared" si="41"/>
        <v>2.7</v>
      </c>
      <c r="AC135" s="135">
        <f t="shared" si="41"/>
        <v>2.7</v>
      </c>
      <c r="AD135" s="135">
        <f t="shared" si="41"/>
        <v>2.7</v>
      </c>
      <c r="AE135" s="135">
        <f t="shared" si="41"/>
        <v>2.7</v>
      </c>
      <c r="AF135" s="135">
        <f t="shared" si="41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40"/>
        <v>0.9</v>
      </c>
      <c r="D136" s="135">
        <f t="shared" si="40"/>
        <v>0.9</v>
      </c>
      <c r="E136" s="135">
        <f t="shared" si="40"/>
        <v>0.9</v>
      </c>
      <c r="F136" s="135">
        <f t="shared" si="40"/>
        <v>0.9</v>
      </c>
      <c r="G136" s="135">
        <f t="shared" si="40"/>
        <v>0.9</v>
      </c>
      <c r="H136" s="135">
        <f t="shared" si="40"/>
        <v>0.9</v>
      </c>
      <c r="I136" s="135">
        <f t="shared" si="40"/>
        <v>0.9</v>
      </c>
      <c r="J136" s="135">
        <f t="shared" si="40"/>
        <v>0.9</v>
      </c>
      <c r="K136" s="135">
        <f t="shared" si="40"/>
        <v>0.9</v>
      </c>
      <c r="L136" s="135">
        <f t="shared" si="40"/>
        <v>0.9</v>
      </c>
      <c r="M136" s="135">
        <f t="shared" si="40"/>
        <v>0.9</v>
      </c>
      <c r="N136" s="135">
        <f t="shared" si="40"/>
        <v>0.9</v>
      </c>
      <c r="O136" s="135">
        <f t="shared" si="40"/>
        <v>0.9</v>
      </c>
      <c r="P136" s="135">
        <f t="shared" si="40"/>
        <v>0.9</v>
      </c>
      <c r="Q136" s="135">
        <f t="shared" si="40"/>
        <v>0.9</v>
      </c>
      <c r="R136" s="135">
        <f t="shared" si="39"/>
        <v>0.9</v>
      </c>
      <c r="S136" s="135">
        <f t="shared" si="39"/>
        <v>0.9</v>
      </c>
      <c r="T136" s="135">
        <f t="shared" si="39"/>
        <v>0.9</v>
      </c>
      <c r="U136" s="135">
        <f t="shared" si="39"/>
        <v>0.9</v>
      </c>
      <c r="V136" s="135">
        <f t="shared" si="41"/>
        <v>0.9</v>
      </c>
      <c r="W136" s="135">
        <f t="shared" si="41"/>
        <v>0.9</v>
      </c>
      <c r="X136" s="135">
        <f t="shared" si="41"/>
        <v>0.9</v>
      </c>
      <c r="Y136" s="135">
        <f t="shared" si="41"/>
        <v>0.9</v>
      </c>
      <c r="Z136" s="135">
        <f t="shared" si="41"/>
        <v>0.9</v>
      </c>
      <c r="AA136" s="135">
        <f t="shared" si="41"/>
        <v>0.9</v>
      </c>
      <c r="AB136" s="135">
        <f t="shared" si="41"/>
        <v>0.9</v>
      </c>
      <c r="AC136" s="135">
        <f t="shared" si="41"/>
        <v>0.9</v>
      </c>
      <c r="AD136" s="135">
        <f t="shared" si="41"/>
        <v>0.9</v>
      </c>
      <c r="AE136" s="135">
        <f t="shared" si="41"/>
        <v>0.9</v>
      </c>
      <c r="AF136" s="135">
        <f t="shared" si="41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40"/>
        <v>1.08</v>
      </c>
      <c r="D137" s="135">
        <f t="shared" si="40"/>
        <v>1.08</v>
      </c>
      <c r="E137" s="135">
        <f t="shared" si="40"/>
        <v>1.08</v>
      </c>
      <c r="F137" s="135">
        <f t="shared" si="40"/>
        <v>1.08</v>
      </c>
      <c r="G137" s="135">
        <f t="shared" si="40"/>
        <v>1.08</v>
      </c>
      <c r="H137" s="135">
        <f t="shared" si="40"/>
        <v>1.08</v>
      </c>
      <c r="I137" s="135">
        <f t="shared" si="40"/>
        <v>1.08</v>
      </c>
      <c r="J137" s="135">
        <f t="shared" si="40"/>
        <v>1.08</v>
      </c>
      <c r="K137" s="135">
        <f t="shared" si="40"/>
        <v>1.08</v>
      </c>
      <c r="L137" s="135">
        <f t="shared" si="40"/>
        <v>1.08</v>
      </c>
      <c r="M137" s="135">
        <f t="shared" si="40"/>
        <v>1.08</v>
      </c>
      <c r="N137" s="135">
        <f t="shared" si="40"/>
        <v>1.08</v>
      </c>
      <c r="O137" s="135">
        <f t="shared" si="40"/>
        <v>1.08</v>
      </c>
      <c r="P137" s="135">
        <f t="shared" si="40"/>
        <v>1.08</v>
      </c>
      <c r="Q137" s="135">
        <f t="shared" si="40"/>
        <v>1.08</v>
      </c>
      <c r="R137" s="135">
        <f t="shared" si="39"/>
        <v>1.08</v>
      </c>
      <c r="S137" s="135">
        <f t="shared" si="39"/>
        <v>1.08</v>
      </c>
      <c r="T137" s="135">
        <f t="shared" si="39"/>
        <v>1.08</v>
      </c>
      <c r="U137" s="135">
        <f t="shared" si="39"/>
        <v>1.08</v>
      </c>
      <c r="V137" s="135">
        <f t="shared" si="41"/>
        <v>1.08</v>
      </c>
      <c r="W137" s="135">
        <f t="shared" si="41"/>
        <v>1.08</v>
      </c>
      <c r="X137" s="135">
        <f t="shared" si="41"/>
        <v>1.08</v>
      </c>
      <c r="Y137" s="135">
        <f t="shared" si="41"/>
        <v>1.08</v>
      </c>
      <c r="Z137" s="135">
        <f t="shared" si="41"/>
        <v>1.08</v>
      </c>
      <c r="AA137" s="135">
        <f t="shared" si="41"/>
        <v>1.08</v>
      </c>
      <c r="AB137" s="135">
        <f t="shared" si="41"/>
        <v>1.08</v>
      </c>
      <c r="AC137" s="135">
        <f t="shared" si="41"/>
        <v>1.08</v>
      </c>
      <c r="AD137" s="135">
        <f t="shared" si="41"/>
        <v>1.08</v>
      </c>
      <c r="AE137" s="135">
        <f t="shared" si="41"/>
        <v>1.08</v>
      </c>
      <c r="AF137" s="135">
        <f t="shared" si="41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42">B138</f>
        <v>2.37</v>
      </c>
      <c r="D138" s="135">
        <f t="shared" si="42"/>
        <v>2.37</v>
      </c>
      <c r="E138" s="135">
        <f t="shared" si="42"/>
        <v>2.37</v>
      </c>
      <c r="F138" s="135">
        <f t="shared" si="42"/>
        <v>2.37</v>
      </c>
      <c r="G138" s="135">
        <f t="shared" si="42"/>
        <v>2.37</v>
      </c>
      <c r="H138" s="135">
        <f t="shared" si="42"/>
        <v>2.37</v>
      </c>
      <c r="I138" s="135">
        <f t="shared" si="42"/>
        <v>2.37</v>
      </c>
      <c r="J138" s="135">
        <f t="shared" si="42"/>
        <v>2.37</v>
      </c>
      <c r="K138" s="135">
        <f t="shared" si="42"/>
        <v>2.37</v>
      </c>
      <c r="L138" s="135">
        <f t="shared" si="42"/>
        <v>2.37</v>
      </c>
      <c r="M138" s="135">
        <f t="shared" si="42"/>
        <v>2.37</v>
      </c>
      <c r="N138" s="135">
        <f t="shared" si="42"/>
        <v>2.37</v>
      </c>
      <c r="O138" s="135">
        <f t="shared" si="42"/>
        <v>2.37</v>
      </c>
      <c r="P138" s="135">
        <f t="shared" si="42"/>
        <v>2.37</v>
      </c>
      <c r="Q138" s="135">
        <f t="shared" si="42"/>
        <v>2.37</v>
      </c>
      <c r="R138" s="135">
        <f t="shared" si="39"/>
        <v>2.37</v>
      </c>
      <c r="S138" s="135">
        <f t="shared" si="39"/>
        <v>2.37</v>
      </c>
      <c r="T138" s="135">
        <f t="shared" si="39"/>
        <v>2.37</v>
      </c>
      <c r="U138" s="135">
        <f t="shared" si="39"/>
        <v>2.37</v>
      </c>
      <c r="V138" s="135">
        <f t="shared" si="41"/>
        <v>2.37</v>
      </c>
      <c r="W138" s="135">
        <f t="shared" si="41"/>
        <v>2.37</v>
      </c>
      <c r="X138" s="135">
        <f t="shared" si="41"/>
        <v>2.37</v>
      </c>
      <c r="Y138" s="135">
        <f t="shared" si="41"/>
        <v>2.37</v>
      </c>
      <c r="Z138" s="135">
        <f t="shared" si="41"/>
        <v>2.37</v>
      </c>
      <c r="AA138" s="135">
        <f t="shared" si="41"/>
        <v>2.37</v>
      </c>
      <c r="AB138" s="135">
        <f t="shared" si="41"/>
        <v>2.37</v>
      </c>
      <c r="AC138" s="135">
        <f t="shared" si="41"/>
        <v>2.37</v>
      </c>
      <c r="AD138" s="135">
        <f t="shared" si="41"/>
        <v>2.37</v>
      </c>
      <c r="AE138" s="135">
        <f t="shared" si="41"/>
        <v>2.37</v>
      </c>
      <c r="AF138" s="135">
        <f t="shared" si="41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42"/>
        <v>1.81</v>
      </c>
      <c r="D139" s="135">
        <f t="shared" si="42"/>
        <v>1.81</v>
      </c>
      <c r="E139" s="135">
        <f t="shared" si="42"/>
        <v>1.81</v>
      </c>
      <c r="F139" s="135">
        <f t="shared" si="42"/>
        <v>1.81</v>
      </c>
      <c r="G139" s="135">
        <f t="shared" si="42"/>
        <v>1.81</v>
      </c>
      <c r="H139" s="135">
        <f t="shared" si="42"/>
        <v>1.81</v>
      </c>
      <c r="I139" s="135">
        <f t="shared" si="42"/>
        <v>1.81</v>
      </c>
      <c r="J139" s="135">
        <f t="shared" si="42"/>
        <v>1.81</v>
      </c>
      <c r="K139" s="135">
        <f t="shared" si="42"/>
        <v>1.81</v>
      </c>
      <c r="L139" s="135">
        <f t="shared" si="42"/>
        <v>1.81</v>
      </c>
      <c r="M139" s="135">
        <f t="shared" si="42"/>
        <v>1.81</v>
      </c>
      <c r="N139" s="135">
        <f t="shared" si="42"/>
        <v>1.81</v>
      </c>
      <c r="O139" s="135">
        <f t="shared" si="42"/>
        <v>1.81</v>
      </c>
      <c r="P139" s="135">
        <f t="shared" si="42"/>
        <v>1.81</v>
      </c>
      <c r="Q139" s="135">
        <f t="shared" si="42"/>
        <v>1.81</v>
      </c>
      <c r="R139" s="135">
        <f t="shared" si="39"/>
        <v>1.81</v>
      </c>
      <c r="S139" s="135">
        <f t="shared" si="39"/>
        <v>1.81</v>
      </c>
      <c r="T139" s="135">
        <f t="shared" si="39"/>
        <v>1.81</v>
      </c>
      <c r="U139" s="135">
        <f t="shared" si="39"/>
        <v>1.81</v>
      </c>
      <c r="V139" s="135">
        <f t="shared" si="41"/>
        <v>1.81</v>
      </c>
      <c r="W139" s="135">
        <f t="shared" si="41"/>
        <v>1.81</v>
      </c>
      <c r="X139" s="135">
        <f t="shared" si="41"/>
        <v>1.81</v>
      </c>
      <c r="Y139" s="135">
        <f t="shared" si="41"/>
        <v>1.81</v>
      </c>
      <c r="Z139" s="135">
        <f t="shared" si="41"/>
        <v>1.81</v>
      </c>
      <c r="AA139" s="135">
        <f t="shared" si="41"/>
        <v>1.81</v>
      </c>
      <c r="AB139" s="135">
        <f t="shared" si="41"/>
        <v>1.81</v>
      </c>
      <c r="AC139" s="135">
        <f t="shared" si="41"/>
        <v>1.81</v>
      </c>
      <c r="AD139" s="135">
        <f t="shared" si="41"/>
        <v>1.81</v>
      </c>
      <c r="AE139" s="135">
        <f t="shared" si="41"/>
        <v>1.81</v>
      </c>
      <c r="AF139" s="135">
        <f t="shared" si="41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42"/>
        <v>1.0900000000000001</v>
      </c>
      <c r="D140" s="135">
        <f t="shared" si="42"/>
        <v>1.0900000000000001</v>
      </c>
      <c r="E140" s="135">
        <f t="shared" si="42"/>
        <v>1.0900000000000001</v>
      </c>
      <c r="F140" s="135">
        <f t="shared" si="42"/>
        <v>1.0900000000000001</v>
      </c>
      <c r="G140" s="135">
        <f t="shared" si="42"/>
        <v>1.0900000000000001</v>
      </c>
      <c r="H140" s="135">
        <f t="shared" si="42"/>
        <v>1.0900000000000001</v>
      </c>
      <c r="I140" s="135">
        <f t="shared" si="42"/>
        <v>1.0900000000000001</v>
      </c>
      <c r="J140" s="135">
        <f t="shared" si="42"/>
        <v>1.0900000000000001</v>
      </c>
      <c r="K140" s="135">
        <f t="shared" si="42"/>
        <v>1.0900000000000001</v>
      </c>
      <c r="L140" s="135">
        <f t="shared" si="42"/>
        <v>1.0900000000000001</v>
      </c>
      <c r="M140" s="135">
        <f t="shared" si="42"/>
        <v>1.0900000000000001</v>
      </c>
      <c r="N140" s="135">
        <f t="shared" si="42"/>
        <v>1.0900000000000001</v>
      </c>
      <c r="O140" s="135">
        <f t="shared" si="42"/>
        <v>1.0900000000000001</v>
      </c>
      <c r="P140" s="135">
        <f t="shared" si="42"/>
        <v>1.0900000000000001</v>
      </c>
      <c r="Q140" s="135">
        <f t="shared" si="42"/>
        <v>1.0900000000000001</v>
      </c>
      <c r="R140" s="135">
        <f t="shared" si="39"/>
        <v>1.0900000000000001</v>
      </c>
      <c r="S140" s="135">
        <f t="shared" si="39"/>
        <v>1.0900000000000001</v>
      </c>
      <c r="T140" s="135">
        <f t="shared" si="39"/>
        <v>1.0900000000000001</v>
      </c>
      <c r="U140" s="135">
        <f t="shared" si="39"/>
        <v>1.0900000000000001</v>
      </c>
      <c r="V140" s="135">
        <f t="shared" si="41"/>
        <v>1.0900000000000001</v>
      </c>
      <c r="W140" s="135">
        <f t="shared" si="41"/>
        <v>1.0900000000000001</v>
      </c>
      <c r="X140" s="135">
        <f t="shared" si="41"/>
        <v>1.0900000000000001</v>
      </c>
      <c r="Y140" s="135">
        <f t="shared" si="41"/>
        <v>1.0900000000000001</v>
      </c>
      <c r="Z140" s="135">
        <f t="shared" si="41"/>
        <v>1.0900000000000001</v>
      </c>
      <c r="AA140" s="135">
        <f t="shared" si="41"/>
        <v>1.0900000000000001</v>
      </c>
      <c r="AB140" s="135">
        <f t="shared" si="41"/>
        <v>1.0900000000000001</v>
      </c>
      <c r="AC140" s="135">
        <f t="shared" si="41"/>
        <v>1.0900000000000001</v>
      </c>
      <c r="AD140" s="135">
        <f t="shared" si="41"/>
        <v>1.0900000000000001</v>
      </c>
      <c r="AE140" s="135">
        <f t="shared" si="41"/>
        <v>1.0900000000000001</v>
      </c>
      <c r="AF140" s="135">
        <f t="shared" si="41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42"/>
        <v>1.58</v>
      </c>
      <c r="D141" s="135">
        <f t="shared" si="42"/>
        <v>1.58</v>
      </c>
      <c r="E141" s="135">
        <f t="shared" si="42"/>
        <v>1.58</v>
      </c>
      <c r="F141" s="135">
        <f t="shared" si="42"/>
        <v>1.58</v>
      </c>
      <c r="G141" s="135">
        <f t="shared" si="42"/>
        <v>1.58</v>
      </c>
      <c r="H141" s="135">
        <f t="shared" si="42"/>
        <v>1.58</v>
      </c>
      <c r="I141" s="135">
        <f t="shared" si="42"/>
        <v>1.58</v>
      </c>
      <c r="J141" s="135">
        <f t="shared" si="42"/>
        <v>1.58</v>
      </c>
      <c r="K141" s="135">
        <f t="shared" si="42"/>
        <v>1.58</v>
      </c>
      <c r="L141" s="135">
        <f t="shared" si="42"/>
        <v>1.58</v>
      </c>
      <c r="M141" s="135">
        <f t="shared" si="42"/>
        <v>1.58</v>
      </c>
      <c r="N141" s="135">
        <f t="shared" si="42"/>
        <v>1.58</v>
      </c>
      <c r="O141" s="135">
        <f t="shared" si="42"/>
        <v>1.58</v>
      </c>
      <c r="P141" s="135">
        <f t="shared" si="42"/>
        <v>1.58</v>
      </c>
      <c r="Q141" s="135">
        <f t="shared" si="42"/>
        <v>1.58</v>
      </c>
      <c r="R141" s="135">
        <f t="shared" si="39"/>
        <v>1.58</v>
      </c>
      <c r="S141" s="135">
        <f t="shared" si="39"/>
        <v>1.58</v>
      </c>
      <c r="T141" s="135">
        <f t="shared" si="39"/>
        <v>1.58</v>
      </c>
      <c r="U141" s="135">
        <f t="shared" si="39"/>
        <v>1.58</v>
      </c>
      <c r="V141" s="135">
        <f t="shared" si="41"/>
        <v>1.58</v>
      </c>
      <c r="W141" s="135">
        <f t="shared" si="41"/>
        <v>1.58</v>
      </c>
      <c r="X141" s="135">
        <f t="shared" si="41"/>
        <v>1.58</v>
      </c>
      <c r="Y141" s="135">
        <f t="shared" si="41"/>
        <v>1.58</v>
      </c>
      <c r="Z141" s="135">
        <f t="shared" si="41"/>
        <v>1.58</v>
      </c>
      <c r="AA141" s="135">
        <f t="shared" si="41"/>
        <v>1.58</v>
      </c>
      <c r="AB141" s="135">
        <f t="shared" si="41"/>
        <v>1.58</v>
      </c>
      <c r="AC141" s="135">
        <f t="shared" si="41"/>
        <v>1.58</v>
      </c>
      <c r="AD141" s="135">
        <f t="shared" si="41"/>
        <v>1.58</v>
      </c>
      <c r="AE141" s="135">
        <f t="shared" si="41"/>
        <v>1.58</v>
      </c>
      <c r="AF141" s="135">
        <f t="shared" si="41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42"/>
        <v>2</v>
      </c>
      <c r="D142" s="135">
        <f t="shared" si="42"/>
        <v>2</v>
      </c>
      <c r="E142" s="135">
        <f t="shared" si="42"/>
        <v>2</v>
      </c>
      <c r="F142" s="135">
        <f t="shared" si="42"/>
        <v>2</v>
      </c>
      <c r="G142" s="135">
        <f t="shared" si="42"/>
        <v>2</v>
      </c>
      <c r="H142" s="135">
        <f t="shared" si="42"/>
        <v>2</v>
      </c>
      <c r="I142" s="135">
        <f t="shared" si="42"/>
        <v>2</v>
      </c>
      <c r="J142" s="135">
        <f t="shared" si="42"/>
        <v>2</v>
      </c>
      <c r="K142" s="135">
        <f t="shared" si="42"/>
        <v>2</v>
      </c>
      <c r="L142" s="135">
        <f t="shared" si="42"/>
        <v>2</v>
      </c>
      <c r="M142" s="135">
        <f t="shared" si="42"/>
        <v>2</v>
      </c>
      <c r="N142" s="135">
        <f t="shared" si="42"/>
        <v>2</v>
      </c>
      <c r="O142" s="135">
        <f t="shared" si="42"/>
        <v>2</v>
      </c>
      <c r="P142" s="135">
        <f t="shared" si="42"/>
        <v>2</v>
      </c>
      <c r="Q142" s="135">
        <f t="shared" si="42"/>
        <v>2</v>
      </c>
      <c r="R142" s="135">
        <f t="shared" si="39"/>
        <v>2</v>
      </c>
      <c r="S142" s="135">
        <f t="shared" si="39"/>
        <v>2</v>
      </c>
      <c r="T142" s="135">
        <f t="shared" si="39"/>
        <v>2</v>
      </c>
      <c r="U142" s="135">
        <f t="shared" si="39"/>
        <v>2</v>
      </c>
      <c r="V142" s="135">
        <f t="shared" si="41"/>
        <v>2</v>
      </c>
      <c r="W142" s="135">
        <f t="shared" si="41"/>
        <v>2</v>
      </c>
      <c r="X142" s="135">
        <f t="shared" si="41"/>
        <v>2</v>
      </c>
      <c r="Y142" s="135">
        <f t="shared" si="41"/>
        <v>2</v>
      </c>
      <c r="Z142" s="135">
        <f t="shared" si="41"/>
        <v>2</v>
      </c>
      <c r="AA142" s="135">
        <f t="shared" si="41"/>
        <v>2</v>
      </c>
      <c r="AB142" s="135">
        <f t="shared" si="41"/>
        <v>2</v>
      </c>
      <c r="AC142" s="135">
        <f t="shared" si="41"/>
        <v>2</v>
      </c>
      <c r="AD142" s="135">
        <f t="shared" si="41"/>
        <v>2</v>
      </c>
      <c r="AE142" s="135">
        <f t="shared" si="41"/>
        <v>2</v>
      </c>
      <c r="AF142" s="135">
        <f t="shared" si="41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42"/>
        <v>0.47</v>
      </c>
      <c r="D143" s="135">
        <f t="shared" si="42"/>
        <v>0.47</v>
      </c>
      <c r="E143" s="135">
        <f t="shared" si="42"/>
        <v>0.47</v>
      </c>
      <c r="F143" s="135">
        <f t="shared" si="42"/>
        <v>0.47</v>
      </c>
      <c r="G143" s="135">
        <f t="shared" si="42"/>
        <v>0.47</v>
      </c>
      <c r="H143" s="135">
        <f t="shared" si="42"/>
        <v>0.47</v>
      </c>
      <c r="I143" s="135">
        <f t="shared" si="42"/>
        <v>0.47</v>
      </c>
      <c r="J143" s="135">
        <f t="shared" si="42"/>
        <v>0.47</v>
      </c>
      <c r="K143" s="135">
        <f t="shared" si="42"/>
        <v>0.47</v>
      </c>
      <c r="L143" s="135">
        <f t="shared" si="42"/>
        <v>0.47</v>
      </c>
      <c r="M143" s="135">
        <f t="shared" si="42"/>
        <v>0.47</v>
      </c>
      <c r="N143" s="135">
        <f t="shared" si="42"/>
        <v>0.47</v>
      </c>
      <c r="O143" s="135">
        <f t="shared" si="42"/>
        <v>0.47</v>
      </c>
      <c r="P143" s="135">
        <f t="shared" si="42"/>
        <v>0.47</v>
      </c>
      <c r="Q143" s="135">
        <f t="shared" si="42"/>
        <v>0.47</v>
      </c>
      <c r="R143" s="135">
        <f t="shared" si="39"/>
        <v>0.47</v>
      </c>
      <c r="S143" s="135">
        <f t="shared" si="39"/>
        <v>0.47</v>
      </c>
      <c r="T143" s="135">
        <f t="shared" si="39"/>
        <v>0.47</v>
      </c>
      <c r="U143" s="135">
        <f t="shared" si="39"/>
        <v>0.47</v>
      </c>
      <c r="V143" s="135">
        <f t="shared" si="41"/>
        <v>0.47</v>
      </c>
      <c r="W143" s="135">
        <f t="shared" si="41"/>
        <v>0.47</v>
      </c>
      <c r="X143" s="135">
        <f t="shared" si="41"/>
        <v>0.47</v>
      </c>
      <c r="Y143" s="135">
        <f t="shared" si="41"/>
        <v>0.47</v>
      </c>
      <c r="Z143" s="135">
        <f t="shared" si="41"/>
        <v>0.47</v>
      </c>
      <c r="AA143" s="135">
        <f t="shared" si="41"/>
        <v>0.47</v>
      </c>
      <c r="AB143" s="135">
        <f t="shared" si="41"/>
        <v>0.47</v>
      </c>
      <c r="AC143" s="135">
        <f t="shared" si="41"/>
        <v>0.47</v>
      </c>
      <c r="AD143" s="135">
        <f t="shared" si="41"/>
        <v>0.47</v>
      </c>
      <c r="AE143" s="135">
        <f t="shared" si="41"/>
        <v>0.47</v>
      </c>
      <c r="AF143" s="135">
        <f t="shared" si="41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42"/>
        <v>0</v>
      </c>
      <c r="D144" s="135">
        <f t="shared" si="42"/>
        <v>0</v>
      </c>
      <c r="E144" s="135">
        <f t="shared" si="42"/>
        <v>0</v>
      </c>
      <c r="F144" s="135">
        <f t="shared" si="42"/>
        <v>0</v>
      </c>
      <c r="G144" s="135">
        <f t="shared" si="42"/>
        <v>0</v>
      </c>
      <c r="H144" s="135">
        <f t="shared" si="42"/>
        <v>0</v>
      </c>
      <c r="I144" s="135">
        <f t="shared" si="42"/>
        <v>0</v>
      </c>
      <c r="J144" s="135">
        <f t="shared" si="42"/>
        <v>0</v>
      </c>
      <c r="K144" s="135">
        <f t="shared" si="42"/>
        <v>0</v>
      </c>
      <c r="L144" s="135">
        <f t="shared" si="42"/>
        <v>0</v>
      </c>
      <c r="M144" s="135">
        <f t="shared" si="42"/>
        <v>0</v>
      </c>
      <c r="N144" s="135">
        <f t="shared" si="42"/>
        <v>0</v>
      </c>
      <c r="O144" s="135">
        <f t="shared" si="42"/>
        <v>0</v>
      </c>
      <c r="P144" s="135">
        <f t="shared" si="42"/>
        <v>0</v>
      </c>
      <c r="Q144" s="135">
        <f t="shared" si="42"/>
        <v>0</v>
      </c>
      <c r="R144" s="135">
        <f t="shared" si="39"/>
        <v>0</v>
      </c>
      <c r="S144" s="135">
        <f t="shared" si="39"/>
        <v>0</v>
      </c>
      <c r="T144" s="135">
        <f t="shared" si="39"/>
        <v>0</v>
      </c>
      <c r="U144" s="135">
        <f t="shared" si="39"/>
        <v>0</v>
      </c>
      <c r="V144" s="135">
        <f t="shared" si="41"/>
        <v>0</v>
      </c>
      <c r="W144" s="135">
        <f t="shared" si="41"/>
        <v>0</v>
      </c>
      <c r="X144" s="135">
        <f t="shared" si="41"/>
        <v>0</v>
      </c>
      <c r="Y144" s="135">
        <f t="shared" si="41"/>
        <v>0</v>
      </c>
      <c r="Z144" s="135">
        <f t="shared" si="41"/>
        <v>0</v>
      </c>
      <c r="AA144" s="135">
        <f t="shared" si="41"/>
        <v>0</v>
      </c>
      <c r="AB144" s="135">
        <f t="shared" si="41"/>
        <v>0</v>
      </c>
      <c r="AC144" s="135">
        <f t="shared" si="41"/>
        <v>0</v>
      </c>
      <c r="AD144" s="135">
        <f t="shared" si="41"/>
        <v>0</v>
      </c>
      <c r="AE144" s="135">
        <f t="shared" si="41"/>
        <v>0</v>
      </c>
      <c r="AF144" s="135">
        <f t="shared" si="41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42"/>
        <v>0</v>
      </c>
      <c r="D145" s="135">
        <f t="shared" si="42"/>
        <v>0</v>
      </c>
      <c r="E145" s="135">
        <f t="shared" si="42"/>
        <v>0</v>
      </c>
      <c r="F145" s="135">
        <f t="shared" si="42"/>
        <v>0</v>
      </c>
      <c r="G145" s="135">
        <f t="shared" si="42"/>
        <v>0</v>
      </c>
      <c r="H145" s="135">
        <f t="shared" si="42"/>
        <v>0</v>
      </c>
      <c r="I145" s="135">
        <f t="shared" si="42"/>
        <v>0</v>
      </c>
      <c r="J145" s="135">
        <f t="shared" si="42"/>
        <v>0</v>
      </c>
      <c r="K145" s="135">
        <f t="shared" si="42"/>
        <v>0</v>
      </c>
      <c r="L145" s="135">
        <f t="shared" si="42"/>
        <v>0</v>
      </c>
      <c r="M145" s="135">
        <f t="shared" si="42"/>
        <v>0</v>
      </c>
      <c r="N145" s="135">
        <f t="shared" si="42"/>
        <v>0</v>
      </c>
      <c r="O145" s="135">
        <f t="shared" si="42"/>
        <v>0</v>
      </c>
      <c r="P145" s="135">
        <f t="shared" si="42"/>
        <v>0</v>
      </c>
      <c r="Q145" s="135">
        <f t="shared" si="42"/>
        <v>0</v>
      </c>
      <c r="R145" s="135">
        <f t="shared" si="39"/>
        <v>0</v>
      </c>
      <c r="S145" s="135">
        <f t="shared" si="39"/>
        <v>0</v>
      </c>
      <c r="T145" s="135">
        <f t="shared" si="39"/>
        <v>0</v>
      </c>
      <c r="U145" s="135">
        <f t="shared" si="39"/>
        <v>0</v>
      </c>
      <c r="V145" s="135">
        <f t="shared" si="41"/>
        <v>0</v>
      </c>
      <c r="W145" s="135">
        <f t="shared" si="41"/>
        <v>0</v>
      </c>
      <c r="X145" s="135">
        <f t="shared" si="41"/>
        <v>0</v>
      </c>
      <c r="Y145" s="135">
        <f t="shared" si="41"/>
        <v>0</v>
      </c>
      <c r="Z145" s="135">
        <f t="shared" si="41"/>
        <v>0</v>
      </c>
      <c r="AA145" s="135">
        <f t="shared" si="41"/>
        <v>0</v>
      </c>
      <c r="AB145" s="135">
        <f t="shared" si="41"/>
        <v>0</v>
      </c>
      <c r="AC145" s="135">
        <f t="shared" si="41"/>
        <v>0</v>
      </c>
      <c r="AD145" s="135">
        <f t="shared" si="41"/>
        <v>0</v>
      </c>
      <c r="AE145" s="135">
        <f t="shared" si="41"/>
        <v>0</v>
      </c>
      <c r="AF145" s="135">
        <f t="shared" si="41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42"/>
        <v>0.8</v>
      </c>
      <c r="D146" s="135">
        <f t="shared" si="42"/>
        <v>0.8</v>
      </c>
      <c r="E146" s="135">
        <f t="shared" si="42"/>
        <v>0.8</v>
      </c>
      <c r="F146" s="135">
        <f t="shared" si="42"/>
        <v>0.8</v>
      </c>
      <c r="G146" s="135">
        <f t="shared" si="42"/>
        <v>0.8</v>
      </c>
      <c r="H146" s="135">
        <f t="shared" si="42"/>
        <v>0.8</v>
      </c>
      <c r="I146" s="135">
        <f t="shared" si="42"/>
        <v>0.8</v>
      </c>
      <c r="J146" s="135">
        <f t="shared" si="42"/>
        <v>0.8</v>
      </c>
      <c r="K146" s="135">
        <f t="shared" si="42"/>
        <v>0.8</v>
      </c>
      <c r="L146" s="135">
        <f t="shared" si="42"/>
        <v>0.8</v>
      </c>
      <c r="M146" s="135">
        <f t="shared" si="42"/>
        <v>0.8</v>
      </c>
      <c r="N146" s="135">
        <f t="shared" si="42"/>
        <v>0.8</v>
      </c>
      <c r="O146" s="135">
        <f t="shared" si="42"/>
        <v>0.8</v>
      </c>
      <c r="P146" s="135">
        <f t="shared" si="42"/>
        <v>0.8</v>
      </c>
      <c r="Q146" s="135">
        <f t="shared" si="42"/>
        <v>0.8</v>
      </c>
      <c r="R146" s="135">
        <f t="shared" si="39"/>
        <v>0.8</v>
      </c>
      <c r="S146" s="135">
        <f t="shared" si="39"/>
        <v>0.8</v>
      </c>
      <c r="T146" s="135">
        <f t="shared" si="39"/>
        <v>0.8</v>
      </c>
      <c r="U146" s="135">
        <f t="shared" si="39"/>
        <v>0.8</v>
      </c>
      <c r="V146" s="135">
        <f t="shared" si="41"/>
        <v>0.8</v>
      </c>
      <c r="W146" s="135">
        <f t="shared" si="41"/>
        <v>0.8</v>
      </c>
      <c r="X146" s="135">
        <f t="shared" ref="X146:AF170" si="43">W146</f>
        <v>0.8</v>
      </c>
      <c r="Y146" s="135">
        <f t="shared" si="43"/>
        <v>0.8</v>
      </c>
      <c r="Z146" s="135">
        <f t="shared" si="43"/>
        <v>0.8</v>
      </c>
      <c r="AA146" s="135">
        <f t="shared" si="43"/>
        <v>0.8</v>
      </c>
      <c r="AB146" s="135">
        <f t="shared" si="43"/>
        <v>0.8</v>
      </c>
      <c r="AC146" s="135">
        <f t="shared" si="43"/>
        <v>0.8</v>
      </c>
      <c r="AD146" s="135">
        <f t="shared" si="43"/>
        <v>0.8</v>
      </c>
      <c r="AE146" s="135">
        <f t="shared" si="43"/>
        <v>0.8</v>
      </c>
      <c r="AF146" s="135">
        <f t="shared" si="43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42"/>
        <v>1.5</v>
      </c>
      <c r="D147" s="135">
        <f t="shared" si="42"/>
        <v>1.5</v>
      </c>
      <c r="E147" s="135">
        <f t="shared" si="42"/>
        <v>1.5</v>
      </c>
      <c r="F147" s="135">
        <f t="shared" si="42"/>
        <v>1.5</v>
      </c>
      <c r="G147" s="135">
        <f t="shared" si="42"/>
        <v>1.5</v>
      </c>
      <c r="H147" s="135">
        <f t="shared" si="42"/>
        <v>1.5</v>
      </c>
      <c r="I147" s="135">
        <f t="shared" si="42"/>
        <v>1.5</v>
      </c>
      <c r="J147" s="135">
        <f t="shared" si="42"/>
        <v>1.5</v>
      </c>
      <c r="K147" s="135">
        <f t="shared" si="42"/>
        <v>1.5</v>
      </c>
      <c r="L147" s="135">
        <f t="shared" si="42"/>
        <v>1.5</v>
      </c>
      <c r="M147" s="135">
        <f t="shared" si="42"/>
        <v>1.5</v>
      </c>
      <c r="N147" s="135">
        <f t="shared" si="42"/>
        <v>1.5</v>
      </c>
      <c r="O147" s="135">
        <f t="shared" si="42"/>
        <v>1.5</v>
      </c>
      <c r="P147" s="135">
        <f t="shared" si="42"/>
        <v>1.5</v>
      </c>
      <c r="Q147" s="135">
        <f t="shared" si="42"/>
        <v>1.5</v>
      </c>
      <c r="R147" s="135">
        <f t="shared" si="39"/>
        <v>1.5</v>
      </c>
      <c r="S147" s="135">
        <f t="shared" si="39"/>
        <v>1.5</v>
      </c>
      <c r="T147" s="135">
        <f t="shared" si="39"/>
        <v>1.5</v>
      </c>
      <c r="U147" s="135">
        <f t="shared" si="39"/>
        <v>1.5</v>
      </c>
      <c r="V147" s="135">
        <f t="shared" si="39"/>
        <v>1.5</v>
      </c>
      <c r="W147" s="135">
        <f t="shared" si="39"/>
        <v>1.5</v>
      </c>
      <c r="X147" s="135">
        <f t="shared" si="43"/>
        <v>1.5</v>
      </c>
      <c r="Y147" s="135">
        <f t="shared" si="43"/>
        <v>1.5</v>
      </c>
      <c r="Z147" s="135">
        <f t="shared" si="43"/>
        <v>1.5</v>
      </c>
      <c r="AA147" s="135">
        <f t="shared" si="43"/>
        <v>1.5</v>
      </c>
      <c r="AB147" s="135">
        <f t="shared" si="43"/>
        <v>1.5</v>
      </c>
      <c r="AC147" s="135">
        <f t="shared" si="43"/>
        <v>1.5</v>
      </c>
      <c r="AD147" s="135">
        <f t="shared" si="43"/>
        <v>1.5</v>
      </c>
      <c r="AE147" s="135">
        <f t="shared" si="43"/>
        <v>1.5</v>
      </c>
      <c r="AF147" s="135">
        <f t="shared" si="43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42"/>
        <v>1</v>
      </c>
      <c r="D148" s="135">
        <f t="shared" si="42"/>
        <v>1</v>
      </c>
      <c r="E148" s="135">
        <f t="shared" si="42"/>
        <v>1</v>
      </c>
      <c r="F148" s="135">
        <f t="shared" si="42"/>
        <v>1</v>
      </c>
      <c r="G148" s="135">
        <f t="shared" si="42"/>
        <v>1</v>
      </c>
      <c r="H148" s="135">
        <f t="shared" si="42"/>
        <v>1</v>
      </c>
      <c r="I148" s="135">
        <f t="shared" si="42"/>
        <v>1</v>
      </c>
      <c r="J148" s="135">
        <f t="shared" si="42"/>
        <v>1</v>
      </c>
      <c r="K148" s="135">
        <f t="shared" si="42"/>
        <v>1</v>
      </c>
      <c r="L148" s="135">
        <f t="shared" si="42"/>
        <v>1</v>
      </c>
      <c r="M148" s="135">
        <f t="shared" si="42"/>
        <v>1</v>
      </c>
      <c r="N148" s="135">
        <f t="shared" si="42"/>
        <v>1</v>
      </c>
      <c r="O148" s="135">
        <f t="shared" si="42"/>
        <v>1</v>
      </c>
      <c r="P148" s="135">
        <f t="shared" si="42"/>
        <v>1</v>
      </c>
      <c r="Q148" s="135">
        <f t="shared" si="42"/>
        <v>1</v>
      </c>
      <c r="R148" s="135">
        <f t="shared" si="39"/>
        <v>1</v>
      </c>
      <c r="S148" s="135">
        <f t="shared" si="39"/>
        <v>1</v>
      </c>
      <c r="T148" s="135">
        <f t="shared" si="39"/>
        <v>1</v>
      </c>
      <c r="U148" s="135">
        <f t="shared" si="39"/>
        <v>1</v>
      </c>
      <c r="V148" s="135">
        <f t="shared" si="39"/>
        <v>1</v>
      </c>
      <c r="W148" s="135">
        <f t="shared" si="39"/>
        <v>1</v>
      </c>
      <c r="X148" s="135">
        <f t="shared" si="43"/>
        <v>1</v>
      </c>
      <c r="Y148" s="135">
        <f t="shared" si="43"/>
        <v>1</v>
      </c>
      <c r="Z148" s="135">
        <f t="shared" si="43"/>
        <v>1</v>
      </c>
      <c r="AA148" s="135">
        <f t="shared" si="43"/>
        <v>1</v>
      </c>
      <c r="AB148" s="135">
        <f t="shared" si="43"/>
        <v>1</v>
      </c>
      <c r="AC148" s="135">
        <f t="shared" si="43"/>
        <v>1</v>
      </c>
      <c r="AD148" s="135">
        <f t="shared" si="43"/>
        <v>1</v>
      </c>
      <c r="AE148" s="135">
        <f t="shared" si="43"/>
        <v>1</v>
      </c>
      <c r="AF148" s="135">
        <f t="shared" si="43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42"/>
        <v>1</v>
      </c>
      <c r="D149" s="135">
        <f t="shared" si="42"/>
        <v>1</v>
      </c>
      <c r="E149" s="135">
        <f t="shared" si="42"/>
        <v>1</v>
      </c>
      <c r="F149" s="135">
        <f t="shared" si="42"/>
        <v>1</v>
      </c>
      <c r="G149" s="135">
        <f t="shared" si="42"/>
        <v>1</v>
      </c>
      <c r="H149" s="135">
        <f t="shared" si="42"/>
        <v>1</v>
      </c>
      <c r="I149" s="135">
        <f t="shared" si="42"/>
        <v>1</v>
      </c>
      <c r="J149" s="135">
        <f t="shared" si="42"/>
        <v>1</v>
      </c>
      <c r="K149" s="135">
        <f t="shared" si="42"/>
        <v>1</v>
      </c>
      <c r="L149" s="135">
        <f t="shared" si="42"/>
        <v>1</v>
      </c>
      <c r="M149" s="135">
        <f t="shared" si="42"/>
        <v>1</v>
      </c>
      <c r="N149" s="135">
        <f t="shared" si="42"/>
        <v>1</v>
      </c>
      <c r="O149" s="135">
        <f t="shared" si="42"/>
        <v>1</v>
      </c>
      <c r="P149" s="135">
        <f t="shared" si="42"/>
        <v>1</v>
      </c>
      <c r="Q149" s="135">
        <f t="shared" si="42"/>
        <v>1</v>
      </c>
      <c r="R149" s="135">
        <f t="shared" si="39"/>
        <v>1</v>
      </c>
      <c r="S149" s="135">
        <f t="shared" si="39"/>
        <v>1</v>
      </c>
      <c r="T149" s="135">
        <f t="shared" si="39"/>
        <v>1</v>
      </c>
      <c r="U149" s="135">
        <f t="shared" si="39"/>
        <v>1</v>
      </c>
      <c r="V149" s="135">
        <f t="shared" si="39"/>
        <v>1</v>
      </c>
      <c r="W149" s="135">
        <f t="shared" si="39"/>
        <v>1</v>
      </c>
      <c r="X149" s="135">
        <f t="shared" si="43"/>
        <v>1</v>
      </c>
      <c r="Y149" s="135">
        <f t="shared" si="43"/>
        <v>1</v>
      </c>
      <c r="Z149" s="135">
        <f t="shared" si="43"/>
        <v>1</v>
      </c>
      <c r="AA149" s="135">
        <f t="shared" si="43"/>
        <v>1</v>
      </c>
      <c r="AB149" s="135">
        <f t="shared" si="43"/>
        <v>1</v>
      </c>
      <c r="AC149" s="135">
        <f t="shared" si="43"/>
        <v>1</v>
      </c>
      <c r="AD149" s="135">
        <f t="shared" si="43"/>
        <v>1</v>
      </c>
      <c r="AE149" s="135">
        <f t="shared" si="43"/>
        <v>1</v>
      </c>
      <c r="AF149" s="135">
        <f t="shared" si="43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42"/>
        <v>0.42</v>
      </c>
      <c r="D150" s="135">
        <f t="shared" si="42"/>
        <v>0.42</v>
      </c>
      <c r="E150" s="135">
        <f t="shared" si="42"/>
        <v>0.42</v>
      </c>
      <c r="F150" s="135">
        <f t="shared" si="42"/>
        <v>0.42</v>
      </c>
      <c r="G150" s="135">
        <f t="shared" si="42"/>
        <v>0.42</v>
      </c>
      <c r="H150" s="135">
        <f t="shared" si="42"/>
        <v>0.42</v>
      </c>
      <c r="I150" s="135">
        <f t="shared" si="42"/>
        <v>0.42</v>
      </c>
      <c r="J150" s="135">
        <f t="shared" si="42"/>
        <v>0.42</v>
      </c>
      <c r="K150" s="135">
        <f t="shared" si="42"/>
        <v>0.42</v>
      </c>
      <c r="L150" s="135">
        <f t="shared" si="42"/>
        <v>0.42</v>
      </c>
      <c r="M150" s="135">
        <f t="shared" si="42"/>
        <v>0.42</v>
      </c>
      <c r="N150" s="135">
        <f t="shared" si="42"/>
        <v>0.42</v>
      </c>
      <c r="O150" s="135">
        <f t="shared" si="42"/>
        <v>0.42</v>
      </c>
      <c r="P150" s="135">
        <f t="shared" si="42"/>
        <v>0.42</v>
      </c>
      <c r="Q150" s="135">
        <f t="shared" si="42"/>
        <v>0.42</v>
      </c>
      <c r="R150" s="135">
        <f t="shared" si="39"/>
        <v>0.42</v>
      </c>
      <c r="S150" s="135">
        <f t="shared" si="39"/>
        <v>0.42</v>
      </c>
      <c r="T150" s="135">
        <f t="shared" si="39"/>
        <v>0.42</v>
      </c>
      <c r="U150" s="135">
        <f t="shared" si="39"/>
        <v>0.42</v>
      </c>
      <c r="V150" s="135">
        <f t="shared" si="39"/>
        <v>0.42</v>
      </c>
      <c r="W150" s="135">
        <f t="shared" si="39"/>
        <v>0.42</v>
      </c>
      <c r="X150" s="135">
        <f t="shared" si="43"/>
        <v>0.42</v>
      </c>
      <c r="Y150" s="135">
        <f t="shared" si="43"/>
        <v>0.42</v>
      </c>
      <c r="Z150" s="135">
        <f t="shared" si="43"/>
        <v>0.42</v>
      </c>
      <c r="AA150" s="135">
        <f t="shared" si="43"/>
        <v>0.42</v>
      </c>
      <c r="AB150" s="135">
        <f t="shared" si="43"/>
        <v>0.42</v>
      </c>
      <c r="AC150" s="135">
        <f t="shared" si="43"/>
        <v>0.42</v>
      </c>
      <c r="AD150" s="135">
        <f t="shared" si="43"/>
        <v>0.42</v>
      </c>
      <c r="AE150" s="135">
        <f t="shared" si="43"/>
        <v>0.42</v>
      </c>
      <c r="AF150" s="135">
        <f t="shared" si="43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42"/>
        <v>0.46</v>
      </c>
      <c r="D151" s="135">
        <f t="shared" si="42"/>
        <v>0.46</v>
      </c>
      <c r="E151" s="135">
        <f t="shared" si="42"/>
        <v>0.46</v>
      </c>
      <c r="F151" s="135">
        <f t="shared" si="42"/>
        <v>0.46</v>
      </c>
      <c r="G151" s="135">
        <f t="shared" si="42"/>
        <v>0.46</v>
      </c>
      <c r="H151" s="135">
        <f t="shared" si="42"/>
        <v>0.46</v>
      </c>
      <c r="I151" s="135">
        <f t="shared" si="42"/>
        <v>0.46</v>
      </c>
      <c r="J151" s="135">
        <f t="shared" si="42"/>
        <v>0.46</v>
      </c>
      <c r="K151" s="135">
        <f t="shared" si="42"/>
        <v>0.46</v>
      </c>
      <c r="L151" s="135">
        <f t="shared" si="42"/>
        <v>0.46</v>
      </c>
      <c r="M151" s="135">
        <f t="shared" si="42"/>
        <v>0.46</v>
      </c>
      <c r="N151" s="135">
        <f t="shared" si="42"/>
        <v>0.46</v>
      </c>
      <c r="O151" s="135">
        <f t="shared" si="42"/>
        <v>0.46</v>
      </c>
      <c r="P151" s="135">
        <f t="shared" si="42"/>
        <v>0.46</v>
      </c>
      <c r="Q151" s="135">
        <f t="shared" si="42"/>
        <v>0.46</v>
      </c>
      <c r="R151" s="135">
        <f t="shared" si="39"/>
        <v>0.46</v>
      </c>
      <c r="S151" s="135">
        <f t="shared" si="39"/>
        <v>0.46</v>
      </c>
      <c r="T151" s="135">
        <f t="shared" si="39"/>
        <v>0.46</v>
      </c>
      <c r="U151" s="135">
        <f t="shared" si="39"/>
        <v>0.46</v>
      </c>
      <c r="V151" s="135">
        <f t="shared" si="39"/>
        <v>0.46</v>
      </c>
      <c r="W151" s="135">
        <f t="shared" si="39"/>
        <v>0.46</v>
      </c>
      <c r="X151" s="135">
        <f t="shared" si="43"/>
        <v>0.46</v>
      </c>
      <c r="Y151" s="135">
        <f t="shared" si="43"/>
        <v>0.46</v>
      </c>
      <c r="Z151" s="135">
        <f t="shared" si="43"/>
        <v>0.46</v>
      </c>
      <c r="AA151" s="135">
        <f t="shared" si="43"/>
        <v>0.46</v>
      </c>
      <c r="AB151" s="135">
        <f t="shared" si="43"/>
        <v>0.46</v>
      </c>
      <c r="AC151" s="135">
        <f t="shared" si="43"/>
        <v>0.46</v>
      </c>
      <c r="AD151" s="135">
        <f t="shared" si="43"/>
        <v>0.46</v>
      </c>
      <c r="AE151" s="135">
        <f t="shared" si="43"/>
        <v>0.46</v>
      </c>
      <c r="AF151" s="135">
        <f t="shared" si="43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42"/>
        <v>0.85</v>
      </c>
      <c r="D152" s="135">
        <f t="shared" si="42"/>
        <v>0.85</v>
      </c>
      <c r="E152" s="135">
        <f t="shared" si="42"/>
        <v>0.85</v>
      </c>
      <c r="F152" s="135">
        <f t="shared" si="42"/>
        <v>0.85</v>
      </c>
      <c r="G152" s="135">
        <f t="shared" si="42"/>
        <v>0.85</v>
      </c>
      <c r="H152" s="135">
        <f t="shared" si="42"/>
        <v>0.85</v>
      </c>
      <c r="I152" s="135">
        <f t="shared" si="42"/>
        <v>0.85</v>
      </c>
      <c r="J152" s="135">
        <f t="shared" si="42"/>
        <v>0.85</v>
      </c>
      <c r="K152" s="135">
        <f t="shared" si="42"/>
        <v>0.85</v>
      </c>
      <c r="L152" s="135">
        <f t="shared" si="42"/>
        <v>0.85</v>
      </c>
      <c r="M152" s="135">
        <f t="shared" si="42"/>
        <v>0.85</v>
      </c>
      <c r="N152" s="135">
        <f t="shared" si="42"/>
        <v>0.85</v>
      </c>
      <c r="O152" s="135">
        <f t="shared" si="42"/>
        <v>0.85</v>
      </c>
      <c r="P152" s="135">
        <f t="shared" si="42"/>
        <v>0.85</v>
      </c>
      <c r="Q152" s="135">
        <f t="shared" si="42"/>
        <v>0.85</v>
      </c>
      <c r="R152" s="135">
        <f t="shared" si="39"/>
        <v>0.85</v>
      </c>
      <c r="S152" s="135">
        <f t="shared" si="39"/>
        <v>0.85</v>
      </c>
      <c r="T152" s="135">
        <f t="shared" si="39"/>
        <v>0.85</v>
      </c>
      <c r="U152" s="135">
        <f t="shared" si="39"/>
        <v>0.85</v>
      </c>
      <c r="V152" s="135">
        <f t="shared" si="39"/>
        <v>0.85</v>
      </c>
      <c r="W152" s="135">
        <f t="shared" si="39"/>
        <v>0.85</v>
      </c>
      <c r="X152" s="135">
        <f t="shared" si="43"/>
        <v>0.85</v>
      </c>
      <c r="Y152" s="135">
        <f t="shared" si="43"/>
        <v>0.85</v>
      </c>
      <c r="Z152" s="135">
        <f t="shared" si="43"/>
        <v>0.85</v>
      </c>
      <c r="AA152" s="135">
        <f t="shared" si="43"/>
        <v>0.85</v>
      </c>
      <c r="AB152" s="135">
        <f t="shared" si="43"/>
        <v>0.85</v>
      </c>
      <c r="AC152" s="135">
        <f t="shared" si="43"/>
        <v>0.85</v>
      </c>
      <c r="AD152" s="135">
        <f t="shared" si="43"/>
        <v>0.85</v>
      </c>
      <c r="AE152" s="135">
        <f t="shared" si="43"/>
        <v>0.85</v>
      </c>
      <c r="AF152" s="135">
        <f t="shared" si="43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42"/>
        <v>0.9</v>
      </c>
      <c r="D153" s="135">
        <f t="shared" si="42"/>
        <v>0.9</v>
      </c>
      <c r="E153" s="135">
        <f t="shared" si="42"/>
        <v>0.9</v>
      </c>
      <c r="F153" s="135">
        <f t="shared" si="42"/>
        <v>0.9</v>
      </c>
      <c r="G153" s="135">
        <f t="shared" si="42"/>
        <v>0.9</v>
      </c>
      <c r="H153" s="135">
        <f t="shared" si="42"/>
        <v>0.9</v>
      </c>
      <c r="I153" s="135">
        <f t="shared" si="42"/>
        <v>0.9</v>
      </c>
      <c r="J153" s="135">
        <f t="shared" si="42"/>
        <v>0.9</v>
      </c>
      <c r="K153" s="135">
        <f t="shared" si="42"/>
        <v>0.9</v>
      </c>
      <c r="L153" s="135">
        <f t="shared" si="42"/>
        <v>0.9</v>
      </c>
      <c r="M153" s="135">
        <f t="shared" si="42"/>
        <v>0.9</v>
      </c>
      <c r="N153" s="135">
        <f t="shared" si="42"/>
        <v>0.9</v>
      </c>
      <c r="O153" s="135">
        <f t="shared" si="42"/>
        <v>0.9</v>
      </c>
      <c r="P153" s="135">
        <f t="shared" si="42"/>
        <v>0.9</v>
      </c>
      <c r="Q153" s="135">
        <f t="shared" si="42"/>
        <v>0.9</v>
      </c>
      <c r="R153" s="135">
        <f t="shared" si="39"/>
        <v>0.9</v>
      </c>
      <c r="S153" s="135">
        <f t="shared" si="39"/>
        <v>0.9</v>
      </c>
      <c r="T153" s="135">
        <f t="shared" si="39"/>
        <v>0.9</v>
      </c>
      <c r="U153" s="135">
        <f t="shared" si="39"/>
        <v>0.9</v>
      </c>
      <c r="V153" s="135">
        <f t="shared" si="39"/>
        <v>0.9</v>
      </c>
      <c r="W153" s="135">
        <f t="shared" si="39"/>
        <v>0.9</v>
      </c>
      <c r="X153" s="135">
        <f t="shared" si="43"/>
        <v>0.9</v>
      </c>
      <c r="Y153" s="135">
        <f t="shared" si="43"/>
        <v>0.9</v>
      </c>
      <c r="Z153" s="135">
        <f t="shared" si="43"/>
        <v>0.9</v>
      </c>
      <c r="AA153" s="135">
        <f t="shared" si="43"/>
        <v>0.9</v>
      </c>
      <c r="AB153" s="135">
        <f t="shared" si="43"/>
        <v>0.9</v>
      </c>
      <c r="AC153" s="135">
        <f t="shared" si="43"/>
        <v>0.9</v>
      </c>
      <c r="AD153" s="135">
        <f t="shared" si="43"/>
        <v>0.9</v>
      </c>
      <c r="AE153" s="135">
        <f t="shared" si="43"/>
        <v>0.9</v>
      </c>
      <c r="AF153" s="135">
        <f t="shared" si="43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42"/>
        <v>0.44</v>
      </c>
      <c r="D154" s="135">
        <f t="shared" si="42"/>
        <v>0.44</v>
      </c>
      <c r="E154" s="135">
        <f t="shared" si="42"/>
        <v>0.44</v>
      </c>
      <c r="F154" s="135">
        <f t="shared" si="42"/>
        <v>0.44</v>
      </c>
      <c r="G154" s="135">
        <f t="shared" si="42"/>
        <v>0.44</v>
      </c>
      <c r="H154" s="135">
        <f t="shared" si="42"/>
        <v>0.44</v>
      </c>
      <c r="I154" s="135">
        <f t="shared" si="42"/>
        <v>0.44</v>
      </c>
      <c r="J154" s="135">
        <f t="shared" si="42"/>
        <v>0.44</v>
      </c>
      <c r="K154" s="135">
        <f t="shared" si="42"/>
        <v>0.44</v>
      </c>
      <c r="L154" s="135">
        <f t="shared" si="42"/>
        <v>0.44</v>
      </c>
      <c r="M154" s="135">
        <f t="shared" si="42"/>
        <v>0.44</v>
      </c>
      <c r="N154" s="135">
        <f t="shared" si="42"/>
        <v>0.44</v>
      </c>
      <c r="O154" s="135">
        <f t="shared" si="42"/>
        <v>0.44</v>
      </c>
      <c r="P154" s="135">
        <f t="shared" si="42"/>
        <v>0.44</v>
      </c>
      <c r="Q154" s="135">
        <f t="shared" si="42"/>
        <v>0.44</v>
      </c>
      <c r="R154" s="135">
        <f t="shared" si="39"/>
        <v>0.44</v>
      </c>
      <c r="S154" s="135">
        <f t="shared" si="39"/>
        <v>0.44</v>
      </c>
      <c r="T154" s="135">
        <f t="shared" si="39"/>
        <v>0.44</v>
      </c>
      <c r="U154" s="135">
        <f t="shared" si="39"/>
        <v>0.44</v>
      </c>
      <c r="V154" s="135">
        <f t="shared" si="39"/>
        <v>0.44</v>
      </c>
      <c r="W154" s="135">
        <f t="shared" si="39"/>
        <v>0.44</v>
      </c>
      <c r="X154" s="135">
        <f t="shared" si="43"/>
        <v>0.44</v>
      </c>
      <c r="Y154" s="135">
        <f t="shared" si="43"/>
        <v>0.44</v>
      </c>
      <c r="Z154" s="135">
        <f t="shared" si="43"/>
        <v>0.44</v>
      </c>
      <c r="AA154" s="135">
        <f t="shared" si="43"/>
        <v>0.44</v>
      </c>
      <c r="AB154" s="135">
        <f t="shared" si="43"/>
        <v>0.44</v>
      </c>
      <c r="AC154" s="135">
        <f t="shared" si="43"/>
        <v>0.44</v>
      </c>
      <c r="AD154" s="135">
        <f t="shared" si="43"/>
        <v>0.44</v>
      </c>
      <c r="AE154" s="135">
        <f t="shared" si="43"/>
        <v>0.44</v>
      </c>
      <c r="AF154" s="135">
        <f t="shared" si="43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44">B155</f>
        <v>0.9</v>
      </c>
      <c r="D155" s="135">
        <f t="shared" si="44"/>
        <v>0.9</v>
      </c>
      <c r="E155" s="135">
        <f t="shared" si="44"/>
        <v>0.9</v>
      </c>
      <c r="F155" s="135">
        <f t="shared" si="44"/>
        <v>0.9</v>
      </c>
      <c r="G155" s="135">
        <f t="shared" si="44"/>
        <v>0.9</v>
      </c>
      <c r="H155" s="135">
        <f t="shared" si="44"/>
        <v>0.9</v>
      </c>
      <c r="I155" s="135">
        <f t="shared" si="44"/>
        <v>0.9</v>
      </c>
      <c r="J155" s="135">
        <f t="shared" si="44"/>
        <v>0.9</v>
      </c>
      <c r="K155" s="135">
        <f t="shared" si="44"/>
        <v>0.9</v>
      </c>
      <c r="L155" s="135">
        <f t="shared" si="44"/>
        <v>0.9</v>
      </c>
      <c r="M155" s="135">
        <f t="shared" si="44"/>
        <v>0.9</v>
      </c>
      <c r="N155" s="135">
        <f t="shared" si="44"/>
        <v>0.9</v>
      </c>
      <c r="O155" s="135">
        <f t="shared" si="44"/>
        <v>0.9</v>
      </c>
      <c r="P155" s="135">
        <f t="shared" si="44"/>
        <v>0.9</v>
      </c>
      <c r="Q155" s="135">
        <f t="shared" si="44"/>
        <v>0.9</v>
      </c>
      <c r="R155" s="135">
        <f t="shared" si="39"/>
        <v>0.9</v>
      </c>
      <c r="S155" s="135">
        <f t="shared" si="39"/>
        <v>0.9</v>
      </c>
      <c r="T155" s="135">
        <f t="shared" si="39"/>
        <v>0.9</v>
      </c>
      <c r="U155" s="135">
        <f t="shared" si="39"/>
        <v>0.9</v>
      </c>
      <c r="V155" s="135">
        <f t="shared" si="39"/>
        <v>0.9</v>
      </c>
      <c r="W155" s="135">
        <f t="shared" si="39"/>
        <v>0.9</v>
      </c>
      <c r="X155" s="135">
        <f t="shared" si="43"/>
        <v>0.9</v>
      </c>
      <c r="Y155" s="135">
        <f t="shared" si="43"/>
        <v>0.9</v>
      </c>
      <c r="Z155" s="135">
        <f t="shared" si="43"/>
        <v>0.9</v>
      </c>
      <c r="AA155" s="135">
        <f t="shared" si="43"/>
        <v>0.9</v>
      </c>
      <c r="AB155" s="135">
        <f t="shared" si="43"/>
        <v>0.9</v>
      </c>
      <c r="AC155" s="135">
        <f t="shared" si="43"/>
        <v>0.9</v>
      </c>
      <c r="AD155" s="135">
        <f t="shared" si="43"/>
        <v>0.9</v>
      </c>
      <c r="AE155" s="135">
        <f t="shared" si="43"/>
        <v>0.9</v>
      </c>
      <c r="AF155" s="135">
        <f t="shared" si="43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44"/>
        <v>2.1</v>
      </c>
      <c r="D156" s="135">
        <f t="shared" si="44"/>
        <v>2.1</v>
      </c>
      <c r="E156" s="135">
        <f t="shared" si="44"/>
        <v>2.1</v>
      </c>
      <c r="F156" s="135">
        <f t="shared" si="44"/>
        <v>2.1</v>
      </c>
      <c r="G156" s="135">
        <f t="shared" si="44"/>
        <v>2.1</v>
      </c>
      <c r="H156" s="135">
        <f t="shared" si="44"/>
        <v>2.1</v>
      </c>
      <c r="I156" s="135">
        <f t="shared" si="44"/>
        <v>2.1</v>
      </c>
      <c r="J156" s="135">
        <f t="shared" si="44"/>
        <v>2.1</v>
      </c>
      <c r="K156" s="135">
        <f t="shared" si="44"/>
        <v>2.1</v>
      </c>
      <c r="L156" s="135">
        <f t="shared" si="44"/>
        <v>2.1</v>
      </c>
      <c r="M156" s="135">
        <f t="shared" si="44"/>
        <v>2.1</v>
      </c>
      <c r="N156" s="135">
        <f t="shared" si="44"/>
        <v>2.1</v>
      </c>
      <c r="O156" s="135">
        <f t="shared" si="44"/>
        <v>2.1</v>
      </c>
      <c r="P156" s="135">
        <f t="shared" si="44"/>
        <v>2.1</v>
      </c>
      <c r="Q156" s="135">
        <f t="shared" si="44"/>
        <v>2.1</v>
      </c>
      <c r="R156" s="135">
        <f t="shared" si="39"/>
        <v>2.1</v>
      </c>
      <c r="S156" s="135">
        <f t="shared" si="39"/>
        <v>2.1</v>
      </c>
      <c r="T156" s="135">
        <f t="shared" si="39"/>
        <v>2.1</v>
      </c>
      <c r="U156" s="135">
        <f t="shared" si="39"/>
        <v>2.1</v>
      </c>
      <c r="V156" s="135">
        <f t="shared" si="39"/>
        <v>2.1</v>
      </c>
      <c r="W156" s="135">
        <f t="shared" si="39"/>
        <v>2.1</v>
      </c>
      <c r="X156" s="135">
        <f t="shared" si="43"/>
        <v>2.1</v>
      </c>
      <c r="Y156" s="135">
        <f t="shared" si="43"/>
        <v>2.1</v>
      </c>
      <c r="Z156" s="135">
        <f t="shared" si="43"/>
        <v>2.1</v>
      </c>
      <c r="AA156" s="135">
        <f t="shared" si="43"/>
        <v>2.1</v>
      </c>
      <c r="AB156" s="135">
        <f t="shared" si="43"/>
        <v>2.1</v>
      </c>
      <c r="AC156" s="135">
        <f t="shared" si="43"/>
        <v>2.1</v>
      </c>
      <c r="AD156" s="135">
        <f t="shared" si="43"/>
        <v>2.1</v>
      </c>
      <c r="AE156" s="135">
        <f t="shared" si="43"/>
        <v>2.1</v>
      </c>
      <c r="AF156" s="135">
        <f t="shared" si="43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44"/>
        <v>0.9</v>
      </c>
      <c r="D157" s="135">
        <f t="shared" si="44"/>
        <v>0.9</v>
      </c>
      <c r="E157" s="135">
        <f t="shared" si="44"/>
        <v>0.9</v>
      </c>
      <c r="F157" s="135">
        <f t="shared" si="44"/>
        <v>0.9</v>
      </c>
      <c r="G157" s="135">
        <f t="shared" si="44"/>
        <v>0.9</v>
      </c>
      <c r="H157" s="135">
        <f t="shared" si="44"/>
        <v>0.9</v>
      </c>
      <c r="I157" s="135">
        <f t="shared" si="44"/>
        <v>0.9</v>
      </c>
      <c r="J157" s="135">
        <f t="shared" si="44"/>
        <v>0.9</v>
      </c>
      <c r="K157" s="135">
        <f t="shared" si="44"/>
        <v>0.9</v>
      </c>
      <c r="L157" s="135">
        <f t="shared" si="44"/>
        <v>0.9</v>
      </c>
      <c r="M157" s="135">
        <f t="shared" si="44"/>
        <v>0.9</v>
      </c>
      <c r="N157" s="135">
        <f t="shared" si="44"/>
        <v>0.9</v>
      </c>
      <c r="O157" s="135">
        <f t="shared" si="44"/>
        <v>0.9</v>
      </c>
      <c r="P157" s="135">
        <f t="shared" si="44"/>
        <v>0.9</v>
      </c>
      <c r="Q157" s="135">
        <f t="shared" si="44"/>
        <v>0.9</v>
      </c>
      <c r="R157" s="135">
        <f t="shared" si="39"/>
        <v>0.9</v>
      </c>
      <c r="S157" s="135">
        <f t="shared" si="39"/>
        <v>0.9</v>
      </c>
      <c r="T157" s="135">
        <f t="shared" si="39"/>
        <v>0.9</v>
      </c>
      <c r="U157" s="135">
        <f t="shared" si="39"/>
        <v>0.9</v>
      </c>
      <c r="V157" s="135">
        <f t="shared" si="39"/>
        <v>0.9</v>
      </c>
      <c r="W157" s="135">
        <f t="shared" si="39"/>
        <v>0.9</v>
      </c>
      <c r="X157" s="135">
        <f t="shared" si="43"/>
        <v>0.9</v>
      </c>
      <c r="Y157" s="135">
        <f t="shared" si="43"/>
        <v>0.9</v>
      </c>
      <c r="Z157" s="135">
        <f t="shared" si="43"/>
        <v>0.9</v>
      </c>
      <c r="AA157" s="135">
        <f t="shared" si="43"/>
        <v>0.9</v>
      </c>
      <c r="AB157" s="135">
        <f t="shared" si="43"/>
        <v>0.9</v>
      </c>
      <c r="AC157" s="135">
        <f t="shared" si="43"/>
        <v>0.9</v>
      </c>
      <c r="AD157" s="135">
        <f t="shared" si="43"/>
        <v>0.9</v>
      </c>
      <c r="AE157" s="135">
        <f t="shared" si="43"/>
        <v>0.9</v>
      </c>
      <c r="AF157" s="135">
        <f t="shared" si="43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44"/>
        <v>0.57999999999999996</v>
      </c>
      <c r="D158" s="135">
        <f t="shared" si="44"/>
        <v>0.57999999999999996</v>
      </c>
      <c r="E158" s="135">
        <f t="shared" si="44"/>
        <v>0.57999999999999996</v>
      </c>
      <c r="F158" s="135">
        <f t="shared" si="44"/>
        <v>0.57999999999999996</v>
      </c>
      <c r="G158" s="135">
        <f t="shared" si="44"/>
        <v>0.57999999999999996</v>
      </c>
      <c r="H158" s="135">
        <f t="shared" si="44"/>
        <v>0.57999999999999996</v>
      </c>
      <c r="I158" s="135">
        <f t="shared" si="44"/>
        <v>0.57999999999999996</v>
      </c>
      <c r="J158" s="135">
        <f t="shared" si="44"/>
        <v>0.57999999999999996</v>
      </c>
      <c r="K158" s="135">
        <f t="shared" si="44"/>
        <v>0.57999999999999996</v>
      </c>
      <c r="L158" s="135">
        <f t="shared" si="44"/>
        <v>0.57999999999999996</v>
      </c>
      <c r="M158" s="135">
        <f t="shared" si="44"/>
        <v>0.57999999999999996</v>
      </c>
      <c r="N158" s="135">
        <f t="shared" si="44"/>
        <v>0.57999999999999996</v>
      </c>
      <c r="O158" s="135">
        <f t="shared" si="44"/>
        <v>0.57999999999999996</v>
      </c>
      <c r="P158" s="135">
        <f t="shared" si="44"/>
        <v>0.57999999999999996</v>
      </c>
      <c r="Q158" s="135">
        <f t="shared" si="44"/>
        <v>0.57999999999999996</v>
      </c>
      <c r="R158" s="135">
        <f t="shared" si="39"/>
        <v>0.57999999999999996</v>
      </c>
      <c r="S158" s="135">
        <f t="shared" si="39"/>
        <v>0.57999999999999996</v>
      </c>
      <c r="T158" s="135">
        <f t="shared" si="39"/>
        <v>0.57999999999999996</v>
      </c>
      <c r="U158" s="135">
        <f t="shared" si="39"/>
        <v>0.57999999999999996</v>
      </c>
      <c r="V158" s="135">
        <f t="shared" si="39"/>
        <v>0.57999999999999996</v>
      </c>
      <c r="W158" s="135">
        <f t="shared" si="39"/>
        <v>0.57999999999999996</v>
      </c>
      <c r="X158" s="135">
        <f t="shared" si="43"/>
        <v>0.57999999999999996</v>
      </c>
      <c r="Y158" s="135">
        <f t="shared" si="43"/>
        <v>0.57999999999999996</v>
      </c>
      <c r="Z158" s="135">
        <f t="shared" si="43"/>
        <v>0.57999999999999996</v>
      </c>
      <c r="AA158" s="135">
        <f t="shared" si="43"/>
        <v>0.57999999999999996</v>
      </c>
      <c r="AB158" s="135">
        <f t="shared" si="43"/>
        <v>0.57999999999999996</v>
      </c>
      <c r="AC158" s="135">
        <f t="shared" si="43"/>
        <v>0.57999999999999996</v>
      </c>
      <c r="AD158" s="135">
        <f t="shared" si="43"/>
        <v>0.57999999999999996</v>
      </c>
      <c r="AE158" s="135">
        <f t="shared" si="43"/>
        <v>0.57999999999999996</v>
      </c>
      <c r="AF158" s="135">
        <f t="shared" si="43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44"/>
        <v>0.8</v>
      </c>
      <c r="D159" s="135">
        <f t="shared" si="44"/>
        <v>0.8</v>
      </c>
      <c r="E159" s="135">
        <f t="shared" si="44"/>
        <v>0.8</v>
      </c>
      <c r="F159" s="135">
        <f t="shared" si="44"/>
        <v>0.8</v>
      </c>
      <c r="G159" s="135">
        <f t="shared" si="44"/>
        <v>0.8</v>
      </c>
      <c r="H159" s="135">
        <f t="shared" si="44"/>
        <v>0.8</v>
      </c>
      <c r="I159" s="135">
        <f t="shared" si="44"/>
        <v>0.8</v>
      </c>
      <c r="J159" s="135">
        <f t="shared" si="44"/>
        <v>0.8</v>
      </c>
      <c r="K159" s="135">
        <f t="shared" si="44"/>
        <v>0.8</v>
      </c>
      <c r="L159" s="135">
        <f t="shared" si="44"/>
        <v>0.8</v>
      </c>
      <c r="M159" s="135">
        <f t="shared" si="44"/>
        <v>0.8</v>
      </c>
      <c r="N159" s="135">
        <f t="shared" si="44"/>
        <v>0.8</v>
      </c>
      <c r="O159" s="135">
        <f t="shared" si="44"/>
        <v>0.8</v>
      </c>
      <c r="P159" s="135">
        <f t="shared" si="44"/>
        <v>0.8</v>
      </c>
      <c r="Q159" s="135">
        <f t="shared" si="44"/>
        <v>0.8</v>
      </c>
      <c r="R159" s="135">
        <f t="shared" si="39"/>
        <v>0.8</v>
      </c>
      <c r="S159" s="135">
        <f t="shared" si="39"/>
        <v>0.8</v>
      </c>
      <c r="T159" s="135">
        <f t="shared" si="39"/>
        <v>0.8</v>
      </c>
      <c r="U159" s="135">
        <f t="shared" si="39"/>
        <v>0.8</v>
      </c>
      <c r="V159" s="135">
        <f t="shared" si="39"/>
        <v>0.8</v>
      </c>
      <c r="W159" s="135">
        <f t="shared" si="39"/>
        <v>0.8</v>
      </c>
      <c r="X159" s="135">
        <f t="shared" si="43"/>
        <v>0.8</v>
      </c>
      <c r="Y159" s="135">
        <f t="shared" si="43"/>
        <v>0.8</v>
      </c>
      <c r="Z159" s="135">
        <f t="shared" si="43"/>
        <v>0.8</v>
      </c>
      <c r="AA159" s="135">
        <f t="shared" si="43"/>
        <v>0.8</v>
      </c>
      <c r="AB159" s="135">
        <f t="shared" si="43"/>
        <v>0.8</v>
      </c>
      <c r="AC159" s="135">
        <f t="shared" si="43"/>
        <v>0.8</v>
      </c>
      <c r="AD159" s="135">
        <f t="shared" si="43"/>
        <v>0.8</v>
      </c>
      <c r="AE159" s="135">
        <f t="shared" si="43"/>
        <v>0.8</v>
      </c>
      <c r="AF159" s="135">
        <f t="shared" si="43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44"/>
        <v>0</v>
      </c>
      <c r="D160" s="135">
        <f t="shared" si="44"/>
        <v>0</v>
      </c>
      <c r="E160" s="135">
        <f t="shared" si="44"/>
        <v>0</v>
      </c>
      <c r="F160" s="135">
        <f t="shared" si="44"/>
        <v>0</v>
      </c>
      <c r="G160" s="135">
        <f t="shared" si="44"/>
        <v>0</v>
      </c>
      <c r="H160" s="135">
        <f t="shared" si="44"/>
        <v>0</v>
      </c>
      <c r="I160" s="135">
        <f t="shared" si="44"/>
        <v>0</v>
      </c>
      <c r="J160" s="135">
        <f t="shared" si="44"/>
        <v>0</v>
      </c>
      <c r="K160" s="135">
        <f t="shared" si="44"/>
        <v>0</v>
      </c>
      <c r="L160" s="135">
        <f t="shared" si="44"/>
        <v>0</v>
      </c>
      <c r="M160" s="135">
        <f t="shared" si="44"/>
        <v>0</v>
      </c>
      <c r="N160" s="135">
        <f t="shared" si="44"/>
        <v>0</v>
      </c>
      <c r="O160" s="135">
        <f t="shared" si="44"/>
        <v>0</v>
      </c>
      <c r="P160" s="135">
        <f t="shared" si="44"/>
        <v>0</v>
      </c>
      <c r="Q160" s="135">
        <f t="shared" si="44"/>
        <v>0</v>
      </c>
      <c r="R160" s="135">
        <f t="shared" si="39"/>
        <v>0</v>
      </c>
      <c r="S160" s="135">
        <f t="shared" si="39"/>
        <v>0</v>
      </c>
      <c r="T160" s="135">
        <f t="shared" si="39"/>
        <v>0</v>
      </c>
      <c r="U160" s="135">
        <f t="shared" si="39"/>
        <v>0</v>
      </c>
      <c r="V160" s="135">
        <f t="shared" si="39"/>
        <v>0</v>
      </c>
      <c r="W160" s="135">
        <f t="shared" si="39"/>
        <v>0</v>
      </c>
      <c r="X160" s="135">
        <f t="shared" si="43"/>
        <v>0</v>
      </c>
      <c r="Y160" s="135">
        <f t="shared" si="43"/>
        <v>0</v>
      </c>
      <c r="Z160" s="135">
        <f t="shared" si="43"/>
        <v>0</v>
      </c>
      <c r="AA160" s="135">
        <f t="shared" si="43"/>
        <v>0</v>
      </c>
      <c r="AB160" s="135">
        <f t="shared" si="43"/>
        <v>0</v>
      </c>
      <c r="AC160" s="135">
        <f t="shared" si="43"/>
        <v>0</v>
      </c>
      <c r="AD160" s="135">
        <f t="shared" si="43"/>
        <v>0</v>
      </c>
      <c r="AE160" s="135">
        <f t="shared" si="43"/>
        <v>0</v>
      </c>
      <c r="AF160" s="135">
        <f t="shared" si="43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44"/>
        <v>0.6</v>
      </c>
      <c r="D161" s="135">
        <f t="shared" si="44"/>
        <v>0.6</v>
      </c>
      <c r="E161" s="135">
        <f t="shared" si="44"/>
        <v>0.6</v>
      </c>
      <c r="F161" s="135">
        <f t="shared" si="44"/>
        <v>0.6</v>
      </c>
      <c r="G161" s="135">
        <f t="shared" si="44"/>
        <v>0.6</v>
      </c>
      <c r="H161" s="135">
        <f t="shared" si="44"/>
        <v>0.6</v>
      </c>
      <c r="I161" s="135">
        <f t="shared" si="44"/>
        <v>0.6</v>
      </c>
      <c r="J161" s="135">
        <f t="shared" si="44"/>
        <v>0.6</v>
      </c>
      <c r="K161" s="135">
        <f t="shared" si="44"/>
        <v>0.6</v>
      </c>
      <c r="L161" s="135">
        <f t="shared" si="44"/>
        <v>0.6</v>
      </c>
      <c r="M161" s="135">
        <f t="shared" si="44"/>
        <v>0.6</v>
      </c>
      <c r="N161" s="135">
        <f t="shared" si="44"/>
        <v>0.6</v>
      </c>
      <c r="O161" s="135">
        <f t="shared" si="44"/>
        <v>0.6</v>
      </c>
      <c r="P161" s="135">
        <f t="shared" si="44"/>
        <v>0.6</v>
      </c>
      <c r="Q161" s="135">
        <f t="shared" si="44"/>
        <v>0.6</v>
      </c>
      <c r="R161" s="135">
        <f t="shared" si="39"/>
        <v>0.6</v>
      </c>
      <c r="S161" s="135">
        <f t="shared" si="39"/>
        <v>0.6</v>
      </c>
      <c r="T161" s="135">
        <f t="shared" si="39"/>
        <v>0.6</v>
      </c>
      <c r="U161" s="135">
        <f t="shared" si="39"/>
        <v>0.6</v>
      </c>
      <c r="V161" s="135">
        <f t="shared" si="39"/>
        <v>0.6</v>
      </c>
      <c r="W161" s="135">
        <f t="shared" si="39"/>
        <v>0.6</v>
      </c>
      <c r="X161" s="135">
        <f t="shared" si="43"/>
        <v>0.6</v>
      </c>
      <c r="Y161" s="135">
        <f t="shared" si="43"/>
        <v>0.6</v>
      </c>
      <c r="Z161" s="135">
        <f t="shared" si="43"/>
        <v>0.6</v>
      </c>
      <c r="AA161" s="135">
        <f t="shared" si="43"/>
        <v>0.6</v>
      </c>
      <c r="AB161" s="135">
        <f t="shared" si="43"/>
        <v>0.6</v>
      </c>
      <c r="AC161" s="135">
        <f t="shared" si="43"/>
        <v>0.6</v>
      </c>
      <c r="AD161" s="135">
        <f t="shared" si="43"/>
        <v>0.6</v>
      </c>
      <c r="AE161" s="135">
        <f t="shared" si="43"/>
        <v>0.6</v>
      </c>
      <c r="AF161" s="135">
        <f t="shared" si="43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44"/>
        <v>0.6</v>
      </c>
      <c r="D162" s="135">
        <f t="shared" si="44"/>
        <v>0.6</v>
      </c>
      <c r="E162" s="135">
        <f t="shared" si="44"/>
        <v>0.6</v>
      </c>
      <c r="F162" s="135">
        <f t="shared" si="44"/>
        <v>0.6</v>
      </c>
      <c r="G162" s="135">
        <f t="shared" si="44"/>
        <v>0.6</v>
      </c>
      <c r="H162" s="135">
        <f t="shared" si="44"/>
        <v>0.6</v>
      </c>
      <c r="I162" s="135">
        <f t="shared" si="44"/>
        <v>0.6</v>
      </c>
      <c r="J162" s="135">
        <f t="shared" si="44"/>
        <v>0.6</v>
      </c>
      <c r="K162" s="135">
        <f t="shared" si="44"/>
        <v>0.6</v>
      </c>
      <c r="L162" s="135">
        <f t="shared" si="44"/>
        <v>0.6</v>
      </c>
      <c r="M162" s="135">
        <f t="shared" si="44"/>
        <v>0.6</v>
      </c>
      <c r="N162" s="135">
        <f t="shared" si="44"/>
        <v>0.6</v>
      </c>
      <c r="O162" s="135">
        <f t="shared" si="44"/>
        <v>0.6</v>
      </c>
      <c r="P162" s="135">
        <f t="shared" si="44"/>
        <v>0.6</v>
      </c>
      <c r="Q162" s="135">
        <f t="shared" si="44"/>
        <v>0.6</v>
      </c>
      <c r="R162" s="135">
        <f t="shared" si="39"/>
        <v>0.6</v>
      </c>
      <c r="S162" s="135">
        <f t="shared" si="39"/>
        <v>0.6</v>
      </c>
      <c r="T162" s="135">
        <f t="shared" si="39"/>
        <v>0.6</v>
      </c>
      <c r="U162" s="135">
        <f t="shared" si="39"/>
        <v>0.6</v>
      </c>
      <c r="V162" s="135">
        <f t="shared" si="39"/>
        <v>0.6</v>
      </c>
      <c r="W162" s="135">
        <f t="shared" si="39"/>
        <v>0.6</v>
      </c>
      <c r="X162" s="135">
        <f t="shared" si="43"/>
        <v>0.6</v>
      </c>
      <c r="Y162" s="135">
        <f t="shared" si="43"/>
        <v>0.6</v>
      </c>
      <c r="Z162" s="135">
        <f t="shared" si="43"/>
        <v>0.6</v>
      </c>
      <c r="AA162" s="135">
        <f t="shared" si="43"/>
        <v>0.6</v>
      </c>
      <c r="AB162" s="135">
        <f t="shared" si="43"/>
        <v>0.6</v>
      </c>
      <c r="AC162" s="135">
        <f t="shared" si="43"/>
        <v>0.6</v>
      </c>
      <c r="AD162" s="135">
        <f t="shared" si="43"/>
        <v>0.6</v>
      </c>
      <c r="AE162" s="135">
        <f t="shared" si="43"/>
        <v>0.6</v>
      </c>
      <c r="AF162" s="135">
        <f t="shared" si="43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44"/>
        <v>0.35</v>
      </c>
      <c r="D163" s="135">
        <f t="shared" si="44"/>
        <v>0.35</v>
      </c>
      <c r="E163" s="135">
        <f t="shared" si="44"/>
        <v>0.35</v>
      </c>
      <c r="F163" s="135">
        <f t="shared" si="44"/>
        <v>0.35</v>
      </c>
      <c r="G163" s="135">
        <f t="shared" si="44"/>
        <v>0.35</v>
      </c>
      <c r="H163" s="135">
        <f t="shared" si="44"/>
        <v>0.35</v>
      </c>
      <c r="I163" s="135">
        <f t="shared" si="44"/>
        <v>0.35</v>
      </c>
      <c r="J163" s="135">
        <f t="shared" si="44"/>
        <v>0.35</v>
      </c>
      <c r="K163" s="135">
        <f t="shared" si="44"/>
        <v>0.35</v>
      </c>
      <c r="L163" s="135">
        <f t="shared" si="44"/>
        <v>0.35</v>
      </c>
      <c r="M163" s="135">
        <f t="shared" si="44"/>
        <v>0.35</v>
      </c>
      <c r="N163" s="135">
        <f t="shared" si="44"/>
        <v>0.35</v>
      </c>
      <c r="O163" s="135">
        <f t="shared" si="44"/>
        <v>0.35</v>
      </c>
      <c r="P163" s="135">
        <f t="shared" si="44"/>
        <v>0.35</v>
      </c>
      <c r="Q163" s="135">
        <f t="shared" si="44"/>
        <v>0.35</v>
      </c>
      <c r="R163" s="135">
        <f t="shared" si="39"/>
        <v>0.35</v>
      </c>
      <c r="S163" s="135">
        <f t="shared" si="39"/>
        <v>0.35</v>
      </c>
      <c r="T163" s="135">
        <f t="shared" si="39"/>
        <v>0.35</v>
      </c>
      <c r="U163" s="135">
        <f t="shared" si="39"/>
        <v>0.35</v>
      </c>
      <c r="V163" s="135">
        <f t="shared" si="39"/>
        <v>0.35</v>
      </c>
      <c r="W163" s="135">
        <f t="shared" si="39"/>
        <v>0.35</v>
      </c>
      <c r="X163" s="135">
        <f t="shared" si="43"/>
        <v>0.35</v>
      </c>
      <c r="Y163" s="135">
        <f t="shared" si="43"/>
        <v>0.35</v>
      </c>
      <c r="Z163" s="135">
        <f t="shared" si="43"/>
        <v>0.35</v>
      </c>
      <c r="AA163" s="135">
        <f t="shared" si="43"/>
        <v>0.35</v>
      </c>
      <c r="AB163" s="135">
        <f t="shared" si="43"/>
        <v>0.35</v>
      </c>
      <c r="AC163" s="135">
        <f t="shared" si="43"/>
        <v>0.35</v>
      </c>
      <c r="AD163" s="135">
        <f t="shared" si="43"/>
        <v>0.35</v>
      </c>
      <c r="AE163" s="135">
        <f t="shared" si="43"/>
        <v>0.35</v>
      </c>
      <c r="AF163" s="135">
        <f t="shared" si="43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44"/>
        <v>0.28999999999999998</v>
      </c>
      <c r="D164" s="135">
        <f t="shared" si="44"/>
        <v>0.28999999999999998</v>
      </c>
      <c r="E164" s="135">
        <f t="shared" si="44"/>
        <v>0.28999999999999998</v>
      </c>
      <c r="F164" s="135">
        <f t="shared" si="44"/>
        <v>0.28999999999999998</v>
      </c>
      <c r="G164" s="135">
        <f t="shared" si="44"/>
        <v>0.28999999999999998</v>
      </c>
      <c r="H164" s="135">
        <f t="shared" si="44"/>
        <v>0.28999999999999998</v>
      </c>
      <c r="I164" s="135">
        <f t="shared" si="44"/>
        <v>0.28999999999999998</v>
      </c>
      <c r="J164" s="135">
        <f t="shared" si="44"/>
        <v>0.28999999999999998</v>
      </c>
      <c r="K164" s="135">
        <f t="shared" si="44"/>
        <v>0.28999999999999998</v>
      </c>
      <c r="L164" s="135">
        <f t="shared" si="44"/>
        <v>0.28999999999999998</v>
      </c>
      <c r="M164" s="135">
        <f t="shared" si="44"/>
        <v>0.28999999999999998</v>
      </c>
      <c r="N164" s="135">
        <f t="shared" si="44"/>
        <v>0.28999999999999998</v>
      </c>
      <c r="O164" s="135">
        <f t="shared" si="44"/>
        <v>0.28999999999999998</v>
      </c>
      <c r="P164" s="135">
        <f t="shared" si="44"/>
        <v>0.28999999999999998</v>
      </c>
      <c r="Q164" s="135">
        <f t="shared" si="44"/>
        <v>0.28999999999999998</v>
      </c>
      <c r="R164" s="135">
        <f t="shared" si="39"/>
        <v>0.28999999999999998</v>
      </c>
      <c r="S164" s="135">
        <f t="shared" si="39"/>
        <v>0.28999999999999998</v>
      </c>
      <c r="T164" s="135">
        <f t="shared" si="39"/>
        <v>0.28999999999999998</v>
      </c>
      <c r="U164" s="135">
        <f t="shared" si="39"/>
        <v>0.28999999999999998</v>
      </c>
      <c r="V164" s="135">
        <f t="shared" si="39"/>
        <v>0.28999999999999998</v>
      </c>
      <c r="W164" s="135">
        <f t="shared" si="39"/>
        <v>0.28999999999999998</v>
      </c>
      <c r="X164" s="135">
        <f t="shared" si="43"/>
        <v>0.28999999999999998</v>
      </c>
      <c r="Y164" s="135">
        <f t="shared" si="43"/>
        <v>0.28999999999999998</v>
      </c>
      <c r="Z164" s="135">
        <f t="shared" si="43"/>
        <v>0.28999999999999998</v>
      </c>
      <c r="AA164" s="135">
        <f t="shared" si="43"/>
        <v>0.28999999999999998</v>
      </c>
      <c r="AB164" s="135">
        <f t="shared" si="43"/>
        <v>0.28999999999999998</v>
      </c>
      <c r="AC164" s="135">
        <f t="shared" si="43"/>
        <v>0.28999999999999998</v>
      </c>
      <c r="AD164" s="135">
        <f t="shared" si="43"/>
        <v>0.28999999999999998</v>
      </c>
      <c r="AE164" s="135">
        <f t="shared" si="43"/>
        <v>0.28999999999999998</v>
      </c>
      <c r="AF164" s="135">
        <f t="shared" si="43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44"/>
        <v>0.06</v>
      </c>
      <c r="D165" s="135">
        <f t="shared" si="44"/>
        <v>0.06</v>
      </c>
      <c r="E165" s="135">
        <f t="shared" si="44"/>
        <v>0.06</v>
      </c>
      <c r="F165" s="135">
        <f t="shared" si="44"/>
        <v>0.06</v>
      </c>
      <c r="G165" s="135">
        <f t="shared" si="44"/>
        <v>0.06</v>
      </c>
      <c r="H165" s="135">
        <f t="shared" si="44"/>
        <v>0.06</v>
      </c>
      <c r="I165" s="135">
        <f t="shared" si="44"/>
        <v>0.06</v>
      </c>
      <c r="J165" s="135">
        <f t="shared" si="44"/>
        <v>0.06</v>
      </c>
      <c r="K165" s="135">
        <f t="shared" si="44"/>
        <v>0.06</v>
      </c>
      <c r="L165" s="135">
        <f t="shared" si="44"/>
        <v>0.06</v>
      </c>
      <c r="M165" s="135">
        <f t="shared" si="44"/>
        <v>0.06</v>
      </c>
      <c r="N165" s="135">
        <f t="shared" si="44"/>
        <v>0.06</v>
      </c>
      <c r="O165" s="135">
        <f t="shared" si="44"/>
        <v>0.06</v>
      </c>
      <c r="P165" s="135">
        <f t="shared" si="44"/>
        <v>0.06</v>
      </c>
      <c r="Q165" s="135">
        <f t="shared" si="44"/>
        <v>0.06</v>
      </c>
      <c r="R165" s="135">
        <f t="shared" si="39"/>
        <v>0.06</v>
      </c>
      <c r="S165" s="135">
        <f t="shared" si="39"/>
        <v>0.06</v>
      </c>
      <c r="T165" s="135">
        <f t="shared" si="39"/>
        <v>0.06</v>
      </c>
      <c r="U165" s="135">
        <f t="shared" si="39"/>
        <v>0.06</v>
      </c>
      <c r="V165" s="135">
        <f t="shared" si="39"/>
        <v>0.06</v>
      </c>
      <c r="W165" s="135">
        <f t="shared" si="39"/>
        <v>0.06</v>
      </c>
      <c r="X165" s="135">
        <f t="shared" si="43"/>
        <v>0.06</v>
      </c>
      <c r="Y165" s="135">
        <f t="shared" si="43"/>
        <v>0.06</v>
      </c>
      <c r="Z165" s="135">
        <f t="shared" si="43"/>
        <v>0.06</v>
      </c>
      <c r="AA165" s="135">
        <f t="shared" si="43"/>
        <v>0.06</v>
      </c>
      <c r="AB165" s="135">
        <f t="shared" si="43"/>
        <v>0.06</v>
      </c>
      <c r="AC165" s="135">
        <f t="shared" si="43"/>
        <v>0.06</v>
      </c>
      <c r="AD165" s="135">
        <f t="shared" si="43"/>
        <v>0.06</v>
      </c>
      <c r="AE165" s="135">
        <f t="shared" si="43"/>
        <v>0.06</v>
      </c>
      <c r="AF165" s="135">
        <f t="shared" si="43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44"/>
        <v>0.11</v>
      </c>
      <c r="D166" s="135">
        <f t="shared" si="44"/>
        <v>0.11</v>
      </c>
      <c r="E166" s="135">
        <f t="shared" si="44"/>
        <v>0.11</v>
      </c>
      <c r="F166" s="135">
        <f t="shared" si="44"/>
        <v>0.11</v>
      </c>
      <c r="G166" s="135">
        <f t="shared" si="44"/>
        <v>0.11</v>
      </c>
      <c r="H166" s="135">
        <f t="shared" si="44"/>
        <v>0.11</v>
      </c>
      <c r="I166" s="135">
        <f t="shared" si="44"/>
        <v>0.11</v>
      </c>
      <c r="J166" s="135">
        <f t="shared" si="44"/>
        <v>0.11</v>
      </c>
      <c r="K166" s="135">
        <f t="shared" si="44"/>
        <v>0.11</v>
      </c>
      <c r="L166" s="135">
        <f t="shared" si="44"/>
        <v>0.11</v>
      </c>
      <c r="M166" s="135">
        <f t="shared" si="44"/>
        <v>0.11</v>
      </c>
      <c r="N166" s="135">
        <f t="shared" si="44"/>
        <v>0.11</v>
      </c>
      <c r="O166" s="135">
        <f t="shared" si="44"/>
        <v>0.11</v>
      </c>
      <c r="P166" s="135">
        <f t="shared" si="44"/>
        <v>0.11</v>
      </c>
      <c r="Q166" s="135">
        <f t="shared" si="44"/>
        <v>0.11</v>
      </c>
      <c r="R166" s="135">
        <f t="shared" si="39"/>
        <v>0.11</v>
      </c>
      <c r="S166" s="135">
        <f t="shared" si="39"/>
        <v>0.11</v>
      </c>
      <c r="T166" s="135">
        <f t="shared" si="39"/>
        <v>0.11</v>
      </c>
      <c r="U166" s="135">
        <f t="shared" si="39"/>
        <v>0.11</v>
      </c>
      <c r="V166" s="135">
        <f t="shared" si="39"/>
        <v>0.11</v>
      </c>
      <c r="W166" s="135">
        <f t="shared" si="39"/>
        <v>0.11</v>
      </c>
      <c r="X166" s="135">
        <f t="shared" si="43"/>
        <v>0.11</v>
      </c>
      <c r="Y166" s="135">
        <f t="shared" si="43"/>
        <v>0.11</v>
      </c>
      <c r="Z166" s="135">
        <f t="shared" si="43"/>
        <v>0.11</v>
      </c>
      <c r="AA166" s="135">
        <f t="shared" si="43"/>
        <v>0.11</v>
      </c>
      <c r="AB166" s="135">
        <f t="shared" si="43"/>
        <v>0.11</v>
      </c>
      <c r="AC166" s="135">
        <f t="shared" si="43"/>
        <v>0.11</v>
      </c>
      <c r="AD166" s="135">
        <f t="shared" si="43"/>
        <v>0.11</v>
      </c>
      <c r="AE166" s="135">
        <f t="shared" si="43"/>
        <v>0.11</v>
      </c>
      <c r="AF166" s="135">
        <f t="shared" si="43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44"/>
        <v>0.1</v>
      </c>
      <c r="D167" s="135">
        <f t="shared" si="44"/>
        <v>0.1</v>
      </c>
      <c r="E167" s="135">
        <f t="shared" si="44"/>
        <v>0.1</v>
      </c>
      <c r="F167" s="135">
        <f t="shared" si="44"/>
        <v>0.1</v>
      </c>
      <c r="G167" s="135">
        <f t="shared" si="44"/>
        <v>0.1</v>
      </c>
      <c r="H167" s="135">
        <f t="shared" si="44"/>
        <v>0.1</v>
      </c>
      <c r="I167" s="135">
        <f t="shared" si="44"/>
        <v>0.1</v>
      </c>
      <c r="J167" s="135">
        <f t="shared" si="44"/>
        <v>0.1</v>
      </c>
      <c r="K167" s="135">
        <f t="shared" si="44"/>
        <v>0.1</v>
      </c>
      <c r="L167" s="135">
        <f t="shared" si="44"/>
        <v>0.1</v>
      </c>
      <c r="M167" s="135">
        <f t="shared" si="44"/>
        <v>0.1</v>
      </c>
      <c r="N167" s="135">
        <f t="shared" si="44"/>
        <v>0.1</v>
      </c>
      <c r="O167" s="135">
        <f t="shared" si="44"/>
        <v>0.1</v>
      </c>
      <c r="P167" s="135">
        <f t="shared" si="44"/>
        <v>0.1</v>
      </c>
      <c r="Q167" s="135">
        <f t="shared" si="44"/>
        <v>0.1</v>
      </c>
      <c r="R167" s="135">
        <f t="shared" si="39"/>
        <v>0.1</v>
      </c>
      <c r="S167" s="135">
        <f t="shared" si="39"/>
        <v>0.1</v>
      </c>
      <c r="T167" s="135">
        <f t="shared" si="39"/>
        <v>0.1</v>
      </c>
      <c r="U167" s="135">
        <f t="shared" si="39"/>
        <v>0.1</v>
      </c>
      <c r="V167" s="135">
        <f t="shared" si="39"/>
        <v>0.1</v>
      </c>
      <c r="W167" s="135">
        <f t="shared" si="39"/>
        <v>0.1</v>
      </c>
      <c r="X167" s="135">
        <f t="shared" si="43"/>
        <v>0.1</v>
      </c>
      <c r="Y167" s="135">
        <f t="shared" si="43"/>
        <v>0.1</v>
      </c>
      <c r="Z167" s="135">
        <f t="shared" si="43"/>
        <v>0.1</v>
      </c>
      <c r="AA167" s="135">
        <f t="shared" si="43"/>
        <v>0.1</v>
      </c>
      <c r="AB167" s="135">
        <f t="shared" si="43"/>
        <v>0.1</v>
      </c>
      <c r="AC167" s="135">
        <f t="shared" si="43"/>
        <v>0.1</v>
      </c>
      <c r="AD167" s="135">
        <f t="shared" si="43"/>
        <v>0.1</v>
      </c>
      <c r="AE167" s="135">
        <f t="shared" si="43"/>
        <v>0.1</v>
      </c>
      <c r="AF167" s="135">
        <f t="shared" si="43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44"/>
        <v>0.09</v>
      </c>
      <c r="D168" s="135">
        <f t="shared" si="44"/>
        <v>0.09</v>
      </c>
      <c r="E168" s="135">
        <f t="shared" si="44"/>
        <v>0.09</v>
      </c>
      <c r="F168" s="135">
        <f t="shared" si="44"/>
        <v>0.09</v>
      </c>
      <c r="G168" s="135">
        <f t="shared" si="44"/>
        <v>0.09</v>
      </c>
      <c r="H168" s="135">
        <f t="shared" si="44"/>
        <v>0.09</v>
      </c>
      <c r="I168" s="135">
        <f t="shared" si="44"/>
        <v>0.09</v>
      </c>
      <c r="J168" s="135">
        <f t="shared" si="44"/>
        <v>0.09</v>
      </c>
      <c r="K168" s="135">
        <f t="shared" si="44"/>
        <v>0.09</v>
      </c>
      <c r="L168" s="135">
        <f t="shared" si="44"/>
        <v>0.09</v>
      </c>
      <c r="M168" s="135">
        <f t="shared" si="44"/>
        <v>0.09</v>
      </c>
      <c r="N168" s="135">
        <f t="shared" si="44"/>
        <v>0.09</v>
      </c>
      <c r="O168" s="135">
        <f t="shared" si="44"/>
        <v>0.09</v>
      </c>
      <c r="P168" s="135">
        <f t="shared" si="44"/>
        <v>0.09</v>
      </c>
      <c r="Q168" s="135">
        <f t="shared" si="44"/>
        <v>0.09</v>
      </c>
      <c r="R168" s="135">
        <f t="shared" si="39"/>
        <v>0.09</v>
      </c>
      <c r="S168" s="135">
        <f t="shared" si="39"/>
        <v>0.09</v>
      </c>
      <c r="T168" s="135">
        <f t="shared" si="39"/>
        <v>0.09</v>
      </c>
      <c r="U168" s="135">
        <f t="shared" si="39"/>
        <v>0.09</v>
      </c>
      <c r="V168" s="135">
        <f t="shared" si="39"/>
        <v>0.09</v>
      </c>
      <c r="W168" s="135">
        <f t="shared" si="39"/>
        <v>0.09</v>
      </c>
      <c r="X168" s="135">
        <f t="shared" si="43"/>
        <v>0.09</v>
      </c>
      <c r="Y168" s="135">
        <f t="shared" si="43"/>
        <v>0.09</v>
      </c>
      <c r="Z168" s="135">
        <f t="shared" si="43"/>
        <v>0.09</v>
      </c>
      <c r="AA168" s="135">
        <f t="shared" si="43"/>
        <v>0.09</v>
      </c>
      <c r="AB168" s="135">
        <f t="shared" si="43"/>
        <v>0.09</v>
      </c>
      <c r="AC168" s="135">
        <f t="shared" si="43"/>
        <v>0.09</v>
      </c>
      <c r="AD168" s="135">
        <f t="shared" si="43"/>
        <v>0.09</v>
      </c>
      <c r="AE168" s="135">
        <f t="shared" si="43"/>
        <v>0.09</v>
      </c>
      <c r="AF168" s="135">
        <f t="shared" si="43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44"/>
        <v>0.04</v>
      </c>
      <c r="D169" s="135">
        <f t="shared" si="44"/>
        <v>0.04</v>
      </c>
      <c r="E169" s="135">
        <f t="shared" si="44"/>
        <v>0.04</v>
      </c>
      <c r="F169" s="135">
        <f t="shared" si="44"/>
        <v>0.04</v>
      </c>
      <c r="G169" s="135">
        <f t="shared" si="44"/>
        <v>0.04</v>
      </c>
      <c r="H169" s="135">
        <f t="shared" si="44"/>
        <v>0.04</v>
      </c>
      <c r="I169" s="135">
        <f t="shared" si="44"/>
        <v>0.04</v>
      </c>
      <c r="J169" s="135">
        <f t="shared" si="44"/>
        <v>0.04</v>
      </c>
      <c r="K169" s="135">
        <f t="shared" si="44"/>
        <v>0.04</v>
      </c>
      <c r="L169" s="135">
        <f t="shared" si="44"/>
        <v>0.04</v>
      </c>
      <c r="M169" s="135">
        <f t="shared" si="44"/>
        <v>0.04</v>
      </c>
      <c r="N169" s="135">
        <f t="shared" si="44"/>
        <v>0.04</v>
      </c>
      <c r="O169" s="135">
        <f t="shared" si="44"/>
        <v>0.04</v>
      </c>
      <c r="P169" s="135">
        <f t="shared" si="44"/>
        <v>0.04</v>
      </c>
      <c r="Q169" s="135">
        <f t="shared" si="44"/>
        <v>0.04</v>
      </c>
      <c r="R169" s="135">
        <f t="shared" si="39"/>
        <v>0.04</v>
      </c>
      <c r="S169" s="135">
        <f t="shared" si="39"/>
        <v>0.04</v>
      </c>
      <c r="T169" s="135">
        <f t="shared" si="39"/>
        <v>0.04</v>
      </c>
      <c r="U169" s="135">
        <f t="shared" si="39"/>
        <v>0.04</v>
      </c>
      <c r="V169" s="135">
        <f t="shared" si="39"/>
        <v>0.04</v>
      </c>
      <c r="W169" s="135">
        <f t="shared" si="39"/>
        <v>0.04</v>
      </c>
      <c r="X169" s="135">
        <f t="shared" si="43"/>
        <v>0.04</v>
      </c>
      <c r="Y169" s="135">
        <f t="shared" si="43"/>
        <v>0.04</v>
      </c>
      <c r="Z169" s="135">
        <f t="shared" si="43"/>
        <v>0.04</v>
      </c>
      <c r="AA169" s="135">
        <f t="shared" si="43"/>
        <v>0.04</v>
      </c>
      <c r="AB169" s="135">
        <f t="shared" si="43"/>
        <v>0.04</v>
      </c>
      <c r="AC169" s="135">
        <f t="shared" si="43"/>
        <v>0.04</v>
      </c>
      <c r="AD169" s="135">
        <f t="shared" si="43"/>
        <v>0.04</v>
      </c>
      <c r="AE169" s="135">
        <f t="shared" si="43"/>
        <v>0.04</v>
      </c>
      <c r="AF169" s="135">
        <f t="shared" si="43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44"/>
        <v>2.3E-2</v>
      </c>
      <c r="E170" s="135">
        <f t="shared" si="44"/>
        <v>2.3E-2</v>
      </c>
      <c r="F170" s="135">
        <f t="shared" si="44"/>
        <v>2.3E-2</v>
      </c>
      <c r="G170" s="135">
        <f t="shared" si="44"/>
        <v>2.3E-2</v>
      </c>
      <c r="H170" s="135">
        <f t="shared" si="44"/>
        <v>2.3E-2</v>
      </c>
      <c r="I170" s="135">
        <f t="shared" si="44"/>
        <v>2.3E-2</v>
      </c>
      <c r="J170" s="135">
        <f t="shared" si="44"/>
        <v>2.3E-2</v>
      </c>
      <c r="K170" s="135">
        <f t="shared" si="44"/>
        <v>2.3E-2</v>
      </c>
      <c r="L170" s="135">
        <f t="shared" si="44"/>
        <v>2.3E-2</v>
      </c>
      <c r="M170" s="135">
        <f t="shared" si="44"/>
        <v>2.3E-2</v>
      </c>
      <c r="N170" s="135">
        <f t="shared" si="44"/>
        <v>2.3E-2</v>
      </c>
      <c r="O170" s="135">
        <f t="shared" si="44"/>
        <v>2.3E-2</v>
      </c>
      <c r="P170" s="135">
        <f t="shared" si="44"/>
        <v>2.3E-2</v>
      </c>
      <c r="Q170" s="135">
        <f t="shared" si="44"/>
        <v>2.3E-2</v>
      </c>
      <c r="R170" s="135">
        <f t="shared" si="39"/>
        <v>2.3E-2</v>
      </c>
      <c r="S170" s="135">
        <f t="shared" si="39"/>
        <v>2.3E-2</v>
      </c>
      <c r="T170" s="135">
        <f t="shared" si="39"/>
        <v>2.3E-2</v>
      </c>
      <c r="U170" s="135">
        <f t="shared" si="39"/>
        <v>2.3E-2</v>
      </c>
      <c r="V170" s="135">
        <f t="shared" si="39"/>
        <v>2.3E-2</v>
      </c>
      <c r="W170" s="135">
        <f t="shared" si="39"/>
        <v>2.3E-2</v>
      </c>
      <c r="X170" s="135">
        <f t="shared" si="43"/>
        <v>2.3E-2</v>
      </c>
      <c r="Y170" s="135">
        <f t="shared" si="43"/>
        <v>2.3E-2</v>
      </c>
      <c r="Z170" s="135">
        <f t="shared" si="43"/>
        <v>2.3E-2</v>
      </c>
      <c r="AA170" s="135">
        <f t="shared" si="43"/>
        <v>2.3E-2</v>
      </c>
      <c r="AB170" s="135">
        <f t="shared" si="43"/>
        <v>2.3E-2</v>
      </c>
      <c r="AC170" s="135">
        <f t="shared" si="43"/>
        <v>2.3E-2</v>
      </c>
      <c r="AD170" s="135">
        <f t="shared" si="43"/>
        <v>2.3E-2</v>
      </c>
      <c r="AE170" s="135">
        <f t="shared" si="43"/>
        <v>2.3E-2</v>
      </c>
      <c r="AF170" s="135">
        <f t="shared" si="43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45">SUM(B89:B170)</f>
        <v>195.60600000000002</v>
      </c>
      <c r="C171" s="140">
        <f t="shared" si="45"/>
        <v>195.60600000000002</v>
      </c>
      <c r="D171" s="140">
        <f t="shared" si="45"/>
        <v>195.60600000000002</v>
      </c>
      <c r="E171" s="140">
        <f t="shared" si="45"/>
        <v>195.60600000000002</v>
      </c>
      <c r="F171" s="140">
        <f t="shared" si="45"/>
        <v>195.60600000000002</v>
      </c>
      <c r="G171" s="140">
        <f t="shared" si="45"/>
        <v>195.60600000000002</v>
      </c>
      <c r="H171" s="140">
        <f t="shared" si="45"/>
        <v>195.60600000000002</v>
      </c>
      <c r="I171" s="140">
        <f t="shared" si="45"/>
        <v>193.00600000000006</v>
      </c>
      <c r="J171" s="140">
        <f t="shared" si="45"/>
        <v>193.00600000000006</v>
      </c>
      <c r="K171" s="140">
        <f t="shared" si="45"/>
        <v>193.00600000000006</v>
      </c>
      <c r="L171" s="140">
        <f t="shared" si="45"/>
        <v>193.00600000000006</v>
      </c>
      <c r="M171" s="140">
        <f t="shared" si="45"/>
        <v>193.00600000000006</v>
      </c>
      <c r="N171" s="140">
        <f t="shared" si="45"/>
        <v>193.00600000000006</v>
      </c>
      <c r="O171" s="140">
        <f t="shared" si="45"/>
        <v>193.00600000000006</v>
      </c>
      <c r="P171" s="140">
        <f t="shared" si="45"/>
        <v>193.00600000000006</v>
      </c>
      <c r="Q171" s="140">
        <f t="shared" si="45"/>
        <v>193.00600000000006</v>
      </c>
      <c r="R171" s="140">
        <f t="shared" si="45"/>
        <v>193.00600000000006</v>
      </c>
      <c r="S171" s="140">
        <f t="shared" si="45"/>
        <v>193.00600000000006</v>
      </c>
      <c r="T171" s="140">
        <f t="shared" si="45"/>
        <v>193.00600000000006</v>
      </c>
      <c r="U171" s="140">
        <f t="shared" si="45"/>
        <v>193.00600000000006</v>
      </c>
      <c r="V171" s="140">
        <f t="shared" si="45"/>
        <v>193.00600000000006</v>
      </c>
      <c r="W171" s="140">
        <f t="shared" si="45"/>
        <v>193.00600000000006</v>
      </c>
      <c r="X171" s="140">
        <f t="shared" si="45"/>
        <v>193.00600000000006</v>
      </c>
      <c r="Y171" s="140">
        <f t="shared" si="45"/>
        <v>193.00600000000006</v>
      </c>
      <c r="Z171" s="140">
        <f t="shared" si="45"/>
        <v>193.00600000000006</v>
      </c>
      <c r="AA171" s="140">
        <f t="shared" si="45"/>
        <v>193.00600000000006</v>
      </c>
      <c r="AB171" s="140">
        <f t="shared" si="45"/>
        <v>193.00600000000006</v>
      </c>
      <c r="AC171" s="140">
        <f t="shared" si="45"/>
        <v>193.00600000000006</v>
      </c>
      <c r="AD171" s="140">
        <f t="shared" si="45"/>
        <v>193.00600000000006</v>
      </c>
      <c r="AE171" s="140">
        <f t="shared" si="45"/>
        <v>193.00600000000006</v>
      </c>
      <c r="AF171" s="140">
        <f t="shared" si="45"/>
        <v>193.00600000000006</v>
      </c>
      <c r="AG171" s="141">
        <f t="shared" si="45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46">B173</f>
        <v>0.3</v>
      </c>
      <c r="D173" s="142">
        <f t="shared" si="46"/>
        <v>0.3</v>
      </c>
      <c r="E173" s="142">
        <f t="shared" si="46"/>
        <v>0.3</v>
      </c>
      <c r="F173" s="142">
        <f t="shared" si="46"/>
        <v>0.3</v>
      </c>
      <c r="G173" s="142">
        <f t="shared" si="46"/>
        <v>0.3</v>
      </c>
      <c r="H173" s="142">
        <f t="shared" si="46"/>
        <v>0.3</v>
      </c>
      <c r="I173" s="142">
        <f t="shared" si="46"/>
        <v>0.3</v>
      </c>
      <c r="J173" s="142">
        <f t="shared" si="46"/>
        <v>0.3</v>
      </c>
      <c r="K173" s="142">
        <f t="shared" si="46"/>
        <v>0.3</v>
      </c>
      <c r="L173" s="142">
        <f t="shared" si="46"/>
        <v>0.3</v>
      </c>
      <c r="M173" s="142">
        <f t="shared" si="46"/>
        <v>0.3</v>
      </c>
      <c r="N173" s="142">
        <f t="shared" si="46"/>
        <v>0.3</v>
      </c>
      <c r="O173" s="142">
        <f t="shared" si="46"/>
        <v>0.3</v>
      </c>
      <c r="P173" s="142">
        <f t="shared" si="46"/>
        <v>0.3</v>
      </c>
      <c r="Q173" s="142">
        <f t="shared" si="46"/>
        <v>0.3</v>
      </c>
      <c r="R173" s="142">
        <f t="shared" si="46"/>
        <v>0.3</v>
      </c>
      <c r="S173" s="142">
        <f t="shared" ref="S173:AF178" si="47">R173</f>
        <v>0.3</v>
      </c>
      <c r="T173" s="142">
        <f t="shared" si="47"/>
        <v>0.3</v>
      </c>
      <c r="U173" s="142">
        <f t="shared" si="47"/>
        <v>0.3</v>
      </c>
      <c r="V173" s="142">
        <f t="shared" si="47"/>
        <v>0.3</v>
      </c>
      <c r="W173" s="142">
        <f t="shared" si="47"/>
        <v>0.3</v>
      </c>
      <c r="X173" s="142">
        <f t="shared" si="47"/>
        <v>0.3</v>
      </c>
      <c r="Y173" s="142">
        <f t="shared" si="47"/>
        <v>0.3</v>
      </c>
      <c r="Z173" s="142">
        <f t="shared" si="47"/>
        <v>0.3</v>
      </c>
      <c r="AA173" s="142">
        <f t="shared" si="47"/>
        <v>0.3</v>
      </c>
      <c r="AB173" s="142">
        <f t="shared" si="47"/>
        <v>0.3</v>
      </c>
      <c r="AC173" s="142">
        <f t="shared" si="47"/>
        <v>0.3</v>
      </c>
      <c r="AD173" s="142">
        <f t="shared" si="47"/>
        <v>0.3</v>
      </c>
      <c r="AE173" s="142">
        <f t="shared" si="47"/>
        <v>0.3</v>
      </c>
      <c r="AF173" s="142">
        <f t="shared" si="47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46"/>
        <v>0.4</v>
      </c>
      <c r="D174" s="135">
        <f t="shared" si="46"/>
        <v>0.4</v>
      </c>
      <c r="E174" s="135">
        <f t="shared" si="46"/>
        <v>0.4</v>
      </c>
      <c r="F174" s="135">
        <f t="shared" si="46"/>
        <v>0.4</v>
      </c>
      <c r="G174" s="135">
        <f t="shared" si="46"/>
        <v>0.4</v>
      </c>
      <c r="H174" s="135">
        <f t="shared" si="46"/>
        <v>0.4</v>
      </c>
      <c r="I174" s="135">
        <f t="shared" si="46"/>
        <v>0.4</v>
      </c>
      <c r="J174" s="135">
        <f t="shared" si="46"/>
        <v>0.4</v>
      </c>
      <c r="K174" s="135">
        <f t="shared" si="46"/>
        <v>0.4</v>
      </c>
      <c r="L174" s="135">
        <f t="shared" si="46"/>
        <v>0.4</v>
      </c>
      <c r="M174" s="135">
        <f t="shared" si="46"/>
        <v>0.4</v>
      </c>
      <c r="N174" s="135">
        <f t="shared" si="46"/>
        <v>0.4</v>
      </c>
      <c r="O174" s="135">
        <f t="shared" si="46"/>
        <v>0.4</v>
      </c>
      <c r="P174" s="135">
        <f t="shared" si="46"/>
        <v>0.4</v>
      </c>
      <c r="Q174" s="135">
        <f t="shared" si="46"/>
        <v>0.4</v>
      </c>
      <c r="R174" s="135">
        <f t="shared" si="46"/>
        <v>0.4</v>
      </c>
      <c r="S174" s="135">
        <f t="shared" si="47"/>
        <v>0.4</v>
      </c>
      <c r="T174" s="135">
        <f t="shared" si="47"/>
        <v>0.4</v>
      </c>
      <c r="U174" s="135">
        <f t="shared" si="47"/>
        <v>0.4</v>
      </c>
      <c r="V174" s="135">
        <f>U174</f>
        <v>0.4</v>
      </c>
      <c r="W174" s="135">
        <f>V174</f>
        <v>0.4</v>
      </c>
      <c r="X174" s="135">
        <f t="shared" si="47"/>
        <v>0.4</v>
      </c>
      <c r="Y174" s="135">
        <f t="shared" si="47"/>
        <v>0.4</v>
      </c>
      <c r="Z174" s="135">
        <f t="shared" si="47"/>
        <v>0.4</v>
      </c>
      <c r="AA174" s="135">
        <f t="shared" si="47"/>
        <v>0.4</v>
      </c>
      <c r="AB174" s="135">
        <f t="shared" si="47"/>
        <v>0.4</v>
      </c>
      <c r="AC174" s="135">
        <f t="shared" si="47"/>
        <v>0.4</v>
      </c>
      <c r="AD174" s="135">
        <f t="shared" si="47"/>
        <v>0.4</v>
      </c>
      <c r="AE174" s="135">
        <f t="shared" si="47"/>
        <v>0.4</v>
      </c>
      <c r="AF174" s="135">
        <f t="shared" si="47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46"/>
        <v>1.5</v>
      </c>
      <c r="D175" s="135">
        <f t="shared" si="46"/>
        <v>1.5</v>
      </c>
      <c r="E175" s="135">
        <f t="shared" si="46"/>
        <v>1.5</v>
      </c>
      <c r="F175" s="135">
        <f t="shared" si="46"/>
        <v>1.5</v>
      </c>
      <c r="G175" s="135">
        <f t="shared" si="46"/>
        <v>1.5</v>
      </c>
      <c r="H175" s="135">
        <f t="shared" si="46"/>
        <v>1.5</v>
      </c>
      <c r="I175" s="135">
        <f t="shared" si="46"/>
        <v>1.5</v>
      </c>
      <c r="J175" s="135">
        <f t="shared" si="46"/>
        <v>1.5</v>
      </c>
      <c r="K175" s="135">
        <f t="shared" si="46"/>
        <v>1.5</v>
      </c>
      <c r="L175" s="135">
        <f t="shared" si="46"/>
        <v>1.5</v>
      </c>
      <c r="M175" s="135">
        <f t="shared" si="46"/>
        <v>1.5</v>
      </c>
      <c r="N175" s="135">
        <f t="shared" si="46"/>
        <v>1.5</v>
      </c>
      <c r="O175" s="135">
        <f t="shared" si="46"/>
        <v>1.5</v>
      </c>
      <c r="P175" s="135">
        <f t="shared" si="46"/>
        <v>1.5</v>
      </c>
      <c r="Q175" s="135">
        <f t="shared" si="46"/>
        <v>1.5</v>
      </c>
      <c r="R175" s="135">
        <f t="shared" si="46"/>
        <v>1.5</v>
      </c>
      <c r="S175" s="135">
        <f t="shared" si="47"/>
        <v>1.5</v>
      </c>
      <c r="T175" s="135">
        <f t="shared" si="47"/>
        <v>1.5</v>
      </c>
      <c r="U175" s="135">
        <f t="shared" si="47"/>
        <v>1.5</v>
      </c>
      <c r="V175" s="135">
        <f t="shared" si="47"/>
        <v>1.5</v>
      </c>
      <c r="W175" s="135">
        <f t="shared" si="47"/>
        <v>1.5</v>
      </c>
      <c r="X175" s="135">
        <f t="shared" si="47"/>
        <v>1.5</v>
      </c>
      <c r="Y175" s="135">
        <f t="shared" si="47"/>
        <v>1.5</v>
      </c>
      <c r="Z175" s="135">
        <f t="shared" si="47"/>
        <v>1.5</v>
      </c>
      <c r="AA175" s="135">
        <f t="shared" si="47"/>
        <v>1.5</v>
      </c>
      <c r="AB175" s="135">
        <f t="shared" si="47"/>
        <v>1.5</v>
      </c>
      <c r="AC175" s="135">
        <f t="shared" si="47"/>
        <v>1.5</v>
      </c>
      <c r="AD175" s="135">
        <f t="shared" si="47"/>
        <v>1.5</v>
      </c>
      <c r="AE175" s="135">
        <f t="shared" si="47"/>
        <v>1.5</v>
      </c>
      <c r="AF175" s="135">
        <f t="shared" si="47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46"/>
        <v>0.3</v>
      </c>
      <c r="D176" s="135">
        <f t="shared" si="46"/>
        <v>0.3</v>
      </c>
      <c r="E176" s="135">
        <f t="shared" si="46"/>
        <v>0.3</v>
      </c>
      <c r="F176" s="135">
        <f t="shared" si="46"/>
        <v>0.3</v>
      </c>
      <c r="G176" s="135">
        <f t="shared" si="46"/>
        <v>0.3</v>
      </c>
      <c r="H176" s="135">
        <f t="shared" si="46"/>
        <v>0.3</v>
      </c>
      <c r="I176" s="135">
        <f t="shared" si="46"/>
        <v>0.3</v>
      </c>
      <c r="J176" s="135">
        <f t="shared" si="46"/>
        <v>0.3</v>
      </c>
      <c r="K176" s="135">
        <f t="shared" si="46"/>
        <v>0.3</v>
      </c>
      <c r="L176" s="135">
        <f t="shared" si="46"/>
        <v>0.3</v>
      </c>
      <c r="M176" s="135">
        <f t="shared" si="46"/>
        <v>0.3</v>
      </c>
      <c r="N176" s="135">
        <f t="shared" si="46"/>
        <v>0.3</v>
      </c>
      <c r="O176" s="135">
        <f t="shared" si="46"/>
        <v>0.3</v>
      </c>
      <c r="P176" s="135">
        <f t="shared" si="46"/>
        <v>0.3</v>
      </c>
      <c r="Q176" s="135">
        <f t="shared" si="46"/>
        <v>0.3</v>
      </c>
      <c r="R176" s="135">
        <f t="shared" si="46"/>
        <v>0.3</v>
      </c>
      <c r="S176" s="135">
        <f t="shared" si="47"/>
        <v>0.3</v>
      </c>
      <c r="T176" s="135">
        <f t="shared" si="47"/>
        <v>0.3</v>
      </c>
      <c r="U176" s="135">
        <f t="shared" si="47"/>
        <v>0.3</v>
      </c>
      <c r="V176" s="135">
        <f t="shared" si="47"/>
        <v>0.3</v>
      </c>
      <c r="W176" s="135">
        <f t="shared" si="47"/>
        <v>0.3</v>
      </c>
      <c r="X176" s="135">
        <f t="shared" si="47"/>
        <v>0.3</v>
      </c>
      <c r="Y176" s="135">
        <f t="shared" si="47"/>
        <v>0.3</v>
      </c>
      <c r="Z176" s="135">
        <f t="shared" si="47"/>
        <v>0.3</v>
      </c>
      <c r="AA176" s="135">
        <f t="shared" si="47"/>
        <v>0.3</v>
      </c>
      <c r="AB176" s="135">
        <f t="shared" si="47"/>
        <v>0.3</v>
      </c>
      <c r="AC176" s="135">
        <f t="shared" si="47"/>
        <v>0.3</v>
      </c>
      <c r="AD176" s="135">
        <f t="shared" si="47"/>
        <v>0.3</v>
      </c>
      <c r="AE176" s="135">
        <f t="shared" si="47"/>
        <v>0.3</v>
      </c>
      <c r="AF176" s="135">
        <f t="shared" si="47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46"/>
        <v>0.4</v>
      </c>
      <c r="D177" s="135">
        <f t="shared" si="46"/>
        <v>0.4</v>
      </c>
      <c r="E177" s="135">
        <f t="shared" si="46"/>
        <v>0.4</v>
      </c>
      <c r="F177" s="135">
        <f t="shared" si="46"/>
        <v>0.4</v>
      </c>
      <c r="G177" s="135">
        <f t="shared" si="46"/>
        <v>0.4</v>
      </c>
      <c r="H177" s="135">
        <f t="shared" si="46"/>
        <v>0.4</v>
      </c>
      <c r="I177" s="135">
        <f t="shared" si="46"/>
        <v>0.4</v>
      </c>
      <c r="J177" s="135">
        <f t="shared" si="46"/>
        <v>0.4</v>
      </c>
      <c r="K177" s="135">
        <f t="shared" si="46"/>
        <v>0.4</v>
      </c>
      <c r="L177" s="135">
        <f t="shared" si="46"/>
        <v>0.4</v>
      </c>
      <c r="M177" s="135">
        <f t="shared" si="46"/>
        <v>0.4</v>
      </c>
      <c r="N177" s="135">
        <f t="shared" si="46"/>
        <v>0.4</v>
      </c>
      <c r="O177" s="135">
        <f t="shared" si="46"/>
        <v>0.4</v>
      </c>
      <c r="P177" s="135">
        <f t="shared" si="46"/>
        <v>0.4</v>
      </c>
      <c r="Q177" s="135">
        <f t="shared" si="46"/>
        <v>0.4</v>
      </c>
      <c r="R177" s="135">
        <f t="shared" si="46"/>
        <v>0.4</v>
      </c>
      <c r="S177" s="135">
        <f t="shared" si="47"/>
        <v>0.4</v>
      </c>
      <c r="T177" s="135">
        <f t="shared" si="47"/>
        <v>0.4</v>
      </c>
      <c r="U177" s="135">
        <f t="shared" si="47"/>
        <v>0.4</v>
      </c>
      <c r="V177" s="135">
        <f t="shared" si="47"/>
        <v>0.4</v>
      </c>
      <c r="W177" s="135">
        <f t="shared" si="47"/>
        <v>0.4</v>
      </c>
      <c r="X177" s="135">
        <f t="shared" si="47"/>
        <v>0.4</v>
      </c>
      <c r="Y177" s="135">
        <f t="shared" si="47"/>
        <v>0.4</v>
      </c>
      <c r="Z177" s="135">
        <f t="shared" si="47"/>
        <v>0.4</v>
      </c>
      <c r="AA177" s="135">
        <f t="shared" si="47"/>
        <v>0.4</v>
      </c>
      <c r="AB177" s="135">
        <f t="shared" si="47"/>
        <v>0.4</v>
      </c>
      <c r="AC177" s="135">
        <f t="shared" si="47"/>
        <v>0.4</v>
      </c>
      <c r="AD177" s="135">
        <f t="shared" si="47"/>
        <v>0.4</v>
      </c>
      <c r="AE177" s="135">
        <f t="shared" si="47"/>
        <v>0.4</v>
      </c>
      <c r="AF177" s="135">
        <f t="shared" si="47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46"/>
        <v>0.64</v>
      </c>
      <c r="D178" s="145">
        <f t="shared" si="46"/>
        <v>0.64</v>
      </c>
      <c r="E178" s="145">
        <f t="shared" si="46"/>
        <v>0.64</v>
      </c>
      <c r="F178" s="145">
        <f t="shared" si="46"/>
        <v>0.64</v>
      </c>
      <c r="G178" s="145">
        <f t="shared" si="46"/>
        <v>0.64</v>
      </c>
      <c r="H178" s="145">
        <f t="shared" si="46"/>
        <v>0.64</v>
      </c>
      <c r="I178" s="145">
        <f t="shared" si="46"/>
        <v>0.64</v>
      </c>
      <c r="J178" s="145">
        <f t="shared" si="46"/>
        <v>0.64</v>
      </c>
      <c r="K178" s="145">
        <f t="shared" si="46"/>
        <v>0.64</v>
      </c>
      <c r="L178" s="145">
        <f t="shared" si="46"/>
        <v>0.64</v>
      </c>
      <c r="M178" s="145">
        <f t="shared" si="46"/>
        <v>0.64</v>
      </c>
      <c r="N178" s="145">
        <f t="shared" si="46"/>
        <v>0.64</v>
      </c>
      <c r="O178" s="145">
        <f t="shared" si="46"/>
        <v>0.64</v>
      </c>
      <c r="P178" s="145">
        <f t="shared" si="46"/>
        <v>0.64</v>
      </c>
      <c r="Q178" s="145">
        <f t="shared" si="46"/>
        <v>0.64</v>
      </c>
      <c r="R178" s="145">
        <f t="shared" si="46"/>
        <v>0.64</v>
      </c>
      <c r="S178" s="145">
        <f t="shared" si="47"/>
        <v>0.64</v>
      </c>
      <c r="T178" s="145">
        <f t="shared" si="47"/>
        <v>0.64</v>
      </c>
      <c r="U178" s="145">
        <f t="shared" si="47"/>
        <v>0.64</v>
      </c>
      <c r="V178" s="145">
        <f t="shared" si="47"/>
        <v>0.64</v>
      </c>
      <c r="W178" s="145">
        <f t="shared" si="47"/>
        <v>0.64</v>
      </c>
      <c r="X178" s="145">
        <f t="shared" si="47"/>
        <v>0.64</v>
      </c>
      <c r="Y178" s="145">
        <f t="shared" si="47"/>
        <v>0.64</v>
      </c>
      <c r="Z178" s="145">
        <f t="shared" si="47"/>
        <v>0.64</v>
      </c>
      <c r="AA178" s="145">
        <f t="shared" si="47"/>
        <v>0.64</v>
      </c>
      <c r="AB178" s="145">
        <f t="shared" si="47"/>
        <v>0.64</v>
      </c>
      <c r="AC178" s="145">
        <f t="shared" si="47"/>
        <v>0.64</v>
      </c>
      <c r="AD178" s="145">
        <f t="shared" si="47"/>
        <v>0.64</v>
      </c>
      <c r="AE178" s="145">
        <f t="shared" si="47"/>
        <v>0.64</v>
      </c>
      <c r="AF178" s="145">
        <f t="shared" si="47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48">SUM(C173:C178)</f>
        <v>3.54</v>
      </c>
      <c r="D179" s="148">
        <f t="shared" si="48"/>
        <v>3.54</v>
      </c>
      <c r="E179" s="148">
        <f t="shared" si="48"/>
        <v>3.54</v>
      </c>
      <c r="F179" s="148">
        <f t="shared" si="48"/>
        <v>3.54</v>
      </c>
      <c r="G179" s="148">
        <f t="shared" si="48"/>
        <v>3.54</v>
      </c>
      <c r="H179" s="148">
        <f t="shared" si="48"/>
        <v>3.54</v>
      </c>
      <c r="I179" s="148">
        <f t="shared" si="48"/>
        <v>3.54</v>
      </c>
      <c r="J179" s="148">
        <f t="shared" si="48"/>
        <v>3.54</v>
      </c>
      <c r="K179" s="148">
        <f t="shared" si="48"/>
        <v>3.54</v>
      </c>
      <c r="L179" s="148">
        <f>SUM(L173:L178)</f>
        <v>3.54</v>
      </c>
      <c r="M179" s="148">
        <f t="shared" ref="M179:R179" si="49">SUM(M173:M178)</f>
        <v>3.54</v>
      </c>
      <c r="N179" s="148">
        <f t="shared" si="49"/>
        <v>3.54</v>
      </c>
      <c r="O179" s="148">
        <f t="shared" si="49"/>
        <v>3.54</v>
      </c>
      <c r="P179" s="148">
        <f t="shared" si="49"/>
        <v>3.54</v>
      </c>
      <c r="Q179" s="148">
        <f t="shared" si="49"/>
        <v>3.54</v>
      </c>
      <c r="R179" s="148">
        <f t="shared" si="49"/>
        <v>3.54</v>
      </c>
      <c r="S179" s="148">
        <f>SUM(S173:S178)</f>
        <v>3.54</v>
      </c>
      <c r="T179" s="148">
        <f t="shared" ref="T179:AG179" si="50">SUM(T173:T178)</f>
        <v>3.54</v>
      </c>
      <c r="U179" s="148">
        <f t="shared" si="50"/>
        <v>3.54</v>
      </c>
      <c r="V179" s="148">
        <f t="shared" si="50"/>
        <v>3.54</v>
      </c>
      <c r="W179" s="148">
        <f t="shared" si="50"/>
        <v>3.54</v>
      </c>
      <c r="X179" s="148">
        <f t="shared" si="50"/>
        <v>3.54</v>
      </c>
      <c r="Y179" s="148">
        <f t="shared" si="50"/>
        <v>3.54</v>
      </c>
      <c r="Z179" s="148">
        <f t="shared" si="50"/>
        <v>3.54</v>
      </c>
      <c r="AA179" s="148">
        <f t="shared" si="50"/>
        <v>3.54</v>
      </c>
      <c r="AB179" s="148">
        <f t="shared" si="50"/>
        <v>3.54</v>
      </c>
      <c r="AC179" s="148">
        <f t="shared" si="50"/>
        <v>3.54</v>
      </c>
      <c r="AD179" s="148">
        <f t="shared" si="50"/>
        <v>3.54</v>
      </c>
      <c r="AE179" s="148">
        <f t="shared" si="50"/>
        <v>3.54</v>
      </c>
      <c r="AF179" s="148">
        <f t="shared" si="50"/>
        <v>3.54</v>
      </c>
      <c r="AG179" s="149">
        <f t="shared" si="50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1031.3399999999999</v>
      </c>
      <c r="C188" s="163">
        <f>INDEX(F9:M9,1,MATCH(MAX(F65:M65),F65:M65,0))</f>
        <v>0.33333333333333331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23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23)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23)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51">B65</f>
        <v>842.14</v>
      </c>
      <c r="U193" s="172">
        <f t="shared" si="51"/>
        <v>831.44</v>
      </c>
      <c r="V193" s="172">
        <f t="shared" si="51"/>
        <v>819.04</v>
      </c>
      <c r="W193" s="172">
        <f t="shared" si="51"/>
        <v>825.34</v>
      </c>
      <c r="X193" s="172">
        <f t="shared" si="51"/>
        <v>809.64</v>
      </c>
      <c r="Y193" s="172">
        <f t="shared" si="51"/>
        <v>832.44</v>
      </c>
      <c r="Z193" s="172">
        <f t="shared" si="51"/>
        <v>865.64</v>
      </c>
      <c r="AA193" s="172">
        <f t="shared" si="51"/>
        <v>957.2399999999999</v>
      </c>
      <c r="AB193" s="172">
        <f t="shared" si="51"/>
        <v>965.63999999999987</v>
      </c>
      <c r="AC193" s="172">
        <f t="shared" si="51"/>
        <v>988.54000000000008</v>
      </c>
      <c r="AD193" s="172">
        <f t="shared" si="51"/>
        <v>1031.3399999999999</v>
      </c>
      <c r="AE193" s="172">
        <f t="shared" si="51"/>
        <v>1028.6399999999999</v>
      </c>
      <c r="AF193" s="172">
        <f t="shared" si="51"/>
        <v>1035.24</v>
      </c>
      <c r="AG193" s="172">
        <f t="shared" si="51"/>
        <v>1026.74</v>
      </c>
      <c r="AH193" s="172">
        <f t="shared" si="51"/>
        <v>993.84000000000015</v>
      </c>
      <c r="AI193" s="172">
        <f t="shared" si="51"/>
        <v>972.64</v>
      </c>
      <c r="AJ193" s="172">
        <f t="shared" si="51"/>
        <v>1046.54</v>
      </c>
      <c r="AK193" s="172">
        <f t="shared" si="51"/>
        <v>1056.3399999999999</v>
      </c>
      <c r="AL193" s="172">
        <f t="shared" si="51"/>
        <v>1053.24</v>
      </c>
      <c r="AM193" s="172">
        <f t="shared" si="51"/>
        <v>1048.1399999999999</v>
      </c>
      <c r="AN193" s="172">
        <f t="shared" si="51"/>
        <v>1040.2400000000002</v>
      </c>
      <c r="AO193" s="172">
        <f t="shared" si="51"/>
        <v>1024.74</v>
      </c>
      <c r="AP193" s="172">
        <f t="shared" si="51"/>
        <v>1071.04</v>
      </c>
      <c r="AQ193" s="172">
        <f t="shared" si="51"/>
        <v>1187.44</v>
      </c>
      <c r="AR193" s="172">
        <f t="shared" si="51"/>
        <v>1264.7400000000002</v>
      </c>
      <c r="AS193" s="172">
        <f t="shared" si="51"/>
        <v>1160.6399999999999</v>
      </c>
      <c r="AT193" s="172">
        <f t="shared" si="51"/>
        <v>1140.3399999999999</v>
      </c>
      <c r="AU193" s="172">
        <f t="shared" si="51"/>
        <v>1094.8399999999999</v>
      </c>
      <c r="AV193" s="172">
        <f t="shared" si="51"/>
        <v>991.43999999999994</v>
      </c>
      <c r="AW193" s="172">
        <f t="shared" si="51"/>
        <v>923.64</v>
      </c>
      <c r="AX193" s="172">
        <f t="shared" si="51"/>
        <v>863.54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52">B178</f>
        <v>0.64</v>
      </c>
      <c r="C214" s="175">
        <f t="shared" si="52"/>
        <v>0.64</v>
      </c>
      <c r="D214" s="175">
        <f t="shared" si="52"/>
        <v>0.64</v>
      </c>
      <c r="E214" s="175">
        <f t="shared" si="52"/>
        <v>0.64</v>
      </c>
      <c r="F214" s="175">
        <f t="shared" si="52"/>
        <v>0.64</v>
      </c>
      <c r="G214" s="175">
        <f t="shared" si="52"/>
        <v>0.64</v>
      </c>
      <c r="H214" s="175">
        <f t="shared" si="52"/>
        <v>0.64</v>
      </c>
      <c r="I214" s="175">
        <f t="shared" si="52"/>
        <v>0.64</v>
      </c>
      <c r="J214" s="175">
        <f t="shared" si="52"/>
        <v>0.64</v>
      </c>
      <c r="K214" s="175">
        <f t="shared" si="52"/>
        <v>0.64</v>
      </c>
      <c r="L214" s="175">
        <f t="shared" si="52"/>
        <v>0.64</v>
      </c>
      <c r="M214" s="175">
        <f t="shared" si="52"/>
        <v>0.64</v>
      </c>
      <c r="N214" s="175">
        <f t="shared" si="52"/>
        <v>0.64</v>
      </c>
      <c r="O214" s="175">
        <f t="shared" si="52"/>
        <v>0.64</v>
      </c>
      <c r="P214" s="175">
        <f t="shared" si="52"/>
        <v>0.64</v>
      </c>
      <c r="Q214" s="175">
        <f t="shared" si="52"/>
        <v>0.64</v>
      </c>
      <c r="R214" s="175">
        <f t="shared" si="52"/>
        <v>0.64</v>
      </c>
      <c r="S214" s="175">
        <f t="shared" si="52"/>
        <v>0.64</v>
      </c>
      <c r="T214" s="175">
        <f t="shared" si="52"/>
        <v>0.64</v>
      </c>
      <c r="U214" s="175">
        <f t="shared" si="52"/>
        <v>0.64</v>
      </c>
      <c r="V214" s="175">
        <f t="shared" si="52"/>
        <v>0.64</v>
      </c>
      <c r="W214" s="175">
        <f t="shared" si="52"/>
        <v>0.64</v>
      </c>
      <c r="X214" s="175">
        <f t="shared" si="52"/>
        <v>0.64</v>
      </c>
      <c r="Y214" s="175">
        <f t="shared" si="52"/>
        <v>0.64</v>
      </c>
      <c r="Z214" s="175">
        <f t="shared" si="52"/>
        <v>0.64</v>
      </c>
      <c r="AA214" s="175">
        <f t="shared" si="52"/>
        <v>0.64</v>
      </c>
      <c r="AB214" s="175">
        <f t="shared" si="52"/>
        <v>0.64</v>
      </c>
      <c r="AC214" s="175">
        <f t="shared" si="52"/>
        <v>0.64</v>
      </c>
      <c r="AD214" s="175">
        <f t="shared" si="52"/>
        <v>0.64</v>
      </c>
      <c r="AE214" s="175">
        <f t="shared" si="52"/>
        <v>0.64</v>
      </c>
      <c r="AF214" s="175">
        <f t="shared" si="52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53">IF(C182&lt;100,"",C182-520)</f>
        <v/>
      </c>
      <c r="D215" s="119" t="str">
        <f t="shared" si="53"/>
        <v/>
      </c>
      <c r="E215" s="119" t="str">
        <f t="shared" si="53"/>
        <v/>
      </c>
      <c r="F215" s="119" t="str">
        <f t="shared" si="53"/>
        <v/>
      </c>
      <c r="G215" s="119" t="str">
        <f t="shared" si="53"/>
        <v/>
      </c>
      <c r="H215" s="119" t="str">
        <f t="shared" si="53"/>
        <v/>
      </c>
      <c r="I215" s="119" t="str">
        <f t="shared" si="53"/>
        <v/>
      </c>
      <c r="J215" s="119" t="str">
        <f t="shared" si="53"/>
        <v/>
      </c>
      <c r="K215" s="119" t="str">
        <f t="shared" si="53"/>
        <v/>
      </c>
      <c r="L215" s="119" t="str">
        <f t="shared" si="53"/>
        <v/>
      </c>
      <c r="M215" s="119" t="str">
        <f t="shared" si="53"/>
        <v/>
      </c>
      <c r="N215" s="119" t="str">
        <f t="shared" si="53"/>
        <v/>
      </c>
      <c r="O215" s="119" t="str">
        <f t="shared" si="53"/>
        <v/>
      </c>
      <c r="P215" s="119" t="str">
        <f t="shared" si="53"/>
        <v/>
      </c>
      <c r="Q215" s="119" t="str">
        <f t="shared" si="53"/>
        <v/>
      </c>
      <c r="R215" s="119" t="str">
        <f t="shared" si="53"/>
        <v/>
      </c>
      <c r="S215" s="119" t="str">
        <f t="shared" si="53"/>
        <v/>
      </c>
      <c r="T215" s="119" t="str">
        <f t="shared" si="53"/>
        <v/>
      </c>
      <c r="U215" s="119" t="str">
        <f t="shared" si="53"/>
        <v/>
      </c>
      <c r="V215" s="119" t="str">
        <f t="shared" si="53"/>
        <v/>
      </c>
      <c r="W215" s="119" t="str">
        <f t="shared" si="53"/>
        <v/>
      </c>
      <c r="X215" s="119" t="str">
        <f t="shared" si="53"/>
        <v/>
      </c>
      <c r="Y215" s="119" t="str">
        <f t="shared" si="53"/>
        <v/>
      </c>
      <c r="Z215" s="119" t="str">
        <f t="shared" si="53"/>
        <v/>
      </c>
      <c r="AA215" s="119" t="str">
        <f t="shared" si="53"/>
        <v/>
      </c>
      <c r="AB215" s="119" t="str">
        <f t="shared" si="53"/>
        <v/>
      </c>
      <c r="AC215" s="119" t="str">
        <f t="shared" si="53"/>
        <v/>
      </c>
      <c r="AD215" s="119" t="str">
        <f t="shared" si="53"/>
        <v/>
      </c>
      <c r="AE215" s="119" t="str">
        <f t="shared" si="53"/>
        <v/>
      </c>
      <c r="AF215" s="119" t="str">
        <f t="shared" si="53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54">IF(B183&lt;100,"",B183-620)</f>
        <v/>
      </c>
      <c r="C216" s="119" t="str">
        <f t="shared" si="54"/>
        <v/>
      </c>
      <c r="D216" s="119" t="str">
        <f t="shared" si="54"/>
        <v/>
      </c>
      <c r="E216" s="119" t="str">
        <f t="shared" si="54"/>
        <v/>
      </c>
      <c r="F216" s="119" t="str">
        <f t="shared" si="54"/>
        <v/>
      </c>
      <c r="G216" s="119" t="str">
        <f t="shared" si="54"/>
        <v/>
      </c>
      <c r="H216" s="119" t="str">
        <f t="shared" si="54"/>
        <v/>
      </c>
      <c r="I216" s="119" t="str">
        <f t="shared" si="54"/>
        <v/>
      </c>
      <c r="J216" s="119" t="str">
        <f t="shared" si="54"/>
        <v/>
      </c>
      <c r="K216" s="119" t="str">
        <f t="shared" si="54"/>
        <v/>
      </c>
      <c r="L216" s="119" t="str">
        <f t="shared" si="54"/>
        <v/>
      </c>
      <c r="M216" s="119" t="str">
        <f t="shared" si="54"/>
        <v/>
      </c>
      <c r="N216" s="119" t="str">
        <f t="shared" si="54"/>
        <v/>
      </c>
      <c r="O216" s="119" t="str">
        <f t="shared" si="54"/>
        <v/>
      </c>
      <c r="P216" s="119" t="str">
        <f t="shared" si="54"/>
        <v/>
      </c>
      <c r="Q216" s="119" t="str">
        <f t="shared" si="54"/>
        <v/>
      </c>
      <c r="R216" s="119" t="str">
        <f t="shared" si="54"/>
        <v/>
      </c>
      <c r="S216" s="119" t="str">
        <f t="shared" si="54"/>
        <v/>
      </c>
      <c r="T216" s="119" t="str">
        <f t="shared" si="54"/>
        <v/>
      </c>
      <c r="U216" s="119" t="str">
        <f t="shared" si="54"/>
        <v/>
      </c>
      <c r="V216" s="119" t="str">
        <f t="shared" si="54"/>
        <v/>
      </c>
      <c r="W216" s="119" t="str">
        <f t="shared" si="54"/>
        <v/>
      </c>
      <c r="X216" s="119" t="str">
        <f t="shared" si="54"/>
        <v/>
      </c>
      <c r="Y216" s="119" t="str">
        <f t="shared" si="54"/>
        <v/>
      </c>
      <c r="Z216" s="119" t="str">
        <f t="shared" si="54"/>
        <v/>
      </c>
      <c r="AA216" s="119" t="str">
        <f t="shared" si="54"/>
        <v/>
      </c>
      <c r="AB216" s="119" t="str">
        <f t="shared" si="54"/>
        <v/>
      </c>
      <c r="AC216" s="119" t="str">
        <f t="shared" si="54"/>
        <v/>
      </c>
      <c r="AD216" s="119" t="str">
        <f t="shared" si="54"/>
        <v/>
      </c>
      <c r="AE216" s="119" t="str">
        <f t="shared" si="54"/>
        <v/>
      </c>
      <c r="AF216" s="119" t="str">
        <f t="shared" si="54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55">IF(B184&lt;100,"",B184-330)</f>
        <v/>
      </c>
      <c r="C217" s="119" t="str">
        <f t="shared" si="55"/>
        <v/>
      </c>
      <c r="D217" s="119" t="str">
        <f t="shared" si="55"/>
        <v/>
      </c>
      <c r="E217" s="119" t="str">
        <f t="shared" si="55"/>
        <v/>
      </c>
      <c r="F217" s="119" t="str">
        <f t="shared" si="55"/>
        <v/>
      </c>
      <c r="G217" s="119" t="str">
        <f t="shared" si="55"/>
        <v/>
      </c>
      <c r="H217" s="119" t="str">
        <f t="shared" si="55"/>
        <v/>
      </c>
      <c r="I217" s="119" t="str">
        <f t="shared" si="55"/>
        <v/>
      </c>
      <c r="J217" s="119" t="str">
        <f t="shared" si="55"/>
        <v/>
      </c>
      <c r="K217" s="119" t="str">
        <f t="shared" si="55"/>
        <v/>
      </c>
      <c r="L217" s="119" t="str">
        <f t="shared" si="55"/>
        <v/>
      </c>
      <c r="M217" s="119" t="str">
        <f t="shared" si="55"/>
        <v/>
      </c>
      <c r="N217" s="119" t="str">
        <f t="shared" si="55"/>
        <v/>
      </c>
      <c r="O217" s="119" t="str">
        <f t="shared" si="55"/>
        <v/>
      </c>
      <c r="P217" s="119" t="str">
        <f t="shared" si="55"/>
        <v/>
      </c>
      <c r="Q217" s="119" t="str">
        <f t="shared" si="55"/>
        <v/>
      </c>
      <c r="R217" s="119" t="str">
        <f t="shared" si="55"/>
        <v/>
      </c>
      <c r="S217" s="119" t="str">
        <f t="shared" si="55"/>
        <v/>
      </c>
      <c r="T217" s="119" t="str">
        <f t="shared" si="55"/>
        <v/>
      </c>
      <c r="U217" s="119" t="str">
        <f t="shared" si="55"/>
        <v/>
      </c>
      <c r="V217" s="119" t="str">
        <f t="shared" si="55"/>
        <v/>
      </c>
      <c r="W217" s="119" t="str">
        <f t="shared" si="55"/>
        <v/>
      </c>
      <c r="X217" s="119" t="str">
        <f t="shared" si="55"/>
        <v/>
      </c>
      <c r="Y217" s="119" t="str">
        <f t="shared" si="55"/>
        <v/>
      </c>
      <c r="Z217" s="119" t="str">
        <f t="shared" si="55"/>
        <v/>
      </c>
      <c r="AA217" s="119" t="str">
        <f t="shared" si="55"/>
        <v/>
      </c>
      <c r="AB217" s="119" t="str">
        <f t="shared" si="55"/>
        <v/>
      </c>
      <c r="AC217" s="119" t="str">
        <f t="shared" si="55"/>
        <v/>
      </c>
      <c r="AD217" s="119" t="str">
        <f t="shared" si="55"/>
        <v/>
      </c>
      <c r="AE217" s="119" t="str">
        <f t="shared" si="55"/>
        <v/>
      </c>
      <c r="AF217" s="119" t="str">
        <f t="shared" si="55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56">IF(C185&lt;100,"",C185-1500)</f>
        <v/>
      </c>
      <c r="D218" s="119" t="str">
        <f t="shared" si="56"/>
        <v/>
      </c>
      <c r="E218" s="119" t="str">
        <f t="shared" si="56"/>
        <v/>
      </c>
      <c r="F218" s="119" t="str">
        <f t="shared" si="56"/>
        <v/>
      </c>
      <c r="G218" s="119" t="str">
        <f t="shared" si="56"/>
        <v/>
      </c>
      <c r="H218" s="119" t="str">
        <f t="shared" si="56"/>
        <v/>
      </c>
      <c r="I218" s="119" t="str">
        <f t="shared" si="56"/>
        <v/>
      </c>
      <c r="J218" s="119" t="str">
        <f t="shared" si="56"/>
        <v/>
      </c>
      <c r="K218" s="119" t="str">
        <f t="shared" si="56"/>
        <v/>
      </c>
      <c r="L218" s="119" t="str">
        <f t="shared" si="56"/>
        <v/>
      </c>
      <c r="M218" s="119" t="str">
        <f t="shared" si="56"/>
        <v/>
      </c>
      <c r="N218" s="119" t="str">
        <f t="shared" si="56"/>
        <v/>
      </c>
      <c r="O218" s="119" t="str">
        <f t="shared" si="56"/>
        <v/>
      </c>
      <c r="P218" s="119" t="str">
        <f t="shared" si="56"/>
        <v/>
      </c>
      <c r="Q218" s="119" t="str">
        <f t="shared" si="56"/>
        <v/>
      </c>
      <c r="R218" s="119" t="str">
        <f t="shared" si="56"/>
        <v/>
      </c>
      <c r="S218" s="119" t="str">
        <f t="shared" si="56"/>
        <v/>
      </c>
      <c r="T218" s="119" t="str">
        <f t="shared" si="56"/>
        <v/>
      </c>
      <c r="U218" s="119" t="str">
        <f t="shared" si="56"/>
        <v/>
      </c>
      <c r="V218" s="119" t="str">
        <f t="shared" si="56"/>
        <v/>
      </c>
      <c r="W218" s="119" t="str">
        <f t="shared" si="56"/>
        <v/>
      </c>
      <c r="X218" s="119" t="str">
        <f t="shared" si="56"/>
        <v/>
      </c>
      <c r="Y218" s="119" t="str">
        <f t="shared" si="56"/>
        <v/>
      </c>
      <c r="Z218" s="119" t="str">
        <f t="shared" si="56"/>
        <v/>
      </c>
      <c r="AA218" s="119" t="str">
        <f t="shared" si="56"/>
        <v/>
      </c>
      <c r="AB218" s="119" t="str">
        <f t="shared" si="56"/>
        <v/>
      </c>
      <c r="AC218" s="119" t="str">
        <f t="shared" si="56"/>
        <v/>
      </c>
      <c r="AD218" s="119" t="str">
        <f t="shared" si="56"/>
        <v/>
      </c>
      <c r="AE218" s="119" t="str">
        <f t="shared" si="56"/>
        <v/>
      </c>
      <c r="AF218" s="119" t="str">
        <f t="shared" si="56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539" priority="168">
      <formula>S$9&gt;=20/24</formula>
    </cfRule>
    <cfRule type="expression" dxfId="1538" priority="169">
      <formula>AND(S$9&gt;=14/24,S$9&lt;20/24)</formula>
    </cfRule>
    <cfRule type="expression" dxfId="1537" priority="170">
      <formula>AND(S$9&gt;=8/24,S$9&lt;14/24)</formula>
    </cfRule>
    <cfRule type="expression" dxfId="1536" priority="171">
      <formula>S$9&lt;8/24</formula>
    </cfRule>
  </conditionalFormatting>
  <conditionalFormatting sqref="B8:AF10 AA70:AF70 C70:Q70 C47:AF47 C71:AF71 C48:K52 C72:Q72 C173:AF179 M36 N35:N36 L29:Q29 L31:N34 L49:T50 V35:W35 S34:W34 X34:Z35 AA72:AF79 AA48:AF51 C59:AF69 P34:Q36 P31:Q31 P32:Z33 O31:O36 L51:Q58 M37:Z39 R52:Z58 V32:V34 C73:Z79 L44:AF46">
    <cfRule type="expression" dxfId="1535" priority="164">
      <formula>B$9&gt;=20/24</formula>
    </cfRule>
    <cfRule type="expression" dxfId="1534" priority="165">
      <formula>AND(B$9&gt;=14/24,B$9&lt;20/24)</formula>
    </cfRule>
    <cfRule type="expression" dxfId="1533" priority="166">
      <formula>AND(B$9&gt;=8/24,B$9&lt;14/24)</formula>
    </cfRule>
    <cfRule type="expression" dxfId="1532" priority="167">
      <formula>B$9&lt;8/24</formula>
    </cfRule>
  </conditionalFormatting>
  <conditionalFormatting sqref="B171:AF171">
    <cfRule type="expression" dxfId="1531" priority="160">
      <formula>B$9&gt;=20/24</formula>
    </cfRule>
    <cfRule type="expression" dxfId="1530" priority="161">
      <formula>AND(B$9&gt;=14/24,B$9&lt;20/24)</formula>
    </cfRule>
    <cfRule type="expression" dxfId="1529" priority="162">
      <formula>AND(B$9&gt;=8/24,B$9&lt;14/24)</formula>
    </cfRule>
    <cfRule type="expression" dxfId="1528" priority="163">
      <formula>B$9&lt;8/24</formula>
    </cfRule>
  </conditionalFormatting>
  <conditionalFormatting sqref="AL4:AL6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527" priority="155">
      <formula>L$9&gt;=20/24</formula>
    </cfRule>
    <cfRule type="expression" dxfId="1526" priority="156">
      <formula>AND(L$9&gt;=14/24,L$9&lt;20/24)</formula>
    </cfRule>
    <cfRule type="expression" dxfId="1525" priority="157">
      <formula>AND(L$9&gt;=8/24,L$9&lt;14/24)</formula>
    </cfRule>
    <cfRule type="expression" dxfId="1524" priority="158">
      <formula>L$9&lt;8/24</formula>
    </cfRule>
  </conditionalFormatting>
  <conditionalFormatting sqref="L35:M35">
    <cfRule type="expression" dxfId="1523" priority="151">
      <formula>L$9&gt;=20/24</formula>
    </cfRule>
    <cfRule type="expression" dxfId="1522" priority="152">
      <formula>AND(L$9&gt;=14/24,L$9&lt;20/24)</formula>
    </cfRule>
    <cfRule type="expression" dxfId="1521" priority="153">
      <formula>AND(L$9&gt;=8/24,L$9&lt;14/24)</formula>
    </cfRule>
    <cfRule type="expression" dxfId="1520" priority="154">
      <formula>L$9&lt;8/24</formula>
    </cfRule>
  </conditionalFormatting>
  <conditionalFormatting sqref="R31:Z31">
    <cfRule type="expression" dxfId="1519" priority="143">
      <formula>R$9&gt;=20/24</formula>
    </cfRule>
    <cfRule type="expression" dxfId="1518" priority="144">
      <formula>AND(R$9&gt;=14/24,R$9&lt;20/24)</formula>
    </cfRule>
    <cfRule type="expression" dxfId="1517" priority="145">
      <formula>AND(R$9&gt;=8/24,R$9&lt;14/24)</formula>
    </cfRule>
    <cfRule type="expression" dxfId="1516" priority="146">
      <formula>R$9&lt;8/24</formula>
    </cfRule>
  </conditionalFormatting>
  <conditionalFormatting sqref="R48:Z48">
    <cfRule type="expression" dxfId="1515" priority="139">
      <formula>R$9&gt;=20/24</formula>
    </cfRule>
    <cfRule type="expression" dxfId="1514" priority="140">
      <formula>AND(R$9&gt;=14/24,R$9&lt;20/24)</formula>
    </cfRule>
    <cfRule type="expression" dxfId="1513" priority="141">
      <formula>AND(R$9&gt;=8/24,R$9&lt;14/24)</formula>
    </cfRule>
    <cfRule type="expression" dxfId="1512" priority="142">
      <formula>R$9&lt;8/24</formula>
    </cfRule>
  </conditionalFormatting>
  <conditionalFormatting sqref="R70:Z70">
    <cfRule type="expression" dxfId="1511" priority="135">
      <formula>R$9&gt;=20/24</formula>
    </cfRule>
    <cfRule type="expression" dxfId="1510" priority="136">
      <formula>AND(R$9&gt;=14/24,R$9&lt;20/24)</formula>
    </cfRule>
    <cfRule type="expression" dxfId="1509" priority="137">
      <formula>AND(R$9&gt;=8/24,R$9&lt;14/24)</formula>
    </cfRule>
    <cfRule type="expression" dxfId="1508" priority="138">
      <formula>R$9&lt;8/24</formula>
    </cfRule>
  </conditionalFormatting>
  <conditionalFormatting sqref="R72:Z72">
    <cfRule type="expression" dxfId="1507" priority="131">
      <formula>R$9&gt;=20/24</formula>
    </cfRule>
    <cfRule type="expression" dxfId="1506" priority="132">
      <formula>AND(R$9&gt;=14/24,R$9&lt;20/24)</formula>
    </cfRule>
    <cfRule type="expression" dxfId="1505" priority="133">
      <formula>AND(R$9&gt;=8/24,R$9&lt;14/24)</formula>
    </cfRule>
    <cfRule type="expression" dxfId="1504" priority="134">
      <formula>R$9&lt;8/24</formula>
    </cfRule>
  </conditionalFormatting>
  <conditionalFormatting sqref="L11 L13:L16 M11:Z19">
    <cfRule type="expression" dxfId="1503" priority="127">
      <formula>L$9&gt;=20/24</formula>
    </cfRule>
    <cfRule type="expression" dxfId="1502" priority="128">
      <formula>AND(L$9&gt;=14/24,L$9&lt;20/24)</formula>
    </cfRule>
    <cfRule type="expression" dxfId="1501" priority="129">
      <formula>AND(L$9&gt;=8/24,L$9&lt;14/24)</formula>
    </cfRule>
    <cfRule type="expression" dxfId="1500" priority="130">
      <formula>L$9&lt;8/24</formula>
    </cfRule>
  </conditionalFormatting>
  <conditionalFormatting sqref="L40:Z40">
    <cfRule type="expression" dxfId="1499" priority="123">
      <formula>L$9&gt;=20/24</formula>
    </cfRule>
    <cfRule type="expression" dxfId="1498" priority="124">
      <formula>AND(L$9&gt;=14/24,L$9&lt;20/24)</formula>
    </cfRule>
    <cfRule type="expression" dxfId="1497" priority="125">
      <formula>AND(L$9&gt;=8/24,L$9&lt;14/24)</formula>
    </cfRule>
    <cfRule type="expression" dxfId="1496" priority="126">
      <formula>L$9&lt;8/24</formula>
    </cfRule>
  </conditionalFormatting>
  <conditionalFormatting sqref="L41:Z41">
    <cfRule type="expression" dxfId="1495" priority="119">
      <formula>L$9&gt;=20/24</formula>
    </cfRule>
    <cfRule type="expression" dxfId="1494" priority="120">
      <formula>AND(L$9&gt;=14/24,L$9&lt;20/24)</formula>
    </cfRule>
    <cfRule type="expression" dxfId="1493" priority="121">
      <formula>AND(L$9&gt;=8/24,L$9&lt;14/24)</formula>
    </cfRule>
    <cfRule type="expression" dxfId="1492" priority="122">
      <formula>L$9&lt;8/24</formula>
    </cfRule>
  </conditionalFormatting>
  <conditionalFormatting sqref="L36:L39 M39:Z39">
    <cfRule type="expression" dxfId="1491" priority="115">
      <formula>L$9&gt;=20/24</formula>
    </cfRule>
    <cfRule type="expression" dxfId="1490" priority="116">
      <formula>AND(L$9&gt;=14/24,L$9&lt;20/24)</formula>
    </cfRule>
    <cfRule type="expression" dxfId="1489" priority="117">
      <formula>AND(L$9&gt;=8/24,L$9&lt;14/24)</formula>
    </cfRule>
    <cfRule type="expression" dxfId="1488" priority="118">
      <formula>L$9&lt;8/24</formula>
    </cfRule>
  </conditionalFormatting>
  <conditionalFormatting sqref="R29:AD29">
    <cfRule type="expression" dxfId="1487" priority="111">
      <formula>R$9&gt;=20/24</formula>
    </cfRule>
    <cfRule type="expression" dxfId="1486" priority="112">
      <formula>AND(R$9&gt;=14/24,R$9&lt;20/24)</formula>
    </cfRule>
    <cfRule type="expression" dxfId="1485" priority="113">
      <formula>AND(R$9&gt;=8/24,R$9&lt;14/24)</formula>
    </cfRule>
    <cfRule type="expression" dxfId="1484" priority="114">
      <formula>R$9&lt;8/24</formula>
    </cfRule>
  </conditionalFormatting>
  <conditionalFormatting sqref="AA16:AF23 AA25:AF27">
    <cfRule type="expression" dxfId="1483" priority="107">
      <formula>AA$9&gt;=20/24</formula>
    </cfRule>
    <cfRule type="expression" dxfId="1482" priority="108">
      <formula>AND(AA$9&gt;=14/24,AA$9&lt;20/24)</formula>
    </cfRule>
    <cfRule type="expression" dxfId="1481" priority="109">
      <formula>AND(AA$9&gt;=8/24,AA$9&lt;14/24)</formula>
    </cfRule>
    <cfRule type="expression" dxfId="1480" priority="110">
      <formula>AA$9&lt;8/24</formula>
    </cfRule>
  </conditionalFormatting>
  <conditionalFormatting sqref="R34:R39 S35:U39 V36:Z39 V35:V36">
    <cfRule type="expression" dxfId="1479" priority="103">
      <formula>R$9&gt;=20/24</formula>
    </cfRule>
    <cfRule type="expression" dxfId="1478" priority="104">
      <formula>AND(R$9&gt;=14/24,R$9&lt;20/24)</formula>
    </cfRule>
    <cfRule type="expression" dxfId="1477" priority="105">
      <formula>AND(R$9&gt;=8/24,R$9&lt;14/24)</formula>
    </cfRule>
    <cfRule type="expression" dxfId="1476" priority="106">
      <formula>R$9&lt;8/24</formula>
    </cfRule>
  </conditionalFormatting>
  <conditionalFormatting sqref="R40:Z40">
    <cfRule type="expression" dxfId="1475" priority="99">
      <formula>R$9&gt;=20/24</formula>
    </cfRule>
    <cfRule type="expression" dxfId="1474" priority="100">
      <formula>AND(R$9&gt;=14/24,R$9&lt;20/24)</formula>
    </cfRule>
    <cfRule type="expression" dxfId="1473" priority="101">
      <formula>AND(R$9&gt;=8/24,R$9&lt;14/24)</formula>
    </cfRule>
    <cfRule type="expression" dxfId="1472" priority="102">
      <formula>R$9&lt;8/24</formula>
    </cfRule>
  </conditionalFormatting>
  <conditionalFormatting sqref="R41:Z41">
    <cfRule type="expression" dxfId="1471" priority="95">
      <formula>R$9&gt;=20/24</formula>
    </cfRule>
    <cfRule type="expression" dxfId="1470" priority="96">
      <formula>AND(R$9&gt;=14/24,R$9&lt;20/24)</formula>
    </cfRule>
    <cfRule type="expression" dxfId="1469" priority="97">
      <formula>AND(R$9&gt;=8/24,R$9&lt;14/24)</formula>
    </cfRule>
    <cfRule type="expression" dxfId="1468" priority="98">
      <formula>R$9&lt;8/24</formula>
    </cfRule>
  </conditionalFormatting>
  <conditionalFormatting sqref="R51:Z51 AA52:AF58">
    <cfRule type="expression" dxfId="1467" priority="91">
      <formula>R$9&gt;=20/24</formula>
    </cfRule>
    <cfRule type="expression" dxfId="1466" priority="92">
      <formula>AND(R$9&gt;=14/24,R$9&lt;20/24)</formula>
    </cfRule>
    <cfRule type="expression" dxfId="1465" priority="93">
      <formula>AND(R$9&gt;=8/24,R$9&lt;14/24)</formula>
    </cfRule>
    <cfRule type="expression" dxfId="1464" priority="94">
      <formula>R$9&lt;8/24</formula>
    </cfRule>
  </conditionalFormatting>
  <conditionalFormatting sqref="AA83:AF86">
    <cfRule type="expression" dxfId="1463" priority="87">
      <formula>AA$9&gt;=20/24</formula>
    </cfRule>
    <cfRule type="expression" dxfId="1462" priority="88">
      <formula>AND(AA$9&gt;=14/24,AA$9&lt;20/24)</formula>
    </cfRule>
    <cfRule type="expression" dxfId="1461" priority="89">
      <formula>AND(AA$9&gt;=8/24,AA$9&lt;14/24)</formula>
    </cfRule>
    <cfRule type="expression" dxfId="1460" priority="90">
      <formula>AA$9&lt;8/24</formula>
    </cfRule>
  </conditionalFormatting>
  <conditionalFormatting sqref="C53:K58">
    <cfRule type="expression" dxfId="1459" priority="83">
      <formula>C$9&gt;=20/24</formula>
    </cfRule>
    <cfRule type="expression" dxfId="1458" priority="84">
      <formula>AND(C$9&gt;=14/24,C$9&lt;20/24)</formula>
    </cfRule>
    <cfRule type="expression" dxfId="1457" priority="85">
      <formula>AND(C$9&gt;=8/24,C$9&lt;14/24)</formula>
    </cfRule>
    <cfRule type="expression" dxfId="1456" priority="86">
      <formula>C$9&lt;8/24</formula>
    </cfRule>
  </conditionalFormatting>
  <conditionalFormatting sqref="C83:K86">
    <cfRule type="expression" dxfId="1455" priority="79">
      <formula>C$9&gt;=20/24</formula>
    </cfRule>
    <cfRule type="expression" dxfId="1454" priority="80">
      <formula>AND(C$9&gt;=14/24,C$9&lt;20/24)</formula>
    </cfRule>
    <cfRule type="expression" dxfId="1453" priority="81">
      <formula>AND(C$9&gt;=8/24,C$9&lt;14/24)</formula>
    </cfRule>
    <cfRule type="expression" dxfId="1452" priority="82">
      <formula>C$9&lt;8/24</formula>
    </cfRule>
  </conditionalFormatting>
  <conditionalFormatting sqref="L83:Q86">
    <cfRule type="expression" dxfId="1451" priority="75">
      <formula>L$9&gt;=20/24</formula>
    </cfRule>
    <cfRule type="expression" dxfId="1450" priority="76">
      <formula>AND(L$9&gt;=14/24,L$9&lt;20/24)</formula>
    </cfRule>
    <cfRule type="expression" dxfId="1449" priority="77">
      <formula>AND(L$9&gt;=8/24,L$9&lt;14/24)</formula>
    </cfRule>
    <cfRule type="expression" dxfId="1448" priority="78">
      <formula>L$9&lt;8/24</formula>
    </cfRule>
  </conditionalFormatting>
  <conditionalFormatting sqref="R83:Z86">
    <cfRule type="expression" dxfId="1447" priority="71">
      <formula>R$9&gt;=20/24</formula>
    </cfRule>
    <cfRule type="expression" dxfId="1446" priority="72">
      <formula>AND(R$9&gt;=14/24,R$9&lt;20/24)</formula>
    </cfRule>
    <cfRule type="expression" dxfId="1445" priority="73">
      <formula>AND(R$9&gt;=8/24,R$9&lt;14/24)</formula>
    </cfRule>
    <cfRule type="expression" dxfId="1444" priority="74">
      <formula>R$9&lt;8/24</formula>
    </cfRule>
  </conditionalFormatting>
  <conditionalFormatting sqref="AG42 C29:AF30 L11 L13:L16 D31:AF35 D28:AF28 M11:Z19 C42:AF47 AA11:AF23 L36:AF41 AA25:AF27">
    <cfRule type="expression" dxfId="1443" priority="70">
      <formula>C11&gt;$AG11</formula>
    </cfRule>
  </conditionalFormatting>
  <conditionalFormatting sqref="T192:AX192">
    <cfRule type="expression" dxfId="1442" priority="66">
      <formula>T$9&gt;=20/24</formula>
    </cfRule>
    <cfRule type="expression" dxfId="1441" priority="67">
      <formula>AND(T$9&gt;=14/24,T$9&lt;20/24)</formula>
    </cfRule>
    <cfRule type="expression" dxfId="1440" priority="68">
      <formula>AND(T$9&gt;=8/24,T$9&lt;14/24)</formula>
    </cfRule>
    <cfRule type="expression" dxfId="1439" priority="69">
      <formula>T$9&lt;8/24</formula>
    </cfRule>
  </conditionalFormatting>
  <conditionalFormatting sqref="A11:A86 A88:A180">
    <cfRule type="expression" dxfId="1438" priority="65">
      <formula>$AH11=0</formula>
    </cfRule>
  </conditionalFormatting>
  <conditionalFormatting sqref="AA87:AF87">
    <cfRule type="expression" dxfId="1437" priority="61">
      <formula>AA$9&gt;=20/24</formula>
    </cfRule>
    <cfRule type="expression" dxfId="1436" priority="62">
      <formula>AND(AA$9&gt;=14/24,AA$9&lt;20/24)</formula>
    </cfRule>
    <cfRule type="expression" dxfId="1435" priority="63">
      <formula>AND(AA$9&gt;=8/24,AA$9&lt;14/24)</formula>
    </cfRule>
    <cfRule type="expression" dxfId="1434" priority="64">
      <formula>AA$9&lt;8/24</formula>
    </cfRule>
  </conditionalFormatting>
  <conditionalFormatting sqref="C87:K87">
    <cfRule type="expression" dxfId="1433" priority="57">
      <formula>C$9&gt;=20/24</formula>
    </cfRule>
    <cfRule type="expression" dxfId="1432" priority="58">
      <formula>AND(C$9&gt;=14/24,C$9&lt;20/24)</formula>
    </cfRule>
    <cfRule type="expression" dxfId="1431" priority="59">
      <formula>AND(C$9&gt;=8/24,C$9&lt;14/24)</formula>
    </cfRule>
    <cfRule type="expression" dxfId="1430" priority="60">
      <formula>C$9&lt;8/24</formula>
    </cfRule>
  </conditionalFormatting>
  <conditionalFormatting sqref="L87:Q87">
    <cfRule type="expression" dxfId="1429" priority="53">
      <formula>L$9&gt;=20/24</formula>
    </cfRule>
    <cfRule type="expression" dxfId="1428" priority="54">
      <formula>AND(L$9&gt;=14/24,L$9&lt;20/24)</formula>
    </cfRule>
    <cfRule type="expression" dxfId="1427" priority="55">
      <formula>AND(L$9&gt;=8/24,L$9&lt;14/24)</formula>
    </cfRule>
    <cfRule type="expression" dxfId="1426" priority="56">
      <formula>L$9&lt;8/24</formula>
    </cfRule>
  </conditionalFormatting>
  <conditionalFormatting sqref="R87:Z87">
    <cfRule type="expression" dxfId="1425" priority="49">
      <formula>R$9&gt;=20/24</formula>
    </cfRule>
    <cfRule type="expression" dxfId="1424" priority="50">
      <formula>AND(R$9&gt;=14/24,R$9&lt;20/24)</formula>
    </cfRule>
    <cfRule type="expression" dxfId="1423" priority="51">
      <formula>AND(R$9&gt;=8/24,R$9&lt;14/24)</formula>
    </cfRule>
    <cfRule type="expression" dxfId="1422" priority="52">
      <formula>R$9&lt;8/24</formula>
    </cfRule>
  </conditionalFormatting>
  <conditionalFormatting sqref="A87">
    <cfRule type="expression" dxfId="1421" priority="48">
      <formula>$AH87=0</formula>
    </cfRule>
  </conditionalFormatting>
  <conditionalFormatting sqref="D28:AF28">
    <cfRule type="expression" dxfId="1420" priority="44">
      <formula>D$9&gt;=20/24</formula>
    </cfRule>
    <cfRule type="expression" dxfId="1419" priority="45">
      <formula>AND(D$9&gt;=14/24,D$9&lt;20/24)</formula>
    </cfRule>
    <cfRule type="expression" dxfId="1418" priority="46">
      <formula>AND(D$9&gt;=8/24,D$9&lt;14/24)</formula>
    </cfRule>
    <cfRule type="expression" dxfId="1417" priority="47">
      <formula>D$9&lt;8/24</formula>
    </cfRule>
  </conditionalFormatting>
  <conditionalFormatting sqref="R28:AA28">
    <cfRule type="expression" dxfId="1416" priority="40">
      <formula>R$9&gt;=20/24</formula>
    </cfRule>
    <cfRule type="expression" dxfId="1415" priority="41">
      <formula>AND(R$9&gt;=14/24,R$9&lt;20/24)</formula>
    </cfRule>
    <cfRule type="expression" dxfId="1414" priority="42">
      <formula>AND(R$9&gt;=8/24,R$9&lt;14/24)</formula>
    </cfRule>
    <cfRule type="expression" dxfId="1413" priority="43">
      <formula>R$9&lt;8/24</formula>
    </cfRule>
  </conditionalFormatting>
  <conditionalFormatting sqref="B59:B79 B44:B51">
    <cfRule type="expression" dxfId="1412" priority="36">
      <formula>B$9&gt;=20/24</formula>
    </cfRule>
    <cfRule type="expression" dxfId="1411" priority="37">
      <formula>AND(B$9&gt;=14/24,B$9&lt;20/24)</formula>
    </cfRule>
    <cfRule type="expression" dxfId="1410" priority="38">
      <formula>AND(B$9&gt;=8/24,B$9&lt;14/24)</formula>
    </cfRule>
    <cfRule type="expression" dxfId="1409" priority="39">
      <formula>B$9&lt;8/24</formula>
    </cfRule>
  </conditionalFormatting>
  <conditionalFormatting sqref="B20:Z20">
    <cfRule type="expression" dxfId="1408" priority="32">
      <formula>B$9&gt;=20/24</formula>
    </cfRule>
    <cfRule type="expression" dxfId="1407" priority="33">
      <formula>AND(B$9&gt;=14/24,B$9&lt;20/24)</formula>
    </cfRule>
    <cfRule type="expression" dxfId="1406" priority="34">
      <formula>AND(B$9&gt;=8/24,B$9&lt;14/24)</formula>
    </cfRule>
    <cfRule type="expression" dxfId="1405" priority="35">
      <formula>B$9&lt;8/24</formula>
    </cfRule>
  </conditionalFormatting>
  <conditionalFormatting sqref="B17:L27 B16:K16 M20:Z23 M25:Z27 M24:AF24">
    <cfRule type="expression" dxfId="1404" priority="28">
      <formula>B$9&gt;=20/24</formula>
    </cfRule>
    <cfRule type="expression" dxfId="1403" priority="29">
      <formula>AND(B$9&gt;=14/24,B$9&lt;20/24)</formula>
    </cfRule>
    <cfRule type="expression" dxfId="1402" priority="30">
      <formula>AND(B$9&gt;=8/24,B$9&lt;14/24)</formula>
    </cfRule>
    <cfRule type="expression" dxfId="1401" priority="31">
      <formula>B$9&lt;8/24</formula>
    </cfRule>
  </conditionalFormatting>
  <conditionalFormatting sqref="B52:B58">
    <cfRule type="expression" dxfId="1400" priority="24">
      <formula>B$9&gt;=20/24</formula>
    </cfRule>
    <cfRule type="expression" dxfId="1399" priority="25">
      <formula>AND(B$9&gt;=14/24,B$9&lt;20/24)</formula>
    </cfRule>
    <cfRule type="expression" dxfId="1398" priority="26">
      <formula>AND(B$9&gt;=8/24,B$9&lt;14/24)</formula>
    </cfRule>
    <cfRule type="expression" dxfId="1397" priority="27">
      <formula>B$9&lt;8/24</formula>
    </cfRule>
  </conditionalFormatting>
  <conditionalFormatting sqref="B83:B86">
    <cfRule type="expression" dxfId="1396" priority="20">
      <formula>B$9&gt;=20/24</formula>
    </cfRule>
    <cfRule type="expression" dxfId="1395" priority="21">
      <formula>AND(B$9&gt;=14/24,B$9&lt;20/24)</formula>
    </cfRule>
    <cfRule type="expression" dxfId="1394" priority="22">
      <formula>AND(B$9&gt;=8/24,B$9&lt;14/24)</formula>
    </cfRule>
    <cfRule type="expression" dxfId="1393" priority="23">
      <formula>B$9&lt;8/24</formula>
    </cfRule>
  </conditionalFormatting>
  <conditionalFormatting sqref="B11:B47 C31:C41 D17:L27 C14:C28 C11:K11 D14:K16 D36:K41 C13:G13 C12:L12 M20:Z23 M25:Z27 M24:AF24">
    <cfRule type="expression" dxfId="1392" priority="19">
      <formula>B11&gt;$AG11</formula>
    </cfRule>
  </conditionalFormatting>
  <conditionalFormatting sqref="B87">
    <cfRule type="expression" dxfId="1391" priority="15">
      <formula>B$9&gt;=20/24</formula>
    </cfRule>
    <cfRule type="expression" dxfId="1390" priority="16">
      <formula>AND(B$9&gt;=14/24,B$9&lt;20/24)</formula>
    </cfRule>
    <cfRule type="expression" dxfId="1389" priority="17">
      <formula>AND(B$9&gt;=8/24,B$9&lt;14/24)</formula>
    </cfRule>
    <cfRule type="expression" dxfId="1388" priority="18">
      <formula>B$9&lt;8/24</formula>
    </cfRule>
  </conditionalFormatting>
  <conditionalFormatting sqref="B28:C28">
    <cfRule type="expression" dxfId="1387" priority="11">
      <formula>B$9&gt;=20/24</formula>
    </cfRule>
    <cfRule type="expression" dxfId="1386" priority="12">
      <formula>AND(B$9&gt;=14/24,B$9&lt;20/24)</formula>
    </cfRule>
    <cfRule type="expression" dxfId="1385" priority="13">
      <formula>AND(B$9&gt;=8/24,B$9&lt;14/24)</formula>
    </cfRule>
    <cfRule type="expression" dxfId="1384" priority="14">
      <formula>B$9&lt;8/24</formula>
    </cfRule>
  </conditionalFormatting>
  <conditionalFormatting sqref="B28:C28">
    <cfRule type="expression" dxfId="1383" priority="7">
      <formula>B$9&gt;=20/24</formula>
    </cfRule>
    <cfRule type="expression" dxfId="1382" priority="8">
      <formula>AND(B$9&gt;=14/24,B$9&lt;20/24)</formula>
    </cfRule>
    <cfRule type="expression" dxfId="1381" priority="9">
      <formula>AND(B$9&gt;=8/24,B$9&lt;14/24)</formula>
    </cfRule>
    <cfRule type="expression" dxfId="1380" priority="10">
      <formula>B$9&lt;8/24</formula>
    </cfRule>
  </conditionalFormatting>
  <conditionalFormatting sqref="K13">
    <cfRule type="expression" dxfId="1379" priority="3">
      <formula>K$9&gt;=20/24</formula>
    </cfRule>
    <cfRule type="expression" dxfId="1378" priority="4">
      <formula>AND(K$9&gt;=14/24,K$9&lt;20/24)</formula>
    </cfRule>
    <cfRule type="expression" dxfId="1377" priority="5">
      <formula>AND(K$9&gt;=8/24,K$9&lt;14/24)</formula>
    </cfRule>
    <cfRule type="expression" dxfId="1376" priority="6">
      <formula>K$9&lt;8/24</formula>
    </cfRule>
  </conditionalFormatting>
  <conditionalFormatting sqref="K13">
    <cfRule type="expression" dxfId="1375" priority="2">
      <formula>K13&gt;$AG13</formula>
    </cfRule>
  </conditionalFormatting>
  <conditionalFormatting sqref="H13:J13">
    <cfRule type="expression" dxfId="1374" priority="1">
      <formula>H13&gt;$AG13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F35" sqref="AF35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24</v>
      </c>
      <c r="D4" s="226">
        <f ca="1">IFERROR(DATE(2021,4,13)+C4,"")</f>
        <v>44323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409.2</v>
      </c>
      <c r="C5" s="32">
        <f t="shared" ref="C5:AF5" si="0">C59</f>
        <v>314</v>
      </c>
      <c r="D5" s="32">
        <f t="shared" si="0"/>
        <v>288.8</v>
      </c>
      <c r="E5" s="32">
        <f t="shared" si="0"/>
        <v>275.71000000000004</v>
      </c>
      <c r="F5" s="32">
        <f t="shared" si="0"/>
        <v>257.60000000000002</v>
      </c>
      <c r="G5" s="32">
        <f t="shared" si="0"/>
        <v>267.5</v>
      </c>
      <c r="H5" s="32">
        <f t="shared" si="0"/>
        <v>289.3</v>
      </c>
      <c r="I5" s="32">
        <f t="shared" si="0"/>
        <v>342.28</v>
      </c>
      <c r="J5" s="32">
        <f t="shared" si="0"/>
        <v>352.2</v>
      </c>
      <c r="K5" s="32">
        <f t="shared" si="0"/>
        <v>338.76</v>
      </c>
      <c r="L5" s="32">
        <f t="shared" si="0"/>
        <v>365.25</v>
      </c>
      <c r="M5" s="32">
        <f t="shared" si="0"/>
        <v>294</v>
      </c>
      <c r="N5" s="32">
        <f t="shared" si="0"/>
        <v>351</v>
      </c>
      <c r="O5" s="32">
        <f t="shared" si="0"/>
        <v>361</v>
      </c>
      <c r="P5" s="32">
        <f t="shared" si="0"/>
        <v>340</v>
      </c>
      <c r="Q5" s="32">
        <f t="shared" si="0"/>
        <v>340</v>
      </c>
      <c r="R5" s="32">
        <f t="shared" si="0"/>
        <v>356.7</v>
      </c>
      <c r="S5" s="32">
        <f t="shared" si="0"/>
        <v>386.7</v>
      </c>
      <c r="T5" s="32">
        <f t="shared" si="0"/>
        <v>350.3</v>
      </c>
      <c r="U5" s="32">
        <f t="shared" si="0"/>
        <v>348.03</v>
      </c>
      <c r="V5" s="32">
        <f t="shared" si="0"/>
        <v>360</v>
      </c>
      <c r="W5" s="32">
        <f t="shared" si="0"/>
        <v>355.5</v>
      </c>
      <c r="X5" s="32">
        <f t="shared" si="0"/>
        <v>361.4</v>
      </c>
      <c r="Y5" s="32">
        <f t="shared" si="0"/>
        <v>445.7</v>
      </c>
      <c r="Z5" s="32">
        <f t="shared" si="0"/>
        <v>451.9</v>
      </c>
      <c r="AA5" s="32">
        <f t="shared" si="0"/>
        <v>409.7</v>
      </c>
      <c r="AB5" s="32">
        <f t="shared" si="0"/>
        <v>389</v>
      </c>
      <c r="AC5" s="32">
        <f t="shared" si="0"/>
        <v>387</v>
      </c>
      <c r="AD5" s="32">
        <f t="shared" si="0"/>
        <v>293</v>
      </c>
      <c r="AE5" s="32">
        <f t="shared" si="0"/>
        <v>302</v>
      </c>
      <c r="AF5" s="32">
        <f t="shared" si="0"/>
        <v>348.7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0"/>
      <c r="E6" s="180"/>
      <c r="F6" s="180"/>
      <c r="G6" s="180"/>
      <c r="H6" s="180"/>
      <c r="I6" s="180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1019MW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Load=807</v>
      </c>
      <c r="B7" s="35">
        <f t="shared" ref="B7:AF7" si="1">B65</f>
        <v>830.14</v>
      </c>
      <c r="C7" s="35">
        <f t="shared" si="1"/>
        <v>843.33999999999992</v>
      </c>
      <c r="D7" s="35">
        <f t="shared" si="1"/>
        <v>839.04</v>
      </c>
      <c r="E7" s="35">
        <f t="shared" si="1"/>
        <v>822.65000000000009</v>
      </c>
      <c r="F7" s="35">
        <f t="shared" si="1"/>
        <v>810.44</v>
      </c>
      <c r="G7" s="35">
        <f t="shared" si="1"/>
        <v>864.24</v>
      </c>
      <c r="H7" s="35">
        <f t="shared" si="1"/>
        <v>902.74</v>
      </c>
      <c r="I7" s="35">
        <f t="shared" si="1"/>
        <v>942.72</v>
      </c>
      <c r="J7" s="35">
        <f t="shared" si="1"/>
        <v>997.74</v>
      </c>
      <c r="K7" s="35">
        <f t="shared" si="1"/>
        <v>1019</v>
      </c>
      <c r="L7" s="35">
        <f>L65</f>
        <v>1015.49</v>
      </c>
      <c r="M7" s="35">
        <f t="shared" si="1"/>
        <v>902.54</v>
      </c>
      <c r="N7" s="35">
        <f t="shared" si="1"/>
        <v>939.54</v>
      </c>
      <c r="O7" s="35">
        <f t="shared" si="1"/>
        <v>940.54</v>
      </c>
      <c r="P7" s="35">
        <f t="shared" si="1"/>
        <v>926.33999999999992</v>
      </c>
      <c r="Q7" s="35">
        <f t="shared" si="1"/>
        <v>913.83999999999992</v>
      </c>
      <c r="R7" s="35">
        <f t="shared" si="1"/>
        <v>868.13999999999987</v>
      </c>
      <c r="S7" s="35">
        <f t="shared" si="1"/>
        <v>909.14</v>
      </c>
      <c r="T7" s="35">
        <f t="shared" si="1"/>
        <v>899.14</v>
      </c>
      <c r="U7" s="35">
        <f t="shared" si="1"/>
        <v>917.46999999999991</v>
      </c>
      <c r="V7" s="35">
        <f t="shared" si="1"/>
        <v>926.14</v>
      </c>
      <c r="W7" s="35">
        <f t="shared" si="1"/>
        <v>905.24</v>
      </c>
      <c r="X7" s="35">
        <f t="shared" si="1"/>
        <v>942.74</v>
      </c>
      <c r="Y7" s="35">
        <f t="shared" si="1"/>
        <v>1111.54</v>
      </c>
      <c r="Z7" s="35">
        <f t="shared" si="1"/>
        <v>1154.04</v>
      </c>
      <c r="AA7" s="35">
        <f t="shared" si="1"/>
        <v>1093.1399999999999</v>
      </c>
      <c r="AB7" s="35">
        <f t="shared" si="1"/>
        <v>1047.1399999999999</v>
      </c>
      <c r="AC7" s="35">
        <f t="shared" si="1"/>
        <v>1017.9399999999999</v>
      </c>
      <c r="AD7" s="35">
        <f t="shared" si="1"/>
        <v>887.74</v>
      </c>
      <c r="AE7" s="35">
        <f t="shared" si="1"/>
        <v>806.64</v>
      </c>
      <c r="AF7" s="35">
        <f t="shared" si="1"/>
        <v>810.93999999999994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38</v>
      </c>
      <c r="C11" s="47">
        <v>36</v>
      </c>
      <c r="D11" s="47">
        <v>36</v>
      </c>
      <c r="E11" s="47">
        <v>35.200000000000003</v>
      </c>
      <c r="F11" s="47">
        <v>34.299999999999997</v>
      </c>
      <c r="G11" s="47">
        <v>33.299999999999997</v>
      </c>
      <c r="H11" s="47">
        <v>33.4</v>
      </c>
      <c r="I11" s="47">
        <v>32.6</v>
      </c>
      <c r="J11" s="47">
        <v>34.200000000000003</v>
      </c>
      <c r="K11" s="47">
        <v>32.4</v>
      </c>
      <c r="L11" s="48">
        <v>32.700000000000003</v>
      </c>
      <c r="M11" s="48">
        <v>32.700000000000003</v>
      </c>
      <c r="N11" s="48">
        <v>32.700000000000003</v>
      </c>
      <c r="O11" s="48">
        <v>32.700000000000003</v>
      </c>
      <c r="P11" s="48">
        <v>30.5</v>
      </c>
      <c r="Q11" s="48">
        <v>30.5</v>
      </c>
      <c r="R11" s="48">
        <v>30.8</v>
      </c>
      <c r="S11" s="48">
        <v>30.6</v>
      </c>
      <c r="T11" s="48">
        <v>29.4</v>
      </c>
      <c r="U11" s="48">
        <v>29.2</v>
      </c>
      <c r="V11" s="48">
        <v>29.9</v>
      </c>
      <c r="W11" s="48">
        <v>28.2</v>
      </c>
      <c r="X11" s="48">
        <v>30.8</v>
      </c>
      <c r="Y11" s="48">
        <v>30.7</v>
      </c>
      <c r="Z11" s="49">
        <v>29.7</v>
      </c>
      <c r="AA11" s="49">
        <v>29.7</v>
      </c>
      <c r="AB11" s="49">
        <v>29.7</v>
      </c>
      <c r="AC11" s="49">
        <v>29.7</v>
      </c>
      <c r="AD11" s="49">
        <v>29.7</v>
      </c>
      <c r="AE11" s="49">
        <v>29.7</v>
      </c>
      <c r="AF11" s="49">
        <v>29.7</v>
      </c>
      <c r="AG11" s="50">
        <v>60</v>
      </c>
      <c r="AH11" s="51">
        <f>MAX(B11:AF11)</f>
        <v>38</v>
      </c>
      <c r="AI11" s="52">
        <f>MIN(B11:AF11)</f>
        <v>28.2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37.4</v>
      </c>
      <c r="C12" s="55">
        <v>37</v>
      </c>
      <c r="D12" s="55">
        <v>36.6</v>
      </c>
      <c r="E12" s="55">
        <v>36.299999999999997</v>
      </c>
      <c r="F12" s="55">
        <v>36.1</v>
      </c>
      <c r="G12" s="55">
        <v>36.200000000000003</v>
      </c>
      <c r="H12" s="55">
        <v>36.700000000000003</v>
      </c>
      <c r="I12" s="55">
        <v>36.6</v>
      </c>
      <c r="J12" s="55">
        <v>36.6</v>
      </c>
      <c r="K12" s="55">
        <v>36.200000000000003</v>
      </c>
      <c r="L12" s="48">
        <v>36.1</v>
      </c>
      <c r="M12" s="48">
        <v>36.1</v>
      </c>
      <c r="N12" s="48">
        <v>36.1</v>
      </c>
      <c r="O12" s="48">
        <v>36.1</v>
      </c>
      <c r="P12" s="48">
        <v>36.1</v>
      </c>
      <c r="Q12" s="48">
        <v>36.1</v>
      </c>
      <c r="R12" s="48">
        <v>35.700000000000003</v>
      </c>
      <c r="S12" s="48">
        <v>36.299999999999997</v>
      </c>
      <c r="T12" s="48">
        <v>37.4</v>
      </c>
      <c r="U12" s="48">
        <v>37.9</v>
      </c>
      <c r="V12" s="48">
        <v>36.799999999999997</v>
      </c>
      <c r="W12" s="48">
        <v>36.1</v>
      </c>
      <c r="X12" s="48">
        <v>36.700000000000003</v>
      </c>
      <c r="Y12" s="48">
        <v>36.5</v>
      </c>
      <c r="Z12" s="48">
        <v>36.5</v>
      </c>
      <c r="AA12" s="48">
        <v>36.5</v>
      </c>
      <c r="AB12" s="48">
        <v>36.5</v>
      </c>
      <c r="AC12" s="48">
        <v>35</v>
      </c>
      <c r="AD12" s="48">
        <v>34</v>
      </c>
      <c r="AE12" s="48">
        <v>35</v>
      </c>
      <c r="AF12" s="48">
        <v>35</v>
      </c>
      <c r="AG12" s="56">
        <v>50</v>
      </c>
      <c r="AH12" s="51">
        <f t="shared" ref="AH12:AH77" si="2">MAX(B12:AF12)</f>
        <v>37.9</v>
      </c>
      <c r="AI12" s="52">
        <f t="shared" ref="AI12:AI77" si="3">MIN(B12:AF12)</f>
        <v>34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20.8</v>
      </c>
      <c r="C13" s="55">
        <v>20.8</v>
      </c>
      <c r="D13" s="55">
        <v>19.899999999999999</v>
      </c>
      <c r="E13" s="55">
        <v>19.2</v>
      </c>
      <c r="F13" s="55">
        <v>19.2</v>
      </c>
      <c r="G13" s="55">
        <v>19.2</v>
      </c>
      <c r="H13" s="55">
        <v>19.2</v>
      </c>
      <c r="I13" s="55">
        <v>19.2</v>
      </c>
      <c r="J13" s="55">
        <v>18.100000000000001</v>
      </c>
      <c r="K13" s="55">
        <v>18.2</v>
      </c>
      <c r="L13" s="48">
        <v>18.2</v>
      </c>
      <c r="M13" s="48">
        <v>18.2</v>
      </c>
      <c r="N13" s="48">
        <v>18.2</v>
      </c>
      <c r="O13" s="48">
        <v>18.2</v>
      </c>
      <c r="P13" s="48">
        <v>18.2</v>
      </c>
      <c r="Q13" s="48">
        <v>18.2</v>
      </c>
      <c r="R13" s="48">
        <v>17.600000000000001</v>
      </c>
      <c r="S13" s="48">
        <v>17.600000000000001</v>
      </c>
      <c r="T13" s="48">
        <v>17.8</v>
      </c>
      <c r="U13" s="48">
        <v>20.399999999999999</v>
      </c>
      <c r="V13" s="48">
        <v>20.399999999999999</v>
      </c>
      <c r="W13" s="48">
        <v>19.100000000000001</v>
      </c>
      <c r="X13" s="48">
        <v>19.100000000000001</v>
      </c>
      <c r="Y13" s="48">
        <v>18.100000000000001</v>
      </c>
      <c r="Z13" s="48">
        <v>18.100000000000001</v>
      </c>
      <c r="AA13" s="48">
        <v>18.100000000000001</v>
      </c>
      <c r="AB13" s="48">
        <v>18.100000000000001</v>
      </c>
      <c r="AC13" s="48">
        <v>18.100000000000001</v>
      </c>
      <c r="AD13" s="48">
        <v>18.100000000000001</v>
      </c>
      <c r="AE13" s="48">
        <v>18.100000000000001</v>
      </c>
      <c r="AF13" s="48">
        <v>18.100000000000001</v>
      </c>
      <c r="AG13" s="58">
        <v>45</v>
      </c>
      <c r="AH13" s="51">
        <f t="shared" si="2"/>
        <v>20.8</v>
      </c>
      <c r="AI13" s="52">
        <f t="shared" si="3"/>
        <v>17.600000000000001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16</v>
      </c>
      <c r="C14" s="55">
        <v>16</v>
      </c>
      <c r="D14" s="55">
        <v>16</v>
      </c>
      <c r="E14" s="55">
        <v>16</v>
      </c>
      <c r="F14" s="55">
        <v>16</v>
      </c>
      <c r="G14" s="55">
        <v>16</v>
      </c>
      <c r="H14" s="55">
        <v>16</v>
      </c>
      <c r="I14" s="55">
        <v>16</v>
      </c>
      <c r="J14" s="55">
        <v>16</v>
      </c>
      <c r="K14" s="55">
        <v>16</v>
      </c>
      <c r="L14" s="48">
        <v>16</v>
      </c>
      <c r="M14" s="48">
        <v>16</v>
      </c>
      <c r="N14" s="48">
        <v>16</v>
      </c>
      <c r="O14" s="48">
        <v>16</v>
      </c>
      <c r="P14" s="48">
        <v>16</v>
      </c>
      <c r="Q14" s="48">
        <v>16</v>
      </c>
      <c r="R14" s="48">
        <v>16</v>
      </c>
      <c r="S14" s="48">
        <v>16</v>
      </c>
      <c r="T14" s="48">
        <v>16</v>
      </c>
      <c r="U14" s="48">
        <v>16</v>
      </c>
      <c r="V14" s="48">
        <v>16</v>
      </c>
      <c r="W14" s="48">
        <v>16</v>
      </c>
      <c r="X14" s="48">
        <v>16</v>
      </c>
      <c r="Y14" s="48">
        <v>16</v>
      </c>
      <c r="Z14" s="48">
        <v>16</v>
      </c>
      <c r="AA14" s="48">
        <v>16</v>
      </c>
      <c r="AB14" s="48">
        <v>16</v>
      </c>
      <c r="AC14" s="48">
        <v>16</v>
      </c>
      <c r="AD14" s="48">
        <v>16</v>
      </c>
      <c r="AE14" s="48">
        <v>16</v>
      </c>
      <c r="AF14" s="48">
        <v>16</v>
      </c>
      <c r="AG14" s="58">
        <v>25</v>
      </c>
      <c r="AH14" s="51">
        <f t="shared" si="2"/>
        <v>16</v>
      </c>
      <c r="AI14" s="52">
        <f t="shared" si="3"/>
        <v>16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12.6</v>
      </c>
      <c r="C15" s="55">
        <v>12.6</v>
      </c>
      <c r="D15" s="55">
        <v>11.7</v>
      </c>
      <c r="E15" s="55">
        <v>11.2</v>
      </c>
      <c r="F15" s="55">
        <v>11.1</v>
      </c>
      <c r="G15" s="55">
        <v>11.2</v>
      </c>
      <c r="H15" s="55">
        <v>11.2</v>
      </c>
      <c r="I15" s="55">
        <v>11.2</v>
      </c>
      <c r="J15" s="55">
        <v>11.2</v>
      </c>
      <c r="K15" s="55">
        <v>11.1</v>
      </c>
      <c r="L15" s="48">
        <v>11.2</v>
      </c>
      <c r="M15" s="48">
        <v>11.2</v>
      </c>
      <c r="N15" s="48">
        <v>11.2</v>
      </c>
      <c r="O15" s="48">
        <v>11.2</v>
      </c>
      <c r="P15" s="48">
        <v>11.2</v>
      </c>
      <c r="Q15" s="48">
        <v>11.2</v>
      </c>
      <c r="R15" s="48">
        <v>10.6</v>
      </c>
      <c r="S15" s="48">
        <v>11.3</v>
      </c>
      <c r="T15" s="48">
        <v>12.9</v>
      </c>
      <c r="U15" s="48">
        <v>13.4</v>
      </c>
      <c r="V15" s="48">
        <v>13.4</v>
      </c>
      <c r="W15" s="48">
        <v>2.4</v>
      </c>
      <c r="X15" s="48">
        <v>2.4</v>
      </c>
      <c r="Y15" s="48">
        <v>13.6</v>
      </c>
      <c r="Z15" s="48">
        <v>13.6</v>
      </c>
      <c r="AA15" s="48">
        <v>12.9</v>
      </c>
      <c r="AB15" s="48">
        <v>12.9</v>
      </c>
      <c r="AC15" s="48">
        <v>12.9</v>
      </c>
      <c r="AD15" s="48">
        <v>13.2</v>
      </c>
      <c r="AE15" s="48">
        <v>13.2</v>
      </c>
      <c r="AF15" s="48">
        <v>13.2</v>
      </c>
      <c r="AG15" s="58">
        <v>25</v>
      </c>
      <c r="AH15" s="51">
        <f t="shared" si="2"/>
        <v>13.6</v>
      </c>
      <c r="AI15" s="52">
        <f t="shared" si="3"/>
        <v>2.4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14.9</v>
      </c>
      <c r="C17" s="55">
        <v>14.9</v>
      </c>
      <c r="D17" s="55">
        <v>14</v>
      </c>
      <c r="E17" s="55">
        <v>14</v>
      </c>
      <c r="F17" s="55">
        <v>13.6</v>
      </c>
      <c r="G17" s="55">
        <v>13.4</v>
      </c>
      <c r="H17" s="55">
        <v>13.1</v>
      </c>
      <c r="I17" s="55">
        <v>13.3</v>
      </c>
      <c r="J17" s="55">
        <v>13.5</v>
      </c>
      <c r="K17" s="55">
        <v>13.2</v>
      </c>
      <c r="L17" s="48">
        <v>13.4</v>
      </c>
      <c r="M17" s="48">
        <v>13.4</v>
      </c>
      <c r="N17" s="48">
        <v>13.4</v>
      </c>
      <c r="O17" s="48">
        <v>13.4</v>
      </c>
      <c r="P17" s="48">
        <v>13.4</v>
      </c>
      <c r="Q17" s="48">
        <v>13.4</v>
      </c>
      <c r="R17" s="48">
        <v>13.3</v>
      </c>
      <c r="S17" s="48">
        <v>13.5</v>
      </c>
      <c r="T17" s="48">
        <v>13.2</v>
      </c>
      <c r="U17" s="48">
        <v>13.1</v>
      </c>
      <c r="V17" s="48">
        <v>13.1</v>
      </c>
      <c r="W17" s="48">
        <v>13.6</v>
      </c>
      <c r="X17" s="48">
        <v>13.6</v>
      </c>
      <c r="Y17" s="48">
        <v>13.6</v>
      </c>
      <c r="Z17" s="48">
        <v>13.4</v>
      </c>
      <c r="AA17" s="48">
        <v>13.4</v>
      </c>
      <c r="AB17" s="48">
        <v>13.4</v>
      </c>
      <c r="AC17" s="48">
        <v>13.4</v>
      </c>
      <c r="AD17" s="48">
        <v>13.6</v>
      </c>
      <c r="AE17" s="48">
        <v>13.6</v>
      </c>
      <c r="AF17" s="48">
        <v>13.6</v>
      </c>
      <c r="AG17" s="58">
        <v>22.1</v>
      </c>
      <c r="AH17" s="51">
        <f t="shared" si="2"/>
        <v>14.9</v>
      </c>
      <c r="AI17" s="52">
        <f t="shared" si="3"/>
        <v>13.1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8</v>
      </c>
      <c r="C18" s="55">
        <v>8</v>
      </c>
      <c r="D18" s="55">
        <v>8</v>
      </c>
      <c r="E18" s="55">
        <v>8</v>
      </c>
      <c r="F18" s="55">
        <v>8</v>
      </c>
      <c r="G18" s="55">
        <v>8</v>
      </c>
      <c r="H18" s="55">
        <v>8</v>
      </c>
      <c r="I18" s="55">
        <v>8</v>
      </c>
      <c r="J18" s="55">
        <v>8</v>
      </c>
      <c r="K18" s="55">
        <v>8</v>
      </c>
      <c r="L18" s="48">
        <v>8</v>
      </c>
      <c r="M18" s="48">
        <v>8</v>
      </c>
      <c r="N18" s="48">
        <v>8</v>
      </c>
      <c r="O18" s="48">
        <v>8</v>
      </c>
      <c r="P18" s="48">
        <v>8</v>
      </c>
      <c r="Q18" s="48">
        <v>8</v>
      </c>
      <c r="R18" s="48">
        <v>8</v>
      </c>
      <c r="S18" s="48">
        <v>8</v>
      </c>
      <c r="T18" s="48">
        <v>8</v>
      </c>
      <c r="U18" s="48">
        <v>8</v>
      </c>
      <c r="V18" s="48">
        <v>8</v>
      </c>
      <c r="W18" s="48">
        <v>8</v>
      </c>
      <c r="X18" s="48">
        <v>8</v>
      </c>
      <c r="Y18" s="48">
        <v>8</v>
      </c>
      <c r="Z18" s="48">
        <v>8</v>
      </c>
      <c r="AA18" s="48">
        <v>8</v>
      </c>
      <c r="AB18" s="48">
        <v>8</v>
      </c>
      <c r="AC18" s="48">
        <v>8</v>
      </c>
      <c r="AD18" s="48">
        <v>8</v>
      </c>
      <c r="AE18" s="48">
        <v>8</v>
      </c>
      <c r="AF18" s="48">
        <v>8</v>
      </c>
      <c r="AG18" s="58">
        <v>22.1</v>
      </c>
      <c r="AH18" s="51">
        <f t="shared" si="2"/>
        <v>8</v>
      </c>
      <c r="AI18" s="52">
        <f t="shared" si="3"/>
        <v>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9.5</v>
      </c>
      <c r="C19" s="55">
        <v>9.5</v>
      </c>
      <c r="D19" s="55">
        <v>9.5</v>
      </c>
      <c r="E19" s="55">
        <v>9.5</v>
      </c>
      <c r="F19" s="55">
        <v>9.5</v>
      </c>
      <c r="G19" s="55">
        <v>9.5</v>
      </c>
      <c r="H19" s="55">
        <v>9.5</v>
      </c>
      <c r="I19" s="55">
        <v>9.5</v>
      </c>
      <c r="J19" s="55">
        <v>9.5</v>
      </c>
      <c r="K19" s="55">
        <v>9.5</v>
      </c>
      <c r="L19" s="48">
        <v>9.5</v>
      </c>
      <c r="M19" s="48">
        <v>9.5</v>
      </c>
      <c r="N19" s="48">
        <v>9.5</v>
      </c>
      <c r="O19" s="48">
        <v>9.5</v>
      </c>
      <c r="P19" s="48">
        <v>9.5</v>
      </c>
      <c r="Q19" s="48">
        <v>9.5</v>
      </c>
      <c r="R19" s="48">
        <v>8.1999999999999993</v>
      </c>
      <c r="S19" s="48">
        <v>7.6</v>
      </c>
      <c r="T19" s="48">
        <v>7.7</v>
      </c>
      <c r="U19" s="48">
        <v>10</v>
      </c>
      <c r="V19" s="48">
        <v>10.6</v>
      </c>
      <c r="W19" s="48">
        <v>11.5</v>
      </c>
      <c r="X19" s="48">
        <v>11.5</v>
      </c>
      <c r="Y19" s="48">
        <v>11.6</v>
      </c>
      <c r="Z19" s="48">
        <v>11.4</v>
      </c>
      <c r="AA19" s="48">
        <v>11.4</v>
      </c>
      <c r="AB19" s="48">
        <v>11.4</v>
      </c>
      <c r="AC19" s="48">
        <v>11.4</v>
      </c>
      <c r="AD19" s="48">
        <v>12.4</v>
      </c>
      <c r="AE19" s="48">
        <v>12.4</v>
      </c>
      <c r="AF19" s="48">
        <v>12.4</v>
      </c>
      <c r="AG19" s="58">
        <v>22</v>
      </c>
      <c r="AH19" s="51">
        <f t="shared" si="2"/>
        <v>12.4</v>
      </c>
      <c r="AI19" s="52">
        <f t="shared" si="3"/>
        <v>7.6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8</v>
      </c>
      <c r="C20" s="55">
        <v>8</v>
      </c>
      <c r="D20" s="55">
        <v>8</v>
      </c>
      <c r="E20" s="55">
        <v>8</v>
      </c>
      <c r="F20" s="55">
        <v>8</v>
      </c>
      <c r="G20" s="55">
        <v>8</v>
      </c>
      <c r="H20" s="55">
        <v>8</v>
      </c>
      <c r="I20" s="55">
        <v>8</v>
      </c>
      <c r="J20" s="55">
        <v>8</v>
      </c>
      <c r="K20" s="55">
        <v>8</v>
      </c>
      <c r="L20" s="48">
        <v>8</v>
      </c>
      <c r="M20" s="48">
        <v>8</v>
      </c>
      <c r="N20" s="48">
        <v>8</v>
      </c>
      <c r="O20" s="48">
        <v>8</v>
      </c>
      <c r="P20" s="48">
        <v>8</v>
      </c>
      <c r="Q20" s="48">
        <v>8</v>
      </c>
      <c r="R20" s="48">
        <v>8</v>
      </c>
      <c r="S20" s="48">
        <v>8</v>
      </c>
      <c r="T20" s="48">
        <v>8</v>
      </c>
      <c r="U20" s="48">
        <v>8</v>
      </c>
      <c r="V20" s="48">
        <v>8</v>
      </c>
      <c r="W20" s="48">
        <v>8</v>
      </c>
      <c r="X20" s="48">
        <v>8</v>
      </c>
      <c r="Y20" s="48">
        <v>8</v>
      </c>
      <c r="Z20" s="48">
        <v>8</v>
      </c>
      <c r="AA20" s="48">
        <v>8</v>
      </c>
      <c r="AB20" s="48">
        <v>8</v>
      </c>
      <c r="AC20" s="48">
        <v>8</v>
      </c>
      <c r="AD20" s="48">
        <v>8</v>
      </c>
      <c r="AE20" s="48">
        <v>8</v>
      </c>
      <c r="AF20" s="48">
        <v>8</v>
      </c>
      <c r="AG20" s="58">
        <v>22</v>
      </c>
      <c r="AH20" s="51">
        <f t="shared" si="2"/>
        <v>8</v>
      </c>
      <c r="AI20" s="52">
        <f t="shared" si="3"/>
        <v>8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6.7</v>
      </c>
      <c r="C21" s="55">
        <v>6.7</v>
      </c>
      <c r="D21" s="55">
        <v>6.7</v>
      </c>
      <c r="E21" s="55">
        <v>6.7</v>
      </c>
      <c r="F21" s="55">
        <v>6.7</v>
      </c>
      <c r="G21" s="55">
        <v>6.7</v>
      </c>
      <c r="H21" s="55">
        <v>6.7</v>
      </c>
      <c r="I21" s="55">
        <v>6.7</v>
      </c>
      <c r="J21" s="55">
        <v>6.7</v>
      </c>
      <c r="K21" s="55">
        <v>6.7</v>
      </c>
      <c r="L21" s="48">
        <v>6.7</v>
      </c>
      <c r="M21" s="48">
        <v>6.7</v>
      </c>
      <c r="N21" s="48">
        <v>6.7</v>
      </c>
      <c r="O21" s="48">
        <v>6.7</v>
      </c>
      <c r="P21" s="48">
        <v>6.7</v>
      </c>
      <c r="Q21" s="48">
        <v>6.7</v>
      </c>
      <c r="R21" s="48">
        <v>6.7</v>
      </c>
      <c r="S21" s="48">
        <v>6.7</v>
      </c>
      <c r="T21" s="48">
        <v>6.7</v>
      </c>
      <c r="U21" s="48">
        <v>6.7</v>
      </c>
      <c r="V21" s="48">
        <v>6.7</v>
      </c>
      <c r="W21" s="48">
        <v>6.7</v>
      </c>
      <c r="X21" s="48">
        <v>6.7</v>
      </c>
      <c r="Y21" s="48">
        <v>6.7</v>
      </c>
      <c r="Z21" s="48">
        <v>6.7</v>
      </c>
      <c r="AA21" s="48">
        <v>6.7</v>
      </c>
      <c r="AB21" s="48">
        <v>6.7</v>
      </c>
      <c r="AC21" s="48">
        <v>6.7</v>
      </c>
      <c r="AD21" s="48">
        <v>6.7</v>
      </c>
      <c r="AE21" s="48">
        <v>6.7</v>
      </c>
      <c r="AF21" s="48">
        <v>6.7</v>
      </c>
      <c r="AG21" s="58">
        <v>14.9</v>
      </c>
      <c r="AH21" s="51">
        <f t="shared" si="2"/>
        <v>6.7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58">
        <v>12</v>
      </c>
      <c r="AH24" s="51">
        <f t="shared" si="2"/>
        <v>0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4</v>
      </c>
      <c r="C27" s="55">
        <v>4</v>
      </c>
      <c r="D27" s="55">
        <v>4</v>
      </c>
      <c r="E27" s="55">
        <v>4</v>
      </c>
      <c r="F27" s="55">
        <v>4</v>
      </c>
      <c r="G27" s="55">
        <v>4</v>
      </c>
      <c r="H27" s="55">
        <v>4</v>
      </c>
      <c r="I27" s="55">
        <v>4</v>
      </c>
      <c r="J27" s="55">
        <v>4</v>
      </c>
      <c r="K27" s="55">
        <v>4</v>
      </c>
      <c r="L27" s="48">
        <v>4</v>
      </c>
      <c r="M27" s="48">
        <v>4</v>
      </c>
      <c r="N27" s="48">
        <v>4</v>
      </c>
      <c r="O27" s="48">
        <v>4</v>
      </c>
      <c r="P27" s="48">
        <v>4</v>
      </c>
      <c r="Q27" s="48">
        <v>4</v>
      </c>
      <c r="R27" s="48">
        <v>4</v>
      </c>
      <c r="S27" s="48">
        <v>4</v>
      </c>
      <c r="T27" s="48">
        <v>4</v>
      </c>
      <c r="U27" s="48">
        <v>4</v>
      </c>
      <c r="V27" s="48">
        <v>4</v>
      </c>
      <c r="W27" s="48">
        <v>4</v>
      </c>
      <c r="X27" s="48">
        <v>4</v>
      </c>
      <c r="Y27" s="48">
        <v>4</v>
      </c>
      <c r="Z27" s="48">
        <v>4</v>
      </c>
      <c r="AA27" s="48">
        <v>4</v>
      </c>
      <c r="AB27" s="48">
        <v>4</v>
      </c>
      <c r="AC27" s="48">
        <v>4</v>
      </c>
      <c r="AD27" s="48">
        <v>4</v>
      </c>
      <c r="AE27" s="48">
        <v>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72.3</v>
      </c>
      <c r="C29" s="55">
        <v>67.3</v>
      </c>
      <c r="D29" s="55">
        <v>67.900000000000006</v>
      </c>
      <c r="E29" s="55">
        <v>64.8</v>
      </c>
      <c r="F29" s="55">
        <v>63.3</v>
      </c>
      <c r="G29" s="55">
        <v>59.5</v>
      </c>
      <c r="H29" s="55">
        <v>60.5</v>
      </c>
      <c r="I29" s="55">
        <v>61.7</v>
      </c>
      <c r="J29" s="55">
        <v>59</v>
      </c>
      <c r="K29" s="55">
        <v>53.2</v>
      </c>
      <c r="L29" s="66">
        <v>58.9</v>
      </c>
      <c r="M29" s="66">
        <v>54.8</v>
      </c>
      <c r="N29" s="66">
        <v>56</v>
      </c>
      <c r="O29" s="66">
        <v>67</v>
      </c>
      <c r="P29" s="66">
        <v>34</v>
      </c>
      <c r="Q29" s="66">
        <v>48</v>
      </c>
      <c r="R29" s="66">
        <v>76.2</v>
      </c>
      <c r="S29" s="66">
        <v>69.599999999999994</v>
      </c>
      <c r="T29" s="66">
        <v>61.9</v>
      </c>
      <c r="U29" s="66">
        <v>60.7</v>
      </c>
      <c r="V29" s="66">
        <v>66.599999999999994</v>
      </c>
      <c r="W29" s="66">
        <v>66.3</v>
      </c>
      <c r="X29" s="66">
        <v>66.7</v>
      </c>
      <c r="Y29" s="66">
        <v>62.2</v>
      </c>
      <c r="Z29" s="66">
        <v>61.1</v>
      </c>
      <c r="AA29" s="66">
        <v>66.8</v>
      </c>
      <c r="AB29" s="66">
        <v>78.3</v>
      </c>
      <c r="AC29" s="66">
        <v>78.8</v>
      </c>
      <c r="AD29" s="66">
        <v>80</v>
      </c>
      <c r="AE29" s="55">
        <v>80.400000000000006</v>
      </c>
      <c r="AF29" s="55">
        <v>75.599999999999994</v>
      </c>
      <c r="AG29" s="58">
        <v>240</v>
      </c>
      <c r="AH29" s="51">
        <f t="shared" si="2"/>
        <v>80.400000000000006</v>
      </c>
      <c r="AI29" s="52">
        <f t="shared" si="3"/>
        <v>34</v>
      </c>
      <c r="AK29" s="53"/>
    </row>
    <row r="30" spans="1:88" ht="15.75" thickBot="1" x14ac:dyDescent="0.3">
      <c r="A30" s="67" t="s">
        <v>37</v>
      </c>
      <c r="B30" s="68">
        <f>SUM(B11:B28)</f>
        <v>278.60000000000002</v>
      </c>
      <c r="C30" s="68">
        <f t="shared" ref="C30:AF30" si="4">SUM(C11:C28)</f>
        <v>276.2</v>
      </c>
      <c r="D30" s="68">
        <f t="shared" si="4"/>
        <v>273.10000000000002</v>
      </c>
      <c r="E30" s="68">
        <f t="shared" si="4"/>
        <v>270.8</v>
      </c>
      <c r="F30" s="68">
        <f t="shared" si="4"/>
        <v>269.2</v>
      </c>
      <c r="G30" s="68">
        <f t="shared" si="4"/>
        <v>268.2</v>
      </c>
      <c r="H30" s="68">
        <f t="shared" si="4"/>
        <v>268.5</v>
      </c>
      <c r="I30" s="68">
        <f t="shared" si="4"/>
        <v>267.8</v>
      </c>
      <c r="J30" s="68">
        <f t="shared" si="4"/>
        <v>268.5</v>
      </c>
      <c r="K30" s="68">
        <f t="shared" si="4"/>
        <v>266</v>
      </c>
      <c r="L30" s="68">
        <f t="shared" si="4"/>
        <v>266.5</v>
      </c>
      <c r="M30" s="68">
        <f t="shared" si="4"/>
        <v>266.5</v>
      </c>
      <c r="N30" s="68">
        <f t="shared" si="4"/>
        <v>266.5</v>
      </c>
      <c r="O30" s="68">
        <f t="shared" si="4"/>
        <v>266.5</v>
      </c>
      <c r="P30" s="68">
        <f t="shared" si="4"/>
        <v>264.29999999999995</v>
      </c>
      <c r="Q30" s="68">
        <f t="shared" si="4"/>
        <v>264.29999999999995</v>
      </c>
      <c r="R30" s="68">
        <f t="shared" si="4"/>
        <v>261.59999999999997</v>
      </c>
      <c r="S30" s="68">
        <f t="shared" si="4"/>
        <v>262.29999999999995</v>
      </c>
      <c r="T30" s="68">
        <f t="shared" si="4"/>
        <v>263.79999999999995</v>
      </c>
      <c r="U30" s="68">
        <f t="shared" si="4"/>
        <v>269.39999999999998</v>
      </c>
      <c r="V30" s="68">
        <f>SUM(V11:V28)</f>
        <v>269.60000000000002</v>
      </c>
      <c r="W30" s="68">
        <f t="shared" si="4"/>
        <v>256.3</v>
      </c>
      <c r="X30" s="68">
        <f t="shared" si="4"/>
        <v>259.5</v>
      </c>
      <c r="Y30" s="68">
        <f t="shared" si="4"/>
        <v>269.5</v>
      </c>
      <c r="Z30" s="68">
        <f t="shared" si="4"/>
        <v>268.10000000000002</v>
      </c>
      <c r="AA30" s="68">
        <f t="shared" si="4"/>
        <v>267.39999999999998</v>
      </c>
      <c r="AB30" s="68">
        <f t="shared" si="4"/>
        <v>267.39999999999998</v>
      </c>
      <c r="AC30" s="68">
        <f t="shared" si="4"/>
        <v>265.89999999999998</v>
      </c>
      <c r="AD30" s="68">
        <f t="shared" si="4"/>
        <v>266.39999999999998</v>
      </c>
      <c r="AE30" s="68">
        <f t="shared" si="4"/>
        <v>267.39999999999998</v>
      </c>
      <c r="AF30" s="68">
        <f t="shared" si="4"/>
        <v>267.39999999999998</v>
      </c>
      <c r="AG30" s="58">
        <f>SUM(AG11:AG29)</f>
        <v>729.2</v>
      </c>
      <c r="AH30" s="51">
        <f t="shared" si="2"/>
        <v>278.60000000000002</v>
      </c>
      <c r="AI30" s="52">
        <f t="shared" si="3"/>
        <v>256.3</v>
      </c>
      <c r="AK30" s="53"/>
    </row>
    <row r="31" spans="1:88" x14ac:dyDescent="0.25">
      <c r="A31" s="54" t="s">
        <v>38</v>
      </c>
      <c r="B31" s="55">
        <v>30.2</v>
      </c>
      <c r="C31" s="55">
        <v>0</v>
      </c>
      <c r="D31" s="55">
        <v>0</v>
      </c>
      <c r="E31" s="55">
        <v>0</v>
      </c>
      <c r="F31" s="55">
        <v>25.2</v>
      </c>
      <c r="G31" s="55">
        <v>25.8</v>
      </c>
      <c r="H31" s="55">
        <v>48</v>
      </c>
      <c r="I31" s="55">
        <v>36.1</v>
      </c>
      <c r="J31" s="55">
        <v>60</v>
      </c>
      <c r="K31" s="55">
        <v>97.1</v>
      </c>
      <c r="L31" s="48">
        <v>91</v>
      </c>
      <c r="M31" s="48">
        <v>96</v>
      </c>
      <c r="N31" s="48">
        <v>96</v>
      </c>
      <c r="O31" s="48">
        <v>92</v>
      </c>
      <c r="P31" s="48">
        <v>106</v>
      </c>
      <c r="Q31" s="48">
        <v>111</v>
      </c>
      <c r="R31" s="48">
        <v>101.3</v>
      </c>
      <c r="S31" s="48">
        <v>91.2</v>
      </c>
      <c r="T31" s="48">
        <v>91.2</v>
      </c>
      <c r="U31" s="48">
        <v>91.1</v>
      </c>
      <c r="V31" s="48">
        <v>91.2</v>
      </c>
      <c r="W31" s="48">
        <v>85.9</v>
      </c>
      <c r="X31" s="48">
        <v>94.7</v>
      </c>
      <c r="Y31" s="48">
        <v>144.80000000000001</v>
      </c>
      <c r="Z31" s="48">
        <v>145.69999999999999</v>
      </c>
      <c r="AA31" s="47">
        <v>145.4</v>
      </c>
      <c r="AB31" s="47">
        <v>145.19999999999999</v>
      </c>
      <c r="AC31" s="47">
        <v>145</v>
      </c>
      <c r="AD31" s="47">
        <v>144.6</v>
      </c>
      <c r="AE31" s="47">
        <v>61</v>
      </c>
      <c r="AF31" s="47">
        <v>30.7</v>
      </c>
      <c r="AG31" s="56">
        <v>144</v>
      </c>
      <c r="AH31" s="51">
        <f t="shared" si="2"/>
        <v>145.69999999999999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25.4</v>
      </c>
      <c r="D32" s="55">
        <v>24.8</v>
      </c>
      <c r="E32" s="55">
        <v>24.8</v>
      </c>
      <c r="F32" s="55">
        <v>25</v>
      </c>
      <c r="G32" s="55">
        <v>25.2</v>
      </c>
      <c r="H32" s="55">
        <v>34.799999999999997</v>
      </c>
      <c r="I32" s="55">
        <v>34.799999999999997</v>
      </c>
      <c r="J32" s="55">
        <v>34.700000000000003</v>
      </c>
      <c r="K32" s="55">
        <v>54.5</v>
      </c>
      <c r="L32" s="69">
        <v>46</v>
      </c>
      <c r="M32" s="69">
        <v>70</v>
      </c>
      <c r="N32" s="69">
        <v>50</v>
      </c>
      <c r="O32" s="69">
        <v>45</v>
      </c>
      <c r="P32" s="69">
        <v>40</v>
      </c>
      <c r="Q32" s="69">
        <v>25</v>
      </c>
      <c r="R32" s="69">
        <v>30.2</v>
      </c>
      <c r="S32" s="69">
        <v>35.299999999999997</v>
      </c>
      <c r="T32" s="69">
        <v>44.7</v>
      </c>
      <c r="U32" s="69">
        <v>51.4</v>
      </c>
      <c r="V32" s="69">
        <v>49.2</v>
      </c>
      <c r="W32" s="69">
        <v>50.3</v>
      </c>
      <c r="X32" s="69">
        <v>67</v>
      </c>
      <c r="Y32" s="69">
        <v>69.2</v>
      </c>
      <c r="Z32" s="69">
        <v>69.8</v>
      </c>
      <c r="AA32" s="55">
        <v>69.5</v>
      </c>
      <c r="AB32" s="55">
        <v>69.5</v>
      </c>
      <c r="AC32" s="55">
        <v>56</v>
      </c>
      <c r="AD32" s="55">
        <v>42</v>
      </c>
      <c r="AE32" s="55">
        <v>34.6</v>
      </c>
      <c r="AF32" s="55">
        <v>22.7</v>
      </c>
      <c r="AG32" s="58">
        <v>70</v>
      </c>
      <c r="AH32" s="51">
        <f t="shared" si="2"/>
        <v>70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39.4</v>
      </c>
      <c r="C33" s="55">
        <v>70</v>
      </c>
      <c r="D33" s="55">
        <v>69.900000000000006</v>
      </c>
      <c r="E33" s="55">
        <v>69.5</v>
      </c>
      <c r="F33" s="55">
        <v>51.7</v>
      </c>
      <c r="G33" s="55">
        <v>46</v>
      </c>
      <c r="H33" s="55">
        <v>40.6</v>
      </c>
      <c r="I33" s="55">
        <v>40.1</v>
      </c>
      <c r="J33" s="55">
        <v>45.3</v>
      </c>
      <c r="K33" s="55">
        <v>16</v>
      </c>
      <c r="L33" s="69">
        <v>0</v>
      </c>
      <c r="M33" s="69">
        <v>21</v>
      </c>
      <c r="N33" s="69">
        <v>21</v>
      </c>
      <c r="O33" s="69">
        <v>16</v>
      </c>
      <c r="P33" s="69">
        <v>16</v>
      </c>
      <c r="Q33" s="69">
        <v>16.8</v>
      </c>
      <c r="R33" s="69">
        <v>17</v>
      </c>
      <c r="S33" s="69">
        <v>41.6</v>
      </c>
      <c r="T33" s="69">
        <v>57.6</v>
      </c>
      <c r="U33" s="69">
        <v>65.099999999999994</v>
      </c>
      <c r="V33" s="69">
        <v>63.8</v>
      </c>
      <c r="W33" s="69">
        <v>64.900000000000006</v>
      </c>
      <c r="X33" s="69">
        <v>67.2</v>
      </c>
      <c r="Y33" s="69">
        <v>68</v>
      </c>
      <c r="Z33" s="69">
        <v>67.900000000000006</v>
      </c>
      <c r="AA33" s="55">
        <v>67.8</v>
      </c>
      <c r="AB33" s="55">
        <v>67.8</v>
      </c>
      <c r="AC33" s="55">
        <v>68</v>
      </c>
      <c r="AD33" s="55">
        <v>51</v>
      </c>
      <c r="AE33" s="55">
        <v>61.6</v>
      </c>
      <c r="AF33" s="55">
        <v>61.5</v>
      </c>
      <c r="AG33" s="58">
        <v>69</v>
      </c>
      <c r="AH33" s="51">
        <f t="shared" si="2"/>
        <v>70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29.5</v>
      </c>
      <c r="C34" s="55">
        <v>29.5</v>
      </c>
      <c r="D34" s="55">
        <v>29.5</v>
      </c>
      <c r="E34" s="55">
        <v>29.2</v>
      </c>
      <c r="F34" s="55">
        <v>29.5</v>
      </c>
      <c r="G34" s="55">
        <v>29.2</v>
      </c>
      <c r="H34" s="55">
        <v>29.2</v>
      </c>
      <c r="I34" s="55">
        <v>29.2</v>
      </c>
      <c r="J34" s="55">
        <v>29.2</v>
      </c>
      <c r="K34" s="55">
        <v>29.2</v>
      </c>
      <c r="L34" s="69">
        <v>29.2</v>
      </c>
      <c r="M34" s="69">
        <v>27.5</v>
      </c>
      <c r="N34" s="69">
        <v>27.5</v>
      </c>
      <c r="O34" s="69">
        <v>27.5</v>
      </c>
      <c r="P34" s="69">
        <v>27.5</v>
      </c>
      <c r="Q34" s="69">
        <v>29.2</v>
      </c>
      <c r="R34" s="69">
        <v>29</v>
      </c>
      <c r="S34" s="69">
        <v>29.2</v>
      </c>
      <c r="T34" s="69">
        <v>29.2</v>
      </c>
      <c r="U34" s="69">
        <v>29.2</v>
      </c>
      <c r="V34" s="69">
        <v>29.2</v>
      </c>
      <c r="W34" s="69">
        <v>29</v>
      </c>
      <c r="X34" s="69">
        <v>29.2</v>
      </c>
      <c r="Y34" s="69">
        <v>29.2</v>
      </c>
      <c r="Z34" s="69">
        <v>29</v>
      </c>
      <c r="AA34" s="55">
        <v>29.2</v>
      </c>
      <c r="AB34" s="55">
        <v>29.2</v>
      </c>
      <c r="AC34" s="55">
        <v>29.2</v>
      </c>
      <c r="AD34" s="55">
        <v>29.2</v>
      </c>
      <c r="AE34" s="55">
        <v>29.2</v>
      </c>
      <c r="AF34" s="55">
        <v>29.2</v>
      </c>
      <c r="AG34" s="58">
        <v>60</v>
      </c>
      <c r="AH34" s="51">
        <f t="shared" si="2"/>
        <v>29.5</v>
      </c>
      <c r="AI34" s="52">
        <f t="shared" si="3"/>
        <v>27.5</v>
      </c>
      <c r="AK34" s="53"/>
    </row>
    <row r="35" spans="1:41" x14ac:dyDescent="0.25">
      <c r="A35" s="57" t="s">
        <v>42</v>
      </c>
      <c r="B35" s="55">
        <v>0</v>
      </c>
      <c r="C35" s="55">
        <v>10</v>
      </c>
      <c r="D35" s="55">
        <v>10</v>
      </c>
      <c r="E35" s="55">
        <v>10</v>
      </c>
      <c r="F35" s="55">
        <v>10</v>
      </c>
      <c r="G35" s="55">
        <v>10</v>
      </c>
      <c r="H35" s="55">
        <v>0</v>
      </c>
      <c r="I35" s="55">
        <v>0</v>
      </c>
      <c r="J35" s="55">
        <v>15.4</v>
      </c>
      <c r="K35" s="55">
        <v>25</v>
      </c>
      <c r="L35" s="48">
        <v>25</v>
      </c>
      <c r="M35" s="48">
        <v>25</v>
      </c>
      <c r="N35" s="48">
        <v>25</v>
      </c>
      <c r="O35" s="48">
        <v>30</v>
      </c>
      <c r="P35" s="48">
        <v>30</v>
      </c>
      <c r="Q35" s="48">
        <v>25</v>
      </c>
      <c r="R35" s="48">
        <v>30</v>
      </c>
      <c r="S35" s="48">
        <v>20.399999999999999</v>
      </c>
      <c r="T35" s="48">
        <v>20</v>
      </c>
      <c r="U35" s="48">
        <v>20.9</v>
      </c>
      <c r="V35" s="69">
        <v>20.9</v>
      </c>
      <c r="W35" s="69">
        <v>21.2</v>
      </c>
      <c r="X35" s="69">
        <v>21.6</v>
      </c>
      <c r="Y35" s="69">
        <v>20.399999999999999</v>
      </c>
      <c r="Z35" s="69">
        <v>30</v>
      </c>
      <c r="AA35" s="55">
        <v>29.6</v>
      </c>
      <c r="AB35" s="55">
        <v>29.6</v>
      </c>
      <c r="AC35" s="55">
        <v>25</v>
      </c>
      <c r="AD35" s="55">
        <v>20</v>
      </c>
      <c r="AE35" s="55">
        <v>10</v>
      </c>
      <c r="AF35" s="55">
        <v>10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15</v>
      </c>
      <c r="C36" s="70">
        <v>15</v>
      </c>
      <c r="D36" s="70">
        <v>15</v>
      </c>
      <c r="E36" s="70">
        <v>15</v>
      </c>
      <c r="F36" s="70">
        <v>15</v>
      </c>
      <c r="G36" s="70">
        <v>15.1</v>
      </c>
      <c r="H36" s="70">
        <v>15.1</v>
      </c>
      <c r="I36" s="70">
        <v>15.1</v>
      </c>
      <c r="J36" s="70">
        <v>15.1</v>
      </c>
      <c r="K36" s="70">
        <v>15.1</v>
      </c>
      <c r="L36" s="48">
        <v>15.2</v>
      </c>
      <c r="M36" s="48">
        <v>15.2</v>
      </c>
      <c r="N36" s="48">
        <v>15.2</v>
      </c>
      <c r="O36" s="48">
        <v>15.2</v>
      </c>
      <c r="P36" s="48">
        <v>15.2</v>
      </c>
      <c r="Q36" s="48">
        <v>15.2</v>
      </c>
      <c r="R36" s="48">
        <v>15</v>
      </c>
      <c r="S36" s="48">
        <v>15.1</v>
      </c>
      <c r="T36" s="48">
        <v>15</v>
      </c>
      <c r="U36" s="48">
        <v>15</v>
      </c>
      <c r="V36" s="48">
        <v>14.9</v>
      </c>
      <c r="W36" s="48">
        <v>14.8</v>
      </c>
      <c r="X36" s="48">
        <v>14.8</v>
      </c>
      <c r="Y36" s="48">
        <v>14.8</v>
      </c>
      <c r="Z36" s="48">
        <v>14.8</v>
      </c>
      <c r="AA36" s="55">
        <v>14.6</v>
      </c>
      <c r="AB36" s="55">
        <v>14.6</v>
      </c>
      <c r="AC36" s="55">
        <v>14.5</v>
      </c>
      <c r="AD36" s="55">
        <v>14.2</v>
      </c>
      <c r="AE36" s="55">
        <v>13.5</v>
      </c>
      <c r="AF36" s="55">
        <v>13.4</v>
      </c>
      <c r="AG36" s="58">
        <v>24</v>
      </c>
      <c r="AH36" s="51">
        <f t="shared" si="2"/>
        <v>15.2</v>
      </c>
      <c r="AI36" s="52">
        <f t="shared" si="3"/>
        <v>13.4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11</v>
      </c>
      <c r="C38" s="55">
        <v>11</v>
      </c>
      <c r="D38" s="55">
        <v>11</v>
      </c>
      <c r="E38" s="55">
        <v>11</v>
      </c>
      <c r="F38" s="55">
        <v>11</v>
      </c>
      <c r="G38" s="55">
        <v>11</v>
      </c>
      <c r="H38" s="55">
        <v>11</v>
      </c>
      <c r="I38" s="55">
        <v>11</v>
      </c>
      <c r="J38" s="55">
        <v>11</v>
      </c>
      <c r="K38" s="55">
        <v>11</v>
      </c>
      <c r="L38" s="48">
        <v>11</v>
      </c>
      <c r="M38" s="48">
        <v>11</v>
      </c>
      <c r="N38" s="48">
        <v>11</v>
      </c>
      <c r="O38" s="48">
        <v>11</v>
      </c>
      <c r="P38" s="48">
        <v>11</v>
      </c>
      <c r="Q38" s="48">
        <v>11</v>
      </c>
      <c r="R38" s="48">
        <v>11</v>
      </c>
      <c r="S38" s="48">
        <v>11</v>
      </c>
      <c r="T38" s="48">
        <v>11</v>
      </c>
      <c r="U38" s="48">
        <v>11</v>
      </c>
      <c r="V38" s="48">
        <v>11</v>
      </c>
      <c r="W38" s="48">
        <v>11</v>
      </c>
      <c r="X38" s="48">
        <v>11</v>
      </c>
      <c r="Y38" s="48">
        <v>11</v>
      </c>
      <c r="Z38" s="48">
        <v>11</v>
      </c>
      <c r="AA38" s="48">
        <v>11</v>
      </c>
      <c r="AB38" s="48">
        <v>11</v>
      </c>
      <c r="AC38" s="48">
        <v>11</v>
      </c>
      <c r="AD38" s="48">
        <v>11</v>
      </c>
      <c r="AE38" s="48">
        <v>11</v>
      </c>
      <c r="AF38" s="48">
        <v>11</v>
      </c>
      <c r="AG38" s="58">
        <v>14.1</v>
      </c>
      <c r="AH38" s="51">
        <f t="shared" si="2"/>
        <v>11</v>
      </c>
      <c r="AI38" s="52">
        <f t="shared" si="3"/>
        <v>11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5.2</v>
      </c>
      <c r="C40" s="55">
        <v>5.2</v>
      </c>
      <c r="D40" s="55">
        <v>4.9000000000000004</v>
      </c>
      <c r="E40" s="55">
        <v>4.5999999999999996</v>
      </c>
      <c r="F40" s="55">
        <v>4.2</v>
      </c>
      <c r="G40" s="55">
        <v>4.2</v>
      </c>
      <c r="H40" s="55">
        <v>4.2</v>
      </c>
      <c r="I40" s="55">
        <v>4.3</v>
      </c>
      <c r="J40" s="55">
        <v>4.3</v>
      </c>
      <c r="K40" s="55">
        <v>4.3</v>
      </c>
      <c r="L40" s="48">
        <v>4.3</v>
      </c>
      <c r="M40" s="48">
        <v>4.3</v>
      </c>
      <c r="N40" s="48">
        <v>4.3</v>
      </c>
      <c r="O40" s="48">
        <v>4.3</v>
      </c>
      <c r="P40" s="48">
        <v>4.3</v>
      </c>
      <c r="Q40" s="48">
        <v>4.3</v>
      </c>
      <c r="R40" s="48">
        <v>4.3</v>
      </c>
      <c r="S40" s="48">
        <v>4.3</v>
      </c>
      <c r="T40" s="48">
        <v>4.3</v>
      </c>
      <c r="U40" s="48">
        <v>4.3</v>
      </c>
      <c r="V40" s="48">
        <v>4.3</v>
      </c>
      <c r="W40" s="48">
        <v>4.3</v>
      </c>
      <c r="X40" s="48">
        <v>4.3</v>
      </c>
      <c r="Y40" s="48">
        <v>4.3</v>
      </c>
      <c r="Z40" s="48">
        <v>4.3</v>
      </c>
      <c r="AA40" s="48">
        <v>4.3</v>
      </c>
      <c r="AB40" s="48">
        <v>4.3</v>
      </c>
      <c r="AC40" s="48">
        <v>4.3</v>
      </c>
      <c r="AD40" s="48">
        <v>4.3</v>
      </c>
      <c r="AE40" s="48">
        <v>4.3</v>
      </c>
      <c r="AF40" s="48">
        <v>4.3</v>
      </c>
      <c r="AG40" s="58">
        <v>10.050000000000001</v>
      </c>
      <c r="AH40" s="51">
        <f t="shared" si="2"/>
        <v>5.2</v>
      </c>
      <c r="AI40" s="52">
        <f t="shared" si="3"/>
        <v>4.2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48">
        <v>3</v>
      </c>
      <c r="M41" s="48">
        <v>3</v>
      </c>
      <c r="N41" s="48">
        <v>3</v>
      </c>
      <c r="O41" s="48">
        <v>3</v>
      </c>
      <c r="P41" s="48">
        <v>3</v>
      </c>
      <c r="Q41" s="48">
        <v>3</v>
      </c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48">
        <v>3</v>
      </c>
      <c r="AB41" s="48">
        <v>3</v>
      </c>
      <c r="AC41" s="48">
        <v>3</v>
      </c>
      <c r="AD41" s="48">
        <v>3</v>
      </c>
      <c r="AE41" s="48">
        <v>3</v>
      </c>
      <c r="AF41" s="48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142.33999999999997</v>
      </c>
      <c r="C43" s="68">
        <f t="shared" si="6"/>
        <v>178.14</v>
      </c>
      <c r="D43" s="68">
        <f t="shared" si="6"/>
        <v>177.14</v>
      </c>
      <c r="E43" s="68">
        <f t="shared" si="6"/>
        <v>176.14</v>
      </c>
      <c r="F43" s="68">
        <f t="shared" si="6"/>
        <v>183.64</v>
      </c>
      <c r="G43" s="68">
        <f t="shared" si="6"/>
        <v>178.53999999999996</v>
      </c>
      <c r="H43" s="68">
        <f t="shared" si="6"/>
        <v>194.93999999999997</v>
      </c>
      <c r="I43" s="68">
        <f t="shared" si="6"/>
        <v>182.64</v>
      </c>
      <c r="J43" s="68">
        <f t="shared" si="6"/>
        <v>227.04</v>
      </c>
      <c r="K43" s="68">
        <f t="shared" si="6"/>
        <v>264.24</v>
      </c>
      <c r="L43" s="68">
        <f t="shared" si="6"/>
        <v>233.73999999999998</v>
      </c>
      <c r="M43" s="68">
        <f t="shared" si="6"/>
        <v>282.04000000000002</v>
      </c>
      <c r="N43" s="68">
        <f t="shared" si="6"/>
        <v>262.04000000000002</v>
      </c>
      <c r="O43" s="68">
        <f t="shared" si="6"/>
        <v>253.04</v>
      </c>
      <c r="P43" s="68">
        <f t="shared" si="6"/>
        <v>262.04000000000002</v>
      </c>
      <c r="Q43" s="68">
        <f t="shared" si="6"/>
        <v>249.54</v>
      </c>
      <c r="R43" s="68">
        <f t="shared" si="6"/>
        <v>249.84</v>
      </c>
      <c r="S43" s="68">
        <f t="shared" si="6"/>
        <v>260.14000000000004</v>
      </c>
      <c r="T43" s="68">
        <f t="shared" si="6"/>
        <v>285.04000000000002</v>
      </c>
      <c r="U43" s="68">
        <f t="shared" si="6"/>
        <v>300.04000000000002</v>
      </c>
      <c r="V43" s="68">
        <f t="shared" si="6"/>
        <v>296.54000000000002</v>
      </c>
      <c r="W43" s="68">
        <f t="shared" si="6"/>
        <v>293.44</v>
      </c>
      <c r="X43" s="68">
        <f t="shared" si="6"/>
        <v>321.84000000000003</v>
      </c>
      <c r="Y43" s="68">
        <f t="shared" si="6"/>
        <v>373.74</v>
      </c>
      <c r="Z43" s="68">
        <f t="shared" si="6"/>
        <v>384.54</v>
      </c>
      <c r="AA43" s="68">
        <f t="shared" si="6"/>
        <v>383.44000000000005</v>
      </c>
      <c r="AB43" s="68">
        <f t="shared" si="6"/>
        <v>383.24000000000007</v>
      </c>
      <c r="AC43" s="68">
        <f t="shared" si="6"/>
        <v>365.04</v>
      </c>
      <c r="AD43" s="68">
        <f t="shared" si="6"/>
        <v>328.34000000000003</v>
      </c>
      <c r="AE43" s="68">
        <f t="shared" si="6"/>
        <v>237.23999999999998</v>
      </c>
      <c r="AF43" s="68">
        <f t="shared" si="6"/>
        <v>194.84</v>
      </c>
      <c r="AG43" s="73">
        <f>SUM(AG31:AG42)</f>
        <v>464.91</v>
      </c>
      <c r="AH43" s="51">
        <f t="shared" si="2"/>
        <v>384.54</v>
      </c>
      <c r="AI43" s="52">
        <f t="shared" si="3"/>
        <v>142.33999999999997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14.3</v>
      </c>
      <c r="Z44" s="74">
        <v>29.1</v>
      </c>
      <c r="AA44" s="48">
        <v>19.5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29.1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6.1</v>
      </c>
      <c r="Z45" s="74">
        <v>14.9</v>
      </c>
      <c r="AA45" s="69">
        <v>9.6</v>
      </c>
      <c r="AB45" s="69">
        <v>5.5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14.9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2.2000000000000002</v>
      </c>
      <c r="Z46" s="75">
        <v>5.5</v>
      </c>
      <c r="AA46" s="76">
        <v>3.5</v>
      </c>
      <c r="AB46" s="76">
        <v>2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5.5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22.599999999999998</v>
      </c>
      <c r="Z47" s="68">
        <v>49.5</v>
      </c>
      <c r="AA47" s="68">
        <f t="shared" si="7"/>
        <v>32.6</v>
      </c>
      <c r="AB47" s="68">
        <f t="shared" si="7"/>
        <v>7.5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49.5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59</v>
      </c>
      <c r="C48" s="48">
        <v>58</v>
      </c>
      <c r="D48" s="48">
        <v>46.8</v>
      </c>
      <c r="E48" s="48">
        <v>34.71</v>
      </c>
      <c r="F48" s="48">
        <v>34.6</v>
      </c>
      <c r="G48" s="48">
        <v>32.5</v>
      </c>
      <c r="H48" s="48">
        <v>42.3</v>
      </c>
      <c r="I48" s="48">
        <v>42.28</v>
      </c>
      <c r="J48" s="48">
        <v>38.200000000000003</v>
      </c>
      <c r="K48" s="48">
        <v>38.76</v>
      </c>
      <c r="L48" s="48">
        <v>41.25</v>
      </c>
      <c r="M48" s="48">
        <v>61</v>
      </c>
      <c r="N48" s="48">
        <v>61</v>
      </c>
      <c r="O48" s="48">
        <v>61</v>
      </c>
      <c r="P48" s="48">
        <v>60</v>
      </c>
      <c r="Q48" s="48">
        <v>59</v>
      </c>
      <c r="R48" s="48">
        <v>68.7</v>
      </c>
      <c r="S48" s="48">
        <v>61.2</v>
      </c>
      <c r="T48" s="48">
        <v>61.3</v>
      </c>
      <c r="U48" s="48">
        <v>58.03</v>
      </c>
      <c r="V48" s="48">
        <v>60</v>
      </c>
      <c r="W48" s="48">
        <v>59</v>
      </c>
      <c r="X48" s="48">
        <v>58.2</v>
      </c>
      <c r="Y48" s="48">
        <v>61.7</v>
      </c>
      <c r="Z48" s="48">
        <v>76.099999999999994</v>
      </c>
      <c r="AA48" s="48">
        <v>66.099999999999994</v>
      </c>
      <c r="AB48" s="48">
        <v>67</v>
      </c>
      <c r="AC48" s="48">
        <v>71</v>
      </c>
      <c r="AD48" s="48">
        <v>63</v>
      </c>
      <c r="AE48" s="48">
        <v>67</v>
      </c>
      <c r="AF48" s="48">
        <v>65.7</v>
      </c>
      <c r="AG48" s="56"/>
      <c r="AH48" s="51">
        <f t="shared" si="2"/>
        <v>76.099999999999994</v>
      </c>
      <c r="AI48" s="52">
        <f t="shared" si="3"/>
        <v>32.5</v>
      </c>
      <c r="AK48" s="53"/>
    </row>
    <row r="49" spans="1:37" x14ac:dyDescent="0.25">
      <c r="A49" s="57" t="s">
        <v>56</v>
      </c>
      <c r="B49" s="69">
        <v>27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84</v>
      </c>
      <c r="Z49" s="78">
        <v>78</v>
      </c>
      <c r="AA49" s="69">
        <v>73.599999999999994</v>
      </c>
      <c r="AB49" s="69">
        <v>65</v>
      </c>
      <c r="AC49" s="69">
        <v>66</v>
      </c>
      <c r="AD49" s="69">
        <v>0</v>
      </c>
      <c r="AE49" s="69">
        <v>0</v>
      </c>
      <c r="AF49" s="69">
        <v>0</v>
      </c>
      <c r="AG49" s="58"/>
      <c r="AH49" s="51">
        <f t="shared" si="2"/>
        <v>84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227</v>
      </c>
      <c r="C50" s="69">
        <v>232</v>
      </c>
      <c r="D50" s="69">
        <v>218</v>
      </c>
      <c r="E50" s="69">
        <v>217</v>
      </c>
      <c r="F50" s="69">
        <v>208</v>
      </c>
      <c r="G50" s="48">
        <v>220</v>
      </c>
      <c r="H50" s="48">
        <v>232</v>
      </c>
      <c r="I50" s="48">
        <v>300</v>
      </c>
      <c r="J50" s="48">
        <v>314</v>
      </c>
      <c r="K50" s="48">
        <v>300</v>
      </c>
      <c r="L50" s="69">
        <v>324</v>
      </c>
      <c r="M50" s="69">
        <v>233</v>
      </c>
      <c r="N50" s="69">
        <v>290</v>
      </c>
      <c r="O50" s="69">
        <v>300</v>
      </c>
      <c r="P50" s="69">
        <v>280</v>
      </c>
      <c r="Q50" s="69">
        <v>281</v>
      </c>
      <c r="R50" s="69">
        <v>288</v>
      </c>
      <c r="S50" s="69">
        <v>325.5</v>
      </c>
      <c r="T50" s="69">
        <v>289</v>
      </c>
      <c r="U50" s="79">
        <v>290</v>
      </c>
      <c r="V50" s="79">
        <v>300</v>
      </c>
      <c r="W50" s="79">
        <v>296.5</v>
      </c>
      <c r="X50" s="79">
        <v>303.2</v>
      </c>
      <c r="Y50" s="79">
        <v>300</v>
      </c>
      <c r="Z50" s="79">
        <v>297.8</v>
      </c>
      <c r="AA50" s="69">
        <v>270</v>
      </c>
      <c r="AB50" s="69">
        <v>257</v>
      </c>
      <c r="AC50" s="69">
        <v>250</v>
      </c>
      <c r="AD50" s="69">
        <v>230</v>
      </c>
      <c r="AE50" s="69">
        <v>235</v>
      </c>
      <c r="AF50" s="69">
        <v>235</v>
      </c>
      <c r="AG50" s="80"/>
      <c r="AH50" s="51">
        <f t="shared" si="2"/>
        <v>325.5</v>
      </c>
      <c r="AI50" s="52">
        <f t="shared" si="3"/>
        <v>208</v>
      </c>
      <c r="AK50" s="53"/>
    </row>
    <row r="51" spans="1:37" x14ac:dyDescent="0.25">
      <c r="A51" s="57" t="s">
        <v>58</v>
      </c>
      <c r="B51" s="81">
        <v>23</v>
      </c>
      <c r="C51" s="81">
        <v>24</v>
      </c>
      <c r="D51" s="81">
        <v>24</v>
      </c>
      <c r="E51" s="81">
        <v>24</v>
      </c>
      <c r="F51" s="81">
        <v>15</v>
      </c>
      <c r="G51" s="81">
        <v>15</v>
      </c>
      <c r="H51" s="81">
        <v>15</v>
      </c>
      <c r="I51" s="81">
        <v>0</v>
      </c>
      <c r="J51" s="81">
        <v>0</v>
      </c>
      <c r="K51" s="81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48</v>
      </c>
      <c r="AG51" s="80"/>
      <c r="AH51" s="51">
        <f t="shared" si="2"/>
        <v>48</v>
      </c>
      <c r="AI51" s="52">
        <f t="shared" si="3"/>
        <v>0</v>
      </c>
      <c r="AK51" s="53"/>
    </row>
    <row r="52" spans="1:37" x14ac:dyDescent="0.25">
      <c r="A52" s="57" t="s">
        <v>59</v>
      </c>
      <c r="B52" s="81">
        <v>73.2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1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0</v>
      </c>
      <c r="AG52" s="80"/>
      <c r="AH52" s="51">
        <f t="shared" si="2"/>
        <v>73.2</v>
      </c>
      <c r="AI52" s="52">
        <f t="shared" si="3"/>
        <v>0</v>
      </c>
      <c r="AK52" s="53"/>
    </row>
    <row r="53" spans="1:37" x14ac:dyDescent="0.25">
      <c r="A53" s="57" t="s">
        <v>60</v>
      </c>
      <c r="B53" s="81">
        <v>0</v>
      </c>
      <c r="C53" s="81">
        <v>0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v>0</v>
      </c>
      <c r="K53" s="81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0"/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v>0</v>
      </c>
      <c r="K57" s="81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v>0</v>
      </c>
      <c r="K58" s="81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409.2</v>
      </c>
      <c r="C59" s="68">
        <f t="shared" ref="C59:AF59" si="8">SUM(C48:C58)</f>
        <v>314</v>
      </c>
      <c r="D59" s="68">
        <f t="shared" si="8"/>
        <v>288.8</v>
      </c>
      <c r="E59" s="68">
        <f t="shared" si="8"/>
        <v>275.71000000000004</v>
      </c>
      <c r="F59" s="68">
        <f t="shared" si="8"/>
        <v>257.60000000000002</v>
      </c>
      <c r="G59" s="68">
        <f t="shared" si="8"/>
        <v>267.5</v>
      </c>
      <c r="H59" s="68">
        <f t="shared" si="8"/>
        <v>289.3</v>
      </c>
      <c r="I59" s="68">
        <f t="shared" si="8"/>
        <v>342.28</v>
      </c>
      <c r="J59" s="68">
        <f t="shared" si="8"/>
        <v>352.2</v>
      </c>
      <c r="K59" s="68">
        <f t="shared" si="8"/>
        <v>338.76</v>
      </c>
      <c r="L59" s="68">
        <f t="shared" si="8"/>
        <v>365.25</v>
      </c>
      <c r="M59" s="68">
        <f t="shared" si="8"/>
        <v>294</v>
      </c>
      <c r="N59" s="68">
        <f t="shared" si="8"/>
        <v>351</v>
      </c>
      <c r="O59" s="68">
        <f t="shared" si="8"/>
        <v>361</v>
      </c>
      <c r="P59" s="68">
        <f t="shared" si="8"/>
        <v>340</v>
      </c>
      <c r="Q59" s="68">
        <f t="shared" si="8"/>
        <v>340</v>
      </c>
      <c r="R59" s="68">
        <f t="shared" si="8"/>
        <v>356.7</v>
      </c>
      <c r="S59" s="68">
        <f t="shared" si="8"/>
        <v>386.7</v>
      </c>
      <c r="T59" s="68">
        <f t="shared" si="8"/>
        <v>350.3</v>
      </c>
      <c r="U59" s="68">
        <f t="shared" si="8"/>
        <v>348.03</v>
      </c>
      <c r="V59" s="68">
        <f t="shared" si="8"/>
        <v>360</v>
      </c>
      <c r="W59" s="68">
        <f t="shared" si="8"/>
        <v>355.5</v>
      </c>
      <c r="X59" s="68">
        <f t="shared" si="8"/>
        <v>361.4</v>
      </c>
      <c r="Y59" s="68">
        <f t="shared" si="8"/>
        <v>445.7</v>
      </c>
      <c r="Z59" s="68">
        <f t="shared" si="8"/>
        <v>451.9</v>
      </c>
      <c r="AA59" s="68">
        <f t="shared" si="8"/>
        <v>409.7</v>
      </c>
      <c r="AB59" s="68">
        <f t="shared" si="8"/>
        <v>389</v>
      </c>
      <c r="AC59" s="68">
        <f t="shared" si="8"/>
        <v>387</v>
      </c>
      <c r="AD59" s="68">
        <f t="shared" si="8"/>
        <v>293</v>
      </c>
      <c r="AE59" s="68">
        <f t="shared" si="8"/>
        <v>302</v>
      </c>
      <c r="AF59" s="68">
        <f t="shared" si="8"/>
        <v>348.7</v>
      </c>
      <c r="AG59" s="73">
        <f>SUM(AG48:AG58)</f>
        <v>0</v>
      </c>
      <c r="AH59" s="51">
        <f t="shared" si="2"/>
        <v>451.9</v>
      </c>
      <c r="AI59" s="52">
        <f t="shared" si="3"/>
        <v>257.60000000000002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>
        <v>75</v>
      </c>
      <c r="D64" s="88">
        <v>100</v>
      </c>
      <c r="E64" s="88">
        <v>100</v>
      </c>
      <c r="F64" s="88">
        <v>100</v>
      </c>
      <c r="G64" s="88">
        <v>150</v>
      </c>
      <c r="H64" s="88">
        <v>150</v>
      </c>
      <c r="I64" s="88">
        <v>150</v>
      </c>
      <c r="J64" s="88">
        <v>150</v>
      </c>
      <c r="K64" s="88">
        <v>150</v>
      </c>
      <c r="L64" s="88">
        <v>150</v>
      </c>
      <c r="M64" s="88">
        <v>60</v>
      </c>
      <c r="N64" s="88">
        <v>60</v>
      </c>
      <c r="O64" s="88">
        <v>60</v>
      </c>
      <c r="P64" s="88">
        <v>60</v>
      </c>
      <c r="Q64" s="88">
        <v>60</v>
      </c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150</v>
      </c>
      <c r="AI64" s="52">
        <f t="shared" si="3"/>
        <v>60</v>
      </c>
      <c r="AJ64" s="187" t="s">
        <v>232</v>
      </c>
    </row>
    <row r="65" spans="1:36" ht="15.75" thickBot="1" x14ac:dyDescent="0.3">
      <c r="A65" s="89" t="s">
        <v>72</v>
      </c>
      <c r="B65" s="90">
        <f>B63+B59+B47+B43+B30+B64</f>
        <v>830.14</v>
      </c>
      <c r="C65" s="90">
        <f t="shared" ref="C65:AF65" si="10">C63+C59+C47+C43+C30+C64</f>
        <v>843.33999999999992</v>
      </c>
      <c r="D65" s="90">
        <f t="shared" si="10"/>
        <v>839.04</v>
      </c>
      <c r="E65" s="90">
        <f t="shared" si="10"/>
        <v>822.65000000000009</v>
      </c>
      <c r="F65" s="90">
        <f t="shared" si="10"/>
        <v>810.44</v>
      </c>
      <c r="G65" s="90">
        <f t="shared" si="10"/>
        <v>864.24</v>
      </c>
      <c r="H65" s="90">
        <f t="shared" si="10"/>
        <v>902.74</v>
      </c>
      <c r="I65" s="90">
        <f t="shared" si="10"/>
        <v>942.72</v>
      </c>
      <c r="J65" s="90">
        <f t="shared" si="10"/>
        <v>997.74</v>
      </c>
      <c r="K65" s="90">
        <f t="shared" si="10"/>
        <v>1019</v>
      </c>
      <c r="L65" s="90">
        <f t="shared" si="10"/>
        <v>1015.49</v>
      </c>
      <c r="M65" s="90">
        <f t="shared" si="10"/>
        <v>902.54</v>
      </c>
      <c r="N65" s="90">
        <f t="shared" si="10"/>
        <v>939.54</v>
      </c>
      <c r="O65" s="90">
        <f t="shared" si="10"/>
        <v>940.54</v>
      </c>
      <c r="P65" s="90">
        <f t="shared" si="10"/>
        <v>926.33999999999992</v>
      </c>
      <c r="Q65" s="90">
        <f t="shared" si="10"/>
        <v>913.83999999999992</v>
      </c>
      <c r="R65" s="90">
        <f t="shared" si="10"/>
        <v>868.13999999999987</v>
      </c>
      <c r="S65" s="90">
        <f t="shared" si="10"/>
        <v>909.14</v>
      </c>
      <c r="T65" s="90">
        <f t="shared" si="10"/>
        <v>899.14</v>
      </c>
      <c r="U65" s="90">
        <f t="shared" si="10"/>
        <v>917.46999999999991</v>
      </c>
      <c r="V65" s="90">
        <f t="shared" si="10"/>
        <v>926.14</v>
      </c>
      <c r="W65" s="90">
        <f t="shared" si="10"/>
        <v>905.24</v>
      </c>
      <c r="X65" s="90">
        <f t="shared" si="10"/>
        <v>942.74</v>
      </c>
      <c r="Y65" s="90">
        <f t="shared" si="10"/>
        <v>1111.54</v>
      </c>
      <c r="Z65" s="90">
        <f t="shared" si="10"/>
        <v>1154.04</v>
      </c>
      <c r="AA65" s="90">
        <f t="shared" si="10"/>
        <v>1093.1399999999999</v>
      </c>
      <c r="AB65" s="90">
        <f t="shared" si="10"/>
        <v>1047.1399999999999</v>
      </c>
      <c r="AC65" s="90">
        <f t="shared" si="10"/>
        <v>1017.9399999999999</v>
      </c>
      <c r="AD65" s="90">
        <f t="shared" si="10"/>
        <v>887.74</v>
      </c>
      <c r="AE65" s="90">
        <f t="shared" si="10"/>
        <v>806.64</v>
      </c>
      <c r="AF65" s="90">
        <f t="shared" si="10"/>
        <v>810.93999999999994</v>
      </c>
      <c r="AG65" s="73">
        <f>AG63+AG59+AG47+AG43+AG30+AG64</f>
        <v>1355.5100000000002</v>
      </c>
      <c r="AH65" s="51">
        <f t="shared" si="2"/>
        <v>1154.04</v>
      </c>
      <c r="AI65" s="52">
        <f t="shared" si="3"/>
        <v>806.64</v>
      </c>
      <c r="AJ65" s="1" t="s">
        <v>233</v>
      </c>
    </row>
    <row r="66" spans="1:36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6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6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6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6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6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6" x14ac:dyDescent="0.25">
      <c r="A72" s="92" t="s">
        <v>79</v>
      </c>
      <c r="B72" s="93">
        <v>50.015999999999998</v>
      </c>
      <c r="C72" s="93">
        <v>50</v>
      </c>
      <c r="D72" s="93">
        <v>49.92</v>
      </c>
      <c r="E72" s="93">
        <v>50</v>
      </c>
      <c r="F72" s="93">
        <v>49.95</v>
      </c>
      <c r="G72" s="93">
        <v>50.02</v>
      </c>
      <c r="H72" s="93">
        <v>49.95</v>
      </c>
      <c r="I72" s="93">
        <v>49.95</v>
      </c>
      <c r="J72" s="93">
        <v>49.95</v>
      </c>
      <c r="K72" s="93">
        <v>50.04</v>
      </c>
      <c r="L72" s="93">
        <v>50.05</v>
      </c>
      <c r="M72" s="93">
        <v>49.99</v>
      </c>
      <c r="N72" s="93">
        <v>50</v>
      </c>
      <c r="O72" s="93">
        <v>50.04</v>
      </c>
      <c r="P72" s="93">
        <v>49.89</v>
      </c>
      <c r="Q72" s="94">
        <v>49.96</v>
      </c>
      <c r="R72" s="93">
        <v>49.869</v>
      </c>
      <c r="S72" s="93">
        <v>49.959000000000003</v>
      </c>
      <c r="T72" s="93">
        <v>49.996000000000002</v>
      </c>
      <c r="U72" s="93">
        <v>49.921999999999997</v>
      </c>
      <c r="V72" s="93">
        <v>50.064</v>
      </c>
      <c r="W72" s="93">
        <v>49.91</v>
      </c>
      <c r="X72" s="93">
        <v>49.988</v>
      </c>
      <c r="Y72" s="93">
        <v>50.014000000000003</v>
      </c>
      <c r="Z72" s="93">
        <v>50.029000000000003</v>
      </c>
      <c r="AA72" s="93">
        <v>49.962000000000003</v>
      </c>
      <c r="AB72" s="93">
        <v>49.948999999999998</v>
      </c>
      <c r="AC72" s="93">
        <v>49.91</v>
      </c>
      <c r="AD72" s="93">
        <v>50.015000000000001</v>
      </c>
      <c r="AE72" s="93">
        <v>50.048999999999999</v>
      </c>
      <c r="AF72" s="95">
        <v>49.987000000000002</v>
      </c>
      <c r="AG72" s="96"/>
      <c r="AH72" s="51">
        <f t="shared" si="2"/>
        <v>50.064</v>
      </c>
      <c r="AI72" s="52">
        <f t="shared" si="3"/>
        <v>49.869</v>
      </c>
    </row>
    <row r="73" spans="1:36" x14ac:dyDescent="0.25">
      <c r="A73" s="97" t="s">
        <v>80</v>
      </c>
      <c r="B73" s="69">
        <v>129.9</v>
      </c>
      <c r="C73" s="69">
        <v>129.9</v>
      </c>
      <c r="D73" s="69">
        <v>129.6</v>
      </c>
      <c r="E73" s="69">
        <v>130</v>
      </c>
      <c r="F73" s="69">
        <v>129.19999999999999</v>
      </c>
      <c r="G73" s="69">
        <v>126.8</v>
      </c>
      <c r="H73" s="69">
        <v>127.8</v>
      </c>
      <c r="I73" s="69">
        <v>125.1</v>
      </c>
      <c r="J73" s="69">
        <v>125.4</v>
      </c>
      <c r="K73" s="69">
        <v>126.5</v>
      </c>
      <c r="L73" s="69">
        <v>125.3</v>
      </c>
      <c r="M73" s="69">
        <v>126.54</v>
      </c>
      <c r="N73" s="69">
        <v>126.54</v>
      </c>
      <c r="O73" s="69">
        <v>123.7</v>
      </c>
      <c r="P73" s="69">
        <v>123.9</v>
      </c>
      <c r="Q73" s="98">
        <v>124</v>
      </c>
      <c r="R73" s="98">
        <v>122</v>
      </c>
      <c r="S73" s="98">
        <v>124.7</v>
      </c>
      <c r="T73" s="98">
        <v>126.3</v>
      </c>
      <c r="U73" s="98">
        <v>125.8</v>
      </c>
      <c r="V73" s="98">
        <v>126.8</v>
      </c>
      <c r="W73" s="98">
        <v>126.3</v>
      </c>
      <c r="X73" s="98">
        <v>127.3</v>
      </c>
      <c r="Y73" s="98">
        <v>127.1</v>
      </c>
      <c r="Z73" s="98">
        <v>127.3</v>
      </c>
      <c r="AA73" s="69">
        <v>127.3</v>
      </c>
      <c r="AB73" s="69">
        <v>127.3</v>
      </c>
      <c r="AC73" s="69">
        <v>126.7</v>
      </c>
      <c r="AD73" s="69">
        <v>128</v>
      </c>
      <c r="AE73" s="69">
        <v>127</v>
      </c>
      <c r="AF73" s="69">
        <v>127</v>
      </c>
      <c r="AG73" s="100"/>
      <c r="AH73" s="51">
        <f t="shared" si="2"/>
        <v>130</v>
      </c>
      <c r="AI73" s="52">
        <f t="shared" si="3"/>
        <v>122</v>
      </c>
    </row>
    <row r="74" spans="1:36" x14ac:dyDescent="0.25">
      <c r="A74" s="97" t="s">
        <v>81</v>
      </c>
      <c r="B74" s="69">
        <v>132</v>
      </c>
      <c r="C74" s="69">
        <v>132</v>
      </c>
      <c r="D74" s="69">
        <v>132.9</v>
      </c>
      <c r="E74" s="69">
        <v>133.5</v>
      </c>
      <c r="F74" s="69">
        <v>132.6</v>
      </c>
      <c r="G74" s="69">
        <v>130.5</v>
      </c>
      <c r="H74" s="69">
        <v>130.80000000000001</v>
      </c>
      <c r="I74" s="69">
        <v>128.19999999999999</v>
      </c>
      <c r="J74" s="69">
        <v>127.9</v>
      </c>
      <c r="K74" s="69">
        <v>129.19999999999999</v>
      </c>
      <c r="L74" s="69">
        <v>128</v>
      </c>
      <c r="M74" s="69">
        <v>128.69999999999999</v>
      </c>
      <c r="N74" s="69">
        <v>128.69999999999999</v>
      </c>
      <c r="O74" s="69">
        <v>127</v>
      </c>
      <c r="P74" s="69">
        <v>128</v>
      </c>
      <c r="Q74" s="98">
        <v>128</v>
      </c>
      <c r="R74" s="98">
        <v>126</v>
      </c>
      <c r="S74" s="98">
        <v>127.6</v>
      </c>
      <c r="T74" s="98">
        <v>129.6</v>
      </c>
      <c r="U74" s="98">
        <v>129</v>
      </c>
      <c r="V74" s="98">
        <v>129.9</v>
      </c>
      <c r="W74" s="98">
        <v>129.5</v>
      </c>
      <c r="X74" s="98">
        <v>130.30000000000001</v>
      </c>
      <c r="Y74" s="98">
        <v>130.1</v>
      </c>
      <c r="Z74" s="98">
        <v>130.1</v>
      </c>
      <c r="AA74" s="69">
        <v>130.4</v>
      </c>
      <c r="AB74" s="69">
        <v>130.4</v>
      </c>
      <c r="AC74" s="69">
        <v>129.9</v>
      </c>
      <c r="AD74" s="69">
        <v>131.4</v>
      </c>
      <c r="AE74" s="69">
        <v>130.80000000000001</v>
      </c>
      <c r="AF74" s="69">
        <v>130.80000000000001</v>
      </c>
      <c r="AG74" s="100"/>
      <c r="AH74" s="51">
        <f t="shared" si="2"/>
        <v>133.5</v>
      </c>
      <c r="AI74" s="52">
        <f t="shared" si="3"/>
        <v>126</v>
      </c>
    </row>
    <row r="75" spans="1:36" x14ac:dyDescent="0.25">
      <c r="A75" s="97" t="s">
        <v>82</v>
      </c>
      <c r="B75" s="69">
        <v>133</v>
      </c>
      <c r="C75" s="69">
        <v>133</v>
      </c>
      <c r="D75" s="69">
        <v>130.6</v>
      </c>
      <c r="E75" s="69">
        <v>132.9</v>
      </c>
      <c r="F75" s="69">
        <v>130</v>
      </c>
      <c r="G75" s="69">
        <v>128.4</v>
      </c>
      <c r="H75" s="69">
        <v>129.4</v>
      </c>
      <c r="I75" s="69">
        <v>124.5</v>
      </c>
      <c r="J75" s="69">
        <v>126.8</v>
      </c>
      <c r="K75" s="69">
        <v>126</v>
      </c>
      <c r="L75" s="69">
        <v>128.19999999999999</v>
      </c>
      <c r="M75" s="69">
        <v>128</v>
      </c>
      <c r="N75" s="69">
        <v>128</v>
      </c>
      <c r="O75" s="69">
        <v>127</v>
      </c>
      <c r="P75" s="69">
        <v>130</v>
      </c>
      <c r="Q75" s="69">
        <v>129.6</v>
      </c>
      <c r="R75" s="69">
        <v>129.9</v>
      </c>
      <c r="S75" s="69">
        <v>126.5</v>
      </c>
      <c r="T75" s="98">
        <v>127</v>
      </c>
      <c r="U75" s="98">
        <v>129.5</v>
      </c>
      <c r="V75" s="98">
        <v>130.6</v>
      </c>
      <c r="W75" s="98">
        <v>127.9</v>
      </c>
      <c r="X75" s="98">
        <v>130.4</v>
      </c>
      <c r="Y75" s="98">
        <v>129.30000000000001</v>
      </c>
      <c r="Z75" s="98">
        <v>129.80000000000001</v>
      </c>
      <c r="AA75" s="69">
        <v>130.5</v>
      </c>
      <c r="AB75" s="69">
        <v>130.5</v>
      </c>
      <c r="AC75" s="69">
        <v>130.4</v>
      </c>
      <c r="AD75" s="69">
        <v>129.5</v>
      </c>
      <c r="AE75" s="69">
        <v>130.1</v>
      </c>
      <c r="AF75" s="69">
        <v>130.1</v>
      </c>
      <c r="AG75" s="100"/>
      <c r="AH75" s="51">
        <f t="shared" si="2"/>
        <v>133</v>
      </c>
      <c r="AI75" s="52">
        <f t="shared" si="3"/>
        <v>124.5</v>
      </c>
    </row>
    <row r="76" spans="1:36" x14ac:dyDescent="0.25">
      <c r="A76" s="101" t="s">
        <v>83</v>
      </c>
      <c r="B76" s="69">
        <v>135</v>
      </c>
      <c r="C76" s="69">
        <v>135</v>
      </c>
      <c r="D76" s="69">
        <v>132.6</v>
      </c>
      <c r="E76" s="69">
        <v>134.5</v>
      </c>
      <c r="F76" s="69">
        <v>132</v>
      </c>
      <c r="G76" s="69">
        <v>130.69999999999999</v>
      </c>
      <c r="H76" s="69">
        <v>132</v>
      </c>
      <c r="I76" s="69">
        <v>127.5</v>
      </c>
      <c r="J76" s="69">
        <v>130.9</v>
      </c>
      <c r="K76" s="69">
        <v>129.1</v>
      </c>
      <c r="L76" s="69">
        <v>130.69999999999999</v>
      </c>
      <c r="M76" s="69">
        <v>130</v>
      </c>
      <c r="N76" s="69">
        <v>130</v>
      </c>
      <c r="O76" s="69">
        <v>128</v>
      </c>
      <c r="P76" s="69">
        <v>130.6</v>
      </c>
      <c r="Q76" s="69">
        <v>132</v>
      </c>
      <c r="R76" s="69">
        <v>134.6</v>
      </c>
      <c r="S76" s="69">
        <v>128</v>
      </c>
      <c r="T76" s="98">
        <v>129.4</v>
      </c>
      <c r="U76" s="98">
        <v>131.5</v>
      </c>
      <c r="V76" s="98">
        <v>131.4</v>
      </c>
      <c r="W76" s="98">
        <v>129.9</v>
      </c>
      <c r="X76" s="98">
        <v>131.30000000000001</v>
      </c>
      <c r="Y76" s="98">
        <v>131.30000000000001</v>
      </c>
      <c r="Z76" s="98">
        <v>132.1</v>
      </c>
      <c r="AA76" s="69">
        <v>132.6</v>
      </c>
      <c r="AB76" s="69">
        <v>132.6</v>
      </c>
      <c r="AC76" s="69">
        <v>133.19999999999999</v>
      </c>
      <c r="AD76" s="69">
        <v>133</v>
      </c>
      <c r="AE76" s="69">
        <v>133.80000000000001</v>
      </c>
      <c r="AF76" s="69">
        <v>133.80000000000001</v>
      </c>
      <c r="AG76" s="100"/>
      <c r="AH76" s="51">
        <f t="shared" si="2"/>
        <v>135</v>
      </c>
      <c r="AI76" s="52">
        <f t="shared" si="3"/>
        <v>127.5</v>
      </c>
    </row>
    <row r="77" spans="1:36" x14ac:dyDescent="0.25">
      <c r="A77" s="101" t="s">
        <v>84</v>
      </c>
      <c r="B77" s="102">
        <v>134</v>
      </c>
      <c r="C77" s="102">
        <v>134</v>
      </c>
      <c r="D77" s="102">
        <v>133</v>
      </c>
      <c r="E77" s="102">
        <v>132.30000000000001</v>
      </c>
      <c r="F77" s="102">
        <v>133.6</v>
      </c>
      <c r="G77" s="102">
        <v>132.6</v>
      </c>
      <c r="H77" s="102">
        <v>133.80000000000001</v>
      </c>
      <c r="I77" s="102">
        <v>131.6</v>
      </c>
      <c r="J77" s="102">
        <v>134.19999999999999</v>
      </c>
      <c r="K77" s="102">
        <v>134.69999999999999</v>
      </c>
      <c r="L77" s="102">
        <v>131.5</v>
      </c>
      <c r="M77" s="102">
        <v>133</v>
      </c>
      <c r="N77" s="102">
        <v>133</v>
      </c>
      <c r="O77" s="102">
        <v>135</v>
      </c>
      <c r="P77" s="102">
        <v>134</v>
      </c>
      <c r="Q77" s="102">
        <v>132</v>
      </c>
      <c r="R77" s="102">
        <v>130.4</v>
      </c>
      <c r="S77" s="102">
        <v>130</v>
      </c>
      <c r="T77" s="98">
        <v>130.69999999999999</v>
      </c>
      <c r="U77" s="98">
        <v>133.1</v>
      </c>
      <c r="V77" s="98">
        <v>133.69999999999999</v>
      </c>
      <c r="W77" s="98">
        <v>134.1</v>
      </c>
      <c r="X77" s="98">
        <v>133.30000000000001</v>
      </c>
      <c r="Y77" s="98">
        <v>134.6</v>
      </c>
      <c r="Z77" s="98">
        <v>134.9</v>
      </c>
      <c r="AA77" s="102">
        <v>132.5</v>
      </c>
      <c r="AB77" s="102">
        <v>132.5</v>
      </c>
      <c r="AC77" s="102">
        <v>132.69999999999999</v>
      </c>
      <c r="AD77" s="102">
        <v>136.1</v>
      </c>
      <c r="AE77" s="102">
        <v>128.69999999999999</v>
      </c>
      <c r="AF77" s="102">
        <v>128.69999999999999</v>
      </c>
      <c r="AG77" s="104"/>
      <c r="AH77" s="51">
        <f t="shared" si="2"/>
        <v>136.1</v>
      </c>
      <c r="AI77" s="52">
        <f t="shared" si="3"/>
        <v>128.69999999999999</v>
      </c>
    </row>
    <row r="78" spans="1:36" x14ac:dyDescent="0.25">
      <c r="A78" s="97" t="s">
        <v>85</v>
      </c>
      <c r="B78" s="69">
        <v>140</v>
      </c>
      <c r="C78" s="69">
        <v>140</v>
      </c>
      <c r="D78" s="69">
        <v>140</v>
      </c>
      <c r="E78" s="69">
        <v>138.5</v>
      </c>
      <c r="F78" s="69">
        <v>139</v>
      </c>
      <c r="G78" s="69">
        <v>141</v>
      </c>
      <c r="H78" s="69">
        <v>140.9</v>
      </c>
      <c r="I78" s="69">
        <v>137.30000000000001</v>
      </c>
      <c r="J78" s="69">
        <v>133.69999999999999</v>
      </c>
      <c r="K78" s="69">
        <v>133</v>
      </c>
      <c r="L78" s="69"/>
      <c r="M78" s="69">
        <v>126.7</v>
      </c>
      <c r="N78" s="69">
        <v>126.7</v>
      </c>
      <c r="O78" s="69">
        <v>134</v>
      </c>
      <c r="P78" s="69">
        <v>133</v>
      </c>
      <c r="Q78" s="69">
        <v>135</v>
      </c>
      <c r="R78" s="69">
        <v>131</v>
      </c>
      <c r="S78" s="69">
        <v>131</v>
      </c>
      <c r="T78" s="98">
        <v>130.69999999999999</v>
      </c>
      <c r="U78" s="98">
        <v>128.6</v>
      </c>
      <c r="V78" s="98">
        <v>129.19999999999999</v>
      </c>
      <c r="W78" s="98">
        <v>129.5</v>
      </c>
      <c r="X78" s="98">
        <v>131.30000000000001</v>
      </c>
      <c r="Y78" s="98">
        <v>131.5</v>
      </c>
      <c r="Z78" s="98">
        <v>127.8</v>
      </c>
      <c r="AA78" s="69">
        <v>129.9</v>
      </c>
      <c r="AB78" s="69">
        <v>129.9</v>
      </c>
      <c r="AC78" s="69">
        <v>130.1</v>
      </c>
      <c r="AD78" s="69">
        <v>129</v>
      </c>
      <c r="AE78" s="69">
        <v>129.6</v>
      </c>
      <c r="AF78" s="69">
        <v>129.6</v>
      </c>
      <c r="AG78" s="100"/>
      <c r="AH78" s="51">
        <f>MAX(B78:AF78)</f>
        <v>141</v>
      </c>
      <c r="AI78" s="52">
        <f>MIN(B78:AF78)</f>
        <v>126.7</v>
      </c>
    </row>
    <row r="79" spans="1:36" ht="15.75" thickBot="1" x14ac:dyDescent="0.3">
      <c r="A79" s="97" t="s">
        <v>86</v>
      </c>
      <c r="B79" s="105">
        <v>67</v>
      </c>
      <c r="C79" s="105">
        <v>67</v>
      </c>
      <c r="D79" s="105">
        <v>67.8</v>
      </c>
      <c r="E79" s="105">
        <v>68.099999999999994</v>
      </c>
      <c r="F79" s="105">
        <v>67.8</v>
      </c>
      <c r="G79" s="105">
        <v>66.5</v>
      </c>
      <c r="H79" s="105">
        <v>66.7</v>
      </c>
      <c r="I79" s="105">
        <v>65.7</v>
      </c>
      <c r="J79" s="105">
        <v>66.8</v>
      </c>
      <c r="K79" s="105">
        <v>65.900000000000006</v>
      </c>
      <c r="L79" s="105">
        <v>64.7</v>
      </c>
      <c r="M79" s="105">
        <v>65.7</v>
      </c>
      <c r="N79" s="105">
        <v>65.7</v>
      </c>
      <c r="O79" s="105">
        <v>65</v>
      </c>
      <c r="P79" s="105">
        <v>65.3</v>
      </c>
      <c r="Q79" s="105">
        <v>65</v>
      </c>
      <c r="R79" s="105">
        <v>64.3</v>
      </c>
      <c r="S79" s="105">
        <v>64.900000000000006</v>
      </c>
      <c r="T79" s="105">
        <v>65.900000000000006</v>
      </c>
      <c r="U79" s="105">
        <v>65.5</v>
      </c>
      <c r="V79" s="105">
        <v>66.099999999999994</v>
      </c>
      <c r="W79" s="105">
        <v>66</v>
      </c>
      <c r="X79" s="105">
        <v>66.7</v>
      </c>
      <c r="Y79" s="105">
        <v>66.400000000000006</v>
      </c>
      <c r="Z79" s="105">
        <v>66.3</v>
      </c>
      <c r="AA79" s="105">
        <v>66.599999999999994</v>
      </c>
      <c r="AB79" s="105">
        <v>66.599999999999994</v>
      </c>
      <c r="AC79" s="105">
        <v>66.099999999999994</v>
      </c>
      <c r="AD79" s="105">
        <v>66.900000000000006</v>
      </c>
      <c r="AE79" s="105">
        <v>66.7</v>
      </c>
      <c r="AF79" s="105">
        <v>66.7</v>
      </c>
      <c r="AG79" s="107"/>
      <c r="AH79" s="51">
        <f>MAX(B79:AF79)</f>
        <v>68.099999999999994</v>
      </c>
      <c r="AI79" s="52">
        <f>MIN(B79:AF79)</f>
        <v>64.3</v>
      </c>
    </row>
    <row r="80" spans="1:36" x14ac:dyDescent="0.25">
      <c r="A80" s="108" t="s">
        <v>87</v>
      </c>
      <c r="B80" s="109">
        <f t="shared" ref="B80:AF80" si="19">SUMIF(B48:B57,"&gt;0")</f>
        <v>409.2</v>
      </c>
      <c r="C80" s="109">
        <f t="shared" si="19"/>
        <v>314</v>
      </c>
      <c r="D80" s="109">
        <f t="shared" si="19"/>
        <v>288.8</v>
      </c>
      <c r="E80" s="109">
        <f t="shared" si="19"/>
        <v>275.71000000000004</v>
      </c>
      <c r="F80" s="109">
        <f t="shared" si="19"/>
        <v>257.60000000000002</v>
      </c>
      <c r="G80" s="109">
        <f t="shared" si="19"/>
        <v>267.5</v>
      </c>
      <c r="H80" s="109">
        <f t="shared" si="19"/>
        <v>289.3</v>
      </c>
      <c r="I80" s="109">
        <f t="shared" si="19"/>
        <v>342.28</v>
      </c>
      <c r="J80" s="109">
        <f t="shared" si="19"/>
        <v>352.2</v>
      </c>
      <c r="K80" s="109">
        <f t="shared" si="19"/>
        <v>338.76</v>
      </c>
      <c r="L80" s="109">
        <f t="shared" si="19"/>
        <v>365.25</v>
      </c>
      <c r="M80" s="109">
        <f t="shared" si="19"/>
        <v>294</v>
      </c>
      <c r="N80" s="109">
        <f t="shared" si="19"/>
        <v>351</v>
      </c>
      <c r="O80" s="109">
        <f t="shared" si="19"/>
        <v>361</v>
      </c>
      <c r="P80" s="109">
        <f t="shared" si="19"/>
        <v>340</v>
      </c>
      <c r="Q80" s="109">
        <f t="shared" si="19"/>
        <v>340</v>
      </c>
      <c r="R80" s="109">
        <f t="shared" si="19"/>
        <v>356.7</v>
      </c>
      <c r="S80" s="109">
        <f t="shared" si="19"/>
        <v>386.7</v>
      </c>
      <c r="T80" s="109">
        <f t="shared" si="19"/>
        <v>350.3</v>
      </c>
      <c r="U80" s="109">
        <f t="shared" si="19"/>
        <v>348.03</v>
      </c>
      <c r="V80" s="109">
        <f t="shared" si="19"/>
        <v>360</v>
      </c>
      <c r="W80" s="109">
        <f t="shared" si="19"/>
        <v>355.5</v>
      </c>
      <c r="X80" s="109">
        <f t="shared" si="19"/>
        <v>361.4</v>
      </c>
      <c r="Y80" s="109">
        <f t="shared" si="19"/>
        <v>445.7</v>
      </c>
      <c r="Z80" s="109">
        <f t="shared" si="19"/>
        <v>451.9</v>
      </c>
      <c r="AA80" s="109">
        <f t="shared" si="19"/>
        <v>409.7</v>
      </c>
      <c r="AB80" s="109">
        <f t="shared" si="19"/>
        <v>389</v>
      </c>
      <c r="AC80" s="109">
        <f t="shared" si="19"/>
        <v>387</v>
      </c>
      <c r="AD80" s="109">
        <f t="shared" si="19"/>
        <v>293</v>
      </c>
      <c r="AE80" s="109">
        <f t="shared" si="19"/>
        <v>302</v>
      </c>
      <c r="AF80" s="109">
        <f t="shared" si="19"/>
        <v>348.7</v>
      </c>
      <c r="AG80" s="110"/>
      <c r="AH80" s="51">
        <f>MAX(B80:AF80)</f>
        <v>451.9</v>
      </c>
      <c r="AI80" s="52">
        <f>MIN(B80:AF80)</f>
        <v>257.60000000000002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141.11999999999995</v>
      </c>
      <c r="C82" s="114">
        <f t="shared" ref="C82:AF82" si="20">C11+C13+C17+C34+C36+C38+C40+C94+C108+C110+C121+C127+C130+C139+C143+C144+C147+C154+C159+C162+C163+C164+C172+C177+C83+C84+C85+C86+C99</f>
        <v>135.32</v>
      </c>
      <c r="D82" s="114">
        <f t="shared" si="20"/>
        <v>133.11999999999998</v>
      </c>
      <c r="E82" s="114">
        <f t="shared" si="20"/>
        <v>134.22000000000003</v>
      </c>
      <c r="F82" s="114">
        <f t="shared" si="20"/>
        <v>154.52000000000001</v>
      </c>
      <c r="G82" s="114">
        <f t="shared" si="20"/>
        <v>173.32</v>
      </c>
      <c r="H82" s="114">
        <f t="shared" si="20"/>
        <v>189.11999999999998</v>
      </c>
      <c r="I82" s="114">
        <f t="shared" si="20"/>
        <v>211.81999999999996</v>
      </c>
      <c r="J82" s="114">
        <f t="shared" si="20"/>
        <v>236.92</v>
      </c>
      <c r="K82" s="114">
        <f t="shared" si="20"/>
        <v>249.81999999999996</v>
      </c>
      <c r="L82" s="114">
        <f t="shared" si="20"/>
        <v>259.21999999999997</v>
      </c>
      <c r="M82" s="114">
        <f t="shared" si="20"/>
        <v>281.31999999999994</v>
      </c>
      <c r="N82" s="114">
        <f t="shared" si="20"/>
        <v>259.71999999999997</v>
      </c>
      <c r="O82" s="114">
        <f t="shared" si="20"/>
        <v>232.72</v>
      </c>
      <c r="P82" s="114">
        <f t="shared" si="20"/>
        <v>235.11999999999998</v>
      </c>
      <c r="Q82" s="114">
        <f t="shared" si="20"/>
        <v>227.52</v>
      </c>
      <c r="R82" s="114">
        <f t="shared" si="20"/>
        <v>217.01999999999998</v>
      </c>
      <c r="S82" s="114">
        <f t="shared" si="20"/>
        <v>216.42</v>
      </c>
      <c r="T82" s="114">
        <f t="shared" si="20"/>
        <v>213.22</v>
      </c>
      <c r="U82" s="114">
        <f t="shared" si="20"/>
        <v>216.31999999999996</v>
      </c>
      <c r="V82" s="114">
        <f t="shared" si="20"/>
        <v>222.62</v>
      </c>
      <c r="W82" s="114">
        <f t="shared" si="20"/>
        <v>226.01999999999998</v>
      </c>
      <c r="X82" s="114">
        <f t="shared" si="20"/>
        <v>254.52</v>
      </c>
      <c r="Y82" s="114">
        <f t="shared" si="20"/>
        <v>301.41999999999996</v>
      </c>
      <c r="Z82" s="114">
        <f t="shared" si="20"/>
        <v>316.11999999999989</v>
      </c>
      <c r="AA82" s="114">
        <f t="shared" si="20"/>
        <v>289.01999999999992</v>
      </c>
      <c r="AB82" s="114">
        <f t="shared" si="20"/>
        <v>263.71999999999991</v>
      </c>
      <c r="AC82" s="114">
        <f t="shared" si="20"/>
        <v>240.11999999999998</v>
      </c>
      <c r="AD82" s="114">
        <f t="shared" si="20"/>
        <v>181.91999999999996</v>
      </c>
      <c r="AE82" s="114">
        <f t="shared" si="20"/>
        <v>154.01999999999995</v>
      </c>
      <c r="AF82" s="114">
        <f t="shared" si="20"/>
        <v>144.32</v>
      </c>
      <c r="AG82" s="115"/>
      <c r="AH82" s="51">
        <f>MAX(B82:AF82)</f>
        <v>316.11999999999989</v>
      </c>
      <c r="AI82" s="52">
        <f>MIN(B82:AF82)</f>
        <v>133.11999999999998</v>
      </c>
    </row>
    <row r="83" spans="1:37" x14ac:dyDescent="0.25">
      <c r="A83" s="116" t="s">
        <v>89</v>
      </c>
      <c r="B83" s="117">
        <v>-5.7</v>
      </c>
      <c r="C83" s="117">
        <v>18.7</v>
      </c>
      <c r="D83" s="117">
        <v>21</v>
      </c>
      <c r="E83" s="117">
        <v>20.3</v>
      </c>
      <c r="F83" s="117">
        <v>36.799999999999997</v>
      </c>
      <c r="G83" s="117">
        <v>38.200000000000003</v>
      </c>
      <c r="H83" s="117">
        <v>40.5</v>
      </c>
      <c r="I83" s="117">
        <v>33.4</v>
      </c>
      <c r="J83" s="117">
        <v>52.9</v>
      </c>
      <c r="K83" s="117">
        <v>55</v>
      </c>
      <c r="L83" s="117">
        <v>45.8</v>
      </c>
      <c r="M83" s="117">
        <v>52</v>
      </c>
      <c r="N83" s="117">
        <v>45</v>
      </c>
      <c r="O83" s="117">
        <v>27</v>
      </c>
      <c r="P83" s="117">
        <v>23.6</v>
      </c>
      <c r="Q83" s="117">
        <v>23</v>
      </c>
      <c r="R83" s="117">
        <v>15.2</v>
      </c>
      <c r="S83" s="117">
        <v>24.5</v>
      </c>
      <c r="T83" s="117">
        <v>23.9</v>
      </c>
      <c r="U83" s="117">
        <v>33.700000000000003</v>
      </c>
      <c r="V83" s="117">
        <v>33</v>
      </c>
      <c r="W83" s="117">
        <v>30.6</v>
      </c>
      <c r="X83" s="117">
        <v>41.3</v>
      </c>
      <c r="Y83" s="117">
        <v>45.5</v>
      </c>
      <c r="Z83" s="117">
        <v>46.8</v>
      </c>
      <c r="AA83" s="49">
        <v>47.4</v>
      </c>
      <c r="AB83" s="49">
        <v>46.8</v>
      </c>
      <c r="AC83" s="49">
        <v>40.5</v>
      </c>
      <c r="AD83" s="49">
        <v>37</v>
      </c>
      <c r="AE83" s="49">
        <v>14</v>
      </c>
      <c r="AF83" s="118">
        <v>4.2</v>
      </c>
      <c r="AG83" s="119">
        <v>75</v>
      </c>
      <c r="AH83" s="51">
        <f>IF(ABS(MAX(B83:AF83))&gt;ABS(MIN(B83:AF83)),MAX(B83:AF83),MIN(B83:AF83))</f>
        <v>55</v>
      </c>
      <c r="AI83" s="120">
        <f>INDEX($B$9:$AF$9,1,MATCH(AH83,B83:AF83,0))</f>
        <v>0.3125</v>
      </c>
    </row>
    <row r="84" spans="1:37" x14ac:dyDescent="0.25">
      <c r="A84" s="121" t="s">
        <v>90</v>
      </c>
      <c r="B84" s="82">
        <v>-21.4</v>
      </c>
      <c r="C84" s="82">
        <v>-43</v>
      </c>
      <c r="D84" s="82">
        <v>-42.8</v>
      </c>
      <c r="E84" s="82">
        <v>-40.799999999999997</v>
      </c>
      <c r="F84" s="82">
        <v>-32</v>
      </c>
      <c r="G84" s="82">
        <v>-25</v>
      </c>
      <c r="H84" s="82">
        <v>-19</v>
      </c>
      <c r="I84" s="82">
        <v>0</v>
      </c>
      <c r="J84" s="82">
        <v>-4</v>
      </c>
      <c r="K84" s="82">
        <v>-1.6</v>
      </c>
      <c r="L84" s="82">
        <v>9</v>
      </c>
      <c r="M84" s="82">
        <v>6</v>
      </c>
      <c r="N84" s="82">
        <v>10</v>
      </c>
      <c r="O84" s="82">
        <v>15</v>
      </c>
      <c r="P84" s="82">
        <v>25</v>
      </c>
      <c r="Q84" s="82">
        <v>16</v>
      </c>
      <c r="R84" s="82">
        <v>25</v>
      </c>
      <c r="S84" s="82">
        <v>18.600000000000001</v>
      </c>
      <c r="T84" s="82">
        <v>11.7</v>
      </c>
      <c r="U84" s="82">
        <v>7.5</v>
      </c>
      <c r="V84" s="82">
        <v>5.9</v>
      </c>
      <c r="W84" s="82">
        <v>10.5</v>
      </c>
      <c r="X84" s="82">
        <v>5</v>
      </c>
      <c r="Y84" s="82">
        <v>11.5</v>
      </c>
      <c r="Z84" s="82">
        <v>15.2</v>
      </c>
      <c r="AA84" s="69">
        <v>8.6</v>
      </c>
      <c r="AB84" s="69">
        <v>6</v>
      </c>
      <c r="AC84" s="69">
        <v>2.7</v>
      </c>
      <c r="AD84" s="69">
        <v>-13.8</v>
      </c>
      <c r="AE84" s="69">
        <v>-4.5</v>
      </c>
      <c r="AF84" s="122">
        <v>-27</v>
      </c>
      <c r="AG84" s="119">
        <v>240</v>
      </c>
      <c r="AH84" s="51">
        <f>IF(ABS(MAX(B84:AF84))&gt;ABS(MIN(B84:AF84)),MAX(B84:AF84),MIN(B84:AF84))</f>
        <v>-43</v>
      </c>
      <c r="AI84" s="120">
        <f>INDEX($B$9:$AF$9,1,MATCH(AH84,B84:AF84,0))</f>
        <v>8.3333333333333301E-2</v>
      </c>
    </row>
    <row r="85" spans="1:37" x14ac:dyDescent="0.25">
      <c r="A85" s="121" t="s">
        <v>91</v>
      </c>
      <c r="B85" s="82">
        <v>-4.7</v>
      </c>
      <c r="C85" s="82">
        <v>-7.5</v>
      </c>
      <c r="D85" s="82">
        <v>-6.4</v>
      </c>
      <c r="E85" s="82">
        <v>-7.8</v>
      </c>
      <c r="F85" s="82">
        <v>-5.4</v>
      </c>
      <c r="G85" s="82">
        <v>-2.4</v>
      </c>
      <c r="H85" s="82">
        <v>0</v>
      </c>
      <c r="I85" s="82">
        <v>6.1</v>
      </c>
      <c r="J85" s="82">
        <v>1</v>
      </c>
      <c r="K85" s="82">
        <v>8.5</v>
      </c>
      <c r="L85" s="82">
        <v>6.9</v>
      </c>
      <c r="M85" s="82">
        <v>15.6</v>
      </c>
      <c r="N85" s="82">
        <v>10</v>
      </c>
      <c r="O85" s="82">
        <v>7</v>
      </c>
      <c r="P85" s="82">
        <v>9</v>
      </c>
      <c r="Q85" s="82">
        <v>10.3</v>
      </c>
      <c r="R85" s="82">
        <v>6.4</v>
      </c>
      <c r="S85" s="82">
        <v>5</v>
      </c>
      <c r="T85" s="82">
        <v>8.3000000000000007</v>
      </c>
      <c r="U85" s="82">
        <v>4.8</v>
      </c>
      <c r="V85" s="82">
        <v>8.1999999999999993</v>
      </c>
      <c r="W85" s="82">
        <v>6.3</v>
      </c>
      <c r="X85" s="82">
        <v>8.6</v>
      </c>
      <c r="Y85" s="82">
        <v>19.5</v>
      </c>
      <c r="Z85" s="82">
        <v>24.7</v>
      </c>
      <c r="AA85" s="69">
        <v>18.5</v>
      </c>
      <c r="AB85" s="69">
        <v>10.8</v>
      </c>
      <c r="AC85" s="69">
        <v>10</v>
      </c>
      <c r="AD85" s="69">
        <v>6.5</v>
      </c>
      <c r="AE85" s="69">
        <v>7.7</v>
      </c>
      <c r="AF85" s="122">
        <v>3.4</v>
      </c>
      <c r="AG85" s="119">
        <v>60</v>
      </c>
      <c r="AH85" s="51">
        <f>IF(ABS(MAX(B85:AF85))&gt;ABS(MIN(B85:AF85)),MAX(B85:AF85),MIN(B85:AF85))</f>
        <v>24.7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7.5</v>
      </c>
      <c r="C86" s="84">
        <v>3.7</v>
      </c>
      <c r="D86" s="84">
        <v>0</v>
      </c>
      <c r="E86" s="84">
        <v>3.3</v>
      </c>
      <c r="F86" s="84">
        <v>-2.7</v>
      </c>
      <c r="G86" s="84">
        <v>6.1</v>
      </c>
      <c r="H86" s="84">
        <v>11.4</v>
      </c>
      <c r="I86" s="84">
        <v>19.2</v>
      </c>
      <c r="J86" s="84">
        <v>33.200000000000003</v>
      </c>
      <c r="K86" s="84">
        <v>36.1</v>
      </c>
      <c r="L86" s="84">
        <v>45.1</v>
      </c>
      <c r="M86" s="84">
        <v>57</v>
      </c>
      <c r="N86" s="84">
        <v>44</v>
      </c>
      <c r="O86" s="84">
        <v>33</v>
      </c>
      <c r="P86" s="84">
        <v>29</v>
      </c>
      <c r="Q86" s="84">
        <v>28</v>
      </c>
      <c r="R86" s="84">
        <v>21</v>
      </c>
      <c r="S86" s="84">
        <v>18.600000000000001</v>
      </c>
      <c r="T86" s="84">
        <v>21</v>
      </c>
      <c r="U86" s="84">
        <v>19.7</v>
      </c>
      <c r="V86" s="84">
        <v>24.3</v>
      </c>
      <c r="W86" s="84">
        <v>30.2</v>
      </c>
      <c r="X86" s="84">
        <v>48.4</v>
      </c>
      <c r="Y86" s="84">
        <v>74.8</v>
      </c>
      <c r="Z86" s="84">
        <v>80.7</v>
      </c>
      <c r="AA86" s="124">
        <v>65.8</v>
      </c>
      <c r="AB86" s="124">
        <v>51.4</v>
      </c>
      <c r="AC86" s="124">
        <v>38.299999999999997</v>
      </c>
      <c r="AD86" s="124">
        <v>3.7</v>
      </c>
      <c r="AE86" s="124">
        <v>-11</v>
      </c>
      <c r="AF86" s="125">
        <v>16</v>
      </c>
      <c r="AG86" s="126">
        <v>120</v>
      </c>
      <c r="AH86" s="51">
        <f>IF(ABS(MAX(B86:AF86))&gt;ABS(MIN(B86:AF86)),MAX(B86:AF86),MIN(B86:AF86))</f>
        <v>80.7</v>
      </c>
      <c r="AI86" s="120">
        <f>INDEX($B$9:$AF$9,1,MATCH(AH86,B86:AF86,0))</f>
        <v>0.8125</v>
      </c>
    </row>
    <row r="87" spans="1:37" ht="15.75" thickBot="1" x14ac:dyDescent="0.3">
      <c r="A87" s="123" t="s">
        <v>93</v>
      </c>
      <c r="B87" s="84">
        <v>54.2</v>
      </c>
      <c r="C87" s="84">
        <v>61.1</v>
      </c>
      <c r="D87" s="84">
        <v>56.9</v>
      </c>
      <c r="E87" s="84">
        <v>59.8</v>
      </c>
      <c r="F87" s="84">
        <v>49.3</v>
      </c>
      <c r="G87" s="84">
        <v>51.5</v>
      </c>
      <c r="H87" s="84">
        <v>55.6</v>
      </c>
      <c r="I87" s="84">
        <v>75.099999999999994</v>
      </c>
      <c r="J87" s="84">
        <v>66.2</v>
      </c>
      <c r="K87" s="84">
        <v>65.5</v>
      </c>
      <c r="L87" s="84">
        <v>55.9</v>
      </c>
      <c r="M87" s="84">
        <v>25</v>
      </c>
      <c r="N87" s="84">
        <v>10</v>
      </c>
      <c r="O87" s="84">
        <v>83</v>
      </c>
      <c r="P87" s="84">
        <v>82</v>
      </c>
      <c r="Q87" s="84">
        <v>77</v>
      </c>
      <c r="R87" s="84">
        <v>105.2</v>
      </c>
      <c r="S87" s="84">
        <v>95.6</v>
      </c>
      <c r="T87" s="84">
        <v>85.7</v>
      </c>
      <c r="U87" s="84">
        <v>81.900000000000006</v>
      </c>
      <c r="V87" s="84">
        <v>79.099999999999994</v>
      </c>
      <c r="W87" s="84">
        <v>81.7</v>
      </c>
      <c r="X87" s="84">
        <v>75</v>
      </c>
      <c r="Y87" s="84">
        <v>73.099999999999994</v>
      </c>
      <c r="Z87" s="84">
        <v>69.599999999999994</v>
      </c>
      <c r="AA87" s="124">
        <v>68</v>
      </c>
      <c r="AB87" s="124">
        <v>72</v>
      </c>
      <c r="AC87" s="124">
        <v>76.5</v>
      </c>
      <c r="AD87" s="124">
        <v>52</v>
      </c>
      <c r="AE87" s="124">
        <v>74</v>
      </c>
      <c r="AF87" s="125">
        <v>63</v>
      </c>
      <c r="AG87" s="126"/>
      <c r="AH87" s="51">
        <f>IF(ABS(MAX(B87:AF87))&gt;ABS(MIN(B87:AF87)),MAX(B87:AF87),MIN(B87:AF87))</f>
        <v>105.2</v>
      </c>
      <c r="AI87" s="120">
        <f>INDEX($B$9:$AF$9,1,MATCH(AH87,B87:AF87,0))</f>
        <v>0.58333333333333304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1019</v>
      </c>
      <c r="C188" s="163">
        <f>INDEX(F9:M9,1,MATCH(MAX(F65:M65),F65:M65,0))</f>
        <v>0.3125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24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24)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24)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830.14</v>
      </c>
      <c r="U193" s="172">
        <f t="shared" si="37"/>
        <v>843.33999999999992</v>
      </c>
      <c r="V193" s="172">
        <f t="shared" si="37"/>
        <v>839.04</v>
      </c>
      <c r="W193" s="172">
        <f t="shared" si="37"/>
        <v>822.65000000000009</v>
      </c>
      <c r="X193" s="172">
        <f t="shared" si="37"/>
        <v>810.44</v>
      </c>
      <c r="Y193" s="172">
        <f t="shared" si="37"/>
        <v>864.24</v>
      </c>
      <c r="Z193" s="172">
        <f t="shared" si="37"/>
        <v>902.74</v>
      </c>
      <c r="AA193" s="172">
        <f t="shared" si="37"/>
        <v>942.72</v>
      </c>
      <c r="AB193" s="172">
        <f t="shared" si="37"/>
        <v>997.74</v>
      </c>
      <c r="AC193" s="172">
        <f t="shared" si="37"/>
        <v>1019</v>
      </c>
      <c r="AD193" s="172">
        <f t="shared" si="37"/>
        <v>1015.49</v>
      </c>
      <c r="AE193" s="172">
        <f t="shared" si="37"/>
        <v>902.54</v>
      </c>
      <c r="AF193" s="172">
        <f t="shared" si="37"/>
        <v>939.54</v>
      </c>
      <c r="AG193" s="172">
        <f t="shared" si="37"/>
        <v>940.54</v>
      </c>
      <c r="AH193" s="172">
        <f t="shared" si="37"/>
        <v>926.33999999999992</v>
      </c>
      <c r="AI193" s="172">
        <f t="shared" si="37"/>
        <v>913.83999999999992</v>
      </c>
      <c r="AJ193" s="172">
        <f t="shared" si="37"/>
        <v>868.13999999999987</v>
      </c>
      <c r="AK193" s="172">
        <f t="shared" si="37"/>
        <v>909.14</v>
      </c>
      <c r="AL193" s="172">
        <f t="shared" si="37"/>
        <v>899.14</v>
      </c>
      <c r="AM193" s="172">
        <f t="shared" si="37"/>
        <v>917.46999999999991</v>
      </c>
      <c r="AN193" s="172">
        <f t="shared" si="37"/>
        <v>926.14</v>
      </c>
      <c r="AO193" s="172">
        <f t="shared" si="37"/>
        <v>905.24</v>
      </c>
      <c r="AP193" s="172">
        <f t="shared" si="37"/>
        <v>942.74</v>
      </c>
      <c r="AQ193" s="172">
        <f t="shared" si="37"/>
        <v>1111.54</v>
      </c>
      <c r="AR193" s="172">
        <f t="shared" si="37"/>
        <v>1154.04</v>
      </c>
      <c r="AS193" s="172">
        <f t="shared" si="37"/>
        <v>1093.1399999999999</v>
      </c>
      <c r="AT193" s="172">
        <f t="shared" si="37"/>
        <v>1047.1399999999999</v>
      </c>
      <c r="AU193" s="172">
        <f t="shared" si="37"/>
        <v>1017.9399999999999</v>
      </c>
      <c r="AV193" s="172">
        <f t="shared" si="37"/>
        <v>887.74</v>
      </c>
      <c r="AW193" s="172">
        <f t="shared" si="37"/>
        <v>806.64</v>
      </c>
      <c r="AX193" s="172">
        <f t="shared" si="37"/>
        <v>810.93999999999994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373" priority="129">
      <formula>S$9&gt;=20/24</formula>
    </cfRule>
    <cfRule type="expression" dxfId="1372" priority="130">
      <formula>AND(S$9&gt;=14/24,S$9&lt;20/24)</formula>
    </cfRule>
    <cfRule type="expression" dxfId="1371" priority="131">
      <formula>AND(S$9&gt;=8/24,S$9&lt;14/24)</formula>
    </cfRule>
    <cfRule type="expression" dxfId="1370" priority="132">
      <formula>S$9&lt;8/24</formula>
    </cfRule>
  </conditionalFormatting>
  <conditionalFormatting sqref="B8:AF10 AA70:AF70 B70:Q70 L32:Z33 L31:Q31 B47:AF47 B71:AF71 C173:AF179 M36 L29:Q29 V35:W35 S34:W34 X34:Z35 B48:K58 N35:Q36 L34:Q34 O73:Z79 O72:Q72 B72:N79 N31:N33 P34:P39 Q36:Q39 L49:T58 R11:U11 M37:Y39 U51:Y58 B59:AF69 U11:AF12 L44:AF46 AA48:AF50 AA72:AF79">
    <cfRule type="expression" dxfId="1369" priority="125">
      <formula>B$9&gt;=20/24</formula>
    </cfRule>
    <cfRule type="expression" dxfId="1368" priority="126">
      <formula>AND(B$9&gt;=14/24,B$9&lt;20/24)</formula>
    </cfRule>
    <cfRule type="expression" dxfId="1367" priority="127">
      <formula>AND(B$9&gt;=8/24,B$9&lt;14/24)</formula>
    </cfRule>
    <cfRule type="expression" dxfId="1366" priority="128">
      <formula>B$9&lt;8/24</formula>
    </cfRule>
  </conditionalFormatting>
  <conditionalFormatting sqref="B171:AF171">
    <cfRule type="expression" dxfId="1365" priority="121">
      <formula>B$9&gt;=20/24</formula>
    </cfRule>
    <cfRule type="expression" dxfId="1364" priority="122">
      <formula>AND(B$9&gt;=14/24,B$9&lt;20/24)</formula>
    </cfRule>
    <cfRule type="expression" dxfId="1363" priority="123">
      <formula>AND(B$9&gt;=8/24,B$9&lt;14/24)</formula>
    </cfRule>
    <cfRule type="expression" dxfId="1362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361" priority="116">
      <formula>L$9&gt;=20/24</formula>
    </cfRule>
    <cfRule type="expression" dxfId="1360" priority="117">
      <formula>AND(L$9&gt;=14/24,L$9&lt;20/24)</formula>
    </cfRule>
    <cfRule type="expression" dxfId="1359" priority="118">
      <formula>AND(L$9&gt;=8/24,L$9&lt;14/24)</formula>
    </cfRule>
    <cfRule type="expression" dxfId="1358" priority="119">
      <formula>L$9&lt;8/24</formula>
    </cfRule>
  </conditionalFormatting>
  <conditionalFormatting sqref="L35:P35">
    <cfRule type="expression" dxfId="1357" priority="112">
      <formula>L$9&gt;=20/24</formula>
    </cfRule>
    <cfRule type="expression" dxfId="1356" priority="113">
      <formula>AND(L$9&gt;=14/24,L$9&lt;20/24)</formula>
    </cfRule>
    <cfRule type="expression" dxfId="1355" priority="114">
      <formula>AND(L$9&gt;=8/24,L$9&lt;14/24)</formula>
    </cfRule>
    <cfRule type="expression" dxfId="1354" priority="115">
      <formula>L$9&lt;8/24</formula>
    </cfRule>
  </conditionalFormatting>
  <conditionalFormatting sqref="U13:AF13">
    <cfRule type="expression" dxfId="1353" priority="108">
      <formula>U$9&gt;=20/24</formula>
    </cfRule>
    <cfRule type="expression" dxfId="1352" priority="109">
      <formula>AND(U$9&gt;=14/24,U$9&lt;20/24)</formula>
    </cfRule>
    <cfRule type="expression" dxfId="1351" priority="110">
      <formula>AND(U$9&gt;=8/24,U$9&lt;14/24)</formula>
    </cfRule>
    <cfRule type="expression" dxfId="1350" priority="111">
      <formula>U$9&lt;8/24</formula>
    </cfRule>
  </conditionalFormatting>
  <conditionalFormatting sqref="R31:Z31">
    <cfRule type="expression" dxfId="1349" priority="104">
      <formula>R$9&gt;=20/24</formula>
    </cfRule>
    <cfRule type="expression" dxfId="1348" priority="105">
      <formula>AND(R$9&gt;=14/24,R$9&lt;20/24)</formula>
    </cfRule>
    <cfRule type="expression" dxfId="1347" priority="106">
      <formula>AND(R$9&gt;=8/24,R$9&lt;14/24)</formula>
    </cfRule>
    <cfRule type="expression" dxfId="1346" priority="107">
      <formula>R$9&lt;8/24</formula>
    </cfRule>
  </conditionalFormatting>
  <conditionalFormatting sqref="R48:Z48">
    <cfRule type="expression" dxfId="1345" priority="100">
      <formula>R$9&gt;=20/24</formula>
    </cfRule>
    <cfRule type="expression" dxfId="1344" priority="101">
      <formula>AND(R$9&gt;=14/24,R$9&lt;20/24)</formula>
    </cfRule>
    <cfRule type="expression" dxfId="1343" priority="102">
      <formula>AND(R$9&gt;=8/24,R$9&lt;14/24)</formula>
    </cfRule>
    <cfRule type="expression" dxfId="1342" priority="103">
      <formula>R$9&lt;8/24</formula>
    </cfRule>
  </conditionalFormatting>
  <conditionalFormatting sqref="R70:Z70">
    <cfRule type="expression" dxfId="1341" priority="96">
      <formula>R$9&gt;=20/24</formula>
    </cfRule>
    <cfRule type="expression" dxfId="1340" priority="97">
      <formula>AND(R$9&gt;=14/24,R$9&lt;20/24)</formula>
    </cfRule>
    <cfRule type="expression" dxfId="1339" priority="98">
      <formula>AND(R$9&gt;=8/24,R$9&lt;14/24)</formula>
    </cfRule>
    <cfRule type="expression" dxfId="1338" priority="99">
      <formula>R$9&lt;8/24</formula>
    </cfRule>
  </conditionalFormatting>
  <conditionalFormatting sqref="R72:Z72">
    <cfRule type="expression" dxfId="1337" priority="92">
      <formula>R$9&gt;=20/24</formula>
    </cfRule>
    <cfRule type="expression" dxfId="1336" priority="93">
      <formula>AND(R$9&gt;=14/24,R$9&lt;20/24)</formula>
    </cfRule>
    <cfRule type="expression" dxfId="1335" priority="94">
      <formula>AND(R$9&gt;=8/24,R$9&lt;14/24)</formula>
    </cfRule>
    <cfRule type="expression" dxfId="1334" priority="95">
      <formula>R$9&lt;8/24</formula>
    </cfRule>
  </conditionalFormatting>
  <conditionalFormatting sqref="L11:Y27">
    <cfRule type="expression" dxfId="1333" priority="88">
      <formula>L$9&gt;=20/24</formula>
    </cfRule>
    <cfRule type="expression" dxfId="1332" priority="89">
      <formula>AND(L$9&gt;=14/24,L$9&lt;20/24)</formula>
    </cfRule>
    <cfRule type="expression" dxfId="1331" priority="90">
      <formula>AND(L$9&gt;=8/24,L$9&lt;14/24)</formula>
    </cfRule>
    <cfRule type="expression" dxfId="1330" priority="91">
      <formula>L$9&lt;8/24</formula>
    </cfRule>
  </conditionalFormatting>
  <conditionalFormatting sqref="L40:Y40">
    <cfRule type="expression" dxfId="1329" priority="84">
      <formula>L$9&gt;=20/24</formula>
    </cfRule>
    <cfRule type="expression" dxfId="1328" priority="85">
      <formula>AND(L$9&gt;=14/24,L$9&lt;20/24)</formula>
    </cfRule>
    <cfRule type="expression" dxfId="1327" priority="86">
      <formula>AND(L$9&gt;=8/24,L$9&lt;14/24)</formula>
    </cfRule>
    <cfRule type="expression" dxfId="1326" priority="87">
      <formula>L$9&lt;8/24</formula>
    </cfRule>
  </conditionalFormatting>
  <conditionalFormatting sqref="L41:Y41">
    <cfRule type="expression" dxfId="1325" priority="80">
      <formula>L$9&gt;=20/24</formula>
    </cfRule>
    <cfRule type="expression" dxfId="1324" priority="81">
      <formula>AND(L$9&gt;=14/24,L$9&lt;20/24)</formula>
    </cfRule>
    <cfRule type="expression" dxfId="1323" priority="82">
      <formula>AND(L$9&gt;=8/24,L$9&lt;14/24)</formula>
    </cfRule>
    <cfRule type="expression" dxfId="1322" priority="83">
      <formula>L$9&lt;8/24</formula>
    </cfRule>
  </conditionalFormatting>
  <conditionalFormatting sqref="L36:Q39 R37:Y39">
    <cfRule type="expression" dxfId="1321" priority="76">
      <formula>L$9&gt;=20/24</formula>
    </cfRule>
    <cfRule type="expression" dxfId="1320" priority="77">
      <formula>AND(L$9&gt;=14/24,L$9&lt;20/24)</formula>
    </cfRule>
    <cfRule type="expression" dxfId="1319" priority="78">
      <formula>AND(L$9&gt;=8/24,L$9&lt;14/24)</formula>
    </cfRule>
    <cfRule type="expression" dxfId="1318" priority="79">
      <formula>L$9&lt;8/24</formula>
    </cfRule>
  </conditionalFormatting>
  <conditionalFormatting sqref="R29:AD29">
    <cfRule type="expression" dxfId="1317" priority="72">
      <formula>R$9&gt;=20/24</formula>
    </cfRule>
    <cfRule type="expression" dxfId="1316" priority="73">
      <formula>AND(R$9&gt;=14/24,R$9&lt;20/24)</formula>
    </cfRule>
    <cfRule type="expression" dxfId="1315" priority="74">
      <formula>AND(R$9&gt;=8/24,R$9&lt;14/24)</formula>
    </cfRule>
    <cfRule type="expression" dxfId="1314" priority="75">
      <formula>R$9&lt;8/24</formula>
    </cfRule>
  </conditionalFormatting>
  <conditionalFormatting sqref="R12:Y27 U14:AF27">
    <cfRule type="expression" dxfId="1313" priority="68">
      <formula>R$9&gt;=20/24</formula>
    </cfRule>
    <cfRule type="expression" dxfId="1312" priority="69">
      <formula>AND(R$9&gt;=14/24,R$9&lt;20/24)</formula>
    </cfRule>
    <cfRule type="expression" dxfId="1311" priority="70">
      <formula>AND(R$9&gt;=8/24,R$9&lt;14/24)</formula>
    </cfRule>
    <cfRule type="expression" dxfId="1310" priority="71">
      <formula>R$9&lt;8/24</formula>
    </cfRule>
  </conditionalFormatting>
  <conditionalFormatting sqref="R34:R39 S35:U39 V36:Z39 AA37:AF39">
    <cfRule type="expression" dxfId="1309" priority="64">
      <formula>R$9&gt;=20/24</formula>
    </cfRule>
    <cfRule type="expression" dxfId="1308" priority="65">
      <formula>AND(R$9&gt;=14/24,R$9&lt;20/24)</formula>
    </cfRule>
    <cfRule type="expression" dxfId="1307" priority="66">
      <formula>AND(R$9&gt;=8/24,R$9&lt;14/24)</formula>
    </cfRule>
    <cfRule type="expression" dxfId="1306" priority="67">
      <formula>R$9&lt;8/24</formula>
    </cfRule>
  </conditionalFormatting>
  <conditionalFormatting sqref="R40:AF40">
    <cfRule type="expression" dxfId="1305" priority="60">
      <formula>R$9&gt;=20/24</formula>
    </cfRule>
    <cfRule type="expression" dxfId="1304" priority="61">
      <formula>AND(R$9&gt;=14/24,R$9&lt;20/24)</formula>
    </cfRule>
    <cfRule type="expression" dxfId="1303" priority="62">
      <formula>AND(R$9&gt;=8/24,R$9&lt;14/24)</formula>
    </cfRule>
    <cfRule type="expression" dxfId="1302" priority="63">
      <formula>R$9&lt;8/24</formula>
    </cfRule>
  </conditionalFormatting>
  <conditionalFormatting sqref="R41:AF41">
    <cfRule type="expression" dxfId="1301" priority="56">
      <formula>R$9&gt;=20/24</formula>
    </cfRule>
    <cfRule type="expression" dxfId="1300" priority="57">
      <formula>AND(R$9&gt;=14/24,R$9&lt;20/24)</formula>
    </cfRule>
    <cfRule type="expression" dxfId="1299" priority="58">
      <formula>AND(R$9&gt;=8/24,R$9&lt;14/24)</formula>
    </cfRule>
    <cfRule type="expression" dxfId="1298" priority="59">
      <formula>R$9&lt;8/24</formula>
    </cfRule>
  </conditionalFormatting>
  <conditionalFormatting sqref="Z51:AF58">
    <cfRule type="expression" dxfId="1297" priority="52">
      <formula>Z$9&gt;=20/24</formula>
    </cfRule>
    <cfRule type="expression" dxfId="1296" priority="53">
      <formula>AND(Z$9&gt;=14/24,Z$9&lt;20/24)</formula>
    </cfRule>
    <cfRule type="expression" dxfId="1295" priority="54">
      <formula>AND(Z$9&gt;=8/24,Z$9&lt;14/24)</formula>
    </cfRule>
    <cfRule type="expression" dxfId="1294" priority="55">
      <formula>Z$9&lt;8/24</formula>
    </cfRule>
  </conditionalFormatting>
  <conditionalFormatting sqref="AA83:AF86">
    <cfRule type="expression" dxfId="1293" priority="48">
      <formula>AA$9&gt;=20/24</formula>
    </cfRule>
    <cfRule type="expression" dxfId="1292" priority="49">
      <formula>AND(AA$9&gt;=14/24,AA$9&lt;20/24)</formula>
    </cfRule>
    <cfRule type="expression" dxfId="1291" priority="50">
      <formula>AND(AA$9&gt;=8/24,AA$9&lt;14/24)</formula>
    </cfRule>
    <cfRule type="expression" dxfId="1290" priority="51">
      <formula>AA$9&lt;8/24</formula>
    </cfRule>
  </conditionalFormatting>
  <conditionalFormatting sqref="B83:K86">
    <cfRule type="expression" dxfId="1289" priority="40">
      <formula>B$9&gt;=20/24</formula>
    </cfRule>
    <cfRule type="expression" dxfId="1288" priority="41">
      <formula>AND(B$9&gt;=14/24,B$9&lt;20/24)</formula>
    </cfRule>
    <cfRule type="expression" dxfId="1287" priority="42">
      <formula>AND(B$9&gt;=8/24,B$9&lt;14/24)</formula>
    </cfRule>
    <cfRule type="expression" dxfId="1286" priority="43">
      <formula>B$9&lt;8/24</formula>
    </cfRule>
  </conditionalFormatting>
  <conditionalFormatting sqref="L83:Q86">
    <cfRule type="expression" dxfId="1285" priority="36">
      <formula>L$9&gt;=20/24</formula>
    </cfRule>
    <cfRule type="expression" dxfId="1284" priority="37">
      <formula>AND(L$9&gt;=14/24,L$9&lt;20/24)</formula>
    </cfRule>
    <cfRule type="expression" dxfId="1283" priority="38">
      <formula>AND(L$9&gt;=8/24,L$9&lt;14/24)</formula>
    </cfRule>
    <cfRule type="expression" dxfId="1282" priority="39">
      <formula>L$9&lt;8/24</formula>
    </cfRule>
  </conditionalFormatting>
  <conditionalFormatting sqref="R83:Z86">
    <cfRule type="expression" dxfId="1281" priority="32">
      <formula>R$9&gt;=20/24</formula>
    </cfRule>
    <cfRule type="expression" dxfId="1280" priority="33">
      <formula>AND(R$9&gt;=14/24,R$9&lt;20/24)</formula>
    </cfRule>
    <cfRule type="expression" dxfId="1279" priority="34">
      <formula>AND(R$9&gt;=8/24,R$9&lt;14/24)</formula>
    </cfRule>
    <cfRule type="expression" dxfId="1278" priority="35">
      <formula>R$9&lt;8/24</formula>
    </cfRule>
  </conditionalFormatting>
  <conditionalFormatting sqref="AG42 B11:AF47">
    <cfRule type="expression" dxfId="1277" priority="31">
      <formula>B11&gt;$AG11</formula>
    </cfRule>
  </conditionalFormatting>
  <conditionalFormatting sqref="T192:AX192">
    <cfRule type="expression" dxfId="1276" priority="27">
      <formula>T$9&gt;=20/24</formula>
    </cfRule>
    <cfRule type="expression" dxfId="1275" priority="28">
      <formula>AND(T$9&gt;=14/24,T$9&lt;20/24)</formula>
    </cfRule>
    <cfRule type="expression" dxfId="1274" priority="29">
      <formula>AND(T$9&gt;=8/24,T$9&lt;14/24)</formula>
    </cfRule>
    <cfRule type="expression" dxfId="1273" priority="30">
      <formula>T$9&lt;8/24</formula>
    </cfRule>
  </conditionalFormatting>
  <conditionalFormatting sqref="A11:A86 A88:A180">
    <cfRule type="expression" dxfId="1272" priority="26">
      <formula>$AH11=0</formula>
    </cfRule>
  </conditionalFormatting>
  <conditionalFormatting sqref="AA87:AF87">
    <cfRule type="expression" dxfId="1271" priority="22">
      <formula>AA$9&gt;=20/24</formula>
    </cfRule>
    <cfRule type="expression" dxfId="1270" priority="23">
      <formula>AND(AA$9&gt;=14/24,AA$9&lt;20/24)</formula>
    </cfRule>
    <cfRule type="expression" dxfId="1269" priority="24">
      <formula>AND(AA$9&gt;=8/24,AA$9&lt;14/24)</formula>
    </cfRule>
    <cfRule type="expression" dxfId="1268" priority="25">
      <formula>AA$9&lt;8/24</formula>
    </cfRule>
  </conditionalFormatting>
  <conditionalFormatting sqref="B87:K87">
    <cfRule type="expression" dxfId="1267" priority="18">
      <formula>B$9&gt;=20/24</formula>
    </cfRule>
    <cfRule type="expression" dxfId="1266" priority="19">
      <formula>AND(B$9&gt;=14/24,B$9&lt;20/24)</formula>
    </cfRule>
    <cfRule type="expression" dxfId="1265" priority="20">
      <formula>AND(B$9&gt;=8/24,B$9&lt;14/24)</formula>
    </cfRule>
    <cfRule type="expression" dxfId="1264" priority="21">
      <formula>B$9&lt;8/24</formula>
    </cfRule>
  </conditionalFormatting>
  <conditionalFormatting sqref="L87:Q87">
    <cfRule type="expression" dxfId="1263" priority="14">
      <formula>L$9&gt;=20/24</formula>
    </cfRule>
    <cfRule type="expression" dxfId="1262" priority="15">
      <formula>AND(L$9&gt;=14/24,L$9&lt;20/24)</formula>
    </cfRule>
    <cfRule type="expression" dxfId="1261" priority="16">
      <formula>AND(L$9&gt;=8/24,L$9&lt;14/24)</formula>
    </cfRule>
    <cfRule type="expression" dxfId="1260" priority="17">
      <formula>L$9&lt;8/24</formula>
    </cfRule>
  </conditionalFormatting>
  <conditionalFormatting sqref="R87:Z87">
    <cfRule type="expression" dxfId="1259" priority="10">
      <formula>R$9&gt;=20/24</formula>
    </cfRule>
    <cfRule type="expression" dxfId="1258" priority="11">
      <formula>AND(R$9&gt;=14/24,R$9&lt;20/24)</formula>
    </cfRule>
    <cfRule type="expression" dxfId="1257" priority="12">
      <formula>AND(R$9&gt;=8/24,R$9&lt;14/24)</formula>
    </cfRule>
    <cfRule type="expression" dxfId="1256" priority="13">
      <formula>R$9&lt;8/24</formula>
    </cfRule>
  </conditionalFormatting>
  <conditionalFormatting sqref="A87">
    <cfRule type="expression" dxfId="1255" priority="9">
      <formula>$AH87=0</formula>
    </cfRule>
  </conditionalFormatting>
  <conditionalFormatting sqref="B28:AF28">
    <cfRule type="expression" dxfId="1254" priority="5">
      <formula>B$9&gt;=20/24</formula>
    </cfRule>
    <cfRule type="expression" dxfId="1253" priority="6">
      <formula>AND(B$9&gt;=14/24,B$9&lt;20/24)</formula>
    </cfRule>
    <cfRule type="expression" dxfId="1252" priority="7">
      <formula>AND(B$9&gt;=8/24,B$9&lt;14/24)</formula>
    </cfRule>
    <cfRule type="expression" dxfId="1251" priority="8">
      <formula>B$9&lt;8/24</formula>
    </cfRule>
  </conditionalFormatting>
  <conditionalFormatting sqref="R28:AA28">
    <cfRule type="expression" dxfId="1250" priority="1">
      <formula>R$9&gt;=20/24</formula>
    </cfRule>
    <cfRule type="expression" dxfId="1249" priority="2">
      <formula>AND(R$9&gt;=14/24,R$9&lt;20/24)</formula>
    </cfRule>
    <cfRule type="expression" dxfId="1248" priority="3">
      <formula>AND(R$9&gt;=8/24,R$9&lt;14/24)</formula>
    </cfRule>
    <cfRule type="expression" dxfId="1247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Z44" sqref="Z4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25</v>
      </c>
      <c r="D4" s="226">
        <f ca="1">IFERROR(DATE(2021,4,13)+C4,"")</f>
        <v>44324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359.5</v>
      </c>
      <c r="C5" s="32">
        <f t="shared" ref="C5:AF5" si="0">C59</f>
        <v>384.1</v>
      </c>
      <c r="D5" s="32">
        <f t="shared" si="0"/>
        <v>383</v>
      </c>
      <c r="E5" s="32">
        <f t="shared" si="0"/>
        <v>426.36</v>
      </c>
      <c r="F5" s="32">
        <f t="shared" si="0"/>
        <v>433.1</v>
      </c>
      <c r="G5" s="32">
        <f t="shared" si="0"/>
        <v>459.77</v>
      </c>
      <c r="H5" s="32">
        <f t="shared" si="0"/>
        <v>422.81</v>
      </c>
      <c r="I5" s="32">
        <f t="shared" si="0"/>
        <v>440.89</v>
      </c>
      <c r="J5" s="32">
        <f t="shared" si="0"/>
        <v>401.24</v>
      </c>
      <c r="K5" s="32">
        <f t="shared" si="0"/>
        <v>417.5</v>
      </c>
      <c r="L5" s="32">
        <f t="shared" si="0"/>
        <v>428.7</v>
      </c>
      <c r="M5" s="32">
        <f t="shared" si="0"/>
        <v>408</v>
      </c>
      <c r="N5" s="32">
        <f t="shared" si="0"/>
        <v>410</v>
      </c>
      <c r="O5" s="32">
        <f t="shared" si="0"/>
        <v>395</v>
      </c>
      <c r="P5" s="32">
        <f t="shared" si="0"/>
        <v>389</v>
      </c>
      <c r="Q5" s="32">
        <f t="shared" si="0"/>
        <v>391.6</v>
      </c>
      <c r="R5" s="32">
        <f t="shared" si="0"/>
        <v>392.13</v>
      </c>
      <c r="S5" s="32">
        <f t="shared" si="0"/>
        <v>407.28</v>
      </c>
      <c r="T5" s="32">
        <f t="shared" si="0"/>
        <v>391.19</v>
      </c>
      <c r="U5" s="32">
        <f t="shared" si="0"/>
        <v>362.59999999999997</v>
      </c>
      <c r="V5" s="32">
        <f t="shared" si="0"/>
        <v>359.4</v>
      </c>
      <c r="W5" s="32">
        <f t="shared" si="0"/>
        <v>386.02</v>
      </c>
      <c r="X5" s="32">
        <f t="shared" si="0"/>
        <v>396.8</v>
      </c>
      <c r="Y5" s="32">
        <f t="shared" si="0"/>
        <v>457.9</v>
      </c>
      <c r="Z5" s="32">
        <f t="shared" si="0"/>
        <v>430.5</v>
      </c>
      <c r="AA5" s="32">
        <f t="shared" si="0"/>
        <v>415.3</v>
      </c>
      <c r="AB5" s="32">
        <f t="shared" si="0"/>
        <v>387</v>
      </c>
      <c r="AC5" s="32">
        <f t="shared" si="0"/>
        <v>414</v>
      </c>
      <c r="AD5" s="32">
        <f t="shared" si="0"/>
        <v>423</v>
      </c>
      <c r="AE5" s="32">
        <f t="shared" si="0"/>
        <v>373</v>
      </c>
      <c r="AF5" s="32">
        <f t="shared" si="0"/>
        <v>435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0"/>
      <c r="E6" s="180"/>
      <c r="F6" s="180"/>
      <c r="G6" s="180"/>
      <c r="H6" s="180"/>
      <c r="I6" s="180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933MW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Load=766</v>
      </c>
      <c r="B7" s="35">
        <f t="shared" ref="B7:AF7" si="1">B65</f>
        <v>793.93999999999994</v>
      </c>
      <c r="C7" s="35">
        <f t="shared" si="1"/>
        <v>783.94</v>
      </c>
      <c r="D7" s="35">
        <f t="shared" si="1"/>
        <v>765.74</v>
      </c>
      <c r="E7" s="35">
        <f t="shared" si="1"/>
        <v>773.1</v>
      </c>
      <c r="F7" s="35">
        <f t="shared" si="1"/>
        <v>779.94</v>
      </c>
      <c r="G7" s="35">
        <f t="shared" si="1"/>
        <v>812.41</v>
      </c>
      <c r="H7" s="35">
        <f t="shared" si="1"/>
        <v>822.95</v>
      </c>
      <c r="I7" s="35">
        <f t="shared" si="1"/>
        <v>871.93000000000006</v>
      </c>
      <c r="J7" s="35">
        <f t="shared" si="1"/>
        <v>903.88</v>
      </c>
      <c r="K7" s="35">
        <f t="shared" si="1"/>
        <v>919.93999999999994</v>
      </c>
      <c r="L7" s="35">
        <f>L65</f>
        <v>933.04</v>
      </c>
      <c r="M7" s="35">
        <f t="shared" si="1"/>
        <v>923.64</v>
      </c>
      <c r="N7" s="35">
        <f t="shared" si="1"/>
        <v>931.54000000000008</v>
      </c>
      <c r="O7" s="35">
        <f t="shared" si="1"/>
        <v>876.33999999999992</v>
      </c>
      <c r="P7" s="35">
        <f t="shared" si="1"/>
        <v>859.83999999999992</v>
      </c>
      <c r="Q7" s="35">
        <f t="shared" si="1"/>
        <v>854.04</v>
      </c>
      <c r="R7" s="35">
        <f t="shared" si="1"/>
        <v>866.37</v>
      </c>
      <c r="S7" s="35">
        <f t="shared" si="1"/>
        <v>899.81999999999994</v>
      </c>
      <c r="T7" s="35">
        <f t="shared" si="1"/>
        <v>878.13</v>
      </c>
      <c r="U7" s="35">
        <f t="shared" si="1"/>
        <v>865.04</v>
      </c>
      <c r="V7" s="35">
        <f t="shared" si="1"/>
        <v>865.93999999999994</v>
      </c>
      <c r="W7" s="35">
        <f t="shared" si="1"/>
        <v>885.76</v>
      </c>
      <c r="X7" s="35">
        <f t="shared" si="1"/>
        <v>955.44</v>
      </c>
      <c r="Y7" s="35">
        <f t="shared" si="1"/>
        <v>1055.54</v>
      </c>
      <c r="Z7" s="35">
        <f t="shared" si="1"/>
        <v>1129.54</v>
      </c>
      <c r="AA7" s="35">
        <f t="shared" si="1"/>
        <v>1082.44</v>
      </c>
      <c r="AB7" s="35">
        <f t="shared" si="1"/>
        <v>981.54000000000008</v>
      </c>
      <c r="AC7" s="35">
        <f t="shared" si="1"/>
        <v>1023.44</v>
      </c>
      <c r="AD7" s="35">
        <f t="shared" si="1"/>
        <v>955.24</v>
      </c>
      <c r="AE7" s="35">
        <f t="shared" si="1"/>
        <v>866.24</v>
      </c>
      <c r="AF7" s="35">
        <f t="shared" si="1"/>
        <v>834.24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29.7</v>
      </c>
      <c r="C11" s="47">
        <v>29.7</v>
      </c>
      <c r="D11" s="47">
        <v>29.7</v>
      </c>
      <c r="E11" s="47">
        <v>29.7</v>
      </c>
      <c r="F11" s="47">
        <v>29.7</v>
      </c>
      <c r="G11" s="47">
        <v>30</v>
      </c>
      <c r="H11" s="47">
        <v>29.8</v>
      </c>
      <c r="I11" s="47">
        <v>29.8</v>
      </c>
      <c r="J11" s="47">
        <v>29.8</v>
      </c>
      <c r="K11" s="47">
        <v>29.4</v>
      </c>
      <c r="L11" s="48">
        <v>29.4</v>
      </c>
      <c r="M11" s="48">
        <v>29.6</v>
      </c>
      <c r="N11" s="48">
        <v>29.6</v>
      </c>
      <c r="O11" s="48">
        <v>28</v>
      </c>
      <c r="P11" s="48">
        <v>26.9</v>
      </c>
      <c r="Q11" s="48">
        <v>26.3</v>
      </c>
      <c r="R11" s="48">
        <v>25.6</v>
      </c>
      <c r="S11" s="48">
        <v>27</v>
      </c>
      <c r="T11" s="48">
        <v>26.8</v>
      </c>
      <c r="U11" s="48">
        <v>25.9</v>
      </c>
      <c r="V11" s="48">
        <v>27.6</v>
      </c>
      <c r="W11" s="48">
        <v>28</v>
      </c>
      <c r="X11" s="48">
        <v>26.9</v>
      </c>
      <c r="Y11" s="48">
        <v>27.2</v>
      </c>
      <c r="Z11" s="49">
        <v>26.8</v>
      </c>
      <c r="AA11" s="49">
        <v>30.4</v>
      </c>
      <c r="AB11" s="49">
        <v>30.4</v>
      </c>
      <c r="AC11" s="49">
        <v>38</v>
      </c>
      <c r="AD11" s="49">
        <v>58</v>
      </c>
      <c r="AE11" s="49">
        <v>58</v>
      </c>
      <c r="AF11" s="49">
        <v>49</v>
      </c>
      <c r="AG11" s="50">
        <v>60</v>
      </c>
      <c r="AH11" s="51">
        <f>MAX(B11:AF11)</f>
        <v>58</v>
      </c>
      <c r="AI11" s="52">
        <f>MIN(B11:AF11)</f>
        <v>25.6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33.799999999999997</v>
      </c>
      <c r="C12" s="55">
        <v>33.5</v>
      </c>
      <c r="D12" s="55">
        <v>33.5</v>
      </c>
      <c r="E12" s="55">
        <v>33.5</v>
      </c>
      <c r="F12" s="55">
        <v>35.200000000000003</v>
      </c>
      <c r="G12" s="55">
        <v>35.700000000000003</v>
      </c>
      <c r="H12" s="55">
        <v>35.5</v>
      </c>
      <c r="I12" s="55">
        <v>35.5</v>
      </c>
      <c r="J12" s="55">
        <v>36</v>
      </c>
      <c r="K12" s="55">
        <v>36.200000000000003</v>
      </c>
      <c r="L12" s="48">
        <v>38</v>
      </c>
      <c r="M12" s="48">
        <v>35.6</v>
      </c>
      <c r="N12" s="48">
        <v>35.9</v>
      </c>
      <c r="O12" s="48">
        <v>35.700000000000003</v>
      </c>
      <c r="P12" s="48">
        <v>35.799999999999997</v>
      </c>
      <c r="Q12" s="48">
        <v>38.5</v>
      </c>
      <c r="R12" s="48">
        <v>38.4</v>
      </c>
      <c r="S12" s="48">
        <v>35</v>
      </c>
      <c r="T12" s="48">
        <v>33.6</v>
      </c>
      <c r="U12" s="48">
        <v>33.200000000000003</v>
      </c>
      <c r="V12" s="48">
        <v>34.1</v>
      </c>
      <c r="W12" s="48">
        <v>33.6</v>
      </c>
      <c r="X12" s="48">
        <v>33.200000000000003</v>
      </c>
      <c r="Y12" s="48">
        <v>32.9</v>
      </c>
      <c r="Z12" s="48">
        <v>33.4</v>
      </c>
      <c r="AA12" s="48">
        <v>33.299999999999997</v>
      </c>
      <c r="AB12" s="48">
        <v>33.299999999999997</v>
      </c>
      <c r="AC12" s="48">
        <v>33.5</v>
      </c>
      <c r="AD12" s="48">
        <v>33.5</v>
      </c>
      <c r="AE12" s="48">
        <v>33.5</v>
      </c>
      <c r="AF12" s="48">
        <v>33.5</v>
      </c>
      <c r="AG12" s="56">
        <v>50</v>
      </c>
      <c r="AH12" s="51">
        <f t="shared" ref="AH12:AH77" si="2">MAX(B12:AF12)</f>
        <v>38.5</v>
      </c>
      <c r="AI12" s="52">
        <f t="shared" ref="AI12:AI77" si="3">MIN(B12:AF12)</f>
        <v>32.9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18.100000000000001</v>
      </c>
      <c r="C13" s="55">
        <v>18.100000000000001</v>
      </c>
      <c r="D13" s="55">
        <v>18.100000000000001</v>
      </c>
      <c r="E13" s="55">
        <v>18.100000000000001</v>
      </c>
      <c r="F13" s="55">
        <v>18.100000000000001</v>
      </c>
      <c r="G13" s="55">
        <v>18.100000000000001</v>
      </c>
      <c r="H13" s="55">
        <v>18.100000000000001</v>
      </c>
      <c r="I13" s="55">
        <v>18.100000000000001</v>
      </c>
      <c r="J13" s="55">
        <v>18.100000000000001</v>
      </c>
      <c r="K13" s="55">
        <v>18.100000000000001</v>
      </c>
      <c r="L13" s="48">
        <v>18.2</v>
      </c>
      <c r="M13" s="48">
        <v>17.5</v>
      </c>
      <c r="N13" s="48">
        <v>17.5</v>
      </c>
      <c r="O13" s="48">
        <v>17.5</v>
      </c>
      <c r="P13" s="48">
        <v>17.5</v>
      </c>
      <c r="Q13" s="48">
        <v>17.5</v>
      </c>
      <c r="R13" s="48">
        <v>17.5</v>
      </c>
      <c r="S13" s="48">
        <v>18</v>
      </c>
      <c r="T13" s="48">
        <v>19.600000000000001</v>
      </c>
      <c r="U13" s="48">
        <v>18.399999999999999</v>
      </c>
      <c r="V13" s="48">
        <v>18.399999999999999</v>
      </c>
      <c r="W13" s="48">
        <v>18.399999999999999</v>
      </c>
      <c r="X13" s="48">
        <v>18.3</v>
      </c>
      <c r="Y13" s="48">
        <v>18.3</v>
      </c>
      <c r="Z13" s="48">
        <v>18.3</v>
      </c>
      <c r="AA13" s="48">
        <v>19.399999999999999</v>
      </c>
      <c r="AB13" s="48">
        <v>19.399999999999999</v>
      </c>
      <c r="AC13" s="48">
        <v>19.399999999999999</v>
      </c>
      <c r="AD13" s="48">
        <v>19.399999999999999</v>
      </c>
      <c r="AE13" s="48">
        <v>19.399999999999999</v>
      </c>
      <c r="AF13" s="48">
        <v>19.399999999999999</v>
      </c>
      <c r="AG13" s="58">
        <v>45</v>
      </c>
      <c r="AH13" s="51">
        <f t="shared" si="2"/>
        <v>19.600000000000001</v>
      </c>
      <c r="AI13" s="52">
        <f t="shared" si="3"/>
        <v>17.5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16</v>
      </c>
      <c r="C14" s="55">
        <v>16</v>
      </c>
      <c r="D14" s="55">
        <v>16</v>
      </c>
      <c r="E14" s="55">
        <v>16</v>
      </c>
      <c r="F14" s="55">
        <v>16</v>
      </c>
      <c r="G14" s="55">
        <v>16</v>
      </c>
      <c r="H14" s="55">
        <v>16</v>
      </c>
      <c r="I14" s="55">
        <v>16</v>
      </c>
      <c r="J14" s="55">
        <v>16</v>
      </c>
      <c r="K14" s="55">
        <v>16</v>
      </c>
      <c r="L14" s="48">
        <v>16</v>
      </c>
      <c r="M14" s="48">
        <v>14</v>
      </c>
      <c r="N14" s="48">
        <v>14</v>
      </c>
      <c r="O14" s="48">
        <v>14</v>
      </c>
      <c r="P14" s="48">
        <v>14</v>
      </c>
      <c r="Q14" s="48">
        <v>14</v>
      </c>
      <c r="R14" s="48">
        <v>14</v>
      </c>
      <c r="S14" s="48">
        <v>14</v>
      </c>
      <c r="T14" s="48">
        <v>14</v>
      </c>
      <c r="U14" s="48">
        <v>14</v>
      </c>
      <c r="V14" s="48">
        <v>14</v>
      </c>
      <c r="W14" s="48">
        <v>14</v>
      </c>
      <c r="X14" s="48">
        <v>14</v>
      </c>
      <c r="Y14" s="48">
        <v>14</v>
      </c>
      <c r="Z14" s="48">
        <v>14</v>
      </c>
      <c r="AA14" s="48">
        <v>14</v>
      </c>
      <c r="AB14" s="48">
        <v>14</v>
      </c>
      <c r="AC14" s="48">
        <v>14</v>
      </c>
      <c r="AD14" s="48">
        <v>14</v>
      </c>
      <c r="AE14" s="48">
        <v>14</v>
      </c>
      <c r="AF14" s="48">
        <v>14</v>
      </c>
      <c r="AG14" s="58">
        <v>25</v>
      </c>
      <c r="AH14" s="51">
        <f t="shared" si="2"/>
        <v>16</v>
      </c>
      <c r="AI14" s="52">
        <f t="shared" si="3"/>
        <v>14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10.199999999999999</v>
      </c>
      <c r="C15" s="55">
        <v>10.4</v>
      </c>
      <c r="D15" s="55">
        <v>12.2</v>
      </c>
      <c r="E15" s="55">
        <v>12.9</v>
      </c>
      <c r="F15" s="55">
        <v>12</v>
      </c>
      <c r="G15" s="55">
        <v>10.1</v>
      </c>
      <c r="H15" s="55">
        <v>10</v>
      </c>
      <c r="I15" s="55">
        <v>11.7</v>
      </c>
      <c r="J15" s="55">
        <v>12.3</v>
      </c>
      <c r="K15" s="55">
        <v>12.4</v>
      </c>
      <c r="L15" s="48">
        <v>12.4</v>
      </c>
      <c r="M15" s="48">
        <v>10.1</v>
      </c>
      <c r="N15" s="48">
        <v>11.7</v>
      </c>
      <c r="O15" s="48">
        <v>10.9</v>
      </c>
      <c r="P15" s="48">
        <v>10.6</v>
      </c>
      <c r="Q15" s="48">
        <v>10.5</v>
      </c>
      <c r="R15" s="48">
        <v>10.9</v>
      </c>
      <c r="S15" s="48">
        <v>10.8</v>
      </c>
      <c r="T15" s="48">
        <v>10.9</v>
      </c>
      <c r="U15" s="48">
        <v>13.2</v>
      </c>
      <c r="V15" s="48">
        <v>13.3</v>
      </c>
      <c r="W15" s="48">
        <v>13.4</v>
      </c>
      <c r="X15" s="48">
        <v>13.3</v>
      </c>
      <c r="Y15" s="48">
        <v>13.3</v>
      </c>
      <c r="Z15" s="48">
        <v>12.9</v>
      </c>
      <c r="AA15" s="48">
        <v>13.3</v>
      </c>
      <c r="AB15" s="48">
        <v>13.3</v>
      </c>
      <c r="AC15" s="48">
        <v>13.3</v>
      </c>
      <c r="AD15" s="48">
        <v>13.3</v>
      </c>
      <c r="AE15" s="48">
        <v>13.3</v>
      </c>
      <c r="AF15" s="48">
        <v>13.3</v>
      </c>
      <c r="AG15" s="58">
        <v>25</v>
      </c>
      <c r="AH15" s="51">
        <f t="shared" si="2"/>
        <v>13.4</v>
      </c>
      <c r="AI15" s="52">
        <f t="shared" si="3"/>
        <v>10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13.8</v>
      </c>
      <c r="C17" s="55">
        <v>13.8</v>
      </c>
      <c r="D17" s="55">
        <v>13.7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17.5</v>
      </c>
      <c r="T17" s="48">
        <v>17.3</v>
      </c>
      <c r="U17" s="48">
        <v>17.100000000000001</v>
      </c>
      <c r="V17" s="48">
        <v>17.100000000000001</v>
      </c>
      <c r="W17" s="48">
        <v>9.5</v>
      </c>
      <c r="X17" s="48">
        <v>8.1999999999999993</v>
      </c>
      <c r="Y17" s="48">
        <v>19</v>
      </c>
      <c r="Z17" s="48">
        <v>18.5</v>
      </c>
      <c r="AA17" s="48">
        <v>18.600000000000001</v>
      </c>
      <c r="AB17" s="48">
        <v>18.600000000000001</v>
      </c>
      <c r="AC17" s="48">
        <v>18.600000000000001</v>
      </c>
      <c r="AD17" s="48">
        <v>18.600000000000001</v>
      </c>
      <c r="AE17" s="48">
        <v>18.600000000000001</v>
      </c>
      <c r="AF17" s="48">
        <v>18.600000000000001</v>
      </c>
      <c r="AG17" s="58">
        <v>22.1</v>
      </c>
      <c r="AH17" s="51">
        <f t="shared" si="2"/>
        <v>19</v>
      </c>
      <c r="AI17" s="52">
        <f t="shared" si="3"/>
        <v>0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8</v>
      </c>
      <c r="C18" s="55">
        <v>8</v>
      </c>
      <c r="D18" s="55">
        <v>8</v>
      </c>
      <c r="E18" s="55">
        <v>8</v>
      </c>
      <c r="F18" s="55">
        <v>8</v>
      </c>
      <c r="G18" s="55">
        <v>8</v>
      </c>
      <c r="H18" s="55">
        <v>8</v>
      </c>
      <c r="I18" s="55">
        <v>8</v>
      </c>
      <c r="J18" s="55">
        <v>8</v>
      </c>
      <c r="K18" s="55">
        <v>8</v>
      </c>
      <c r="L18" s="48">
        <v>8</v>
      </c>
      <c r="M18" s="48">
        <v>8</v>
      </c>
      <c r="N18" s="48">
        <v>8</v>
      </c>
      <c r="O18" s="48">
        <v>8</v>
      </c>
      <c r="P18" s="48">
        <v>8</v>
      </c>
      <c r="Q18" s="48">
        <v>8</v>
      </c>
      <c r="R18" s="48">
        <v>8</v>
      </c>
      <c r="S18" s="48">
        <v>8</v>
      </c>
      <c r="T18" s="48">
        <v>8</v>
      </c>
      <c r="U18" s="48">
        <v>8</v>
      </c>
      <c r="V18" s="48">
        <v>8</v>
      </c>
      <c r="W18" s="48">
        <v>8</v>
      </c>
      <c r="X18" s="48">
        <v>8</v>
      </c>
      <c r="Y18" s="48">
        <v>8</v>
      </c>
      <c r="Z18" s="48">
        <v>8</v>
      </c>
      <c r="AA18" s="48">
        <v>8</v>
      </c>
      <c r="AB18" s="48">
        <v>8</v>
      </c>
      <c r="AC18" s="48">
        <v>8</v>
      </c>
      <c r="AD18" s="48">
        <v>8</v>
      </c>
      <c r="AE18" s="48">
        <v>8</v>
      </c>
      <c r="AF18" s="48">
        <v>8</v>
      </c>
      <c r="AG18" s="58">
        <v>22.1</v>
      </c>
      <c r="AH18" s="51">
        <f t="shared" si="2"/>
        <v>8</v>
      </c>
      <c r="AI18" s="52">
        <f t="shared" si="3"/>
        <v>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11.4</v>
      </c>
      <c r="C19" s="55">
        <v>11.8</v>
      </c>
      <c r="D19" s="55">
        <v>11.8</v>
      </c>
      <c r="E19" s="55">
        <v>11.4</v>
      </c>
      <c r="F19" s="55">
        <v>10.7</v>
      </c>
      <c r="G19" s="55">
        <v>10.3</v>
      </c>
      <c r="H19" s="55">
        <v>10.3</v>
      </c>
      <c r="I19" s="55">
        <v>10.7</v>
      </c>
      <c r="J19" s="55">
        <v>11</v>
      </c>
      <c r="K19" s="55">
        <v>11.4</v>
      </c>
      <c r="L19" s="55">
        <v>11.4</v>
      </c>
      <c r="M19" s="55">
        <v>10.6</v>
      </c>
      <c r="N19" s="55">
        <v>9.8000000000000007</v>
      </c>
      <c r="O19" s="55">
        <v>9.8000000000000007</v>
      </c>
      <c r="P19" s="55">
        <v>9</v>
      </c>
      <c r="Q19" s="55">
        <v>8.3000000000000007</v>
      </c>
      <c r="R19" s="55">
        <v>8.6</v>
      </c>
      <c r="S19" s="55">
        <v>8.6</v>
      </c>
      <c r="T19" s="55">
        <v>8.3000000000000007</v>
      </c>
      <c r="U19" s="55">
        <v>8.5</v>
      </c>
      <c r="V19" s="55">
        <v>10.1</v>
      </c>
      <c r="W19" s="55">
        <v>10.3</v>
      </c>
      <c r="X19" s="55">
        <v>10.5</v>
      </c>
      <c r="Y19" s="55">
        <v>10.8</v>
      </c>
      <c r="Z19" s="48">
        <v>11.3</v>
      </c>
      <c r="AA19" s="48">
        <v>11.5</v>
      </c>
      <c r="AB19" s="48">
        <v>11.5</v>
      </c>
      <c r="AC19" s="48">
        <v>11.5</v>
      </c>
      <c r="AD19" s="48">
        <v>11.5</v>
      </c>
      <c r="AE19" s="48">
        <v>11.5</v>
      </c>
      <c r="AF19" s="48">
        <v>11.5</v>
      </c>
      <c r="AG19" s="58">
        <v>22</v>
      </c>
      <c r="AH19" s="51">
        <f t="shared" si="2"/>
        <v>11.8</v>
      </c>
      <c r="AI19" s="52">
        <f t="shared" si="3"/>
        <v>8.3000000000000007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8</v>
      </c>
      <c r="C20" s="55">
        <v>8</v>
      </c>
      <c r="D20" s="55">
        <v>8</v>
      </c>
      <c r="E20" s="55">
        <v>8</v>
      </c>
      <c r="F20" s="55">
        <v>8</v>
      </c>
      <c r="G20" s="55">
        <v>8</v>
      </c>
      <c r="H20" s="55">
        <v>8</v>
      </c>
      <c r="I20" s="55">
        <v>8</v>
      </c>
      <c r="J20" s="55">
        <v>8</v>
      </c>
      <c r="K20" s="55">
        <v>8</v>
      </c>
      <c r="L20" s="55">
        <v>8</v>
      </c>
      <c r="M20" s="55">
        <v>8</v>
      </c>
      <c r="N20" s="55">
        <v>8</v>
      </c>
      <c r="O20" s="55">
        <v>8</v>
      </c>
      <c r="P20" s="55">
        <v>8</v>
      </c>
      <c r="Q20" s="55">
        <v>8</v>
      </c>
      <c r="R20" s="55">
        <v>8</v>
      </c>
      <c r="S20" s="55">
        <v>8</v>
      </c>
      <c r="T20" s="55">
        <v>8</v>
      </c>
      <c r="U20" s="55">
        <v>8</v>
      </c>
      <c r="V20" s="55">
        <v>8</v>
      </c>
      <c r="W20" s="55">
        <v>8</v>
      </c>
      <c r="X20" s="55">
        <v>8</v>
      </c>
      <c r="Y20" s="55">
        <v>8</v>
      </c>
      <c r="Z20" s="48">
        <v>8</v>
      </c>
      <c r="AA20" s="48">
        <v>8</v>
      </c>
      <c r="AB20" s="48">
        <v>8</v>
      </c>
      <c r="AC20" s="48">
        <v>8</v>
      </c>
      <c r="AD20" s="48">
        <v>8</v>
      </c>
      <c r="AE20" s="48">
        <v>8</v>
      </c>
      <c r="AF20" s="48">
        <v>8</v>
      </c>
      <c r="AG20" s="58">
        <v>22</v>
      </c>
      <c r="AH20" s="51">
        <f t="shared" si="2"/>
        <v>8</v>
      </c>
      <c r="AI20" s="52">
        <f t="shared" si="3"/>
        <v>8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6.7</v>
      </c>
      <c r="C21" s="55">
        <v>6.7</v>
      </c>
      <c r="D21" s="55">
        <v>6.7</v>
      </c>
      <c r="E21" s="55">
        <v>6.7</v>
      </c>
      <c r="F21" s="55">
        <v>6.7</v>
      </c>
      <c r="G21" s="55">
        <v>6.7</v>
      </c>
      <c r="H21" s="55">
        <v>6.7</v>
      </c>
      <c r="I21" s="55">
        <v>6.7</v>
      </c>
      <c r="J21" s="55">
        <v>6.7</v>
      </c>
      <c r="K21" s="55">
        <v>6.7</v>
      </c>
      <c r="L21" s="55">
        <v>6.7</v>
      </c>
      <c r="M21" s="55">
        <v>6.7</v>
      </c>
      <c r="N21" s="55">
        <v>6.7</v>
      </c>
      <c r="O21" s="55">
        <v>6.7</v>
      </c>
      <c r="P21" s="55">
        <v>6.7</v>
      </c>
      <c r="Q21" s="55">
        <v>6.7</v>
      </c>
      <c r="R21" s="55">
        <v>6.7</v>
      </c>
      <c r="S21" s="55">
        <v>6.7</v>
      </c>
      <c r="T21" s="55">
        <v>6.7</v>
      </c>
      <c r="U21" s="55">
        <v>6.7</v>
      </c>
      <c r="V21" s="55">
        <v>6.7</v>
      </c>
      <c r="W21" s="55">
        <v>6.7</v>
      </c>
      <c r="X21" s="55">
        <v>6.7</v>
      </c>
      <c r="Y21" s="55">
        <v>6.7</v>
      </c>
      <c r="Z21" s="48">
        <v>6.7</v>
      </c>
      <c r="AA21" s="48">
        <v>6.7</v>
      </c>
      <c r="AB21" s="48">
        <v>6.7</v>
      </c>
      <c r="AC21" s="48">
        <v>6.7</v>
      </c>
      <c r="AD21" s="48">
        <v>6.7</v>
      </c>
      <c r="AE21" s="48">
        <v>6.7</v>
      </c>
      <c r="AF21" s="48">
        <v>6.7</v>
      </c>
      <c r="AG21" s="58">
        <v>14.9</v>
      </c>
      <c r="AH21" s="51">
        <f t="shared" si="2"/>
        <v>6.7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58">
        <v>12</v>
      </c>
      <c r="AH24" s="51">
        <f t="shared" si="2"/>
        <v>0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4</v>
      </c>
      <c r="C27" s="55">
        <v>4</v>
      </c>
      <c r="D27" s="55">
        <v>4</v>
      </c>
      <c r="E27" s="55">
        <v>4</v>
      </c>
      <c r="F27" s="55">
        <v>4</v>
      </c>
      <c r="G27" s="55">
        <v>4</v>
      </c>
      <c r="H27" s="55">
        <v>4</v>
      </c>
      <c r="I27" s="55">
        <v>4</v>
      </c>
      <c r="J27" s="55">
        <v>4</v>
      </c>
      <c r="K27" s="55">
        <v>4</v>
      </c>
      <c r="L27" s="55">
        <v>4</v>
      </c>
      <c r="M27" s="55">
        <v>4</v>
      </c>
      <c r="N27" s="55">
        <v>4</v>
      </c>
      <c r="O27" s="55">
        <v>4</v>
      </c>
      <c r="P27" s="55">
        <v>4</v>
      </c>
      <c r="Q27" s="55">
        <v>4</v>
      </c>
      <c r="R27" s="55">
        <v>4</v>
      </c>
      <c r="S27" s="55">
        <v>4</v>
      </c>
      <c r="T27" s="55">
        <v>4</v>
      </c>
      <c r="U27" s="55">
        <v>4</v>
      </c>
      <c r="V27" s="55">
        <v>4</v>
      </c>
      <c r="W27" s="55">
        <v>4</v>
      </c>
      <c r="X27" s="55">
        <v>4</v>
      </c>
      <c r="Y27" s="55">
        <v>4</v>
      </c>
      <c r="Z27" s="48">
        <v>4</v>
      </c>
      <c r="AA27" s="48">
        <v>4</v>
      </c>
      <c r="AB27" s="48">
        <v>4</v>
      </c>
      <c r="AC27" s="48">
        <v>4</v>
      </c>
      <c r="AD27" s="48">
        <v>4</v>
      </c>
      <c r="AE27" s="48">
        <v>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78.3</v>
      </c>
      <c r="C29" s="55">
        <v>73</v>
      </c>
      <c r="D29" s="55">
        <v>70.2</v>
      </c>
      <c r="E29" s="55">
        <v>64.900000000000006</v>
      </c>
      <c r="F29" s="55">
        <v>65.7</v>
      </c>
      <c r="G29" s="55">
        <v>64.900000000000006</v>
      </c>
      <c r="H29" s="55">
        <v>64</v>
      </c>
      <c r="I29" s="55">
        <v>61.2</v>
      </c>
      <c r="J29" s="55">
        <v>60.2</v>
      </c>
      <c r="K29" s="55">
        <v>57.8</v>
      </c>
      <c r="L29" s="55">
        <v>57.8</v>
      </c>
      <c r="M29" s="55">
        <v>57.8</v>
      </c>
      <c r="N29" s="55">
        <v>50.2</v>
      </c>
      <c r="O29" s="55">
        <v>49.6</v>
      </c>
      <c r="P29" s="55">
        <v>53</v>
      </c>
      <c r="Q29" s="55">
        <v>44.4</v>
      </c>
      <c r="R29" s="55">
        <v>45.3</v>
      </c>
      <c r="S29" s="66">
        <v>53.2</v>
      </c>
      <c r="T29" s="66">
        <v>53</v>
      </c>
      <c r="U29" s="66">
        <v>47.9</v>
      </c>
      <c r="V29" s="66">
        <v>47.7</v>
      </c>
      <c r="W29" s="66">
        <v>47.7</v>
      </c>
      <c r="X29" s="66">
        <v>41.1</v>
      </c>
      <c r="Y29" s="66">
        <v>40.200000000000003</v>
      </c>
      <c r="Z29" s="66">
        <v>42.3</v>
      </c>
      <c r="AA29" s="66">
        <v>46.5</v>
      </c>
      <c r="AB29" s="66">
        <v>46.5</v>
      </c>
      <c r="AC29" s="66">
        <v>46</v>
      </c>
      <c r="AD29" s="66">
        <v>25</v>
      </c>
      <c r="AE29" s="66">
        <v>48.5</v>
      </c>
      <c r="AF29" s="66">
        <v>46</v>
      </c>
      <c r="AG29" s="58">
        <v>240</v>
      </c>
      <c r="AH29" s="51">
        <f t="shared" si="2"/>
        <v>78.3</v>
      </c>
      <c r="AI29" s="52">
        <f t="shared" si="3"/>
        <v>25</v>
      </c>
      <c r="AK29" s="53"/>
    </row>
    <row r="30" spans="1:88" ht="15.75" thickBot="1" x14ac:dyDescent="0.3">
      <c r="A30" s="67" t="s">
        <v>37</v>
      </c>
      <c r="B30" s="68">
        <f>SUM(B11:B28)</f>
        <v>262.39999999999998</v>
      </c>
      <c r="C30" s="68">
        <f t="shared" ref="C30:AF30" si="4">SUM(C11:C28)</f>
        <v>262.70000000000005</v>
      </c>
      <c r="D30" s="68">
        <f t="shared" si="4"/>
        <v>264.39999999999998</v>
      </c>
      <c r="E30" s="68">
        <f t="shared" si="4"/>
        <v>251</v>
      </c>
      <c r="F30" s="68">
        <f t="shared" si="4"/>
        <v>251.1</v>
      </c>
      <c r="G30" s="68">
        <f t="shared" si="4"/>
        <v>249.6</v>
      </c>
      <c r="H30" s="68">
        <f t="shared" si="4"/>
        <v>249.1</v>
      </c>
      <c r="I30" s="68">
        <f t="shared" si="4"/>
        <v>251.2</v>
      </c>
      <c r="J30" s="68">
        <f t="shared" si="4"/>
        <v>252.6</v>
      </c>
      <c r="K30" s="68">
        <f t="shared" si="4"/>
        <v>252.89999999999998</v>
      </c>
      <c r="L30" s="68">
        <f t="shared" si="4"/>
        <v>254.8</v>
      </c>
      <c r="M30" s="68">
        <f>SUM(M11:M28)</f>
        <v>246.79999999999998</v>
      </c>
      <c r="N30" s="68">
        <f>SUM(N11:N28)</f>
        <v>247.9</v>
      </c>
      <c r="O30" s="68">
        <f t="shared" si="4"/>
        <v>245.3</v>
      </c>
      <c r="P30" s="68">
        <f t="shared" si="4"/>
        <v>243.2</v>
      </c>
      <c r="Q30" s="68">
        <f t="shared" si="4"/>
        <v>244.5</v>
      </c>
      <c r="R30" s="68">
        <f t="shared" si="4"/>
        <v>244.4</v>
      </c>
      <c r="S30" s="68">
        <f t="shared" si="4"/>
        <v>260.29999999999995</v>
      </c>
      <c r="T30" s="68">
        <f t="shared" si="4"/>
        <v>259.89999999999998</v>
      </c>
      <c r="U30" s="68">
        <f t="shared" si="4"/>
        <v>259.7</v>
      </c>
      <c r="V30" s="68">
        <f>SUM(V11:V28)</f>
        <v>264</v>
      </c>
      <c r="W30" s="68">
        <f t="shared" si="4"/>
        <v>256.60000000000002</v>
      </c>
      <c r="X30" s="68">
        <f t="shared" si="4"/>
        <v>253.8</v>
      </c>
      <c r="Y30" s="68">
        <f t="shared" si="4"/>
        <v>264.89999999999998</v>
      </c>
      <c r="Z30" s="68">
        <f t="shared" si="4"/>
        <v>264.60000000000002</v>
      </c>
      <c r="AA30" s="68">
        <f t="shared" si="4"/>
        <v>269.89999999999998</v>
      </c>
      <c r="AB30" s="68">
        <f t="shared" si="4"/>
        <v>269.89999999999998</v>
      </c>
      <c r="AC30" s="68">
        <f t="shared" si="4"/>
        <v>277.7</v>
      </c>
      <c r="AD30" s="68">
        <f t="shared" si="4"/>
        <v>297.7</v>
      </c>
      <c r="AE30" s="68">
        <f t="shared" si="4"/>
        <v>297.7</v>
      </c>
      <c r="AF30" s="68">
        <f t="shared" si="4"/>
        <v>288.7</v>
      </c>
      <c r="AG30" s="58">
        <f>SUM(AG11:AG29)</f>
        <v>729.2</v>
      </c>
      <c r="AH30" s="51">
        <f t="shared" si="2"/>
        <v>297.7</v>
      </c>
      <c r="AI30" s="52">
        <f t="shared" si="3"/>
        <v>243.2</v>
      </c>
      <c r="AK30" s="53"/>
    </row>
    <row r="31" spans="1:88" x14ac:dyDescent="0.25">
      <c r="A31" s="54" t="s">
        <v>38</v>
      </c>
      <c r="B31" s="55">
        <v>30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30.4</v>
      </c>
      <c r="I31" s="55">
        <v>59.7</v>
      </c>
      <c r="J31" s="55">
        <v>97.6</v>
      </c>
      <c r="K31" s="55">
        <v>96.9</v>
      </c>
      <c r="L31" s="48">
        <v>97</v>
      </c>
      <c r="M31" s="48">
        <v>97</v>
      </c>
      <c r="N31" s="48">
        <v>97</v>
      </c>
      <c r="O31" s="48">
        <v>65.5</v>
      </c>
      <c r="P31" s="48">
        <v>60</v>
      </c>
      <c r="Q31" s="48">
        <v>72</v>
      </c>
      <c r="R31" s="48">
        <v>81.599999999999994</v>
      </c>
      <c r="S31" s="48">
        <v>83.9</v>
      </c>
      <c r="T31" s="48">
        <v>81.099999999999994</v>
      </c>
      <c r="U31" s="48">
        <v>81</v>
      </c>
      <c r="V31" s="48">
        <v>81</v>
      </c>
      <c r="W31" s="48">
        <v>81.5</v>
      </c>
      <c r="X31" s="48">
        <v>111</v>
      </c>
      <c r="Y31" s="48">
        <v>126.6</v>
      </c>
      <c r="Z31" s="48">
        <v>145.1</v>
      </c>
      <c r="AA31" s="47">
        <v>145.1</v>
      </c>
      <c r="AB31" s="47">
        <v>120</v>
      </c>
      <c r="AC31" s="47">
        <v>96</v>
      </c>
      <c r="AD31" s="47">
        <v>40</v>
      </c>
      <c r="AE31" s="47">
        <v>30</v>
      </c>
      <c r="AF31" s="47">
        <v>0</v>
      </c>
      <c r="AG31" s="56">
        <v>144</v>
      </c>
      <c r="AH31" s="51">
        <f t="shared" si="2"/>
        <v>145.1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21.6</v>
      </c>
      <c r="I32" s="55">
        <v>20.399999999999999</v>
      </c>
      <c r="J32" s="55">
        <v>40.700000000000003</v>
      </c>
      <c r="K32" s="55">
        <v>40.4</v>
      </c>
      <c r="L32" s="69">
        <v>40.299999999999997</v>
      </c>
      <c r="M32" s="69">
        <v>50</v>
      </c>
      <c r="N32" s="69">
        <v>50</v>
      </c>
      <c r="O32" s="69">
        <v>52.3</v>
      </c>
      <c r="P32" s="69">
        <v>46.8</v>
      </c>
      <c r="Q32" s="69">
        <v>34.5</v>
      </c>
      <c r="R32" s="69">
        <v>34.9</v>
      </c>
      <c r="S32" s="69">
        <v>34.9</v>
      </c>
      <c r="T32" s="69">
        <v>34.9</v>
      </c>
      <c r="U32" s="69">
        <v>34.799999999999997</v>
      </c>
      <c r="V32" s="69">
        <v>34.9</v>
      </c>
      <c r="W32" s="69">
        <v>34.9</v>
      </c>
      <c r="X32" s="69">
        <v>50.7</v>
      </c>
      <c r="Y32" s="69">
        <v>49.7</v>
      </c>
      <c r="Z32" s="69">
        <v>70.2</v>
      </c>
      <c r="AA32" s="55">
        <v>49.9</v>
      </c>
      <c r="AB32" s="55">
        <v>20</v>
      </c>
      <c r="AC32" s="55">
        <v>50.9</v>
      </c>
      <c r="AD32" s="55">
        <v>48</v>
      </c>
      <c r="AE32" s="55">
        <v>35</v>
      </c>
      <c r="AF32" s="55">
        <v>25</v>
      </c>
      <c r="AG32" s="58">
        <v>70</v>
      </c>
      <c r="AH32" s="51">
        <f t="shared" si="2"/>
        <v>70.2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61</v>
      </c>
      <c r="C33" s="55">
        <v>56</v>
      </c>
      <c r="D33" s="55">
        <v>37.299999999999997</v>
      </c>
      <c r="E33" s="55">
        <v>16.2</v>
      </c>
      <c r="F33" s="55">
        <v>16.2</v>
      </c>
      <c r="G33" s="55">
        <v>23.3</v>
      </c>
      <c r="H33" s="55">
        <v>19.600000000000001</v>
      </c>
      <c r="I33" s="55">
        <v>19.600000000000001</v>
      </c>
      <c r="J33" s="55">
        <v>32.1</v>
      </c>
      <c r="K33" s="55">
        <v>32.200000000000003</v>
      </c>
      <c r="L33" s="69">
        <v>32.4</v>
      </c>
      <c r="M33" s="69">
        <v>40.6</v>
      </c>
      <c r="N33" s="69">
        <v>40.5</v>
      </c>
      <c r="O33" s="69">
        <v>32</v>
      </c>
      <c r="P33" s="69">
        <v>35.6</v>
      </c>
      <c r="Q33" s="69">
        <v>22.6</v>
      </c>
      <c r="R33" s="69">
        <v>22.9</v>
      </c>
      <c r="S33" s="69">
        <v>23</v>
      </c>
      <c r="T33" s="69">
        <v>20.8</v>
      </c>
      <c r="U33" s="69">
        <v>36.200000000000003</v>
      </c>
      <c r="V33" s="69">
        <v>36.1</v>
      </c>
      <c r="W33" s="69">
        <v>36.200000000000003</v>
      </c>
      <c r="X33" s="69">
        <v>53</v>
      </c>
      <c r="Y33" s="69">
        <v>65.8</v>
      </c>
      <c r="Z33" s="69">
        <v>67.7</v>
      </c>
      <c r="AA33" s="55">
        <v>67.900000000000006</v>
      </c>
      <c r="AB33" s="55">
        <v>67</v>
      </c>
      <c r="AC33" s="55">
        <v>67</v>
      </c>
      <c r="AD33" s="55">
        <v>51</v>
      </c>
      <c r="AE33" s="55">
        <v>40</v>
      </c>
      <c r="AF33" s="55">
        <v>0</v>
      </c>
      <c r="AG33" s="58">
        <v>69</v>
      </c>
      <c r="AH33" s="51">
        <f t="shared" si="2"/>
        <v>67.900000000000006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29.5</v>
      </c>
      <c r="C34" s="55">
        <v>29.2</v>
      </c>
      <c r="D34" s="55">
        <v>29.5</v>
      </c>
      <c r="E34" s="55">
        <v>29.2</v>
      </c>
      <c r="F34" s="55">
        <v>29.2</v>
      </c>
      <c r="G34" s="55">
        <v>29.5</v>
      </c>
      <c r="H34" s="55">
        <v>29.2</v>
      </c>
      <c r="I34" s="55">
        <v>29</v>
      </c>
      <c r="J34" s="55">
        <v>29</v>
      </c>
      <c r="K34" s="55">
        <v>29.2</v>
      </c>
      <c r="L34" s="69">
        <v>29.3</v>
      </c>
      <c r="M34" s="69">
        <v>29</v>
      </c>
      <c r="N34" s="69">
        <v>29.3</v>
      </c>
      <c r="O34" s="69">
        <v>29.5</v>
      </c>
      <c r="P34" s="69">
        <v>29.3</v>
      </c>
      <c r="Q34" s="69">
        <v>29.5</v>
      </c>
      <c r="R34" s="69">
        <v>29.2</v>
      </c>
      <c r="S34" s="69">
        <v>29.2</v>
      </c>
      <c r="T34" s="69">
        <v>29</v>
      </c>
      <c r="U34" s="69">
        <v>29.5</v>
      </c>
      <c r="V34" s="69">
        <v>29.2</v>
      </c>
      <c r="W34" s="69">
        <v>29.2</v>
      </c>
      <c r="X34" s="69">
        <v>28.7</v>
      </c>
      <c r="Y34" s="69">
        <v>29.2</v>
      </c>
      <c r="Z34" s="69">
        <v>29.2</v>
      </c>
      <c r="AA34" s="55">
        <v>29</v>
      </c>
      <c r="AB34" s="55">
        <v>29</v>
      </c>
      <c r="AC34" s="55">
        <v>29.2</v>
      </c>
      <c r="AD34" s="55">
        <v>29.2</v>
      </c>
      <c r="AE34" s="55">
        <v>29.2</v>
      </c>
      <c r="AF34" s="55">
        <v>29.2</v>
      </c>
      <c r="AG34" s="58">
        <v>60</v>
      </c>
      <c r="AH34" s="51">
        <f t="shared" si="2"/>
        <v>29.5</v>
      </c>
      <c r="AI34" s="52">
        <f t="shared" si="3"/>
        <v>28.7</v>
      </c>
      <c r="AK34" s="53"/>
    </row>
    <row r="35" spans="1:41" x14ac:dyDescent="0.25">
      <c r="A35" s="57" t="s">
        <v>42</v>
      </c>
      <c r="B35" s="55">
        <v>10</v>
      </c>
      <c r="C35" s="55">
        <v>10.5</v>
      </c>
      <c r="D35" s="55">
        <v>11</v>
      </c>
      <c r="E35" s="55">
        <v>10.6</v>
      </c>
      <c r="F35" s="55">
        <v>10.7</v>
      </c>
      <c r="G35" s="55">
        <v>10.5</v>
      </c>
      <c r="H35" s="55">
        <v>10.5</v>
      </c>
      <c r="I35" s="55">
        <v>10.4</v>
      </c>
      <c r="J35" s="55">
        <v>10</v>
      </c>
      <c r="K35" s="55">
        <v>10</v>
      </c>
      <c r="L35" s="48">
        <v>10</v>
      </c>
      <c r="M35" s="48">
        <v>10</v>
      </c>
      <c r="N35" s="48">
        <v>15</v>
      </c>
      <c r="O35" s="48">
        <v>15</v>
      </c>
      <c r="P35" s="48">
        <v>15</v>
      </c>
      <c r="Q35" s="48">
        <v>20</v>
      </c>
      <c r="R35" s="48">
        <v>20</v>
      </c>
      <c r="S35" s="48">
        <v>20</v>
      </c>
      <c r="T35" s="48">
        <v>20</v>
      </c>
      <c r="U35" s="48">
        <v>20</v>
      </c>
      <c r="V35" s="48">
        <v>20</v>
      </c>
      <c r="W35" s="69">
        <v>20</v>
      </c>
      <c r="X35" s="69">
        <v>20</v>
      </c>
      <c r="Y35" s="69">
        <v>20</v>
      </c>
      <c r="Z35" s="69">
        <v>30</v>
      </c>
      <c r="AA35" s="55">
        <v>30</v>
      </c>
      <c r="AB35" s="55">
        <v>25</v>
      </c>
      <c r="AC35" s="55">
        <v>25</v>
      </c>
      <c r="AD35" s="55">
        <v>25</v>
      </c>
      <c r="AE35" s="55">
        <v>20</v>
      </c>
      <c r="AF35" s="55">
        <v>15</v>
      </c>
      <c r="AG35" s="58">
        <v>30</v>
      </c>
      <c r="AH35" s="51">
        <f t="shared" si="2"/>
        <v>30</v>
      </c>
      <c r="AI35" s="52">
        <f t="shared" si="3"/>
        <v>10</v>
      </c>
      <c r="AK35" s="53"/>
    </row>
    <row r="36" spans="1:41" x14ac:dyDescent="0.25">
      <c r="A36" s="57" t="s">
        <v>43</v>
      </c>
      <c r="B36" s="70">
        <v>13.3</v>
      </c>
      <c r="C36" s="70">
        <v>13.2</v>
      </c>
      <c r="D36" s="70">
        <v>12.6</v>
      </c>
      <c r="E36" s="70">
        <v>12.1</v>
      </c>
      <c r="F36" s="70">
        <v>12.4</v>
      </c>
      <c r="G36" s="70">
        <v>12.5</v>
      </c>
      <c r="H36" s="70">
        <v>12.5</v>
      </c>
      <c r="I36" s="70">
        <v>13.4</v>
      </c>
      <c r="J36" s="70">
        <v>13.3</v>
      </c>
      <c r="K36" s="70">
        <v>13.5</v>
      </c>
      <c r="L36" s="48">
        <v>13.2</v>
      </c>
      <c r="M36" s="48">
        <v>14.9</v>
      </c>
      <c r="N36" s="48">
        <v>14.5</v>
      </c>
      <c r="O36" s="48">
        <v>14.4</v>
      </c>
      <c r="P36" s="48">
        <v>13.6</v>
      </c>
      <c r="Q36" s="48">
        <v>12</v>
      </c>
      <c r="R36" s="48">
        <v>13.9</v>
      </c>
      <c r="S36" s="48">
        <v>13.9</v>
      </c>
      <c r="T36" s="48">
        <v>13.9</v>
      </c>
      <c r="U36" s="48">
        <v>13.9</v>
      </c>
      <c r="V36" s="48">
        <v>14</v>
      </c>
      <c r="W36" s="48">
        <v>14</v>
      </c>
      <c r="X36" s="48">
        <v>14.1</v>
      </c>
      <c r="Y36" s="48">
        <v>14.1</v>
      </c>
      <c r="Z36" s="48">
        <v>14.1</v>
      </c>
      <c r="AA36" s="55">
        <v>14</v>
      </c>
      <c r="AB36" s="55">
        <v>14</v>
      </c>
      <c r="AC36" s="55">
        <v>14</v>
      </c>
      <c r="AD36" s="55">
        <v>14</v>
      </c>
      <c r="AE36" s="55">
        <v>14</v>
      </c>
      <c r="AF36" s="55">
        <v>14</v>
      </c>
      <c r="AG36" s="58">
        <v>24</v>
      </c>
      <c r="AH36" s="51">
        <f t="shared" si="2"/>
        <v>14.9</v>
      </c>
      <c r="AI36" s="52">
        <f t="shared" si="3"/>
        <v>12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  <c r="AE37" s="48">
        <v>0</v>
      </c>
      <c r="AF37" s="48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11</v>
      </c>
      <c r="C38" s="55">
        <v>11</v>
      </c>
      <c r="D38" s="55">
        <v>11</v>
      </c>
      <c r="E38" s="55">
        <v>11</v>
      </c>
      <c r="F38" s="55">
        <v>11</v>
      </c>
      <c r="G38" s="55">
        <v>11</v>
      </c>
      <c r="H38" s="55">
        <v>11</v>
      </c>
      <c r="I38" s="55">
        <v>11</v>
      </c>
      <c r="J38" s="55">
        <v>11</v>
      </c>
      <c r="K38" s="55">
        <v>11</v>
      </c>
      <c r="L38" s="48">
        <v>11</v>
      </c>
      <c r="M38" s="48">
        <v>11</v>
      </c>
      <c r="N38" s="48">
        <v>11</v>
      </c>
      <c r="O38" s="48">
        <v>11</v>
      </c>
      <c r="P38" s="48">
        <v>11</v>
      </c>
      <c r="Q38" s="48">
        <v>11</v>
      </c>
      <c r="R38" s="48">
        <v>11</v>
      </c>
      <c r="S38" s="48">
        <v>11</v>
      </c>
      <c r="T38" s="48">
        <v>11</v>
      </c>
      <c r="U38" s="48">
        <v>11</v>
      </c>
      <c r="V38" s="48">
        <v>11</v>
      </c>
      <c r="W38" s="48">
        <v>11</v>
      </c>
      <c r="X38" s="48">
        <v>11</v>
      </c>
      <c r="Y38" s="48">
        <v>11</v>
      </c>
      <c r="Z38" s="48">
        <v>11</v>
      </c>
      <c r="AA38" s="48">
        <v>11</v>
      </c>
      <c r="AB38" s="48">
        <v>11</v>
      </c>
      <c r="AC38" s="48">
        <v>11</v>
      </c>
      <c r="AD38" s="48">
        <v>11</v>
      </c>
      <c r="AE38" s="48">
        <v>11</v>
      </c>
      <c r="AF38" s="48">
        <v>11</v>
      </c>
      <c r="AG38" s="58">
        <v>14.1</v>
      </c>
      <c r="AH38" s="51">
        <f t="shared" si="2"/>
        <v>11</v>
      </c>
      <c r="AI38" s="52">
        <f t="shared" si="3"/>
        <v>11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5.2</v>
      </c>
      <c r="C40" s="55">
        <v>5.2</v>
      </c>
      <c r="D40" s="55">
        <v>4.9000000000000004</v>
      </c>
      <c r="E40" s="55">
        <v>4.5999999999999996</v>
      </c>
      <c r="F40" s="55">
        <v>4.2</v>
      </c>
      <c r="G40" s="55">
        <v>4.2</v>
      </c>
      <c r="H40" s="55">
        <v>4.2</v>
      </c>
      <c r="I40" s="55">
        <v>4.3</v>
      </c>
      <c r="J40" s="55">
        <v>4.3</v>
      </c>
      <c r="K40" s="55">
        <v>4.3</v>
      </c>
      <c r="L40" s="48">
        <v>4.3</v>
      </c>
      <c r="M40" s="48">
        <v>4.3</v>
      </c>
      <c r="N40" s="48">
        <v>4.3</v>
      </c>
      <c r="O40" s="48">
        <v>4.3</v>
      </c>
      <c r="P40" s="48">
        <v>4.3</v>
      </c>
      <c r="Q40" s="48">
        <v>4.3</v>
      </c>
      <c r="R40" s="48">
        <v>4.3</v>
      </c>
      <c r="S40" s="48">
        <v>4.3</v>
      </c>
      <c r="T40" s="48">
        <v>4.3</v>
      </c>
      <c r="U40" s="48">
        <v>4.3</v>
      </c>
      <c r="V40" s="48">
        <v>4.3</v>
      </c>
      <c r="W40" s="48">
        <v>4.3</v>
      </c>
      <c r="X40" s="48">
        <v>4.3</v>
      </c>
      <c r="Y40" s="48">
        <v>4.3</v>
      </c>
      <c r="Z40" s="48">
        <v>4.3</v>
      </c>
      <c r="AA40" s="48">
        <v>4.3</v>
      </c>
      <c r="AB40" s="48">
        <v>4.3</v>
      </c>
      <c r="AC40" s="48">
        <v>4.3</v>
      </c>
      <c r="AD40" s="48">
        <v>4.3</v>
      </c>
      <c r="AE40" s="48">
        <v>4.3</v>
      </c>
      <c r="AF40" s="48">
        <v>4.3</v>
      </c>
      <c r="AG40" s="58">
        <v>10.050000000000001</v>
      </c>
      <c r="AH40" s="51">
        <f t="shared" si="2"/>
        <v>5.2</v>
      </c>
      <c r="AI40" s="52">
        <f t="shared" si="3"/>
        <v>4.2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48">
        <v>3</v>
      </c>
      <c r="M41" s="48">
        <v>3</v>
      </c>
      <c r="N41" s="48">
        <v>3</v>
      </c>
      <c r="O41" s="48">
        <v>3</v>
      </c>
      <c r="P41" s="48">
        <v>3</v>
      </c>
      <c r="Q41" s="48">
        <v>3</v>
      </c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48">
        <v>3</v>
      </c>
      <c r="AB41" s="48">
        <v>3</v>
      </c>
      <c r="AC41" s="48">
        <v>3</v>
      </c>
      <c r="AD41" s="48">
        <v>3</v>
      </c>
      <c r="AE41" s="48">
        <v>3</v>
      </c>
      <c r="AF41" s="48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172.04</v>
      </c>
      <c r="C43" s="68">
        <f t="shared" si="6"/>
        <v>137.13999999999999</v>
      </c>
      <c r="D43" s="68">
        <f t="shared" si="6"/>
        <v>118.34</v>
      </c>
      <c r="E43" s="68">
        <f t="shared" si="6"/>
        <v>95.74</v>
      </c>
      <c r="F43" s="68">
        <f t="shared" si="6"/>
        <v>95.740000000000009</v>
      </c>
      <c r="G43" s="68">
        <f t="shared" si="6"/>
        <v>103.04</v>
      </c>
      <c r="H43" s="68">
        <f t="shared" si="6"/>
        <v>151.04</v>
      </c>
      <c r="I43" s="68">
        <f t="shared" si="6"/>
        <v>179.84</v>
      </c>
      <c r="J43" s="68">
        <f t="shared" si="6"/>
        <v>250.04000000000002</v>
      </c>
      <c r="K43" s="68">
        <f t="shared" si="6"/>
        <v>249.54</v>
      </c>
      <c r="L43" s="68">
        <f t="shared" si="6"/>
        <v>249.54000000000002</v>
      </c>
      <c r="M43" s="68">
        <f t="shared" si="6"/>
        <v>268.84000000000003</v>
      </c>
      <c r="N43" s="68">
        <f t="shared" si="6"/>
        <v>273.64000000000004</v>
      </c>
      <c r="O43" s="68">
        <f t="shared" si="6"/>
        <v>236.04000000000002</v>
      </c>
      <c r="P43" s="68">
        <f t="shared" si="6"/>
        <v>227.64000000000001</v>
      </c>
      <c r="Q43" s="68">
        <f t="shared" si="6"/>
        <v>217.94</v>
      </c>
      <c r="R43" s="68">
        <f t="shared" si="6"/>
        <v>229.84</v>
      </c>
      <c r="S43" s="68">
        <f t="shared" si="6"/>
        <v>232.24</v>
      </c>
      <c r="T43" s="68">
        <f t="shared" si="6"/>
        <v>227.04000000000002</v>
      </c>
      <c r="U43" s="68">
        <f t="shared" si="6"/>
        <v>242.74</v>
      </c>
      <c r="V43" s="68">
        <f t="shared" si="6"/>
        <v>242.54</v>
      </c>
      <c r="W43" s="68">
        <f t="shared" si="6"/>
        <v>243.14000000000001</v>
      </c>
      <c r="X43" s="68">
        <f t="shared" si="6"/>
        <v>304.84000000000003</v>
      </c>
      <c r="Y43" s="68">
        <f t="shared" si="6"/>
        <v>332.74000000000007</v>
      </c>
      <c r="Z43" s="68">
        <f t="shared" si="6"/>
        <v>383.64000000000004</v>
      </c>
      <c r="AA43" s="68">
        <f t="shared" si="6"/>
        <v>363.24</v>
      </c>
      <c r="AB43" s="68">
        <f t="shared" si="6"/>
        <v>302.34000000000003</v>
      </c>
      <c r="AC43" s="68">
        <f t="shared" si="6"/>
        <v>309.44000000000005</v>
      </c>
      <c r="AD43" s="68">
        <f t="shared" si="6"/>
        <v>234.54</v>
      </c>
      <c r="AE43" s="68">
        <f t="shared" si="6"/>
        <v>195.54</v>
      </c>
      <c r="AF43" s="68">
        <f t="shared" si="6"/>
        <v>110.54</v>
      </c>
      <c r="AG43" s="73">
        <f>SUM(AG31:AG42)</f>
        <v>464.91</v>
      </c>
      <c r="AH43" s="51">
        <f t="shared" si="2"/>
        <v>383.64000000000004</v>
      </c>
      <c r="AI43" s="52">
        <f t="shared" si="3"/>
        <v>95.74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29.9</v>
      </c>
      <c r="AA44" s="48">
        <v>19.399999999999999</v>
      </c>
      <c r="AB44" s="48">
        <v>14</v>
      </c>
      <c r="AC44" s="48">
        <v>14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29.9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15.3</v>
      </c>
      <c r="AA45" s="69">
        <v>10.7</v>
      </c>
      <c r="AB45" s="69">
        <v>6</v>
      </c>
      <c r="AC45" s="69">
        <v>6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15.3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5.6</v>
      </c>
      <c r="AA46" s="76">
        <v>3.9</v>
      </c>
      <c r="AB46" s="76">
        <v>2.2999999999999998</v>
      </c>
      <c r="AC46" s="76">
        <v>2.2999999999999998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5.6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0</v>
      </c>
      <c r="Z47" s="68">
        <f t="shared" si="7"/>
        <v>50.800000000000004</v>
      </c>
      <c r="AA47" s="68">
        <f t="shared" si="7"/>
        <v>34</v>
      </c>
      <c r="AB47" s="68">
        <f t="shared" si="7"/>
        <v>22.3</v>
      </c>
      <c r="AC47" s="68">
        <f t="shared" si="7"/>
        <v>22.3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50.800000000000004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63</v>
      </c>
      <c r="C48" s="48">
        <v>66.8</v>
      </c>
      <c r="D48" s="48">
        <v>62.7</v>
      </c>
      <c r="E48" s="48">
        <v>62.56</v>
      </c>
      <c r="F48" s="48">
        <v>61.3</v>
      </c>
      <c r="G48" s="48">
        <v>60.47</v>
      </c>
      <c r="H48" s="48">
        <v>59.31</v>
      </c>
      <c r="I48" s="48">
        <v>63.89</v>
      </c>
      <c r="J48" s="48">
        <v>63.24</v>
      </c>
      <c r="K48" s="48">
        <v>63.5</v>
      </c>
      <c r="L48" s="48">
        <v>65.7</v>
      </c>
      <c r="M48" s="48">
        <v>68</v>
      </c>
      <c r="N48" s="48">
        <v>73</v>
      </c>
      <c r="O48" s="48">
        <v>67</v>
      </c>
      <c r="P48" s="48">
        <v>66</v>
      </c>
      <c r="Q48" s="48">
        <v>59.6</v>
      </c>
      <c r="R48" s="48">
        <v>59.13</v>
      </c>
      <c r="S48" s="48">
        <v>62.78</v>
      </c>
      <c r="T48" s="48">
        <v>64.69</v>
      </c>
      <c r="U48" s="48">
        <v>61.2</v>
      </c>
      <c r="V48" s="48">
        <v>59.2</v>
      </c>
      <c r="W48" s="48">
        <v>56.02</v>
      </c>
      <c r="X48" s="48">
        <v>56</v>
      </c>
      <c r="Y48" s="48">
        <v>55</v>
      </c>
      <c r="Z48" s="48">
        <v>59</v>
      </c>
      <c r="AA48" s="48">
        <v>62</v>
      </c>
      <c r="AB48" s="48">
        <v>64</v>
      </c>
      <c r="AC48" s="48">
        <v>65</v>
      </c>
      <c r="AD48" s="48">
        <v>63</v>
      </c>
      <c r="AE48" s="48">
        <v>62</v>
      </c>
      <c r="AF48" s="48">
        <v>64</v>
      </c>
      <c r="AG48" s="56"/>
      <c r="AH48" s="51">
        <f t="shared" si="2"/>
        <v>73</v>
      </c>
      <c r="AI48" s="52">
        <f t="shared" si="3"/>
        <v>55</v>
      </c>
      <c r="AK48" s="53"/>
    </row>
    <row r="49" spans="1:37" x14ac:dyDescent="0.25">
      <c r="A49" s="57" t="s">
        <v>56</v>
      </c>
      <c r="B49" s="69">
        <v>22.5</v>
      </c>
      <c r="C49" s="69">
        <v>22.3</v>
      </c>
      <c r="D49" s="69">
        <v>22.3</v>
      </c>
      <c r="E49" s="69">
        <v>62.8</v>
      </c>
      <c r="F49" s="69">
        <f>55.8+30</f>
        <v>85.8</v>
      </c>
      <c r="G49" s="69">
        <f>57.3+36</f>
        <v>93.3</v>
      </c>
      <c r="H49" s="69">
        <f>53.5+32</f>
        <v>85.5</v>
      </c>
      <c r="I49" s="69">
        <v>62</v>
      </c>
      <c r="J49" s="69">
        <v>0</v>
      </c>
      <c r="K49" s="69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78">
        <v>0</v>
      </c>
      <c r="V49" s="78">
        <v>0</v>
      </c>
      <c r="W49" s="78">
        <v>0</v>
      </c>
      <c r="X49" s="78">
        <v>30.8</v>
      </c>
      <c r="Y49" s="78">
        <v>77.900000000000006</v>
      </c>
      <c r="Z49" s="78">
        <v>70.2</v>
      </c>
      <c r="AA49" s="69">
        <f>28.3+35</f>
        <v>63.3</v>
      </c>
      <c r="AB49" s="69">
        <v>63</v>
      </c>
      <c r="AC49" s="69">
        <v>97</v>
      </c>
      <c r="AD49" s="69">
        <v>100</v>
      </c>
      <c r="AE49" s="69">
        <v>76</v>
      </c>
      <c r="AF49" s="69">
        <v>105</v>
      </c>
      <c r="AG49" s="58"/>
      <c r="AH49" s="51">
        <f t="shared" si="2"/>
        <v>105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226</v>
      </c>
      <c r="C50" s="69">
        <v>235</v>
      </c>
      <c r="D50" s="69">
        <v>254</v>
      </c>
      <c r="E50" s="69">
        <v>256</v>
      </c>
      <c r="F50" s="69">
        <v>242</v>
      </c>
      <c r="G50" s="48">
        <v>258</v>
      </c>
      <c r="H50" s="48">
        <v>232</v>
      </c>
      <c r="I50" s="48">
        <v>270</v>
      </c>
      <c r="J50" s="48">
        <v>293</v>
      </c>
      <c r="K50" s="48">
        <v>309</v>
      </c>
      <c r="L50" s="69">
        <v>320</v>
      </c>
      <c r="M50" s="69">
        <v>300</v>
      </c>
      <c r="N50" s="69">
        <v>295</v>
      </c>
      <c r="O50" s="69">
        <v>290</v>
      </c>
      <c r="P50" s="69">
        <v>285</v>
      </c>
      <c r="Q50" s="69">
        <v>296</v>
      </c>
      <c r="R50" s="69">
        <v>298</v>
      </c>
      <c r="S50" s="69">
        <v>306.5</v>
      </c>
      <c r="T50" s="69">
        <v>288.3</v>
      </c>
      <c r="U50" s="79">
        <v>301.39999999999998</v>
      </c>
      <c r="V50" s="79">
        <v>300.2</v>
      </c>
      <c r="W50" s="79">
        <v>330</v>
      </c>
      <c r="X50" s="79">
        <v>310</v>
      </c>
      <c r="Y50" s="79">
        <v>325</v>
      </c>
      <c r="Z50" s="79">
        <v>301.3</v>
      </c>
      <c r="AA50" s="69">
        <v>290</v>
      </c>
      <c r="AB50" s="69">
        <v>260</v>
      </c>
      <c r="AC50" s="69">
        <v>252</v>
      </c>
      <c r="AD50" s="69">
        <v>260</v>
      </c>
      <c r="AE50" s="69">
        <v>235</v>
      </c>
      <c r="AF50" s="69">
        <v>225</v>
      </c>
      <c r="AG50" s="80"/>
      <c r="AH50" s="51">
        <f t="shared" si="2"/>
        <v>330</v>
      </c>
      <c r="AI50" s="52">
        <f t="shared" si="3"/>
        <v>225</v>
      </c>
      <c r="AK50" s="53"/>
    </row>
    <row r="51" spans="1:37" x14ac:dyDescent="0.25">
      <c r="A51" s="57" t="s">
        <v>58</v>
      </c>
      <c r="B51" s="81">
        <v>48</v>
      </c>
      <c r="C51" s="81">
        <v>60</v>
      </c>
      <c r="D51" s="81">
        <v>44</v>
      </c>
      <c r="E51" s="81">
        <v>45</v>
      </c>
      <c r="F51" s="81">
        <v>44</v>
      </c>
      <c r="G51" s="81">
        <v>48</v>
      </c>
      <c r="H51" s="81">
        <v>46</v>
      </c>
      <c r="I51" s="81">
        <v>45</v>
      </c>
      <c r="J51" s="81">
        <v>45</v>
      </c>
      <c r="K51" s="81">
        <v>45</v>
      </c>
      <c r="L51" s="69">
        <v>43</v>
      </c>
      <c r="M51" s="69">
        <v>40</v>
      </c>
      <c r="N51" s="69">
        <v>42</v>
      </c>
      <c r="O51" s="69">
        <v>38</v>
      </c>
      <c r="P51" s="69">
        <v>38</v>
      </c>
      <c r="Q51" s="69">
        <v>36</v>
      </c>
      <c r="R51" s="69">
        <v>35</v>
      </c>
      <c r="S51" s="69">
        <v>38</v>
      </c>
      <c r="T51" s="69">
        <v>38.200000000000003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41</v>
      </c>
      <c r="AG51" s="80"/>
      <c r="AH51" s="51">
        <f t="shared" si="2"/>
        <v>60</v>
      </c>
      <c r="AI51" s="52">
        <f t="shared" si="3"/>
        <v>0</v>
      </c>
      <c r="AK51" s="53"/>
    </row>
    <row r="52" spans="1:37" x14ac:dyDescent="0.25">
      <c r="A52" s="57" t="s">
        <v>59</v>
      </c>
      <c r="B52" s="81">
        <v>0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1">
        <v>0</v>
      </c>
      <c r="L52" s="81">
        <v>0</v>
      </c>
      <c r="M52" s="48">
        <v>0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0</v>
      </c>
      <c r="AG52" s="80"/>
      <c r="AH52" s="51">
        <f t="shared" si="2"/>
        <v>0</v>
      </c>
      <c r="AI52" s="52">
        <f t="shared" si="3"/>
        <v>0</v>
      </c>
      <c r="AK52" s="53"/>
    </row>
    <row r="53" spans="1:37" x14ac:dyDescent="0.25">
      <c r="A53" s="57" t="s">
        <v>60</v>
      </c>
      <c r="B53" s="81">
        <v>0</v>
      </c>
      <c r="C53" s="81">
        <v>0</v>
      </c>
      <c r="D53" s="81">
        <v>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v>0</v>
      </c>
      <c r="K53" s="81">
        <v>0</v>
      </c>
      <c r="L53" s="81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0"/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81">
        <v>0</v>
      </c>
      <c r="S54" s="81">
        <v>0</v>
      </c>
      <c r="T54" s="81">
        <v>0</v>
      </c>
      <c r="U54" s="81">
        <v>0</v>
      </c>
      <c r="V54" s="81">
        <v>0</v>
      </c>
      <c r="W54" s="81">
        <v>0</v>
      </c>
      <c r="X54" s="81">
        <v>0</v>
      </c>
      <c r="Y54" s="81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v>0</v>
      </c>
      <c r="K57" s="81">
        <v>0</v>
      </c>
      <c r="L57" s="81">
        <v>0</v>
      </c>
      <c r="M57" s="81">
        <v>0</v>
      </c>
      <c r="N57" s="81">
        <v>0</v>
      </c>
      <c r="O57" s="81">
        <v>0</v>
      </c>
      <c r="P57" s="81">
        <v>0</v>
      </c>
      <c r="Q57" s="81">
        <v>0</v>
      </c>
      <c r="R57" s="81">
        <v>0</v>
      </c>
      <c r="S57" s="81">
        <v>0</v>
      </c>
      <c r="T57" s="81">
        <v>0</v>
      </c>
      <c r="U57" s="81">
        <v>0</v>
      </c>
      <c r="V57" s="81">
        <v>0</v>
      </c>
      <c r="W57" s="81">
        <v>0</v>
      </c>
      <c r="X57" s="81">
        <v>0</v>
      </c>
      <c r="Y57" s="81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v>0</v>
      </c>
      <c r="K58" s="81">
        <v>0</v>
      </c>
      <c r="L58" s="81">
        <v>0</v>
      </c>
      <c r="M58" s="81">
        <v>0</v>
      </c>
      <c r="N58" s="81">
        <v>0</v>
      </c>
      <c r="O58" s="81">
        <v>0</v>
      </c>
      <c r="P58" s="81">
        <v>0</v>
      </c>
      <c r="Q58" s="81">
        <v>0</v>
      </c>
      <c r="R58" s="81">
        <v>0</v>
      </c>
      <c r="S58" s="81">
        <v>0</v>
      </c>
      <c r="T58" s="81">
        <v>0</v>
      </c>
      <c r="U58" s="81">
        <v>0</v>
      </c>
      <c r="V58" s="81">
        <v>0</v>
      </c>
      <c r="W58" s="81">
        <v>0</v>
      </c>
      <c r="X58" s="81">
        <v>0</v>
      </c>
      <c r="Y58" s="81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359.5</v>
      </c>
      <c r="C59" s="68">
        <f t="shared" ref="C59:AF59" si="8">SUM(C48:C58)</f>
        <v>384.1</v>
      </c>
      <c r="D59" s="68">
        <f t="shared" si="8"/>
        <v>383</v>
      </c>
      <c r="E59" s="68">
        <f t="shared" si="8"/>
        <v>426.36</v>
      </c>
      <c r="F59" s="68">
        <f t="shared" si="8"/>
        <v>433.1</v>
      </c>
      <c r="G59" s="68">
        <f t="shared" si="8"/>
        <v>459.77</v>
      </c>
      <c r="H59" s="68">
        <f t="shared" si="8"/>
        <v>422.81</v>
      </c>
      <c r="I59" s="68">
        <f t="shared" si="8"/>
        <v>440.89</v>
      </c>
      <c r="J59" s="68">
        <f t="shared" si="8"/>
        <v>401.24</v>
      </c>
      <c r="K59" s="68">
        <f t="shared" si="8"/>
        <v>417.5</v>
      </c>
      <c r="L59" s="68">
        <f t="shared" si="8"/>
        <v>428.7</v>
      </c>
      <c r="M59" s="68">
        <f t="shared" si="8"/>
        <v>408</v>
      </c>
      <c r="N59" s="68">
        <f t="shared" si="8"/>
        <v>410</v>
      </c>
      <c r="O59" s="68">
        <f t="shared" si="8"/>
        <v>395</v>
      </c>
      <c r="P59" s="68">
        <f t="shared" si="8"/>
        <v>389</v>
      </c>
      <c r="Q59" s="68">
        <f t="shared" si="8"/>
        <v>391.6</v>
      </c>
      <c r="R59" s="68">
        <f t="shared" si="8"/>
        <v>392.13</v>
      </c>
      <c r="S59" s="68">
        <f t="shared" si="8"/>
        <v>407.28</v>
      </c>
      <c r="T59" s="68">
        <f t="shared" si="8"/>
        <v>391.19</v>
      </c>
      <c r="U59" s="68">
        <f t="shared" si="8"/>
        <v>362.59999999999997</v>
      </c>
      <c r="V59" s="68">
        <f t="shared" si="8"/>
        <v>359.4</v>
      </c>
      <c r="W59" s="68">
        <f t="shared" si="8"/>
        <v>386.02</v>
      </c>
      <c r="X59" s="68">
        <f t="shared" si="8"/>
        <v>396.8</v>
      </c>
      <c r="Y59" s="68">
        <f t="shared" si="8"/>
        <v>457.9</v>
      </c>
      <c r="Z59" s="68">
        <f t="shared" si="8"/>
        <v>430.5</v>
      </c>
      <c r="AA59" s="68">
        <f t="shared" si="8"/>
        <v>415.3</v>
      </c>
      <c r="AB59" s="68">
        <f t="shared" si="8"/>
        <v>387</v>
      </c>
      <c r="AC59" s="68">
        <f t="shared" si="8"/>
        <v>414</v>
      </c>
      <c r="AD59" s="68">
        <f t="shared" si="8"/>
        <v>423</v>
      </c>
      <c r="AE59" s="68">
        <f t="shared" si="8"/>
        <v>373</v>
      </c>
      <c r="AF59" s="68">
        <f t="shared" si="8"/>
        <v>435</v>
      </c>
      <c r="AG59" s="73">
        <f>SUM(AG48:AG58)</f>
        <v>0</v>
      </c>
      <c r="AH59" s="51">
        <f t="shared" si="2"/>
        <v>459.77</v>
      </c>
      <c r="AI59" s="52">
        <f t="shared" si="3"/>
        <v>359.4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  <c r="AJ64" s="187"/>
    </row>
    <row r="65" spans="1:35" ht="15.75" thickBot="1" x14ac:dyDescent="0.3">
      <c r="A65" s="89" t="s">
        <v>72</v>
      </c>
      <c r="B65" s="90">
        <f>B63+B59+B47+B43+B30+B64</f>
        <v>793.93999999999994</v>
      </c>
      <c r="C65" s="90">
        <f t="shared" ref="C65:AF65" si="10">C63+C59+C47+C43+C30+C64</f>
        <v>783.94</v>
      </c>
      <c r="D65" s="90">
        <f t="shared" si="10"/>
        <v>765.74</v>
      </c>
      <c r="E65" s="90">
        <f t="shared" si="10"/>
        <v>773.1</v>
      </c>
      <c r="F65" s="90">
        <f t="shared" si="10"/>
        <v>779.94</v>
      </c>
      <c r="G65" s="90">
        <f t="shared" si="10"/>
        <v>812.41</v>
      </c>
      <c r="H65" s="90">
        <f t="shared" si="10"/>
        <v>822.95</v>
      </c>
      <c r="I65" s="90">
        <f t="shared" si="10"/>
        <v>871.93000000000006</v>
      </c>
      <c r="J65" s="90">
        <f t="shared" si="10"/>
        <v>903.88</v>
      </c>
      <c r="K65" s="90">
        <f t="shared" si="10"/>
        <v>919.93999999999994</v>
      </c>
      <c r="L65" s="90">
        <f t="shared" si="10"/>
        <v>933.04</v>
      </c>
      <c r="M65" s="90">
        <f t="shared" si="10"/>
        <v>923.64</v>
      </c>
      <c r="N65" s="90">
        <f t="shared" si="10"/>
        <v>931.54000000000008</v>
      </c>
      <c r="O65" s="90">
        <f t="shared" si="10"/>
        <v>876.33999999999992</v>
      </c>
      <c r="P65" s="90">
        <f t="shared" si="10"/>
        <v>859.83999999999992</v>
      </c>
      <c r="Q65" s="90">
        <f t="shared" si="10"/>
        <v>854.04</v>
      </c>
      <c r="R65" s="90">
        <f t="shared" si="10"/>
        <v>866.37</v>
      </c>
      <c r="S65" s="90">
        <f t="shared" si="10"/>
        <v>899.81999999999994</v>
      </c>
      <c r="T65" s="90">
        <f t="shared" si="10"/>
        <v>878.13</v>
      </c>
      <c r="U65" s="90">
        <f t="shared" si="10"/>
        <v>865.04</v>
      </c>
      <c r="V65" s="90">
        <f t="shared" si="10"/>
        <v>865.93999999999994</v>
      </c>
      <c r="W65" s="90">
        <f t="shared" si="10"/>
        <v>885.76</v>
      </c>
      <c r="X65" s="90">
        <f t="shared" si="10"/>
        <v>955.44</v>
      </c>
      <c r="Y65" s="90">
        <f t="shared" si="10"/>
        <v>1055.54</v>
      </c>
      <c r="Z65" s="90">
        <f t="shared" si="10"/>
        <v>1129.54</v>
      </c>
      <c r="AA65" s="90">
        <f t="shared" si="10"/>
        <v>1082.44</v>
      </c>
      <c r="AB65" s="90">
        <f t="shared" si="10"/>
        <v>981.54000000000008</v>
      </c>
      <c r="AC65" s="90">
        <f t="shared" si="10"/>
        <v>1023.44</v>
      </c>
      <c r="AD65" s="90">
        <f t="shared" si="10"/>
        <v>955.24</v>
      </c>
      <c r="AE65" s="90">
        <f t="shared" si="10"/>
        <v>866.24</v>
      </c>
      <c r="AF65" s="90">
        <f t="shared" si="10"/>
        <v>834.24</v>
      </c>
      <c r="AG65" s="73">
        <f>AG63+AG59+AG47+AG43+AG30+AG64</f>
        <v>1355.5100000000002</v>
      </c>
      <c r="AH65" s="51">
        <f t="shared" si="2"/>
        <v>1129.54</v>
      </c>
      <c r="AI65" s="52">
        <f t="shared" si="3"/>
        <v>765.74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50.031999999999996</v>
      </c>
      <c r="C72" s="93">
        <v>50.002000000000002</v>
      </c>
      <c r="D72" s="93">
        <v>49.99</v>
      </c>
      <c r="E72" s="93">
        <v>50.034999999999997</v>
      </c>
      <c r="F72" s="93">
        <v>50.008000000000003</v>
      </c>
      <c r="G72" s="93">
        <v>49.945</v>
      </c>
      <c r="H72" s="93">
        <v>49.936999999999998</v>
      </c>
      <c r="I72" s="93">
        <v>49.997</v>
      </c>
      <c r="J72" s="93">
        <v>50.024999999999999</v>
      </c>
      <c r="K72" s="93">
        <v>50.018999999999998</v>
      </c>
      <c r="L72" s="93">
        <v>50.088999999999999</v>
      </c>
      <c r="M72" s="93">
        <v>50</v>
      </c>
      <c r="N72" s="93">
        <v>50.021000000000001</v>
      </c>
      <c r="O72" s="93">
        <v>50.02</v>
      </c>
      <c r="P72" s="93">
        <v>49.863</v>
      </c>
      <c r="Q72" s="94">
        <v>49.921999999999997</v>
      </c>
      <c r="R72" s="93">
        <v>49.881</v>
      </c>
      <c r="S72" s="93">
        <v>49.878</v>
      </c>
      <c r="T72" s="93">
        <v>49.936999999999998</v>
      </c>
      <c r="U72" s="93">
        <v>49.978000000000002</v>
      </c>
      <c r="V72" s="93">
        <v>49.859000000000002</v>
      </c>
      <c r="W72" s="93">
        <v>49.822000000000003</v>
      </c>
      <c r="X72" s="93">
        <v>49.893000000000001</v>
      </c>
      <c r="Y72" s="93">
        <v>49.981999999999999</v>
      </c>
      <c r="Z72" s="93">
        <v>50.024000000000001</v>
      </c>
      <c r="AA72" s="93">
        <v>50.018999999999998</v>
      </c>
      <c r="AB72" s="93">
        <v>50.018999999999998</v>
      </c>
      <c r="AC72" s="93">
        <v>49.91</v>
      </c>
      <c r="AD72" s="93">
        <v>50.05</v>
      </c>
      <c r="AE72" s="93">
        <v>49.99</v>
      </c>
      <c r="AF72" s="95">
        <v>50.01</v>
      </c>
      <c r="AG72" s="96"/>
      <c r="AH72" s="51">
        <f t="shared" si="2"/>
        <v>50.088999999999999</v>
      </c>
      <c r="AI72" s="52">
        <f t="shared" si="3"/>
        <v>49.822000000000003</v>
      </c>
    </row>
    <row r="73" spans="1:35" x14ac:dyDescent="0.25">
      <c r="A73" s="97" t="s">
        <v>80</v>
      </c>
      <c r="B73" s="69">
        <v>127.8</v>
      </c>
      <c r="C73" s="69">
        <v>127.8</v>
      </c>
      <c r="D73" s="69">
        <v>128.30000000000001</v>
      </c>
      <c r="E73" s="69">
        <v>127.4</v>
      </c>
      <c r="F73" s="69">
        <v>127.3</v>
      </c>
      <c r="G73" s="69">
        <v>126.3</v>
      </c>
      <c r="H73" s="69">
        <v>127.7</v>
      </c>
      <c r="I73" s="69">
        <v>126.4</v>
      </c>
      <c r="J73" s="69">
        <v>125.6</v>
      </c>
      <c r="K73" s="69">
        <v>124.9</v>
      </c>
      <c r="L73" s="69">
        <v>123.9</v>
      </c>
      <c r="M73" s="69">
        <v>126.2</v>
      </c>
      <c r="N73" s="69">
        <v>125.9</v>
      </c>
      <c r="O73" s="69">
        <v>125.9</v>
      </c>
      <c r="P73" s="69">
        <v>126.7</v>
      </c>
      <c r="Q73" s="98">
        <v>126.3</v>
      </c>
      <c r="R73" s="98">
        <v>127.2</v>
      </c>
      <c r="S73" s="98">
        <v>126.6</v>
      </c>
      <c r="T73" s="98">
        <v>127.4</v>
      </c>
      <c r="U73" s="98">
        <v>127.1</v>
      </c>
      <c r="V73" s="98">
        <v>126.9</v>
      </c>
      <c r="W73" s="98">
        <v>126.2</v>
      </c>
      <c r="X73" s="98">
        <v>126.2</v>
      </c>
      <c r="Y73" s="98">
        <v>124.4</v>
      </c>
      <c r="Z73" s="98">
        <v>126.5</v>
      </c>
      <c r="AA73" s="69">
        <v>126.6</v>
      </c>
      <c r="AB73" s="69">
        <v>126.6</v>
      </c>
      <c r="AC73" s="69">
        <v>127</v>
      </c>
      <c r="AD73" s="69">
        <v>127</v>
      </c>
      <c r="AE73" s="69">
        <v>127</v>
      </c>
      <c r="AF73" s="69">
        <v>126</v>
      </c>
      <c r="AG73" s="100"/>
      <c r="AH73" s="51">
        <f t="shared" si="2"/>
        <v>128.30000000000001</v>
      </c>
      <c r="AI73" s="52">
        <f t="shared" si="3"/>
        <v>123.9</v>
      </c>
    </row>
    <row r="74" spans="1:35" x14ac:dyDescent="0.25">
      <c r="A74" s="97" t="s">
        <v>81</v>
      </c>
      <c r="B74" s="69">
        <v>131.69999999999999</v>
      </c>
      <c r="C74" s="69">
        <v>131.69999999999999</v>
      </c>
      <c r="D74" s="69">
        <v>131.9</v>
      </c>
      <c r="E74" s="69">
        <v>130.9</v>
      </c>
      <c r="F74" s="69">
        <v>131.1</v>
      </c>
      <c r="G74" s="69">
        <v>129.9</v>
      </c>
      <c r="H74" s="69">
        <v>130.69999999999999</v>
      </c>
      <c r="I74" s="69">
        <v>129.6</v>
      </c>
      <c r="J74" s="69">
        <v>128.80000000000001</v>
      </c>
      <c r="K74" s="69">
        <v>128</v>
      </c>
      <c r="L74" s="69">
        <v>126.3</v>
      </c>
      <c r="M74" s="69">
        <v>126</v>
      </c>
      <c r="N74" s="69">
        <v>128.69999999999999</v>
      </c>
      <c r="O74" s="69">
        <v>129.19999999999999</v>
      </c>
      <c r="P74" s="69">
        <v>129.9</v>
      </c>
      <c r="Q74" s="98">
        <v>129.5</v>
      </c>
      <c r="R74" s="98">
        <v>130.19999999999999</v>
      </c>
      <c r="S74" s="98">
        <v>130.30000000000001</v>
      </c>
      <c r="T74" s="98">
        <v>130.80000000000001</v>
      </c>
      <c r="U74" s="98">
        <v>130.30000000000001</v>
      </c>
      <c r="V74" s="98">
        <v>130.19999999999999</v>
      </c>
      <c r="W74" s="98">
        <v>129.69999999999999</v>
      </c>
      <c r="X74" s="98">
        <v>129.5</v>
      </c>
      <c r="Y74" s="98">
        <v>128</v>
      </c>
      <c r="Z74" s="98">
        <v>129.69999999999999</v>
      </c>
      <c r="AA74" s="69">
        <v>130.5</v>
      </c>
      <c r="AB74" s="69">
        <v>130.5</v>
      </c>
      <c r="AC74" s="69">
        <v>131</v>
      </c>
      <c r="AD74" s="69">
        <v>132</v>
      </c>
      <c r="AE74" s="69">
        <v>131</v>
      </c>
      <c r="AF74" s="69">
        <v>130</v>
      </c>
      <c r="AG74" s="100"/>
      <c r="AH74" s="51">
        <f t="shared" si="2"/>
        <v>132</v>
      </c>
      <c r="AI74" s="52">
        <f t="shared" si="3"/>
        <v>126</v>
      </c>
    </row>
    <row r="75" spans="1:35" x14ac:dyDescent="0.25">
      <c r="A75" s="97" t="s">
        <v>82</v>
      </c>
      <c r="B75" s="69">
        <v>132.6</v>
      </c>
      <c r="C75" s="69">
        <v>132.6</v>
      </c>
      <c r="D75" s="69">
        <v>129.69999999999999</v>
      </c>
      <c r="E75" s="69">
        <v>131.30000000000001</v>
      </c>
      <c r="F75" s="69">
        <v>131.69999999999999</v>
      </c>
      <c r="G75" s="69">
        <v>132.69999999999999</v>
      </c>
      <c r="H75" s="69">
        <v>132.69999999999999</v>
      </c>
      <c r="I75" s="69">
        <v>132.19999999999999</v>
      </c>
      <c r="J75" s="69">
        <v>128.30000000000001</v>
      </c>
      <c r="K75" s="69">
        <v>128</v>
      </c>
      <c r="L75" s="69">
        <v>127.8</v>
      </c>
      <c r="M75" s="69">
        <v>126.6</v>
      </c>
      <c r="N75" s="69">
        <v>127.7</v>
      </c>
      <c r="O75" s="69">
        <v>127.8</v>
      </c>
      <c r="P75" s="69">
        <v>127.8</v>
      </c>
      <c r="Q75" s="69">
        <v>128.9</v>
      </c>
      <c r="R75" s="69">
        <v>128</v>
      </c>
      <c r="S75" s="69">
        <v>127</v>
      </c>
      <c r="T75" s="98">
        <v>126.9</v>
      </c>
      <c r="U75" s="98">
        <v>129.5</v>
      </c>
      <c r="V75" s="98">
        <v>127.5</v>
      </c>
      <c r="W75" s="98">
        <v>126.3</v>
      </c>
      <c r="X75" s="98">
        <v>129</v>
      </c>
      <c r="Y75" s="98">
        <v>128.30000000000001</v>
      </c>
      <c r="Z75" s="98">
        <v>128.30000000000001</v>
      </c>
      <c r="AA75" s="69">
        <v>127.1</v>
      </c>
      <c r="AB75" s="69">
        <v>127.1</v>
      </c>
      <c r="AC75" s="69">
        <v>129</v>
      </c>
      <c r="AD75" s="69">
        <v>130</v>
      </c>
      <c r="AE75" s="69">
        <v>130</v>
      </c>
      <c r="AF75" s="69">
        <v>130</v>
      </c>
      <c r="AG75" s="100"/>
      <c r="AH75" s="51">
        <f t="shared" si="2"/>
        <v>132.69999999999999</v>
      </c>
      <c r="AI75" s="52">
        <f t="shared" si="3"/>
        <v>126.3</v>
      </c>
    </row>
    <row r="76" spans="1:35" x14ac:dyDescent="0.25">
      <c r="A76" s="101" t="s">
        <v>83</v>
      </c>
      <c r="B76" s="69">
        <v>135.69999999999999</v>
      </c>
      <c r="C76" s="69">
        <v>135.69999999999999</v>
      </c>
      <c r="D76" s="69">
        <v>132.19999999999999</v>
      </c>
      <c r="E76" s="69">
        <v>133.30000000000001</v>
      </c>
      <c r="F76" s="69">
        <v>133.5</v>
      </c>
      <c r="G76" s="69">
        <v>134.1</v>
      </c>
      <c r="H76" s="69">
        <v>133.69999999999999</v>
      </c>
      <c r="I76" s="69">
        <v>133.30000000000001</v>
      </c>
      <c r="J76" s="69">
        <v>130.69999999999999</v>
      </c>
      <c r="K76" s="69">
        <v>130</v>
      </c>
      <c r="L76" s="69">
        <v>129.4</v>
      </c>
      <c r="M76" s="69">
        <v>127.5</v>
      </c>
      <c r="N76" s="69">
        <v>128.6</v>
      </c>
      <c r="O76" s="69">
        <v>128.30000000000001</v>
      </c>
      <c r="P76" s="69">
        <v>130</v>
      </c>
      <c r="Q76" s="69">
        <v>129.69999999999999</v>
      </c>
      <c r="R76" s="69">
        <v>129</v>
      </c>
      <c r="S76" s="69">
        <v>128.30000000000001</v>
      </c>
      <c r="T76" s="98">
        <v>128.80000000000001</v>
      </c>
      <c r="U76" s="98">
        <v>132.5</v>
      </c>
      <c r="V76" s="98">
        <v>130.6</v>
      </c>
      <c r="W76" s="98">
        <v>129.19999999999999</v>
      </c>
      <c r="X76" s="98">
        <v>131.5</v>
      </c>
      <c r="Y76" s="98">
        <v>130.1</v>
      </c>
      <c r="Z76" s="98">
        <v>130.6</v>
      </c>
      <c r="AA76" s="69">
        <v>130.30000000000001</v>
      </c>
      <c r="AB76" s="69">
        <v>130.30000000000001</v>
      </c>
      <c r="AC76" s="69">
        <v>132</v>
      </c>
      <c r="AD76" s="69">
        <v>131</v>
      </c>
      <c r="AE76" s="69">
        <v>132</v>
      </c>
      <c r="AF76" s="69">
        <v>133</v>
      </c>
      <c r="AG76" s="100"/>
      <c r="AH76" s="51">
        <f t="shared" si="2"/>
        <v>135.69999999999999</v>
      </c>
      <c r="AI76" s="52">
        <f t="shared" si="3"/>
        <v>127.5</v>
      </c>
    </row>
    <row r="77" spans="1:35" x14ac:dyDescent="0.25">
      <c r="A77" s="101" t="s">
        <v>84</v>
      </c>
      <c r="B77" s="102">
        <v>130.6</v>
      </c>
      <c r="C77" s="102">
        <v>125.3</v>
      </c>
      <c r="D77" s="102">
        <v>130.6</v>
      </c>
      <c r="E77" s="102">
        <v>130</v>
      </c>
      <c r="F77" s="102">
        <v>131.6</v>
      </c>
      <c r="G77" s="102">
        <v>130.19999999999999</v>
      </c>
      <c r="H77" s="102">
        <v>131.6</v>
      </c>
      <c r="I77" s="102">
        <v>133.80000000000001</v>
      </c>
      <c r="J77" s="102">
        <v>134.30000000000001</v>
      </c>
      <c r="K77" s="102">
        <v>135.19999999999999</v>
      </c>
      <c r="L77" s="102">
        <v>131.6</v>
      </c>
      <c r="M77" s="102">
        <v>121</v>
      </c>
      <c r="N77" s="102">
        <v>135.5</v>
      </c>
      <c r="O77" s="102">
        <v>132.30000000000001</v>
      </c>
      <c r="P77" s="102">
        <v>133.30000000000001</v>
      </c>
      <c r="Q77" s="102">
        <v>133.69999999999999</v>
      </c>
      <c r="R77" s="102">
        <v>134.6</v>
      </c>
      <c r="S77" s="102">
        <v>135.30000000000001</v>
      </c>
      <c r="T77" s="98">
        <v>134.1</v>
      </c>
      <c r="U77" s="98">
        <v>132.5</v>
      </c>
      <c r="V77" s="98">
        <v>134.5</v>
      </c>
      <c r="W77" s="98">
        <v>132.9</v>
      </c>
      <c r="X77" s="98">
        <v>136</v>
      </c>
      <c r="Y77" s="98">
        <v>135.1</v>
      </c>
      <c r="Z77" s="98">
        <v>135.80000000000001</v>
      </c>
      <c r="AA77" s="102">
        <v>134.5</v>
      </c>
      <c r="AB77" s="102">
        <v>134.5</v>
      </c>
      <c r="AC77" s="102">
        <v>133</v>
      </c>
      <c r="AD77" s="102">
        <v>132</v>
      </c>
      <c r="AE77" s="102">
        <v>130</v>
      </c>
      <c r="AF77" s="102">
        <v>129</v>
      </c>
      <c r="AG77" s="104"/>
      <c r="AH77" s="51">
        <f t="shared" si="2"/>
        <v>136</v>
      </c>
      <c r="AI77" s="52">
        <f t="shared" si="3"/>
        <v>121</v>
      </c>
    </row>
    <row r="78" spans="1:35" x14ac:dyDescent="0.25">
      <c r="A78" s="97" t="s">
        <v>85</v>
      </c>
      <c r="B78" s="69">
        <v>132.1</v>
      </c>
      <c r="C78" s="69">
        <v>133.30000000000001</v>
      </c>
      <c r="D78" s="69">
        <v>133.5</v>
      </c>
      <c r="E78" s="69">
        <v>133.9</v>
      </c>
      <c r="F78" s="69">
        <v>134.5</v>
      </c>
      <c r="G78" s="69">
        <v>134</v>
      </c>
      <c r="H78" s="69">
        <v>133.5</v>
      </c>
      <c r="I78" s="69">
        <v>132</v>
      </c>
      <c r="J78" s="69">
        <v>131.19999999999999</v>
      </c>
      <c r="K78" s="69">
        <v>130.4</v>
      </c>
      <c r="L78" s="69">
        <v>126.9</v>
      </c>
      <c r="M78" s="69">
        <v>123.9</v>
      </c>
      <c r="N78" s="69">
        <v>132.80000000000001</v>
      </c>
      <c r="O78" s="69">
        <v>133.9</v>
      </c>
      <c r="P78" s="69">
        <v>135.9</v>
      </c>
      <c r="Q78" s="69">
        <v>131.4</v>
      </c>
      <c r="R78" s="69">
        <v>131.69999999999999</v>
      </c>
      <c r="S78" s="69">
        <v>130.6</v>
      </c>
      <c r="T78" s="98">
        <v>131.69999999999999</v>
      </c>
      <c r="U78" s="98">
        <v>132.80000000000001</v>
      </c>
      <c r="V78" s="98">
        <v>132.4</v>
      </c>
      <c r="W78" s="98">
        <v>132.80000000000001</v>
      </c>
      <c r="X78" s="98">
        <v>133.1</v>
      </c>
      <c r="Y78" s="98">
        <v>134.69999999999999</v>
      </c>
      <c r="Z78" s="98">
        <v>131.19999999999999</v>
      </c>
      <c r="AA78" s="69">
        <v>132.80000000000001</v>
      </c>
      <c r="AB78" s="69">
        <v>132.80000000000001</v>
      </c>
      <c r="AC78" s="69">
        <v>132</v>
      </c>
      <c r="AD78" s="69">
        <v>134</v>
      </c>
      <c r="AE78" s="69">
        <v>135</v>
      </c>
      <c r="AF78" s="69">
        <v>1365</v>
      </c>
      <c r="AG78" s="100"/>
      <c r="AH78" s="51">
        <f>MAX(B78:AF78)</f>
        <v>1365</v>
      </c>
      <c r="AI78" s="52">
        <f>MIN(B78:AF78)</f>
        <v>123.9</v>
      </c>
    </row>
    <row r="79" spans="1:35" ht="15.75" thickBot="1" x14ac:dyDescent="0.3">
      <c r="A79" s="97" t="s">
        <v>86</v>
      </c>
      <c r="B79" s="105">
        <v>67.2</v>
      </c>
      <c r="C79" s="105">
        <v>67.2</v>
      </c>
      <c r="D79" s="105">
        <v>67.400000000000006</v>
      </c>
      <c r="E79" s="105">
        <v>66.7</v>
      </c>
      <c r="F79" s="105">
        <v>66.7</v>
      </c>
      <c r="G79" s="105">
        <v>66.099999999999994</v>
      </c>
      <c r="H79" s="105">
        <v>66.400000000000006</v>
      </c>
      <c r="I79" s="105">
        <v>65.8</v>
      </c>
      <c r="J79" s="105">
        <v>65.2</v>
      </c>
      <c r="K79" s="105">
        <v>65.2</v>
      </c>
      <c r="L79" s="105">
        <v>64.5</v>
      </c>
      <c r="M79" s="105">
        <v>64.099999999999994</v>
      </c>
      <c r="N79" s="105">
        <v>65.400000000000006</v>
      </c>
      <c r="O79" s="105">
        <v>65.8</v>
      </c>
      <c r="P79" s="105">
        <v>66.2</v>
      </c>
      <c r="Q79" s="105">
        <v>66.099999999999994</v>
      </c>
      <c r="R79" s="105">
        <v>66.5</v>
      </c>
      <c r="S79" s="105">
        <v>66.3</v>
      </c>
      <c r="T79" s="105">
        <v>66.599999999999994</v>
      </c>
      <c r="U79" s="105">
        <v>67.599999999999994</v>
      </c>
      <c r="V79" s="105">
        <v>66.400000000000006</v>
      </c>
      <c r="W79" s="105">
        <v>66.099999999999994</v>
      </c>
      <c r="X79" s="105">
        <v>66.099999999999994</v>
      </c>
      <c r="Y79" s="105">
        <v>65.3</v>
      </c>
      <c r="Z79" s="105">
        <v>66.099999999999994</v>
      </c>
      <c r="AA79" s="105">
        <v>66.5</v>
      </c>
      <c r="AB79" s="105">
        <v>66.5</v>
      </c>
      <c r="AC79" s="105">
        <v>67</v>
      </c>
      <c r="AD79" s="105">
        <v>67</v>
      </c>
      <c r="AE79" s="105">
        <v>66.599999999999994</v>
      </c>
      <c r="AF79" s="105">
        <v>66.3</v>
      </c>
      <c r="AG79" s="107"/>
      <c r="AH79" s="51">
        <f>MAX(B79:AF79)</f>
        <v>67.599999999999994</v>
      </c>
      <c r="AI79" s="52">
        <f>MIN(B79:AF79)</f>
        <v>64.099999999999994</v>
      </c>
    </row>
    <row r="80" spans="1:35" x14ac:dyDescent="0.25">
      <c r="A80" s="108" t="s">
        <v>87</v>
      </c>
      <c r="B80" s="109">
        <f t="shared" ref="B80:AF80" si="19">SUMIF(B48:B57,"&gt;0")</f>
        <v>359.5</v>
      </c>
      <c r="C80" s="109">
        <f t="shared" si="19"/>
        <v>384.1</v>
      </c>
      <c r="D80" s="109">
        <f t="shared" si="19"/>
        <v>383</v>
      </c>
      <c r="E80" s="109">
        <f t="shared" si="19"/>
        <v>426.36</v>
      </c>
      <c r="F80" s="109">
        <f t="shared" si="19"/>
        <v>433.1</v>
      </c>
      <c r="G80" s="109">
        <f t="shared" si="19"/>
        <v>459.77</v>
      </c>
      <c r="H80" s="109">
        <f t="shared" si="19"/>
        <v>422.81</v>
      </c>
      <c r="I80" s="109">
        <f t="shared" si="19"/>
        <v>440.89</v>
      </c>
      <c r="J80" s="109">
        <f t="shared" si="19"/>
        <v>401.24</v>
      </c>
      <c r="K80" s="109">
        <f t="shared" si="19"/>
        <v>417.5</v>
      </c>
      <c r="L80" s="109">
        <f t="shared" si="19"/>
        <v>428.7</v>
      </c>
      <c r="M80" s="109">
        <f t="shared" si="19"/>
        <v>408</v>
      </c>
      <c r="N80" s="109">
        <f t="shared" si="19"/>
        <v>410</v>
      </c>
      <c r="O80" s="109">
        <f t="shared" si="19"/>
        <v>395</v>
      </c>
      <c r="P80" s="109">
        <f t="shared" si="19"/>
        <v>389</v>
      </c>
      <c r="Q80" s="109">
        <f t="shared" si="19"/>
        <v>391.6</v>
      </c>
      <c r="R80" s="109">
        <f t="shared" si="19"/>
        <v>392.13</v>
      </c>
      <c r="S80" s="109">
        <f t="shared" si="19"/>
        <v>407.28</v>
      </c>
      <c r="T80" s="109">
        <f t="shared" si="19"/>
        <v>391.19</v>
      </c>
      <c r="U80" s="109">
        <f t="shared" si="19"/>
        <v>362.59999999999997</v>
      </c>
      <c r="V80" s="109">
        <f t="shared" si="19"/>
        <v>359.4</v>
      </c>
      <c r="W80" s="109">
        <f t="shared" si="19"/>
        <v>386.02</v>
      </c>
      <c r="X80" s="109">
        <f t="shared" si="19"/>
        <v>396.8</v>
      </c>
      <c r="Y80" s="109">
        <f t="shared" si="19"/>
        <v>457.9</v>
      </c>
      <c r="Z80" s="109">
        <f t="shared" si="19"/>
        <v>430.5</v>
      </c>
      <c r="AA80" s="109">
        <f t="shared" si="19"/>
        <v>415.3</v>
      </c>
      <c r="AB80" s="109">
        <f t="shared" si="19"/>
        <v>387</v>
      </c>
      <c r="AC80" s="109">
        <f t="shared" si="19"/>
        <v>414</v>
      </c>
      <c r="AD80" s="109">
        <f t="shared" si="19"/>
        <v>423</v>
      </c>
      <c r="AE80" s="109">
        <f t="shared" si="19"/>
        <v>373</v>
      </c>
      <c r="AF80" s="109">
        <f t="shared" si="19"/>
        <v>435</v>
      </c>
      <c r="AG80" s="110"/>
      <c r="AH80" s="51">
        <f>MAX(B80:AF80)</f>
        <v>459.77</v>
      </c>
      <c r="AI80" s="52">
        <f>MIN(B80:AF80)</f>
        <v>359.4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142.82</v>
      </c>
      <c r="C82" s="114">
        <f t="shared" ref="C82:AF82" si="20">C11+C13+C17+C34+C36+C38+C40+C94+C108+C110+C121+C127+C130+C139+C143+C144+C147+C154+C159+C162+C163+C164+C172+C177+C83+C84+C85+C86+C99</f>
        <v>138.32</v>
      </c>
      <c r="D82" s="114">
        <f t="shared" si="20"/>
        <v>137.41999999999999</v>
      </c>
      <c r="E82" s="114">
        <f t="shared" si="20"/>
        <v>142.31999999999996</v>
      </c>
      <c r="F82" s="114">
        <f t="shared" si="20"/>
        <v>154.72000000000003</v>
      </c>
      <c r="G82" s="114">
        <f t="shared" si="20"/>
        <v>174.32</v>
      </c>
      <c r="H82" s="114">
        <f t="shared" si="20"/>
        <v>189.12</v>
      </c>
      <c r="I82" s="114">
        <f t="shared" si="20"/>
        <v>212.02</v>
      </c>
      <c r="J82" s="114">
        <f t="shared" si="20"/>
        <v>223.32</v>
      </c>
      <c r="K82" s="114">
        <f t="shared" si="20"/>
        <v>237.82</v>
      </c>
      <c r="L82" s="114">
        <f t="shared" si="20"/>
        <v>249.01999999999998</v>
      </c>
      <c r="M82" s="114">
        <f t="shared" si="20"/>
        <v>257.91999999999996</v>
      </c>
      <c r="N82" s="114">
        <f t="shared" si="20"/>
        <v>233.82</v>
      </c>
      <c r="O82" s="114">
        <f t="shared" si="20"/>
        <v>213.01999999999998</v>
      </c>
      <c r="P82" s="114">
        <f t="shared" si="20"/>
        <v>183.61999999999998</v>
      </c>
      <c r="Q82" s="114">
        <f t="shared" si="20"/>
        <v>189.72</v>
      </c>
      <c r="R82" s="114">
        <f t="shared" si="20"/>
        <v>179.22</v>
      </c>
      <c r="S82" s="114">
        <f t="shared" si="20"/>
        <v>196.71999999999997</v>
      </c>
      <c r="T82" s="114">
        <f t="shared" si="20"/>
        <v>202.01999999999998</v>
      </c>
      <c r="U82" s="114">
        <f t="shared" si="20"/>
        <v>199.22000000000003</v>
      </c>
      <c r="V82" s="114">
        <f t="shared" si="20"/>
        <v>205.32</v>
      </c>
      <c r="W82" s="114">
        <f t="shared" si="20"/>
        <v>215.51999999999998</v>
      </c>
      <c r="X82" s="114">
        <f t="shared" si="20"/>
        <v>245.42</v>
      </c>
      <c r="Y82" s="114">
        <f t="shared" si="20"/>
        <v>287.21999999999991</v>
      </c>
      <c r="Z82" s="114">
        <f t="shared" si="20"/>
        <v>299.82</v>
      </c>
      <c r="AA82" s="114">
        <f t="shared" si="20"/>
        <v>266.02</v>
      </c>
      <c r="AB82" s="114">
        <f t="shared" si="20"/>
        <v>240.11999999999998</v>
      </c>
      <c r="AC82" s="114">
        <f t="shared" si="20"/>
        <v>225.92</v>
      </c>
      <c r="AD82" s="114">
        <f t="shared" si="20"/>
        <v>181.01999999999998</v>
      </c>
      <c r="AE82" s="114">
        <f t="shared" si="20"/>
        <v>154.91999999999999</v>
      </c>
      <c r="AF82" s="114">
        <f t="shared" si="20"/>
        <v>138.72</v>
      </c>
      <c r="AG82" s="115"/>
      <c r="AH82" s="51">
        <f>MAX(B82:AF82)</f>
        <v>299.82</v>
      </c>
      <c r="AI82" s="52">
        <f>MIN(B82:AF82)</f>
        <v>137.41999999999999</v>
      </c>
    </row>
    <row r="83" spans="1:37" x14ac:dyDescent="0.25">
      <c r="A83" s="116" t="s">
        <v>89</v>
      </c>
      <c r="B83" s="117">
        <v>-1.7</v>
      </c>
      <c r="C83" s="117">
        <v>-9.6</v>
      </c>
      <c r="D83" s="117">
        <v>-18.2</v>
      </c>
      <c r="E83" s="117">
        <v>-28.2</v>
      </c>
      <c r="F83" s="117">
        <v>-27.1</v>
      </c>
      <c r="G83" s="117">
        <v>-25.5</v>
      </c>
      <c r="H83" s="117">
        <v>-4.3</v>
      </c>
      <c r="I83" s="117">
        <v>5.0999999999999996</v>
      </c>
      <c r="J83" s="117">
        <v>37</v>
      </c>
      <c r="K83" s="117">
        <v>42.3</v>
      </c>
      <c r="L83" s="117">
        <v>43.8</v>
      </c>
      <c r="M83" s="117">
        <v>56.1</v>
      </c>
      <c r="N83" s="117">
        <v>52.6</v>
      </c>
      <c r="O83" s="117">
        <v>39.5</v>
      </c>
      <c r="P83" s="117">
        <v>29.9</v>
      </c>
      <c r="Q83" s="117">
        <v>24</v>
      </c>
      <c r="R83" s="117">
        <v>25.3</v>
      </c>
      <c r="S83" s="117">
        <v>27.5</v>
      </c>
      <c r="T83" s="117">
        <v>31.5</v>
      </c>
      <c r="U83" s="117">
        <v>23.4</v>
      </c>
      <c r="V83" s="117">
        <v>29.8</v>
      </c>
      <c r="W83" s="117">
        <v>29</v>
      </c>
      <c r="X83" s="117">
        <v>53.8</v>
      </c>
      <c r="Y83" s="117">
        <v>64.599999999999994</v>
      </c>
      <c r="Z83" s="117">
        <v>69.400000000000006</v>
      </c>
      <c r="AA83" s="49">
        <v>57.4</v>
      </c>
      <c r="AB83" s="49">
        <v>50</v>
      </c>
      <c r="AC83" s="49">
        <v>40</v>
      </c>
      <c r="AD83" s="49">
        <v>5.6</v>
      </c>
      <c r="AE83" s="49">
        <v>-7</v>
      </c>
      <c r="AF83" s="118">
        <v>-23.6</v>
      </c>
      <c r="AG83" s="119">
        <v>75</v>
      </c>
      <c r="AH83" s="51">
        <f>IF(ABS(MAX(B83:AF83))&gt;ABS(MIN(B83:AF83)),MAX(B83:AF83),MIN(B83:AF83))</f>
        <v>69.400000000000006</v>
      </c>
      <c r="AI83" s="120">
        <f>INDEX($B$9:$AF$9,1,MATCH(AH83,B83:AF83,0))</f>
        <v>0.8125</v>
      </c>
    </row>
    <row r="84" spans="1:37" x14ac:dyDescent="0.25">
      <c r="A84" s="121" t="s">
        <v>90</v>
      </c>
      <c r="B84" s="82">
        <v>-28.3</v>
      </c>
      <c r="C84" s="82">
        <v>-28.6</v>
      </c>
      <c r="D84" s="82">
        <v>-26.4</v>
      </c>
      <c r="E84" s="82">
        <v>-15.9</v>
      </c>
      <c r="F84" s="82">
        <v>-9.6</v>
      </c>
      <c r="G84" s="82">
        <v>-2.6</v>
      </c>
      <c r="H84" s="82">
        <v>1.4</v>
      </c>
      <c r="I84" s="82">
        <v>7.6</v>
      </c>
      <c r="J84" s="82">
        <v>33.1</v>
      </c>
      <c r="K84" s="82">
        <v>40</v>
      </c>
      <c r="L84" s="82">
        <v>48.6</v>
      </c>
      <c r="M84" s="82">
        <v>44</v>
      </c>
      <c r="N84" s="82">
        <v>27.6</v>
      </c>
      <c r="O84" s="82">
        <v>22.7</v>
      </c>
      <c r="P84" s="82">
        <v>8.1999999999999993</v>
      </c>
      <c r="Q84" s="82">
        <v>22</v>
      </c>
      <c r="R84" s="82">
        <v>11.6</v>
      </c>
      <c r="S84" s="82">
        <v>8.1999999999999993</v>
      </c>
      <c r="T84" s="82">
        <v>8.5</v>
      </c>
      <c r="U84" s="82">
        <v>14.5</v>
      </c>
      <c r="V84" s="82">
        <v>12.5</v>
      </c>
      <c r="W84" s="82">
        <v>26.6</v>
      </c>
      <c r="X84" s="82">
        <v>32.200000000000003</v>
      </c>
      <c r="Y84" s="82">
        <v>47.2</v>
      </c>
      <c r="Z84" s="82">
        <v>40.700000000000003</v>
      </c>
      <c r="AA84" s="69">
        <v>24</v>
      </c>
      <c r="AB84" s="69">
        <v>10</v>
      </c>
      <c r="AC84" s="69">
        <v>2</v>
      </c>
      <c r="AD84" s="69">
        <v>-15</v>
      </c>
      <c r="AE84" s="69">
        <v>-26</v>
      </c>
      <c r="AF84" s="122">
        <v>-17</v>
      </c>
      <c r="AG84" s="119">
        <v>240</v>
      </c>
      <c r="AH84" s="51">
        <f>IF(ABS(MAX(B84:AF84))&gt;ABS(MIN(B84:AF84)),MAX(B84:AF84),MIN(B84:AF84))</f>
        <v>48.6</v>
      </c>
      <c r="AI84" s="120">
        <f>INDEX($B$9:$AF$9,1,MATCH(AH84,B84:AF84,0))</f>
        <v>0.33333333333333331</v>
      </c>
    </row>
    <row r="85" spans="1:37" x14ac:dyDescent="0.25">
      <c r="A85" s="121" t="s">
        <v>91</v>
      </c>
      <c r="B85" s="82">
        <v>1.4</v>
      </c>
      <c r="C85" s="82">
        <v>2.8</v>
      </c>
      <c r="D85" s="82">
        <v>3</v>
      </c>
      <c r="E85" s="82">
        <v>7.3</v>
      </c>
      <c r="F85" s="82">
        <v>7.6</v>
      </c>
      <c r="G85" s="82">
        <v>9</v>
      </c>
      <c r="H85" s="82">
        <v>11.1</v>
      </c>
      <c r="I85" s="82">
        <v>13</v>
      </c>
      <c r="J85" s="82">
        <v>19.3</v>
      </c>
      <c r="K85" s="82">
        <v>21.6</v>
      </c>
      <c r="L85" s="82">
        <v>22.8</v>
      </c>
      <c r="M85" s="82">
        <v>23.1</v>
      </c>
      <c r="N85" s="82">
        <v>19</v>
      </c>
      <c r="O85" s="82">
        <v>17.7</v>
      </c>
      <c r="P85" s="82">
        <v>14.5</v>
      </c>
      <c r="Q85" s="82">
        <v>14.7</v>
      </c>
      <c r="R85" s="82">
        <v>12.4</v>
      </c>
      <c r="S85" s="82">
        <v>11.7</v>
      </c>
      <c r="T85" s="82">
        <v>11.7</v>
      </c>
      <c r="U85" s="82">
        <v>12.8</v>
      </c>
      <c r="V85" s="82">
        <v>13</v>
      </c>
      <c r="W85" s="82">
        <v>17.100000000000001</v>
      </c>
      <c r="X85" s="82">
        <v>19.5</v>
      </c>
      <c r="Y85" s="82">
        <v>23.9</v>
      </c>
      <c r="Z85" s="82">
        <v>39.1</v>
      </c>
      <c r="AA85" s="69">
        <v>29.5</v>
      </c>
      <c r="AB85" s="69">
        <v>25</v>
      </c>
      <c r="AC85" s="69">
        <v>21</v>
      </c>
      <c r="AD85" s="69">
        <v>7.5</v>
      </c>
      <c r="AE85" s="69">
        <v>5</v>
      </c>
      <c r="AF85" s="122">
        <v>5.4</v>
      </c>
      <c r="AG85" s="119">
        <v>60</v>
      </c>
      <c r="AH85" s="51">
        <f>IF(ABS(MAX(B85:AF85))&gt;ABS(MIN(B85:AF85)),MAX(B85:AF85),MIN(B85:AF85))</f>
        <v>39.1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19.8</v>
      </c>
      <c r="C86" s="84">
        <v>22.5</v>
      </c>
      <c r="D86" s="84">
        <v>28.5</v>
      </c>
      <c r="E86" s="84">
        <v>43.4</v>
      </c>
      <c r="F86" s="84">
        <v>48.2</v>
      </c>
      <c r="G86" s="84">
        <v>57.1</v>
      </c>
      <c r="H86" s="84">
        <v>45.1</v>
      </c>
      <c r="I86" s="84">
        <v>52.3</v>
      </c>
      <c r="J86" s="84">
        <v>0</v>
      </c>
      <c r="K86" s="84">
        <v>0</v>
      </c>
      <c r="L86" s="84">
        <v>0</v>
      </c>
      <c r="M86" s="84">
        <v>0</v>
      </c>
      <c r="N86" s="84">
        <v>0</v>
      </c>
      <c r="O86" s="84">
        <v>0</v>
      </c>
      <c r="P86" s="84">
        <v>0</v>
      </c>
      <c r="Q86" s="84">
        <v>0</v>
      </c>
      <c r="R86" s="84">
        <v>0</v>
      </c>
      <c r="S86" s="84">
        <v>0</v>
      </c>
      <c r="T86" s="84">
        <v>0</v>
      </c>
      <c r="U86" s="84">
        <v>0</v>
      </c>
      <c r="V86" s="84">
        <v>0</v>
      </c>
      <c r="W86" s="84">
        <v>0</v>
      </c>
      <c r="X86" s="84">
        <v>0</v>
      </c>
      <c r="Y86" s="84">
        <v>0</v>
      </c>
      <c r="Z86" s="84">
        <v>0</v>
      </c>
      <c r="AA86" s="124">
        <v>0</v>
      </c>
      <c r="AB86" s="124">
        <v>0</v>
      </c>
      <c r="AC86" s="124">
        <v>0</v>
      </c>
      <c r="AD86" s="124">
        <v>0</v>
      </c>
      <c r="AE86" s="124">
        <v>0</v>
      </c>
      <c r="AF86" s="125">
        <v>0</v>
      </c>
      <c r="AG86" s="126">
        <v>120</v>
      </c>
      <c r="AH86" s="51">
        <f>IF(ABS(MAX(B86:AF86))&gt;ABS(MIN(B86:AF86)),MAX(B86:AF86),MIN(B86:AF86))</f>
        <v>57.1</v>
      </c>
      <c r="AI86" s="120">
        <f>INDEX($B$9:$AF$9,1,MATCH(AH86,B86:AF86,0))</f>
        <v>0.22916666666666666</v>
      </c>
    </row>
    <row r="87" spans="1:37" ht="15.75" thickBot="1" x14ac:dyDescent="0.3">
      <c r="A87" s="123" t="s">
        <v>93</v>
      </c>
      <c r="B87" s="84">
        <v>68.7</v>
      </c>
      <c r="C87" s="84">
        <v>71</v>
      </c>
      <c r="D87" s="84">
        <v>76.8</v>
      </c>
      <c r="E87" s="84">
        <v>88.3</v>
      </c>
      <c r="F87" s="84">
        <v>91.3</v>
      </c>
      <c r="G87" s="84">
        <v>98.3</v>
      </c>
      <c r="H87" s="84">
        <v>84</v>
      </c>
      <c r="I87" s="84">
        <v>89.1</v>
      </c>
      <c r="J87" s="84">
        <v>91.9</v>
      </c>
      <c r="K87" s="84">
        <v>91.9</v>
      </c>
      <c r="L87" s="84">
        <v>96.7</v>
      </c>
      <c r="M87" s="84">
        <v>84.1</v>
      </c>
      <c r="N87" s="84">
        <v>73.8</v>
      </c>
      <c r="O87" s="84">
        <v>80.099999999999994</v>
      </c>
      <c r="P87" s="84">
        <v>69.099999999999994</v>
      </c>
      <c r="Q87" s="84">
        <v>83.4</v>
      </c>
      <c r="R87" s="84">
        <v>74.099999999999994</v>
      </c>
      <c r="S87" s="84">
        <v>71.900000000000006</v>
      </c>
      <c r="T87" s="84">
        <v>73.5</v>
      </c>
      <c r="U87" s="84">
        <v>80.900000000000006</v>
      </c>
      <c r="V87" s="84">
        <v>73.400000000000006</v>
      </c>
      <c r="W87" s="84">
        <v>85.7</v>
      </c>
      <c r="X87" s="84">
        <v>80.3</v>
      </c>
      <c r="Y87" s="84">
        <v>94.9</v>
      </c>
      <c r="Z87" s="84">
        <v>70.599999999999994</v>
      </c>
      <c r="AA87" s="124">
        <v>75</v>
      </c>
      <c r="AB87" s="124">
        <v>78</v>
      </c>
      <c r="AC87" s="124">
        <v>75</v>
      </c>
      <c r="AD87" s="124">
        <v>83</v>
      </c>
      <c r="AE87" s="124">
        <v>80</v>
      </c>
      <c r="AF87" s="125">
        <v>93</v>
      </c>
      <c r="AG87" s="126"/>
      <c r="AH87" s="51">
        <f>IF(ABS(MAX(B87:AF87))&gt;ABS(MIN(B87:AF87)),MAX(B87:AF87),MIN(B87:AF87))</f>
        <v>98.3</v>
      </c>
      <c r="AI87" s="120">
        <f>INDEX($B$9:$AF$9,1,MATCH(AH87,B87:AF87,0))</f>
        <v>0.22916666666666666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933.04</v>
      </c>
      <c r="C188" s="163">
        <f>INDEX(F9:M9,1,MATCH(MAX(F65:M65),F65:M65,0))</f>
        <v>0.33333333333333331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25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25)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25)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793.93999999999994</v>
      </c>
      <c r="U193" s="172">
        <f t="shared" si="37"/>
        <v>783.94</v>
      </c>
      <c r="V193" s="172">
        <f t="shared" si="37"/>
        <v>765.74</v>
      </c>
      <c r="W193" s="172">
        <f t="shared" si="37"/>
        <v>773.1</v>
      </c>
      <c r="X193" s="172">
        <f t="shared" si="37"/>
        <v>779.94</v>
      </c>
      <c r="Y193" s="172">
        <f t="shared" si="37"/>
        <v>812.41</v>
      </c>
      <c r="Z193" s="172">
        <f t="shared" si="37"/>
        <v>822.95</v>
      </c>
      <c r="AA193" s="172">
        <f t="shared" si="37"/>
        <v>871.93000000000006</v>
      </c>
      <c r="AB193" s="172">
        <f t="shared" si="37"/>
        <v>903.88</v>
      </c>
      <c r="AC193" s="172">
        <f t="shared" si="37"/>
        <v>919.93999999999994</v>
      </c>
      <c r="AD193" s="172">
        <f t="shared" si="37"/>
        <v>933.04</v>
      </c>
      <c r="AE193" s="172">
        <f t="shared" si="37"/>
        <v>923.64</v>
      </c>
      <c r="AF193" s="172">
        <f t="shared" si="37"/>
        <v>931.54000000000008</v>
      </c>
      <c r="AG193" s="172">
        <f t="shared" si="37"/>
        <v>876.33999999999992</v>
      </c>
      <c r="AH193" s="172">
        <f t="shared" si="37"/>
        <v>859.83999999999992</v>
      </c>
      <c r="AI193" s="172">
        <f t="shared" si="37"/>
        <v>854.04</v>
      </c>
      <c r="AJ193" s="172">
        <f t="shared" si="37"/>
        <v>866.37</v>
      </c>
      <c r="AK193" s="172">
        <f t="shared" si="37"/>
        <v>899.81999999999994</v>
      </c>
      <c r="AL193" s="172">
        <f t="shared" si="37"/>
        <v>878.13</v>
      </c>
      <c r="AM193" s="172">
        <f t="shared" si="37"/>
        <v>865.04</v>
      </c>
      <c r="AN193" s="172">
        <f t="shared" si="37"/>
        <v>865.93999999999994</v>
      </c>
      <c r="AO193" s="172">
        <f t="shared" si="37"/>
        <v>885.76</v>
      </c>
      <c r="AP193" s="172">
        <f t="shared" si="37"/>
        <v>955.44</v>
      </c>
      <c r="AQ193" s="172">
        <f t="shared" si="37"/>
        <v>1055.54</v>
      </c>
      <c r="AR193" s="172">
        <f t="shared" si="37"/>
        <v>1129.54</v>
      </c>
      <c r="AS193" s="172">
        <f t="shared" si="37"/>
        <v>1082.44</v>
      </c>
      <c r="AT193" s="172">
        <f t="shared" si="37"/>
        <v>981.54000000000008</v>
      </c>
      <c r="AU193" s="172">
        <f t="shared" si="37"/>
        <v>1023.44</v>
      </c>
      <c r="AV193" s="172">
        <f t="shared" si="37"/>
        <v>955.24</v>
      </c>
      <c r="AW193" s="172">
        <f t="shared" si="37"/>
        <v>866.24</v>
      </c>
      <c r="AX193" s="172">
        <f t="shared" si="37"/>
        <v>834.24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246" priority="125">
      <formula>S$9&gt;=20/24</formula>
    </cfRule>
    <cfRule type="expression" dxfId="1245" priority="126">
      <formula>AND(S$9&gt;=14/24,S$9&lt;20/24)</formula>
    </cfRule>
    <cfRule type="expression" dxfId="1244" priority="127">
      <formula>AND(S$9&gt;=8/24,S$9&lt;14/24)</formula>
    </cfRule>
    <cfRule type="expression" dxfId="1243" priority="128">
      <formula>S$9&lt;8/24</formula>
    </cfRule>
  </conditionalFormatting>
  <conditionalFormatting sqref="B8:AF10 AA70:AF70 B70:Q70 L32:Z33 L31:Q31 B71:AF71 C173:AF179 M36 V35:W35 S34:W34 X34:Z35 B48:K58 N35:Q36 L34:Q34 O73:Z79 O72:Q72 U12 AA48:AF50 B72:N79 L29:R29 L49:T58 R11:Y11 L44:AF46 U51:Y58 M37:Y39 B47:AF47 B59:AF69 AA72:AF79 V11:AF12">
    <cfRule type="expression" dxfId="1242" priority="121">
      <formula>B$9&gt;=20/24</formula>
    </cfRule>
    <cfRule type="expression" dxfId="1241" priority="122">
      <formula>AND(B$9&gt;=14/24,B$9&lt;20/24)</formula>
    </cfRule>
    <cfRule type="expression" dxfId="1240" priority="123">
      <formula>AND(B$9&gt;=8/24,B$9&lt;14/24)</formula>
    </cfRule>
    <cfRule type="expression" dxfId="1239" priority="124">
      <formula>B$9&lt;8/24</formula>
    </cfRule>
  </conditionalFormatting>
  <conditionalFormatting sqref="B171:AF171">
    <cfRule type="expression" dxfId="1238" priority="117">
      <formula>B$9&gt;=20/24</formula>
    </cfRule>
    <cfRule type="expression" dxfId="1237" priority="118">
      <formula>AND(B$9&gt;=14/24,B$9&lt;20/24)</formula>
    </cfRule>
    <cfRule type="expression" dxfId="1236" priority="119">
      <formula>AND(B$9&gt;=8/24,B$9&lt;14/24)</formula>
    </cfRule>
    <cfRule type="expression" dxfId="1235" priority="120">
      <formula>B$9&lt;8/24</formula>
    </cfRule>
  </conditionalFormatting>
  <conditionalFormatting sqref="AL4:AL6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234" priority="112">
      <formula>L$9&gt;=20/24</formula>
    </cfRule>
    <cfRule type="expression" dxfId="1233" priority="113">
      <formula>AND(L$9&gt;=14/24,L$9&lt;20/24)</formula>
    </cfRule>
    <cfRule type="expression" dxfId="1232" priority="114">
      <formula>AND(L$9&gt;=8/24,L$9&lt;14/24)</formula>
    </cfRule>
    <cfRule type="expression" dxfId="1231" priority="115">
      <formula>L$9&lt;8/24</formula>
    </cfRule>
  </conditionalFormatting>
  <conditionalFormatting sqref="L35:R35">
    <cfRule type="expression" dxfId="1230" priority="108">
      <formula>L$9&gt;=20/24</formula>
    </cfRule>
    <cfRule type="expression" dxfId="1229" priority="109">
      <formula>AND(L$9&gt;=14/24,L$9&lt;20/24)</formula>
    </cfRule>
    <cfRule type="expression" dxfId="1228" priority="110">
      <formula>AND(L$9&gt;=8/24,L$9&lt;14/24)</formula>
    </cfRule>
    <cfRule type="expression" dxfId="1227" priority="111">
      <formula>L$9&lt;8/24</formula>
    </cfRule>
  </conditionalFormatting>
  <conditionalFormatting sqref="U13:AF13">
    <cfRule type="expression" dxfId="1226" priority="104">
      <formula>U$9&gt;=20/24</formula>
    </cfRule>
    <cfRule type="expression" dxfId="1225" priority="105">
      <formula>AND(U$9&gt;=14/24,U$9&lt;20/24)</formula>
    </cfRule>
    <cfRule type="expression" dxfId="1224" priority="106">
      <formula>AND(U$9&gt;=8/24,U$9&lt;14/24)</formula>
    </cfRule>
    <cfRule type="expression" dxfId="1223" priority="107">
      <formula>U$9&lt;8/24</formula>
    </cfRule>
  </conditionalFormatting>
  <conditionalFormatting sqref="R31:Z31">
    <cfRule type="expression" dxfId="1222" priority="100">
      <formula>R$9&gt;=20/24</formula>
    </cfRule>
    <cfRule type="expression" dxfId="1221" priority="101">
      <formula>AND(R$9&gt;=14/24,R$9&lt;20/24)</formula>
    </cfRule>
    <cfRule type="expression" dxfId="1220" priority="102">
      <formula>AND(R$9&gt;=8/24,R$9&lt;14/24)</formula>
    </cfRule>
    <cfRule type="expression" dxfId="1219" priority="103">
      <formula>R$9&lt;8/24</formula>
    </cfRule>
  </conditionalFormatting>
  <conditionalFormatting sqref="R48:Z48">
    <cfRule type="expression" dxfId="1218" priority="96">
      <formula>R$9&gt;=20/24</formula>
    </cfRule>
    <cfRule type="expression" dxfId="1217" priority="97">
      <formula>AND(R$9&gt;=14/24,R$9&lt;20/24)</formula>
    </cfRule>
    <cfRule type="expression" dxfId="1216" priority="98">
      <formula>AND(R$9&gt;=8/24,R$9&lt;14/24)</formula>
    </cfRule>
    <cfRule type="expression" dxfId="1215" priority="99">
      <formula>R$9&lt;8/24</formula>
    </cfRule>
  </conditionalFormatting>
  <conditionalFormatting sqref="R70:Z70">
    <cfRule type="expression" dxfId="1214" priority="92">
      <formula>R$9&gt;=20/24</formula>
    </cfRule>
    <cfRule type="expression" dxfId="1213" priority="93">
      <formula>AND(R$9&gt;=14/24,R$9&lt;20/24)</formula>
    </cfRule>
    <cfRule type="expression" dxfId="1212" priority="94">
      <formula>AND(R$9&gt;=8/24,R$9&lt;14/24)</formula>
    </cfRule>
    <cfRule type="expression" dxfId="1211" priority="95">
      <formula>R$9&lt;8/24</formula>
    </cfRule>
  </conditionalFormatting>
  <conditionalFormatting sqref="R72:Z72">
    <cfRule type="expression" dxfId="1210" priority="88">
      <formula>R$9&gt;=20/24</formula>
    </cfRule>
    <cfRule type="expression" dxfId="1209" priority="89">
      <formula>AND(R$9&gt;=14/24,R$9&lt;20/24)</formula>
    </cfRule>
    <cfRule type="expression" dxfId="1208" priority="90">
      <formula>AND(R$9&gt;=8/24,R$9&lt;14/24)</formula>
    </cfRule>
    <cfRule type="expression" dxfId="1207" priority="91">
      <formula>R$9&lt;8/24</formula>
    </cfRule>
  </conditionalFormatting>
  <conditionalFormatting sqref="L11:Y27">
    <cfRule type="expression" dxfId="1206" priority="84">
      <formula>L$9&gt;=20/24</formula>
    </cfRule>
    <cfRule type="expression" dxfId="1205" priority="85">
      <formula>AND(L$9&gt;=14/24,L$9&lt;20/24)</formula>
    </cfRule>
    <cfRule type="expression" dxfId="1204" priority="86">
      <formula>AND(L$9&gt;=8/24,L$9&lt;14/24)</formula>
    </cfRule>
    <cfRule type="expression" dxfId="1203" priority="87">
      <formula>L$9&lt;8/24</formula>
    </cfRule>
  </conditionalFormatting>
  <conditionalFormatting sqref="L40:Y40">
    <cfRule type="expression" dxfId="1202" priority="80">
      <formula>L$9&gt;=20/24</formula>
    </cfRule>
    <cfRule type="expression" dxfId="1201" priority="81">
      <formula>AND(L$9&gt;=14/24,L$9&lt;20/24)</formula>
    </cfRule>
    <cfRule type="expression" dxfId="1200" priority="82">
      <formula>AND(L$9&gt;=8/24,L$9&lt;14/24)</formula>
    </cfRule>
    <cfRule type="expression" dxfId="1199" priority="83">
      <formula>L$9&lt;8/24</formula>
    </cfRule>
  </conditionalFormatting>
  <conditionalFormatting sqref="L41:Y41">
    <cfRule type="expression" dxfId="1198" priority="76">
      <formula>L$9&gt;=20/24</formula>
    </cfRule>
    <cfRule type="expression" dxfId="1197" priority="77">
      <formula>AND(L$9&gt;=14/24,L$9&lt;20/24)</formula>
    </cfRule>
    <cfRule type="expression" dxfId="1196" priority="78">
      <formula>AND(L$9&gt;=8/24,L$9&lt;14/24)</formula>
    </cfRule>
    <cfRule type="expression" dxfId="1195" priority="79">
      <formula>L$9&lt;8/24</formula>
    </cfRule>
  </conditionalFormatting>
  <conditionalFormatting sqref="L36:V39 R37:Y39">
    <cfRule type="expression" dxfId="1194" priority="72">
      <formula>L$9&gt;=20/24</formula>
    </cfRule>
    <cfRule type="expression" dxfId="1193" priority="73">
      <formula>AND(L$9&gt;=14/24,L$9&lt;20/24)</formula>
    </cfRule>
    <cfRule type="expression" dxfId="1192" priority="74">
      <formula>AND(L$9&gt;=8/24,L$9&lt;14/24)</formula>
    </cfRule>
    <cfRule type="expression" dxfId="1191" priority="75">
      <formula>L$9&lt;8/24</formula>
    </cfRule>
  </conditionalFormatting>
  <conditionalFormatting sqref="R29:AF29">
    <cfRule type="expression" dxfId="1190" priority="68">
      <formula>R$9&gt;=20/24</formula>
    </cfRule>
    <cfRule type="expression" dxfId="1189" priority="69">
      <formula>AND(R$9&gt;=14/24,R$9&lt;20/24)</formula>
    </cfRule>
    <cfRule type="expression" dxfId="1188" priority="70">
      <formula>AND(R$9&gt;=8/24,R$9&lt;14/24)</formula>
    </cfRule>
    <cfRule type="expression" dxfId="1187" priority="71">
      <formula>R$9&lt;8/24</formula>
    </cfRule>
  </conditionalFormatting>
  <conditionalFormatting sqref="R12:Y27 Z14:AF27">
    <cfRule type="expression" dxfId="1186" priority="64">
      <formula>R$9&gt;=20/24</formula>
    </cfRule>
    <cfRule type="expression" dxfId="1185" priority="65">
      <formula>AND(R$9&gt;=14/24,R$9&lt;20/24)</formula>
    </cfRule>
    <cfRule type="expression" dxfId="1184" priority="66">
      <formula>AND(R$9&gt;=8/24,R$9&lt;14/24)</formula>
    </cfRule>
    <cfRule type="expression" dxfId="1183" priority="67">
      <formula>R$9&lt;8/24</formula>
    </cfRule>
  </conditionalFormatting>
  <conditionalFormatting sqref="R34:R39 S35:V39 V36:Z39 AA37:AF39">
    <cfRule type="expression" dxfId="1182" priority="60">
      <formula>R$9&gt;=20/24</formula>
    </cfRule>
    <cfRule type="expression" dxfId="1181" priority="61">
      <formula>AND(R$9&gt;=14/24,R$9&lt;20/24)</formula>
    </cfRule>
    <cfRule type="expression" dxfId="1180" priority="62">
      <formula>AND(R$9&gt;=8/24,R$9&lt;14/24)</formula>
    </cfRule>
    <cfRule type="expression" dxfId="1179" priority="63">
      <formula>R$9&lt;8/24</formula>
    </cfRule>
  </conditionalFormatting>
  <conditionalFormatting sqref="R40:AF40">
    <cfRule type="expression" dxfId="1178" priority="56">
      <formula>R$9&gt;=20/24</formula>
    </cfRule>
    <cfRule type="expression" dxfId="1177" priority="57">
      <formula>AND(R$9&gt;=14/24,R$9&lt;20/24)</formula>
    </cfRule>
    <cfRule type="expression" dxfId="1176" priority="58">
      <formula>AND(R$9&gt;=8/24,R$9&lt;14/24)</formula>
    </cfRule>
    <cfRule type="expression" dxfId="1175" priority="59">
      <formula>R$9&lt;8/24</formula>
    </cfRule>
  </conditionalFormatting>
  <conditionalFormatting sqref="R41:AF41">
    <cfRule type="expression" dxfId="1174" priority="52">
      <formula>R$9&gt;=20/24</formula>
    </cfRule>
    <cfRule type="expression" dxfId="1173" priority="53">
      <formula>AND(R$9&gt;=14/24,R$9&lt;20/24)</formula>
    </cfRule>
    <cfRule type="expression" dxfId="1172" priority="54">
      <formula>AND(R$9&gt;=8/24,R$9&lt;14/24)</formula>
    </cfRule>
    <cfRule type="expression" dxfId="1171" priority="55">
      <formula>R$9&lt;8/24</formula>
    </cfRule>
  </conditionalFormatting>
  <conditionalFormatting sqref="Z51:AF58">
    <cfRule type="expression" dxfId="1170" priority="48">
      <formula>Z$9&gt;=20/24</formula>
    </cfRule>
    <cfRule type="expression" dxfId="1169" priority="49">
      <formula>AND(Z$9&gt;=14/24,Z$9&lt;20/24)</formula>
    </cfRule>
    <cfRule type="expression" dxfId="1168" priority="50">
      <formula>AND(Z$9&gt;=8/24,Z$9&lt;14/24)</formula>
    </cfRule>
    <cfRule type="expression" dxfId="1167" priority="51">
      <formula>Z$9&lt;8/24</formula>
    </cfRule>
  </conditionalFormatting>
  <conditionalFormatting sqref="AA83:AF86">
    <cfRule type="expression" dxfId="1166" priority="44">
      <formula>AA$9&gt;=20/24</formula>
    </cfRule>
    <cfRule type="expression" dxfId="1165" priority="45">
      <formula>AND(AA$9&gt;=14/24,AA$9&lt;20/24)</formula>
    </cfRule>
    <cfRule type="expression" dxfId="1164" priority="46">
      <formula>AND(AA$9&gt;=8/24,AA$9&lt;14/24)</formula>
    </cfRule>
    <cfRule type="expression" dxfId="1163" priority="47">
      <formula>AA$9&lt;8/24</formula>
    </cfRule>
  </conditionalFormatting>
  <conditionalFormatting sqref="B83:K86">
    <cfRule type="expression" dxfId="1162" priority="40">
      <formula>B$9&gt;=20/24</formula>
    </cfRule>
    <cfRule type="expression" dxfId="1161" priority="41">
      <formula>AND(B$9&gt;=14/24,B$9&lt;20/24)</formula>
    </cfRule>
    <cfRule type="expression" dxfId="1160" priority="42">
      <formula>AND(B$9&gt;=8/24,B$9&lt;14/24)</formula>
    </cfRule>
    <cfRule type="expression" dxfId="1159" priority="43">
      <formula>B$9&lt;8/24</formula>
    </cfRule>
  </conditionalFormatting>
  <conditionalFormatting sqref="L83:Q86">
    <cfRule type="expression" dxfId="1158" priority="36">
      <formula>L$9&gt;=20/24</formula>
    </cfRule>
    <cfRule type="expression" dxfId="1157" priority="37">
      <formula>AND(L$9&gt;=14/24,L$9&lt;20/24)</formula>
    </cfRule>
    <cfRule type="expression" dxfId="1156" priority="38">
      <formula>AND(L$9&gt;=8/24,L$9&lt;14/24)</formula>
    </cfRule>
    <cfRule type="expression" dxfId="1155" priority="39">
      <formula>L$9&lt;8/24</formula>
    </cfRule>
  </conditionalFormatting>
  <conditionalFormatting sqref="R83:Z86">
    <cfRule type="expression" dxfId="1154" priority="32">
      <formula>R$9&gt;=20/24</formula>
    </cfRule>
    <cfRule type="expression" dxfId="1153" priority="33">
      <formula>AND(R$9&gt;=14/24,R$9&lt;20/24)</formula>
    </cfRule>
    <cfRule type="expression" dxfId="1152" priority="34">
      <formula>AND(R$9&gt;=8/24,R$9&lt;14/24)</formula>
    </cfRule>
    <cfRule type="expression" dxfId="1151" priority="35">
      <formula>R$9&lt;8/24</formula>
    </cfRule>
  </conditionalFormatting>
  <conditionalFormatting sqref="AG42 B11:AF47">
    <cfRule type="expression" dxfId="1150" priority="31">
      <formula>B11&gt;$AG11</formula>
    </cfRule>
  </conditionalFormatting>
  <conditionalFormatting sqref="T192:AX192">
    <cfRule type="expression" dxfId="1149" priority="27">
      <formula>T$9&gt;=20/24</formula>
    </cfRule>
    <cfRule type="expression" dxfId="1148" priority="28">
      <formula>AND(T$9&gt;=14/24,T$9&lt;20/24)</formula>
    </cfRule>
    <cfRule type="expression" dxfId="1147" priority="29">
      <formula>AND(T$9&gt;=8/24,T$9&lt;14/24)</formula>
    </cfRule>
    <cfRule type="expression" dxfId="1146" priority="30">
      <formula>T$9&lt;8/24</formula>
    </cfRule>
  </conditionalFormatting>
  <conditionalFormatting sqref="A11:A86 A88:A180">
    <cfRule type="expression" dxfId="1145" priority="26">
      <formula>$AH11=0</formula>
    </cfRule>
  </conditionalFormatting>
  <conditionalFormatting sqref="AA87:AF87">
    <cfRule type="expression" dxfId="1144" priority="22">
      <formula>AA$9&gt;=20/24</formula>
    </cfRule>
    <cfRule type="expression" dxfId="1143" priority="23">
      <formula>AND(AA$9&gt;=14/24,AA$9&lt;20/24)</formula>
    </cfRule>
    <cfRule type="expression" dxfId="1142" priority="24">
      <formula>AND(AA$9&gt;=8/24,AA$9&lt;14/24)</formula>
    </cfRule>
    <cfRule type="expression" dxfId="1141" priority="25">
      <formula>AA$9&lt;8/24</formula>
    </cfRule>
  </conditionalFormatting>
  <conditionalFormatting sqref="B87:K87">
    <cfRule type="expression" dxfId="1140" priority="18">
      <formula>B$9&gt;=20/24</formula>
    </cfRule>
    <cfRule type="expression" dxfId="1139" priority="19">
      <formula>AND(B$9&gt;=14/24,B$9&lt;20/24)</formula>
    </cfRule>
    <cfRule type="expression" dxfId="1138" priority="20">
      <formula>AND(B$9&gt;=8/24,B$9&lt;14/24)</formula>
    </cfRule>
    <cfRule type="expression" dxfId="1137" priority="21">
      <formula>B$9&lt;8/24</formula>
    </cfRule>
  </conditionalFormatting>
  <conditionalFormatting sqref="L87:Q87">
    <cfRule type="expression" dxfId="1136" priority="14">
      <formula>L$9&gt;=20/24</formula>
    </cfRule>
    <cfRule type="expression" dxfId="1135" priority="15">
      <formula>AND(L$9&gt;=14/24,L$9&lt;20/24)</formula>
    </cfRule>
    <cfRule type="expression" dxfId="1134" priority="16">
      <formula>AND(L$9&gt;=8/24,L$9&lt;14/24)</formula>
    </cfRule>
    <cfRule type="expression" dxfId="1133" priority="17">
      <formula>L$9&lt;8/24</formula>
    </cfRule>
  </conditionalFormatting>
  <conditionalFormatting sqref="R87:Z87">
    <cfRule type="expression" dxfId="1132" priority="10">
      <formula>R$9&gt;=20/24</formula>
    </cfRule>
    <cfRule type="expression" dxfId="1131" priority="11">
      <formula>AND(R$9&gt;=14/24,R$9&lt;20/24)</formula>
    </cfRule>
    <cfRule type="expression" dxfId="1130" priority="12">
      <formula>AND(R$9&gt;=8/24,R$9&lt;14/24)</formula>
    </cfRule>
    <cfRule type="expression" dxfId="1129" priority="13">
      <formula>R$9&lt;8/24</formula>
    </cfRule>
  </conditionalFormatting>
  <conditionalFormatting sqref="A87">
    <cfRule type="expression" dxfId="1128" priority="9">
      <formula>$AH87=0</formula>
    </cfRule>
  </conditionalFormatting>
  <conditionalFormatting sqref="B28:AF28">
    <cfRule type="expression" dxfId="1127" priority="5">
      <formula>B$9&gt;=20/24</formula>
    </cfRule>
    <cfRule type="expression" dxfId="1126" priority="6">
      <formula>AND(B$9&gt;=14/24,B$9&lt;20/24)</formula>
    </cfRule>
    <cfRule type="expression" dxfId="1125" priority="7">
      <formula>AND(B$9&gt;=8/24,B$9&lt;14/24)</formula>
    </cfRule>
    <cfRule type="expression" dxfId="1124" priority="8">
      <formula>B$9&lt;8/24</formula>
    </cfRule>
  </conditionalFormatting>
  <conditionalFormatting sqref="R28:AF28">
    <cfRule type="expression" dxfId="1123" priority="1">
      <formula>R$9&gt;=20/24</formula>
    </cfRule>
    <cfRule type="expression" dxfId="1122" priority="2">
      <formula>AND(R$9&gt;=14/24,R$9&lt;20/24)</formula>
    </cfRule>
    <cfRule type="expression" dxfId="1121" priority="3">
      <formula>AND(R$9&gt;=8/24,R$9&lt;14/24)</formula>
    </cfRule>
    <cfRule type="expression" dxfId="1120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110" zoomScaleNormal="110" workbookViewId="0">
      <pane xSplit="1" ySplit="10" topLeftCell="H74" activePane="bottomRight" state="frozen"/>
      <selection activeCell="AF88" sqref="AF88"/>
      <selection pane="topRight" activeCell="AF88" sqref="AF88"/>
      <selection pane="bottomLeft" activeCell="AF88" sqref="AF88"/>
      <selection pane="bottomRight" activeCell="AE60" sqref="AE60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26</v>
      </c>
      <c r="D4" s="226">
        <f ca="1">IFERROR(DATE(2021,4,13)+C4,"")</f>
        <v>44325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414</v>
      </c>
      <c r="C5" s="32">
        <f t="shared" ref="C5:AF5" si="0">C59</f>
        <v>429</v>
      </c>
      <c r="D5" s="32">
        <f t="shared" si="0"/>
        <v>391.1</v>
      </c>
      <c r="E5" s="32">
        <f t="shared" si="0"/>
        <v>390.62</v>
      </c>
      <c r="F5" s="32">
        <f t="shared" si="0"/>
        <v>353.96999999999997</v>
      </c>
      <c r="G5" s="32">
        <f t="shared" si="0"/>
        <v>346.2</v>
      </c>
      <c r="H5" s="32">
        <f t="shared" si="0"/>
        <v>389.9</v>
      </c>
      <c r="I5" s="32">
        <f t="shared" si="0"/>
        <v>393.9</v>
      </c>
      <c r="J5" s="32">
        <f t="shared" si="0"/>
        <v>414.6</v>
      </c>
      <c r="K5" s="32">
        <f t="shared" si="0"/>
        <v>402.7</v>
      </c>
      <c r="L5" s="32">
        <f t="shared" si="0"/>
        <v>393.56</v>
      </c>
      <c r="M5" s="32">
        <f t="shared" si="0"/>
        <v>409.5</v>
      </c>
      <c r="N5" s="32">
        <f t="shared" si="0"/>
        <v>395.1</v>
      </c>
      <c r="O5" s="32">
        <f t="shared" si="0"/>
        <v>401.1</v>
      </c>
      <c r="P5" s="32">
        <f t="shared" si="0"/>
        <v>387.5</v>
      </c>
      <c r="Q5" s="32">
        <f t="shared" si="0"/>
        <v>432.6</v>
      </c>
      <c r="R5" s="32">
        <f t="shared" si="0"/>
        <v>448.3</v>
      </c>
      <c r="S5" s="32">
        <f t="shared" si="0"/>
        <v>370.6</v>
      </c>
      <c r="T5" s="32">
        <f t="shared" si="0"/>
        <v>445</v>
      </c>
      <c r="U5" s="32">
        <f t="shared" si="0"/>
        <v>461.6</v>
      </c>
      <c r="V5" s="32">
        <f t="shared" si="0"/>
        <v>468.8</v>
      </c>
      <c r="W5" s="32">
        <f t="shared" si="0"/>
        <v>456</v>
      </c>
      <c r="X5" s="32">
        <f t="shared" si="0"/>
        <v>453</v>
      </c>
      <c r="Y5" s="32">
        <f t="shared" si="0"/>
        <v>512</v>
      </c>
      <c r="Z5" s="32">
        <f t="shared" si="0"/>
        <v>517.29999999999995</v>
      </c>
      <c r="AA5" s="32">
        <f t="shared" si="0"/>
        <v>506</v>
      </c>
      <c r="AB5" s="32">
        <f t="shared" si="0"/>
        <v>514</v>
      </c>
      <c r="AC5" s="32">
        <f t="shared" si="0"/>
        <v>455.4</v>
      </c>
      <c r="AD5" s="32">
        <f t="shared" si="0"/>
        <v>426.8</v>
      </c>
      <c r="AE5" s="32">
        <f t="shared" si="0"/>
        <v>411</v>
      </c>
      <c r="AF5" s="32">
        <f t="shared" si="0"/>
        <v>415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6"/>
      <c r="E6" s="186"/>
      <c r="F6" s="186"/>
      <c r="G6" s="186"/>
      <c r="H6" s="186"/>
      <c r="I6" s="186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995MW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Load=739</v>
      </c>
      <c r="B7" s="35">
        <f t="shared" ref="B7:AF7" si="1">B65</f>
        <v>817.44</v>
      </c>
      <c r="C7" s="35">
        <f t="shared" si="1"/>
        <v>779.44</v>
      </c>
      <c r="D7" s="35">
        <f t="shared" si="1"/>
        <v>739.74</v>
      </c>
      <c r="E7" s="35">
        <f t="shared" si="1"/>
        <v>739.46</v>
      </c>
      <c r="F7" s="35">
        <f t="shared" si="1"/>
        <v>775.61</v>
      </c>
      <c r="G7" s="35">
        <f t="shared" si="1"/>
        <v>795.74</v>
      </c>
      <c r="H7" s="35">
        <f t="shared" si="1"/>
        <v>833.63999999999987</v>
      </c>
      <c r="I7" s="35">
        <f t="shared" si="1"/>
        <v>881.13999999999987</v>
      </c>
      <c r="J7" s="35">
        <f t="shared" si="1"/>
        <v>933.54000000000008</v>
      </c>
      <c r="K7" s="35">
        <f t="shared" si="1"/>
        <v>984.44</v>
      </c>
      <c r="L7" s="35">
        <f>L65</f>
        <v>970.8</v>
      </c>
      <c r="M7" s="35">
        <f t="shared" si="1"/>
        <v>995.1400000000001</v>
      </c>
      <c r="N7" s="35">
        <f t="shared" si="1"/>
        <v>970.24000000000012</v>
      </c>
      <c r="O7" s="35">
        <f t="shared" si="1"/>
        <v>981.54000000000008</v>
      </c>
      <c r="P7" s="35">
        <f t="shared" si="1"/>
        <v>947.04000000000008</v>
      </c>
      <c r="Q7" s="35">
        <f t="shared" si="1"/>
        <v>1018.0400000000001</v>
      </c>
      <c r="R7" s="35">
        <f t="shared" si="1"/>
        <v>1052.73</v>
      </c>
      <c r="S7" s="35">
        <f t="shared" si="1"/>
        <v>924.84</v>
      </c>
      <c r="T7" s="35">
        <f t="shared" si="1"/>
        <v>979.54</v>
      </c>
      <c r="U7" s="35">
        <f t="shared" si="1"/>
        <v>960.04000000000008</v>
      </c>
      <c r="V7" s="35">
        <f t="shared" si="1"/>
        <v>959.94</v>
      </c>
      <c r="W7" s="35">
        <f t="shared" si="1"/>
        <v>938.94</v>
      </c>
      <c r="X7" s="35">
        <f t="shared" si="1"/>
        <v>986.44</v>
      </c>
      <c r="Y7" s="35">
        <f t="shared" si="1"/>
        <v>1074.74</v>
      </c>
      <c r="Z7" s="35">
        <f t="shared" si="1"/>
        <v>1177.94</v>
      </c>
      <c r="AA7" s="35">
        <f t="shared" si="1"/>
        <v>1110.94</v>
      </c>
      <c r="AB7" s="35">
        <f t="shared" si="1"/>
        <v>1086.1400000000001</v>
      </c>
      <c r="AC7" s="35">
        <f t="shared" si="1"/>
        <v>1031.44</v>
      </c>
      <c r="AD7" s="35">
        <f t="shared" si="1"/>
        <v>904.84</v>
      </c>
      <c r="AE7" s="35">
        <f t="shared" si="1"/>
        <v>864.93999999999994</v>
      </c>
      <c r="AF7" s="35">
        <f t="shared" si="1"/>
        <v>846.24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0.58333333333333337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49</v>
      </c>
      <c r="C11" s="47">
        <v>40</v>
      </c>
      <c r="D11" s="47">
        <v>41.5</v>
      </c>
      <c r="E11" s="47">
        <v>38.4</v>
      </c>
      <c r="F11" s="47">
        <v>37.299999999999997</v>
      </c>
      <c r="G11" s="47">
        <v>36.6</v>
      </c>
      <c r="H11" s="47">
        <v>36.1</v>
      </c>
      <c r="I11" s="47">
        <v>35.4</v>
      </c>
      <c r="J11" s="47">
        <v>34.4</v>
      </c>
      <c r="K11" s="47">
        <v>34.6</v>
      </c>
      <c r="L11" s="47">
        <v>34.6</v>
      </c>
      <c r="M11" s="48">
        <v>33</v>
      </c>
      <c r="N11" s="48">
        <v>32.4</v>
      </c>
      <c r="O11" s="48">
        <v>32.200000000000003</v>
      </c>
      <c r="P11" s="48">
        <v>32.4</v>
      </c>
      <c r="Q11" s="48">
        <v>30</v>
      </c>
      <c r="R11" s="49">
        <v>27.2</v>
      </c>
      <c r="S11" s="49">
        <v>27.2</v>
      </c>
      <c r="T11" s="49">
        <v>27.2</v>
      </c>
      <c r="U11" s="49">
        <v>27.2</v>
      </c>
      <c r="V11" s="49">
        <v>27.2</v>
      </c>
      <c r="W11" s="49">
        <v>27.2</v>
      </c>
      <c r="X11" s="49">
        <v>27.2</v>
      </c>
      <c r="Y11" s="49">
        <v>27.2</v>
      </c>
      <c r="Z11" s="49">
        <v>27.2</v>
      </c>
      <c r="AA11" s="49">
        <v>27.2</v>
      </c>
      <c r="AB11" s="49">
        <v>27.2</v>
      </c>
      <c r="AC11" s="49">
        <v>27.2</v>
      </c>
      <c r="AD11" s="49">
        <v>27.2</v>
      </c>
      <c r="AE11" s="49">
        <v>27.2</v>
      </c>
      <c r="AF11" s="49">
        <v>23.8</v>
      </c>
      <c r="AG11" s="50">
        <v>60</v>
      </c>
      <c r="AH11" s="51">
        <f>MAX(B11:AF11)</f>
        <v>49</v>
      </c>
      <c r="AI11" s="52">
        <f>MIN(B11:AF11)</f>
        <v>23.8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36</v>
      </c>
      <c r="C12" s="55">
        <v>36</v>
      </c>
      <c r="D12" s="55">
        <v>36.5</v>
      </c>
      <c r="E12" s="55">
        <v>39.5</v>
      </c>
      <c r="F12" s="55">
        <v>40.1</v>
      </c>
      <c r="G12" s="55">
        <v>39.4</v>
      </c>
      <c r="H12" s="55">
        <v>39.5</v>
      </c>
      <c r="I12" s="55">
        <v>40</v>
      </c>
      <c r="J12" s="55">
        <v>39.200000000000003</v>
      </c>
      <c r="K12" s="55">
        <v>39.700000000000003</v>
      </c>
      <c r="L12" s="55">
        <v>39.1</v>
      </c>
      <c r="M12" s="48">
        <v>39.299999999999997</v>
      </c>
      <c r="N12" s="48">
        <v>39.299999999999997</v>
      </c>
      <c r="O12" s="48">
        <v>39.299999999999997</v>
      </c>
      <c r="P12" s="48">
        <v>34.299999999999997</v>
      </c>
      <c r="Q12" s="48">
        <v>34.1</v>
      </c>
      <c r="R12" s="48">
        <v>39.299999999999997</v>
      </c>
      <c r="S12" s="48">
        <v>32.6</v>
      </c>
      <c r="T12" s="48">
        <v>33</v>
      </c>
      <c r="U12" s="48">
        <v>32.4</v>
      </c>
      <c r="V12" s="48">
        <v>32.799999999999997</v>
      </c>
      <c r="W12" s="48">
        <v>33.200000000000003</v>
      </c>
      <c r="X12" s="48">
        <v>33.200000000000003</v>
      </c>
      <c r="Y12" s="48">
        <v>33</v>
      </c>
      <c r="Z12" s="48">
        <v>33</v>
      </c>
      <c r="AA12" s="48">
        <v>33</v>
      </c>
      <c r="AB12" s="48">
        <v>33</v>
      </c>
      <c r="AC12" s="48">
        <v>33</v>
      </c>
      <c r="AD12" s="48">
        <v>33</v>
      </c>
      <c r="AE12" s="48">
        <v>36.9</v>
      </c>
      <c r="AF12" s="48">
        <v>36.299999999999997</v>
      </c>
      <c r="AG12" s="56">
        <v>50</v>
      </c>
      <c r="AH12" s="51">
        <f t="shared" ref="AH12:AH77" si="2">MAX(B12:AF12)</f>
        <v>40.1</v>
      </c>
      <c r="AI12" s="52">
        <f t="shared" ref="AI12:AI77" si="3">MIN(B12:AF12)</f>
        <v>32.4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18.7</v>
      </c>
      <c r="C13" s="55">
        <v>18.7</v>
      </c>
      <c r="D13" s="55">
        <v>18.7</v>
      </c>
      <c r="E13" s="55">
        <v>18</v>
      </c>
      <c r="F13" s="55">
        <v>18</v>
      </c>
      <c r="G13" s="55">
        <v>17.899999999999999</v>
      </c>
      <c r="H13" s="55">
        <v>17.899999999999999</v>
      </c>
      <c r="I13" s="55">
        <v>16.899999999999999</v>
      </c>
      <c r="J13" s="55">
        <v>16.7</v>
      </c>
      <c r="K13" s="55">
        <v>17.399999999999999</v>
      </c>
      <c r="L13" s="55">
        <v>17.399999999999999</v>
      </c>
      <c r="M13" s="48">
        <v>17.399999999999999</v>
      </c>
      <c r="N13" s="48">
        <v>17.399999999999999</v>
      </c>
      <c r="O13" s="48">
        <v>17.2</v>
      </c>
      <c r="P13" s="48">
        <v>16.2</v>
      </c>
      <c r="Q13" s="48">
        <v>17.100000000000001</v>
      </c>
      <c r="R13" s="48">
        <v>17.2</v>
      </c>
      <c r="S13" s="48">
        <v>17.2</v>
      </c>
      <c r="T13" s="48">
        <v>17.2</v>
      </c>
      <c r="U13" s="48">
        <v>17.2</v>
      </c>
      <c r="V13" s="48">
        <v>17.2</v>
      </c>
      <c r="W13" s="48">
        <v>17.2</v>
      </c>
      <c r="X13" s="48">
        <v>17.2</v>
      </c>
      <c r="Y13" s="48">
        <v>17.2</v>
      </c>
      <c r="Z13" s="48">
        <v>19.2</v>
      </c>
      <c r="AA13" s="48">
        <v>18.7</v>
      </c>
      <c r="AB13" s="48">
        <v>18</v>
      </c>
      <c r="AC13" s="48">
        <v>18</v>
      </c>
      <c r="AD13" s="48">
        <v>18</v>
      </c>
      <c r="AE13" s="48">
        <v>18</v>
      </c>
      <c r="AF13" s="48">
        <v>18</v>
      </c>
      <c r="AG13" s="58">
        <v>45</v>
      </c>
      <c r="AH13" s="51">
        <f t="shared" si="2"/>
        <v>19.2</v>
      </c>
      <c r="AI13" s="52">
        <f t="shared" si="3"/>
        <v>16.2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14</v>
      </c>
      <c r="C14" s="55">
        <v>14</v>
      </c>
      <c r="D14" s="55">
        <v>14</v>
      </c>
      <c r="E14" s="55">
        <v>14</v>
      </c>
      <c r="F14" s="55">
        <v>14</v>
      </c>
      <c r="G14" s="55">
        <v>14</v>
      </c>
      <c r="H14" s="55">
        <v>14</v>
      </c>
      <c r="I14" s="55">
        <v>14</v>
      </c>
      <c r="J14" s="55">
        <v>14</v>
      </c>
      <c r="K14" s="55">
        <v>14</v>
      </c>
      <c r="L14" s="55">
        <v>14</v>
      </c>
      <c r="M14" s="48">
        <v>14</v>
      </c>
      <c r="N14" s="48">
        <v>14</v>
      </c>
      <c r="O14" s="48">
        <v>14</v>
      </c>
      <c r="P14" s="48">
        <v>14</v>
      </c>
      <c r="Q14" s="48">
        <v>14</v>
      </c>
      <c r="R14" s="48">
        <v>14</v>
      </c>
      <c r="S14" s="48">
        <v>14</v>
      </c>
      <c r="T14" s="48">
        <v>14</v>
      </c>
      <c r="U14" s="48">
        <v>14</v>
      </c>
      <c r="V14" s="48">
        <v>14</v>
      </c>
      <c r="W14" s="48">
        <v>14</v>
      </c>
      <c r="X14" s="48">
        <v>14</v>
      </c>
      <c r="Y14" s="48">
        <v>14</v>
      </c>
      <c r="Z14" s="48">
        <v>14</v>
      </c>
      <c r="AA14" s="48">
        <v>14</v>
      </c>
      <c r="AB14" s="48">
        <v>14</v>
      </c>
      <c r="AC14" s="48">
        <v>14</v>
      </c>
      <c r="AD14" s="48">
        <v>14</v>
      </c>
      <c r="AE14" s="48">
        <v>14</v>
      </c>
      <c r="AF14" s="48">
        <v>14</v>
      </c>
      <c r="AG14" s="58">
        <v>25</v>
      </c>
      <c r="AH14" s="51">
        <f t="shared" si="2"/>
        <v>14</v>
      </c>
      <c r="AI14" s="52">
        <f t="shared" si="3"/>
        <v>14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13.3</v>
      </c>
      <c r="C15" s="55">
        <v>13.3</v>
      </c>
      <c r="D15" s="55">
        <v>12.2</v>
      </c>
      <c r="E15" s="55">
        <v>12.5</v>
      </c>
      <c r="F15" s="55">
        <v>13.1</v>
      </c>
      <c r="G15" s="55">
        <v>11.1</v>
      </c>
      <c r="H15" s="55">
        <v>11.3</v>
      </c>
      <c r="I15" s="55">
        <v>11.5</v>
      </c>
      <c r="J15" s="55">
        <v>9.9</v>
      </c>
      <c r="K15" s="55">
        <v>9.6</v>
      </c>
      <c r="L15" s="55">
        <v>11.5</v>
      </c>
      <c r="M15" s="48">
        <v>11.5</v>
      </c>
      <c r="N15" s="48">
        <v>11.2</v>
      </c>
      <c r="O15" s="48">
        <v>11.2</v>
      </c>
      <c r="P15" s="48">
        <v>10.199999999999999</v>
      </c>
      <c r="Q15" s="48">
        <v>10.199999999999999</v>
      </c>
      <c r="R15" s="48">
        <v>10.199999999999999</v>
      </c>
      <c r="S15" s="48">
        <v>10.199999999999999</v>
      </c>
      <c r="T15" s="48">
        <v>10.199999999999999</v>
      </c>
      <c r="U15" s="48">
        <v>10.7</v>
      </c>
      <c r="V15" s="48">
        <v>9.5</v>
      </c>
      <c r="W15" s="48">
        <v>11.2</v>
      </c>
      <c r="X15" s="48">
        <v>11.2</v>
      </c>
      <c r="Y15" s="48">
        <v>11.2</v>
      </c>
      <c r="Z15" s="48">
        <v>11.9</v>
      </c>
      <c r="AA15" s="48">
        <v>13.2</v>
      </c>
      <c r="AB15" s="48">
        <v>13.2</v>
      </c>
      <c r="AC15" s="48">
        <v>13.2</v>
      </c>
      <c r="AD15" s="48">
        <v>13.2</v>
      </c>
      <c r="AE15" s="48">
        <v>13.2</v>
      </c>
      <c r="AF15" s="48">
        <v>13.2</v>
      </c>
      <c r="AG15" s="58">
        <v>25</v>
      </c>
      <c r="AH15" s="51">
        <f t="shared" si="2"/>
        <v>13.3</v>
      </c>
      <c r="AI15" s="52">
        <f t="shared" si="3"/>
        <v>9.5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55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17.2</v>
      </c>
      <c r="C17" s="55">
        <v>17.2</v>
      </c>
      <c r="D17" s="55">
        <v>14.2</v>
      </c>
      <c r="E17" s="55">
        <v>14.4</v>
      </c>
      <c r="F17" s="55">
        <v>13.8</v>
      </c>
      <c r="G17" s="55">
        <v>15.6</v>
      </c>
      <c r="H17" s="55">
        <v>9.6999999999999993</v>
      </c>
      <c r="I17" s="55">
        <v>15.3</v>
      </c>
      <c r="J17" s="55">
        <v>15.3</v>
      </c>
      <c r="K17" s="55">
        <v>15.3</v>
      </c>
      <c r="L17" s="55">
        <v>15.5</v>
      </c>
      <c r="M17" s="48">
        <v>15.2</v>
      </c>
      <c r="N17" s="48">
        <v>13.5</v>
      </c>
      <c r="O17" s="48">
        <v>11.5</v>
      </c>
      <c r="P17" s="48">
        <v>9.1999999999999993</v>
      </c>
      <c r="Q17" s="48">
        <v>13.9</v>
      </c>
      <c r="R17" s="48">
        <v>13.99</v>
      </c>
      <c r="S17" s="48">
        <v>13.5</v>
      </c>
      <c r="T17" s="48">
        <v>13.8</v>
      </c>
      <c r="U17" s="48">
        <v>13.9</v>
      </c>
      <c r="V17" s="48">
        <v>14.6</v>
      </c>
      <c r="W17" s="48">
        <v>14.6</v>
      </c>
      <c r="X17" s="48">
        <v>14.6</v>
      </c>
      <c r="Y17" s="48">
        <v>14.6</v>
      </c>
      <c r="Z17" s="48">
        <v>14.6</v>
      </c>
      <c r="AA17" s="48">
        <v>14.6</v>
      </c>
      <c r="AB17" s="48">
        <v>14.6</v>
      </c>
      <c r="AC17" s="48">
        <v>14.6</v>
      </c>
      <c r="AD17" s="48">
        <v>14.6</v>
      </c>
      <c r="AE17" s="48">
        <v>14.6</v>
      </c>
      <c r="AF17" s="48">
        <v>14.6</v>
      </c>
      <c r="AG17" s="58">
        <v>22.1</v>
      </c>
      <c r="AH17" s="51">
        <f t="shared" si="2"/>
        <v>17.2</v>
      </c>
      <c r="AI17" s="52">
        <f t="shared" si="3"/>
        <v>9.1999999999999993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8</v>
      </c>
      <c r="C18" s="55">
        <v>8</v>
      </c>
      <c r="D18" s="55">
        <v>8</v>
      </c>
      <c r="E18" s="55">
        <v>8</v>
      </c>
      <c r="F18" s="55">
        <v>8</v>
      </c>
      <c r="G18" s="55">
        <v>8</v>
      </c>
      <c r="H18" s="55">
        <v>8</v>
      </c>
      <c r="I18" s="55">
        <v>8</v>
      </c>
      <c r="J18" s="55">
        <v>8</v>
      </c>
      <c r="K18" s="55">
        <v>8</v>
      </c>
      <c r="L18" s="55">
        <v>8</v>
      </c>
      <c r="M18" s="48">
        <v>8</v>
      </c>
      <c r="N18" s="48">
        <v>8</v>
      </c>
      <c r="O18" s="48">
        <v>8</v>
      </c>
      <c r="P18" s="48">
        <v>8</v>
      </c>
      <c r="Q18" s="48">
        <v>8</v>
      </c>
      <c r="R18" s="48">
        <v>8</v>
      </c>
      <c r="S18" s="48">
        <v>8</v>
      </c>
      <c r="T18" s="48">
        <v>8</v>
      </c>
      <c r="U18" s="48">
        <v>8</v>
      </c>
      <c r="V18" s="48">
        <v>8</v>
      </c>
      <c r="W18" s="48">
        <v>8</v>
      </c>
      <c r="X18" s="48">
        <v>8</v>
      </c>
      <c r="Y18" s="48">
        <v>8</v>
      </c>
      <c r="Z18" s="48">
        <v>8</v>
      </c>
      <c r="AA18" s="48">
        <v>8</v>
      </c>
      <c r="AB18" s="48">
        <v>8</v>
      </c>
      <c r="AC18" s="48">
        <v>8</v>
      </c>
      <c r="AD18" s="48">
        <v>8</v>
      </c>
      <c r="AE18" s="48">
        <v>8</v>
      </c>
      <c r="AF18" s="48">
        <v>8</v>
      </c>
      <c r="AG18" s="58">
        <v>22.1</v>
      </c>
      <c r="AH18" s="51">
        <f t="shared" si="2"/>
        <v>8</v>
      </c>
      <c r="AI18" s="52">
        <f t="shared" si="3"/>
        <v>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11.5</v>
      </c>
      <c r="C19" s="55">
        <v>11.5</v>
      </c>
      <c r="D19" s="55">
        <v>10.6</v>
      </c>
      <c r="E19" s="55">
        <v>10.8</v>
      </c>
      <c r="F19" s="55">
        <v>10.3</v>
      </c>
      <c r="G19" s="55">
        <v>10.199999999999999</v>
      </c>
      <c r="H19" s="55">
        <v>10.199999999999999</v>
      </c>
      <c r="I19" s="55">
        <v>10.3</v>
      </c>
      <c r="J19" s="55">
        <v>10.3</v>
      </c>
      <c r="K19" s="55">
        <v>10.199999999999999</v>
      </c>
      <c r="L19" s="55">
        <v>9.6999999999999993</v>
      </c>
      <c r="M19" s="48">
        <v>9.4</v>
      </c>
      <c r="N19" s="48">
        <v>9.4</v>
      </c>
      <c r="O19" s="48">
        <v>9.4</v>
      </c>
      <c r="P19" s="48">
        <v>9.4</v>
      </c>
      <c r="Q19" s="48">
        <v>9.4</v>
      </c>
      <c r="R19" s="48">
        <v>9.4</v>
      </c>
      <c r="S19" s="48">
        <v>7.3</v>
      </c>
      <c r="T19" s="48">
        <v>9</v>
      </c>
      <c r="U19" s="48">
        <v>9.4</v>
      </c>
      <c r="V19" s="48">
        <v>9.4</v>
      </c>
      <c r="W19" s="48">
        <v>9.1999999999999993</v>
      </c>
      <c r="X19" s="48">
        <v>9.1999999999999993</v>
      </c>
      <c r="Y19" s="48">
        <v>9.1999999999999993</v>
      </c>
      <c r="Z19" s="48">
        <v>9.1999999999999993</v>
      </c>
      <c r="AA19" s="48">
        <v>9.1999999999999993</v>
      </c>
      <c r="AB19" s="48">
        <v>9.1999999999999993</v>
      </c>
      <c r="AC19" s="48">
        <v>9.1999999999999993</v>
      </c>
      <c r="AD19" s="48">
        <v>9.1999999999999993</v>
      </c>
      <c r="AE19" s="48">
        <v>9.1999999999999993</v>
      </c>
      <c r="AF19" s="48">
        <v>9.1999999999999993</v>
      </c>
      <c r="AG19" s="58">
        <v>22</v>
      </c>
      <c r="AH19" s="51">
        <f t="shared" si="2"/>
        <v>11.5</v>
      </c>
      <c r="AI19" s="52">
        <f t="shared" si="3"/>
        <v>7.3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8</v>
      </c>
      <c r="C20" s="55">
        <v>8</v>
      </c>
      <c r="D20" s="55">
        <v>8</v>
      </c>
      <c r="E20" s="55">
        <v>8</v>
      </c>
      <c r="F20" s="55">
        <v>8</v>
      </c>
      <c r="G20" s="55">
        <v>8</v>
      </c>
      <c r="H20" s="55">
        <v>8</v>
      </c>
      <c r="I20" s="55">
        <v>8</v>
      </c>
      <c r="J20" s="55">
        <v>8</v>
      </c>
      <c r="K20" s="55">
        <v>8</v>
      </c>
      <c r="L20" s="55">
        <v>8</v>
      </c>
      <c r="M20" s="55">
        <v>8</v>
      </c>
      <c r="N20" s="55">
        <v>8</v>
      </c>
      <c r="O20" s="55">
        <v>8</v>
      </c>
      <c r="P20" s="55">
        <v>8</v>
      </c>
      <c r="Q20" s="55">
        <v>8</v>
      </c>
      <c r="R20" s="55">
        <v>8</v>
      </c>
      <c r="S20" s="55">
        <v>8</v>
      </c>
      <c r="T20" s="55">
        <v>8</v>
      </c>
      <c r="U20" s="55">
        <v>8</v>
      </c>
      <c r="V20" s="55">
        <v>8</v>
      </c>
      <c r="W20" s="55">
        <v>8</v>
      </c>
      <c r="X20" s="55">
        <v>8</v>
      </c>
      <c r="Y20" s="55">
        <v>8</v>
      </c>
      <c r="Z20" s="55">
        <v>8</v>
      </c>
      <c r="AA20" s="55">
        <v>8</v>
      </c>
      <c r="AB20" s="55">
        <v>8</v>
      </c>
      <c r="AC20" s="55">
        <v>8</v>
      </c>
      <c r="AD20" s="55">
        <v>8</v>
      </c>
      <c r="AE20" s="55">
        <v>8</v>
      </c>
      <c r="AF20" s="55">
        <v>8</v>
      </c>
      <c r="AG20" s="58">
        <v>22</v>
      </c>
      <c r="AH20" s="51">
        <f t="shared" si="2"/>
        <v>8</v>
      </c>
      <c r="AI20" s="52">
        <f t="shared" si="3"/>
        <v>8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6.7</v>
      </c>
      <c r="C21" s="55">
        <v>6.7</v>
      </c>
      <c r="D21" s="55">
        <v>6.7</v>
      </c>
      <c r="E21" s="55">
        <v>6.7</v>
      </c>
      <c r="F21" s="55">
        <v>6.7</v>
      </c>
      <c r="G21" s="55">
        <v>6.7</v>
      </c>
      <c r="H21" s="55">
        <v>6.7</v>
      </c>
      <c r="I21" s="55">
        <v>6.7</v>
      </c>
      <c r="J21" s="55">
        <v>6.7</v>
      </c>
      <c r="K21" s="55">
        <v>6.7</v>
      </c>
      <c r="L21" s="55">
        <v>6.7</v>
      </c>
      <c r="M21" s="55">
        <v>6.7</v>
      </c>
      <c r="N21" s="55">
        <v>6.7</v>
      </c>
      <c r="O21" s="55">
        <v>6.7</v>
      </c>
      <c r="P21" s="55">
        <v>6.7</v>
      </c>
      <c r="Q21" s="55">
        <v>6.7</v>
      </c>
      <c r="R21" s="55">
        <v>6.7</v>
      </c>
      <c r="S21" s="55">
        <v>6.7</v>
      </c>
      <c r="T21" s="55">
        <v>6.7</v>
      </c>
      <c r="U21" s="55">
        <v>6.7</v>
      </c>
      <c r="V21" s="55">
        <v>6.7</v>
      </c>
      <c r="W21" s="55">
        <v>6.7</v>
      </c>
      <c r="X21" s="55">
        <v>6.7</v>
      </c>
      <c r="Y21" s="55">
        <v>6.7</v>
      </c>
      <c r="Z21" s="55">
        <v>6.7</v>
      </c>
      <c r="AA21" s="55">
        <v>6.7</v>
      </c>
      <c r="AB21" s="55">
        <v>6.7</v>
      </c>
      <c r="AC21" s="55">
        <v>6.7</v>
      </c>
      <c r="AD21" s="55">
        <v>6.7</v>
      </c>
      <c r="AE21" s="55">
        <v>6.7</v>
      </c>
      <c r="AF21" s="55">
        <v>6.7</v>
      </c>
      <c r="AG21" s="58">
        <v>14.9</v>
      </c>
      <c r="AH21" s="51">
        <f t="shared" si="2"/>
        <v>6.7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55">
        <v>5</v>
      </c>
      <c r="AA22" s="55">
        <v>5</v>
      </c>
      <c r="AB22" s="55">
        <v>5</v>
      </c>
      <c r="AC22" s="55">
        <v>5</v>
      </c>
      <c r="AD22" s="55">
        <v>5</v>
      </c>
      <c r="AE22" s="55">
        <v>5</v>
      </c>
      <c r="AF22" s="55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>
        <v>3.5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55">
        <v>3.5</v>
      </c>
      <c r="S23" s="55">
        <v>3.5</v>
      </c>
      <c r="T23" s="55">
        <v>3.5</v>
      </c>
      <c r="U23" s="55">
        <v>3.5</v>
      </c>
      <c r="V23" s="55">
        <v>3.5</v>
      </c>
      <c r="W23" s="55">
        <v>3.5</v>
      </c>
      <c r="X23" s="55">
        <v>3.5</v>
      </c>
      <c r="Y23" s="55">
        <v>3.5</v>
      </c>
      <c r="Z23" s="55">
        <v>3.5</v>
      </c>
      <c r="AA23" s="55">
        <v>3.5</v>
      </c>
      <c r="AB23" s="55">
        <v>3.5</v>
      </c>
      <c r="AC23" s="55">
        <v>3.5</v>
      </c>
      <c r="AD23" s="55">
        <v>3.5</v>
      </c>
      <c r="AE23" s="55">
        <v>3.5</v>
      </c>
      <c r="AF23" s="55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8.4</v>
      </c>
      <c r="AE24" s="55">
        <v>8.4</v>
      </c>
      <c r="AF24" s="55">
        <v>8.4</v>
      </c>
      <c r="AG24" s="58">
        <v>12</v>
      </c>
      <c r="AH24" s="51">
        <f t="shared" si="2"/>
        <v>8.4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>
        <v>3</v>
      </c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55">
        <v>3</v>
      </c>
      <c r="S26" s="55">
        <v>3</v>
      </c>
      <c r="T26" s="55">
        <v>3</v>
      </c>
      <c r="U26" s="55">
        <v>3</v>
      </c>
      <c r="V26" s="55">
        <v>3</v>
      </c>
      <c r="W26" s="55">
        <v>3</v>
      </c>
      <c r="X26" s="55">
        <v>3</v>
      </c>
      <c r="Y26" s="55">
        <v>3</v>
      </c>
      <c r="Z26" s="55">
        <v>3</v>
      </c>
      <c r="AA26" s="55">
        <v>3</v>
      </c>
      <c r="AB26" s="55">
        <v>3</v>
      </c>
      <c r="AC26" s="55">
        <v>3</v>
      </c>
      <c r="AD26" s="55">
        <v>3</v>
      </c>
      <c r="AE26" s="55">
        <v>3</v>
      </c>
      <c r="AF26" s="55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4</v>
      </c>
      <c r="C27" s="55">
        <v>4</v>
      </c>
      <c r="D27" s="55">
        <v>4</v>
      </c>
      <c r="E27" s="55">
        <v>4</v>
      </c>
      <c r="F27" s="55">
        <v>4</v>
      </c>
      <c r="G27" s="55">
        <v>4</v>
      </c>
      <c r="H27" s="55">
        <v>4</v>
      </c>
      <c r="I27" s="55">
        <v>4</v>
      </c>
      <c r="J27" s="55">
        <v>4</v>
      </c>
      <c r="K27" s="55">
        <v>4</v>
      </c>
      <c r="L27" s="55">
        <v>4</v>
      </c>
      <c r="M27" s="55">
        <v>4</v>
      </c>
      <c r="N27" s="55">
        <v>4</v>
      </c>
      <c r="O27" s="55">
        <v>4</v>
      </c>
      <c r="P27" s="55">
        <v>4</v>
      </c>
      <c r="Q27" s="55">
        <v>4</v>
      </c>
      <c r="R27" s="55">
        <v>4</v>
      </c>
      <c r="S27" s="55">
        <v>4</v>
      </c>
      <c r="T27" s="55">
        <v>4</v>
      </c>
      <c r="U27" s="55">
        <v>4</v>
      </c>
      <c r="V27" s="55">
        <v>4</v>
      </c>
      <c r="W27" s="55">
        <v>4</v>
      </c>
      <c r="X27" s="55">
        <v>4</v>
      </c>
      <c r="Y27" s="55">
        <v>4</v>
      </c>
      <c r="Z27" s="55">
        <v>4</v>
      </c>
      <c r="AA27" s="55">
        <v>4</v>
      </c>
      <c r="AB27" s="55">
        <v>4</v>
      </c>
      <c r="AC27" s="55">
        <v>4</v>
      </c>
      <c r="AD27" s="55">
        <v>4</v>
      </c>
      <c r="AE27" s="55">
        <v>4</v>
      </c>
      <c r="AF27" s="55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105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105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47</v>
      </c>
      <c r="C29" s="55">
        <v>49</v>
      </c>
      <c r="D29" s="55">
        <v>49.8</v>
      </c>
      <c r="E29" s="55">
        <v>52.4</v>
      </c>
      <c r="F29" s="55">
        <v>55.3</v>
      </c>
      <c r="G29" s="55">
        <v>57.9</v>
      </c>
      <c r="H29" s="55">
        <v>53.6</v>
      </c>
      <c r="I29" s="55">
        <v>53.7</v>
      </c>
      <c r="J29" s="55">
        <v>49.7</v>
      </c>
      <c r="K29" s="55">
        <v>47.8</v>
      </c>
      <c r="L29" s="66">
        <v>47.3</v>
      </c>
      <c r="M29" s="66">
        <v>47.4</v>
      </c>
      <c r="N29" s="66">
        <v>42.6</v>
      </c>
      <c r="O29" s="66">
        <v>44.7</v>
      </c>
      <c r="P29" s="66">
        <v>49.9</v>
      </c>
      <c r="Q29" s="66">
        <v>51.6</v>
      </c>
      <c r="R29" s="66">
        <v>49.5</v>
      </c>
      <c r="S29" s="66">
        <v>43.7</v>
      </c>
      <c r="T29" s="66">
        <v>42</v>
      </c>
      <c r="U29" s="66">
        <v>38</v>
      </c>
      <c r="V29" s="66">
        <v>40.799999999999997</v>
      </c>
      <c r="W29" s="66">
        <v>41.6</v>
      </c>
      <c r="X29" s="66">
        <v>43</v>
      </c>
      <c r="Y29" s="66">
        <v>41</v>
      </c>
      <c r="Z29" s="66">
        <v>41.4</v>
      </c>
      <c r="AA29" s="66">
        <v>43.5</v>
      </c>
      <c r="AB29" s="66">
        <v>44.4</v>
      </c>
      <c r="AC29" s="66">
        <v>44.7</v>
      </c>
      <c r="AD29" s="66">
        <v>43.1</v>
      </c>
      <c r="AE29" s="55">
        <v>43.6</v>
      </c>
      <c r="AF29" s="55">
        <v>43.5</v>
      </c>
      <c r="AG29" s="58">
        <v>240</v>
      </c>
      <c r="AH29" s="51">
        <f t="shared" si="2"/>
        <v>57.9</v>
      </c>
      <c r="AI29" s="52">
        <f t="shared" si="3"/>
        <v>38</v>
      </c>
      <c r="AK29" s="53"/>
    </row>
    <row r="30" spans="1:88" ht="15.75" thickBot="1" x14ac:dyDescent="0.3">
      <c r="A30" s="67" t="s">
        <v>37</v>
      </c>
      <c r="B30" s="68">
        <f>SUM(B11:B28)</f>
        <v>289.09999999999997</v>
      </c>
      <c r="C30" s="68">
        <f t="shared" ref="C30:AF30" si="4">SUM(C11:C28)</f>
        <v>280.09999999999997</v>
      </c>
      <c r="D30" s="68">
        <f t="shared" si="4"/>
        <v>277.09999999999997</v>
      </c>
      <c r="E30" s="68">
        <f t="shared" si="4"/>
        <v>277</v>
      </c>
      <c r="F30" s="68">
        <f t="shared" si="4"/>
        <v>276</v>
      </c>
      <c r="G30" s="68">
        <f t="shared" si="4"/>
        <v>274.2</v>
      </c>
      <c r="H30" s="68">
        <f t="shared" si="4"/>
        <v>268.09999999999997</v>
      </c>
      <c r="I30" s="68">
        <f t="shared" si="4"/>
        <v>272.8</v>
      </c>
      <c r="J30" s="68">
        <f t="shared" si="4"/>
        <v>269.20000000000005</v>
      </c>
      <c r="K30" s="68">
        <f t="shared" si="4"/>
        <v>270.2</v>
      </c>
      <c r="L30" s="68">
        <f t="shared" si="4"/>
        <v>271.2</v>
      </c>
      <c r="M30" s="68">
        <f t="shared" si="4"/>
        <v>269.2</v>
      </c>
      <c r="N30" s="68">
        <f t="shared" si="4"/>
        <v>266.60000000000002</v>
      </c>
      <c r="O30" s="68">
        <f t="shared" si="4"/>
        <v>264.20000000000005</v>
      </c>
      <c r="P30" s="68">
        <f t="shared" si="4"/>
        <v>255.1</v>
      </c>
      <c r="Q30" s="68">
        <f t="shared" si="4"/>
        <v>258.10000000000002</v>
      </c>
      <c r="R30" s="68">
        <f t="shared" si="4"/>
        <v>260.69</v>
      </c>
      <c r="S30" s="68">
        <f t="shared" si="4"/>
        <v>251.4</v>
      </c>
      <c r="T30" s="68">
        <f t="shared" si="4"/>
        <v>253.8</v>
      </c>
      <c r="U30" s="68">
        <f t="shared" si="4"/>
        <v>254.20000000000002</v>
      </c>
      <c r="V30" s="68">
        <f>SUM(V11:V28)</f>
        <v>254.1</v>
      </c>
      <c r="W30" s="68">
        <f t="shared" si="4"/>
        <v>256</v>
      </c>
      <c r="X30" s="68">
        <f t="shared" si="4"/>
        <v>256</v>
      </c>
      <c r="Y30" s="68">
        <f t="shared" si="4"/>
        <v>255.79999999999998</v>
      </c>
      <c r="Z30" s="68">
        <f t="shared" si="4"/>
        <v>278.5</v>
      </c>
      <c r="AA30" s="68">
        <f t="shared" si="4"/>
        <v>259.29999999999995</v>
      </c>
      <c r="AB30" s="68">
        <f t="shared" si="4"/>
        <v>258.59999999999997</v>
      </c>
      <c r="AC30" s="68">
        <f t="shared" si="4"/>
        <v>258.59999999999997</v>
      </c>
      <c r="AD30" s="68">
        <f t="shared" si="4"/>
        <v>267</v>
      </c>
      <c r="AE30" s="68">
        <f t="shared" si="4"/>
        <v>270.89999999999998</v>
      </c>
      <c r="AF30" s="68">
        <f t="shared" si="4"/>
        <v>266.89999999999998</v>
      </c>
      <c r="AG30" s="58">
        <f>SUM(AG11:AG29)</f>
        <v>729.2</v>
      </c>
      <c r="AH30" s="51">
        <f t="shared" si="2"/>
        <v>289.09999999999997</v>
      </c>
      <c r="AI30" s="52">
        <f t="shared" si="3"/>
        <v>251.4</v>
      </c>
      <c r="AK30" s="53"/>
    </row>
    <row r="31" spans="1:88" x14ac:dyDescent="0.25">
      <c r="A31" s="54" t="s">
        <v>38</v>
      </c>
      <c r="B31" s="55">
        <v>0</v>
      </c>
      <c r="C31" s="55">
        <v>0</v>
      </c>
      <c r="D31" s="55">
        <v>0</v>
      </c>
      <c r="E31" s="55">
        <v>0</v>
      </c>
      <c r="F31" s="55">
        <v>40.799999999999997</v>
      </c>
      <c r="G31" s="55">
        <v>48.9</v>
      </c>
      <c r="H31" s="55">
        <v>59.1</v>
      </c>
      <c r="I31" s="55">
        <v>60.5</v>
      </c>
      <c r="J31" s="55">
        <v>86.1</v>
      </c>
      <c r="K31" s="55">
        <v>121.4</v>
      </c>
      <c r="L31" s="48">
        <v>111.3</v>
      </c>
      <c r="M31" s="48">
        <v>111.5</v>
      </c>
      <c r="N31" s="48">
        <v>112</v>
      </c>
      <c r="O31" s="48">
        <v>121</v>
      </c>
      <c r="P31" s="48">
        <v>121.5</v>
      </c>
      <c r="Q31" s="48">
        <v>124</v>
      </c>
      <c r="R31" s="48">
        <v>130</v>
      </c>
      <c r="S31" s="48">
        <v>111.5</v>
      </c>
      <c r="T31" s="48">
        <v>102</v>
      </c>
      <c r="U31" s="48">
        <v>81</v>
      </c>
      <c r="V31" s="48">
        <v>81</v>
      </c>
      <c r="W31" s="48">
        <v>71</v>
      </c>
      <c r="X31" s="48">
        <v>102.2</v>
      </c>
      <c r="Y31" s="48">
        <v>112</v>
      </c>
      <c r="Z31" s="48">
        <v>145</v>
      </c>
      <c r="AA31" s="47">
        <v>106</v>
      </c>
      <c r="AB31" s="47">
        <v>106.4</v>
      </c>
      <c r="AC31" s="47">
        <v>106.9</v>
      </c>
      <c r="AD31" s="47">
        <v>60</v>
      </c>
      <c r="AE31" s="47">
        <v>35</v>
      </c>
      <c r="AF31" s="47">
        <v>28.3</v>
      </c>
      <c r="AG31" s="56">
        <v>144</v>
      </c>
      <c r="AH31" s="51">
        <f t="shared" si="2"/>
        <v>145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34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25</v>
      </c>
      <c r="J32" s="55">
        <v>35</v>
      </c>
      <c r="K32" s="55">
        <v>49.5</v>
      </c>
      <c r="L32" s="69">
        <v>48.6</v>
      </c>
      <c r="M32" s="69">
        <v>58.9</v>
      </c>
      <c r="N32" s="69">
        <v>50.5</v>
      </c>
      <c r="O32" s="69">
        <v>49.3</v>
      </c>
      <c r="P32" s="69">
        <v>50</v>
      </c>
      <c r="Q32" s="69">
        <v>55</v>
      </c>
      <c r="R32" s="69">
        <v>55.2</v>
      </c>
      <c r="S32" s="69">
        <v>45.6</v>
      </c>
      <c r="T32" s="69">
        <v>47</v>
      </c>
      <c r="U32" s="69">
        <v>31.3</v>
      </c>
      <c r="V32" s="69">
        <v>24.4</v>
      </c>
      <c r="W32" s="69">
        <v>25.5</v>
      </c>
      <c r="X32" s="69">
        <v>44.2</v>
      </c>
      <c r="Y32" s="69">
        <v>44.5</v>
      </c>
      <c r="Z32" s="69">
        <v>64.599999999999994</v>
      </c>
      <c r="AA32" s="55">
        <v>64.8</v>
      </c>
      <c r="AB32" s="55">
        <v>32.4</v>
      </c>
      <c r="AC32" s="55">
        <v>36</v>
      </c>
      <c r="AD32" s="55">
        <v>21</v>
      </c>
      <c r="AE32" s="55">
        <v>21.5</v>
      </c>
      <c r="AF32" s="55">
        <v>21.8</v>
      </c>
      <c r="AG32" s="58">
        <v>70</v>
      </c>
      <c r="AH32" s="51">
        <f t="shared" si="2"/>
        <v>64.8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0</v>
      </c>
      <c r="C33" s="55">
        <v>0</v>
      </c>
      <c r="D33" s="55">
        <v>0</v>
      </c>
      <c r="E33" s="55">
        <v>0</v>
      </c>
      <c r="F33" s="55">
        <v>23.3</v>
      </c>
      <c r="G33" s="55">
        <v>44.9</v>
      </c>
      <c r="H33" s="55">
        <v>35</v>
      </c>
      <c r="I33" s="55">
        <v>47.4</v>
      </c>
      <c r="J33" s="55">
        <v>47.3</v>
      </c>
      <c r="K33" s="55">
        <v>47.1</v>
      </c>
      <c r="L33" s="69">
        <v>46.6</v>
      </c>
      <c r="M33" s="69">
        <v>46.5</v>
      </c>
      <c r="N33" s="69">
        <v>46.5</v>
      </c>
      <c r="O33" s="69">
        <v>46.4</v>
      </c>
      <c r="P33" s="69">
        <v>41.3</v>
      </c>
      <c r="Q33" s="69">
        <v>63.3</v>
      </c>
      <c r="R33" s="69">
        <v>68.400000000000006</v>
      </c>
      <c r="S33" s="69">
        <v>56.6</v>
      </c>
      <c r="T33" s="69">
        <v>50.7</v>
      </c>
      <c r="U33" s="69">
        <v>51</v>
      </c>
      <c r="V33" s="69">
        <v>50.7</v>
      </c>
      <c r="W33" s="69">
        <v>50.3</v>
      </c>
      <c r="X33" s="69">
        <v>50.7</v>
      </c>
      <c r="Y33" s="69">
        <v>70</v>
      </c>
      <c r="Z33" s="69">
        <v>69</v>
      </c>
      <c r="AA33" s="55">
        <v>68</v>
      </c>
      <c r="AB33" s="55">
        <v>68</v>
      </c>
      <c r="AC33" s="55">
        <v>67.7</v>
      </c>
      <c r="AD33" s="55">
        <v>32</v>
      </c>
      <c r="AE33" s="55">
        <v>21.9</v>
      </c>
      <c r="AF33" s="55">
        <v>16.3</v>
      </c>
      <c r="AG33" s="58">
        <v>69</v>
      </c>
      <c r="AH33" s="51">
        <f t="shared" si="2"/>
        <v>70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29</v>
      </c>
      <c r="C34" s="55">
        <v>29</v>
      </c>
      <c r="D34" s="55">
        <v>29.2</v>
      </c>
      <c r="E34" s="55">
        <v>29.5</v>
      </c>
      <c r="F34" s="55">
        <v>29.2</v>
      </c>
      <c r="G34" s="55">
        <v>29.2</v>
      </c>
      <c r="H34" s="55">
        <v>29.2</v>
      </c>
      <c r="I34" s="55">
        <v>29.2</v>
      </c>
      <c r="J34" s="55">
        <v>29</v>
      </c>
      <c r="K34" s="55">
        <v>29.2</v>
      </c>
      <c r="L34" s="69">
        <v>29.2</v>
      </c>
      <c r="M34" s="69">
        <v>29.2</v>
      </c>
      <c r="N34" s="69">
        <v>29.2</v>
      </c>
      <c r="O34" s="69">
        <v>29.2</v>
      </c>
      <c r="P34" s="69">
        <v>29.2</v>
      </c>
      <c r="Q34" s="69">
        <v>29.2</v>
      </c>
      <c r="R34" s="69">
        <v>29.3</v>
      </c>
      <c r="S34" s="69">
        <v>29</v>
      </c>
      <c r="T34" s="69">
        <v>29.2</v>
      </c>
      <c r="U34" s="69">
        <v>29.2</v>
      </c>
      <c r="V34" s="69">
        <v>29.2</v>
      </c>
      <c r="W34" s="69">
        <v>29.2</v>
      </c>
      <c r="X34" s="69">
        <v>29.2</v>
      </c>
      <c r="Y34" s="69">
        <v>29.2</v>
      </c>
      <c r="Z34" s="69">
        <v>29.2</v>
      </c>
      <c r="AA34" s="55">
        <v>29.2</v>
      </c>
      <c r="AB34" s="55">
        <v>29.2</v>
      </c>
      <c r="AC34" s="55">
        <v>29.2</v>
      </c>
      <c r="AD34" s="55">
        <v>29.2</v>
      </c>
      <c r="AE34" s="55">
        <v>29.2</v>
      </c>
      <c r="AF34" s="55">
        <v>29.2</v>
      </c>
      <c r="AG34" s="58">
        <v>60</v>
      </c>
      <c r="AH34" s="51">
        <f t="shared" si="2"/>
        <v>29.5</v>
      </c>
      <c r="AI34" s="52">
        <f t="shared" si="3"/>
        <v>29</v>
      </c>
      <c r="AK34" s="53"/>
    </row>
    <row r="35" spans="1:41" x14ac:dyDescent="0.25">
      <c r="A35" s="57" t="s">
        <v>42</v>
      </c>
      <c r="B35" s="55">
        <v>10</v>
      </c>
      <c r="C35" s="55">
        <v>0</v>
      </c>
      <c r="D35" s="55">
        <v>0</v>
      </c>
      <c r="E35" s="55">
        <v>0</v>
      </c>
      <c r="F35" s="55">
        <v>10</v>
      </c>
      <c r="G35" s="55">
        <v>10</v>
      </c>
      <c r="H35" s="55">
        <v>10</v>
      </c>
      <c r="I35" s="55">
        <v>10</v>
      </c>
      <c r="J35" s="55">
        <v>10</v>
      </c>
      <c r="K35" s="55">
        <v>22</v>
      </c>
      <c r="L35" s="48">
        <v>28</v>
      </c>
      <c r="M35" s="48">
        <v>28</v>
      </c>
      <c r="N35" s="48">
        <v>28</v>
      </c>
      <c r="O35" s="48">
        <v>28</v>
      </c>
      <c r="P35" s="48">
        <v>20</v>
      </c>
      <c r="Q35" s="48">
        <v>15</v>
      </c>
      <c r="R35" s="48">
        <v>18.899999999999999</v>
      </c>
      <c r="S35" s="48">
        <v>19.100000000000001</v>
      </c>
      <c r="T35" s="48">
        <v>10</v>
      </c>
      <c r="U35" s="48">
        <v>10</v>
      </c>
      <c r="V35" s="69">
        <v>10</v>
      </c>
      <c r="W35" s="69">
        <v>10</v>
      </c>
      <c r="X35" s="69">
        <v>10.199999999999999</v>
      </c>
      <c r="Y35" s="69">
        <v>10.3</v>
      </c>
      <c r="Z35" s="69">
        <v>13</v>
      </c>
      <c r="AA35" s="55">
        <v>15</v>
      </c>
      <c r="AB35" s="55">
        <v>15</v>
      </c>
      <c r="AC35" s="55">
        <v>15</v>
      </c>
      <c r="AD35" s="55">
        <v>20</v>
      </c>
      <c r="AE35" s="55">
        <v>20.5</v>
      </c>
      <c r="AF35" s="55">
        <v>28.8</v>
      </c>
      <c r="AG35" s="58">
        <v>30</v>
      </c>
      <c r="AH35" s="51">
        <f t="shared" si="2"/>
        <v>28.8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14</v>
      </c>
      <c r="C36" s="70">
        <v>14</v>
      </c>
      <c r="D36" s="70">
        <v>15</v>
      </c>
      <c r="E36" s="70">
        <v>15</v>
      </c>
      <c r="F36" s="70">
        <v>15</v>
      </c>
      <c r="G36" s="70">
        <v>15</v>
      </c>
      <c r="H36" s="70">
        <v>15</v>
      </c>
      <c r="I36" s="70">
        <v>15</v>
      </c>
      <c r="J36" s="70">
        <v>15</v>
      </c>
      <c r="K36" s="70">
        <v>15</v>
      </c>
      <c r="L36" s="48">
        <v>15</v>
      </c>
      <c r="M36" s="48">
        <v>15</v>
      </c>
      <c r="N36" s="48">
        <v>15</v>
      </c>
      <c r="O36" s="48">
        <v>15</v>
      </c>
      <c r="P36" s="48">
        <v>15.1</v>
      </c>
      <c r="Q36" s="48">
        <v>13.5</v>
      </c>
      <c r="R36" s="48">
        <v>14.6</v>
      </c>
      <c r="S36" s="48">
        <v>13.7</v>
      </c>
      <c r="T36" s="48">
        <v>14.5</v>
      </c>
      <c r="U36" s="48">
        <v>14.4</v>
      </c>
      <c r="V36" s="48">
        <v>14.4</v>
      </c>
      <c r="W36" s="48">
        <v>13.6</v>
      </c>
      <c r="X36" s="48">
        <v>13.6</v>
      </c>
      <c r="Y36" s="48">
        <v>13.6</v>
      </c>
      <c r="Z36" s="48">
        <v>13.6</v>
      </c>
      <c r="AA36" s="55">
        <v>13.6</v>
      </c>
      <c r="AB36" s="55">
        <v>13.5</v>
      </c>
      <c r="AC36" s="55">
        <v>13.5</v>
      </c>
      <c r="AD36" s="55">
        <v>13.5</v>
      </c>
      <c r="AE36" s="55">
        <v>12.6</v>
      </c>
      <c r="AF36" s="55">
        <v>12.6</v>
      </c>
      <c r="AG36" s="58">
        <v>24</v>
      </c>
      <c r="AH36" s="51">
        <f t="shared" si="2"/>
        <v>15.1</v>
      </c>
      <c r="AI36" s="52">
        <f t="shared" si="3"/>
        <v>12.6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11</v>
      </c>
      <c r="C38" s="55">
        <v>11</v>
      </c>
      <c r="D38" s="55">
        <v>11</v>
      </c>
      <c r="E38" s="55">
        <v>11</v>
      </c>
      <c r="F38" s="55">
        <v>11</v>
      </c>
      <c r="G38" s="55">
        <v>11</v>
      </c>
      <c r="H38" s="55">
        <v>11</v>
      </c>
      <c r="I38" s="55">
        <v>11</v>
      </c>
      <c r="J38" s="55">
        <v>11</v>
      </c>
      <c r="K38" s="55">
        <v>11</v>
      </c>
      <c r="L38" s="48">
        <v>11</v>
      </c>
      <c r="M38" s="48">
        <v>11</v>
      </c>
      <c r="N38" s="48">
        <v>11</v>
      </c>
      <c r="O38" s="48">
        <v>11</v>
      </c>
      <c r="P38" s="48">
        <v>11</v>
      </c>
      <c r="Q38" s="48">
        <v>11</v>
      </c>
      <c r="R38" s="48">
        <v>11</v>
      </c>
      <c r="S38" s="48">
        <v>11</v>
      </c>
      <c r="T38" s="48">
        <v>11</v>
      </c>
      <c r="U38" s="48">
        <v>11</v>
      </c>
      <c r="V38" s="48">
        <v>11</v>
      </c>
      <c r="W38" s="48">
        <v>11</v>
      </c>
      <c r="X38" s="48">
        <v>11</v>
      </c>
      <c r="Y38" s="48">
        <v>11</v>
      </c>
      <c r="Z38" s="48">
        <v>11</v>
      </c>
      <c r="AA38" s="48">
        <v>11</v>
      </c>
      <c r="AB38" s="48">
        <v>11</v>
      </c>
      <c r="AC38" s="48">
        <v>11</v>
      </c>
      <c r="AD38" s="48">
        <v>11</v>
      </c>
      <c r="AE38" s="48">
        <v>11</v>
      </c>
      <c r="AF38" s="48">
        <v>11</v>
      </c>
      <c r="AG38" s="58">
        <v>14.1</v>
      </c>
      <c r="AH38" s="51">
        <f t="shared" si="2"/>
        <v>11</v>
      </c>
      <c r="AI38" s="52">
        <f t="shared" si="3"/>
        <v>11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48">
        <v>5.5</v>
      </c>
      <c r="M39" s="48">
        <v>5.5</v>
      </c>
      <c r="N39" s="48">
        <v>5.5</v>
      </c>
      <c r="O39" s="48">
        <v>5.5</v>
      </c>
      <c r="P39" s="48">
        <v>5.5</v>
      </c>
      <c r="Q39" s="48">
        <v>5.5</v>
      </c>
      <c r="R39" s="48">
        <v>5.5</v>
      </c>
      <c r="S39" s="48">
        <v>5.5</v>
      </c>
      <c r="T39" s="48">
        <v>5.5</v>
      </c>
      <c r="U39" s="48">
        <v>5.5</v>
      </c>
      <c r="V39" s="48">
        <v>5.5</v>
      </c>
      <c r="W39" s="48">
        <v>5.5</v>
      </c>
      <c r="X39" s="48">
        <v>5.5</v>
      </c>
      <c r="Y39" s="48">
        <v>5.5</v>
      </c>
      <c r="Z39" s="48">
        <v>5.5</v>
      </c>
      <c r="AA39" s="48">
        <v>5.5</v>
      </c>
      <c r="AB39" s="48">
        <v>5.5</v>
      </c>
      <c r="AC39" s="48">
        <v>5.5</v>
      </c>
      <c r="AD39" s="48">
        <v>5.5</v>
      </c>
      <c r="AE39" s="48">
        <v>5.5</v>
      </c>
      <c r="AF39" s="48">
        <v>5.5</v>
      </c>
      <c r="AG39" s="58">
        <v>14</v>
      </c>
      <c r="AH39" s="51">
        <f t="shared" si="2"/>
        <v>5.5</v>
      </c>
      <c r="AI39" s="52">
        <f t="shared" si="3"/>
        <v>5.5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4.3</v>
      </c>
      <c r="C40" s="55">
        <v>4.3</v>
      </c>
      <c r="D40" s="55">
        <v>4.3</v>
      </c>
      <c r="E40" s="55">
        <v>4.3</v>
      </c>
      <c r="F40" s="55">
        <v>4.3</v>
      </c>
      <c r="G40" s="55">
        <v>4.3</v>
      </c>
      <c r="H40" s="55">
        <v>4.3</v>
      </c>
      <c r="I40" s="55">
        <v>4.3</v>
      </c>
      <c r="J40" s="55">
        <v>4.3</v>
      </c>
      <c r="K40" s="55">
        <v>4.3</v>
      </c>
      <c r="L40" s="48">
        <v>4.3</v>
      </c>
      <c r="M40" s="48">
        <v>4.3</v>
      </c>
      <c r="N40" s="48">
        <v>4.3</v>
      </c>
      <c r="O40" s="48">
        <v>4.3</v>
      </c>
      <c r="P40" s="48">
        <v>4.3</v>
      </c>
      <c r="Q40" s="48">
        <v>4.3</v>
      </c>
      <c r="R40" s="48">
        <v>4.3</v>
      </c>
      <c r="S40" s="48">
        <v>4.3</v>
      </c>
      <c r="T40" s="48">
        <v>4.3</v>
      </c>
      <c r="U40" s="48">
        <v>4.3</v>
      </c>
      <c r="V40" s="48">
        <v>4.3</v>
      </c>
      <c r="W40" s="48">
        <v>4.3</v>
      </c>
      <c r="X40" s="48">
        <v>4.3</v>
      </c>
      <c r="Y40" s="48">
        <v>4.3</v>
      </c>
      <c r="Z40" s="48">
        <v>4.3</v>
      </c>
      <c r="AA40" s="48">
        <v>4.3</v>
      </c>
      <c r="AB40" s="48">
        <v>4.3</v>
      </c>
      <c r="AC40" s="48">
        <v>4.3</v>
      </c>
      <c r="AD40" s="48">
        <v>4.3</v>
      </c>
      <c r="AE40" s="48">
        <v>4.3</v>
      </c>
      <c r="AF40" s="48">
        <v>4.3</v>
      </c>
      <c r="AG40" s="58">
        <v>10.050000000000001</v>
      </c>
      <c r="AH40" s="51">
        <f t="shared" si="2"/>
        <v>4.3</v>
      </c>
      <c r="AI40" s="52">
        <f t="shared" si="3"/>
        <v>4.3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48">
        <v>3</v>
      </c>
      <c r="M41" s="48">
        <v>3</v>
      </c>
      <c r="N41" s="48">
        <v>3</v>
      </c>
      <c r="O41" s="48">
        <v>3</v>
      </c>
      <c r="P41" s="48">
        <v>3</v>
      </c>
      <c r="Q41" s="48">
        <v>3</v>
      </c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48">
        <v>3</v>
      </c>
      <c r="AB41" s="48">
        <v>3</v>
      </c>
      <c r="AC41" s="48">
        <v>3</v>
      </c>
      <c r="AD41" s="48">
        <v>3</v>
      </c>
      <c r="AE41" s="48">
        <v>3</v>
      </c>
      <c r="AF41" s="48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114.34</v>
      </c>
      <c r="C43" s="68">
        <f t="shared" si="6"/>
        <v>70.34</v>
      </c>
      <c r="D43" s="68">
        <f t="shared" si="6"/>
        <v>71.540000000000006</v>
      </c>
      <c r="E43" s="68">
        <f t="shared" si="6"/>
        <v>71.84</v>
      </c>
      <c r="F43" s="68">
        <f t="shared" si="6"/>
        <v>145.64000000000001</v>
      </c>
      <c r="G43" s="68">
        <f t="shared" si="6"/>
        <v>175.34</v>
      </c>
      <c r="H43" s="68">
        <f t="shared" si="6"/>
        <v>175.64000000000001</v>
      </c>
      <c r="I43" s="68">
        <f t="shared" si="6"/>
        <v>214.44</v>
      </c>
      <c r="J43" s="68">
        <f t="shared" si="6"/>
        <v>249.73999999999998</v>
      </c>
      <c r="K43" s="68">
        <f t="shared" si="6"/>
        <v>311.54000000000002</v>
      </c>
      <c r="L43" s="68">
        <f t="shared" si="6"/>
        <v>306.04000000000002</v>
      </c>
      <c r="M43" s="68">
        <f t="shared" si="6"/>
        <v>316.44000000000005</v>
      </c>
      <c r="N43" s="68">
        <f t="shared" si="6"/>
        <v>308.54000000000002</v>
      </c>
      <c r="O43" s="68">
        <f t="shared" si="6"/>
        <v>316.24</v>
      </c>
      <c r="P43" s="68">
        <f t="shared" si="6"/>
        <v>304.44000000000005</v>
      </c>
      <c r="Q43" s="68">
        <f t="shared" si="6"/>
        <v>327.34000000000003</v>
      </c>
      <c r="R43" s="68">
        <f t="shared" si="6"/>
        <v>343.74</v>
      </c>
      <c r="S43" s="68">
        <f t="shared" si="6"/>
        <v>302.84000000000003</v>
      </c>
      <c r="T43" s="68">
        <f t="shared" si="6"/>
        <v>280.74</v>
      </c>
      <c r="U43" s="68">
        <f t="shared" si="6"/>
        <v>244.24</v>
      </c>
      <c r="V43" s="68">
        <f t="shared" si="6"/>
        <v>237.04000000000002</v>
      </c>
      <c r="W43" s="68">
        <f t="shared" si="6"/>
        <v>226.94</v>
      </c>
      <c r="X43" s="68">
        <f t="shared" si="6"/>
        <v>277.44000000000005</v>
      </c>
      <c r="Y43" s="68">
        <f t="shared" si="6"/>
        <v>306.94000000000005</v>
      </c>
      <c r="Z43" s="68">
        <f t="shared" si="6"/>
        <v>361.74000000000007</v>
      </c>
      <c r="AA43" s="68">
        <f t="shared" si="6"/>
        <v>323.94000000000005</v>
      </c>
      <c r="AB43" s="68">
        <f t="shared" si="6"/>
        <v>291.84000000000003</v>
      </c>
      <c r="AC43" s="68">
        <f t="shared" si="6"/>
        <v>295.64000000000004</v>
      </c>
      <c r="AD43" s="68">
        <f t="shared" si="6"/>
        <v>203.04</v>
      </c>
      <c r="AE43" s="68">
        <f t="shared" si="6"/>
        <v>168.04000000000002</v>
      </c>
      <c r="AF43" s="68">
        <f t="shared" si="6"/>
        <v>164.34</v>
      </c>
      <c r="AG43" s="73">
        <f>SUM(AG31:AG42)</f>
        <v>464.91</v>
      </c>
      <c r="AH43" s="51">
        <f t="shared" si="2"/>
        <v>361.74000000000007</v>
      </c>
      <c r="AI43" s="52">
        <f t="shared" si="3"/>
        <v>70.34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0</v>
      </c>
      <c r="O44" s="74">
        <v>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0</v>
      </c>
      <c r="Z44" s="48">
        <v>14</v>
      </c>
      <c r="AA44" s="48">
        <v>14.2</v>
      </c>
      <c r="AB44" s="48">
        <v>14.2</v>
      </c>
      <c r="AC44" s="48">
        <v>13.8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14.2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69">
        <v>0</v>
      </c>
      <c r="Q45" s="69">
        <v>0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8">
        <v>0</v>
      </c>
      <c r="Y45" s="48">
        <v>0</v>
      </c>
      <c r="Z45" s="69">
        <v>4.7</v>
      </c>
      <c r="AA45" s="69">
        <v>5.5</v>
      </c>
      <c r="AB45" s="69">
        <v>5.5</v>
      </c>
      <c r="AC45" s="69">
        <v>5.9</v>
      </c>
      <c r="AD45" s="69">
        <v>5.9</v>
      </c>
      <c r="AE45" s="69">
        <v>0</v>
      </c>
      <c r="AF45" s="69">
        <v>0</v>
      </c>
      <c r="AG45" s="58">
        <v>32</v>
      </c>
      <c r="AH45" s="51">
        <f t="shared" si="2"/>
        <v>5.9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5">
        <v>0</v>
      </c>
      <c r="M46" s="75">
        <v>0</v>
      </c>
      <c r="N46" s="75">
        <v>0</v>
      </c>
      <c r="O46" s="75">
        <v>0</v>
      </c>
      <c r="P46" s="76">
        <v>0</v>
      </c>
      <c r="Q46" s="76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76">
        <v>1.7</v>
      </c>
      <c r="AA46" s="76">
        <v>2</v>
      </c>
      <c r="AB46" s="76">
        <v>2</v>
      </c>
      <c r="AC46" s="76">
        <v>2.1</v>
      </c>
      <c r="AD46" s="76">
        <v>2.1</v>
      </c>
      <c r="AE46" s="76">
        <v>0</v>
      </c>
      <c r="AF46" s="76">
        <v>0</v>
      </c>
      <c r="AG46" s="77">
        <v>14</v>
      </c>
      <c r="AH46" s="51">
        <f t="shared" si="2"/>
        <v>2.1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0</v>
      </c>
      <c r="Z47" s="68">
        <f t="shared" si="7"/>
        <v>20.399999999999999</v>
      </c>
      <c r="AA47" s="68">
        <f t="shared" si="7"/>
        <v>21.7</v>
      </c>
      <c r="AB47" s="68">
        <f t="shared" si="7"/>
        <v>21.7</v>
      </c>
      <c r="AC47" s="68">
        <f t="shared" si="7"/>
        <v>21.800000000000004</v>
      </c>
      <c r="AD47" s="68">
        <f t="shared" si="7"/>
        <v>8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21.800000000000004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67</v>
      </c>
      <c r="C48" s="48">
        <v>67</v>
      </c>
      <c r="D48" s="48">
        <v>69</v>
      </c>
      <c r="E48" s="48">
        <v>69.319999999999993</v>
      </c>
      <c r="F48" s="48">
        <v>59.07</v>
      </c>
      <c r="G48" s="48">
        <v>59</v>
      </c>
      <c r="H48" s="48">
        <v>58</v>
      </c>
      <c r="I48" s="48">
        <v>60.5</v>
      </c>
      <c r="J48" s="48">
        <v>63.3</v>
      </c>
      <c r="K48" s="48">
        <v>64</v>
      </c>
      <c r="L48" s="48">
        <v>62.56</v>
      </c>
      <c r="M48" s="48">
        <v>64.3</v>
      </c>
      <c r="N48" s="48">
        <v>61</v>
      </c>
      <c r="O48" s="48">
        <v>73</v>
      </c>
      <c r="P48" s="48">
        <v>70</v>
      </c>
      <c r="Q48" s="48">
        <v>66.599999999999994</v>
      </c>
      <c r="R48" s="48">
        <v>66.3</v>
      </c>
      <c r="S48" s="48">
        <v>71</v>
      </c>
      <c r="T48" s="48">
        <v>66</v>
      </c>
      <c r="U48" s="48">
        <v>63.6</v>
      </c>
      <c r="V48" s="48">
        <v>63.8</v>
      </c>
      <c r="W48" s="48">
        <v>59</v>
      </c>
      <c r="X48" s="48">
        <v>59</v>
      </c>
      <c r="Y48" s="48">
        <v>62</v>
      </c>
      <c r="Z48" s="48">
        <v>71.3</v>
      </c>
      <c r="AA48" s="48">
        <v>70</v>
      </c>
      <c r="AB48" s="48">
        <v>69</v>
      </c>
      <c r="AC48" s="48">
        <v>60.4</v>
      </c>
      <c r="AD48" s="48">
        <v>58.8</v>
      </c>
      <c r="AE48" s="48">
        <v>63</v>
      </c>
      <c r="AF48" s="48">
        <v>65</v>
      </c>
      <c r="AG48" s="56"/>
      <c r="AH48" s="51">
        <f t="shared" si="2"/>
        <v>73</v>
      </c>
      <c r="AI48" s="52">
        <f t="shared" si="3"/>
        <v>58</v>
      </c>
      <c r="AK48" s="53"/>
    </row>
    <row r="49" spans="1:37" x14ac:dyDescent="0.25">
      <c r="A49" s="57" t="s">
        <v>56</v>
      </c>
      <c r="B49" s="69">
        <v>101</v>
      </c>
      <c r="C49" s="69">
        <v>62</v>
      </c>
      <c r="D49" s="69">
        <v>36.5</v>
      </c>
      <c r="E49" s="69">
        <v>48.9</v>
      </c>
      <c r="F49" s="69">
        <v>0</v>
      </c>
      <c r="G49" s="69">
        <v>0</v>
      </c>
      <c r="H49" s="69">
        <v>59</v>
      </c>
      <c r="I49" s="69">
        <v>0</v>
      </c>
      <c r="J49" s="69">
        <v>0</v>
      </c>
      <c r="K49" s="69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36</v>
      </c>
      <c r="T49" s="48">
        <v>95</v>
      </c>
      <c r="U49" s="78">
        <v>128</v>
      </c>
      <c r="V49" s="78">
        <v>131</v>
      </c>
      <c r="W49" s="78">
        <v>125</v>
      </c>
      <c r="X49" s="78">
        <v>123</v>
      </c>
      <c r="Y49" s="78">
        <v>132</v>
      </c>
      <c r="Z49" s="78">
        <v>135</v>
      </c>
      <c r="AA49" s="69">
        <v>131</v>
      </c>
      <c r="AB49" s="69">
        <v>132</v>
      </c>
      <c r="AC49" s="69">
        <v>160</v>
      </c>
      <c r="AD49" s="69">
        <v>109</v>
      </c>
      <c r="AE49" s="69">
        <v>108</v>
      </c>
      <c r="AF49" s="69">
        <v>105</v>
      </c>
      <c r="AG49" s="58"/>
      <c r="AH49" s="51">
        <f t="shared" si="2"/>
        <v>160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195</v>
      </c>
      <c r="C50" s="69">
        <v>220</v>
      </c>
      <c r="D50" s="69">
        <v>210</v>
      </c>
      <c r="E50" s="69">
        <v>196</v>
      </c>
      <c r="F50" s="69">
        <v>216</v>
      </c>
      <c r="G50" s="48">
        <v>208</v>
      </c>
      <c r="H50" s="48">
        <v>196</v>
      </c>
      <c r="I50" s="48">
        <v>252</v>
      </c>
      <c r="J50" s="48">
        <v>265</v>
      </c>
      <c r="K50" s="48">
        <v>256</v>
      </c>
      <c r="L50" s="69">
        <v>257</v>
      </c>
      <c r="M50" s="69">
        <v>268</v>
      </c>
      <c r="N50" s="69">
        <v>260</v>
      </c>
      <c r="O50" s="69">
        <v>252</v>
      </c>
      <c r="P50" s="69">
        <v>248</v>
      </c>
      <c r="Q50" s="69">
        <v>346</v>
      </c>
      <c r="R50" s="69">
        <v>368</v>
      </c>
      <c r="S50" s="69">
        <v>246</v>
      </c>
      <c r="T50" s="69">
        <v>264</v>
      </c>
      <c r="U50" s="79">
        <v>250</v>
      </c>
      <c r="V50" s="79">
        <v>256</v>
      </c>
      <c r="W50" s="79">
        <v>256</v>
      </c>
      <c r="X50" s="79">
        <v>254</v>
      </c>
      <c r="Y50" s="79">
        <v>300</v>
      </c>
      <c r="Z50" s="79">
        <v>292</v>
      </c>
      <c r="AA50" s="69">
        <v>286</v>
      </c>
      <c r="AB50" s="69">
        <v>294</v>
      </c>
      <c r="AC50" s="69">
        <v>216</v>
      </c>
      <c r="AD50" s="69">
        <v>240</v>
      </c>
      <c r="AE50" s="69">
        <v>240</v>
      </c>
      <c r="AF50" s="69">
        <v>245</v>
      </c>
      <c r="AG50" s="80"/>
      <c r="AH50" s="51">
        <f t="shared" si="2"/>
        <v>368</v>
      </c>
      <c r="AI50" s="52">
        <f t="shared" si="3"/>
        <v>195</v>
      </c>
      <c r="AK50" s="53"/>
    </row>
    <row r="51" spans="1:37" x14ac:dyDescent="0.25">
      <c r="A51" s="57" t="s">
        <v>58</v>
      </c>
      <c r="B51" s="81">
        <v>46</v>
      </c>
      <c r="C51" s="81">
        <v>16</v>
      </c>
      <c r="D51" s="81">
        <v>22</v>
      </c>
      <c r="E51" s="81">
        <v>22</v>
      </c>
      <c r="F51" s="81">
        <v>22</v>
      </c>
      <c r="G51" s="81">
        <v>20</v>
      </c>
      <c r="H51" s="81">
        <v>17.2</v>
      </c>
      <c r="I51" s="81">
        <v>18</v>
      </c>
      <c r="J51" s="81">
        <v>20</v>
      </c>
      <c r="K51" s="81">
        <v>22</v>
      </c>
      <c r="L51" s="69">
        <v>20</v>
      </c>
      <c r="M51" s="69">
        <v>20</v>
      </c>
      <c r="N51" s="69">
        <v>15</v>
      </c>
      <c r="O51" s="69">
        <v>16</v>
      </c>
      <c r="P51" s="69">
        <v>16</v>
      </c>
      <c r="Q51" s="69">
        <v>15</v>
      </c>
      <c r="R51" s="69">
        <v>14</v>
      </c>
      <c r="S51" s="69">
        <v>17.600000000000001</v>
      </c>
      <c r="T51" s="69">
        <v>20</v>
      </c>
      <c r="U51" s="69">
        <v>20</v>
      </c>
      <c r="V51" s="69">
        <v>18</v>
      </c>
      <c r="W51" s="69">
        <v>16</v>
      </c>
      <c r="X51" s="69">
        <v>17</v>
      </c>
      <c r="Y51" s="69">
        <v>18</v>
      </c>
      <c r="Z51" s="69">
        <v>19</v>
      </c>
      <c r="AA51" s="81">
        <v>19</v>
      </c>
      <c r="AB51" s="81">
        <v>19</v>
      </c>
      <c r="AC51" s="81">
        <v>19</v>
      </c>
      <c r="AD51" s="81">
        <v>19</v>
      </c>
      <c r="AE51" s="81">
        <v>0</v>
      </c>
      <c r="AF51" s="81">
        <v>0</v>
      </c>
      <c r="AG51" s="80"/>
      <c r="AH51" s="51">
        <f t="shared" si="2"/>
        <v>46</v>
      </c>
      <c r="AI51" s="52">
        <f t="shared" si="3"/>
        <v>0</v>
      </c>
      <c r="AK51" s="53"/>
    </row>
    <row r="52" spans="1:37" x14ac:dyDescent="0.25">
      <c r="A52" s="57" t="s">
        <v>59</v>
      </c>
      <c r="B52" s="81">
        <v>0</v>
      </c>
      <c r="C52" s="81">
        <v>59</v>
      </c>
      <c r="D52" s="81">
        <v>48.6</v>
      </c>
      <c r="E52" s="81">
        <v>49.4</v>
      </c>
      <c r="F52" s="81">
        <v>51.9</v>
      </c>
      <c r="G52" s="81">
        <v>54.2</v>
      </c>
      <c r="H52" s="81">
        <v>54.7</v>
      </c>
      <c r="I52" s="81">
        <v>58.4</v>
      </c>
      <c r="J52" s="81">
        <v>61.3</v>
      </c>
      <c r="K52" s="81">
        <v>55.7</v>
      </c>
      <c r="L52" s="48">
        <v>49</v>
      </c>
      <c r="M52" s="48">
        <v>52.2</v>
      </c>
      <c r="N52" s="48">
        <v>54.1</v>
      </c>
      <c r="O52" s="48">
        <v>55.1</v>
      </c>
      <c r="P52" s="48">
        <v>48.5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0</v>
      </c>
      <c r="AG52" s="80"/>
      <c r="AH52" s="51">
        <f t="shared" si="2"/>
        <v>61.3</v>
      </c>
      <c r="AI52" s="52">
        <f t="shared" si="3"/>
        <v>0</v>
      </c>
      <c r="AK52" s="53"/>
    </row>
    <row r="53" spans="1:37" x14ac:dyDescent="0.25">
      <c r="A53" s="57" t="s">
        <v>60</v>
      </c>
      <c r="B53" s="81">
        <v>0</v>
      </c>
      <c r="C53" s="69"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0"/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48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5</v>
      </c>
      <c r="C55" s="81">
        <v>5</v>
      </c>
      <c r="D55" s="81">
        <v>5</v>
      </c>
      <c r="E55" s="81">
        <v>5</v>
      </c>
      <c r="F55" s="81">
        <v>5</v>
      </c>
      <c r="G55" s="81">
        <v>5</v>
      </c>
      <c r="H55" s="81">
        <v>5</v>
      </c>
      <c r="I55" s="81">
        <v>5</v>
      </c>
      <c r="J55" s="81">
        <v>5</v>
      </c>
      <c r="K55" s="81">
        <v>5</v>
      </c>
      <c r="L55" s="81">
        <v>5</v>
      </c>
      <c r="M55" s="81">
        <v>5</v>
      </c>
      <c r="N55" s="81">
        <v>5</v>
      </c>
      <c r="O55" s="81">
        <v>5</v>
      </c>
      <c r="P55" s="81">
        <v>5</v>
      </c>
      <c r="Q55" s="81">
        <v>5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5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48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414</v>
      </c>
      <c r="C59" s="68">
        <f t="shared" ref="C59:AF59" si="8">SUM(C48:C58)</f>
        <v>429</v>
      </c>
      <c r="D59" s="68">
        <f t="shared" si="8"/>
        <v>391.1</v>
      </c>
      <c r="E59" s="68">
        <f t="shared" si="8"/>
        <v>390.62</v>
      </c>
      <c r="F59" s="68">
        <f t="shared" si="8"/>
        <v>353.96999999999997</v>
      </c>
      <c r="G59" s="68">
        <f t="shared" si="8"/>
        <v>346.2</v>
      </c>
      <c r="H59" s="68">
        <f t="shared" si="8"/>
        <v>389.9</v>
      </c>
      <c r="I59" s="68">
        <f t="shared" si="8"/>
        <v>393.9</v>
      </c>
      <c r="J59" s="68">
        <f t="shared" si="8"/>
        <v>414.6</v>
      </c>
      <c r="K59" s="68">
        <f t="shared" si="8"/>
        <v>402.7</v>
      </c>
      <c r="L59" s="68">
        <f t="shared" si="8"/>
        <v>393.56</v>
      </c>
      <c r="M59" s="68">
        <f t="shared" si="8"/>
        <v>409.5</v>
      </c>
      <c r="N59" s="68">
        <f t="shared" si="8"/>
        <v>395.1</v>
      </c>
      <c r="O59" s="68">
        <f t="shared" si="8"/>
        <v>401.1</v>
      </c>
      <c r="P59" s="68">
        <f t="shared" si="8"/>
        <v>387.5</v>
      </c>
      <c r="Q59" s="68">
        <f t="shared" si="8"/>
        <v>432.6</v>
      </c>
      <c r="R59" s="68">
        <f t="shared" si="8"/>
        <v>448.3</v>
      </c>
      <c r="S59" s="68">
        <f t="shared" si="8"/>
        <v>370.6</v>
      </c>
      <c r="T59" s="68">
        <f t="shared" si="8"/>
        <v>445</v>
      </c>
      <c r="U59" s="68">
        <f t="shared" si="8"/>
        <v>461.6</v>
      </c>
      <c r="V59" s="68">
        <f t="shared" si="8"/>
        <v>468.8</v>
      </c>
      <c r="W59" s="68">
        <f t="shared" si="8"/>
        <v>456</v>
      </c>
      <c r="X59" s="68">
        <f t="shared" si="8"/>
        <v>453</v>
      </c>
      <c r="Y59" s="68">
        <f t="shared" si="8"/>
        <v>512</v>
      </c>
      <c r="Z59" s="68">
        <f t="shared" si="8"/>
        <v>517.29999999999995</v>
      </c>
      <c r="AA59" s="68">
        <f t="shared" si="8"/>
        <v>506</v>
      </c>
      <c r="AB59" s="68">
        <f t="shared" si="8"/>
        <v>514</v>
      </c>
      <c r="AC59" s="68">
        <f t="shared" si="8"/>
        <v>455.4</v>
      </c>
      <c r="AD59" s="68">
        <f t="shared" si="8"/>
        <v>426.8</v>
      </c>
      <c r="AE59" s="68">
        <f t="shared" si="8"/>
        <v>411</v>
      </c>
      <c r="AF59" s="68">
        <f t="shared" si="8"/>
        <v>415</v>
      </c>
      <c r="AG59" s="73">
        <f>SUM(AG48:AG58)</f>
        <v>0</v>
      </c>
      <c r="AH59" s="51">
        <f t="shared" si="2"/>
        <v>517.29999999999995</v>
      </c>
      <c r="AI59" s="52">
        <f t="shared" si="3"/>
        <v>346.2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>
        <v>15</v>
      </c>
      <c r="AF64" s="88"/>
      <c r="AG64" s="73"/>
      <c r="AH64" s="51">
        <f t="shared" si="2"/>
        <v>15</v>
      </c>
      <c r="AI64" s="52">
        <f t="shared" si="3"/>
        <v>15</v>
      </c>
    </row>
    <row r="65" spans="1:35" ht="15.75" thickBot="1" x14ac:dyDescent="0.3">
      <c r="A65" s="89" t="s">
        <v>72</v>
      </c>
      <c r="B65" s="90">
        <f>B63+B59+B47+B43+B30+B64</f>
        <v>817.44</v>
      </c>
      <c r="C65" s="90">
        <f t="shared" ref="C65:AF65" si="10">C63+C59+C47+C43+C30+C64</f>
        <v>779.44</v>
      </c>
      <c r="D65" s="90">
        <f t="shared" si="10"/>
        <v>739.74</v>
      </c>
      <c r="E65" s="90">
        <f t="shared" si="10"/>
        <v>739.46</v>
      </c>
      <c r="F65" s="90">
        <f t="shared" si="10"/>
        <v>775.61</v>
      </c>
      <c r="G65" s="90">
        <f t="shared" si="10"/>
        <v>795.74</v>
      </c>
      <c r="H65" s="90">
        <f t="shared" si="10"/>
        <v>833.63999999999987</v>
      </c>
      <c r="I65" s="90">
        <f t="shared" si="10"/>
        <v>881.13999999999987</v>
      </c>
      <c r="J65" s="90">
        <f t="shared" si="10"/>
        <v>933.54000000000008</v>
      </c>
      <c r="K65" s="90">
        <f t="shared" si="10"/>
        <v>984.44</v>
      </c>
      <c r="L65" s="90">
        <f t="shared" si="10"/>
        <v>970.8</v>
      </c>
      <c r="M65" s="90">
        <f t="shared" si="10"/>
        <v>995.1400000000001</v>
      </c>
      <c r="N65" s="90">
        <f t="shared" si="10"/>
        <v>970.24000000000012</v>
      </c>
      <c r="O65" s="90">
        <f t="shared" si="10"/>
        <v>981.54000000000008</v>
      </c>
      <c r="P65" s="90">
        <f t="shared" si="10"/>
        <v>947.04000000000008</v>
      </c>
      <c r="Q65" s="90">
        <f t="shared" si="10"/>
        <v>1018.0400000000001</v>
      </c>
      <c r="R65" s="90">
        <f t="shared" si="10"/>
        <v>1052.73</v>
      </c>
      <c r="S65" s="90">
        <f t="shared" si="10"/>
        <v>924.84</v>
      </c>
      <c r="T65" s="90">
        <f t="shared" si="10"/>
        <v>979.54</v>
      </c>
      <c r="U65" s="90">
        <f t="shared" si="10"/>
        <v>960.04000000000008</v>
      </c>
      <c r="V65" s="90">
        <f t="shared" si="10"/>
        <v>959.94</v>
      </c>
      <c r="W65" s="90">
        <f t="shared" si="10"/>
        <v>938.94</v>
      </c>
      <c r="X65" s="90">
        <f t="shared" si="10"/>
        <v>986.44</v>
      </c>
      <c r="Y65" s="90">
        <f t="shared" si="10"/>
        <v>1074.74</v>
      </c>
      <c r="Z65" s="90">
        <f t="shared" si="10"/>
        <v>1177.94</v>
      </c>
      <c r="AA65" s="90">
        <f t="shared" si="10"/>
        <v>1110.94</v>
      </c>
      <c r="AB65" s="90">
        <f t="shared" si="10"/>
        <v>1086.1400000000001</v>
      </c>
      <c r="AC65" s="90">
        <f t="shared" si="10"/>
        <v>1031.44</v>
      </c>
      <c r="AD65" s="90">
        <f t="shared" si="10"/>
        <v>904.84</v>
      </c>
      <c r="AE65" s="90">
        <f t="shared" si="10"/>
        <v>864.93999999999994</v>
      </c>
      <c r="AF65" s="90">
        <f t="shared" si="10"/>
        <v>846.24</v>
      </c>
      <c r="AG65" s="73">
        <f>AG63+AG59+AG47+AG43+AG30+AG64</f>
        <v>1355.5100000000002</v>
      </c>
      <c r="AH65" s="51">
        <f t="shared" si="2"/>
        <v>1177.94</v>
      </c>
      <c r="AI65" s="52">
        <f t="shared" si="3"/>
        <v>739.46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50.03</v>
      </c>
      <c r="C72" s="93">
        <v>49.96</v>
      </c>
      <c r="D72" s="93">
        <v>49.926000000000002</v>
      </c>
      <c r="E72" s="93">
        <v>50.024999999999999</v>
      </c>
      <c r="F72" s="93">
        <v>50.012</v>
      </c>
      <c r="G72" s="93">
        <v>50.079000000000001</v>
      </c>
      <c r="H72" s="93">
        <v>50.045000000000002</v>
      </c>
      <c r="I72" s="93">
        <v>49.936999999999998</v>
      </c>
      <c r="J72" s="93">
        <v>50.034999999999997</v>
      </c>
      <c r="K72" s="93">
        <v>50.021000000000001</v>
      </c>
      <c r="L72" s="93">
        <v>50.1</v>
      </c>
      <c r="M72" s="93">
        <v>50.052999999999997</v>
      </c>
      <c r="N72" s="93">
        <v>49.923000000000002</v>
      </c>
      <c r="O72" s="93">
        <v>50.024000000000001</v>
      </c>
      <c r="P72" s="93">
        <v>49.94</v>
      </c>
      <c r="Q72" s="94">
        <v>49.929000000000002</v>
      </c>
      <c r="R72" s="93">
        <v>49.906999999999996</v>
      </c>
      <c r="S72" s="93">
        <v>50.024000000000001</v>
      </c>
      <c r="T72" s="93">
        <v>50.015999999999998</v>
      </c>
      <c r="U72" s="93">
        <v>49.914000000000001</v>
      </c>
      <c r="V72" s="93">
        <v>50.058</v>
      </c>
      <c r="W72" s="93">
        <v>49.932000000000002</v>
      </c>
      <c r="X72" s="93">
        <v>50.014000000000003</v>
      </c>
      <c r="Y72" s="93">
        <v>50.006999999999998</v>
      </c>
      <c r="Z72" s="93">
        <v>50.09</v>
      </c>
      <c r="AA72" s="93">
        <v>50.04</v>
      </c>
      <c r="AB72" s="93">
        <v>49.993000000000002</v>
      </c>
      <c r="AC72" s="93">
        <v>49.901000000000003</v>
      </c>
      <c r="AD72" s="93">
        <v>49.976999999999997</v>
      </c>
      <c r="AE72" s="93">
        <v>50.027000000000001</v>
      </c>
      <c r="AF72" s="95">
        <v>50.021000000000001</v>
      </c>
      <c r="AG72" s="96"/>
      <c r="AH72" s="51">
        <f t="shared" si="2"/>
        <v>50.1</v>
      </c>
      <c r="AI72" s="52">
        <f t="shared" si="3"/>
        <v>49.901000000000003</v>
      </c>
    </row>
    <row r="73" spans="1:35" x14ac:dyDescent="0.25">
      <c r="A73" s="97" t="s">
        <v>80</v>
      </c>
      <c r="B73" s="69">
        <v>127</v>
      </c>
      <c r="C73" s="69">
        <v>128</v>
      </c>
      <c r="D73" s="69">
        <v>128.80000000000001</v>
      </c>
      <c r="E73" s="69">
        <v>129.80000000000001</v>
      </c>
      <c r="F73" s="69">
        <v>130.5</v>
      </c>
      <c r="G73" s="69">
        <v>129.4</v>
      </c>
      <c r="H73" s="69">
        <v>128.19999999999999</v>
      </c>
      <c r="I73" s="69">
        <v>126.7</v>
      </c>
      <c r="J73" s="69">
        <v>126.7</v>
      </c>
      <c r="K73" s="69">
        <v>126.7</v>
      </c>
      <c r="L73" s="69">
        <v>125.7</v>
      </c>
      <c r="M73" s="69">
        <v>125.4</v>
      </c>
      <c r="N73" s="69">
        <v>125.9</v>
      </c>
      <c r="O73" s="69">
        <v>126.6</v>
      </c>
      <c r="P73" s="69">
        <v>126.8</v>
      </c>
      <c r="Q73" s="98">
        <v>125.1</v>
      </c>
      <c r="R73" s="98">
        <v>124.4</v>
      </c>
      <c r="S73" s="98">
        <v>125.1</v>
      </c>
      <c r="T73" s="98">
        <v>124.5</v>
      </c>
      <c r="U73" s="98">
        <v>125.1</v>
      </c>
      <c r="V73" s="98">
        <v>125.3</v>
      </c>
      <c r="W73" s="98">
        <v>125.6</v>
      </c>
      <c r="X73" s="98">
        <v>126.4</v>
      </c>
      <c r="Y73" s="98">
        <v>125.3</v>
      </c>
      <c r="Z73" s="98">
        <v>125.3</v>
      </c>
      <c r="AA73" s="69">
        <v>125</v>
      </c>
      <c r="AB73" s="69">
        <v>125.8</v>
      </c>
      <c r="AC73" s="69">
        <v>126.6</v>
      </c>
      <c r="AD73" s="69">
        <v>125</v>
      </c>
      <c r="AE73" s="69">
        <v>124.8</v>
      </c>
      <c r="AF73" s="99">
        <v>126.3</v>
      </c>
      <c r="AG73" s="100"/>
      <c r="AH73" s="51">
        <f t="shared" si="2"/>
        <v>130.5</v>
      </c>
      <c r="AI73" s="52">
        <f t="shared" si="3"/>
        <v>124.4</v>
      </c>
    </row>
    <row r="74" spans="1:35" x14ac:dyDescent="0.25">
      <c r="A74" s="97" t="s">
        <v>81</v>
      </c>
      <c r="B74" s="69">
        <v>131</v>
      </c>
      <c r="C74" s="69">
        <v>132</v>
      </c>
      <c r="D74" s="69">
        <v>132.19999999999999</v>
      </c>
      <c r="E74" s="69">
        <v>133</v>
      </c>
      <c r="F74" s="69">
        <v>133.4</v>
      </c>
      <c r="G74" s="69">
        <v>132</v>
      </c>
      <c r="H74" s="69">
        <v>130.9</v>
      </c>
      <c r="I74" s="69">
        <v>129.1</v>
      </c>
      <c r="J74" s="69">
        <v>128.9</v>
      </c>
      <c r="K74" s="69">
        <v>128.80000000000001</v>
      </c>
      <c r="L74" s="69">
        <v>128</v>
      </c>
      <c r="M74" s="69">
        <v>128.19999999999999</v>
      </c>
      <c r="N74" s="69">
        <v>128.80000000000001</v>
      </c>
      <c r="O74" s="69">
        <v>129.30000000000001</v>
      </c>
      <c r="P74" s="69">
        <v>129.6</v>
      </c>
      <c r="Q74" s="98">
        <v>128.5</v>
      </c>
      <c r="R74" s="98">
        <v>126.1</v>
      </c>
      <c r="S74" s="98">
        <v>128.9</v>
      </c>
      <c r="T74" s="98">
        <v>128.4</v>
      </c>
      <c r="U74" s="98">
        <v>128.80000000000001</v>
      </c>
      <c r="V74" s="98">
        <v>129.19999999999999</v>
      </c>
      <c r="W74" s="98">
        <v>128.80000000000001</v>
      </c>
      <c r="X74" s="98">
        <v>129.69999999999999</v>
      </c>
      <c r="Y74" s="98">
        <v>128.1</v>
      </c>
      <c r="Z74" s="98">
        <v>128.30000000000001</v>
      </c>
      <c r="AA74" s="69">
        <v>128.69999999999999</v>
      </c>
      <c r="AB74" s="69">
        <v>129.5</v>
      </c>
      <c r="AC74" s="69">
        <v>130</v>
      </c>
      <c r="AD74" s="69">
        <v>129</v>
      </c>
      <c r="AE74" s="69">
        <v>128.69999999999999</v>
      </c>
      <c r="AF74" s="99">
        <v>130</v>
      </c>
      <c r="AG74" s="100"/>
      <c r="AH74" s="51">
        <f t="shared" si="2"/>
        <v>133.4</v>
      </c>
      <c r="AI74" s="52">
        <f t="shared" si="3"/>
        <v>126.1</v>
      </c>
    </row>
    <row r="75" spans="1:35" x14ac:dyDescent="0.25">
      <c r="A75" s="97" t="s">
        <v>82</v>
      </c>
      <c r="B75" s="69">
        <v>131</v>
      </c>
      <c r="C75" s="69">
        <v>131</v>
      </c>
      <c r="D75" s="69">
        <v>133.80000000000001</v>
      </c>
      <c r="E75" s="69">
        <v>133.30000000000001</v>
      </c>
      <c r="F75" s="69">
        <v>132.1</v>
      </c>
      <c r="G75" s="69">
        <v>129.80000000000001</v>
      </c>
      <c r="H75" s="69">
        <v>132.4</v>
      </c>
      <c r="I75" s="69">
        <v>125.7</v>
      </c>
      <c r="J75" s="69">
        <v>128.80000000000001</v>
      </c>
      <c r="K75" s="69">
        <v>129.19999999999999</v>
      </c>
      <c r="L75" s="69">
        <v>128.6</v>
      </c>
      <c r="M75" s="69">
        <v>128.6</v>
      </c>
      <c r="N75" s="69">
        <v>125.6</v>
      </c>
      <c r="O75" s="69">
        <v>124.3</v>
      </c>
      <c r="P75" s="69">
        <v>130.19999999999999</v>
      </c>
      <c r="Q75" s="69">
        <v>125.5</v>
      </c>
      <c r="R75" s="69">
        <v>125.4</v>
      </c>
      <c r="S75" s="69">
        <v>130.80000000000001</v>
      </c>
      <c r="T75" s="98">
        <v>129.80000000000001</v>
      </c>
      <c r="U75" s="98">
        <v>129.9</v>
      </c>
      <c r="V75" s="98">
        <v>130.4</v>
      </c>
      <c r="W75" s="98">
        <v>131.5</v>
      </c>
      <c r="X75" s="98">
        <v>130.9</v>
      </c>
      <c r="Y75" s="98">
        <v>128.80000000000001</v>
      </c>
      <c r="Z75" s="98">
        <v>128.80000000000001</v>
      </c>
      <c r="AA75" s="69">
        <v>128.80000000000001</v>
      </c>
      <c r="AB75" s="69">
        <v>128.5</v>
      </c>
      <c r="AC75" s="69">
        <v>129.4</v>
      </c>
      <c r="AD75" s="69">
        <v>129</v>
      </c>
      <c r="AE75" s="69">
        <v>129.4</v>
      </c>
      <c r="AF75" s="99">
        <v>130.4</v>
      </c>
      <c r="AG75" s="100"/>
      <c r="AH75" s="51">
        <f t="shared" si="2"/>
        <v>133.80000000000001</v>
      </c>
      <c r="AI75" s="52">
        <f t="shared" si="3"/>
        <v>124.3</v>
      </c>
    </row>
    <row r="76" spans="1:35" x14ac:dyDescent="0.25">
      <c r="A76" s="101" t="s">
        <v>83</v>
      </c>
      <c r="B76" s="69">
        <v>134</v>
      </c>
      <c r="C76" s="69">
        <v>133</v>
      </c>
      <c r="D76" s="69">
        <v>136.19999999999999</v>
      </c>
      <c r="E76" s="69">
        <v>135.1</v>
      </c>
      <c r="F76" s="69">
        <v>134</v>
      </c>
      <c r="G76" s="69">
        <v>131.9</v>
      </c>
      <c r="H76" s="69">
        <v>133.30000000000001</v>
      </c>
      <c r="I76" s="69">
        <v>127.7</v>
      </c>
      <c r="J76" s="69">
        <v>129.6</v>
      </c>
      <c r="K76" s="69">
        <v>128.69999999999999</v>
      </c>
      <c r="L76" s="69">
        <v>128.80000000000001</v>
      </c>
      <c r="M76" s="69">
        <v>125.4</v>
      </c>
      <c r="N76" s="69">
        <v>125.3</v>
      </c>
      <c r="O76" s="69">
        <v>127.1</v>
      </c>
      <c r="P76" s="69">
        <v>132.4</v>
      </c>
      <c r="Q76" s="69">
        <v>129.80000000000001</v>
      </c>
      <c r="R76" s="69">
        <v>128.19999999999999</v>
      </c>
      <c r="S76" s="69">
        <v>132.5</v>
      </c>
      <c r="T76" s="98">
        <v>131.5</v>
      </c>
      <c r="U76" s="98">
        <v>132.1</v>
      </c>
      <c r="V76" s="98">
        <v>132.4</v>
      </c>
      <c r="W76" s="98">
        <v>132.4</v>
      </c>
      <c r="X76" s="98">
        <v>132.6</v>
      </c>
      <c r="Y76" s="98">
        <v>130.4</v>
      </c>
      <c r="Z76" s="98">
        <v>130.4</v>
      </c>
      <c r="AA76" s="69">
        <v>131.5</v>
      </c>
      <c r="AB76" s="69">
        <v>131.4</v>
      </c>
      <c r="AC76" s="69">
        <v>132.6</v>
      </c>
      <c r="AD76" s="69">
        <v>131</v>
      </c>
      <c r="AE76" s="69">
        <v>131.19999999999999</v>
      </c>
      <c r="AF76" s="99">
        <v>132.4</v>
      </c>
      <c r="AG76" s="100"/>
      <c r="AH76" s="51">
        <f t="shared" si="2"/>
        <v>136.19999999999999</v>
      </c>
      <c r="AI76" s="52">
        <f t="shared" si="3"/>
        <v>125.3</v>
      </c>
    </row>
    <row r="77" spans="1:35" x14ac:dyDescent="0.25">
      <c r="A77" s="101" t="s">
        <v>84</v>
      </c>
      <c r="B77" s="102">
        <v>132</v>
      </c>
      <c r="C77" s="102">
        <v>129</v>
      </c>
      <c r="D77" s="102">
        <v>129.19999999999999</v>
      </c>
      <c r="E77" s="102">
        <v>129.69999999999999</v>
      </c>
      <c r="F77" s="102">
        <v>132</v>
      </c>
      <c r="G77" s="102">
        <v>131.9</v>
      </c>
      <c r="H77" s="102">
        <v>130.69999999999999</v>
      </c>
      <c r="I77" s="102">
        <v>129.4</v>
      </c>
      <c r="J77" s="102">
        <v>131.9</v>
      </c>
      <c r="K77" s="102">
        <v>135.19999999999999</v>
      </c>
      <c r="L77" s="102">
        <v>135</v>
      </c>
      <c r="M77" s="102">
        <v>134.1</v>
      </c>
      <c r="N77" s="102">
        <v>134.1</v>
      </c>
      <c r="O77" s="102">
        <v>134.1</v>
      </c>
      <c r="P77" s="102">
        <v>135.19999999999999</v>
      </c>
      <c r="Q77" s="102">
        <v>135</v>
      </c>
      <c r="R77" s="102">
        <v>132.4</v>
      </c>
      <c r="S77" s="102">
        <v>134.6</v>
      </c>
      <c r="T77" s="98">
        <v>131.6</v>
      </c>
      <c r="U77" s="98">
        <v>133.69999999999999</v>
      </c>
      <c r="V77" s="98">
        <v>134.6</v>
      </c>
      <c r="W77" s="98">
        <v>134.6</v>
      </c>
      <c r="X77" s="98">
        <v>133.80000000000001</v>
      </c>
      <c r="Y77" s="98">
        <v>134.30000000000001</v>
      </c>
      <c r="Z77" s="98">
        <v>132.69999999999999</v>
      </c>
      <c r="AA77" s="102">
        <v>132.30000000000001</v>
      </c>
      <c r="AB77" s="102">
        <v>134.4</v>
      </c>
      <c r="AC77" s="102">
        <v>133.6</v>
      </c>
      <c r="AD77" s="102">
        <v>132</v>
      </c>
      <c r="AE77" s="102">
        <v>131</v>
      </c>
      <c r="AF77" s="103">
        <v>130</v>
      </c>
      <c r="AG77" s="104"/>
      <c r="AH77" s="51">
        <f t="shared" si="2"/>
        <v>135.19999999999999</v>
      </c>
      <c r="AI77" s="52">
        <f t="shared" si="3"/>
        <v>129</v>
      </c>
    </row>
    <row r="78" spans="1:35" x14ac:dyDescent="0.25">
      <c r="A78" s="97" t="s">
        <v>85</v>
      </c>
      <c r="B78" s="69">
        <v>137</v>
      </c>
      <c r="C78" s="69">
        <v>137</v>
      </c>
      <c r="D78" s="69">
        <v>137.5</v>
      </c>
      <c r="E78" s="69">
        <v>138</v>
      </c>
      <c r="F78" s="69">
        <v>138.4</v>
      </c>
      <c r="G78" s="69">
        <v>137.69999999999999</v>
      </c>
      <c r="H78" s="69">
        <v>137.6</v>
      </c>
      <c r="I78" s="69">
        <v>135.5</v>
      </c>
      <c r="J78" s="69">
        <v>134.80000000000001</v>
      </c>
      <c r="K78" s="69">
        <v>129.1</v>
      </c>
      <c r="L78" s="69">
        <v>126.9</v>
      </c>
      <c r="M78" s="69">
        <v>123.6</v>
      </c>
      <c r="N78" s="69">
        <v>131.1</v>
      </c>
      <c r="O78" s="69">
        <v>128.69999999999999</v>
      </c>
      <c r="P78" s="69">
        <v>130</v>
      </c>
      <c r="Q78" s="69">
        <v>134.5</v>
      </c>
      <c r="R78" s="69">
        <v>130.30000000000001</v>
      </c>
      <c r="S78" s="69">
        <v>129.30000000000001</v>
      </c>
      <c r="T78" s="98">
        <v>132.6</v>
      </c>
      <c r="U78" s="98">
        <v>132</v>
      </c>
      <c r="V78" s="98">
        <v>131.4</v>
      </c>
      <c r="W78" s="98">
        <v>131.4</v>
      </c>
      <c r="X78" s="98">
        <v>131.1</v>
      </c>
      <c r="Y78" s="98">
        <v>132.80000000000001</v>
      </c>
      <c r="Z78" s="98">
        <v>132.5</v>
      </c>
      <c r="AA78" s="69">
        <v>130.6</v>
      </c>
      <c r="AB78" s="69">
        <v>129.9</v>
      </c>
      <c r="AC78" s="69">
        <v>131.5</v>
      </c>
      <c r="AD78" s="69">
        <v>132</v>
      </c>
      <c r="AE78" s="69">
        <v>130</v>
      </c>
      <c r="AF78" s="99">
        <v>134</v>
      </c>
      <c r="AG78" s="100"/>
      <c r="AH78" s="51">
        <f>MAX(B78:AF78)</f>
        <v>138.4</v>
      </c>
      <c r="AI78" s="52">
        <f>MIN(B78:AF78)</f>
        <v>123.6</v>
      </c>
    </row>
    <row r="79" spans="1:35" ht="15.75" thickBot="1" x14ac:dyDescent="0.3">
      <c r="A79" s="97" t="s">
        <v>86</v>
      </c>
      <c r="B79" s="105">
        <v>66.900000000000006</v>
      </c>
      <c r="C79" s="105">
        <v>67</v>
      </c>
      <c r="D79" s="105">
        <v>67.2</v>
      </c>
      <c r="E79" s="105">
        <v>67.599999999999994</v>
      </c>
      <c r="F79" s="105">
        <v>67.900000000000006</v>
      </c>
      <c r="G79" s="105">
        <v>67.2</v>
      </c>
      <c r="H79" s="105">
        <v>66.400000000000006</v>
      </c>
      <c r="I79" s="105">
        <v>65.5</v>
      </c>
      <c r="J79" s="105">
        <v>65.3</v>
      </c>
      <c r="K79" s="105">
        <v>65.5</v>
      </c>
      <c r="L79" s="105">
        <v>65</v>
      </c>
      <c r="M79" s="105">
        <v>65.2</v>
      </c>
      <c r="N79" s="105">
        <v>65.599999999999994</v>
      </c>
      <c r="O79" s="105">
        <v>65.8</v>
      </c>
      <c r="P79" s="105">
        <v>66</v>
      </c>
      <c r="Q79" s="105">
        <v>64.5</v>
      </c>
      <c r="R79" s="105">
        <v>65.3</v>
      </c>
      <c r="S79" s="105">
        <v>65.7</v>
      </c>
      <c r="T79" s="105">
        <v>65.5</v>
      </c>
      <c r="U79" s="105">
        <v>65.900000000000006</v>
      </c>
      <c r="V79" s="105">
        <v>66.2</v>
      </c>
      <c r="W79" s="105">
        <v>66.2</v>
      </c>
      <c r="X79" s="105">
        <v>66.099999999999994</v>
      </c>
      <c r="Y79" s="105">
        <v>65.3</v>
      </c>
      <c r="Z79" s="105">
        <v>65.3</v>
      </c>
      <c r="AA79" s="105">
        <v>65.8</v>
      </c>
      <c r="AB79" s="105">
        <v>66.2</v>
      </c>
      <c r="AC79" s="105">
        <v>66.2</v>
      </c>
      <c r="AD79" s="105">
        <v>65.7</v>
      </c>
      <c r="AE79" s="105">
        <v>65.599999999999994</v>
      </c>
      <c r="AF79" s="106">
        <v>66.3</v>
      </c>
      <c r="AG79" s="107"/>
      <c r="AH79" s="51">
        <f>MAX(B79:AF79)</f>
        <v>67.900000000000006</v>
      </c>
      <c r="AI79" s="52">
        <f>MIN(B79:AF79)</f>
        <v>64.5</v>
      </c>
    </row>
    <row r="80" spans="1:35" x14ac:dyDescent="0.25">
      <c r="A80" s="108" t="s">
        <v>87</v>
      </c>
      <c r="B80" s="109">
        <f t="shared" ref="B80:AF80" si="19">SUMIF(B48:B57,"&gt;0")</f>
        <v>414</v>
      </c>
      <c r="C80" s="109">
        <f t="shared" si="19"/>
        <v>429</v>
      </c>
      <c r="D80" s="109">
        <f t="shared" si="19"/>
        <v>391.1</v>
      </c>
      <c r="E80" s="109">
        <f t="shared" si="19"/>
        <v>390.62</v>
      </c>
      <c r="F80" s="109">
        <f t="shared" si="19"/>
        <v>353.96999999999997</v>
      </c>
      <c r="G80" s="109">
        <f t="shared" si="19"/>
        <v>346.2</v>
      </c>
      <c r="H80" s="109">
        <f t="shared" si="19"/>
        <v>389.9</v>
      </c>
      <c r="I80" s="109">
        <f t="shared" si="19"/>
        <v>393.9</v>
      </c>
      <c r="J80" s="109">
        <f t="shared" si="19"/>
        <v>414.6</v>
      </c>
      <c r="K80" s="109">
        <f t="shared" si="19"/>
        <v>402.7</v>
      </c>
      <c r="L80" s="109">
        <f t="shared" si="19"/>
        <v>393.56</v>
      </c>
      <c r="M80" s="109">
        <f t="shared" si="19"/>
        <v>409.5</v>
      </c>
      <c r="N80" s="109">
        <f t="shared" si="19"/>
        <v>395.1</v>
      </c>
      <c r="O80" s="109">
        <f t="shared" si="19"/>
        <v>401.1</v>
      </c>
      <c r="P80" s="109">
        <f t="shared" si="19"/>
        <v>387.5</v>
      </c>
      <c r="Q80" s="109">
        <f t="shared" si="19"/>
        <v>432.6</v>
      </c>
      <c r="R80" s="109">
        <f t="shared" si="19"/>
        <v>448.3</v>
      </c>
      <c r="S80" s="109">
        <f t="shared" si="19"/>
        <v>370.6</v>
      </c>
      <c r="T80" s="109">
        <f t="shared" si="19"/>
        <v>445</v>
      </c>
      <c r="U80" s="109">
        <f t="shared" si="19"/>
        <v>461.6</v>
      </c>
      <c r="V80" s="109">
        <f t="shared" si="19"/>
        <v>468.8</v>
      </c>
      <c r="W80" s="109">
        <f t="shared" si="19"/>
        <v>456</v>
      </c>
      <c r="X80" s="109">
        <f t="shared" si="19"/>
        <v>453</v>
      </c>
      <c r="Y80" s="109">
        <f t="shared" si="19"/>
        <v>512</v>
      </c>
      <c r="Z80" s="109">
        <f t="shared" si="19"/>
        <v>517.29999999999995</v>
      </c>
      <c r="AA80" s="109">
        <f t="shared" si="19"/>
        <v>506</v>
      </c>
      <c r="AB80" s="109">
        <f t="shared" si="19"/>
        <v>514</v>
      </c>
      <c r="AC80" s="109">
        <f t="shared" si="19"/>
        <v>455.4</v>
      </c>
      <c r="AD80" s="109">
        <f t="shared" si="19"/>
        <v>426.8</v>
      </c>
      <c r="AE80" s="109">
        <f t="shared" si="19"/>
        <v>411</v>
      </c>
      <c r="AF80" s="109">
        <f t="shared" si="19"/>
        <v>415</v>
      </c>
      <c r="AG80" s="110"/>
      <c r="AH80" s="51">
        <f>MAX(B80:AF80)</f>
        <v>517.29999999999995</v>
      </c>
      <c r="AI80" s="52">
        <f>MIN(B80:AF80)</f>
        <v>346.2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138.22</v>
      </c>
      <c r="C82" s="114">
        <f t="shared" ref="C82:AF82" si="20">C11+C13+C17+C34+C36+C38+C40+C94+C108+C110+C121+C127+C130+C139+C143+C144+C147+C154+C159+C162+C163+C164+C172+C177+C83+C84+C85+C86+C99</f>
        <v>130.72</v>
      </c>
      <c r="D82" s="114">
        <f t="shared" si="20"/>
        <v>131.22000000000003</v>
      </c>
      <c r="E82" s="114">
        <f t="shared" si="20"/>
        <v>133.11999999999998</v>
      </c>
      <c r="F82" s="114">
        <f t="shared" si="20"/>
        <v>150.01999999999998</v>
      </c>
      <c r="G82" s="114">
        <f t="shared" si="20"/>
        <v>173.42</v>
      </c>
      <c r="H82" s="114">
        <f t="shared" si="20"/>
        <v>193.51999999999995</v>
      </c>
      <c r="I82" s="114">
        <f t="shared" si="20"/>
        <v>212.71999999999997</v>
      </c>
      <c r="J82" s="114">
        <f t="shared" si="20"/>
        <v>229.71999999999997</v>
      </c>
      <c r="K82" s="114">
        <f t="shared" si="20"/>
        <v>247.92</v>
      </c>
      <c r="L82" s="114">
        <f t="shared" si="20"/>
        <v>258.88</v>
      </c>
      <c r="M82" s="114">
        <f t="shared" si="20"/>
        <v>259.71999999999997</v>
      </c>
      <c r="N82" s="114">
        <f t="shared" si="20"/>
        <v>245.02</v>
      </c>
      <c r="O82" s="114">
        <f t="shared" si="20"/>
        <v>222.11999999999998</v>
      </c>
      <c r="P82" s="114">
        <f t="shared" si="20"/>
        <v>213.81999999999996</v>
      </c>
      <c r="Q82" s="114">
        <f t="shared" si="20"/>
        <v>216.71999999999997</v>
      </c>
      <c r="R82" s="114">
        <f t="shared" si="20"/>
        <v>215.20999999999998</v>
      </c>
      <c r="S82" s="114">
        <f t="shared" si="20"/>
        <v>217.92</v>
      </c>
      <c r="T82" s="114">
        <f t="shared" si="20"/>
        <v>211.31999999999996</v>
      </c>
      <c r="U82" s="114">
        <f t="shared" si="20"/>
        <v>214.41999999999996</v>
      </c>
      <c r="V82" s="114">
        <f t="shared" si="20"/>
        <v>219.32</v>
      </c>
      <c r="W82" s="114">
        <f t="shared" si="20"/>
        <v>224.61999999999998</v>
      </c>
      <c r="X82" s="114">
        <f t="shared" si="20"/>
        <v>256.52</v>
      </c>
      <c r="Y82" s="114">
        <f t="shared" si="20"/>
        <v>295.31999999999994</v>
      </c>
      <c r="Z82" s="114">
        <f t="shared" si="20"/>
        <v>318.02</v>
      </c>
      <c r="AA82" s="114">
        <f t="shared" si="20"/>
        <v>277.31999999999994</v>
      </c>
      <c r="AB82" s="114">
        <f t="shared" si="20"/>
        <v>261.12</v>
      </c>
      <c r="AC82" s="114">
        <f t="shared" si="20"/>
        <v>232.72</v>
      </c>
      <c r="AD82" s="114">
        <f t="shared" si="20"/>
        <v>169.62</v>
      </c>
      <c r="AE82" s="114">
        <f t="shared" si="20"/>
        <v>155.61999999999998</v>
      </c>
      <c r="AF82" s="114">
        <f t="shared" si="20"/>
        <v>137.82</v>
      </c>
      <c r="AG82" s="115"/>
      <c r="AH82" s="51">
        <f>MAX(B82:AF82)</f>
        <v>318.02</v>
      </c>
      <c r="AI82" s="52">
        <f>MIN(B82:AF82)</f>
        <v>130.72</v>
      </c>
    </row>
    <row r="83" spans="1:37" x14ac:dyDescent="0.25">
      <c r="A83" s="116" t="s">
        <v>89</v>
      </c>
      <c r="B83" s="117">
        <v>-15</v>
      </c>
      <c r="C83" s="117">
        <v>-38</v>
      </c>
      <c r="D83" s="117">
        <v>-37.6</v>
      </c>
      <c r="E83" s="117">
        <v>-30</v>
      </c>
      <c r="F83" s="117">
        <v>-6.9</v>
      </c>
      <c r="G83" s="117">
        <v>4.8</v>
      </c>
      <c r="H83" s="117">
        <v>-2.2999999999999998</v>
      </c>
      <c r="I83" s="117">
        <v>15.7</v>
      </c>
      <c r="J83" s="117">
        <v>26.5</v>
      </c>
      <c r="K83" s="117">
        <v>48.5</v>
      </c>
      <c r="L83" s="117">
        <v>46.5</v>
      </c>
      <c r="M83" s="117">
        <v>52</v>
      </c>
      <c r="N83" s="117">
        <v>48.8</v>
      </c>
      <c r="O83" s="117">
        <v>57.1</v>
      </c>
      <c r="P83" s="117">
        <v>54.2</v>
      </c>
      <c r="Q83" s="117">
        <v>67.7</v>
      </c>
      <c r="R83" s="117">
        <v>69.400000000000006</v>
      </c>
      <c r="S83" s="117">
        <v>52.3</v>
      </c>
      <c r="T83" s="117">
        <v>32</v>
      </c>
      <c r="U83" s="117">
        <v>15.2</v>
      </c>
      <c r="V83" s="117">
        <v>13</v>
      </c>
      <c r="W83" s="117">
        <v>12.7</v>
      </c>
      <c r="X83" s="117">
        <v>32.1</v>
      </c>
      <c r="Y83" s="117">
        <v>44</v>
      </c>
      <c r="Z83" s="117">
        <v>52</v>
      </c>
      <c r="AA83" s="49">
        <v>45.6</v>
      </c>
      <c r="AB83" s="49">
        <v>32.5</v>
      </c>
      <c r="AC83" s="49">
        <v>31.5</v>
      </c>
      <c r="AD83" s="49">
        <v>9.8000000000000007</v>
      </c>
      <c r="AE83" s="49">
        <v>4.4000000000000004</v>
      </c>
      <c r="AF83" s="118">
        <v>-8.8000000000000007</v>
      </c>
      <c r="AG83" s="119">
        <v>75</v>
      </c>
      <c r="AH83" s="51">
        <f>IF(ABS(MAX(B83:AF83))&gt;ABS(MIN(B83:AF83)),MAX(B83:AF83),MIN(B83:AF83))</f>
        <v>69.400000000000006</v>
      </c>
      <c r="AI83" s="120">
        <f>INDEX($B$9:$AF$9,1,MATCH(AH83,B83:AF83,0))</f>
        <v>0.58333333333333337</v>
      </c>
    </row>
    <row r="84" spans="1:37" x14ac:dyDescent="0.25">
      <c r="A84" s="121" t="s">
        <v>90</v>
      </c>
      <c r="B84" s="82">
        <v>-26</v>
      </c>
      <c r="C84" s="82">
        <v>-3</v>
      </c>
      <c r="D84" s="82">
        <v>-3</v>
      </c>
      <c r="E84" s="82">
        <v>-5</v>
      </c>
      <c r="F84" s="82">
        <v>-10</v>
      </c>
      <c r="G84" s="82">
        <v>-2</v>
      </c>
      <c r="H84" s="82">
        <v>25</v>
      </c>
      <c r="I84" s="82">
        <v>24</v>
      </c>
      <c r="J84" s="82">
        <v>30</v>
      </c>
      <c r="K84" s="82">
        <v>25</v>
      </c>
      <c r="L84" s="82">
        <f>18.1+19.36</f>
        <v>37.46</v>
      </c>
      <c r="M84" s="82">
        <v>35.299999999999997</v>
      </c>
      <c r="N84" s="82">
        <v>26.6</v>
      </c>
      <c r="O84" s="82">
        <v>2.6</v>
      </c>
      <c r="P84" s="82">
        <v>1.4</v>
      </c>
      <c r="Q84" s="82">
        <v>-9.3000000000000007</v>
      </c>
      <c r="R84" s="82">
        <v>-10.199999999999999</v>
      </c>
      <c r="S84" s="82">
        <v>9.5</v>
      </c>
      <c r="T84" s="82">
        <v>20</v>
      </c>
      <c r="U84" s="82">
        <v>12</v>
      </c>
      <c r="V84" s="82">
        <v>16</v>
      </c>
      <c r="W84" s="82">
        <v>18</v>
      </c>
      <c r="X84" s="82">
        <v>10.5</v>
      </c>
      <c r="Y84" s="82">
        <v>13.4</v>
      </c>
      <c r="Z84" s="82">
        <v>19</v>
      </c>
      <c r="AA84" s="69">
        <v>11</v>
      </c>
      <c r="AB84" s="69">
        <v>7</v>
      </c>
      <c r="AC84" s="69">
        <v>-1.5</v>
      </c>
      <c r="AD84" s="69">
        <v>0</v>
      </c>
      <c r="AE84" s="69">
        <v>0</v>
      </c>
      <c r="AF84" s="122">
        <v>-28</v>
      </c>
      <c r="AG84" s="119">
        <v>240</v>
      </c>
      <c r="AH84" s="51">
        <f>IF(ABS(MAX(B84:AF84))&gt;ABS(MIN(B84:AF84)),MAX(B84:AF84),MIN(B84:AF84))</f>
        <v>37.46</v>
      </c>
      <c r="AI84" s="120">
        <f>INDEX($B$9:$AF$9,1,MATCH(AH84,B84:AF84,0))</f>
        <v>0.33333333333333331</v>
      </c>
    </row>
    <row r="85" spans="1:37" x14ac:dyDescent="0.25">
      <c r="A85" s="121" t="s">
        <v>91</v>
      </c>
      <c r="B85" s="82">
        <v>5</v>
      </c>
      <c r="C85" s="82">
        <v>6.5</v>
      </c>
      <c r="D85" s="82">
        <v>6.9</v>
      </c>
      <c r="E85" s="82">
        <v>6.5</v>
      </c>
      <c r="F85" s="82">
        <v>7.3</v>
      </c>
      <c r="G85" s="82">
        <v>10</v>
      </c>
      <c r="H85" s="82">
        <v>16.600000000000001</v>
      </c>
      <c r="I85" s="82">
        <v>17.5</v>
      </c>
      <c r="J85" s="82">
        <v>19.100000000000001</v>
      </c>
      <c r="K85" s="82">
        <v>19.2</v>
      </c>
      <c r="L85" s="82">
        <v>19.5</v>
      </c>
      <c r="M85" s="82">
        <v>18.899999999999999</v>
      </c>
      <c r="N85" s="82">
        <v>18.399999999999999</v>
      </c>
      <c r="O85" s="82">
        <v>13.6</v>
      </c>
      <c r="P85" s="82">
        <v>12.4</v>
      </c>
      <c r="Q85" s="82">
        <v>10.9</v>
      </c>
      <c r="R85" s="82">
        <v>10</v>
      </c>
      <c r="S85" s="82">
        <v>11.8</v>
      </c>
      <c r="T85" s="82">
        <v>13.7</v>
      </c>
      <c r="U85" s="82">
        <v>11.6</v>
      </c>
      <c r="V85" s="82">
        <v>14</v>
      </c>
      <c r="W85" s="82">
        <v>14.4</v>
      </c>
      <c r="X85" s="82">
        <v>13.4</v>
      </c>
      <c r="Y85" s="82">
        <v>16.399999999999999</v>
      </c>
      <c r="Z85" s="82">
        <v>28</v>
      </c>
      <c r="AA85" s="69">
        <v>22.7</v>
      </c>
      <c r="AB85" s="69">
        <v>21</v>
      </c>
      <c r="AC85" s="69">
        <v>17.899999999999999</v>
      </c>
      <c r="AD85" s="69">
        <v>9.6999999999999993</v>
      </c>
      <c r="AE85" s="69">
        <v>8.8000000000000007</v>
      </c>
      <c r="AF85" s="122">
        <v>2.8</v>
      </c>
      <c r="AG85" s="119">
        <v>60</v>
      </c>
      <c r="AH85" s="51">
        <f>IF(ABS(MAX(B85:AF85))&gt;ABS(MIN(B85:AF85)),MAX(B85:AF85),MIN(B85:AF85))</f>
        <v>28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0</v>
      </c>
      <c r="C86" s="84">
        <v>0</v>
      </c>
      <c r="D86" s="84">
        <v>0</v>
      </c>
      <c r="E86" s="84">
        <v>0</v>
      </c>
      <c r="F86" s="84">
        <v>0</v>
      </c>
      <c r="G86" s="84">
        <v>0</v>
      </c>
      <c r="H86" s="84">
        <v>0</v>
      </c>
      <c r="I86" s="84">
        <v>0</v>
      </c>
      <c r="J86" s="84">
        <v>0</v>
      </c>
      <c r="K86" s="84">
        <v>0</v>
      </c>
      <c r="L86" s="84">
        <v>0</v>
      </c>
      <c r="M86" s="84">
        <v>0</v>
      </c>
      <c r="N86" s="84">
        <v>0</v>
      </c>
      <c r="O86" s="84">
        <v>0</v>
      </c>
      <c r="P86" s="84">
        <v>0</v>
      </c>
      <c r="Q86" s="84">
        <v>0</v>
      </c>
      <c r="R86" s="84">
        <v>0</v>
      </c>
      <c r="S86" s="84">
        <v>0</v>
      </c>
      <c r="T86" s="84">
        <v>0</v>
      </c>
      <c r="U86" s="84">
        <v>30</v>
      </c>
      <c r="V86" s="84">
        <v>30</v>
      </c>
      <c r="W86" s="84">
        <v>34</v>
      </c>
      <c r="X86" s="84">
        <v>55</v>
      </c>
      <c r="Y86" s="84">
        <v>76</v>
      </c>
      <c r="Z86" s="84">
        <v>71.5</v>
      </c>
      <c r="AA86" s="84">
        <v>51</v>
      </c>
      <c r="AB86" s="84">
        <v>54.4</v>
      </c>
      <c r="AC86" s="84">
        <v>38.6</v>
      </c>
      <c r="AD86" s="84">
        <v>3.9</v>
      </c>
      <c r="AE86" s="84">
        <v>-2.9</v>
      </c>
      <c r="AF86" s="84">
        <v>29.9</v>
      </c>
      <c r="AG86" s="126">
        <v>120</v>
      </c>
      <c r="AH86" s="51">
        <f>IF(ABS(MAX(B86:AF86))&gt;ABS(MIN(B86:AF86)),MAX(B86:AF86),MIN(B86:AF86))</f>
        <v>76</v>
      </c>
      <c r="AI86" s="120">
        <f>INDEX($B$9:$AF$9,1,MATCH(AH86,B86:AF86,0))</f>
        <v>0.79166666666666663</v>
      </c>
    </row>
    <row r="87" spans="1:37" ht="15.75" thickBot="1" x14ac:dyDescent="0.3">
      <c r="A87" s="123" t="s">
        <v>93</v>
      </c>
      <c r="B87" s="84">
        <v>82</v>
      </c>
      <c r="C87" s="84">
        <v>81</v>
      </c>
      <c r="D87" s="84">
        <v>81.7</v>
      </c>
      <c r="E87" s="84">
        <v>69</v>
      </c>
      <c r="F87" s="84">
        <v>52.6</v>
      </c>
      <c r="G87" s="84">
        <v>51</v>
      </c>
      <c r="H87" s="84">
        <v>72.2</v>
      </c>
      <c r="I87" s="84">
        <v>60.1</v>
      </c>
      <c r="J87" s="84">
        <v>66.5</v>
      </c>
      <c r="K87" s="84">
        <v>53</v>
      </c>
      <c r="L87" s="84">
        <v>71.3</v>
      </c>
      <c r="M87" s="84">
        <v>66</v>
      </c>
      <c r="N87" s="84">
        <v>62</v>
      </c>
      <c r="O87" s="84">
        <v>40.5</v>
      </c>
      <c r="P87" s="84">
        <v>50</v>
      </c>
      <c r="Q87" s="84">
        <v>45.3</v>
      </c>
      <c r="R87" s="84">
        <v>46.9</v>
      </c>
      <c r="S87" s="84">
        <v>74</v>
      </c>
      <c r="T87" s="84">
        <v>93</v>
      </c>
      <c r="U87" s="84">
        <v>92</v>
      </c>
      <c r="V87" s="84">
        <v>94</v>
      </c>
      <c r="W87" s="84">
        <v>93</v>
      </c>
      <c r="X87" s="84">
        <v>76</v>
      </c>
      <c r="Y87" s="84">
        <v>77</v>
      </c>
      <c r="Z87" s="84">
        <v>69</v>
      </c>
      <c r="AA87" s="124">
        <v>73.8</v>
      </c>
      <c r="AB87" s="124">
        <v>70.900000000000006</v>
      </c>
      <c r="AC87" s="124"/>
      <c r="AD87" s="124">
        <v>88.1</v>
      </c>
      <c r="AE87" s="124">
        <v>93</v>
      </c>
      <c r="AF87" s="125">
        <v>78.5</v>
      </c>
      <c r="AG87" s="126"/>
      <c r="AH87" s="51">
        <f>IF(ABS(MAX(B87:AF87))&gt;ABS(MIN(B87:AF87)),MAX(B87:AF87),MIN(B87:AF87))</f>
        <v>94</v>
      </c>
      <c r="AI87" s="120">
        <f>INDEX($B$9:$AF$9,1,MATCH(AH87,B87:AF87,0))</f>
        <v>0.72916666666666663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995.1400000000001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26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26)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26)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817.44</v>
      </c>
      <c r="U193" s="172">
        <f t="shared" si="37"/>
        <v>779.44</v>
      </c>
      <c r="V193" s="172">
        <f t="shared" si="37"/>
        <v>739.74</v>
      </c>
      <c r="W193" s="172">
        <f t="shared" si="37"/>
        <v>739.46</v>
      </c>
      <c r="X193" s="172">
        <f t="shared" si="37"/>
        <v>775.61</v>
      </c>
      <c r="Y193" s="172">
        <f t="shared" si="37"/>
        <v>795.74</v>
      </c>
      <c r="Z193" s="172">
        <f t="shared" si="37"/>
        <v>833.63999999999987</v>
      </c>
      <c r="AA193" s="172">
        <f t="shared" si="37"/>
        <v>881.13999999999987</v>
      </c>
      <c r="AB193" s="172">
        <f t="shared" si="37"/>
        <v>933.54000000000008</v>
      </c>
      <c r="AC193" s="172">
        <f t="shared" si="37"/>
        <v>984.44</v>
      </c>
      <c r="AD193" s="172">
        <f t="shared" si="37"/>
        <v>970.8</v>
      </c>
      <c r="AE193" s="172">
        <f t="shared" si="37"/>
        <v>995.1400000000001</v>
      </c>
      <c r="AF193" s="172">
        <f t="shared" si="37"/>
        <v>970.24000000000012</v>
      </c>
      <c r="AG193" s="172">
        <f t="shared" si="37"/>
        <v>981.54000000000008</v>
      </c>
      <c r="AH193" s="172">
        <f t="shared" si="37"/>
        <v>947.04000000000008</v>
      </c>
      <c r="AI193" s="172">
        <f t="shared" si="37"/>
        <v>1018.0400000000001</v>
      </c>
      <c r="AJ193" s="172">
        <f t="shared" si="37"/>
        <v>1052.73</v>
      </c>
      <c r="AK193" s="172">
        <f t="shared" si="37"/>
        <v>924.84</v>
      </c>
      <c r="AL193" s="172">
        <f t="shared" si="37"/>
        <v>979.54</v>
      </c>
      <c r="AM193" s="172">
        <f t="shared" si="37"/>
        <v>960.04000000000008</v>
      </c>
      <c r="AN193" s="172">
        <f t="shared" si="37"/>
        <v>959.94</v>
      </c>
      <c r="AO193" s="172">
        <f t="shared" si="37"/>
        <v>938.94</v>
      </c>
      <c r="AP193" s="172">
        <f t="shared" si="37"/>
        <v>986.44</v>
      </c>
      <c r="AQ193" s="172">
        <f t="shared" si="37"/>
        <v>1074.74</v>
      </c>
      <c r="AR193" s="172">
        <f t="shared" si="37"/>
        <v>1177.94</v>
      </c>
      <c r="AS193" s="172">
        <f t="shared" si="37"/>
        <v>1110.94</v>
      </c>
      <c r="AT193" s="172">
        <f t="shared" si="37"/>
        <v>1086.1400000000001</v>
      </c>
      <c r="AU193" s="172">
        <f t="shared" si="37"/>
        <v>1031.44</v>
      </c>
      <c r="AV193" s="172">
        <f t="shared" si="37"/>
        <v>904.84</v>
      </c>
      <c r="AW193" s="172">
        <f t="shared" si="37"/>
        <v>864.93999999999994</v>
      </c>
      <c r="AX193" s="172">
        <f t="shared" si="37"/>
        <v>846.24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119" priority="129">
      <formula>S$9&gt;=20/24</formula>
    </cfRule>
    <cfRule type="expression" dxfId="1118" priority="130">
      <formula>AND(S$9&gt;=14/24,S$9&lt;20/24)</formula>
    </cfRule>
    <cfRule type="expression" dxfId="1117" priority="131">
      <formula>AND(S$9&gt;=8/24,S$9&lt;14/24)</formula>
    </cfRule>
    <cfRule type="expression" dxfId="1116" priority="132">
      <formula>S$9&lt;8/24</formula>
    </cfRule>
  </conditionalFormatting>
  <conditionalFormatting sqref="B8:AF10 AA70:AF70 B70:Q70 L32:Z33 L31:Q31 B47:AF47 B71:AF71 B48:K52 B72:Q72 C173:AF179 M36 N35:Q36 L29:Q29 L34:Q34 L49:T50 V35:W35 S34:W34 AA72:AF79 B53:B58 B59:AF69 C54:C58 L51:Q58 X34:Z35 R11:Z11 B73:Z79 M37:AA39 U11:AF12 AB38:AF39 L44:AF46 AA48:AF51">
    <cfRule type="expression" dxfId="1115" priority="125">
      <formula>B$9&gt;=20/24</formula>
    </cfRule>
    <cfRule type="expression" dxfId="1114" priority="126">
      <formula>AND(B$9&gt;=14/24,B$9&lt;20/24)</formula>
    </cfRule>
    <cfRule type="expression" dxfId="1113" priority="127">
      <formula>AND(B$9&gt;=8/24,B$9&lt;14/24)</formula>
    </cfRule>
    <cfRule type="expression" dxfId="1112" priority="128">
      <formula>B$9&lt;8/24</formula>
    </cfRule>
  </conditionalFormatting>
  <conditionalFormatting sqref="B171:AF171">
    <cfRule type="expression" dxfId="1111" priority="121">
      <formula>B$9&gt;=20/24</formula>
    </cfRule>
    <cfRule type="expression" dxfId="1110" priority="122">
      <formula>AND(B$9&gt;=14/24,B$9&lt;20/24)</formula>
    </cfRule>
    <cfRule type="expression" dxfId="1109" priority="123">
      <formula>AND(B$9&gt;=8/24,B$9&lt;14/24)</formula>
    </cfRule>
    <cfRule type="expression" dxfId="1108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107" priority="116">
      <formula>L$9&gt;=20/24</formula>
    </cfRule>
    <cfRule type="expression" dxfId="1106" priority="117">
      <formula>AND(L$9&gt;=14/24,L$9&lt;20/24)</formula>
    </cfRule>
    <cfRule type="expression" dxfId="1105" priority="118">
      <formula>AND(L$9&gt;=8/24,L$9&lt;14/24)</formula>
    </cfRule>
    <cfRule type="expression" dxfId="1104" priority="119">
      <formula>L$9&lt;8/24</formula>
    </cfRule>
  </conditionalFormatting>
  <conditionalFormatting sqref="L35:M35">
    <cfRule type="expression" dxfId="1103" priority="112">
      <formula>L$9&gt;=20/24</formula>
    </cfRule>
    <cfRule type="expression" dxfId="1102" priority="113">
      <formula>AND(L$9&gt;=14/24,L$9&lt;20/24)</formula>
    </cfRule>
    <cfRule type="expression" dxfId="1101" priority="114">
      <formula>AND(L$9&gt;=8/24,L$9&lt;14/24)</formula>
    </cfRule>
    <cfRule type="expression" dxfId="1100" priority="115">
      <formula>L$9&lt;8/24</formula>
    </cfRule>
  </conditionalFormatting>
  <conditionalFormatting sqref="U13:AF13">
    <cfRule type="expression" dxfId="1099" priority="108">
      <formula>U$9&gt;=20/24</formula>
    </cfRule>
    <cfRule type="expression" dxfId="1098" priority="109">
      <formula>AND(U$9&gt;=14/24,U$9&lt;20/24)</formula>
    </cfRule>
    <cfRule type="expression" dxfId="1097" priority="110">
      <formula>AND(U$9&gt;=8/24,U$9&lt;14/24)</formula>
    </cfRule>
    <cfRule type="expression" dxfId="1096" priority="111">
      <formula>U$9&lt;8/24</formula>
    </cfRule>
  </conditionalFormatting>
  <conditionalFormatting sqref="R31:Z31">
    <cfRule type="expression" dxfId="1095" priority="104">
      <formula>R$9&gt;=20/24</formula>
    </cfRule>
    <cfRule type="expression" dxfId="1094" priority="105">
      <formula>AND(R$9&gt;=14/24,R$9&lt;20/24)</formula>
    </cfRule>
    <cfRule type="expression" dxfId="1093" priority="106">
      <formula>AND(R$9&gt;=8/24,R$9&lt;14/24)</formula>
    </cfRule>
    <cfRule type="expression" dxfId="1092" priority="107">
      <formula>R$9&lt;8/24</formula>
    </cfRule>
  </conditionalFormatting>
  <conditionalFormatting sqref="R48:Z48">
    <cfRule type="expression" dxfId="1091" priority="100">
      <formula>R$9&gt;=20/24</formula>
    </cfRule>
    <cfRule type="expression" dxfId="1090" priority="101">
      <formula>AND(R$9&gt;=14/24,R$9&lt;20/24)</formula>
    </cfRule>
    <cfRule type="expression" dxfId="1089" priority="102">
      <formula>AND(R$9&gt;=8/24,R$9&lt;14/24)</formula>
    </cfRule>
    <cfRule type="expression" dxfId="1088" priority="103">
      <formula>R$9&lt;8/24</formula>
    </cfRule>
  </conditionalFormatting>
  <conditionalFormatting sqref="R70:Z70">
    <cfRule type="expression" dxfId="1087" priority="96">
      <formula>R$9&gt;=20/24</formula>
    </cfRule>
    <cfRule type="expression" dxfId="1086" priority="97">
      <formula>AND(R$9&gt;=14/24,R$9&lt;20/24)</formula>
    </cfRule>
    <cfRule type="expression" dxfId="1085" priority="98">
      <formula>AND(R$9&gt;=8/24,R$9&lt;14/24)</formula>
    </cfRule>
    <cfRule type="expression" dxfId="1084" priority="99">
      <formula>R$9&lt;8/24</formula>
    </cfRule>
  </conditionalFormatting>
  <conditionalFormatting sqref="R72:Z72">
    <cfRule type="expression" dxfId="1083" priority="92">
      <formula>R$9&gt;=20/24</formula>
    </cfRule>
    <cfRule type="expression" dxfId="1082" priority="93">
      <formula>AND(R$9&gt;=14/24,R$9&lt;20/24)</formula>
    </cfRule>
    <cfRule type="expression" dxfId="1081" priority="94">
      <formula>AND(R$9&gt;=8/24,R$9&lt;14/24)</formula>
    </cfRule>
    <cfRule type="expression" dxfId="1080" priority="95">
      <formula>R$9&lt;8/24</formula>
    </cfRule>
  </conditionalFormatting>
  <conditionalFormatting sqref="L11:Q27 M20:Z27 N11:Z19 AA11:AF27">
    <cfRule type="expression" dxfId="1079" priority="88">
      <formula>L$9&gt;=20/24</formula>
    </cfRule>
    <cfRule type="expression" dxfId="1078" priority="89">
      <formula>AND(L$9&gt;=14/24,L$9&lt;20/24)</formula>
    </cfRule>
    <cfRule type="expression" dxfId="1077" priority="90">
      <formula>AND(L$9&gt;=8/24,L$9&lt;14/24)</formula>
    </cfRule>
    <cfRule type="expression" dxfId="1076" priority="91">
      <formula>L$9&lt;8/24</formula>
    </cfRule>
  </conditionalFormatting>
  <conditionalFormatting sqref="L40:AF40">
    <cfRule type="expression" dxfId="1075" priority="84">
      <formula>L$9&gt;=20/24</formula>
    </cfRule>
    <cfRule type="expression" dxfId="1074" priority="85">
      <formula>AND(L$9&gt;=14/24,L$9&lt;20/24)</formula>
    </cfRule>
    <cfRule type="expression" dxfId="1073" priority="86">
      <formula>AND(L$9&gt;=8/24,L$9&lt;14/24)</formula>
    </cfRule>
    <cfRule type="expression" dxfId="1072" priority="87">
      <formula>L$9&lt;8/24</formula>
    </cfRule>
  </conditionalFormatting>
  <conditionalFormatting sqref="L41:AF41">
    <cfRule type="expression" dxfId="1071" priority="80">
      <formula>L$9&gt;=20/24</formula>
    </cfRule>
    <cfRule type="expression" dxfId="1070" priority="81">
      <formula>AND(L$9&gt;=14/24,L$9&lt;20/24)</formula>
    </cfRule>
    <cfRule type="expression" dxfId="1069" priority="82">
      <formula>AND(L$9&gt;=8/24,L$9&lt;14/24)</formula>
    </cfRule>
    <cfRule type="expression" dxfId="1068" priority="83">
      <formula>L$9&lt;8/24</formula>
    </cfRule>
  </conditionalFormatting>
  <conditionalFormatting sqref="L36:L39">
    <cfRule type="expression" dxfId="1067" priority="76">
      <formula>L$9&gt;=20/24</formula>
    </cfRule>
    <cfRule type="expression" dxfId="1066" priority="77">
      <formula>AND(L$9&gt;=14/24,L$9&lt;20/24)</formula>
    </cfRule>
    <cfRule type="expression" dxfId="1065" priority="78">
      <formula>AND(L$9&gt;=8/24,L$9&lt;14/24)</formula>
    </cfRule>
    <cfRule type="expression" dxfId="1064" priority="79">
      <formula>L$9&lt;8/24</formula>
    </cfRule>
  </conditionalFormatting>
  <conditionalFormatting sqref="R29:AD29">
    <cfRule type="expression" dxfId="1063" priority="72">
      <formula>R$9&gt;=20/24</formula>
    </cfRule>
    <cfRule type="expression" dxfId="1062" priority="73">
      <formula>AND(R$9&gt;=14/24,R$9&lt;20/24)</formula>
    </cfRule>
    <cfRule type="expression" dxfId="1061" priority="74">
      <formula>AND(R$9&gt;=8/24,R$9&lt;14/24)</formula>
    </cfRule>
    <cfRule type="expression" dxfId="1060" priority="75">
      <formula>R$9&lt;8/24</formula>
    </cfRule>
  </conditionalFormatting>
  <conditionalFormatting sqref="R12:AF27">
    <cfRule type="expression" dxfId="1059" priority="68">
      <formula>R$9&gt;=20/24</formula>
    </cfRule>
    <cfRule type="expression" dxfId="1058" priority="69">
      <formula>AND(R$9&gt;=14/24,R$9&lt;20/24)</formula>
    </cfRule>
    <cfRule type="expression" dxfId="1057" priority="70">
      <formula>AND(R$9&gt;=8/24,R$9&lt;14/24)</formula>
    </cfRule>
    <cfRule type="expression" dxfId="1056" priority="71">
      <formula>R$9&lt;8/24</formula>
    </cfRule>
  </conditionalFormatting>
  <conditionalFormatting sqref="R34:R39 S35:U39 V36:Z39 S37:AA39 AB38:AF39">
    <cfRule type="expression" dxfId="1055" priority="64">
      <formula>R$9&gt;=20/24</formula>
    </cfRule>
    <cfRule type="expression" dxfId="1054" priority="65">
      <formula>AND(R$9&gt;=14/24,R$9&lt;20/24)</formula>
    </cfRule>
    <cfRule type="expression" dxfId="1053" priority="66">
      <formula>AND(R$9&gt;=8/24,R$9&lt;14/24)</formula>
    </cfRule>
    <cfRule type="expression" dxfId="1052" priority="67">
      <formula>R$9&lt;8/24</formula>
    </cfRule>
  </conditionalFormatting>
  <conditionalFormatting sqref="R40:AF40">
    <cfRule type="expression" dxfId="1051" priority="60">
      <formula>R$9&gt;=20/24</formula>
    </cfRule>
    <cfRule type="expression" dxfId="1050" priority="61">
      <formula>AND(R$9&gt;=14/24,R$9&lt;20/24)</formula>
    </cfRule>
    <cfRule type="expression" dxfId="1049" priority="62">
      <formula>AND(R$9&gt;=8/24,R$9&lt;14/24)</formula>
    </cfRule>
    <cfRule type="expression" dxfId="1048" priority="63">
      <formula>R$9&lt;8/24</formula>
    </cfRule>
  </conditionalFormatting>
  <conditionalFormatting sqref="R41:AF41">
    <cfRule type="expression" dxfId="1047" priority="56">
      <formula>R$9&gt;=20/24</formula>
    </cfRule>
    <cfRule type="expression" dxfId="1046" priority="57">
      <formula>AND(R$9&gt;=14/24,R$9&lt;20/24)</formula>
    </cfRule>
    <cfRule type="expression" dxfId="1045" priority="58">
      <formula>AND(R$9&gt;=8/24,R$9&lt;14/24)</formula>
    </cfRule>
    <cfRule type="expression" dxfId="1044" priority="59">
      <formula>R$9&lt;8/24</formula>
    </cfRule>
  </conditionalFormatting>
  <conditionalFormatting sqref="R51:Z58 S52:AF58">
    <cfRule type="expression" dxfId="1043" priority="52">
      <formula>R$9&gt;=20/24</formula>
    </cfRule>
    <cfRule type="expression" dxfId="1042" priority="53">
      <formula>AND(R$9&gt;=14/24,R$9&lt;20/24)</formula>
    </cfRule>
    <cfRule type="expression" dxfId="1041" priority="54">
      <formula>AND(R$9&gt;=8/24,R$9&lt;14/24)</formula>
    </cfRule>
    <cfRule type="expression" dxfId="1040" priority="55">
      <formula>R$9&lt;8/24</formula>
    </cfRule>
  </conditionalFormatting>
  <conditionalFormatting sqref="AA83:AF85">
    <cfRule type="expression" dxfId="1039" priority="48">
      <formula>AA$9&gt;=20/24</formula>
    </cfRule>
    <cfRule type="expression" dxfId="1038" priority="49">
      <formula>AND(AA$9&gt;=14/24,AA$9&lt;20/24)</formula>
    </cfRule>
    <cfRule type="expression" dxfId="1037" priority="50">
      <formula>AND(AA$9&gt;=8/24,AA$9&lt;14/24)</formula>
    </cfRule>
    <cfRule type="expression" dxfId="1036" priority="51">
      <formula>AA$9&lt;8/24</formula>
    </cfRule>
  </conditionalFormatting>
  <conditionalFormatting sqref="C53:H53 D54:H58 I53:K58">
    <cfRule type="expression" dxfId="1035" priority="44">
      <formula>C$9&gt;=20/24</formula>
    </cfRule>
    <cfRule type="expression" dxfId="1034" priority="45">
      <formula>AND(C$9&gt;=14/24,C$9&lt;20/24)</formula>
    </cfRule>
    <cfRule type="expression" dxfId="1033" priority="46">
      <formula>AND(C$9&gt;=8/24,C$9&lt;14/24)</formula>
    </cfRule>
    <cfRule type="expression" dxfId="1032" priority="47">
      <formula>C$9&lt;8/24</formula>
    </cfRule>
  </conditionalFormatting>
  <conditionalFormatting sqref="B83:K85 B86:AF86">
    <cfRule type="expression" dxfId="1031" priority="40">
      <formula>B$9&gt;=20/24</formula>
    </cfRule>
    <cfRule type="expression" dxfId="1030" priority="41">
      <formula>AND(B$9&gt;=14/24,B$9&lt;20/24)</formula>
    </cfRule>
    <cfRule type="expression" dxfId="1029" priority="42">
      <formula>AND(B$9&gt;=8/24,B$9&lt;14/24)</formula>
    </cfRule>
    <cfRule type="expression" dxfId="1028" priority="43">
      <formula>B$9&lt;8/24</formula>
    </cfRule>
  </conditionalFormatting>
  <conditionalFormatting sqref="L83:Q85">
    <cfRule type="expression" dxfId="1027" priority="36">
      <formula>L$9&gt;=20/24</formula>
    </cfRule>
    <cfRule type="expression" dxfId="1026" priority="37">
      <formula>AND(L$9&gt;=14/24,L$9&lt;20/24)</formula>
    </cfRule>
    <cfRule type="expression" dxfId="1025" priority="38">
      <formula>AND(L$9&gt;=8/24,L$9&lt;14/24)</formula>
    </cfRule>
    <cfRule type="expression" dxfId="1024" priority="39">
      <formula>L$9&lt;8/24</formula>
    </cfRule>
  </conditionalFormatting>
  <conditionalFormatting sqref="R83:Z85">
    <cfRule type="expression" dxfId="1023" priority="32">
      <formula>R$9&gt;=20/24</formula>
    </cfRule>
    <cfRule type="expression" dxfId="1022" priority="33">
      <formula>AND(R$9&gt;=14/24,R$9&lt;20/24)</formula>
    </cfRule>
    <cfRule type="expression" dxfId="1021" priority="34">
      <formula>AND(R$9&gt;=8/24,R$9&lt;14/24)</formula>
    </cfRule>
    <cfRule type="expression" dxfId="1020" priority="35">
      <formula>R$9&lt;8/24</formula>
    </cfRule>
  </conditionalFormatting>
  <conditionalFormatting sqref="AG42 B11:AF47">
    <cfRule type="expression" dxfId="1019" priority="31">
      <formula>B11&gt;$AG11</formula>
    </cfRule>
  </conditionalFormatting>
  <conditionalFormatting sqref="T192:AX192">
    <cfRule type="expression" dxfId="1018" priority="27">
      <formula>T$9&gt;=20/24</formula>
    </cfRule>
    <cfRule type="expression" dxfId="1017" priority="28">
      <formula>AND(T$9&gt;=14/24,T$9&lt;20/24)</formula>
    </cfRule>
    <cfRule type="expression" dxfId="1016" priority="29">
      <formula>AND(T$9&gt;=8/24,T$9&lt;14/24)</formula>
    </cfRule>
    <cfRule type="expression" dxfId="1015" priority="30">
      <formula>T$9&lt;8/24</formula>
    </cfRule>
  </conditionalFormatting>
  <conditionalFormatting sqref="A11:A86 A88:A180">
    <cfRule type="expression" dxfId="1014" priority="26">
      <formula>$AH11=0</formula>
    </cfRule>
  </conditionalFormatting>
  <conditionalFormatting sqref="AA87:AF87">
    <cfRule type="expression" dxfId="1013" priority="22">
      <formula>AA$9&gt;=20/24</formula>
    </cfRule>
    <cfRule type="expression" dxfId="1012" priority="23">
      <formula>AND(AA$9&gt;=14/24,AA$9&lt;20/24)</formula>
    </cfRule>
    <cfRule type="expression" dxfId="1011" priority="24">
      <formula>AND(AA$9&gt;=8/24,AA$9&lt;14/24)</formula>
    </cfRule>
    <cfRule type="expression" dxfId="1010" priority="25">
      <formula>AA$9&lt;8/24</formula>
    </cfRule>
  </conditionalFormatting>
  <conditionalFormatting sqref="B87:K87">
    <cfRule type="expression" dxfId="1009" priority="18">
      <formula>B$9&gt;=20/24</formula>
    </cfRule>
    <cfRule type="expression" dxfId="1008" priority="19">
      <formula>AND(B$9&gt;=14/24,B$9&lt;20/24)</formula>
    </cfRule>
    <cfRule type="expression" dxfId="1007" priority="20">
      <formula>AND(B$9&gt;=8/24,B$9&lt;14/24)</formula>
    </cfRule>
    <cfRule type="expression" dxfId="1006" priority="21">
      <formula>B$9&lt;8/24</formula>
    </cfRule>
  </conditionalFormatting>
  <conditionalFormatting sqref="L87:Q87">
    <cfRule type="expression" dxfId="1005" priority="14">
      <formula>L$9&gt;=20/24</formula>
    </cfRule>
    <cfRule type="expression" dxfId="1004" priority="15">
      <formula>AND(L$9&gt;=14/24,L$9&lt;20/24)</formula>
    </cfRule>
    <cfRule type="expression" dxfId="1003" priority="16">
      <formula>AND(L$9&gt;=8/24,L$9&lt;14/24)</formula>
    </cfRule>
    <cfRule type="expression" dxfId="1002" priority="17">
      <formula>L$9&lt;8/24</formula>
    </cfRule>
  </conditionalFormatting>
  <conditionalFormatting sqref="R87:Z87">
    <cfRule type="expression" dxfId="1001" priority="10">
      <formula>R$9&gt;=20/24</formula>
    </cfRule>
    <cfRule type="expression" dxfId="1000" priority="11">
      <formula>AND(R$9&gt;=14/24,R$9&lt;20/24)</formula>
    </cfRule>
    <cfRule type="expression" dxfId="999" priority="12">
      <formula>AND(R$9&gt;=8/24,R$9&lt;14/24)</formula>
    </cfRule>
    <cfRule type="expression" dxfId="998" priority="13">
      <formula>R$9&lt;8/24</formula>
    </cfRule>
  </conditionalFormatting>
  <conditionalFormatting sqref="A87">
    <cfRule type="expression" dxfId="997" priority="9">
      <formula>$AH87=0</formula>
    </cfRule>
  </conditionalFormatting>
  <conditionalFormatting sqref="B28:AF28">
    <cfRule type="expression" dxfId="996" priority="5">
      <formula>B$9&gt;=20/24</formula>
    </cfRule>
    <cfRule type="expression" dxfId="995" priority="6">
      <formula>AND(B$9&gt;=14/24,B$9&lt;20/24)</formula>
    </cfRule>
    <cfRule type="expression" dxfId="994" priority="7">
      <formula>AND(B$9&gt;=8/24,B$9&lt;14/24)</formula>
    </cfRule>
    <cfRule type="expression" dxfId="993" priority="8">
      <formula>B$9&lt;8/24</formula>
    </cfRule>
  </conditionalFormatting>
  <conditionalFormatting sqref="R28:AA28">
    <cfRule type="expression" dxfId="992" priority="1">
      <formula>R$9&gt;=20/24</formula>
    </cfRule>
    <cfRule type="expression" dxfId="991" priority="2">
      <formula>AND(R$9&gt;=14/24,R$9&lt;20/24)</formula>
    </cfRule>
    <cfRule type="expression" dxfId="990" priority="3">
      <formula>AND(R$9&gt;=8/24,R$9&lt;14/24)</formula>
    </cfRule>
    <cfRule type="expression" dxfId="989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J31" sqref="J31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27</v>
      </c>
      <c r="D4" s="226">
        <f ca="1">IFERROR(DATE(2021,4,13)+C4,"")</f>
        <v>44326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395</v>
      </c>
      <c r="C5" s="32">
        <f t="shared" ref="C5:AF5" si="0">C59</f>
        <v>415</v>
      </c>
      <c r="D5" s="32">
        <f t="shared" si="0"/>
        <v>428.1</v>
      </c>
      <c r="E5" s="32">
        <f t="shared" si="0"/>
        <v>459</v>
      </c>
      <c r="F5" s="32">
        <f t="shared" si="0"/>
        <v>474</v>
      </c>
      <c r="G5" s="32">
        <f t="shared" si="0"/>
        <v>446.3</v>
      </c>
      <c r="H5" s="32">
        <f t="shared" si="0"/>
        <v>415.79999999999995</v>
      </c>
      <c r="I5" s="32">
        <f t="shared" si="0"/>
        <v>426.2</v>
      </c>
      <c r="J5" s="32">
        <f t="shared" si="0"/>
        <v>404.1</v>
      </c>
      <c r="K5" s="32">
        <f t="shared" si="0"/>
        <v>404.1</v>
      </c>
      <c r="L5" s="32">
        <f t="shared" si="0"/>
        <v>0</v>
      </c>
      <c r="M5" s="32">
        <f t="shared" si="0"/>
        <v>446.6</v>
      </c>
      <c r="N5" s="32">
        <f t="shared" si="0"/>
        <v>362.34000000000003</v>
      </c>
      <c r="O5" s="32">
        <f t="shared" si="0"/>
        <v>371</v>
      </c>
      <c r="P5" s="32">
        <f t="shared" si="0"/>
        <v>380</v>
      </c>
      <c r="Q5" s="32">
        <f t="shared" si="0"/>
        <v>362</v>
      </c>
      <c r="R5" s="32">
        <f t="shared" si="0"/>
        <v>373.8</v>
      </c>
      <c r="S5" s="32">
        <f t="shared" si="0"/>
        <v>362.83</v>
      </c>
      <c r="T5" s="32">
        <f t="shared" si="0"/>
        <v>462.7</v>
      </c>
      <c r="U5" s="32">
        <f t="shared" si="0"/>
        <v>442.9</v>
      </c>
      <c r="V5" s="32">
        <f t="shared" si="0"/>
        <v>423.9</v>
      </c>
      <c r="W5" s="32">
        <f t="shared" si="0"/>
        <v>450</v>
      </c>
      <c r="X5" s="32">
        <f t="shared" si="0"/>
        <v>181.6</v>
      </c>
      <c r="Y5" s="32">
        <f t="shared" si="0"/>
        <v>510.4</v>
      </c>
      <c r="Z5" s="32">
        <f t="shared" si="0"/>
        <v>549.9</v>
      </c>
      <c r="AA5" s="32">
        <f t="shared" si="0"/>
        <v>531</v>
      </c>
      <c r="AB5" s="32">
        <f t="shared" si="0"/>
        <v>523</v>
      </c>
      <c r="AC5" s="32">
        <f t="shared" si="0"/>
        <v>488</v>
      </c>
      <c r="AD5" s="32">
        <f t="shared" si="0"/>
        <v>481.59000000000003</v>
      </c>
      <c r="AE5" s="32">
        <f t="shared" si="0"/>
        <v>444.8</v>
      </c>
      <c r="AF5" s="32">
        <f t="shared" si="0"/>
        <v>440.5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6"/>
      <c r="E6" s="186"/>
      <c r="F6" s="186"/>
      <c r="G6" s="186"/>
      <c r="H6" s="186"/>
      <c r="I6" s="186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1014MW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Load=0</v>
      </c>
      <c r="B7" s="35">
        <f t="shared" ref="B7:AF7" si="1">B65</f>
        <v>821.64</v>
      </c>
      <c r="C7" s="35">
        <f t="shared" si="1"/>
        <v>802.43999999999994</v>
      </c>
      <c r="D7" s="35">
        <f t="shared" si="1"/>
        <v>800.84</v>
      </c>
      <c r="E7" s="35">
        <f t="shared" si="1"/>
        <v>800.44</v>
      </c>
      <c r="F7" s="35">
        <f t="shared" si="1"/>
        <v>816.84</v>
      </c>
      <c r="G7" s="35">
        <f t="shared" si="1"/>
        <v>849.34</v>
      </c>
      <c r="H7" s="35">
        <f t="shared" si="1"/>
        <v>855.63999999999987</v>
      </c>
      <c r="I7" s="35">
        <f t="shared" si="1"/>
        <v>893.84</v>
      </c>
      <c r="J7" s="35">
        <f t="shared" si="1"/>
        <v>917.54000000000008</v>
      </c>
      <c r="K7" s="35">
        <f t="shared" si="1"/>
        <v>918.74</v>
      </c>
      <c r="L7" s="35">
        <f>L65</f>
        <v>0</v>
      </c>
      <c r="M7" s="35">
        <f t="shared" si="1"/>
        <v>1014.44</v>
      </c>
      <c r="N7" s="35">
        <f t="shared" si="1"/>
        <v>937.68000000000006</v>
      </c>
      <c r="O7" s="35">
        <f t="shared" si="1"/>
        <v>941.44</v>
      </c>
      <c r="P7" s="35">
        <f t="shared" si="1"/>
        <v>950.34</v>
      </c>
      <c r="Q7" s="35">
        <f t="shared" si="1"/>
        <v>964.54</v>
      </c>
      <c r="R7" s="35">
        <f t="shared" si="1"/>
        <v>962.84</v>
      </c>
      <c r="S7" s="35">
        <f t="shared" si="1"/>
        <v>928.06999999999994</v>
      </c>
      <c r="T7" s="35">
        <f t="shared" si="1"/>
        <v>1002.54</v>
      </c>
      <c r="U7" s="35">
        <f t="shared" si="1"/>
        <v>992.94</v>
      </c>
      <c r="V7" s="35">
        <f t="shared" si="1"/>
        <v>951.74</v>
      </c>
      <c r="W7" s="35">
        <f t="shared" si="1"/>
        <v>960.24</v>
      </c>
      <c r="X7" s="35">
        <f t="shared" si="1"/>
        <v>718.93999999999994</v>
      </c>
      <c r="Y7" s="35">
        <f t="shared" si="1"/>
        <v>1062.24</v>
      </c>
      <c r="Z7" s="35">
        <f t="shared" si="1"/>
        <v>1155.6399999999999</v>
      </c>
      <c r="AA7" s="35">
        <f t="shared" si="1"/>
        <v>1129.94</v>
      </c>
      <c r="AB7" s="35">
        <f t="shared" si="1"/>
        <v>1126.44</v>
      </c>
      <c r="AC7" s="35">
        <f t="shared" si="1"/>
        <v>1062.3399999999999</v>
      </c>
      <c r="AD7" s="35">
        <f t="shared" si="1"/>
        <v>956.53</v>
      </c>
      <c r="AE7" s="35">
        <f t="shared" si="1"/>
        <v>886.34</v>
      </c>
      <c r="AF7" s="35">
        <f t="shared" si="1"/>
        <v>885.04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28</v>
      </c>
      <c r="C11" s="47">
        <v>28</v>
      </c>
      <c r="D11" s="47">
        <v>30</v>
      </c>
      <c r="E11" s="47">
        <v>30.6</v>
      </c>
      <c r="F11" s="47">
        <v>30.3</v>
      </c>
      <c r="G11" s="47">
        <v>30.7</v>
      </c>
      <c r="H11" s="47">
        <v>30.7</v>
      </c>
      <c r="I11" s="47">
        <v>29.4</v>
      </c>
      <c r="J11" s="47">
        <v>29.1</v>
      </c>
      <c r="K11" s="47">
        <v>29.9</v>
      </c>
      <c r="L11" s="48" t="s">
        <v>228</v>
      </c>
      <c r="M11" s="48">
        <v>29.9</v>
      </c>
      <c r="N11" s="48">
        <v>29.9</v>
      </c>
      <c r="O11" s="48">
        <v>29.9</v>
      </c>
      <c r="P11" s="48">
        <v>29.9</v>
      </c>
      <c r="Q11" s="48">
        <v>29.9</v>
      </c>
      <c r="R11" s="49">
        <v>27.3</v>
      </c>
      <c r="S11" s="49">
        <v>27.3</v>
      </c>
      <c r="T11" s="49">
        <v>27.3</v>
      </c>
      <c r="U11" s="49">
        <v>29.2</v>
      </c>
      <c r="V11" s="49">
        <v>28.8</v>
      </c>
      <c r="W11" s="49">
        <v>28.2</v>
      </c>
      <c r="X11" s="49">
        <v>26.9</v>
      </c>
      <c r="Y11" s="49">
        <v>27</v>
      </c>
      <c r="Z11" s="49">
        <v>26.3</v>
      </c>
      <c r="AA11" s="47">
        <v>26.3</v>
      </c>
      <c r="AB11" s="47">
        <v>26.3</v>
      </c>
      <c r="AC11" s="47">
        <v>29.2</v>
      </c>
      <c r="AD11" s="47">
        <v>30.6</v>
      </c>
      <c r="AE11" s="47">
        <v>32.6</v>
      </c>
      <c r="AF11" s="47">
        <v>32</v>
      </c>
      <c r="AG11" s="50">
        <v>60</v>
      </c>
      <c r="AH11" s="51">
        <f>MAX(B11:AF11)</f>
        <v>32.6</v>
      </c>
      <c r="AI11" s="52">
        <f>MIN(B11:AF11)</f>
        <v>26.3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36.9</v>
      </c>
      <c r="C12" s="55">
        <v>36.9</v>
      </c>
      <c r="D12" s="55">
        <v>36.5</v>
      </c>
      <c r="E12" s="55">
        <v>37</v>
      </c>
      <c r="F12" s="55">
        <v>37</v>
      </c>
      <c r="G12" s="55">
        <v>37</v>
      </c>
      <c r="H12" s="55">
        <v>37</v>
      </c>
      <c r="I12" s="55">
        <v>36.6</v>
      </c>
      <c r="J12" s="55">
        <v>36.6</v>
      </c>
      <c r="K12" s="55">
        <v>36.9</v>
      </c>
      <c r="L12" s="48"/>
      <c r="M12" s="48">
        <v>49.4</v>
      </c>
      <c r="N12" s="48">
        <v>48.6</v>
      </c>
      <c r="O12" s="48">
        <v>48.6</v>
      </c>
      <c r="P12" s="48">
        <v>33.799999999999997</v>
      </c>
      <c r="Q12" s="48">
        <v>33.799999999999997</v>
      </c>
      <c r="R12" s="48">
        <v>33.799999999999997</v>
      </c>
      <c r="S12" s="48">
        <v>33.799999999999997</v>
      </c>
      <c r="T12" s="48">
        <v>33.9</v>
      </c>
      <c r="U12" s="48">
        <v>33.799999999999997</v>
      </c>
      <c r="V12" s="48">
        <v>33.299999999999997</v>
      </c>
      <c r="W12" s="48">
        <v>33.700000000000003</v>
      </c>
      <c r="X12" s="48">
        <v>34</v>
      </c>
      <c r="Y12" s="48">
        <v>33.6</v>
      </c>
      <c r="Z12" s="48">
        <v>33.799999999999997</v>
      </c>
      <c r="AA12" s="55">
        <v>34</v>
      </c>
      <c r="AB12" s="55">
        <v>36.5</v>
      </c>
      <c r="AC12" s="55">
        <v>36.4</v>
      </c>
      <c r="AD12" s="55">
        <v>36.9</v>
      </c>
      <c r="AE12" s="55">
        <v>36.6</v>
      </c>
      <c r="AF12" s="55">
        <v>36.299999999999997</v>
      </c>
      <c r="AG12" s="56">
        <v>50</v>
      </c>
      <c r="AH12" s="51">
        <f t="shared" ref="AH12:AH77" si="2">MAX(B12:AF12)</f>
        <v>49.4</v>
      </c>
      <c r="AI12" s="52">
        <f t="shared" ref="AI12:AI77" si="3">MIN(B12:AF12)</f>
        <v>33.299999999999997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18</v>
      </c>
      <c r="C13" s="55">
        <v>18</v>
      </c>
      <c r="D13" s="55">
        <v>17.399999999999999</v>
      </c>
      <c r="E13" s="55">
        <v>17.600000000000001</v>
      </c>
      <c r="F13" s="55">
        <v>17.600000000000001</v>
      </c>
      <c r="G13" s="55">
        <v>17.600000000000001</v>
      </c>
      <c r="H13" s="55">
        <v>17.600000000000001</v>
      </c>
      <c r="I13" s="55">
        <v>17.5</v>
      </c>
      <c r="J13" s="55">
        <v>17.5</v>
      </c>
      <c r="K13" s="55">
        <v>17.5</v>
      </c>
      <c r="L13" s="48" t="s">
        <v>229</v>
      </c>
      <c r="M13" s="48">
        <v>17.5</v>
      </c>
      <c r="N13" s="48">
        <v>17.5</v>
      </c>
      <c r="O13" s="48">
        <v>17.5</v>
      </c>
      <c r="P13" s="48">
        <v>17.5</v>
      </c>
      <c r="Q13" s="48">
        <v>17.5</v>
      </c>
      <c r="R13" s="48">
        <v>16.3</v>
      </c>
      <c r="S13" s="48">
        <v>16.3</v>
      </c>
      <c r="T13" s="48">
        <v>18</v>
      </c>
      <c r="U13" s="48">
        <v>16.7</v>
      </c>
      <c r="V13" s="48">
        <v>16.7</v>
      </c>
      <c r="W13" s="48">
        <v>16.7</v>
      </c>
      <c r="X13" s="48">
        <v>16.7</v>
      </c>
      <c r="Y13" s="48">
        <v>16.7</v>
      </c>
      <c r="Z13" s="48">
        <v>16.7</v>
      </c>
      <c r="AA13" s="55">
        <v>16.7</v>
      </c>
      <c r="AB13" s="55">
        <v>17.600000000000001</v>
      </c>
      <c r="AC13" s="55">
        <v>17.600000000000001</v>
      </c>
      <c r="AD13" s="55">
        <v>17.600000000000001</v>
      </c>
      <c r="AE13" s="55">
        <v>17.100000000000001</v>
      </c>
      <c r="AF13" s="55">
        <v>17.100000000000001</v>
      </c>
      <c r="AG13" s="58">
        <v>45</v>
      </c>
      <c r="AH13" s="51">
        <f t="shared" si="2"/>
        <v>18</v>
      </c>
      <c r="AI13" s="52">
        <f t="shared" si="3"/>
        <v>16.3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14</v>
      </c>
      <c r="C14" s="55">
        <v>14</v>
      </c>
      <c r="D14" s="55">
        <v>14</v>
      </c>
      <c r="E14" s="55">
        <v>14</v>
      </c>
      <c r="F14" s="55">
        <v>14</v>
      </c>
      <c r="G14" s="55">
        <v>14</v>
      </c>
      <c r="H14" s="55">
        <v>14</v>
      </c>
      <c r="I14" s="55">
        <v>14</v>
      </c>
      <c r="J14" s="55">
        <v>14</v>
      </c>
      <c r="K14" s="55">
        <v>14</v>
      </c>
      <c r="L14" s="48"/>
      <c r="M14" s="48">
        <v>13.5</v>
      </c>
      <c r="N14" s="48">
        <v>13.5</v>
      </c>
      <c r="O14" s="48">
        <v>13.5</v>
      </c>
      <c r="P14" s="48">
        <v>13.5</v>
      </c>
      <c r="Q14" s="48">
        <v>13.5</v>
      </c>
      <c r="R14" s="48">
        <v>13.5</v>
      </c>
      <c r="S14" s="48">
        <v>13.5</v>
      </c>
      <c r="T14" s="48">
        <v>13.5</v>
      </c>
      <c r="U14" s="48">
        <v>13.5</v>
      </c>
      <c r="V14" s="48">
        <v>13.5</v>
      </c>
      <c r="W14" s="48">
        <v>13.5</v>
      </c>
      <c r="X14" s="48">
        <v>13.5</v>
      </c>
      <c r="Y14" s="48">
        <v>13.5</v>
      </c>
      <c r="Z14" s="48">
        <v>13.5</v>
      </c>
      <c r="AA14" s="55">
        <v>13.5</v>
      </c>
      <c r="AB14" s="55">
        <v>13.5</v>
      </c>
      <c r="AC14" s="55">
        <v>13.5</v>
      </c>
      <c r="AD14" s="55">
        <v>13.5</v>
      </c>
      <c r="AE14" s="55">
        <v>13.5</v>
      </c>
      <c r="AF14" s="55">
        <v>13.5</v>
      </c>
      <c r="AG14" s="58">
        <v>25</v>
      </c>
      <c r="AH14" s="51">
        <f t="shared" si="2"/>
        <v>14</v>
      </c>
      <c r="AI14" s="52">
        <f t="shared" si="3"/>
        <v>13.5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11.4</v>
      </c>
      <c r="C15" s="55">
        <v>11.4</v>
      </c>
      <c r="D15" s="55">
        <v>10.3</v>
      </c>
      <c r="E15" s="55">
        <v>10.3</v>
      </c>
      <c r="F15" s="55">
        <v>11.1</v>
      </c>
      <c r="G15" s="55">
        <v>11.3</v>
      </c>
      <c r="H15" s="55">
        <v>11.3</v>
      </c>
      <c r="I15" s="55">
        <v>11.3</v>
      </c>
      <c r="J15" s="55">
        <v>10</v>
      </c>
      <c r="K15" s="55">
        <v>10.1</v>
      </c>
      <c r="L15" s="48" t="s">
        <v>218</v>
      </c>
      <c r="M15" s="48">
        <v>10.1</v>
      </c>
      <c r="N15" s="48">
        <v>10.1</v>
      </c>
      <c r="O15" s="48">
        <v>12.6</v>
      </c>
      <c r="P15" s="48">
        <v>12.6</v>
      </c>
      <c r="Q15" s="48">
        <v>12.6</v>
      </c>
      <c r="R15" s="48">
        <v>10.199999999999999</v>
      </c>
      <c r="S15" s="48">
        <v>10.199999999999999</v>
      </c>
      <c r="T15" s="48">
        <v>10.4</v>
      </c>
      <c r="U15" s="48">
        <v>10.5</v>
      </c>
      <c r="V15" s="48">
        <v>10.5</v>
      </c>
      <c r="W15" s="48">
        <v>12.2</v>
      </c>
      <c r="X15" s="48">
        <v>13.1</v>
      </c>
      <c r="Y15" s="48">
        <v>13.1</v>
      </c>
      <c r="Z15" s="48">
        <v>12.3</v>
      </c>
      <c r="AA15" s="55">
        <v>12.3</v>
      </c>
      <c r="AB15" s="55">
        <v>12.3</v>
      </c>
      <c r="AC15" s="55">
        <v>12.3</v>
      </c>
      <c r="AD15" s="55">
        <v>12.3</v>
      </c>
      <c r="AE15" s="55">
        <v>12.3</v>
      </c>
      <c r="AF15" s="55">
        <v>12.4</v>
      </c>
      <c r="AG15" s="58">
        <v>25</v>
      </c>
      <c r="AH15" s="51">
        <f t="shared" si="2"/>
        <v>13.1</v>
      </c>
      <c r="AI15" s="52">
        <f t="shared" si="3"/>
        <v>10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/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6.3</v>
      </c>
      <c r="AB16" s="48">
        <v>6.3</v>
      </c>
      <c r="AC16" s="48">
        <v>6.3</v>
      </c>
      <c r="AD16" s="48">
        <v>6.3</v>
      </c>
      <c r="AE16" s="48">
        <v>6.3</v>
      </c>
      <c r="AF16" s="48">
        <v>6.3</v>
      </c>
      <c r="AG16" s="58">
        <v>23.5</v>
      </c>
      <c r="AH16" s="51">
        <f t="shared" si="2"/>
        <v>6.3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15</v>
      </c>
      <c r="C17" s="55">
        <v>15</v>
      </c>
      <c r="D17" s="55">
        <v>15</v>
      </c>
      <c r="E17" s="55">
        <v>15</v>
      </c>
      <c r="F17" s="55">
        <v>14.9</v>
      </c>
      <c r="G17" s="55">
        <v>14.4</v>
      </c>
      <c r="H17" s="55">
        <v>14.4</v>
      </c>
      <c r="I17" s="55">
        <v>14.4</v>
      </c>
      <c r="J17" s="55">
        <v>13.4</v>
      </c>
      <c r="K17" s="55">
        <v>13.4</v>
      </c>
      <c r="L17" s="48" t="s">
        <v>212</v>
      </c>
      <c r="M17" s="48">
        <v>16.3</v>
      </c>
      <c r="N17" s="48">
        <v>16.3</v>
      </c>
      <c r="O17" s="48">
        <v>14.4</v>
      </c>
      <c r="P17" s="48">
        <v>14.4</v>
      </c>
      <c r="Q17" s="48">
        <v>14.4</v>
      </c>
      <c r="R17" s="48">
        <v>14.3</v>
      </c>
      <c r="S17" s="48">
        <v>14</v>
      </c>
      <c r="T17" s="48">
        <v>14</v>
      </c>
      <c r="U17" s="48">
        <v>11.4</v>
      </c>
      <c r="V17" s="48">
        <v>11.5</v>
      </c>
      <c r="W17" s="48">
        <v>11.7</v>
      </c>
      <c r="X17" s="48">
        <v>9.4</v>
      </c>
      <c r="Y17" s="48">
        <v>9.3000000000000007</v>
      </c>
      <c r="Z17" s="48">
        <v>16.899999999999999</v>
      </c>
      <c r="AA17" s="48">
        <v>16.899999999999999</v>
      </c>
      <c r="AB17" s="48">
        <v>17</v>
      </c>
      <c r="AC17" s="48">
        <v>17.100000000000001</v>
      </c>
      <c r="AD17" s="48">
        <v>17.100000000000001</v>
      </c>
      <c r="AE17" s="48">
        <v>14.3</v>
      </c>
      <c r="AF17" s="48">
        <v>14.4</v>
      </c>
      <c r="AG17" s="58">
        <v>22.1</v>
      </c>
      <c r="AH17" s="51">
        <f t="shared" si="2"/>
        <v>17.100000000000001</v>
      </c>
      <c r="AI17" s="52">
        <f t="shared" si="3"/>
        <v>9.3000000000000007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8</v>
      </c>
      <c r="C18" s="55">
        <v>8</v>
      </c>
      <c r="D18" s="55">
        <v>8</v>
      </c>
      <c r="E18" s="55">
        <v>8</v>
      </c>
      <c r="F18" s="55">
        <v>8</v>
      </c>
      <c r="G18" s="55">
        <v>8</v>
      </c>
      <c r="H18" s="55">
        <v>8</v>
      </c>
      <c r="I18" s="55">
        <v>8</v>
      </c>
      <c r="J18" s="55">
        <v>8</v>
      </c>
      <c r="K18" s="55">
        <v>8</v>
      </c>
      <c r="L18" s="48"/>
      <c r="M18" s="48">
        <v>8</v>
      </c>
      <c r="N18" s="48">
        <v>8</v>
      </c>
      <c r="O18" s="48">
        <v>8</v>
      </c>
      <c r="P18" s="48">
        <v>8</v>
      </c>
      <c r="Q18" s="48">
        <v>8</v>
      </c>
      <c r="R18" s="48">
        <v>8</v>
      </c>
      <c r="S18" s="48">
        <v>8</v>
      </c>
      <c r="T18" s="48">
        <v>8</v>
      </c>
      <c r="U18" s="48">
        <v>8</v>
      </c>
      <c r="V18" s="48">
        <v>8</v>
      </c>
      <c r="W18" s="48">
        <v>8</v>
      </c>
      <c r="X18" s="48">
        <v>8</v>
      </c>
      <c r="Y18" s="48">
        <v>8</v>
      </c>
      <c r="Z18" s="48">
        <v>8</v>
      </c>
      <c r="AA18" s="48">
        <v>8</v>
      </c>
      <c r="AB18" s="48">
        <v>8</v>
      </c>
      <c r="AC18" s="48">
        <v>8</v>
      </c>
      <c r="AD18" s="48">
        <v>8</v>
      </c>
      <c r="AE18" s="48">
        <v>8</v>
      </c>
      <c r="AF18" s="48">
        <v>8</v>
      </c>
      <c r="AG18" s="58">
        <v>22.1</v>
      </c>
      <c r="AH18" s="51">
        <f t="shared" si="2"/>
        <v>8</v>
      </c>
      <c r="AI18" s="52">
        <f t="shared" si="3"/>
        <v>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9.1999999999999993</v>
      </c>
      <c r="C19" s="55">
        <v>9.1999999999999993</v>
      </c>
      <c r="D19" s="55">
        <v>9.9</v>
      </c>
      <c r="E19" s="55">
        <v>9.9</v>
      </c>
      <c r="F19" s="55">
        <v>10.4</v>
      </c>
      <c r="G19" s="55">
        <v>10.4</v>
      </c>
      <c r="H19" s="55">
        <v>10.4</v>
      </c>
      <c r="I19" s="55">
        <v>10.4</v>
      </c>
      <c r="J19" s="55">
        <v>10.3</v>
      </c>
      <c r="K19" s="55">
        <v>10.3</v>
      </c>
      <c r="L19" s="48" t="s">
        <v>216</v>
      </c>
      <c r="M19" s="48">
        <v>11.1</v>
      </c>
      <c r="N19" s="48">
        <v>11.1</v>
      </c>
      <c r="O19" s="48">
        <v>8.5</v>
      </c>
      <c r="P19" s="48">
        <v>8.5</v>
      </c>
      <c r="Q19" s="48">
        <v>8.5</v>
      </c>
      <c r="R19" s="48">
        <v>7.2</v>
      </c>
      <c r="S19" s="48">
        <v>7.1</v>
      </c>
      <c r="T19" s="48">
        <v>7.8</v>
      </c>
      <c r="U19" s="48">
        <v>8.4</v>
      </c>
      <c r="V19" s="48">
        <v>8.8000000000000007</v>
      </c>
      <c r="W19" s="48">
        <v>8.8000000000000007</v>
      </c>
      <c r="X19" s="48">
        <v>8.8000000000000007</v>
      </c>
      <c r="Y19" s="48">
        <v>8.8000000000000007</v>
      </c>
      <c r="Z19" s="48">
        <v>9.9</v>
      </c>
      <c r="AA19" s="48">
        <v>10.6</v>
      </c>
      <c r="AB19" s="48">
        <v>10.7</v>
      </c>
      <c r="AC19" s="48">
        <v>10</v>
      </c>
      <c r="AD19" s="48">
        <v>9.4</v>
      </c>
      <c r="AE19" s="48">
        <v>12</v>
      </c>
      <c r="AF19" s="48">
        <v>15.8</v>
      </c>
      <c r="AG19" s="58">
        <v>22</v>
      </c>
      <c r="AH19" s="51">
        <f t="shared" si="2"/>
        <v>15.8</v>
      </c>
      <c r="AI19" s="52">
        <f t="shared" si="3"/>
        <v>7.1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8</v>
      </c>
      <c r="C20" s="55">
        <v>8</v>
      </c>
      <c r="D20" s="55">
        <v>8</v>
      </c>
      <c r="E20" s="55">
        <v>8</v>
      </c>
      <c r="F20" s="55">
        <v>8</v>
      </c>
      <c r="G20" s="55">
        <v>8</v>
      </c>
      <c r="H20" s="55">
        <v>8</v>
      </c>
      <c r="I20" s="55">
        <v>8</v>
      </c>
      <c r="J20" s="55">
        <v>8</v>
      </c>
      <c r="K20" s="55">
        <v>8</v>
      </c>
      <c r="L20" s="48"/>
      <c r="M20" s="48">
        <v>8</v>
      </c>
      <c r="N20" s="48">
        <v>8</v>
      </c>
      <c r="O20" s="48">
        <v>8</v>
      </c>
      <c r="P20" s="48">
        <v>8</v>
      </c>
      <c r="Q20" s="48">
        <v>8</v>
      </c>
      <c r="R20" s="48">
        <v>8</v>
      </c>
      <c r="S20" s="48">
        <v>8</v>
      </c>
      <c r="T20" s="48">
        <v>8</v>
      </c>
      <c r="U20" s="48">
        <v>8</v>
      </c>
      <c r="V20" s="48">
        <v>8</v>
      </c>
      <c r="W20" s="48">
        <v>8</v>
      </c>
      <c r="X20" s="48">
        <v>8</v>
      </c>
      <c r="Y20" s="48">
        <v>8</v>
      </c>
      <c r="Z20" s="48">
        <v>8</v>
      </c>
      <c r="AA20" s="48">
        <v>8</v>
      </c>
      <c r="AB20" s="48">
        <v>8</v>
      </c>
      <c r="AC20" s="48">
        <v>8</v>
      </c>
      <c r="AD20" s="48">
        <v>8</v>
      </c>
      <c r="AE20" s="48">
        <v>8</v>
      </c>
      <c r="AF20" s="48">
        <v>8</v>
      </c>
      <c r="AG20" s="58">
        <v>22</v>
      </c>
      <c r="AH20" s="51">
        <f t="shared" si="2"/>
        <v>8</v>
      </c>
      <c r="AI20" s="52">
        <f t="shared" si="3"/>
        <v>8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6.7</v>
      </c>
      <c r="C21" s="55">
        <v>6.7</v>
      </c>
      <c r="D21" s="55">
        <v>6.7</v>
      </c>
      <c r="E21" s="55">
        <v>6.7</v>
      </c>
      <c r="F21" s="55">
        <v>6.7</v>
      </c>
      <c r="G21" s="55">
        <v>6.7</v>
      </c>
      <c r="H21" s="55">
        <v>6.7</v>
      </c>
      <c r="I21" s="55">
        <v>6.7</v>
      </c>
      <c r="J21" s="55">
        <v>6.7</v>
      </c>
      <c r="K21" s="55">
        <v>6.7</v>
      </c>
      <c r="L21" s="48" t="s">
        <v>229</v>
      </c>
      <c r="M21" s="48">
        <v>6.7</v>
      </c>
      <c r="N21" s="48">
        <v>6.7</v>
      </c>
      <c r="O21" s="48">
        <v>6.7</v>
      </c>
      <c r="P21" s="48">
        <v>6.7</v>
      </c>
      <c r="Q21" s="48">
        <v>6.7</v>
      </c>
      <c r="R21" s="48">
        <v>6.7</v>
      </c>
      <c r="S21" s="48">
        <v>6.7</v>
      </c>
      <c r="T21" s="48">
        <v>6.7</v>
      </c>
      <c r="U21" s="48">
        <v>6.7</v>
      </c>
      <c r="V21" s="48">
        <v>6.7</v>
      </c>
      <c r="W21" s="48">
        <v>6.7</v>
      </c>
      <c r="X21" s="48">
        <v>6.7</v>
      </c>
      <c r="Y21" s="48">
        <v>6.7</v>
      </c>
      <c r="Z21" s="48">
        <v>6.7</v>
      </c>
      <c r="AA21" s="48">
        <v>6.7</v>
      </c>
      <c r="AB21" s="48">
        <v>6.7</v>
      </c>
      <c r="AC21" s="48">
        <v>6.7</v>
      </c>
      <c r="AD21" s="48">
        <v>6.7</v>
      </c>
      <c r="AE21" s="48">
        <v>6.7</v>
      </c>
      <c r="AF21" s="48">
        <v>6.7</v>
      </c>
      <c r="AG21" s="58">
        <v>14.9</v>
      </c>
      <c r="AH21" s="51">
        <f t="shared" si="2"/>
        <v>6.7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/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48">
        <v>5</v>
      </c>
      <c r="S22" s="48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3.5</v>
      </c>
      <c r="C23" s="55">
        <v>3.5</v>
      </c>
      <c r="D23" s="55">
        <v>3.5</v>
      </c>
      <c r="E23" s="55">
        <v>3.5</v>
      </c>
      <c r="F23" s="55">
        <v>3.5</v>
      </c>
      <c r="G23" s="55">
        <v>3.5</v>
      </c>
      <c r="H23" s="55">
        <v>3.5</v>
      </c>
      <c r="I23" s="55">
        <v>3.5</v>
      </c>
      <c r="J23" s="55">
        <v>3.5</v>
      </c>
      <c r="K23" s="55">
        <v>3.5</v>
      </c>
      <c r="L23" s="55" t="s">
        <v>230</v>
      </c>
      <c r="M23" s="55">
        <v>3.5</v>
      </c>
      <c r="N23" s="55">
        <v>3.5</v>
      </c>
      <c r="O23" s="55">
        <v>3.5</v>
      </c>
      <c r="P23" s="55">
        <v>3.5</v>
      </c>
      <c r="Q23" s="55">
        <v>3.5</v>
      </c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8.4</v>
      </c>
      <c r="C24" s="55">
        <v>8.4</v>
      </c>
      <c r="D24" s="55">
        <v>8.4</v>
      </c>
      <c r="E24" s="55">
        <v>8.4</v>
      </c>
      <c r="F24" s="55">
        <v>8.4</v>
      </c>
      <c r="G24" s="55">
        <v>8.4</v>
      </c>
      <c r="H24" s="55">
        <v>8.4</v>
      </c>
      <c r="I24" s="55">
        <v>8.4</v>
      </c>
      <c r="J24" s="55">
        <v>8.4</v>
      </c>
      <c r="K24" s="55">
        <v>8.4</v>
      </c>
      <c r="L24" s="55">
        <v>0</v>
      </c>
      <c r="M24" s="55">
        <v>8.4</v>
      </c>
      <c r="N24" s="55">
        <v>8.4</v>
      </c>
      <c r="O24" s="55">
        <v>8.4</v>
      </c>
      <c r="P24" s="55">
        <v>8.4</v>
      </c>
      <c r="Q24" s="55">
        <v>8.4</v>
      </c>
      <c r="R24" s="48">
        <v>8.4</v>
      </c>
      <c r="S24" s="48">
        <v>8.4</v>
      </c>
      <c r="T24" s="48">
        <v>8.4</v>
      </c>
      <c r="U24" s="48">
        <v>8.4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58">
        <v>12</v>
      </c>
      <c r="AH24" s="51">
        <f t="shared" si="2"/>
        <v>8.4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 t="s">
        <v>210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3</v>
      </c>
      <c r="C26" s="55">
        <v>3</v>
      </c>
      <c r="D26" s="55">
        <v>3</v>
      </c>
      <c r="E26" s="55">
        <v>3</v>
      </c>
      <c r="F26" s="55">
        <v>3</v>
      </c>
      <c r="G26" s="55">
        <v>3</v>
      </c>
      <c r="H26" s="55">
        <v>3</v>
      </c>
      <c r="I26" s="55">
        <v>3</v>
      </c>
      <c r="J26" s="55">
        <v>3</v>
      </c>
      <c r="K26" s="55">
        <v>3</v>
      </c>
      <c r="L26" s="55"/>
      <c r="M26" s="55">
        <v>3</v>
      </c>
      <c r="N26" s="55">
        <v>3</v>
      </c>
      <c r="O26" s="55">
        <v>3</v>
      </c>
      <c r="P26" s="55">
        <v>3</v>
      </c>
      <c r="Q26" s="55">
        <v>3</v>
      </c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4</v>
      </c>
      <c r="C27" s="55">
        <v>4</v>
      </c>
      <c r="D27" s="55">
        <v>4</v>
      </c>
      <c r="E27" s="55">
        <v>4</v>
      </c>
      <c r="F27" s="55">
        <v>4</v>
      </c>
      <c r="G27" s="55">
        <v>4</v>
      </c>
      <c r="H27" s="55">
        <v>4</v>
      </c>
      <c r="I27" s="55">
        <v>4</v>
      </c>
      <c r="J27" s="55">
        <v>4</v>
      </c>
      <c r="K27" s="55">
        <v>4</v>
      </c>
      <c r="L27" s="48" t="s">
        <v>211</v>
      </c>
      <c r="M27" s="48">
        <v>4</v>
      </c>
      <c r="N27" s="48">
        <v>4</v>
      </c>
      <c r="O27" s="48">
        <v>4</v>
      </c>
      <c r="P27" s="48">
        <v>4</v>
      </c>
      <c r="Q27" s="48">
        <v>4</v>
      </c>
      <c r="R27" s="48">
        <v>4</v>
      </c>
      <c r="S27" s="48">
        <v>4</v>
      </c>
      <c r="T27" s="48">
        <v>4</v>
      </c>
      <c r="U27" s="48">
        <v>4</v>
      </c>
      <c r="V27" s="48">
        <v>4</v>
      </c>
      <c r="W27" s="48">
        <v>4</v>
      </c>
      <c r="X27" s="48">
        <v>4</v>
      </c>
      <c r="Y27" s="48">
        <v>4</v>
      </c>
      <c r="Z27" s="48">
        <v>4</v>
      </c>
      <c r="AA27" s="48">
        <v>4</v>
      </c>
      <c r="AB27" s="48">
        <v>4</v>
      </c>
      <c r="AC27" s="48">
        <v>4</v>
      </c>
      <c r="AD27" s="48">
        <v>4</v>
      </c>
      <c r="AE27" s="48">
        <v>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/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43.5</v>
      </c>
      <c r="C29" s="55">
        <v>48.8</v>
      </c>
      <c r="D29" s="55">
        <v>51</v>
      </c>
      <c r="E29" s="55">
        <v>51.2</v>
      </c>
      <c r="F29" s="55">
        <v>46.9</v>
      </c>
      <c r="G29" s="55">
        <v>47.3</v>
      </c>
      <c r="H29" s="55">
        <v>48.9</v>
      </c>
      <c r="I29" s="55">
        <v>48.9</v>
      </c>
      <c r="J29" s="55">
        <v>47.7</v>
      </c>
      <c r="K29" s="55">
        <v>47.7</v>
      </c>
      <c r="L29" s="66" t="s">
        <v>210</v>
      </c>
      <c r="M29" s="66">
        <v>50</v>
      </c>
      <c r="N29" s="66">
        <v>43.8</v>
      </c>
      <c r="O29" s="66">
        <v>43.8</v>
      </c>
      <c r="P29" s="66">
        <v>43.8</v>
      </c>
      <c r="Q29" s="66">
        <v>43.8</v>
      </c>
      <c r="R29" s="66">
        <v>50.9</v>
      </c>
      <c r="S29" s="66">
        <v>50.6</v>
      </c>
      <c r="T29" s="66">
        <v>48.9</v>
      </c>
      <c r="U29" s="66">
        <v>49.6</v>
      </c>
      <c r="V29" s="66">
        <v>50.78</v>
      </c>
      <c r="W29" s="66">
        <v>51.3</v>
      </c>
      <c r="X29" s="66">
        <v>48.1</v>
      </c>
      <c r="Y29" s="66">
        <v>46.6</v>
      </c>
      <c r="Z29" s="66">
        <v>44.3</v>
      </c>
      <c r="AA29" s="66">
        <v>44.3</v>
      </c>
      <c r="AB29" s="66">
        <v>43.7</v>
      </c>
      <c r="AC29" s="66">
        <v>45.6</v>
      </c>
      <c r="AD29" s="66">
        <v>47.7</v>
      </c>
      <c r="AE29" s="55">
        <v>49</v>
      </c>
      <c r="AF29" s="55">
        <v>49</v>
      </c>
      <c r="AG29" s="58">
        <v>240</v>
      </c>
      <c r="AH29" s="51">
        <f t="shared" si="2"/>
        <v>51.3</v>
      </c>
      <c r="AI29" s="52">
        <f t="shared" si="3"/>
        <v>43.5</v>
      </c>
      <c r="AK29" s="53"/>
    </row>
    <row r="30" spans="1:88" ht="15.75" thickBot="1" x14ac:dyDescent="0.3">
      <c r="A30" s="67" t="s">
        <v>37</v>
      </c>
      <c r="B30" s="68">
        <f>SUM(B11:B28)</f>
        <v>270.29999999999995</v>
      </c>
      <c r="C30" s="68">
        <f t="shared" ref="C30:AF30" si="4">SUM(C11:C28)</f>
        <v>270.29999999999995</v>
      </c>
      <c r="D30" s="68">
        <f t="shared" si="4"/>
        <v>270.89999999999998</v>
      </c>
      <c r="E30" s="68">
        <f t="shared" si="4"/>
        <v>272.2</v>
      </c>
      <c r="F30" s="68">
        <f t="shared" si="4"/>
        <v>273.10000000000002</v>
      </c>
      <c r="G30" s="68">
        <f t="shared" si="4"/>
        <v>273.20000000000005</v>
      </c>
      <c r="H30" s="68">
        <f t="shared" si="4"/>
        <v>273.20000000000005</v>
      </c>
      <c r="I30" s="68">
        <f t="shared" si="4"/>
        <v>271.39999999999998</v>
      </c>
      <c r="J30" s="68">
        <f t="shared" si="4"/>
        <v>268.70000000000005</v>
      </c>
      <c r="K30" s="68">
        <f t="shared" si="4"/>
        <v>269.89999999999998</v>
      </c>
      <c r="L30" s="68">
        <f t="shared" si="4"/>
        <v>0</v>
      </c>
      <c r="M30" s="68">
        <f t="shared" si="4"/>
        <v>285.60000000000002</v>
      </c>
      <c r="N30" s="68">
        <f t="shared" si="4"/>
        <v>284.79999999999995</v>
      </c>
      <c r="O30" s="68">
        <f t="shared" si="4"/>
        <v>282.79999999999995</v>
      </c>
      <c r="P30" s="68">
        <f t="shared" si="4"/>
        <v>268</v>
      </c>
      <c r="Q30" s="68">
        <f t="shared" si="4"/>
        <v>268</v>
      </c>
      <c r="R30" s="68">
        <f t="shared" si="4"/>
        <v>260.39999999999998</v>
      </c>
      <c r="S30" s="68">
        <f t="shared" si="4"/>
        <v>260</v>
      </c>
      <c r="T30" s="68">
        <f t="shared" si="4"/>
        <v>262.70000000000005</v>
      </c>
      <c r="U30" s="68">
        <f t="shared" si="4"/>
        <v>261.3</v>
      </c>
      <c r="V30" s="68">
        <f>SUM(V11:V28)</f>
        <v>252.5</v>
      </c>
      <c r="W30" s="68">
        <f t="shared" si="4"/>
        <v>254.20000000000002</v>
      </c>
      <c r="X30" s="68">
        <f t="shared" si="4"/>
        <v>251.79999999999998</v>
      </c>
      <c r="Y30" s="68">
        <f t="shared" si="4"/>
        <v>251.39999999999998</v>
      </c>
      <c r="Z30" s="68">
        <f t="shared" si="4"/>
        <v>258.79999999999995</v>
      </c>
      <c r="AA30" s="68">
        <f t="shared" si="4"/>
        <v>259.79999999999995</v>
      </c>
      <c r="AB30" s="68">
        <f t="shared" si="4"/>
        <v>263.39999999999998</v>
      </c>
      <c r="AC30" s="68">
        <f t="shared" si="4"/>
        <v>265.59999999999997</v>
      </c>
      <c r="AD30" s="68">
        <f t="shared" si="4"/>
        <v>266.89999999999998</v>
      </c>
      <c r="AE30" s="68">
        <f t="shared" si="4"/>
        <v>267.89999999999998</v>
      </c>
      <c r="AF30" s="68">
        <f t="shared" si="4"/>
        <v>271</v>
      </c>
      <c r="AG30" s="58">
        <f>SUM(AG11:AG29)</f>
        <v>729.2</v>
      </c>
      <c r="AH30" s="51">
        <f t="shared" si="2"/>
        <v>285.60000000000002</v>
      </c>
      <c r="AI30" s="52">
        <f t="shared" si="3"/>
        <v>0</v>
      </c>
      <c r="AK30" s="53"/>
    </row>
    <row r="31" spans="1:88" x14ac:dyDescent="0.25">
      <c r="A31" s="54" t="s">
        <v>38</v>
      </c>
      <c r="B31" s="55">
        <v>29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48</v>
      </c>
      <c r="K31" s="55">
        <v>48</v>
      </c>
      <c r="L31" s="55" t="s">
        <v>212</v>
      </c>
      <c r="M31" s="48">
        <v>90.6</v>
      </c>
      <c r="N31" s="48">
        <v>110</v>
      </c>
      <c r="O31" s="48">
        <v>106.5</v>
      </c>
      <c r="P31" s="48">
        <v>121</v>
      </c>
      <c r="Q31" s="48">
        <v>133</v>
      </c>
      <c r="R31" s="48">
        <v>136.69999999999999</v>
      </c>
      <c r="S31" s="48">
        <v>136.6</v>
      </c>
      <c r="T31" s="48">
        <v>111</v>
      </c>
      <c r="U31" s="48">
        <v>91</v>
      </c>
      <c r="V31" s="48">
        <v>91</v>
      </c>
      <c r="W31" s="48">
        <v>80.8</v>
      </c>
      <c r="X31" s="48">
        <v>95.8</v>
      </c>
      <c r="Y31" s="48">
        <v>101.4</v>
      </c>
      <c r="Z31" s="48">
        <v>121.3</v>
      </c>
      <c r="AA31" s="47">
        <v>121.4</v>
      </c>
      <c r="AB31" s="47">
        <v>122</v>
      </c>
      <c r="AC31" s="47">
        <v>95.6</v>
      </c>
      <c r="AD31" s="47">
        <v>45.5</v>
      </c>
      <c r="AE31" s="47">
        <v>35</v>
      </c>
      <c r="AF31" s="47">
        <v>40</v>
      </c>
      <c r="AG31" s="56">
        <v>144</v>
      </c>
      <c r="AH31" s="51">
        <f t="shared" si="2"/>
        <v>136.69999999999999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22</v>
      </c>
      <c r="C32" s="55">
        <v>21.3</v>
      </c>
      <c r="D32" s="55">
        <v>22.4</v>
      </c>
      <c r="E32" s="55">
        <v>0</v>
      </c>
      <c r="F32" s="55">
        <v>0</v>
      </c>
      <c r="G32" s="55">
        <v>35</v>
      </c>
      <c r="H32" s="55">
        <v>70.2</v>
      </c>
      <c r="I32" s="55">
        <v>69.8</v>
      </c>
      <c r="J32" s="55">
        <v>69.8</v>
      </c>
      <c r="K32" s="55">
        <v>69.8</v>
      </c>
      <c r="L32" s="69"/>
      <c r="M32" s="69">
        <v>36.200000000000003</v>
      </c>
      <c r="N32" s="69">
        <v>34.799999999999997</v>
      </c>
      <c r="O32" s="69">
        <v>34.799999999999997</v>
      </c>
      <c r="P32" s="69">
        <v>35</v>
      </c>
      <c r="Q32" s="69">
        <v>35.5</v>
      </c>
      <c r="R32" s="69">
        <v>35.299999999999997</v>
      </c>
      <c r="S32" s="69">
        <v>29.6</v>
      </c>
      <c r="T32" s="69">
        <v>35.1</v>
      </c>
      <c r="U32" s="69">
        <v>35.299999999999997</v>
      </c>
      <c r="V32" s="69">
        <v>29.8</v>
      </c>
      <c r="W32" s="69">
        <v>29.6</v>
      </c>
      <c r="X32" s="69">
        <v>34.9</v>
      </c>
      <c r="Y32" s="69">
        <v>43.4</v>
      </c>
      <c r="Z32" s="69">
        <v>69.599999999999994</v>
      </c>
      <c r="AA32" s="55">
        <v>69.2</v>
      </c>
      <c r="AB32" s="55">
        <v>69.400000000000006</v>
      </c>
      <c r="AC32" s="55">
        <v>70.099999999999994</v>
      </c>
      <c r="AD32" s="55">
        <v>33</v>
      </c>
      <c r="AE32" s="55">
        <v>29.3</v>
      </c>
      <c r="AF32" s="55">
        <v>25.3</v>
      </c>
      <c r="AG32" s="58">
        <v>70</v>
      </c>
      <c r="AH32" s="51">
        <f t="shared" si="2"/>
        <v>70.2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16</v>
      </c>
      <c r="C33" s="55">
        <v>16.5</v>
      </c>
      <c r="D33" s="55">
        <v>0</v>
      </c>
      <c r="E33" s="55">
        <v>0</v>
      </c>
      <c r="F33" s="55">
        <v>0</v>
      </c>
      <c r="G33" s="55">
        <v>23.5</v>
      </c>
      <c r="H33" s="55">
        <v>23.5</v>
      </c>
      <c r="I33" s="55">
        <v>45.5</v>
      </c>
      <c r="J33" s="55">
        <v>46</v>
      </c>
      <c r="K33" s="55">
        <v>46</v>
      </c>
      <c r="L33" s="55" t="s">
        <v>213</v>
      </c>
      <c r="M33" s="69">
        <v>62.8</v>
      </c>
      <c r="N33" s="69">
        <v>55.9</v>
      </c>
      <c r="O33" s="69">
        <v>56</v>
      </c>
      <c r="P33" s="69">
        <v>56</v>
      </c>
      <c r="Q33" s="69">
        <v>66.099999999999994</v>
      </c>
      <c r="R33" s="69">
        <v>68.7</v>
      </c>
      <c r="S33" s="69">
        <v>57.5</v>
      </c>
      <c r="T33" s="69">
        <v>54.1</v>
      </c>
      <c r="U33" s="188">
        <v>49</v>
      </c>
      <c r="V33" s="69">
        <v>41.2</v>
      </c>
      <c r="W33" s="69">
        <v>34.200000000000003</v>
      </c>
      <c r="X33" s="69">
        <v>49.9</v>
      </c>
      <c r="Y33" s="69">
        <v>51.6</v>
      </c>
      <c r="Z33" s="69">
        <v>53</v>
      </c>
      <c r="AA33" s="55">
        <v>53.5</v>
      </c>
      <c r="AB33" s="55">
        <v>53.2</v>
      </c>
      <c r="AC33" s="55">
        <v>53</v>
      </c>
      <c r="AD33" s="55">
        <v>52.4</v>
      </c>
      <c r="AE33" s="55">
        <v>33.200000000000003</v>
      </c>
      <c r="AF33" s="55">
        <v>32</v>
      </c>
      <c r="AG33" s="58">
        <v>69</v>
      </c>
      <c r="AH33" s="51">
        <f t="shared" si="2"/>
        <v>68.7</v>
      </c>
      <c r="AI33" s="52">
        <f t="shared" si="3"/>
        <v>0</v>
      </c>
      <c r="AK33" s="53"/>
    </row>
    <row r="34" spans="1:41" x14ac:dyDescent="0.25">
      <c r="A34" s="57" t="s">
        <v>41</v>
      </c>
      <c r="B34" s="55">
        <v>29.5</v>
      </c>
      <c r="C34" s="55">
        <v>29.5</v>
      </c>
      <c r="D34" s="55">
        <v>29.5</v>
      </c>
      <c r="E34" s="55">
        <v>29.2</v>
      </c>
      <c r="F34" s="55">
        <v>29.5</v>
      </c>
      <c r="G34" s="55">
        <v>29.5</v>
      </c>
      <c r="H34" s="55">
        <v>29.5</v>
      </c>
      <c r="I34" s="55">
        <v>29.2</v>
      </c>
      <c r="J34" s="55">
        <v>29.2</v>
      </c>
      <c r="K34" s="55">
        <v>29.2</v>
      </c>
      <c r="L34" s="69"/>
      <c r="M34" s="69">
        <v>29.2</v>
      </c>
      <c r="N34" s="69">
        <v>28.2</v>
      </c>
      <c r="O34" s="69">
        <v>28</v>
      </c>
      <c r="P34" s="69">
        <v>28</v>
      </c>
      <c r="Q34" s="69">
        <v>28.2</v>
      </c>
      <c r="R34" s="69">
        <v>28</v>
      </c>
      <c r="S34" s="69">
        <v>27.7</v>
      </c>
      <c r="T34" s="69">
        <v>28.2</v>
      </c>
      <c r="U34" s="69">
        <v>28.2</v>
      </c>
      <c r="V34" s="69">
        <v>28.2</v>
      </c>
      <c r="W34" s="69">
        <v>28.2</v>
      </c>
      <c r="X34" s="69">
        <v>28.2</v>
      </c>
      <c r="Y34" s="69">
        <v>28.2</v>
      </c>
      <c r="Z34" s="69">
        <v>28.2</v>
      </c>
      <c r="AA34" s="55">
        <v>28.2</v>
      </c>
      <c r="AB34" s="55">
        <v>28</v>
      </c>
      <c r="AC34" s="55">
        <v>28</v>
      </c>
      <c r="AD34" s="55">
        <v>28.2</v>
      </c>
      <c r="AE34" s="55">
        <v>28.2</v>
      </c>
      <c r="AF34" s="55">
        <v>28.2</v>
      </c>
      <c r="AG34" s="58">
        <v>60</v>
      </c>
      <c r="AH34" s="51">
        <f t="shared" si="2"/>
        <v>29.5</v>
      </c>
      <c r="AI34" s="52">
        <f t="shared" si="3"/>
        <v>27.7</v>
      </c>
      <c r="AK34" s="53"/>
    </row>
    <row r="35" spans="1:41" x14ac:dyDescent="0.25">
      <c r="A35" s="57" t="s">
        <v>42</v>
      </c>
      <c r="B35" s="55">
        <v>20</v>
      </c>
      <c r="C35" s="55">
        <v>10</v>
      </c>
      <c r="D35" s="55">
        <v>10</v>
      </c>
      <c r="E35" s="55">
        <v>0</v>
      </c>
      <c r="F35" s="55">
        <v>0</v>
      </c>
      <c r="G35" s="55">
        <v>0</v>
      </c>
      <c r="H35" s="55">
        <v>10</v>
      </c>
      <c r="I35" s="55">
        <v>10</v>
      </c>
      <c r="J35" s="55">
        <v>10</v>
      </c>
      <c r="K35" s="55">
        <v>10</v>
      </c>
      <c r="L35" s="55" t="s">
        <v>214</v>
      </c>
      <c r="M35" s="48">
        <v>20</v>
      </c>
      <c r="N35" s="48">
        <v>20</v>
      </c>
      <c r="O35" s="48">
        <v>20.6</v>
      </c>
      <c r="P35" s="48">
        <v>20.6</v>
      </c>
      <c r="Q35" s="48">
        <v>30</v>
      </c>
      <c r="R35" s="48">
        <v>20.100000000000001</v>
      </c>
      <c r="S35" s="48">
        <v>15</v>
      </c>
      <c r="T35" s="48">
        <v>13.8</v>
      </c>
      <c r="U35" s="48">
        <v>11.4</v>
      </c>
      <c r="V35" s="69">
        <v>11.4</v>
      </c>
      <c r="W35" s="69">
        <v>9.1999999999999993</v>
      </c>
      <c r="X35" s="48">
        <v>13.1</v>
      </c>
      <c r="Y35" s="69">
        <v>19.899999999999999</v>
      </c>
      <c r="Z35" s="69">
        <v>30</v>
      </c>
      <c r="AA35" s="55">
        <v>27.7</v>
      </c>
      <c r="AB35" s="55">
        <v>28.3</v>
      </c>
      <c r="AC35" s="55">
        <v>23</v>
      </c>
      <c r="AD35" s="55">
        <v>10</v>
      </c>
      <c r="AE35" s="55">
        <v>10</v>
      </c>
      <c r="AF35" s="55">
        <v>10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12.5</v>
      </c>
      <c r="C36" s="70">
        <v>12.5</v>
      </c>
      <c r="D36" s="70">
        <v>12.6</v>
      </c>
      <c r="E36" s="70">
        <v>12.7</v>
      </c>
      <c r="F36" s="70">
        <v>12.9</v>
      </c>
      <c r="G36" s="70">
        <v>14.5</v>
      </c>
      <c r="H36" s="70">
        <v>14.5</v>
      </c>
      <c r="I36" s="70">
        <v>14.4</v>
      </c>
      <c r="J36" s="70">
        <v>14.4</v>
      </c>
      <c r="K36" s="70">
        <v>14.4</v>
      </c>
      <c r="L36" s="69"/>
      <c r="M36" s="48">
        <v>16.100000000000001</v>
      </c>
      <c r="N36" s="48">
        <v>14.3</v>
      </c>
      <c r="O36" s="48">
        <v>14.4</v>
      </c>
      <c r="P36" s="48">
        <v>14.4</v>
      </c>
      <c r="Q36" s="48">
        <v>14.4</v>
      </c>
      <c r="R36" s="48">
        <v>14.6</v>
      </c>
      <c r="S36" s="48">
        <v>14.6</v>
      </c>
      <c r="T36" s="48">
        <v>10.7</v>
      </c>
      <c r="U36" s="48">
        <v>15.7</v>
      </c>
      <c r="V36" s="48">
        <v>15.6</v>
      </c>
      <c r="W36" s="48">
        <v>15.5</v>
      </c>
      <c r="X36" s="188">
        <v>15.1</v>
      </c>
      <c r="Y36" s="48">
        <v>15.1</v>
      </c>
      <c r="Z36" s="48">
        <v>15</v>
      </c>
      <c r="AA36" s="55">
        <v>15</v>
      </c>
      <c r="AB36" s="55">
        <v>15</v>
      </c>
      <c r="AC36" s="55">
        <v>14.9</v>
      </c>
      <c r="AD36" s="55">
        <v>14.8</v>
      </c>
      <c r="AE36" s="55">
        <v>13.8</v>
      </c>
      <c r="AF36" s="55">
        <v>13.9</v>
      </c>
      <c r="AG36" s="58">
        <v>24</v>
      </c>
      <c r="AH36" s="51">
        <f t="shared" si="2"/>
        <v>16.100000000000001</v>
      </c>
      <c r="AI36" s="52">
        <f t="shared" si="3"/>
        <v>10.7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 t="s">
        <v>235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11</v>
      </c>
      <c r="C38" s="55">
        <v>11</v>
      </c>
      <c r="D38" s="55">
        <v>11</v>
      </c>
      <c r="E38" s="55">
        <v>11</v>
      </c>
      <c r="F38" s="55">
        <v>11</v>
      </c>
      <c r="G38" s="55">
        <v>11</v>
      </c>
      <c r="H38" s="55">
        <v>11</v>
      </c>
      <c r="I38" s="55">
        <v>11</v>
      </c>
      <c r="J38" s="55">
        <v>11</v>
      </c>
      <c r="K38" s="55">
        <v>11</v>
      </c>
      <c r="L38" s="69"/>
      <c r="M38" s="55">
        <v>11</v>
      </c>
      <c r="N38" s="55">
        <v>11</v>
      </c>
      <c r="O38" s="55">
        <v>11</v>
      </c>
      <c r="P38" s="55">
        <v>11</v>
      </c>
      <c r="Q38" s="55">
        <v>11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55">
        <v>10</v>
      </c>
      <c r="AB38" s="55">
        <v>10</v>
      </c>
      <c r="AC38" s="55">
        <v>10</v>
      </c>
      <c r="AD38" s="55">
        <v>10</v>
      </c>
      <c r="AE38" s="55">
        <v>10</v>
      </c>
      <c r="AF38" s="55">
        <v>10</v>
      </c>
      <c r="AG38" s="58">
        <v>14.1</v>
      </c>
      <c r="AH38" s="51">
        <f t="shared" si="2"/>
        <v>11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5.5</v>
      </c>
      <c r="C39" s="70">
        <v>5.5</v>
      </c>
      <c r="D39" s="70">
        <v>5.5</v>
      </c>
      <c r="E39" s="70">
        <v>5.5</v>
      </c>
      <c r="F39" s="70">
        <v>5.5</v>
      </c>
      <c r="G39" s="70">
        <v>5.5</v>
      </c>
      <c r="H39" s="70">
        <v>5.5</v>
      </c>
      <c r="I39" s="70">
        <v>5.5</v>
      </c>
      <c r="J39" s="70">
        <v>5.5</v>
      </c>
      <c r="K39" s="70">
        <v>5.5</v>
      </c>
      <c r="L39" s="70" t="s">
        <v>236</v>
      </c>
      <c r="M39" s="70">
        <v>5.5</v>
      </c>
      <c r="N39" s="70">
        <v>5.5</v>
      </c>
      <c r="O39" s="70">
        <v>5.5</v>
      </c>
      <c r="P39" s="70">
        <v>5.5</v>
      </c>
      <c r="Q39" s="70">
        <v>5.5</v>
      </c>
      <c r="R39" s="48">
        <v>3.9</v>
      </c>
      <c r="S39" s="48">
        <v>3.9</v>
      </c>
      <c r="T39" s="48">
        <v>3.9</v>
      </c>
      <c r="U39" s="48">
        <v>3.9</v>
      </c>
      <c r="V39" s="48">
        <v>3.9</v>
      </c>
      <c r="W39" s="48">
        <v>3.9</v>
      </c>
      <c r="X39" s="48">
        <v>3.9</v>
      </c>
      <c r="Y39" s="48">
        <v>3.9</v>
      </c>
      <c r="Z39" s="48">
        <v>3.9</v>
      </c>
      <c r="AA39" s="55">
        <v>3.9</v>
      </c>
      <c r="AB39" s="55">
        <v>3.9</v>
      </c>
      <c r="AC39" s="55">
        <v>3.9</v>
      </c>
      <c r="AD39" s="55">
        <v>3.9</v>
      </c>
      <c r="AE39" s="55">
        <v>3.9</v>
      </c>
      <c r="AF39" s="55">
        <v>3.9</v>
      </c>
      <c r="AG39" s="58">
        <v>14</v>
      </c>
      <c r="AH39" s="51">
        <f t="shared" si="2"/>
        <v>5.5</v>
      </c>
      <c r="AI39" s="52">
        <f t="shared" si="3"/>
        <v>3.9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4.3</v>
      </c>
      <c r="C40" s="55">
        <v>4.3</v>
      </c>
      <c r="D40" s="55">
        <v>4.3</v>
      </c>
      <c r="E40" s="55">
        <v>4.3</v>
      </c>
      <c r="F40" s="55">
        <v>4.3</v>
      </c>
      <c r="G40" s="55">
        <v>4.3</v>
      </c>
      <c r="H40" s="55">
        <v>4.3</v>
      </c>
      <c r="I40" s="55">
        <v>4.3</v>
      </c>
      <c r="J40" s="55">
        <v>4.3</v>
      </c>
      <c r="K40" s="55">
        <v>4.3</v>
      </c>
      <c r="L40" s="69"/>
      <c r="M40" s="55">
        <v>4.3</v>
      </c>
      <c r="N40" s="55">
        <v>4.3</v>
      </c>
      <c r="O40" s="55">
        <v>4.3</v>
      </c>
      <c r="P40" s="55">
        <v>4.3</v>
      </c>
      <c r="Q40" s="55">
        <v>4.3</v>
      </c>
      <c r="R40" s="48">
        <v>4.8</v>
      </c>
      <c r="S40" s="48">
        <v>3.7</v>
      </c>
      <c r="T40" s="48">
        <v>3.7</v>
      </c>
      <c r="U40" s="48">
        <v>3.7</v>
      </c>
      <c r="V40" s="48">
        <v>3.7</v>
      </c>
      <c r="W40" s="48">
        <v>3.7</v>
      </c>
      <c r="X40" s="48">
        <v>3.7</v>
      </c>
      <c r="Y40" s="48">
        <v>3.7</v>
      </c>
      <c r="Z40" s="48">
        <v>3.7</v>
      </c>
      <c r="AA40" s="55">
        <v>3.7</v>
      </c>
      <c r="AB40" s="55">
        <v>3.7</v>
      </c>
      <c r="AC40" s="55">
        <v>3.7</v>
      </c>
      <c r="AD40" s="55">
        <v>3.7</v>
      </c>
      <c r="AE40" s="55">
        <v>3.7</v>
      </c>
      <c r="AF40" s="55">
        <v>3.7</v>
      </c>
      <c r="AG40" s="58">
        <v>10.050000000000001</v>
      </c>
      <c r="AH40" s="51">
        <f t="shared" si="2"/>
        <v>4.8</v>
      </c>
      <c r="AI40" s="52">
        <f t="shared" si="3"/>
        <v>3.7</v>
      </c>
      <c r="AK40" s="53"/>
    </row>
    <row r="41" spans="1:41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55" t="s">
        <v>230</v>
      </c>
      <c r="M41" s="55">
        <v>3</v>
      </c>
      <c r="N41" s="55">
        <v>3</v>
      </c>
      <c r="O41" s="55">
        <v>3</v>
      </c>
      <c r="P41" s="55">
        <v>3</v>
      </c>
      <c r="Q41" s="55">
        <v>3</v>
      </c>
      <c r="R41" s="48">
        <v>3</v>
      </c>
      <c r="S41" s="48">
        <v>3</v>
      </c>
      <c r="T41" s="48">
        <v>3</v>
      </c>
      <c r="U41" s="48">
        <v>3</v>
      </c>
      <c r="V41" s="48">
        <v>3</v>
      </c>
      <c r="W41" s="48">
        <v>3</v>
      </c>
      <c r="X41" s="48">
        <v>3</v>
      </c>
      <c r="Y41" s="48">
        <v>3</v>
      </c>
      <c r="Z41" s="48">
        <v>3</v>
      </c>
      <c r="AA41" s="55">
        <v>3</v>
      </c>
      <c r="AB41" s="55">
        <v>3</v>
      </c>
      <c r="AC41" s="55">
        <v>3</v>
      </c>
      <c r="AD41" s="55">
        <v>3</v>
      </c>
      <c r="AE41" s="55">
        <v>3</v>
      </c>
      <c r="AF41" s="55">
        <v>3</v>
      </c>
      <c r="AG41" s="58">
        <v>6.2</v>
      </c>
      <c r="AH41" s="51">
        <f t="shared" si="2"/>
        <v>3</v>
      </c>
      <c r="AI41" s="52">
        <f t="shared" si="3"/>
        <v>3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/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156.34</v>
      </c>
      <c r="C43" s="68">
        <f t="shared" si="6"/>
        <v>117.14</v>
      </c>
      <c r="D43" s="68">
        <f t="shared" si="6"/>
        <v>101.84</v>
      </c>
      <c r="E43" s="68">
        <f t="shared" si="6"/>
        <v>69.239999999999995</v>
      </c>
      <c r="F43" s="68">
        <f t="shared" si="6"/>
        <v>69.739999999999995</v>
      </c>
      <c r="G43" s="68">
        <f t="shared" si="6"/>
        <v>129.84</v>
      </c>
      <c r="H43" s="68">
        <f t="shared" si="6"/>
        <v>175.04</v>
      </c>
      <c r="I43" s="68">
        <f t="shared" si="6"/>
        <v>196.24</v>
      </c>
      <c r="J43" s="68">
        <f t="shared" si="6"/>
        <v>244.74</v>
      </c>
      <c r="K43" s="68">
        <f t="shared" si="6"/>
        <v>244.74</v>
      </c>
      <c r="L43" s="68">
        <f t="shared" si="6"/>
        <v>0</v>
      </c>
      <c r="M43" s="68">
        <f t="shared" si="6"/>
        <v>282.24</v>
      </c>
      <c r="N43" s="68">
        <f t="shared" si="6"/>
        <v>290.54000000000002</v>
      </c>
      <c r="O43" s="68">
        <f t="shared" si="6"/>
        <v>287.64000000000004</v>
      </c>
      <c r="P43" s="68">
        <f t="shared" si="6"/>
        <v>302.34000000000003</v>
      </c>
      <c r="Q43" s="68">
        <f t="shared" si="6"/>
        <v>334.54</v>
      </c>
      <c r="R43" s="68">
        <f t="shared" si="6"/>
        <v>328.64000000000004</v>
      </c>
      <c r="S43" s="68">
        <f t="shared" si="6"/>
        <v>305.14</v>
      </c>
      <c r="T43" s="68">
        <f t="shared" si="6"/>
        <v>277.03999999999996</v>
      </c>
      <c r="U43" s="68">
        <f t="shared" si="6"/>
        <v>254.73999999999998</v>
      </c>
      <c r="V43" s="68">
        <f t="shared" si="6"/>
        <v>241.33999999999997</v>
      </c>
      <c r="W43" s="68">
        <f t="shared" si="6"/>
        <v>221.64</v>
      </c>
      <c r="X43" s="68">
        <f t="shared" si="6"/>
        <v>261.14</v>
      </c>
      <c r="Y43" s="68">
        <f t="shared" si="6"/>
        <v>283.74</v>
      </c>
      <c r="Z43" s="68">
        <f t="shared" si="6"/>
        <v>341.23999999999995</v>
      </c>
      <c r="AA43" s="68">
        <f t="shared" si="6"/>
        <v>339.14</v>
      </c>
      <c r="AB43" s="68">
        <f t="shared" si="6"/>
        <v>340.04</v>
      </c>
      <c r="AC43" s="68">
        <f t="shared" si="6"/>
        <v>308.73999999999995</v>
      </c>
      <c r="AD43" s="68">
        <f t="shared" si="6"/>
        <v>208.04</v>
      </c>
      <c r="AE43" s="68">
        <f t="shared" si="6"/>
        <v>173.64</v>
      </c>
      <c r="AF43" s="68">
        <f t="shared" si="6"/>
        <v>173.54</v>
      </c>
      <c r="AG43" s="73">
        <f>SUM(AG31:AG42)</f>
        <v>464.91</v>
      </c>
      <c r="AH43" s="51">
        <f t="shared" si="2"/>
        <v>341.23999999999995</v>
      </c>
      <c r="AI43" s="52">
        <f t="shared" si="3"/>
        <v>0</v>
      </c>
      <c r="AK43" s="53"/>
    </row>
    <row r="44" spans="1:41" ht="15.75" thickBot="1" x14ac:dyDescent="0.3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68" t="s">
        <v>230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48">
        <v>0</v>
      </c>
      <c r="S44" s="48">
        <v>0.1</v>
      </c>
      <c r="T44" s="48">
        <v>0.1</v>
      </c>
      <c r="U44" s="48">
        <v>20.5</v>
      </c>
      <c r="V44" s="48">
        <v>20.5</v>
      </c>
      <c r="W44" s="48">
        <v>20.2</v>
      </c>
      <c r="X44" s="48">
        <v>10.5</v>
      </c>
      <c r="Y44" s="48">
        <v>10.1</v>
      </c>
      <c r="Z44" s="48">
        <v>0.1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20.5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/>
      <c r="M45" s="55">
        <v>0</v>
      </c>
      <c r="N45" s="55">
        <v>0</v>
      </c>
      <c r="O45" s="55">
        <v>0</v>
      </c>
      <c r="P45" s="55">
        <v>0</v>
      </c>
      <c r="Q45" s="55">
        <v>0</v>
      </c>
      <c r="R45" s="48">
        <v>0</v>
      </c>
      <c r="S45" s="48">
        <v>0</v>
      </c>
      <c r="T45" s="48">
        <v>0</v>
      </c>
      <c r="U45" s="69">
        <v>9.9</v>
      </c>
      <c r="V45" s="69">
        <v>9.9</v>
      </c>
      <c r="W45" s="69">
        <v>10.4</v>
      </c>
      <c r="X45" s="69">
        <v>10.199999999999999</v>
      </c>
      <c r="Y45" s="69">
        <v>4.8</v>
      </c>
      <c r="Z45" s="69">
        <v>4.0999999999999996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10.4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48" t="s">
        <v>229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48">
        <v>0</v>
      </c>
      <c r="S46" s="48">
        <v>0</v>
      </c>
      <c r="T46" s="48">
        <v>0</v>
      </c>
      <c r="U46" s="76">
        <v>3.6</v>
      </c>
      <c r="V46" s="76">
        <v>3.6</v>
      </c>
      <c r="W46" s="76">
        <v>3.8</v>
      </c>
      <c r="X46" s="76">
        <v>3.7</v>
      </c>
      <c r="Y46" s="76">
        <v>1.8</v>
      </c>
      <c r="Z46" s="76">
        <v>1.5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3.8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9"/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0.1</v>
      </c>
      <c r="T47" s="68">
        <f t="shared" si="7"/>
        <v>0.1</v>
      </c>
      <c r="U47" s="68">
        <f t="shared" si="7"/>
        <v>34</v>
      </c>
      <c r="V47" s="68">
        <f t="shared" si="7"/>
        <v>34</v>
      </c>
      <c r="W47" s="68">
        <f t="shared" si="7"/>
        <v>34.4</v>
      </c>
      <c r="X47" s="68">
        <f t="shared" si="7"/>
        <v>24.4</v>
      </c>
      <c r="Y47" s="68">
        <f t="shared" si="7"/>
        <v>16.7</v>
      </c>
      <c r="Z47" s="68">
        <f t="shared" si="7"/>
        <v>5.6999999999999993</v>
      </c>
      <c r="AA47" s="68">
        <f t="shared" si="7"/>
        <v>0</v>
      </c>
      <c r="AB47" s="68">
        <f t="shared" si="7"/>
        <v>0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34.4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66</v>
      </c>
      <c r="C48" s="48">
        <v>57</v>
      </c>
      <c r="D48" s="48">
        <v>63.9</v>
      </c>
      <c r="E48" s="48">
        <v>74.5</v>
      </c>
      <c r="F48" s="48">
        <v>69.900000000000006</v>
      </c>
      <c r="G48" s="48">
        <v>72.3</v>
      </c>
      <c r="H48" s="48">
        <v>63.1</v>
      </c>
      <c r="I48" s="48">
        <v>61.2</v>
      </c>
      <c r="J48" s="48">
        <v>65.099999999999994</v>
      </c>
      <c r="K48" s="48">
        <v>65.099999999999994</v>
      </c>
      <c r="L48" s="69" t="s">
        <v>228</v>
      </c>
      <c r="M48" s="48">
        <v>45</v>
      </c>
      <c r="N48" s="48">
        <v>62.34</v>
      </c>
      <c r="O48" s="48">
        <v>65</v>
      </c>
      <c r="P48" s="48">
        <v>70</v>
      </c>
      <c r="Q48" s="48">
        <v>72</v>
      </c>
      <c r="R48" s="48">
        <v>64.3</v>
      </c>
      <c r="S48" s="48">
        <v>67.13</v>
      </c>
      <c r="T48" s="48">
        <v>63</v>
      </c>
      <c r="U48" s="48">
        <v>68.2</v>
      </c>
      <c r="V48" s="48">
        <v>71.3</v>
      </c>
      <c r="W48" s="48">
        <v>66</v>
      </c>
      <c r="X48" s="48">
        <v>71.599999999999994</v>
      </c>
      <c r="Y48" s="48">
        <v>64.400000000000006</v>
      </c>
      <c r="Z48" s="48">
        <v>79</v>
      </c>
      <c r="AA48" s="48">
        <v>73</v>
      </c>
      <c r="AB48" s="48">
        <v>69</v>
      </c>
      <c r="AC48" s="48">
        <v>74</v>
      </c>
      <c r="AD48" s="48">
        <v>73.59</v>
      </c>
      <c r="AE48" s="48">
        <v>68.2</v>
      </c>
      <c r="AF48" s="48">
        <v>64.599999999999994</v>
      </c>
      <c r="AG48" s="56"/>
      <c r="AH48" s="51">
        <f t="shared" si="2"/>
        <v>79</v>
      </c>
      <c r="AI48" s="52">
        <f t="shared" si="3"/>
        <v>45</v>
      </c>
      <c r="AK48" s="53"/>
    </row>
    <row r="49" spans="1:37" x14ac:dyDescent="0.25">
      <c r="A49" s="57" t="s">
        <v>56</v>
      </c>
      <c r="B49" s="69">
        <v>117</v>
      </c>
      <c r="C49" s="69">
        <v>118</v>
      </c>
      <c r="D49" s="69">
        <v>89.2</v>
      </c>
      <c r="E49" s="69">
        <v>95.1</v>
      </c>
      <c r="F49" s="69">
        <v>104.1</v>
      </c>
      <c r="G49" s="69">
        <v>100</v>
      </c>
      <c r="H49" s="69">
        <v>100</v>
      </c>
      <c r="I49" s="69">
        <v>0</v>
      </c>
      <c r="J49" s="69">
        <v>0</v>
      </c>
      <c r="K49" s="69">
        <v>0</v>
      </c>
      <c r="L49" s="69"/>
      <c r="M49" s="48">
        <v>103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89.7</v>
      </c>
      <c r="U49" s="78">
        <v>84.7</v>
      </c>
      <c r="V49" s="78">
        <v>80.599999999999994</v>
      </c>
      <c r="W49" s="78">
        <v>84</v>
      </c>
      <c r="X49" s="78">
        <v>110</v>
      </c>
      <c r="Y49" s="78">
        <v>126</v>
      </c>
      <c r="Z49" s="78">
        <v>142</v>
      </c>
      <c r="AA49" s="69">
        <v>132</v>
      </c>
      <c r="AB49" s="69">
        <v>122</v>
      </c>
      <c r="AC49" s="69">
        <v>142</v>
      </c>
      <c r="AD49" s="69">
        <v>124</v>
      </c>
      <c r="AE49" s="69">
        <v>114</v>
      </c>
      <c r="AF49" s="69">
        <v>110</v>
      </c>
      <c r="AG49" s="58"/>
      <c r="AH49" s="51">
        <f t="shared" si="2"/>
        <v>142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212</v>
      </c>
      <c r="C50" s="69">
        <v>240</v>
      </c>
      <c r="D50" s="69">
        <v>260</v>
      </c>
      <c r="E50" s="69">
        <v>274.39999999999998</v>
      </c>
      <c r="F50" s="69">
        <v>285</v>
      </c>
      <c r="G50" s="48">
        <v>259</v>
      </c>
      <c r="H50" s="48">
        <v>237.7</v>
      </c>
      <c r="I50" s="48">
        <v>350</v>
      </c>
      <c r="J50" s="48">
        <v>324</v>
      </c>
      <c r="K50" s="48">
        <v>324</v>
      </c>
      <c r="L50" s="48" t="s">
        <v>210</v>
      </c>
      <c r="M50" s="69">
        <v>286</v>
      </c>
      <c r="N50" s="69">
        <v>300</v>
      </c>
      <c r="O50" s="69">
        <v>306</v>
      </c>
      <c r="P50" s="69">
        <v>310</v>
      </c>
      <c r="Q50" s="69">
        <v>290</v>
      </c>
      <c r="R50" s="69">
        <f>153.9+155.6</f>
        <v>309.5</v>
      </c>
      <c r="S50" s="69">
        <f>147.7+148</f>
        <v>295.7</v>
      </c>
      <c r="T50" s="69">
        <v>310</v>
      </c>
      <c r="U50" s="79">
        <v>290</v>
      </c>
      <c r="V50" s="79">
        <v>272</v>
      </c>
      <c r="W50" s="79">
        <v>300</v>
      </c>
      <c r="X50" s="79">
        <v>0</v>
      </c>
      <c r="Y50" s="79">
        <v>320</v>
      </c>
      <c r="Z50" s="79">
        <v>328.9</v>
      </c>
      <c r="AA50" s="69">
        <v>326</v>
      </c>
      <c r="AB50" s="69">
        <v>332</v>
      </c>
      <c r="AC50" s="69">
        <v>256</v>
      </c>
      <c r="AD50" s="69">
        <v>205</v>
      </c>
      <c r="AE50" s="69">
        <v>190</v>
      </c>
      <c r="AF50" s="69">
        <v>189</v>
      </c>
      <c r="AG50" s="80"/>
      <c r="AH50" s="51">
        <f t="shared" si="2"/>
        <v>350</v>
      </c>
      <c r="AI50" s="52">
        <f t="shared" si="3"/>
        <v>0</v>
      </c>
      <c r="AK50" s="53"/>
    </row>
    <row r="51" spans="1:37" x14ac:dyDescent="0.25">
      <c r="A51" s="57" t="s">
        <v>58</v>
      </c>
      <c r="B51" s="81">
        <v>0</v>
      </c>
      <c r="C51" s="81">
        <v>0</v>
      </c>
      <c r="D51" s="81">
        <v>15</v>
      </c>
      <c r="E51" s="81">
        <v>15</v>
      </c>
      <c r="F51" s="81">
        <v>15</v>
      </c>
      <c r="G51" s="81">
        <v>15</v>
      </c>
      <c r="H51" s="81">
        <v>15</v>
      </c>
      <c r="I51" s="81">
        <v>15</v>
      </c>
      <c r="J51" s="81">
        <v>15</v>
      </c>
      <c r="K51" s="81">
        <v>15</v>
      </c>
      <c r="L51" s="48"/>
      <c r="M51" s="69">
        <v>12.6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81">
        <v>0</v>
      </c>
      <c r="AC51" s="81">
        <v>16</v>
      </c>
      <c r="AD51" s="81">
        <v>15</v>
      </c>
      <c r="AE51" s="81">
        <v>15</v>
      </c>
      <c r="AF51" s="81">
        <v>15</v>
      </c>
      <c r="AG51" s="80"/>
      <c r="AH51" s="51">
        <f t="shared" si="2"/>
        <v>16</v>
      </c>
      <c r="AI51" s="52">
        <f t="shared" si="3"/>
        <v>0</v>
      </c>
      <c r="AK51" s="53"/>
    </row>
    <row r="52" spans="1:37" x14ac:dyDescent="0.25">
      <c r="A52" s="57" t="s">
        <v>59</v>
      </c>
      <c r="B52" s="81">
        <v>0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1">
        <v>0</v>
      </c>
      <c r="L52" s="55" t="s">
        <v>213</v>
      </c>
      <c r="M52" s="81">
        <v>0</v>
      </c>
      <c r="N52" s="81">
        <v>0</v>
      </c>
      <c r="O52" s="81">
        <v>0</v>
      </c>
      <c r="P52" s="81">
        <v>0</v>
      </c>
      <c r="Q52" s="81">
        <v>0</v>
      </c>
      <c r="R52" s="69">
        <v>0</v>
      </c>
      <c r="S52" s="48">
        <v>0</v>
      </c>
      <c r="T52" s="48">
        <v>0</v>
      </c>
      <c r="U52" s="48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48">
        <v>0</v>
      </c>
      <c r="AD52" s="48">
        <v>64</v>
      </c>
      <c r="AE52" s="48">
        <v>57.6</v>
      </c>
      <c r="AF52" s="48">
        <v>61.9</v>
      </c>
      <c r="AG52" s="80"/>
      <c r="AH52" s="51">
        <f t="shared" si="2"/>
        <v>64</v>
      </c>
      <c r="AI52" s="52">
        <f t="shared" si="3"/>
        <v>0</v>
      </c>
      <c r="AK52" s="53"/>
    </row>
    <row r="53" spans="1:37" x14ac:dyDescent="0.25">
      <c r="A53" s="57" t="s">
        <v>60</v>
      </c>
      <c r="B53" s="81">
        <v>0</v>
      </c>
      <c r="C53" s="81">
        <v>0</v>
      </c>
      <c r="D53" s="81">
        <v>0</v>
      </c>
      <c r="E53" s="81">
        <v>0</v>
      </c>
      <c r="F53" s="81">
        <v>0</v>
      </c>
      <c r="G53" s="81">
        <v>0</v>
      </c>
      <c r="H53" s="69">
        <v>0</v>
      </c>
      <c r="I53" s="69">
        <v>0</v>
      </c>
      <c r="J53" s="69">
        <v>0</v>
      </c>
      <c r="K53" s="69">
        <v>0</v>
      </c>
      <c r="L53" s="70"/>
      <c r="M53" s="69">
        <v>0</v>
      </c>
      <c r="N53" s="69">
        <v>0</v>
      </c>
      <c r="O53" s="69">
        <v>0</v>
      </c>
      <c r="P53" s="69">
        <v>0</v>
      </c>
      <c r="Q53" s="69">
        <v>0</v>
      </c>
      <c r="R53" s="69">
        <v>0</v>
      </c>
      <c r="S53" s="82">
        <v>0</v>
      </c>
      <c r="T53" s="82">
        <v>0</v>
      </c>
      <c r="U53" s="82">
        <v>0</v>
      </c>
      <c r="V53" s="69">
        <v>0</v>
      </c>
      <c r="W53" s="69">
        <v>0</v>
      </c>
      <c r="X53" s="69">
        <v>0</v>
      </c>
      <c r="Y53" s="69">
        <v>0</v>
      </c>
      <c r="Z53" s="69">
        <v>0</v>
      </c>
      <c r="AA53" s="69">
        <v>0</v>
      </c>
      <c r="AB53" s="69">
        <v>0</v>
      </c>
      <c r="AC53" s="82">
        <v>0</v>
      </c>
      <c r="AD53" s="82">
        <v>0</v>
      </c>
      <c r="AE53" s="82">
        <v>0</v>
      </c>
      <c r="AF53" s="82">
        <v>0</v>
      </c>
      <c r="AG53" s="80"/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81">
        <v>0</v>
      </c>
      <c r="E54" s="81">
        <v>0</v>
      </c>
      <c r="F54" s="81">
        <v>0</v>
      </c>
      <c r="G54" s="81">
        <v>0</v>
      </c>
      <c r="H54" s="48">
        <v>0</v>
      </c>
      <c r="I54" s="48">
        <v>0</v>
      </c>
      <c r="J54" s="48">
        <v>0</v>
      </c>
      <c r="K54" s="48">
        <v>0</v>
      </c>
      <c r="L54" s="55"/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69">
        <v>0</v>
      </c>
      <c r="S54" s="82">
        <v>0</v>
      </c>
      <c r="T54" s="82">
        <v>0</v>
      </c>
      <c r="U54" s="82">
        <v>0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55"/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69">
        <v>0</v>
      </c>
      <c r="S55" s="82">
        <v>0</v>
      </c>
      <c r="T55" s="81">
        <v>0</v>
      </c>
      <c r="U55" s="81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/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69">
        <v>0</v>
      </c>
      <c r="S56" s="82">
        <v>0</v>
      </c>
      <c r="T56" s="81">
        <v>0</v>
      </c>
      <c r="U56" s="81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0</v>
      </c>
      <c r="AB56" s="69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81">
        <v>0</v>
      </c>
      <c r="E57" s="81">
        <v>0</v>
      </c>
      <c r="F57" s="81">
        <v>0</v>
      </c>
      <c r="G57" s="81">
        <v>0</v>
      </c>
      <c r="H57" s="69">
        <v>0</v>
      </c>
      <c r="I57" s="69">
        <v>0</v>
      </c>
      <c r="J57" s="69">
        <v>0</v>
      </c>
      <c r="K57" s="69">
        <v>0</v>
      </c>
      <c r="L57" s="69"/>
      <c r="M57" s="69">
        <v>0</v>
      </c>
      <c r="N57" s="69">
        <v>0</v>
      </c>
      <c r="O57" s="69">
        <v>0</v>
      </c>
      <c r="P57" s="69">
        <v>0</v>
      </c>
      <c r="Q57" s="69">
        <v>0</v>
      </c>
      <c r="R57" s="69">
        <v>0</v>
      </c>
      <c r="S57" s="82">
        <v>0</v>
      </c>
      <c r="T57" s="84">
        <v>0</v>
      </c>
      <c r="U57" s="84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48">
        <v>0</v>
      </c>
      <c r="I58" s="48">
        <v>0</v>
      </c>
      <c r="J58" s="48">
        <v>0</v>
      </c>
      <c r="K58" s="48">
        <v>0</v>
      </c>
      <c r="L58" s="55"/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69">
        <v>0</v>
      </c>
      <c r="S58" s="82">
        <v>0</v>
      </c>
      <c r="T58" s="84">
        <v>0</v>
      </c>
      <c r="U58" s="84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395</v>
      </c>
      <c r="C59" s="68">
        <f t="shared" ref="C59:AF59" si="8">SUM(C48:C58)</f>
        <v>415</v>
      </c>
      <c r="D59" s="68">
        <f t="shared" si="8"/>
        <v>428.1</v>
      </c>
      <c r="E59" s="68">
        <f t="shared" si="8"/>
        <v>459</v>
      </c>
      <c r="F59" s="68">
        <f t="shared" si="8"/>
        <v>474</v>
      </c>
      <c r="G59" s="68">
        <f t="shared" si="8"/>
        <v>446.3</v>
      </c>
      <c r="H59" s="68">
        <f t="shared" si="8"/>
        <v>415.79999999999995</v>
      </c>
      <c r="I59" s="68">
        <f t="shared" si="8"/>
        <v>426.2</v>
      </c>
      <c r="J59" s="68">
        <f t="shared" si="8"/>
        <v>404.1</v>
      </c>
      <c r="K59" s="68">
        <f t="shared" si="8"/>
        <v>404.1</v>
      </c>
      <c r="L59" s="68">
        <f>SUM(L53:L58)</f>
        <v>0</v>
      </c>
      <c r="M59" s="68">
        <f t="shared" si="8"/>
        <v>446.6</v>
      </c>
      <c r="N59" s="68">
        <f t="shared" si="8"/>
        <v>362.34000000000003</v>
      </c>
      <c r="O59" s="68">
        <f t="shared" si="8"/>
        <v>371</v>
      </c>
      <c r="P59" s="68">
        <f t="shared" si="8"/>
        <v>380</v>
      </c>
      <c r="Q59" s="68">
        <f t="shared" si="8"/>
        <v>362</v>
      </c>
      <c r="R59" s="68">
        <f t="shared" si="8"/>
        <v>373.8</v>
      </c>
      <c r="S59" s="68">
        <f t="shared" si="8"/>
        <v>362.83</v>
      </c>
      <c r="T59" s="68">
        <f t="shared" si="8"/>
        <v>462.7</v>
      </c>
      <c r="U59" s="68">
        <f t="shared" si="8"/>
        <v>442.9</v>
      </c>
      <c r="V59" s="68">
        <f t="shared" si="8"/>
        <v>423.9</v>
      </c>
      <c r="W59" s="68">
        <f t="shared" si="8"/>
        <v>450</v>
      </c>
      <c r="X59" s="68">
        <f t="shared" si="8"/>
        <v>181.6</v>
      </c>
      <c r="Y59" s="68">
        <f t="shared" si="8"/>
        <v>510.4</v>
      </c>
      <c r="Z59" s="68">
        <f t="shared" si="8"/>
        <v>549.9</v>
      </c>
      <c r="AA59" s="68">
        <f t="shared" si="8"/>
        <v>531</v>
      </c>
      <c r="AB59" s="68">
        <f t="shared" si="8"/>
        <v>523</v>
      </c>
      <c r="AC59" s="68">
        <f t="shared" si="8"/>
        <v>488</v>
      </c>
      <c r="AD59" s="68">
        <f t="shared" si="8"/>
        <v>481.59000000000003</v>
      </c>
      <c r="AE59" s="68">
        <f t="shared" si="8"/>
        <v>444.8</v>
      </c>
      <c r="AF59" s="68">
        <f t="shared" si="8"/>
        <v>440.5</v>
      </c>
      <c r="AG59" s="73">
        <f>SUM(AG48:AG58)</f>
        <v>0</v>
      </c>
      <c r="AH59" s="51">
        <f t="shared" si="2"/>
        <v>549.9</v>
      </c>
      <c r="AI59" s="52">
        <f t="shared" si="3"/>
        <v>0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/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/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/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f>B63+B59+B47+B43+B30+B64</f>
        <v>821.64</v>
      </c>
      <c r="C65" s="90">
        <f t="shared" ref="C65:AF65" si="10">C63+C59+C47+C43+C30+C64</f>
        <v>802.43999999999994</v>
      </c>
      <c r="D65" s="90">
        <f t="shared" si="10"/>
        <v>800.84</v>
      </c>
      <c r="E65" s="90">
        <f t="shared" si="10"/>
        <v>800.44</v>
      </c>
      <c r="F65" s="90">
        <f t="shared" si="10"/>
        <v>816.84</v>
      </c>
      <c r="G65" s="90">
        <f t="shared" si="10"/>
        <v>849.34</v>
      </c>
      <c r="H65" s="90">
        <v>855.63999999999987</v>
      </c>
      <c r="I65" s="90">
        <f t="shared" si="10"/>
        <v>893.84</v>
      </c>
      <c r="J65" s="90">
        <f t="shared" si="10"/>
        <v>917.54000000000008</v>
      </c>
      <c r="K65" s="90">
        <f t="shared" si="10"/>
        <v>918.74</v>
      </c>
      <c r="L65" s="90">
        <f t="shared" si="10"/>
        <v>0</v>
      </c>
      <c r="M65" s="90">
        <f t="shared" si="10"/>
        <v>1014.44</v>
      </c>
      <c r="N65" s="90">
        <f t="shared" si="10"/>
        <v>937.68000000000006</v>
      </c>
      <c r="O65" s="90">
        <f t="shared" si="10"/>
        <v>941.44</v>
      </c>
      <c r="P65" s="90">
        <f t="shared" si="10"/>
        <v>950.34</v>
      </c>
      <c r="Q65" s="90">
        <f t="shared" si="10"/>
        <v>964.54</v>
      </c>
      <c r="R65" s="90">
        <f t="shared" si="10"/>
        <v>962.84</v>
      </c>
      <c r="S65" s="90">
        <f t="shared" si="10"/>
        <v>928.06999999999994</v>
      </c>
      <c r="T65" s="90">
        <f t="shared" si="10"/>
        <v>1002.54</v>
      </c>
      <c r="U65" s="90">
        <f t="shared" si="10"/>
        <v>992.94</v>
      </c>
      <c r="V65" s="90">
        <f t="shared" si="10"/>
        <v>951.74</v>
      </c>
      <c r="W65" s="90">
        <f t="shared" si="10"/>
        <v>960.24</v>
      </c>
      <c r="X65" s="90">
        <f t="shared" si="10"/>
        <v>718.93999999999994</v>
      </c>
      <c r="Y65" s="90">
        <f t="shared" si="10"/>
        <v>1062.24</v>
      </c>
      <c r="Z65" s="90">
        <f t="shared" si="10"/>
        <v>1155.6399999999999</v>
      </c>
      <c r="AA65" s="90">
        <f t="shared" si="10"/>
        <v>1129.94</v>
      </c>
      <c r="AB65" s="90">
        <f t="shared" si="10"/>
        <v>1126.44</v>
      </c>
      <c r="AC65" s="90">
        <f t="shared" si="10"/>
        <v>1062.3399999999999</v>
      </c>
      <c r="AD65" s="90">
        <f t="shared" si="10"/>
        <v>956.53</v>
      </c>
      <c r="AE65" s="90">
        <f t="shared" si="10"/>
        <v>886.34</v>
      </c>
      <c r="AF65" s="90">
        <f t="shared" si="10"/>
        <v>885.04</v>
      </c>
      <c r="AG65" s="73">
        <f>AG63+AG59+AG47+AG43+AG30+AG64</f>
        <v>1355.5100000000002</v>
      </c>
      <c r="AH65" s="51">
        <f t="shared" si="2"/>
        <v>1155.6399999999999</v>
      </c>
      <c r="AI65" s="52">
        <f t="shared" si="3"/>
        <v>0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/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/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/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/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50.024000000000001</v>
      </c>
      <c r="C72" s="93">
        <v>50.082999999999998</v>
      </c>
      <c r="D72" s="93">
        <v>50.018000000000001</v>
      </c>
      <c r="E72" s="93">
        <v>50.018999999999998</v>
      </c>
      <c r="F72" s="93">
        <v>49.896000000000001</v>
      </c>
      <c r="G72" s="93">
        <v>49.991</v>
      </c>
      <c r="H72" s="93">
        <v>49.991</v>
      </c>
      <c r="I72" s="93">
        <v>50.015000000000001</v>
      </c>
      <c r="J72" s="93">
        <v>50.087000000000003</v>
      </c>
      <c r="K72" s="93">
        <v>50.087000000000003</v>
      </c>
      <c r="L72" s="93"/>
      <c r="M72" s="93">
        <v>50.012999999999998</v>
      </c>
      <c r="N72" s="93">
        <v>49.994999999999997</v>
      </c>
      <c r="O72" s="93">
        <v>49.984999999999999</v>
      </c>
      <c r="P72" s="93">
        <v>50.012999999999998</v>
      </c>
      <c r="Q72" s="94">
        <v>50.076000000000001</v>
      </c>
      <c r="R72" s="93">
        <v>49.844000000000001</v>
      </c>
      <c r="S72" s="93">
        <v>49.892000000000003</v>
      </c>
      <c r="T72" s="93">
        <v>49.783999999999999</v>
      </c>
      <c r="U72" s="93">
        <v>50.12</v>
      </c>
      <c r="V72" s="93">
        <v>50.04</v>
      </c>
      <c r="W72" s="93">
        <v>50.04</v>
      </c>
      <c r="X72" s="93">
        <v>50.14</v>
      </c>
      <c r="Y72" s="93">
        <v>50.04</v>
      </c>
      <c r="Z72" s="93">
        <v>50.043999999999997</v>
      </c>
      <c r="AA72" s="93">
        <v>50.042000000000002</v>
      </c>
      <c r="AB72" s="93">
        <v>50.02</v>
      </c>
      <c r="AC72" s="93">
        <v>49.95</v>
      </c>
      <c r="AD72" s="93">
        <v>50.02</v>
      </c>
      <c r="AE72" s="93">
        <v>50.04</v>
      </c>
      <c r="AF72" s="95">
        <v>49.97</v>
      </c>
      <c r="AG72" s="96"/>
      <c r="AH72" s="51">
        <f t="shared" si="2"/>
        <v>50.14</v>
      </c>
      <c r="AI72" s="52">
        <f t="shared" si="3"/>
        <v>49.783999999999999</v>
      </c>
    </row>
    <row r="73" spans="1:35" x14ac:dyDescent="0.25">
      <c r="A73" s="97" t="s">
        <v>80</v>
      </c>
      <c r="B73" s="69">
        <v>127</v>
      </c>
      <c r="C73" s="69">
        <v>127.4</v>
      </c>
      <c r="D73" s="69">
        <v>127.1</v>
      </c>
      <c r="E73" s="69">
        <v>127.3</v>
      </c>
      <c r="F73" s="69">
        <v>126.6</v>
      </c>
      <c r="G73" s="69">
        <v>127</v>
      </c>
      <c r="H73" s="69">
        <v>127</v>
      </c>
      <c r="I73" s="69">
        <v>126.7</v>
      </c>
      <c r="J73" s="69">
        <v>125.3</v>
      </c>
      <c r="K73" s="69">
        <v>125.3</v>
      </c>
      <c r="L73" s="69"/>
      <c r="M73" s="69">
        <v>124.2</v>
      </c>
      <c r="N73" s="69">
        <v>123.7</v>
      </c>
      <c r="O73" s="69">
        <v>125.5</v>
      </c>
      <c r="P73" s="69">
        <v>125.5</v>
      </c>
      <c r="Q73" s="98">
        <v>125.6</v>
      </c>
      <c r="R73" s="98">
        <v>125.4</v>
      </c>
      <c r="S73" s="98">
        <v>124.9</v>
      </c>
      <c r="T73" s="98">
        <v>124.6</v>
      </c>
      <c r="U73" s="98">
        <v>126.6</v>
      </c>
      <c r="V73" s="98">
        <v>127</v>
      </c>
      <c r="W73" s="98">
        <v>126.5</v>
      </c>
      <c r="X73" s="98">
        <v>127.8</v>
      </c>
      <c r="Y73" s="98">
        <v>127.1</v>
      </c>
      <c r="Z73" s="98">
        <v>123.9</v>
      </c>
      <c r="AA73" s="69">
        <v>122.9</v>
      </c>
      <c r="AB73" s="69">
        <v>123.4</v>
      </c>
      <c r="AC73" s="69">
        <v>124.2</v>
      </c>
      <c r="AD73" s="69">
        <v>127</v>
      </c>
      <c r="AE73" s="69">
        <v>128.80000000000001</v>
      </c>
      <c r="AF73" s="99">
        <v>128.30000000000001</v>
      </c>
      <c r="AG73" s="100"/>
      <c r="AH73" s="51">
        <f t="shared" si="2"/>
        <v>128.80000000000001</v>
      </c>
      <c r="AI73" s="52">
        <f t="shared" si="3"/>
        <v>122.9</v>
      </c>
    </row>
    <row r="74" spans="1:35" x14ac:dyDescent="0.25">
      <c r="A74" s="97" t="s">
        <v>81</v>
      </c>
      <c r="B74" s="69">
        <v>130.69999999999999</v>
      </c>
      <c r="C74" s="69">
        <v>131</v>
      </c>
      <c r="D74" s="69">
        <v>130.6</v>
      </c>
      <c r="E74" s="69">
        <v>130.80000000000001</v>
      </c>
      <c r="F74" s="69">
        <v>129.9</v>
      </c>
      <c r="G74" s="69">
        <v>129.6</v>
      </c>
      <c r="H74" s="69">
        <v>129.6</v>
      </c>
      <c r="I74" s="69">
        <v>129.5</v>
      </c>
      <c r="J74" s="69">
        <v>127.9</v>
      </c>
      <c r="K74" s="69">
        <v>127.9</v>
      </c>
      <c r="L74" s="69"/>
      <c r="M74" s="69">
        <v>127.3</v>
      </c>
      <c r="N74" s="69">
        <v>127.1</v>
      </c>
      <c r="O74" s="69">
        <v>128.5</v>
      </c>
      <c r="P74" s="69">
        <v>128.5</v>
      </c>
      <c r="Q74" s="98">
        <v>128.19999999999999</v>
      </c>
      <c r="R74" s="98">
        <v>128.5</v>
      </c>
      <c r="S74" s="98">
        <v>128</v>
      </c>
      <c r="T74" s="98">
        <v>127.7</v>
      </c>
      <c r="U74" s="98">
        <v>129.5</v>
      </c>
      <c r="V74" s="98">
        <v>129.80000000000001</v>
      </c>
      <c r="W74" s="188">
        <v>129.5</v>
      </c>
      <c r="X74" s="98">
        <v>130.6</v>
      </c>
      <c r="Y74" s="98">
        <v>130.1</v>
      </c>
      <c r="Z74" s="98">
        <v>127.2</v>
      </c>
      <c r="AA74" s="69">
        <v>126.4</v>
      </c>
      <c r="AB74" s="69">
        <v>127</v>
      </c>
      <c r="AC74" s="69">
        <v>127.9</v>
      </c>
      <c r="AD74" s="69">
        <v>130.4</v>
      </c>
      <c r="AE74" s="69">
        <v>132</v>
      </c>
      <c r="AF74" s="99">
        <v>131.69999999999999</v>
      </c>
      <c r="AG74" s="100"/>
      <c r="AH74" s="51">
        <f t="shared" si="2"/>
        <v>132</v>
      </c>
      <c r="AI74" s="52">
        <f t="shared" si="3"/>
        <v>126.4</v>
      </c>
    </row>
    <row r="75" spans="1:35" x14ac:dyDescent="0.25">
      <c r="A75" s="97" t="s">
        <v>82</v>
      </c>
      <c r="B75" s="69">
        <v>129.80000000000001</v>
      </c>
      <c r="C75" s="69">
        <v>130</v>
      </c>
      <c r="D75" s="69">
        <v>132.1</v>
      </c>
      <c r="E75" s="69">
        <v>129.9</v>
      </c>
      <c r="F75" s="69">
        <v>130.6</v>
      </c>
      <c r="G75" s="69">
        <v>130.19999999999999</v>
      </c>
      <c r="H75" s="69">
        <v>130.19999999999999</v>
      </c>
      <c r="I75" s="69">
        <v>125.6</v>
      </c>
      <c r="J75" s="69">
        <v>126.4</v>
      </c>
      <c r="K75" s="69">
        <v>126.4</v>
      </c>
      <c r="L75" s="69"/>
      <c r="M75" s="69">
        <v>128.80000000000001</v>
      </c>
      <c r="N75" s="69">
        <v>129.69999999999999</v>
      </c>
      <c r="O75" s="69">
        <v>129.69999999999999</v>
      </c>
      <c r="P75" s="69">
        <v>129.69999999999999</v>
      </c>
      <c r="Q75" s="69">
        <v>128.9</v>
      </c>
      <c r="R75" s="69">
        <v>129.69999999999999</v>
      </c>
      <c r="S75" s="69">
        <v>130.19999999999999</v>
      </c>
      <c r="T75" s="98">
        <v>129.69999999999999</v>
      </c>
      <c r="U75" s="98">
        <v>131.4</v>
      </c>
      <c r="V75" s="98">
        <v>130.1</v>
      </c>
      <c r="W75" s="98">
        <v>131.4</v>
      </c>
      <c r="X75" s="98">
        <v>130.6</v>
      </c>
      <c r="Y75" s="98">
        <v>128</v>
      </c>
      <c r="Z75" s="98">
        <v>129.4</v>
      </c>
      <c r="AA75" s="69">
        <v>129.1</v>
      </c>
      <c r="AB75" s="69">
        <v>129.69999999999999</v>
      </c>
      <c r="AC75" s="69">
        <v>130.6</v>
      </c>
      <c r="AD75" s="69">
        <v>129.80000000000001</v>
      </c>
      <c r="AE75" s="69">
        <v>130.4</v>
      </c>
      <c r="AF75" s="99">
        <v>132.30000000000001</v>
      </c>
      <c r="AG75" s="100"/>
      <c r="AH75" s="51">
        <f t="shared" si="2"/>
        <v>132.30000000000001</v>
      </c>
      <c r="AI75" s="52">
        <f t="shared" si="3"/>
        <v>125.6</v>
      </c>
    </row>
    <row r="76" spans="1:35" x14ac:dyDescent="0.25">
      <c r="A76" s="101" t="s">
        <v>83</v>
      </c>
      <c r="B76" s="69">
        <v>132.30000000000001</v>
      </c>
      <c r="C76" s="69">
        <v>132</v>
      </c>
      <c r="D76" s="69">
        <v>134.5</v>
      </c>
      <c r="E76" s="69">
        <v>131.19999999999999</v>
      </c>
      <c r="F76" s="69">
        <v>133</v>
      </c>
      <c r="G76" s="69">
        <v>131.9</v>
      </c>
      <c r="H76" s="69">
        <v>131.9</v>
      </c>
      <c r="I76" s="69">
        <v>131.1</v>
      </c>
      <c r="J76" s="69">
        <v>132.4</v>
      </c>
      <c r="K76" s="69">
        <v>132.4</v>
      </c>
      <c r="L76" s="69"/>
      <c r="M76" s="69">
        <v>129.69999999999999</v>
      </c>
      <c r="N76" s="69">
        <v>130.5</v>
      </c>
      <c r="O76" s="69">
        <v>131.1</v>
      </c>
      <c r="P76" s="69">
        <v>131.1</v>
      </c>
      <c r="Q76" s="69">
        <v>131</v>
      </c>
      <c r="R76" s="69">
        <v>131.9</v>
      </c>
      <c r="S76" s="69">
        <v>132.4</v>
      </c>
      <c r="T76" s="98">
        <v>131.9</v>
      </c>
      <c r="U76" s="98">
        <v>133.30000000000001</v>
      </c>
      <c r="V76" s="98">
        <v>130.1</v>
      </c>
      <c r="W76" s="98">
        <v>131.19999999999999</v>
      </c>
      <c r="X76" s="188">
        <v>130.19999999999999</v>
      </c>
      <c r="Y76" s="98">
        <v>130</v>
      </c>
      <c r="Z76" s="98">
        <v>131.19999999999999</v>
      </c>
      <c r="AA76" s="69">
        <v>131.69</v>
      </c>
      <c r="AB76" s="69">
        <v>132.6</v>
      </c>
      <c r="AC76" s="69">
        <v>130.69999999999999</v>
      </c>
      <c r="AD76" s="69">
        <v>130.69999999999999</v>
      </c>
      <c r="AE76" s="69">
        <v>131.6</v>
      </c>
      <c r="AF76" s="99">
        <v>133.1</v>
      </c>
      <c r="AG76" s="100"/>
      <c r="AH76" s="51">
        <f t="shared" si="2"/>
        <v>134.5</v>
      </c>
      <c r="AI76" s="52">
        <f t="shared" si="3"/>
        <v>129.69999999999999</v>
      </c>
    </row>
    <row r="77" spans="1:35" x14ac:dyDescent="0.25">
      <c r="A77" s="101" t="s">
        <v>84</v>
      </c>
      <c r="B77" s="102">
        <v>131.6</v>
      </c>
      <c r="C77" s="102">
        <v>131</v>
      </c>
      <c r="D77" s="102">
        <v>131.4</v>
      </c>
      <c r="E77" s="102">
        <v>132.30000000000001</v>
      </c>
      <c r="F77" s="102">
        <v>131.69999999999999</v>
      </c>
      <c r="G77" s="102">
        <v>128.69999999999999</v>
      </c>
      <c r="H77" s="102">
        <v>128.69999999999999</v>
      </c>
      <c r="I77" s="102">
        <v>132.9</v>
      </c>
      <c r="J77" s="102">
        <v>130.19999999999999</v>
      </c>
      <c r="K77" s="102">
        <v>130.19999999999999</v>
      </c>
      <c r="L77" s="102"/>
      <c r="M77" s="102">
        <v>133.30000000000001</v>
      </c>
      <c r="N77" s="102">
        <v>133.30000000000001</v>
      </c>
      <c r="O77" s="102">
        <v>134.5</v>
      </c>
      <c r="P77" s="102">
        <v>134.5</v>
      </c>
      <c r="Q77" s="102">
        <v>132.1</v>
      </c>
      <c r="R77" s="102">
        <v>136.69999999999999</v>
      </c>
      <c r="S77" s="102">
        <v>134.1</v>
      </c>
      <c r="T77" s="98">
        <v>111.6</v>
      </c>
      <c r="U77" s="98">
        <v>91</v>
      </c>
      <c r="V77" s="98">
        <v>136</v>
      </c>
      <c r="W77" s="98">
        <v>134.1</v>
      </c>
      <c r="X77" s="98">
        <v>136.19999999999999</v>
      </c>
      <c r="Y77" s="98">
        <v>136.30000000000001</v>
      </c>
      <c r="Z77" s="98">
        <v>132.80000000000001</v>
      </c>
      <c r="AA77" s="102">
        <v>130.6</v>
      </c>
      <c r="AB77" s="102">
        <v>130.4</v>
      </c>
      <c r="AC77" s="102">
        <v>132.69999999999999</v>
      </c>
      <c r="AD77" s="102">
        <v>130.80000000000001</v>
      </c>
      <c r="AE77" s="102">
        <v>131.6</v>
      </c>
      <c r="AF77" s="103">
        <v>131.1</v>
      </c>
      <c r="AG77" s="104"/>
      <c r="AH77" s="51">
        <f t="shared" si="2"/>
        <v>136.69999999999999</v>
      </c>
      <c r="AI77" s="52">
        <f t="shared" si="3"/>
        <v>91</v>
      </c>
    </row>
    <row r="78" spans="1:35" x14ac:dyDescent="0.25">
      <c r="A78" s="97" t="s">
        <v>85</v>
      </c>
      <c r="B78" s="69">
        <v>136.19999999999999</v>
      </c>
      <c r="C78" s="69">
        <v>134</v>
      </c>
      <c r="D78" s="69">
        <v>137.30000000000001</v>
      </c>
      <c r="E78" s="69">
        <v>137.5</v>
      </c>
      <c r="F78" s="69">
        <v>137.4</v>
      </c>
      <c r="G78" s="69">
        <v>131.1</v>
      </c>
      <c r="H78" s="69">
        <v>131.1</v>
      </c>
      <c r="I78" s="69">
        <v>132.5</v>
      </c>
      <c r="J78" s="69">
        <v>130.1</v>
      </c>
      <c r="K78" s="69">
        <v>130.1</v>
      </c>
      <c r="L78" s="69"/>
      <c r="M78" s="69">
        <v>127.9</v>
      </c>
      <c r="N78" s="69">
        <v>127.9</v>
      </c>
      <c r="O78" s="69">
        <v>125.6</v>
      </c>
      <c r="P78" s="69">
        <v>125.6</v>
      </c>
      <c r="Q78" s="69">
        <v>135.80000000000001</v>
      </c>
      <c r="R78" s="69">
        <v>129.30000000000001</v>
      </c>
      <c r="S78" s="69">
        <v>128.80000000000001</v>
      </c>
      <c r="T78" s="188">
        <v>127.6</v>
      </c>
      <c r="U78" s="98">
        <v>130.19999999999999</v>
      </c>
      <c r="V78" s="98">
        <v>128.6</v>
      </c>
      <c r="W78" s="98">
        <v>130.19999999999999</v>
      </c>
      <c r="X78" s="98">
        <v>130.6</v>
      </c>
      <c r="Y78" s="98">
        <v>130.30000000000001</v>
      </c>
      <c r="Z78" s="98" t="s">
        <v>237</v>
      </c>
      <c r="AA78" s="69">
        <v>129.6</v>
      </c>
      <c r="AB78" s="69">
        <v>130.9</v>
      </c>
      <c r="AC78" s="69">
        <v>128</v>
      </c>
      <c r="AD78" s="69">
        <v>130</v>
      </c>
      <c r="AE78" s="69">
        <v>132.30000000000001</v>
      </c>
      <c r="AF78" s="99">
        <v>133.4</v>
      </c>
      <c r="AG78" s="100"/>
      <c r="AH78" s="51">
        <f>MAX(B78:AF78)</f>
        <v>137.5</v>
      </c>
      <c r="AI78" s="52">
        <f>MIN(B78:AF78)</f>
        <v>125.6</v>
      </c>
    </row>
    <row r="79" spans="1:35" ht="15.75" thickBot="1" x14ac:dyDescent="0.3">
      <c r="A79" s="97" t="s">
        <v>86</v>
      </c>
      <c r="B79" s="105">
        <v>66.599999999999994</v>
      </c>
      <c r="C79" s="105">
        <v>66.900000000000006</v>
      </c>
      <c r="D79" s="105">
        <v>66.5</v>
      </c>
      <c r="E79" s="105">
        <v>66.8</v>
      </c>
      <c r="F79" s="105">
        <v>66.3</v>
      </c>
      <c r="G79" s="105">
        <v>66</v>
      </c>
      <c r="H79" s="105">
        <v>66</v>
      </c>
      <c r="I79" s="105">
        <v>66.5</v>
      </c>
      <c r="J79" s="105">
        <v>65.3</v>
      </c>
      <c r="K79" s="105">
        <v>65.3</v>
      </c>
      <c r="L79" s="105"/>
      <c r="M79" s="105">
        <v>65.2</v>
      </c>
      <c r="N79" s="105">
        <v>64.7</v>
      </c>
      <c r="O79" s="105">
        <v>65.599999999999994</v>
      </c>
      <c r="P79" s="105">
        <v>65.599999999999994</v>
      </c>
      <c r="Q79" s="105">
        <v>70.599999999999994</v>
      </c>
      <c r="R79" s="105">
        <v>65.7</v>
      </c>
      <c r="S79" s="105">
        <v>65.400000000000006</v>
      </c>
      <c r="T79" s="98">
        <v>65.3</v>
      </c>
      <c r="U79" s="105">
        <v>65.8</v>
      </c>
      <c r="V79" s="105">
        <v>66</v>
      </c>
      <c r="W79" s="105">
        <v>66</v>
      </c>
      <c r="X79" s="105">
        <v>66.3</v>
      </c>
      <c r="Y79" s="105">
        <v>66.5</v>
      </c>
      <c r="Z79" s="105">
        <v>64.900000000000006</v>
      </c>
      <c r="AA79" s="105">
        <v>64.599999999999994</v>
      </c>
      <c r="AB79" s="105">
        <v>64.900000000000006</v>
      </c>
      <c r="AC79" s="105">
        <v>65.5</v>
      </c>
      <c r="AD79" s="105">
        <v>66.400000000000006</v>
      </c>
      <c r="AE79" s="105">
        <v>67</v>
      </c>
      <c r="AF79" s="106">
        <v>67</v>
      </c>
      <c r="AG79" s="107"/>
      <c r="AH79" s="51">
        <f>MAX(B79:AF79)</f>
        <v>70.599999999999994</v>
      </c>
      <c r="AI79" s="52">
        <f>MIN(B79:AF79)</f>
        <v>64.599999999999994</v>
      </c>
    </row>
    <row r="80" spans="1:35" x14ac:dyDescent="0.25">
      <c r="A80" s="108" t="s">
        <v>87</v>
      </c>
      <c r="B80" s="109">
        <f t="shared" ref="B80:AF80" si="19">SUMIF(B48:B57,"&gt;0")</f>
        <v>395</v>
      </c>
      <c r="C80" s="109">
        <f t="shared" si="19"/>
        <v>415</v>
      </c>
      <c r="D80" s="109">
        <f t="shared" si="19"/>
        <v>428.1</v>
      </c>
      <c r="E80" s="109">
        <f t="shared" si="19"/>
        <v>459</v>
      </c>
      <c r="F80" s="109">
        <f t="shared" si="19"/>
        <v>474</v>
      </c>
      <c r="G80" s="109">
        <f t="shared" si="19"/>
        <v>446.3</v>
      </c>
      <c r="H80" s="109">
        <f t="shared" si="19"/>
        <v>415.79999999999995</v>
      </c>
      <c r="I80" s="109">
        <f t="shared" si="19"/>
        <v>426.2</v>
      </c>
      <c r="J80" s="109">
        <f t="shared" si="19"/>
        <v>404.1</v>
      </c>
      <c r="K80" s="109">
        <f t="shared" si="19"/>
        <v>404.1</v>
      </c>
      <c r="L80" s="109">
        <f>SUMIF(L53:L57,"&gt;0")</f>
        <v>0</v>
      </c>
      <c r="M80" s="109">
        <f t="shared" si="19"/>
        <v>446.6</v>
      </c>
      <c r="N80" s="109">
        <f t="shared" si="19"/>
        <v>362.34000000000003</v>
      </c>
      <c r="O80" s="109">
        <f t="shared" si="19"/>
        <v>371</v>
      </c>
      <c r="P80" s="109">
        <f t="shared" si="19"/>
        <v>380</v>
      </c>
      <c r="Q80" s="109">
        <f t="shared" si="19"/>
        <v>362</v>
      </c>
      <c r="R80" s="109">
        <f t="shared" si="19"/>
        <v>373.8</v>
      </c>
      <c r="S80" s="109">
        <f t="shared" si="19"/>
        <v>362.83</v>
      </c>
      <c r="T80" s="109">
        <f t="shared" si="19"/>
        <v>462.7</v>
      </c>
      <c r="U80" s="109">
        <f t="shared" si="19"/>
        <v>442.9</v>
      </c>
      <c r="V80" s="109">
        <f t="shared" si="19"/>
        <v>423.9</v>
      </c>
      <c r="W80" s="109">
        <f t="shared" si="19"/>
        <v>450</v>
      </c>
      <c r="X80" s="109">
        <f t="shared" si="19"/>
        <v>181.6</v>
      </c>
      <c r="Y80" s="109">
        <f t="shared" si="19"/>
        <v>510.4</v>
      </c>
      <c r="Z80" s="109">
        <f t="shared" si="19"/>
        <v>549.9</v>
      </c>
      <c r="AA80" s="109">
        <f t="shared" si="19"/>
        <v>531</v>
      </c>
      <c r="AB80" s="109">
        <f t="shared" si="19"/>
        <v>523</v>
      </c>
      <c r="AC80" s="109">
        <f t="shared" si="19"/>
        <v>488</v>
      </c>
      <c r="AD80" s="109">
        <f t="shared" si="19"/>
        <v>481.59000000000003</v>
      </c>
      <c r="AE80" s="109">
        <f t="shared" si="19"/>
        <v>444.8</v>
      </c>
      <c r="AF80" s="109">
        <f t="shared" si="19"/>
        <v>440.5</v>
      </c>
      <c r="AG80" s="110"/>
      <c r="AH80" s="51">
        <f>MAX(B80:AF80)</f>
        <v>549.9</v>
      </c>
      <c r="AI80" s="52">
        <f>MIN(B80:AF80)</f>
        <v>0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140.22</v>
      </c>
      <c r="C82" s="114">
        <f t="shared" ref="C82:AF82" si="20">C11+C13+C17+C34+C36+C38+C40+C94+C108+C110+C121+C127+C130+C139+C143+C144+C147+C154+C159+C162+C163+C164+C172+C177+C83+C84+C85+C86+C99</f>
        <v>137.62</v>
      </c>
      <c r="D82" s="114">
        <f t="shared" si="20"/>
        <v>138.82</v>
      </c>
      <c r="E82" s="114">
        <f t="shared" si="20"/>
        <v>141.01999999999998</v>
      </c>
      <c r="F82" s="114">
        <f t="shared" si="20"/>
        <v>157.71999999999997</v>
      </c>
      <c r="G82" s="114">
        <f t="shared" si="20"/>
        <v>182.31999999999996</v>
      </c>
      <c r="H82" s="114">
        <f t="shared" si="20"/>
        <v>205.11999999999995</v>
      </c>
      <c r="I82" s="114">
        <f t="shared" si="20"/>
        <v>221.51999999999998</v>
      </c>
      <c r="J82" s="114">
        <f t="shared" si="20"/>
        <v>237.22000000000003</v>
      </c>
      <c r="K82" s="114">
        <f t="shared" si="20"/>
        <v>238.01999999999998</v>
      </c>
      <c r="L82" s="114" t="e">
        <f t="shared" si="20"/>
        <v>#VALUE!</v>
      </c>
      <c r="M82" s="114">
        <f t="shared" si="20"/>
        <v>284.21999999999997</v>
      </c>
      <c r="N82" s="114">
        <f t="shared" si="20"/>
        <v>265.51999999999992</v>
      </c>
      <c r="O82" s="114">
        <f t="shared" si="20"/>
        <v>249.62</v>
      </c>
      <c r="P82" s="114">
        <f t="shared" si="20"/>
        <v>225.92</v>
      </c>
      <c r="Q82" s="114">
        <f t="shared" si="20"/>
        <v>237.01999999999998</v>
      </c>
      <c r="R82" s="114">
        <f t="shared" si="20"/>
        <v>224.62</v>
      </c>
      <c r="S82" s="114">
        <f t="shared" si="20"/>
        <v>222.51999999999998</v>
      </c>
      <c r="T82" s="114">
        <f t="shared" si="20"/>
        <v>251.61999999999998</v>
      </c>
      <c r="U82" s="114">
        <f t="shared" si="20"/>
        <v>240.32</v>
      </c>
      <c r="V82" s="114">
        <f t="shared" si="20"/>
        <v>238.52</v>
      </c>
      <c r="W82" s="114">
        <f t="shared" si="20"/>
        <v>242.22</v>
      </c>
      <c r="X82" s="114">
        <f>X11+X13+X17+X34+X35+X38+X40+X94+X108+X110+X121+X127+X130+X139+X143+X144+X147+X154+X159+X162+X163+X164+X172+X177+X83+X84+X85+X86+X99</f>
        <v>256.82</v>
      </c>
      <c r="Y82" s="114">
        <f t="shared" si="20"/>
        <v>293.21999999999991</v>
      </c>
      <c r="Z82" s="114">
        <f t="shared" si="20"/>
        <v>278.82</v>
      </c>
      <c r="AA82" s="114">
        <f t="shared" si="20"/>
        <v>271.02</v>
      </c>
      <c r="AB82" s="114">
        <f t="shared" si="20"/>
        <v>258.12</v>
      </c>
      <c r="AC82" s="114">
        <f t="shared" si="20"/>
        <v>232.61999999999995</v>
      </c>
      <c r="AD82" s="114">
        <f t="shared" si="20"/>
        <v>182.42</v>
      </c>
      <c r="AE82" s="114">
        <f t="shared" si="20"/>
        <v>150.82</v>
      </c>
      <c r="AF82" s="114">
        <f t="shared" si="20"/>
        <v>140.52000000000001</v>
      </c>
      <c r="AG82" s="115"/>
      <c r="AH82" s="51" t="e">
        <f>MAX(B82:AF82)</f>
        <v>#VALUE!</v>
      </c>
      <c r="AI82" s="52" t="e">
        <f>MIN(B82:AF82)</f>
        <v>#VALUE!</v>
      </c>
    </row>
    <row r="83" spans="1:37" x14ac:dyDescent="0.25">
      <c r="A83" s="116" t="s">
        <v>89</v>
      </c>
      <c r="B83" s="117">
        <v>-7.9</v>
      </c>
      <c r="C83" s="117">
        <v>-19.8</v>
      </c>
      <c r="D83" s="117">
        <v>-35.6</v>
      </c>
      <c r="E83" s="117">
        <v>-34.200000000000003</v>
      </c>
      <c r="F83" s="117">
        <v>-35.5</v>
      </c>
      <c r="G83" s="117">
        <v>-23.5</v>
      </c>
      <c r="H83" s="117">
        <v>0</v>
      </c>
      <c r="I83" s="117">
        <v>30.8</v>
      </c>
      <c r="J83" s="117">
        <v>38.700000000000003</v>
      </c>
      <c r="K83" s="117">
        <v>38.700000000000003</v>
      </c>
      <c r="L83" s="117"/>
      <c r="M83" s="117">
        <v>38</v>
      </c>
      <c r="N83" s="117">
        <v>42.4</v>
      </c>
      <c r="O83" s="117">
        <v>40</v>
      </c>
      <c r="P83" s="117">
        <v>40</v>
      </c>
      <c r="Q83" s="117">
        <v>47.5</v>
      </c>
      <c r="R83" s="117">
        <v>42</v>
      </c>
      <c r="S83" s="117">
        <v>30.4</v>
      </c>
      <c r="T83" s="117">
        <v>31.7</v>
      </c>
      <c r="U83" s="117">
        <v>11.2</v>
      </c>
      <c r="V83" s="117">
        <v>15.9</v>
      </c>
      <c r="W83" s="117">
        <v>7</v>
      </c>
      <c r="X83" s="117">
        <v>33.299999999999997</v>
      </c>
      <c r="Y83" s="117">
        <v>37.1</v>
      </c>
      <c r="Z83" s="117">
        <v>38</v>
      </c>
      <c r="AA83" s="49">
        <v>38.299999999999997</v>
      </c>
      <c r="AB83" s="49">
        <v>40</v>
      </c>
      <c r="AC83" s="49">
        <v>36.700000000000003</v>
      </c>
      <c r="AD83" s="49">
        <v>6</v>
      </c>
      <c r="AE83" s="49">
        <v>-4.4000000000000004</v>
      </c>
      <c r="AF83" s="118">
        <v>-6.3</v>
      </c>
      <c r="AG83" s="119">
        <v>75</v>
      </c>
      <c r="AH83" s="51">
        <f>IF(ABS(MAX(B83:AF83))&gt;ABS(MIN(B83:AF83)),MAX(B83:AF83),MIN(B83:AF83))</f>
        <v>47.5</v>
      </c>
      <c r="AI83" s="120">
        <f>INDEX($B$9:$AF$9,1,MATCH(AH83,B83:AF83,0))</f>
        <v>0.54166666666666696</v>
      </c>
    </row>
    <row r="84" spans="1:37" x14ac:dyDescent="0.25">
      <c r="A84" s="121" t="s">
        <v>90</v>
      </c>
      <c r="B84" s="82">
        <v>-28.6</v>
      </c>
      <c r="C84" s="82">
        <v>-28</v>
      </c>
      <c r="D84" s="82">
        <v>-22.7</v>
      </c>
      <c r="E84" s="82">
        <v>-21.4</v>
      </c>
      <c r="F84" s="82">
        <v>-13.7</v>
      </c>
      <c r="G84" s="82">
        <v>0</v>
      </c>
      <c r="H84" s="82">
        <v>3.2</v>
      </c>
      <c r="I84" s="82">
        <v>0</v>
      </c>
      <c r="J84" s="82">
        <v>1.8</v>
      </c>
      <c r="K84" s="82">
        <v>1.8</v>
      </c>
      <c r="L84" s="82"/>
      <c r="M84" s="82">
        <v>16.399999999999999</v>
      </c>
      <c r="N84" s="82">
        <v>11.2</v>
      </c>
      <c r="O84" s="82">
        <v>8.5</v>
      </c>
      <c r="P84" s="82">
        <v>4</v>
      </c>
      <c r="Q84" s="82">
        <v>5.3</v>
      </c>
      <c r="R84" s="82">
        <v>0</v>
      </c>
      <c r="S84" s="82">
        <v>5.5</v>
      </c>
      <c r="T84" s="82">
        <v>5</v>
      </c>
      <c r="U84" s="189">
        <v>22</v>
      </c>
      <c r="V84" s="189">
        <v>19.8</v>
      </c>
      <c r="W84" s="82">
        <v>27.9</v>
      </c>
      <c r="X84" s="82">
        <v>10</v>
      </c>
      <c r="Y84" s="82">
        <v>16.5</v>
      </c>
      <c r="Z84" s="82">
        <v>21</v>
      </c>
      <c r="AA84" s="69">
        <v>19.600000000000001</v>
      </c>
      <c r="AB84" s="69">
        <v>14.6</v>
      </c>
      <c r="AC84" s="69">
        <v>7.6</v>
      </c>
      <c r="AD84" s="69">
        <v>17</v>
      </c>
      <c r="AE84" s="69">
        <v>13.4</v>
      </c>
      <c r="AF84" s="122">
        <v>10.9</v>
      </c>
      <c r="AG84" s="119">
        <v>240</v>
      </c>
      <c r="AH84" s="51">
        <f>IF(ABS(MAX(B84:AF84))&gt;ABS(MIN(B84:AF84)),MAX(B84:AF84),MIN(B84:AF84))</f>
        <v>-28.6</v>
      </c>
      <c r="AI84" s="120">
        <f>INDEX($B$9:$AF$9,1,MATCH(AH84,B84:AF84,0))</f>
        <v>4.1666666666666664E-2</v>
      </c>
    </row>
    <row r="85" spans="1:37" x14ac:dyDescent="0.25">
      <c r="A85" s="121" t="s">
        <v>91</v>
      </c>
      <c r="B85" s="82">
        <v>1.4</v>
      </c>
      <c r="C85" s="82">
        <v>2.1</v>
      </c>
      <c r="D85" s="82">
        <v>2.7</v>
      </c>
      <c r="E85" s="82">
        <v>2.7</v>
      </c>
      <c r="F85" s="82">
        <v>4.5</v>
      </c>
      <c r="G85" s="82">
        <v>7.2</v>
      </c>
      <c r="H85" s="82">
        <v>9.1</v>
      </c>
      <c r="I85" s="82">
        <v>11</v>
      </c>
      <c r="J85" s="82">
        <v>12</v>
      </c>
      <c r="K85" s="82">
        <v>12</v>
      </c>
      <c r="L85" s="82"/>
      <c r="M85" s="82">
        <v>15.8</v>
      </c>
      <c r="N85" s="82">
        <v>10.199999999999999</v>
      </c>
      <c r="O85" s="82">
        <v>9.8000000000000007</v>
      </c>
      <c r="P85" s="82">
        <v>8</v>
      </c>
      <c r="Q85" s="82">
        <v>7.1</v>
      </c>
      <c r="R85" s="82">
        <v>6.9</v>
      </c>
      <c r="S85" s="82">
        <v>9</v>
      </c>
      <c r="T85" s="82">
        <v>9.3000000000000007</v>
      </c>
      <c r="U85" s="82">
        <v>18.8</v>
      </c>
      <c r="V85" s="82">
        <v>18.100000000000001</v>
      </c>
      <c r="W85" s="82">
        <v>19.399999999999999</v>
      </c>
      <c r="X85" s="82">
        <v>20</v>
      </c>
      <c r="Y85" s="82">
        <v>22.2</v>
      </c>
      <c r="Z85" s="82">
        <v>19.5</v>
      </c>
      <c r="AA85" s="69">
        <v>17.899999999999999</v>
      </c>
      <c r="AB85" s="69">
        <v>16.600000000000001</v>
      </c>
      <c r="AC85" s="69">
        <v>13.7</v>
      </c>
      <c r="AD85" s="69">
        <v>11.1</v>
      </c>
      <c r="AE85" s="69">
        <v>12.8</v>
      </c>
      <c r="AF85" s="122">
        <v>11.8</v>
      </c>
      <c r="AG85" s="119">
        <v>60</v>
      </c>
      <c r="AH85" s="51">
        <f>IF(ABS(MAX(B85:AF85))&gt;ABS(MIN(B85:AF85)),MAX(B85:AF85),MIN(B85:AF85))</f>
        <v>22.2</v>
      </c>
      <c r="AI85" s="120">
        <f>INDEX($B$9:$AF$9,1,MATCH(AH85,B85:AF85,0))</f>
        <v>0.79166666666666663</v>
      </c>
    </row>
    <row r="86" spans="1:37" x14ac:dyDescent="0.25">
      <c r="A86" s="123" t="s">
        <v>92</v>
      </c>
      <c r="B86" s="84">
        <v>26</v>
      </c>
      <c r="C86" s="84">
        <v>34</v>
      </c>
      <c r="D86" s="84">
        <v>43.6</v>
      </c>
      <c r="E86" s="84">
        <v>42.5</v>
      </c>
      <c r="F86" s="84">
        <v>50.9</v>
      </c>
      <c r="G86" s="84">
        <v>45.6</v>
      </c>
      <c r="H86" s="84">
        <v>39.799999999999997</v>
      </c>
      <c r="I86" s="84">
        <v>31.1</v>
      </c>
      <c r="J86" s="84">
        <v>37.4</v>
      </c>
      <c r="K86" s="84">
        <v>37.4</v>
      </c>
      <c r="L86" s="84"/>
      <c r="M86" s="84">
        <v>61.3</v>
      </c>
      <c r="N86" s="84">
        <v>51.8</v>
      </c>
      <c r="O86" s="84">
        <v>43.4</v>
      </c>
      <c r="P86" s="84">
        <v>26</v>
      </c>
      <c r="Q86" s="84">
        <v>29</v>
      </c>
      <c r="R86" s="84">
        <v>32</v>
      </c>
      <c r="S86" s="84">
        <v>35.6</v>
      </c>
      <c r="T86" s="84">
        <v>65.3</v>
      </c>
      <c r="U86" s="84">
        <v>45</v>
      </c>
      <c r="V86" s="84">
        <v>41.8</v>
      </c>
      <c r="W86" s="84">
        <v>45.5</v>
      </c>
      <c r="X86" s="84">
        <v>57.1</v>
      </c>
      <c r="Y86" s="84">
        <v>79</v>
      </c>
      <c r="Z86" s="84">
        <v>55.1</v>
      </c>
      <c r="AA86" s="124">
        <v>50</v>
      </c>
      <c r="AB86" s="124">
        <v>40.9</v>
      </c>
      <c r="AC86" s="124">
        <v>25.7</v>
      </c>
      <c r="AD86" s="124">
        <v>-2.1</v>
      </c>
      <c r="AE86" s="124">
        <v>-19.100000000000001</v>
      </c>
      <c r="AF86" s="125">
        <v>-23.6</v>
      </c>
      <c r="AG86" s="126">
        <v>120</v>
      </c>
      <c r="AH86" s="51">
        <f>IF(ABS(MAX(B86:AF86))&gt;ABS(MIN(B86:AF86)),MAX(B86:AF86),MIN(B86:AF86))</f>
        <v>79</v>
      </c>
      <c r="AI86" s="120">
        <f>INDEX($B$9:$AF$9,1,MATCH(AH86,B86:AF86,0))</f>
        <v>0.79166666666666663</v>
      </c>
    </row>
    <row r="87" spans="1:37" ht="15.75" thickBot="1" x14ac:dyDescent="0.3">
      <c r="A87" s="123" t="s">
        <v>93</v>
      </c>
      <c r="B87" s="84">
        <v>76</v>
      </c>
      <c r="C87" s="84">
        <v>82.2</v>
      </c>
      <c r="D87" s="84">
        <v>91.3</v>
      </c>
      <c r="E87" s="84">
        <v>89.7</v>
      </c>
      <c r="F87" s="84">
        <v>94.6</v>
      </c>
      <c r="G87" s="84">
        <v>77.3</v>
      </c>
      <c r="H87" s="84">
        <v>77.3</v>
      </c>
      <c r="I87" s="84">
        <v>94</v>
      </c>
      <c r="J87" s="84">
        <v>72.2</v>
      </c>
      <c r="K87" s="84">
        <v>72.2</v>
      </c>
      <c r="L87" s="84"/>
      <c r="M87" s="84">
        <v>75.3</v>
      </c>
      <c r="N87" s="84">
        <v>82.8</v>
      </c>
      <c r="O87" s="84">
        <v>77</v>
      </c>
      <c r="P87" s="84">
        <v>76</v>
      </c>
      <c r="Q87" s="84">
        <v>62</v>
      </c>
      <c r="R87" s="84">
        <v>75.099999999999994</v>
      </c>
      <c r="S87" s="84">
        <v>93</v>
      </c>
      <c r="T87" s="84">
        <v>87.8</v>
      </c>
      <c r="U87" s="84">
        <v>87.2</v>
      </c>
      <c r="V87" s="84">
        <v>84</v>
      </c>
      <c r="W87" s="84">
        <v>96.7</v>
      </c>
      <c r="X87" s="84">
        <v>84</v>
      </c>
      <c r="Y87" s="84">
        <v>83.1</v>
      </c>
      <c r="Z87" s="84">
        <v>90</v>
      </c>
      <c r="AA87" s="124">
        <v>101.8</v>
      </c>
      <c r="AB87" s="124">
        <v>94.6</v>
      </c>
      <c r="AC87" s="124">
        <v>96.8</v>
      </c>
      <c r="AD87" s="124">
        <v>83.2</v>
      </c>
      <c r="AE87" s="124">
        <v>84</v>
      </c>
      <c r="AF87" s="125">
        <v>83.3</v>
      </c>
      <c r="AG87" s="126"/>
      <c r="AH87" s="51">
        <f>IF(ABS(MAX(B87:AF87))&gt;ABS(MIN(B87:AF87)),MAX(B87:AF87),MIN(B87:AF87))</f>
        <v>101.8</v>
      </c>
      <c r="AI87" s="120">
        <f>INDEX($B$9:$AF$9,1,MATCH(AH87,B87:AF87,0))</f>
        <v>0.83333333333333337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1014.44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27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27)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27)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821.64</v>
      </c>
      <c r="U193" s="172">
        <f t="shared" si="37"/>
        <v>802.43999999999994</v>
      </c>
      <c r="V193" s="172">
        <f t="shared" si="37"/>
        <v>800.84</v>
      </c>
      <c r="W193" s="172">
        <f t="shared" si="37"/>
        <v>800.44</v>
      </c>
      <c r="X193" s="172">
        <f t="shared" si="37"/>
        <v>816.84</v>
      </c>
      <c r="Y193" s="172">
        <f t="shared" si="37"/>
        <v>849.34</v>
      </c>
      <c r="Z193" s="172">
        <f t="shared" si="37"/>
        <v>855.63999999999987</v>
      </c>
      <c r="AA193" s="172">
        <f t="shared" si="37"/>
        <v>893.84</v>
      </c>
      <c r="AB193" s="172">
        <f t="shared" si="37"/>
        <v>917.54000000000008</v>
      </c>
      <c r="AC193" s="172">
        <f t="shared" si="37"/>
        <v>918.74</v>
      </c>
      <c r="AD193" s="172">
        <f t="shared" si="37"/>
        <v>0</v>
      </c>
      <c r="AE193" s="172">
        <f t="shared" si="37"/>
        <v>1014.44</v>
      </c>
      <c r="AF193" s="172">
        <f t="shared" si="37"/>
        <v>937.68000000000006</v>
      </c>
      <c r="AG193" s="172">
        <f t="shared" si="37"/>
        <v>941.44</v>
      </c>
      <c r="AH193" s="172">
        <f t="shared" si="37"/>
        <v>950.34</v>
      </c>
      <c r="AI193" s="172">
        <f t="shared" si="37"/>
        <v>964.54</v>
      </c>
      <c r="AJ193" s="172">
        <f t="shared" si="37"/>
        <v>962.84</v>
      </c>
      <c r="AK193" s="172">
        <f t="shared" si="37"/>
        <v>928.06999999999994</v>
      </c>
      <c r="AL193" s="172">
        <f t="shared" si="37"/>
        <v>1002.54</v>
      </c>
      <c r="AM193" s="172">
        <f t="shared" si="37"/>
        <v>992.94</v>
      </c>
      <c r="AN193" s="172">
        <f t="shared" si="37"/>
        <v>951.74</v>
      </c>
      <c r="AO193" s="172">
        <f t="shared" si="37"/>
        <v>960.24</v>
      </c>
      <c r="AP193" s="172">
        <f t="shared" si="37"/>
        <v>718.93999999999994</v>
      </c>
      <c r="AQ193" s="172">
        <f t="shared" si="37"/>
        <v>1062.24</v>
      </c>
      <c r="AR193" s="172">
        <f t="shared" si="37"/>
        <v>1155.6399999999999</v>
      </c>
      <c r="AS193" s="172">
        <f t="shared" si="37"/>
        <v>1129.94</v>
      </c>
      <c r="AT193" s="172">
        <f t="shared" si="37"/>
        <v>1126.44</v>
      </c>
      <c r="AU193" s="172">
        <f t="shared" si="37"/>
        <v>1062.3399999999999</v>
      </c>
      <c r="AV193" s="172">
        <f t="shared" si="37"/>
        <v>956.53</v>
      </c>
      <c r="AW193" s="172">
        <f t="shared" si="37"/>
        <v>886.34</v>
      </c>
      <c r="AX193" s="172">
        <f t="shared" si="37"/>
        <v>885.04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88" priority="202">
      <formula>S$9&gt;=20/24</formula>
    </cfRule>
    <cfRule type="expression" dxfId="987" priority="203">
      <formula>AND(S$9&gt;=14/24,S$9&lt;20/24)</formula>
    </cfRule>
    <cfRule type="expression" dxfId="986" priority="204">
      <formula>AND(S$9&gt;=8/24,S$9&lt;14/24)</formula>
    </cfRule>
    <cfRule type="expression" dxfId="985" priority="205">
      <formula>S$9&lt;8/24</formula>
    </cfRule>
  </conditionalFormatting>
  <conditionalFormatting sqref="B8:AF10 AA70:AF70 B70:Q70 B48:J50 C173:AF179 M49:T50 AA72:AF79 AA48:AF50 U11:Z12 D51:J51 B51:C58 D52:G58 B47:K47 B71:AF71 H52:J52 K48:K52 L72:Q72 B72:K79 M51:Q52 M44:AF47 M31:Q31 M29:Q29 B28:K28 B59:AF69 M34:Q39 M11:Q23 R11:T11 M25:Q27 P25:Q29 M32:Z32 S34:U34 M33:U33 M28:AF28 L73:Z79 V33:Z39 AB51:AF51">
    <cfRule type="expression" dxfId="984" priority="198">
      <formula>B$9&gt;=20/24</formula>
    </cfRule>
    <cfRule type="expression" dxfId="983" priority="199">
      <formula>AND(B$9&gt;=14/24,B$9&lt;20/24)</formula>
    </cfRule>
    <cfRule type="expression" dxfId="982" priority="200">
      <formula>AND(B$9&gt;=8/24,B$9&lt;14/24)</formula>
    </cfRule>
    <cfRule type="expression" dxfId="981" priority="201">
      <formula>B$9&lt;8/24</formula>
    </cfRule>
  </conditionalFormatting>
  <conditionalFormatting sqref="B171:AF171">
    <cfRule type="expression" dxfId="980" priority="194">
      <formula>B$9&gt;=20/24</formula>
    </cfRule>
    <cfRule type="expression" dxfId="979" priority="195">
      <formula>AND(B$9&gt;=14/24,B$9&lt;20/24)</formula>
    </cfRule>
    <cfRule type="expression" dxfId="978" priority="196">
      <formula>AND(B$9&gt;=8/24,B$9&lt;14/24)</formula>
    </cfRule>
    <cfRule type="expression" dxfId="977" priority="197">
      <formula>B$9&lt;8/24</formula>
    </cfRule>
  </conditionalFormatting>
  <conditionalFormatting sqref="AL4:AL6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M48:Q48">
    <cfRule type="expression" dxfId="976" priority="189">
      <formula>M$9&gt;=20/24</formula>
    </cfRule>
    <cfRule type="expression" dxfId="975" priority="190">
      <formula>AND(M$9&gt;=14/24,M$9&lt;20/24)</formula>
    </cfRule>
    <cfRule type="expression" dxfId="974" priority="191">
      <formula>AND(M$9&gt;=8/24,M$9&lt;14/24)</formula>
    </cfRule>
    <cfRule type="expression" dxfId="973" priority="192">
      <formula>M$9&lt;8/24</formula>
    </cfRule>
  </conditionalFormatting>
  <conditionalFormatting sqref="U13:Z13">
    <cfRule type="expression" dxfId="972" priority="181">
      <formula>U$9&gt;=20/24</formula>
    </cfRule>
    <cfRule type="expression" dxfId="971" priority="182">
      <formula>AND(U$9&gt;=14/24,U$9&lt;20/24)</formula>
    </cfRule>
    <cfRule type="expression" dxfId="970" priority="183">
      <formula>AND(U$9&gt;=8/24,U$9&lt;14/24)</formula>
    </cfRule>
    <cfRule type="expression" dxfId="969" priority="184">
      <formula>U$9&lt;8/24</formula>
    </cfRule>
  </conditionalFormatting>
  <conditionalFormatting sqref="R31:Z31">
    <cfRule type="expression" dxfId="968" priority="177">
      <formula>R$9&gt;=20/24</formula>
    </cfRule>
    <cfRule type="expression" dxfId="967" priority="178">
      <formula>AND(R$9&gt;=14/24,R$9&lt;20/24)</formula>
    </cfRule>
    <cfRule type="expression" dxfId="966" priority="179">
      <formula>AND(R$9&gt;=8/24,R$9&lt;14/24)</formula>
    </cfRule>
    <cfRule type="expression" dxfId="965" priority="180">
      <formula>R$9&lt;8/24</formula>
    </cfRule>
  </conditionalFormatting>
  <conditionalFormatting sqref="R48:Z48">
    <cfRule type="expression" dxfId="964" priority="173">
      <formula>R$9&gt;=20/24</formula>
    </cfRule>
    <cfRule type="expression" dxfId="963" priority="174">
      <formula>AND(R$9&gt;=14/24,R$9&lt;20/24)</formula>
    </cfRule>
    <cfRule type="expression" dxfId="962" priority="175">
      <formula>AND(R$9&gt;=8/24,R$9&lt;14/24)</formula>
    </cfRule>
    <cfRule type="expression" dxfId="961" priority="176">
      <formula>R$9&lt;8/24</formula>
    </cfRule>
  </conditionalFormatting>
  <conditionalFormatting sqref="R70:Z70">
    <cfRule type="expression" dxfId="960" priority="169">
      <formula>R$9&gt;=20/24</formula>
    </cfRule>
    <cfRule type="expression" dxfId="959" priority="170">
      <formula>AND(R$9&gt;=14/24,R$9&lt;20/24)</formula>
    </cfRule>
    <cfRule type="expression" dxfId="958" priority="171">
      <formula>AND(R$9&gt;=8/24,R$9&lt;14/24)</formula>
    </cfRule>
    <cfRule type="expression" dxfId="957" priority="172">
      <formula>R$9&lt;8/24</formula>
    </cfRule>
  </conditionalFormatting>
  <conditionalFormatting sqref="R72:Z72">
    <cfRule type="expression" dxfId="956" priority="165">
      <formula>R$9&gt;=20/24</formula>
    </cfRule>
    <cfRule type="expression" dxfId="955" priority="166">
      <formula>AND(R$9&gt;=14/24,R$9&lt;20/24)</formula>
    </cfRule>
    <cfRule type="expression" dxfId="954" priority="167">
      <formula>AND(R$9&gt;=8/24,R$9&lt;14/24)</formula>
    </cfRule>
    <cfRule type="expression" dxfId="953" priority="168">
      <formula>R$9&lt;8/24</formula>
    </cfRule>
  </conditionalFormatting>
  <conditionalFormatting sqref="R22:T23 R25:T26">
    <cfRule type="expression" dxfId="952" priority="161">
      <formula>R$9&gt;=20/24</formula>
    </cfRule>
    <cfRule type="expression" dxfId="951" priority="162">
      <formula>AND(R$9&gt;=14/24,R$9&lt;20/24)</formula>
    </cfRule>
    <cfRule type="expression" dxfId="950" priority="163">
      <formula>AND(R$9&gt;=8/24,R$9&lt;14/24)</formula>
    </cfRule>
    <cfRule type="expression" dxfId="949" priority="164">
      <formula>R$9&lt;8/24</formula>
    </cfRule>
  </conditionalFormatting>
  <conditionalFormatting sqref="M40:Q40">
    <cfRule type="expression" dxfId="948" priority="157">
      <formula>M$9&gt;=20/24</formula>
    </cfRule>
    <cfRule type="expression" dxfId="947" priority="158">
      <formula>AND(M$9&gt;=14/24,M$9&lt;20/24)</formula>
    </cfRule>
    <cfRule type="expression" dxfId="946" priority="159">
      <formula>AND(M$9&gt;=8/24,M$9&lt;14/24)</formula>
    </cfRule>
    <cfRule type="expression" dxfId="945" priority="160">
      <formula>M$9&lt;8/24</formula>
    </cfRule>
  </conditionalFormatting>
  <conditionalFormatting sqref="M41:Q41">
    <cfRule type="expression" dxfId="944" priority="153">
      <formula>M$9&gt;=20/24</formula>
    </cfRule>
    <cfRule type="expression" dxfId="943" priority="154">
      <formula>AND(M$9&gt;=14/24,M$9&lt;20/24)</formula>
    </cfRule>
    <cfRule type="expression" dxfId="942" priority="155">
      <formula>AND(M$9&gt;=8/24,M$9&lt;14/24)</formula>
    </cfRule>
    <cfRule type="expression" dxfId="941" priority="156">
      <formula>M$9&lt;8/24</formula>
    </cfRule>
  </conditionalFormatting>
  <conditionalFormatting sqref="R29:AD29">
    <cfRule type="expression" dxfId="940" priority="145">
      <formula>R$9&gt;=20/24</formula>
    </cfRule>
    <cfRule type="expression" dxfId="939" priority="146">
      <formula>AND(R$9&gt;=14/24,R$9&lt;20/24)</formula>
    </cfRule>
    <cfRule type="expression" dxfId="938" priority="147">
      <formula>AND(R$9&gt;=8/24,R$9&lt;14/24)</formula>
    </cfRule>
    <cfRule type="expression" dxfId="937" priority="148">
      <formula>R$9&lt;8/24</formula>
    </cfRule>
  </conditionalFormatting>
  <conditionalFormatting sqref="R12:T23 R25:T27 U14:Z27 AA16:AF27">
    <cfRule type="expression" dxfId="936" priority="141">
      <formula>R$9&gt;=20/24</formula>
    </cfRule>
    <cfRule type="expression" dxfId="935" priority="142">
      <formula>AND(R$9&gt;=14/24,R$9&lt;20/24)</formula>
    </cfRule>
    <cfRule type="expression" dxfId="934" priority="143">
      <formula>AND(R$9&gt;=8/24,R$9&lt;14/24)</formula>
    </cfRule>
    <cfRule type="expression" dxfId="933" priority="144">
      <formula>R$9&lt;8/24</formula>
    </cfRule>
  </conditionalFormatting>
  <conditionalFormatting sqref="R34:R39 S35:U39">
    <cfRule type="expression" dxfId="932" priority="137">
      <formula>R$9&gt;=20/24</formula>
    </cfRule>
    <cfRule type="expression" dxfId="931" priority="138">
      <formula>AND(R$9&gt;=14/24,R$9&lt;20/24)</formula>
    </cfRule>
    <cfRule type="expression" dxfId="930" priority="139">
      <formula>AND(R$9&gt;=8/24,R$9&lt;14/24)</formula>
    </cfRule>
    <cfRule type="expression" dxfId="929" priority="140">
      <formula>R$9&lt;8/24</formula>
    </cfRule>
  </conditionalFormatting>
  <conditionalFormatting sqref="R40:Z40">
    <cfRule type="expression" dxfId="928" priority="133">
      <formula>R$9&gt;=20/24</formula>
    </cfRule>
    <cfRule type="expression" dxfId="927" priority="134">
      <formula>AND(R$9&gt;=14/24,R$9&lt;20/24)</formula>
    </cfRule>
    <cfRule type="expression" dxfId="926" priority="135">
      <formula>AND(R$9&gt;=8/24,R$9&lt;14/24)</formula>
    </cfRule>
    <cfRule type="expression" dxfId="925" priority="136">
      <formula>R$9&lt;8/24</formula>
    </cfRule>
  </conditionalFormatting>
  <conditionalFormatting sqref="R41:Z41">
    <cfRule type="expression" dxfId="924" priority="129">
      <formula>R$9&gt;=20/24</formula>
    </cfRule>
    <cfRule type="expression" dxfId="923" priority="130">
      <formula>AND(R$9&gt;=14/24,R$9&lt;20/24)</formula>
    </cfRule>
    <cfRule type="expression" dxfId="922" priority="131">
      <formula>AND(R$9&gt;=8/24,R$9&lt;14/24)</formula>
    </cfRule>
    <cfRule type="expression" dxfId="921" priority="132">
      <formula>R$9&lt;8/24</formula>
    </cfRule>
  </conditionalFormatting>
  <conditionalFormatting sqref="R51:AA58 AB52:AF58">
    <cfRule type="expression" dxfId="920" priority="125">
      <formula>R$9&gt;=20/24</formula>
    </cfRule>
    <cfRule type="expression" dxfId="919" priority="126">
      <formula>AND(R$9&gt;=14/24,R$9&lt;20/24)</formula>
    </cfRule>
    <cfRule type="expression" dxfId="918" priority="127">
      <formula>AND(R$9&gt;=8/24,R$9&lt;14/24)</formula>
    </cfRule>
    <cfRule type="expression" dxfId="917" priority="128">
      <formula>R$9&lt;8/24</formula>
    </cfRule>
  </conditionalFormatting>
  <conditionalFormatting sqref="AA83:AF86">
    <cfRule type="expression" dxfId="916" priority="121">
      <formula>AA$9&gt;=20/24</formula>
    </cfRule>
    <cfRule type="expression" dxfId="915" priority="122">
      <formula>AND(AA$9&gt;=14/24,AA$9&lt;20/24)</formula>
    </cfRule>
    <cfRule type="expression" dxfId="914" priority="123">
      <formula>AND(AA$9&gt;=8/24,AA$9&lt;14/24)</formula>
    </cfRule>
    <cfRule type="expression" dxfId="913" priority="124">
      <formula>AA$9&lt;8/24</formula>
    </cfRule>
  </conditionalFormatting>
  <conditionalFormatting sqref="H53:K58 M53:Q58">
    <cfRule type="expression" dxfId="912" priority="117">
      <formula>H$9&gt;=20/24</formula>
    </cfRule>
    <cfRule type="expression" dxfId="911" priority="118">
      <formula>AND(H$9&gt;=14/24,H$9&lt;20/24)</formula>
    </cfRule>
    <cfRule type="expression" dxfId="910" priority="119">
      <formula>AND(H$9&gt;=8/24,H$9&lt;14/24)</formula>
    </cfRule>
    <cfRule type="expression" dxfId="909" priority="120">
      <formula>H$9&lt;8/24</formula>
    </cfRule>
  </conditionalFormatting>
  <conditionalFormatting sqref="B83:K86">
    <cfRule type="expression" dxfId="908" priority="113">
      <formula>B$9&gt;=20/24</formula>
    </cfRule>
    <cfRule type="expression" dxfId="907" priority="114">
      <formula>AND(B$9&gt;=14/24,B$9&lt;20/24)</formula>
    </cfRule>
    <cfRule type="expression" dxfId="906" priority="115">
      <formula>AND(B$9&gt;=8/24,B$9&lt;14/24)</formula>
    </cfRule>
    <cfRule type="expression" dxfId="905" priority="116">
      <formula>B$9&lt;8/24</formula>
    </cfRule>
  </conditionalFormatting>
  <conditionalFormatting sqref="L83:Q86">
    <cfRule type="expression" dxfId="904" priority="109">
      <formula>L$9&gt;=20/24</formula>
    </cfRule>
    <cfRule type="expression" dxfId="903" priority="110">
      <formula>AND(L$9&gt;=14/24,L$9&lt;20/24)</formula>
    </cfRule>
    <cfRule type="expression" dxfId="902" priority="111">
      <formula>AND(L$9&gt;=8/24,L$9&lt;14/24)</formula>
    </cfRule>
    <cfRule type="expression" dxfId="901" priority="112">
      <formula>L$9&lt;8/24</formula>
    </cfRule>
  </conditionalFormatting>
  <conditionalFormatting sqref="R83:Z86">
    <cfRule type="expression" dxfId="900" priority="105">
      <formula>R$9&gt;=20/24</formula>
    </cfRule>
    <cfRule type="expression" dxfId="899" priority="106">
      <formula>AND(R$9&gt;=14/24,R$9&lt;20/24)</formula>
    </cfRule>
    <cfRule type="expression" dxfId="898" priority="107">
      <formula>AND(R$9&gt;=8/24,R$9&lt;14/24)</formula>
    </cfRule>
    <cfRule type="expression" dxfId="897" priority="108">
      <formula>R$9&lt;8/24</formula>
    </cfRule>
  </conditionalFormatting>
  <conditionalFormatting sqref="AG42 B11:K23 L30:L43 B25:K47 M33:T34 V33:AF34 U33 M35:W36 Y35:AF36 M11:AF23 B24:AF24 M25:AF32 M37:AF47">
    <cfRule type="expression" dxfId="896" priority="104">
      <formula>B11&gt;$AG11</formula>
    </cfRule>
  </conditionalFormatting>
  <conditionalFormatting sqref="T192:AX192">
    <cfRule type="expression" dxfId="895" priority="100">
      <formula>T$9&gt;=20/24</formula>
    </cfRule>
    <cfRule type="expression" dxfId="894" priority="101">
      <formula>AND(T$9&gt;=14/24,T$9&lt;20/24)</formula>
    </cfRule>
    <cfRule type="expression" dxfId="893" priority="102">
      <formula>AND(T$9&gt;=8/24,T$9&lt;14/24)</formula>
    </cfRule>
    <cfRule type="expression" dxfId="892" priority="103">
      <formula>T$9&lt;8/24</formula>
    </cfRule>
  </conditionalFormatting>
  <conditionalFormatting sqref="A11:A86 A88:A180">
    <cfRule type="expression" dxfId="891" priority="99">
      <formula>$AH11=0</formula>
    </cfRule>
  </conditionalFormatting>
  <conditionalFormatting sqref="AA87:AF87">
    <cfRule type="expression" dxfId="890" priority="95">
      <formula>AA$9&gt;=20/24</formula>
    </cfRule>
    <cfRule type="expression" dxfId="889" priority="96">
      <formula>AND(AA$9&gt;=14/24,AA$9&lt;20/24)</formula>
    </cfRule>
    <cfRule type="expression" dxfId="888" priority="97">
      <formula>AND(AA$9&gt;=8/24,AA$9&lt;14/24)</formula>
    </cfRule>
    <cfRule type="expression" dxfId="887" priority="98">
      <formula>AA$9&lt;8/24</formula>
    </cfRule>
  </conditionalFormatting>
  <conditionalFormatting sqref="B87:K87">
    <cfRule type="expression" dxfId="886" priority="91">
      <formula>B$9&gt;=20/24</formula>
    </cfRule>
    <cfRule type="expression" dxfId="885" priority="92">
      <formula>AND(B$9&gt;=14/24,B$9&lt;20/24)</formula>
    </cfRule>
    <cfRule type="expression" dxfId="884" priority="93">
      <formula>AND(B$9&gt;=8/24,B$9&lt;14/24)</formula>
    </cfRule>
    <cfRule type="expression" dxfId="883" priority="94">
      <formula>B$9&lt;8/24</formula>
    </cfRule>
  </conditionalFormatting>
  <conditionalFormatting sqref="L87:Q87">
    <cfRule type="expression" dxfId="882" priority="87">
      <formula>L$9&gt;=20/24</formula>
    </cfRule>
    <cfRule type="expression" dxfId="881" priority="88">
      <formula>AND(L$9&gt;=14/24,L$9&lt;20/24)</formula>
    </cfRule>
    <cfRule type="expression" dxfId="880" priority="89">
      <formula>AND(L$9&gt;=8/24,L$9&lt;14/24)</formula>
    </cfRule>
    <cfRule type="expression" dxfId="879" priority="90">
      <formula>L$9&lt;8/24</formula>
    </cfRule>
  </conditionalFormatting>
  <conditionalFormatting sqref="R87:Z87">
    <cfRule type="expression" dxfId="878" priority="83">
      <formula>R$9&gt;=20/24</formula>
    </cfRule>
    <cfRule type="expression" dxfId="877" priority="84">
      <formula>AND(R$9&gt;=14/24,R$9&lt;20/24)</formula>
    </cfRule>
    <cfRule type="expression" dxfId="876" priority="85">
      <formula>AND(R$9&gt;=8/24,R$9&lt;14/24)</formula>
    </cfRule>
    <cfRule type="expression" dxfId="875" priority="86">
      <formula>R$9&lt;8/24</formula>
    </cfRule>
  </conditionalFormatting>
  <conditionalFormatting sqref="A87">
    <cfRule type="expression" dxfId="874" priority="82">
      <formula>$AH87=0</formula>
    </cfRule>
  </conditionalFormatting>
  <conditionalFormatting sqref="R28:AA28">
    <cfRule type="expression" dxfId="873" priority="74">
      <formula>R$9&gt;=20/24</formula>
    </cfRule>
    <cfRule type="expression" dxfId="872" priority="75">
      <formula>AND(R$9&gt;=14/24,R$9&lt;20/24)</formula>
    </cfRule>
    <cfRule type="expression" dxfId="871" priority="76">
      <formula>AND(R$9&gt;=8/24,R$9&lt;14/24)</formula>
    </cfRule>
    <cfRule type="expression" dxfId="870" priority="77">
      <formula>R$9&lt;8/24</formula>
    </cfRule>
  </conditionalFormatting>
  <conditionalFormatting sqref="L45">
    <cfRule type="expression" dxfId="869" priority="42">
      <formula>L$9&gt;=20/24</formula>
    </cfRule>
    <cfRule type="expression" dxfId="868" priority="43">
      <formula>AND(L$9&gt;=14/24,L$9&lt;20/24)</formula>
    </cfRule>
    <cfRule type="expression" dxfId="867" priority="44">
      <formula>AND(L$9&gt;=8/24,L$9&lt;14/24)</formula>
    </cfRule>
    <cfRule type="expression" dxfId="866" priority="45">
      <formula>L$9&lt;8/24</formula>
    </cfRule>
  </conditionalFormatting>
  <conditionalFormatting sqref="L11:L23 L25:L29">
    <cfRule type="expression" dxfId="865" priority="64">
      <formula>L$9&gt;=20/24</formula>
    </cfRule>
    <cfRule type="expression" dxfId="864" priority="65">
      <formula>AND(L$9&gt;=14/24,L$9&lt;20/24)</formula>
    </cfRule>
    <cfRule type="expression" dxfId="863" priority="66">
      <formula>AND(L$9&gt;=8/24,L$9&lt;14/24)</formula>
    </cfRule>
    <cfRule type="expression" dxfId="862" priority="67">
      <formula>L$9&lt;8/24</formula>
    </cfRule>
  </conditionalFormatting>
  <conditionalFormatting sqref="L11:L23 L25:L29">
    <cfRule type="expression" dxfId="861" priority="63">
      <formula>L11&gt;$AG11</formula>
    </cfRule>
  </conditionalFormatting>
  <conditionalFormatting sqref="L58 L46:L53">
    <cfRule type="expression" dxfId="860" priority="59">
      <formula>L$9&gt;=20/24</formula>
    </cfRule>
    <cfRule type="expression" dxfId="859" priority="60">
      <formula>AND(L$9&gt;=14/24,L$9&lt;20/24)</formula>
    </cfRule>
    <cfRule type="expression" dxfId="858" priority="61">
      <formula>AND(L$9&gt;=8/24,L$9&lt;14/24)</formula>
    </cfRule>
    <cfRule type="expression" dxfId="857" priority="62">
      <formula>L$9&lt;8/24</formula>
    </cfRule>
  </conditionalFormatting>
  <conditionalFormatting sqref="L54">
    <cfRule type="expression" dxfId="856" priority="55">
      <formula>L$9&gt;=20/24</formula>
    </cfRule>
    <cfRule type="expression" dxfId="855" priority="56">
      <formula>AND(L$9&gt;=14/24,L$9&lt;20/24)</formula>
    </cfRule>
    <cfRule type="expression" dxfId="854" priority="57">
      <formula>AND(L$9&gt;=8/24,L$9&lt;14/24)</formula>
    </cfRule>
    <cfRule type="expression" dxfId="853" priority="58">
      <formula>L$9&lt;8/24</formula>
    </cfRule>
  </conditionalFormatting>
  <conditionalFormatting sqref="L55">
    <cfRule type="expression" dxfId="852" priority="51">
      <formula>L$9&gt;=20/24</formula>
    </cfRule>
    <cfRule type="expression" dxfId="851" priority="52">
      <formula>AND(L$9&gt;=14/24,L$9&lt;20/24)</formula>
    </cfRule>
    <cfRule type="expression" dxfId="850" priority="53">
      <formula>AND(L$9&gt;=8/24,L$9&lt;14/24)</formula>
    </cfRule>
    <cfRule type="expression" dxfId="849" priority="54">
      <formula>L$9&lt;8/24</formula>
    </cfRule>
  </conditionalFormatting>
  <conditionalFormatting sqref="L58 L53:L55">
    <cfRule type="expression" dxfId="848" priority="50">
      <formula>L53&gt;$AG53</formula>
    </cfRule>
  </conditionalFormatting>
  <conditionalFormatting sqref="L56:L57">
    <cfRule type="expression" dxfId="847" priority="46">
      <formula>L$9&gt;=20/24</formula>
    </cfRule>
    <cfRule type="expression" dxfId="846" priority="47">
      <formula>AND(L$9&gt;=14/24,L$9&lt;20/24)</formula>
    </cfRule>
    <cfRule type="expression" dxfId="845" priority="48">
      <formula>AND(L$9&gt;=8/24,L$9&lt;14/24)</formula>
    </cfRule>
    <cfRule type="expression" dxfId="844" priority="49">
      <formula>L$9&lt;8/24</formula>
    </cfRule>
  </conditionalFormatting>
  <conditionalFormatting sqref="L44:L52 U34">
    <cfRule type="expression" dxfId="843" priority="41">
      <formula>L34&gt;$AG33</formula>
    </cfRule>
  </conditionalFormatting>
  <conditionalFormatting sqref="L32">
    <cfRule type="expression" dxfId="842" priority="37">
      <formula>L$9&gt;=20/24</formula>
    </cfRule>
    <cfRule type="expression" dxfId="841" priority="38">
      <formula>AND(L$9&gt;=14/24,L$9&lt;20/24)</formula>
    </cfRule>
    <cfRule type="expression" dxfId="840" priority="39">
      <formula>AND(L$9&gt;=8/24,L$9&lt;14/24)</formula>
    </cfRule>
    <cfRule type="expression" dxfId="839" priority="40">
      <formula>L$9&lt;8/24</formula>
    </cfRule>
  </conditionalFormatting>
  <conditionalFormatting sqref="L34">
    <cfRule type="expression" dxfId="838" priority="33">
      <formula>L$9&gt;=20/24</formula>
    </cfRule>
    <cfRule type="expression" dxfId="837" priority="34">
      <formula>AND(L$9&gt;=14/24,L$9&lt;20/24)</formula>
    </cfRule>
    <cfRule type="expression" dxfId="836" priority="35">
      <formula>AND(L$9&gt;=8/24,L$9&lt;14/24)</formula>
    </cfRule>
    <cfRule type="expression" dxfId="835" priority="36">
      <formula>L$9&lt;8/24</formula>
    </cfRule>
  </conditionalFormatting>
  <conditionalFormatting sqref="L36">
    <cfRule type="expression" dxfId="834" priority="29">
      <formula>L$9&gt;=20/24</formula>
    </cfRule>
    <cfRule type="expression" dxfId="833" priority="30">
      <formula>AND(L$9&gt;=14/24,L$9&lt;20/24)</formula>
    </cfRule>
    <cfRule type="expression" dxfId="832" priority="31">
      <formula>AND(L$9&gt;=8/24,L$9&lt;14/24)</formula>
    </cfRule>
    <cfRule type="expression" dxfId="831" priority="32">
      <formula>L$9&lt;8/24</formula>
    </cfRule>
  </conditionalFormatting>
  <conditionalFormatting sqref="L38">
    <cfRule type="expression" dxfId="830" priority="25">
      <formula>L$9&gt;=20/24</formula>
    </cfRule>
    <cfRule type="expression" dxfId="829" priority="26">
      <formula>AND(L$9&gt;=14/24,L$9&lt;20/24)</formula>
    </cfRule>
    <cfRule type="expression" dxfId="828" priority="27">
      <formula>AND(L$9&gt;=8/24,L$9&lt;14/24)</formula>
    </cfRule>
    <cfRule type="expression" dxfId="827" priority="28">
      <formula>L$9&lt;8/24</formula>
    </cfRule>
  </conditionalFormatting>
  <conditionalFormatting sqref="L40">
    <cfRule type="expression" dxfId="826" priority="21">
      <formula>L$9&gt;=20/24</formula>
    </cfRule>
    <cfRule type="expression" dxfId="825" priority="22">
      <formula>AND(L$9&gt;=14/24,L$9&lt;20/24)</formula>
    </cfRule>
    <cfRule type="expression" dxfId="824" priority="23">
      <formula>AND(L$9&gt;=8/24,L$9&lt;14/24)</formula>
    </cfRule>
    <cfRule type="expression" dxfId="823" priority="24">
      <formula>L$9&lt;8/24</formula>
    </cfRule>
  </conditionalFormatting>
  <conditionalFormatting sqref="B24">
    <cfRule type="expression" dxfId="822" priority="17">
      <formula>B$9&gt;=20/24</formula>
    </cfRule>
    <cfRule type="expression" dxfId="821" priority="18">
      <formula>AND(B$9&gt;=14/24,B$9&lt;20/24)</formula>
    </cfRule>
    <cfRule type="expression" dxfId="820" priority="19">
      <formula>AND(B$9&gt;=8/24,B$9&lt;14/24)</formula>
    </cfRule>
    <cfRule type="expression" dxfId="819" priority="20">
      <formula>B$9&lt;8/24</formula>
    </cfRule>
  </conditionalFormatting>
  <conditionalFormatting sqref="B24">
    <cfRule type="expression" dxfId="818" priority="13">
      <formula>B$9&gt;=20/24</formula>
    </cfRule>
    <cfRule type="expression" dxfId="817" priority="14">
      <formula>AND(B$9&gt;=14/24,B$9&lt;20/24)</formula>
    </cfRule>
    <cfRule type="expression" dxfId="816" priority="15">
      <formula>AND(B$9&gt;=8/24,B$9&lt;14/24)</formula>
    </cfRule>
    <cfRule type="expression" dxfId="815" priority="16">
      <formula>B$9&lt;8/24</formula>
    </cfRule>
  </conditionalFormatting>
  <conditionalFormatting sqref="X35:X36">
    <cfRule type="expression" dxfId="814" priority="255">
      <formula>X35&gt;$AG36</formula>
    </cfRule>
  </conditionalFormatting>
  <conditionalFormatting sqref="M24:Q24">
    <cfRule type="expression" dxfId="813" priority="9">
      <formula>M$9&gt;=20/24</formula>
    </cfRule>
    <cfRule type="expression" dxfId="812" priority="10">
      <formula>AND(M$9&gt;=14/24,M$9&lt;20/24)</formula>
    </cfRule>
    <cfRule type="expression" dxfId="811" priority="11">
      <formula>AND(M$9&gt;=8/24,M$9&lt;14/24)</formula>
    </cfRule>
    <cfRule type="expression" dxfId="810" priority="12">
      <formula>M$9&lt;8/24</formula>
    </cfRule>
  </conditionalFormatting>
  <conditionalFormatting sqref="R24:T24">
    <cfRule type="expression" dxfId="809" priority="5">
      <formula>R$9&gt;=20/24</formula>
    </cfRule>
    <cfRule type="expression" dxfId="808" priority="6">
      <formula>AND(R$9&gt;=14/24,R$9&lt;20/24)</formula>
    </cfRule>
    <cfRule type="expression" dxfId="807" priority="7">
      <formula>AND(R$9&gt;=8/24,R$9&lt;14/24)</formula>
    </cfRule>
    <cfRule type="expression" dxfId="806" priority="8">
      <formula>R$9&lt;8/24</formula>
    </cfRule>
  </conditionalFormatting>
  <conditionalFormatting sqref="R24:T24">
    <cfRule type="expression" dxfId="805" priority="1">
      <formula>R$9&gt;=20/24</formula>
    </cfRule>
    <cfRule type="expression" dxfId="804" priority="2">
      <formula>AND(R$9&gt;=14/24,R$9&lt;20/24)</formula>
    </cfRule>
    <cfRule type="expression" dxfId="803" priority="3">
      <formula>AND(R$9&gt;=8/24,R$9&lt;14/24)</formula>
    </cfRule>
    <cfRule type="expression" dxfId="802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F49" sqref="AF49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28</v>
      </c>
      <c r="D4" s="226">
        <f ca="1">IFERROR(DATE(2021,4,13)+C4,"")</f>
        <v>44327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443.6</v>
      </c>
      <c r="C5" s="32">
        <f t="shared" ref="C5:AF5" si="0">C59</f>
        <v>438.3</v>
      </c>
      <c r="D5" s="32">
        <f t="shared" si="0"/>
        <v>426.1</v>
      </c>
      <c r="E5" s="32">
        <f t="shared" si="0"/>
        <v>438.1</v>
      </c>
      <c r="F5" s="32">
        <f t="shared" si="0"/>
        <v>470.2</v>
      </c>
      <c r="G5" s="32">
        <f t="shared" si="0"/>
        <v>463.2</v>
      </c>
      <c r="H5" s="32">
        <f t="shared" si="0"/>
        <v>443.4</v>
      </c>
      <c r="I5" s="32">
        <f t="shared" si="0"/>
        <v>465.6</v>
      </c>
      <c r="J5" s="32">
        <f t="shared" si="0"/>
        <v>459.2</v>
      </c>
      <c r="K5" s="32">
        <f t="shared" si="0"/>
        <v>462.3</v>
      </c>
      <c r="L5" s="32">
        <f t="shared" si="0"/>
        <v>479.8</v>
      </c>
      <c r="M5" s="32">
        <f t="shared" si="0"/>
        <v>537</v>
      </c>
      <c r="N5" s="32">
        <f t="shared" si="0"/>
        <v>510</v>
      </c>
      <c r="O5" s="32">
        <f t="shared" si="0"/>
        <v>536.70000000000005</v>
      </c>
      <c r="P5" s="32">
        <f t="shared" si="0"/>
        <v>476.7</v>
      </c>
      <c r="Q5" s="32">
        <f t="shared" si="0"/>
        <v>484.6</v>
      </c>
      <c r="R5" s="32">
        <f t="shared" si="0"/>
        <v>493.1</v>
      </c>
      <c r="S5" s="32">
        <f t="shared" si="0"/>
        <v>458.6</v>
      </c>
      <c r="T5" s="32">
        <f t="shared" si="0"/>
        <v>448.38</v>
      </c>
      <c r="U5" s="32">
        <f t="shared" si="0"/>
        <v>380.4</v>
      </c>
      <c r="V5" s="32">
        <f t="shared" si="0"/>
        <v>403</v>
      </c>
      <c r="W5" s="32">
        <f t="shared" si="0"/>
        <v>408.4</v>
      </c>
      <c r="X5" s="32">
        <f t="shared" si="0"/>
        <v>415.2</v>
      </c>
      <c r="Y5" s="32">
        <f t="shared" si="0"/>
        <v>493.7</v>
      </c>
      <c r="Z5" s="32">
        <f t="shared" si="0"/>
        <v>482.3</v>
      </c>
      <c r="AA5" s="32">
        <f t="shared" si="0"/>
        <v>498.75</v>
      </c>
      <c r="AB5" s="32">
        <f t="shared" si="0"/>
        <v>581.57999999999993</v>
      </c>
      <c r="AC5" s="32">
        <f t="shared" si="0"/>
        <v>544</v>
      </c>
      <c r="AD5" s="32">
        <f t="shared" si="0"/>
        <v>520.26</v>
      </c>
      <c r="AE5" s="32">
        <f t="shared" si="0"/>
        <v>459.4</v>
      </c>
      <c r="AF5" s="32">
        <f t="shared" si="0"/>
        <v>417.2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6"/>
      <c r="E6" s="186"/>
      <c r="F6" s="186"/>
      <c r="G6" s="186"/>
      <c r="H6" s="186"/>
      <c r="I6" s="186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1053MW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Load=829</v>
      </c>
      <c r="B7" s="35">
        <f t="shared" ref="B7:AF7" si="1">B65</f>
        <v>855.33999999999992</v>
      </c>
      <c r="C7" s="35">
        <f t="shared" si="1"/>
        <v>844.74</v>
      </c>
      <c r="D7" s="35">
        <f t="shared" si="1"/>
        <v>842.64</v>
      </c>
      <c r="E7" s="35">
        <f t="shared" si="1"/>
        <v>833.44</v>
      </c>
      <c r="F7" s="35">
        <f t="shared" si="1"/>
        <v>866.84</v>
      </c>
      <c r="G7" s="35">
        <f t="shared" si="1"/>
        <v>860.43999999999994</v>
      </c>
      <c r="H7" s="35">
        <f t="shared" si="1"/>
        <v>904.63999999999987</v>
      </c>
      <c r="I7" s="35">
        <f t="shared" si="1"/>
        <v>926.54</v>
      </c>
      <c r="J7" s="35">
        <f t="shared" si="1"/>
        <v>955.04</v>
      </c>
      <c r="K7" s="35">
        <f t="shared" si="1"/>
        <v>968.14</v>
      </c>
      <c r="L7" s="35">
        <f>L65</f>
        <v>1026.54</v>
      </c>
      <c r="M7" s="35">
        <f t="shared" si="1"/>
        <v>1053.44</v>
      </c>
      <c r="N7" s="35">
        <f t="shared" si="1"/>
        <v>1025.8399999999999</v>
      </c>
      <c r="O7" s="35">
        <f t="shared" si="1"/>
        <v>1017.6400000000001</v>
      </c>
      <c r="P7" s="35">
        <f t="shared" si="1"/>
        <v>991.04</v>
      </c>
      <c r="Q7" s="35">
        <f t="shared" si="1"/>
        <v>995.24</v>
      </c>
      <c r="R7" s="35">
        <f t="shared" si="1"/>
        <v>1005.04</v>
      </c>
      <c r="S7" s="35">
        <f t="shared" si="1"/>
        <v>993.04000000000008</v>
      </c>
      <c r="T7" s="35">
        <f t="shared" si="1"/>
        <v>998.81999999999994</v>
      </c>
      <c r="U7" s="35">
        <f t="shared" si="1"/>
        <v>952.74</v>
      </c>
      <c r="V7" s="35">
        <f t="shared" si="1"/>
        <v>986.04000000000008</v>
      </c>
      <c r="W7" s="35">
        <f t="shared" si="1"/>
        <v>962.04000000000008</v>
      </c>
      <c r="X7" s="35">
        <f t="shared" si="1"/>
        <v>983.74000000000012</v>
      </c>
      <c r="Y7" s="35">
        <f t="shared" si="1"/>
        <v>1079.6399999999999</v>
      </c>
      <c r="Z7" s="35">
        <f t="shared" si="1"/>
        <v>1129.3999999999999</v>
      </c>
      <c r="AA7" s="35">
        <f t="shared" si="1"/>
        <v>1108.4900000000002</v>
      </c>
      <c r="AB7" s="35">
        <f t="shared" si="1"/>
        <v>1089.7199999999998</v>
      </c>
      <c r="AC7" s="35">
        <f t="shared" si="1"/>
        <v>1017.9399999999999</v>
      </c>
      <c r="AD7" s="35">
        <f t="shared" si="1"/>
        <v>929.9</v>
      </c>
      <c r="AE7" s="35">
        <f t="shared" si="1"/>
        <v>867.33999999999992</v>
      </c>
      <c r="AF7" s="35">
        <f t="shared" si="1"/>
        <v>829.04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x14ac:dyDescent="0.25">
      <c r="A11" s="46" t="s">
        <v>18</v>
      </c>
      <c r="B11" s="47">
        <v>30.5</v>
      </c>
      <c r="C11" s="47">
        <v>31.1</v>
      </c>
      <c r="D11" s="47">
        <v>30.2</v>
      </c>
      <c r="E11" s="47">
        <v>30.5</v>
      </c>
      <c r="F11" s="47">
        <v>30.2</v>
      </c>
      <c r="G11" s="47">
        <v>31.2</v>
      </c>
      <c r="H11" s="47">
        <v>31.1</v>
      </c>
      <c r="I11" s="47">
        <v>31</v>
      </c>
      <c r="J11" s="47">
        <v>31.2</v>
      </c>
      <c r="K11" s="47">
        <v>31.2</v>
      </c>
      <c r="L11" s="48">
        <v>31.2</v>
      </c>
      <c r="M11" s="48">
        <v>31.2</v>
      </c>
      <c r="N11" s="48">
        <v>31.2</v>
      </c>
      <c r="O11" s="48">
        <v>31.2</v>
      </c>
      <c r="P11" s="48">
        <v>31.2</v>
      </c>
      <c r="Q11" s="48">
        <v>31.2</v>
      </c>
      <c r="R11" s="48">
        <v>31.2</v>
      </c>
      <c r="S11" s="48">
        <v>27.3</v>
      </c>
      <c r="T11" s="48">
        <v>27.7</v>
      </c>
      <c r="U11" s="48">
        <v>28</v>
      </c>
      <c r="V11" s="48">
        <v>28.3</v>
      </c>
      <c r="W11" s="48">
        <v>27.8</v>
      </c>
      <c r="X11" s="48">
        <v>27.1</v>
      </c>
      <c r="Y11" s="48">
        <v>26.8</v>
      </c>
      <c r="Z11" s="190">
        <v>27.1</v>
      </c>
      <c r="AA11" s="47">
        <v>26.9</v>
      </c>
      <c r="AB11" s="47">
        <v>25.6</v>
      </c>
      <c r="AC11" s="47">
        <v>26.9</v>
      </c>
      <c r="AD11" s="47">
        <v>23.7</v>
      </c>
      <c r="AE11" s="47">
        <v>27.5</v>
      </c>
      <c r="AF11" s="47">
        <v>31</v>
      </c>
      <c r="AG11" s="50">
        <v>60</v>
      </c>
      <c r="AH11" s="51">
        <f>MAX(B11:AF11)</f>
        <v>31.2</v>
      </c>
      <c r="AI11" s="52">
        <f>MIN(B11:AF11)</f>
        <v>23.7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ht="15.75" x14ac:dyDescent="0.25">
      <c r="A12" s="54" t="s">
        <v>19</v>
      </c>
      <c r="B12" s="55">
        <v>36.700000000000003</v>
      </c>
      <c r="C12" s="55">
        <v>36.4</v>
      </c>
      <c r="D12" s="55">
        <v>36.5</v>
      </c>
      <c r="E12" s="55">
        <v>36.6</v>
      </c>
      <c r="F12" s="55">
        <v>38.799999999999997</v>
      </c>
      <c r="G12" s="55">
        <v>38.799999999999997</v>
      </c>
      <c r="H12" s="55">
        <v>37.5</v>
      </c>
      <c r="I12" s="55">
        <v>38.6</v>
      </c>
      <c r="J12" s="55">
        <v>38.4</v>
      </c>
      <c r="K12" s="55">
        <v>37.9</v>
      </c>
      <c r="L12" s="48">
        <v>37.9</v>
      </c>
      <c r="M12" s="48">
        <v>37.9</v>
      </c>
      <c r="N12" s="48">
        <v>37.9</v>
      </c>
      <c r="O12" s="48">
        <v>37.4</v>
      </c>
      <c r="P12" s="48">
        <v>37.4</v>
      </c>
      <c r="Q12" s="48">
        <v>33.6</v>
      </c>
      <c r="R12" s="48">
        <v>33.6</v>
      </c>
      <c r="S12" s="48">
        <v>33.9</v>
      </c>
      <c r="T12" s="48">
        <v>34.5</v>
      </c>
      <c r="U12" s="48">
        <v>34.200000000000003</v>
      </c>
      <c r="V12" s="48">
        <v>34.1</v>
      </c>
      <c r="W12" s="48">
        <v>34.4</v>
      </c>
      <c r="X12" s="48">
        <v>34.299999999999997</v>
      </c>
      <c r="Y12" s="48">
        <v>34.1</v>
      </c>
      <c r="Z12" s="190">
        <v>42.1</v>
      </c>
      <c r="AA12" s="55">
        <v>41.9</v>
      </c>
      <c r="AB12" s="188">
        <v>42.3</v>
      </c>
      <c r="AC12" s="55">
        <v>41.5</v>
      </c>
      <c r="AD12" s="55">
        <v>37.799999999999997</v>
      </c>
      <c r="AE12" s="55">
        <v>37.700000000000003</v>
      </c>
      <c r="AF12" s="55">
        <v>37.5</v>
      </c>
      <c r="AG12" s="56">
        <v>50</v>
      </c>
      <c r="AH12" s="51">
        <f t="shared" ref="AH12:AH77" si="2">MAX(B12:AF12)</f>
        <v>42.3</v>
      </c>
      <c r="AI12" s="52">
        <f t="shared" ref="AI12:AI77" si="3">MIN(B12:AF12)</f>
        <v>33.6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17.100000000000001</v>
      </c>
      <c r="C13" s="55">
        <v>17.100000000000001</v>
      </c>
      <c r="D13" s="55">
        <v>16.399999999999999</v>
      </c>
      <c r="E13" s="55">
        <v>17.100000000000001</v>
      </c>
      <c r="F13" s="55">
        <v>17.100000000000001</v>
      </c>
      <c r="G13" s="55">
        <v>17.100000000000001</v>
      </c>
      <c r="H13" s="55">
        <v>17.100000000000001</v>
      </c>
      <c r="I13" s="55">
        <v>17.100000000000001</v>
      </c>
      <c r="J13" s="55">
        <v>17.100000000000001</v>
      </c>
      <c r="K13" s="55">
        <v>17.100000000000001</v>
      </c>
      <c r="L13" s="48">
        <v>17.100000000000001</v>
      </c>
      <c r="M13" s="48">
        <v>17.100000000000001</v>
      </c>
      <c r="N13" s="48">
        <v>17.100000000000001</v>
      </c>
      <c r="O13" s="48">
        <v>17.100000000000001</v>
      </c>
      <c r="P13" s="48">
        <v>17.100000000000001</v>
      </c>
      <c r="Q13" s="48">
        <v>17.100000000000001</v>
      </c>
      <c r="R13" s="48">
        <v>17.100000000000001</v>
      </c>
      <c r="S13" s="48">
        <v>16.3</v>
      </c>
      <c r="T13" s="48">
        <v>15.3</v>
      </c>
      <c r="U13" s="48">
        <v>16.8</v>
      </c>
      <c r="V13" s="48">
        <v>16.899999999999999</v>
      </c>
      <c r="W13" s="48">
        <v>16.8</v>
      </c>
      <c r="X13" s="48">
        <v>15.9</v>
      </c>
      <c r="Y13" s="48">
        <v>16.399999999999999</v>
      </c>
      <c r="Z13" s="190">
        <v>15.9</v>
      </c>
      <c r="AA13" s="55">
        <v>15.9</v>
      </c>
      <c r="AB13" s="188">
        <v>15.9</v>
      </c>
      <c r="AC13" s="55">
        <v>15.9</v>
      </c>
      <c r="AD13" s="55">
        <v>16.5</v>
      </c>
      <c r="AE13" s="55">
        <v>16.899999999999999</v>
      </c>
      <c r="AF13" s="55">
        <v>16.899999999999999</v>
      </c>
      <c r="AG13" s="58">
        <v>45</v>
      </c>
      <c r="AH13" s="51">
        <f t="shared" si="2"/>
        <v>17.100000000000001</v>
      </c>
      <c r="AI13" s="52">
        <f t="shared" si="3"/>
        <v>15.3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ht="15.75" x14ac:dyDescent="0.25">
      <c r="A14" s="57" t="s">
        <v>21</v>
      </c>
      <c r="B14" s="55">
        <v>13.5</v>
      </c>
      <c r="C14" s="55">
        <v>13.5</v>
      </c>
      <c r="D14" s="55">
        <v>13.5</v>
      </c>
      <c r="E14" s="55">
        <v>13.5</v>
      </c>
      <c r="F14" s="55">
        <v>13.5</v>
      </c>
      <c r="G14" s="55">
        <v>13.5</v>
      </c>
      <c r="H14" s="55">
        <v>13.5</v>
      </c>
      <c r="I14" s="55">
        <v>13.5</v>
      </c>
      <c r="J14" s="55">
        <v>13.5</v>
      </c>
      <c r="K14" s="55">
        <v>13.5</v>
      </c>
      <c r="L14" s="48">
        <v>13.5</v>
      </c>
      <c r="M14" s="48">
        <v>13.5</v>
      </c>
      <c r="N14" s="48">
        <v>13.5</v>
      </c>
      <c r="O14" s="48">
        <v>13.5</v>
      </c>
      <c r="P14" s="48">
        <v>13.5</v>
      </c>
      <c r="Q14" s="48">
        <v>13.5</v>
      </c>
      <c r="R14" s="48">
        <v>13.5</v>
      </c>
      <c r="S14" s="48">
        <v>13.5</v>
      </c>
      <c r="T14" s="48">
        <v>13.5</v>
      </c>
      <c r="U14" s="48">
        <v>13.5</v>
      </c>
      <c r="V14" s="48">
        <v>13.5</v>
      </c>
      <c r="W14" s="48">
        <v>13.5</v>
      </c>
      <c r="X14" s="48">
        <v>13.5</v>
      </c>
      <c r="Y14" s="48">
        <v>13.5</v>
      </c>
      <c r="Z14" s="190">
        <v>14</v>
      </c>
      <c r="AA14" s="55">
        <v>14</v>
      </c>
      <c r="AB14" s="55">
        <v>14</v>
      </c>
      <c r="AC14" s="55">
        <v>14</v>
      </c>
      <c r="AD14" s="55">
        <v>14</v>
      </c>
      <c r="AE14" s="55">
        <v>14</v>
      </c>
      <c r="AF14" s="55">
        <v>14</v>
      </c>
      <c r="AG14" s="58">
        <v>25</v>
      </c>
      <c r="AH14" s="51">
        <f t="shared" si="2"/>
        <v>14</v>
      </c>
      <c r="AI14" s="52">
        <f t="shared" si="3"/>
        <v>13.5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ht="15.75" x14ac:dyDescent="0.25">
      <c r="A15" s="57" t="s">
        <v>22</v>
      </c>
      <c r="B15" s="55">
        <v>12.6</v>
      </c>
      <c r="C15" s="55">
        <v>12.7</v>
      </c>
      <c r="D15" s="55">
        <v>11.9</v>
      </c>
      <c r="E15" s="55">
        <v>11</v>
      </c>
      <c r="F15" s="55">
        <v>11.1</v>
      </c>
      <c r="G15" s="55">
        <v>11.2</v>
      </c>
      <c r="H15" s="55">
        <v>11.8</v>
      </c>
      <c r="I15" s="55">
        <v>11</v>
      </c>
      <c r="J15" s="55">
        <v>11</v>
      </c>
      <c r="K15" s="55">
        <v>11.2</v>
      </c>
      <c r="L15" s="48">
        <v>11.2</v>
      </c>
      <c r="M15" s="48">
        <v>11.2</v>
      </c>
      <c r="N15" s="48">
        <v>11.2</v>
      </c>
      <c r="O15" s="48">
        <v>10.4</v>
      </c>
      <c r="P15" s="48">
        <v>10.4</v>
      </c>
      <c r="Q15" s="48">
        <v>10.4</v>
      </c>
      <c r="R15" s="48">
        <v>10.4</v>
      </c>
      <c r="S15" s="48">
        <v>10.4</v>
      </c>
      <c r="T15" s="48">
        <v>10.4</v>
      </c>
      <c r="U15" s="48">
        <v>10.5</v>
      </c>
      <c r="V15" s="48">
        <v>10.5</v>
      </c>
      <c r="W15" s="48">
        <v>10.5</v>
      </c>
      <c r="X15" s="48">
        <v>10.8</v>
      </c>
      <c r="Y15" s="48">
        <v>10.8</v>
      </c>
      <c r="Z15" s="190">
        <v>10.8</v>
      </c>
      <c r="AA15" s="55">
        <v>10.8</v>
      </c>
      <c r="AB15" s="55">
        <v>11.6</v>
      </c>
      <c r="AC15" s="55">
        <v>11.6</v>
      </c>
      <c r="AD15" s="55">
        <v>11.6</v>
      </c>
      <c r="AE15" s="55">
        <v>11.5</v>
      </c>
      <c r="AF15" s="55">
        <v>11.5</v>
      </c>
      <c r="AG15" s="58">
        <v>25</v>
      </c>
      <c r="AH15" s="51">
        <f t="shared" si="2"/>
        <v>12.7</v>
      </c>
      <c r="AI15" s="52">
        <f t="shared" si="3"/>
        <v>10.4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ht="15.75" x14ac:dyDescent="0.25">
      <c r="A16" s="57" t="s">
        <v>23</v>
      </c>
      <c r="B16" s="48">
        <v>6.3</v>
      </c>
      <c r="C16" s="48">
        <v>6.3</v>
      </c>
      <c r="D16" s="48">
        <v>6.3</v>
      </c>
      <c r="E16" s="48">
        <v>6.3</v>
      </c>
      <c r="F16" s="48">
        <v>6.3</v>
      </c>
      <c r="G16" s="48">
        <v>6.3</v>
      </c>
      <c r="H16" s="48">
        <v>6.3</v>
      </c>
      <c r="I16" s="48">
        <v>6.3</v>
      </c>
      <c r="J16" s="48">
        <v>6.3</v>
      </c>
      <c r="K16" s="48">
        <v>6.3</v>
      </c>
      <c r="L16" s="48">
        <v>6.3</v>
      </c>
      <c r="M16" s="48">
        <v>6.3</v>
      </c>
      <c r="N16" s="48">
        <v>6.3</v>
      </c>
      <c r="O16" s="48">
        <v>6.3</v>
      </c>
      <c r="P16" s="48">
        <v>6.3</v>
      </c>
      <c r="Q16" s="48">
        <v>6.3</v>
      </c>
      <c r="R16" s="48">
        <v>6.3</v>
      </c>
      <c r="S16" s="48">
        <v>6.3</v>
      </c>
      <c r="T16" s="48">
        <v>6.3</v>
      </c>
      <c r="U16" s="48">
        <v>6.3</v>
      </c>
      <c r="V16" s="48">
        <v>6.3</v>
      </c>
      <c r="W16" s="48">
        <v>6.3</v>
      </c>
      <c r="X16" s="48">
        <v>6.3</v>
      </c>
      <c r="Y16" s="48">
        <v>6.3</v>
      </c>
      <c r="Z16" s="190">
        <v>6.2</v>
      </c>
      <c r="AA16" s="48">
        <v>6.3</v>
      </c>
      <c r="AB16" s="48">
        <v>6.3</v>
      </c>
      <c r="AC16" s="48">
        <v>6.3</v>
      </c>
      <c r="AD16" s="48">
        <v>6.3</v>
      </c>
      <c r="AE16" s="48">
        <v>6.3</v>
      </c>
      <c r="AF16" s="48">
        <v>6.3</v>
      </c>
      <c r="AG16" s="58">
        <v>23.5</v>
      </c>
      <c r="AH16" s="51">
        <f t="shared" si="2"/>
        <v>6.3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48">
        <v>14.6</v>
      </c>
      <c r="C17" s="55">
        <v>14.8</v>
      </c>
      <c r="D17" s="55">
        <v>14.6</v>
      </c>
      <c r="E17" s="55">
        <v>14.7</v>
      </c>
      <c r="F17" s="55">
        <v>14.1</v>
      </c>
      <c r="G17" s="55">
        <v>14.1</v>
      </c>
      <c r="H17" s="55">
        <v>14</v>
      </c>
      <c r="I17" s="55">
        <v>13.9</v>
      </c>
      <c r="J17" s="55">
        <v>14.2</v>
      </c>
      <c r="K17" s="55">
        <v>14</v>
      </c>
      <c r="L17" s="48">
        <v>14.7</v>
      </c>
      <c r="M17" s="48">
        <v>14.7</v>
      </c>
      <c r="N17" s="48">
        <v>14.7</v>
      </c>
      <c r="O17" s="48">
        <v>13.2</v>
      </c>
      <c r="P17" s="48">
        <v>13.2</v>
      </c>
      <c r="Q17" s="48">
        <v>12.1</v>
      </c>
      <c r="R17" s="48">
        <v>12.4</v>
      </c>
      <c r="S17" s="48">
        <v>12.4</v>
      </c>
      <c r="T17" s="48">
        <v>12.7</v>
      </c>
      <c r="U17" s="48">
        <v>11.2</v>
      </c>
      <c r="V17" s="48">
        <v>11.5</v>
      </c>
      <c r="W17" s="48">
        <v>11.5</v>
      </c>
      <c r="X17" s="48">
        <v>16.3</v>
      </c>
      <c r="Y17" s="48">
        <v>16.3</v>
      </c>
      <c r="Z17" s="190">
        <v>16.100000000000001</v>
      </c>
      <c r="AA17" s="48">
        <v>15.9</v>
      </c>
      <c r="AB17" s="48">
        <v>16.2</v>
      </c>
      <c r="AC17" s="48">
        <v>16.2</v>
      </c>
      <c r="AD17" s="48">
        <v>16.2</v>
      </c>
      <c r="AE17" s="48">
        <v>14.3</v>
      </c>
      <c r="AF17" s="48">
        <v>14.3</v>
      </c>
      <c r="AG17" s="58">
        <v>22.1</v>
      </c>
      <c r="AH17" s="51">
        <f t="shared" si="2"/>
        <v>16.3</v>
      </c>
      <c r="AI17" s="52">
        <f t="shared" si="3"/>
        <v>11.2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ht="15.75" x14ac:dyDescent="0.25">
      <c r="A18" s="57" t="s">
        <v>25</v>
      </c>
      <c r="B18" s="48">
        <v>8</v>
      </c>
      <c r="C18" s="48">
        <v>8</v>
      </c>
      <c r="D18" s="48">
        <v>8</v>
      </c>
      <c r="E18" s="48">
        <v>8</v>
      </c>
      <c r="F18" s="48">
        <v>8</v>
      </c>
      <c r="G18" s="48">
        <v>8</v>
      </c>
      <c r="H18" s="48">
        <v>8</v>
      </c>
      <c r="I18" s="48">
        <v>8</v>
      </c>
      <c r="J18" s="48">
        <v>8</v>
      </c>
      <c r="K18" s="48">
        <v>8</v>
      </c>
      <c r="L18" s="48">
        <v>8</v>
      </c>
      <c r="M18" s="48">
        <v>8</v>
      </c>
      <c r="N18" s="48">
        <v>8</v>
      </c>
      <c r="O18" s="48">
        <v>8</v>
      </c>
      <c r="P18" s="48">
        <v>8</v>
      </c>
      <c r="Q18" s="48">
        <v>8</v>
      </c>
      <c r="R18" s="48">
        <v>8</v>
      </c>
      <c r="S18" s="48">
        <v>8</v>
      </c>
      <c r="T18" s="48">
        <v>8</v>
      </c>
      <c r="U18" s="48">
        <v>8</v>
      </c>
      <c r="V18" s="48">
        <v>8</v>
      </c>
      <c r="W18" s="48">
        <v>8</v>
      </c>
      <c r="X18" s="48">
        <v>8</v>
      </c>
      <c r="Y18" s="48">
        <v>8</v>
      </c>
      <c r="Z18" s="190">
        <v>8</v>
      </c>
      <c r="AA18" s="48">
        <v>8</v>
      </c>
      <c r="AB18" s="48">
        <v>8</v>
      </c>
      <c r="AC18" s="48">
        <v>8</v>
      </c>
      <c r="AD18" s="48">
        <v>8</v>
      </c>
      <c r="AE18" s="48">
        <v>8</v>
      </c>
      <c r="AF18" s="48">
        <v>8</v>
      </c>
      <c r="AG18" s="58">
        <v>22.1</v>
      </c>
      <c r="AH18" s="51">
        <f t="shared" si="2"/>
        <v>8</v>
      </c>
      <c r="AI18" s="52">
        <f t="shared" si="3"/>
        <v>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ht="15.75" x14ac:dyDescent="0.25">
      <c r="A19" s="57" t="s">
        <v>26</v>
      </c>
      <c r="B19" s="48">
        <v>12.8</v>
      </c>
      <c r="C19" s="55">
        <v>11.8</v>
      </c>
      <c r="D19" s="55">
        <v>11.3</v>
      </c>
      <c r="E19" s="55">
        <v>11.4</v>
      </c>
      <c r="F19" s="55">
        <v>11.3</v>
      </c>
      <c r="G19" s="55">
        <v>11</v>
      </c>
      <c r="H19" s="55">
        <v>10.8</v>
      </c>
      <c r="I19" s="55">
        <v>10</v>
      </c>
      <c r="J19" s="55">
        <v>10</v>
      </c>
      <c r="K19" s="55">
        <v>10.199999999999999</v>
      </c>
      <c r="L19" s="55">
        <v>10.199999999999999</v>
      </c>
      <c r="M19" s="55">
        <v>10.199999999999999</v>
      </c>
      <c r="N19" s="55">
        <v>10.199999999999999</v>
      </c>
      <c r="O19" s="55">
        <v>10</v>
      </c>
      <c r="P19" s="55">
        <v>10</v>
      </c>
      <c r="Q19" s="55">
        <v>8.9</v>
      </c>
      <c r="R19" s="55">
        <v>8.9</v>
      </c>
      <c r="S19" s="55">
        <v>8.9</v>
      </c>
      <c r="T19" s="55">
        <v>10.3</v>
      </c>
      <c r="U19" s="55">
        <v>10.199999999999999</v>
      </c>
      <c r="V19" s="55">
        <v>10.199999999999999</v>
      </c>
      <c r="W19" s="55">
        <v>10.7</v>
      </c>
      <c r="X19" s="55">
        <v>10.8</v>
      </c>
      <c r="Y19" s="55">
        <v>10.8</v>
      </c>
      <c r="Z19" s="190">
        <v>17.899999999999999</v>
      </c>
      <c r="AA19" s="48">
        <v>13.8</v>
      </c>
      <c r="AB19" s="48">
        <v>17.600000000000001</v>
      </c>
      <c r="AC19" s="48">
        <v>18.600000000000001</v>
      </c>
      <c r="AD19" s="48">
        <v>21.7</v>
      </c>
      <c r="AE19" s="48">
        <v>20.6</v>
      </c>
      <c r="AF19" s="48">
        <v>20.6</v>
      </c>
      <c r="AG19" s="58">
        <v>22</v>
      </c>
      <c r="AH19" s="51">
        <f t="shared" si="2"/>
        <v>21.7</v>
      </c>
      <c r="AI19" s="52">
        <f t="shared" si="3"/>
        <v>8.9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ht="15.75" x14ac:dyDescent="0.25">
      <c r="A20" s="57" t="s">
        <v>27</v>
      </c>
      <c r="B20" s="48">
        <v>8</v>
      </c>
      <c r="C20" s="48">
        <v>8</v>
      </c>
      <c r="D20" s="48">
        <v>8</v>
      </c>
      <c r="E20" s="48">
        <v>8</v>
      </c>
      <c r="F20" s="48">
        <v>8</v>
      </c>
      <c r="G20" s="48">
        <v>8</v>
      </c>
      <c r="H20" s="48">
        <v>8</v>
      </c>
      <c r="I20" s="48">
        <v>8</v>
      </c>
      <c r="J20" s="48">
        <v>8</v>
      </c>
      <c r="K20" s="48">
        <v>8</v>
      </c>
      <c r="L20" s="48">
        <v>8</v>
      </c>
      <c r="M20" s="48">
        <v>8</v>
      </c>
      <c r="N20" s="48">
        <v>8</v>
      </c>
      <c r="O20" s="48">
        <v>8</v>
      </c>
      <c r="P20" s="48">
        <v>8</v>
      </c>
      <c r="Q20" s="48">
        <v>8</v>
      </c>
      <c r="R20" s="48">
        <v>8</v>
      </c>
      <c r="S20" s="48">
        <v>8</v>
      </c>
      <c r="T20" s="48">
        <v>8</v>
      </c>
      <c r="U20" s="48">
        <v>8</v>
      </c>
      <c r="V20" s="48">
        <v>8</v>
      </c>
      <c r="W20" s="48">
        <v>8</v>
      </c>
      <c r="X20" s="48">
        <v>8</v>
      </c>
      <c r="Y20" s="48">
        <v>8</v>
      </c>
      <c r="Z20" s="190">
        <v>8</v>
      </c>
      <c r="AA20" s="48">
        <v>8</v>
      </c>
      <c r="AB20" s="48">
        <v>8</v>
      </c>
      <c r="AC20" s="48">
        <v>8</v>
      </c>
      <c r="AD20" s="48">
        <v>8</v>
      </c>
      <c r="AE20" s="48">
        <v>8</v>
      </c>
      <c r="AF20" s="48">
        <v>8</v>
      </c>
      <c r="AG20" s="58">
        <v>22</v>
      </c>
      <c r="AH20" s="51">
        <f t="shared" si="2"/>
        <v>8</v>
      </c>
      <c r="AI20" s="52">
        <f t="shared" si="3"/>
        <v>8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ht="15.75" x14ac:dyDescent="0.25">
      <c r="A21" s="57" t="s">
        <v>28</v>
      </c>
      <c r="B21" s="48">
        <v>6.7</v>
      </c>
      <c r="C21" s="48">
        <v>6.7</v>
      </c>
      <c r="D21" s="48">
        <v>6.7</v>
      </c>
      <c r="E21" s="48">
        <v>6.7</v>
      </c>
      <c r="F21" s="48">
        <v>6.7</v>
      </c>
      <c r="G21" s="48">
        <v>6.7</v>
      </c>
      <c r="H21" s="48">
        <v>6.7</v>
      </c>
      <c r="I21" s="48">
        <v>6.7</v>
      </c>
      <c r="J21" s="48">
        <v>6.7</v>
      </c>
      <c r="K21" s="48">
        <v>6.7</v>
      </c>
      <c r="L21" s="48">
        <v>6.7</v>
      </c>
      <c r="M21" s="48">
        <v>6.7</v>
      </c>
      <c r="N21" s="48">
        <v>6.7</v>
      </c>
      <c r="O21" s="48">
        <v>6.7</v>
      </c>
      <c r="P21" s="48">
        <v>6.7</v>
      </c>
      <c r="Q21" s="48">
        <v>6.7</v>
      </c>
      <c r="R21" s="48">
        <v>6.7</v>
      </c>
      <c r="S21" s="48">
        <v>6.7</v>
      </c>
      <c r="T21" s="48">
        <v>6.7</v>
      </c>
      <c r="U21" s="48">
        <v>6.7</v>
      </c>
      <c r="V21" s="48">
        <v>6.7</v>
      </c>
      <c r="W21" s="48">
        <v>6.7</v>
      </c>
      <c r="X21" s="48">
        <v>6.7</v>
      </c>
      <c r="Y21" s="48">
        <v>6.7</v>
      </c>
      <c r="Z21" s="190">
        <v>6.7</v>
      </c>
      <c r="AA21" s="48">
        <v>6.7</v>
      </c>
      <c r="AB21" s="48">
        <v>6.7</v>
      </c>
      <c r="AC21" s="48">
        <v>6.7</v>
      </c>
      <c r="AD21" s="48">
        <v>6.7</v>
      </c>
      <c r="AE21" s="48">
        <v>6.7</v>
      </c>
      <c r="AF21" s="48">
        <v>6.7</v>
      </c>
      <c r="AG21" s="58">
        <v>14.9</v>
      </c>
      <c r="AH21" s="51">
        <f t="shared" si="2"/>
        <v>6.7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ht="15.75" x14ac:dyDescent="0.25">
      <c r="A22" s="57" t="s">
        <v>29</v>
      </c>
      <c r="B22" s="48">
        <v>5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48">
        <v>5</v>
      </c>
      <c r="M22" s="48">
        <v>5</v>
      </c>
      <c r="N22" s="48">
        <v>5</v>
      </c>
      <c r="O22" s="48">
        <v>5</v>
      </c>
      <c r="P22" s="48">
        <v>5</v>
      </c>
      <c r="Q22" s="48">
        <v>5</v>
      </c>
      <c r="R22" s="48">
        <v>5</v>
      </c>
      <c r="S22" s="48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190">
        <v>5</v>
      </c>
      <c r="AA22" s="190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ht="15.75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48">
        <v>3.5</v>
      </c>
      <c r="M23" s="48">
        <v>3.5</v>
      </c>
      <c r="N23" s="48">
        <v>3.5</v>
      </c>
      <c r="O23" s="48">
        <v>3.5</v>
      </c>
      <c r="P23" s="48">
        <v>3.5</v>
      </c>
      <c r="Q23" s="48">
        <v>3.5</v>
      </c>
      <c r="R23" s="48">
        <v>3.5</v>
      </c>
      <c r="S23" s="48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190">
        <v>3.5</v>
      </c>
      <c r="AA23" s="190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ht="15.75" x14ac:dyDescent="0.25">
      <c r="A24" s="57" t="s">
        <v>31</v>
      </c>
      <c r="B24" s="48">
        <v>0</v>
      </c>
      <c r="C24" s="48">
        <v>0</v>
      </c>
      <c r="D24" s="48">
        <v>0</v>
      </c>
      <c r="E24" s="48">
        <v>8.4</v>
      </c>
      <c r="F24" s="48">
        <v>8.4</v>
      </c>
      <c r="G24" s="48">
        <v>8.4</v>
      </c>
      <c r="H24" s="48">
        <v>8.4</v>
      </c>
      <c r="I24" s="48">
        <v>8.4</v>
      </c>
      <c r="J24" s="48">
        <v>8.4</v>
      </c>
      <c r="K24" s="48">
        <v>8.4</v>
      </c>
      <c r="L24" s="48">
        <v>8.4</v>
      </c>
      <c r="M24" s="48">
        <v>8.4</v>
      </c>
      <c r="N24" s="48">
        <v>8.4</v>
      </c>
      <c r="O24" s="48">
        <v>8.4</v>
      </c>
      <c r="P24" s="48">
        <v>8.4</v>
      </c>
      <c r="Q24" s="48">
        <v>8.4</v>
      </c>
      <c r="R24" s="48">
        <v>8.4</v>
      </c>
      <c r="S24" s="48">
        <v>8.4</v>
      </c>
      <c r="T24" s="48">
        <v>8.4</v>
      </c>
      <c r="U24" s="48">
        <v>8.4</v>
      </c>
      <c r="V24" s="48">
        <v>8.4</v>
      </c>
      <c r="W24" s="48">
        <v>8.4</v>
      </c>
      <c r="X24" s="48">
        <v>8.4</v>
      </c>
      <c r="Y24" s="48">
        <v>8.4</v>
      </c>
      <c r="Z24" s="190">
        <v>8</v>
      </c>
      <c r="AA24" s="48">
        <v>8.4</v>
      </c>
      <c r="AB24" s="48">
        <v>8.4</v>
      </c>
      <c r="AC24" s="48">
        <v>8.4</v>
      </c>
      <c r="AD24" s="48">
        <v>8.4</v>
      </c>
      <c r="AE24" s="48">
        <v>8.4</v>
      </c>
      <c r="AF24" s="48">
        <v>8.4</v>
      </c>
      <c r="AG24" s="58">
        <v>12</v>
      </c>
      <c r="AH24" s="51">
        <f t="shared" si="2"/>
        <v>8.4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ht="15.75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190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ht="15.75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48">
        <v>3</v>
      </c>
      <c r="M26" s="48">
        <v>3</v>
      </c>
      <c r="N26" s="48">
        <v>3</v>
      </c>
      <c r="O26" s="48">
        <v>3</v>
      </c>
      <c r="P26" s="48">
        <v>3</v>
      </c>
      <c r="Q26" s="48">
        <v>3</v>
      </c>
      <c r="R26" s="48">
        <v>3</v>
      </c>
      <c r="S26" s="48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190">
        <v>5</v>
      </c>
      <c r="AA26" s="48">
        <v>5</v>
      </c>
      <c r="AB26" s="48">
        <v>5</v>
      </c>
      <c r="AC26" s="48">
        <v>5</v>
      </c>
      <c r="AD26" s="48">
        <v>5</v>
      </c>
      <c r="AE26" s="48">
        <v>5</v>
      </c>
      <c r="AF26" s="48">
        <v>5</v>
      </c>
      <c r="AG26" s="58">
        <v>12</v>
      </c>
      <c r="AH26" s="51">
        <f>MAX(B26:AF26)</f>
        <v>5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ht="15.75" x14ac:dyDescent="0.25">
      <c r="A27" s="57" t="s">
        <v>34</v>
      </c>
      <c r="B27" s="48">
        <v>4</v>
      </c>
      <c r="C27" s="48">
        <v>4</v>
      </c>
      <c r="D27" s="48">
        <v>4</v>
      </c>
      <c r="E27" s="48">
        <v>4</v>
      </c>
      <c r="F27" s="48">
        <v>4</v>
      </c>
      <c r="G27" s="48">
        <v>4</v>
      </c>
      <c r="H27" s="48">
        <v>4</v>
      </c>
      <c r="I27" s="48">
        <v>4</v>
      </c>
      <c r="J27" s="48">
        <v>4</v>
      </c>
      <c r="K27" s="48">
        <v>4</v>
      </c>
      <c r="L27" s="48">
        <v>4</v>
      </c>
      <c r="M27" s="48">
        <v>4</v>
      </c>
      <c r="N27" s="48">
        <v>4</v>
      </c>
      <c r="O27" s="48">
        <v>4</v>
      </c>
      <c r="P27" s="48">
        <v>4</v>
      </c>
      <c r="Q27" s="48">
        <v>4</v>
      </c>
      <c r="R27" s="48">
        <v>4</v>
      </c>
      <c r="S27" s="48">
        <v>4</v>
      </c>
      <c r="T27" s="48">
        <v>4</v>
      </c>
      <c r="U27" s="48">
        <v>4</v>
      </c>
      <c r="V27" s="48">
        <v>4</v>
      </c>
      <c r="W27" s="48">
        <v>4</v>
      </c>
      <c r="X27" s="48">
        <v>4</v>
      </c>
      <c r="Y27" s="48">
        <v>4</v>
      </c>
      <c r="Z27" s="190">
        <v>4</v>
      </c>
      <c r="AA27" s="48">
        <v>4</v>
      </c>
      <c r="AB27" s="48">
        <v>4</v>
      </c>
      <c r="AC27" s="48">
        <v>4</v>
      </c>
      <c r="AD27" s="48">
        <v>4</v>
      </c>
      <c r="AE27" s="48">
        <v>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ht="15.75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190">
        <v>75</v>
      </c>
      <c r="AA28" s="55">
        <v>85</v>
      </c>
      <c r="AB28" s="55">
        <v>85</v>
      </c>
      <c r="AC28" s="55">
        <v>85</v>
      </c>
      <c r="AD28" s="55">
        <v>85</v>
      </c>
      <c r="AE28" s="55">
        <v>95</v>
      </c>
      <c r="AF28" s="55">
        <v>110</v>
      </c>
      <c r="AG28" s="58">
        <v>85</v>
      </c>
      <c r="AH28" s="51">
        <f t="shared" si="2"/>
        <v>110</v>
      </c>
      <c r="AI28" s="52">
        <f t="shared" si="3"/>
        <v>75</v>
      </c>
      <c r="AK28" s="53"/>
    </row>
    <row r="29" spans="1:88" ht="16.5" thickBot="1" x14ac:dyDescent="0.3">
      <c r="A29" s="65" t="s">
        <v>36</v>
      </c>
      <c r="B29" s="55">
        <v>45</v>
      </c>
      <c r="C29" s="55">
        <v>47.5</v>
      </c>
      <c r="D29" s="55">
        <v>48.5</v>
      </c>
      <c r="E29" s="55">
        <v>48</v>
      </c>
      <c r="F29" s="55"/>
      <c r="G29" s="55">
        <v>45.6</v>
      </c>
      <c r="H29" s="55">
        <v>44.6</v>
      </c>
      <c r="I29" s="55">
        <v>46</v>
      </c>
      <c r="J29" s="55">
        <v>45.8</v>
      </c>
      <c r="K29" s="55">
        <v>46</v>
      </c>
      <c r="L29" s="66">
        <v>41.7</v>
      </c>
      <c r="M29" s="66">
        <v>42</v>
      </c>
      <c r="N29" s="66">
        <v>43.2</v>
      </c>
      <c r="O29" s="66">
        <v>43.2</v>
      </c>
      <c r="P29" s="66">
        <v>41</v>
      </c>
      <c r="Q29" s="66">
        <v>39.6</v>
      </c>
      <c r="R29" s="66">
        <v>39.6</v>
      </c>
      <c r="S29" s="66">
        <v>42</v>
      </c>
      <c r="T29" s="66">
        <v>38</v>
      </c>
      <c r="U29" s="66">
        <v>42</v>
      </c>
      <c r="V29" s="66">
        <v>42</v>
      </c>
      <c r="W29" s="66">
        <v>39.200000000000003</v>
      </c>
      <c r="X29" s="66">
        <v>41.4</v>
      </c>
      <c r="Y29" s="66">
        <v>40.1</v>
      </c>
      <c r="Z29" s="190">
        <v>42.6</v>
      </c>
      <c r="AA29" s="66">
        <v>47.3</v>
      </c>
      <c r="AB29" s="66">
        <v>46.6</v>
      </c>
      <c r="AC29" s="66">
        <v>46.7</v>
      </c>
      <c r="AD29" s="66">
        <v>-1.6</v>
      </c>
      <c r="AE29" s="55">
        <v>56</v>
      </c>
      <c r="AF29" s="55">
        <v>72.099999999999994</v>
      </c>
      <c r="AG29" s="58">
        <v>240</v>
      </c>
      <c r="AH29" s="51">
        <f t="shared" si="2"/>
        <v>72.099999999999994</v>
      </c>
      <c r="AI29" s="52">
        <f t="shared" si="3"/>
        <v>-1.6</v>
      </c>
      <c r="AK29" s="53"/>
    </row>
    <row r="30" spans="1:88" ht="15.75" thickBot="1" x14ac:dyDescent="0.3">
      <c r="A30" s="67" t="s">
        <v>37</v>
      </c>
      <c r="B30" s="68">
        <f t="shared" ref="B30" si="4">SUM(B11:B28)</f>
        <v>267.3</v>
      </c>
      <c r="C30" s="68">
        <f t="shared" ref="C30:AF30" si="5">SUM(C11:C28)</f>
        <v>266.89999999999998</v>
      </c>
      <c r="D30" s="68">
        <f t="shared" si="5"/>
        <v>263.89999999999998</v>
      </c>
      <c r="E30" s="68">
        <f t="shared" si="5"/>
        <v>272.7</v>
      </c>
      <c r="F30" s="68">
        <f t="shared" si="5"/>
        <v>274</v>
      </c>
      <c r="G30" s="68">
        <f t="shared" si="5"/>
        <v>274.79999999999995</v>
      </c>
      <c r="H30" s="68">
        <f t="shared" si="5"/>
        <v>273.7</v>
      </c>
      <c r="I30" s="68">
        <f t="shared" si="5"/>
        <v>273</v>
      </c>
      <c r="J30" s="68">
        <f t="shared" si="5"/>
        <v>273.29999999999995</v>
      </c>
      <c r="K30" s="68">
        <f t="shared" si="5"/>
        <v>273</v>
      </c>
      <c r="L30" s="68">
        <f t="shared" si="5"/>
        <v>273.69999999999993</v>
      </c>
      <c r="M30" s="68">
        <f t="shared" si="5"/>
        <v>273.69999999999993</v>
      </c>
      <c r="N30" s="68">
        <f t="shared" si="5"/>
        <v>273.69999999999993</v>
      </c>
      <c r="O30" s="68">
        <f t="shared" si="5"/>
        <v>270.7</v>
      </c>
      <c r="P30" s="68">
        <f t="shared" si="5"/>
        <v>270.7</v>
      </c>
      <c r="Q30" s="68">
        <f t="shared" si="5"/>
        <v>264.7</v>
      </c>
      <c r="R30" s="68">
        <f t="shared" si="5"/>
        <v>265</v>
      </c>
      <c r="S30" s="68">
        <f t="shared" si="5"/>
        <v>260.60000000000002</v>
      </c>
      <c r="T30" s="68">
        <f t="shared" si="5"/>
        <v>262.3</v>
      </c>
      <c r="U30" s="68">
        <f t="shared" si="5"/>
        <v>262.29999999999995</v>
      </c>
      <c r="V30" s="68">
        <f>SUM(V11:V28)</f>
        <v>262.89999999999998</v>
      </c>
      <c r="W30" s="68">
        <f t="shared" si="5"/>
        <v>263.10000000000002</v>
      </c>
      <c r="X30" s="68">
        <f t="shared" si="5"/>
        <v>266.60000000000002</v>
      </c>
      <c r="Y30" s="68">
        <f t="shared" si="5"/>
        <v>266.60000000000002</v>
      </c>
      <c r="Z30" s="68">
        <f t="shared" si="5"/>
        <v>273.3</v>
      </c>
      <c r="AA30" s="68">
        <f t="shared" si="5"/>
        <v>279.10000000000002</v>
      </c>
      <c r="AB30" s="68">
        <f t="shared" si="5"/>
        <v>283.10000000000002</v>
      </c>
      <c r="AC30" s="68">
        <f t="shared" si="5"/>
        <v>284.60000000000002</v>
      </c>
      <c r="AD30" s="68">
        <f t="shared" si="5"/>
        <v>281.39999999999998</v>
      </c>
      <c r="AE30" s="68">
        <f t="shared" si="5"/>
        <v>292.39999999999998</v>
      </c>
      <c r="AF30" s="68">
        <f t="shared" si="5"/>
        <v>310.7</v>
      </c>
      <c r="AG30" s="58">
        <f>SUM(AG11:AG29)</f>
        <v>729.2</v>
      </c>
      <c r="AH30" s="51">
        <f t="shared" si="2"/>
        <v>310.7</v>
      </c>
      <c r="AI30" s="52">
        <f t="shared" si="3"/>
        <v>260.60000000000002</v>
      </c>
      <c r="AK30" s="53"/>
    </row>
    <row r="31" spans="1:88" ht="15.75" x14ac:dyDescent="0.25">
      <c r="A31" s="54" t="s">
        <v>38</v>
      </c>
      <c r="B31" s="47">
        <v>35.299999999999997</v>
      </c>
      <c r="C31" s="55">
        <v>29.7</v>
      </c>
      <c r="D31" s="55">
        <v>30</v>
      </c>
      <c r="E31" s="55">
        <v>0</v>
      </c>
      <c r="F31" s="55">
        <v>0</v>
      </c>
      <c r="G31" s="55">
        <v>0</v>
      </c>
      <c r="H31" s="55">
        <v>30</v>
      </c>
      <c r="I31" s="55">
        <v>31.6</v>
      </c>
      <c r="J31" s="55">
        <v>65.2</v>
      </c>
      <c r="K31" s="55">
        <v>98</v>
      </c>
      <c r="L31" s="48">
        <v>110</v>
      </c>
      <c r="M31" s="48">
        <v>76</v>
      </c>
      <c r="N31" s="48">
        <v>86</v>
      </c>
      <c r="O31" s="48">
        <v>75.8</v>
      </c>
      <c r="P31" s="48">
        <v>97</v>
      </c>
      <c r="Q31" s="48">
        <v>97</v>
      </c>
      <c r="R31" s="48">
        <v>97.4</v>
      </c>
      <c r="S31" s="48">
        <v>126.6</v>
      </c>
      <c r="T31" s="48">
        <v>126.6</v>
      </c>
      <c r="U31" s="48">
        <v>142.6</v>
      </c>
      <c r="V31" s="48">
        <v>130.5</v>
      </c>
      <c r="W31" s="48">
        <v>121.3</v>
      </c>
      <c r="X31" s="48">
        <v>121.2</v>
      </c>
      <c r="Y31" s="48">
        <v>144.5</v>
      </c>
      <c r="Z31" s="191">
        <v>145.30000000000001</v>
      </c>
      <c r="AA31" s="47">
        <v>145.30000000000001</v>
      </c>
      <c r="AB31" s="47">
        <v>80.099999999999994</v>
      </c>
      <c r="AC31" s="47">
        <v>48.8</v>
      </c>
      <c r="AD31" s="47">
        <v>32.200000000000003</v>
      </c>
      <c r="AE31" s="47">
        <v>0</v>
      </c>
      <c r="AF31" s="47">
        <v>0</v>
      </c>
      <c r="AG31" s="56">
        <v>144</v>
      </c>
      <c r="AH31" s="51">
        <f t="shared" si="2"/>
        <v>145.30000000000001</v>
      </c>
      <c r="AI31" s="52">
        <f t="shared" si="3"/>
        <v>0</v>
      </c>
      <c r="AK31" s="53"/>
    </row>
    <row r="32" spans="1:88" ht="15.75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35</v>
      </c>
      <c r="I32" s="55">
        <v>34</v>
      </c>
      <c r="J32" s="55">
        <v>35</v>
      </c>
      <c r="K32" s="55">
        <v>36.200000000000003</v>
      </c>
      <c r="L32" s="69">
        <v>49.4</v>
      </c>
      <c r="M32" s="69">
        <v>51</v>
      </c>
      <c r="N32" s="69">
        <v>50</v>
      </c>
      <c r="O32" s="69">
        <v>43.8</v>
      </c>
      <c r="P32" s="69">
        <v>54.7</v>
      </c>
      <c r="Q32" s="69">
        <v>52.8</v>
      </c>
      <c r="R32" s="69">
        <v>53.6</v>
      </c>
      <c r="S32" s="69">
        <v>44.9</v>
      </c>
      <c r="T32" s="69">
        <v>44.6</v>
      </c>
      <c r="U32" s="69">
        <v>44</v>
      </c>
      <c r="V32" s="69">
        <v>45.3</v>
      </c>
      <c r="W32" s="69">
        <v>45.2</v>
      </c>
      <c r="X32" s="69">
        <v>45.7</v>
      </c>
      <c r="Y32" s="69">
        <v>44.6</v>
      </c>
      <c r="Z32" s="191">
        <v>59.6</v>
      </c>
      <c r="AA32" s="55">
        <v>35.1</v>
      </c>
      <c r="AB32" s="55">
        <v>23</v>
      </c>
      <c r="AC32" s="55">
        <v>21.4</v>
      </c>
      <c r="AD32" s="55">
        <v>21.3</v>
      </c>
      <c r="AE32" s="55">
        <v>35.799999999999997</v>
      </c>
      <c r="AF32" s="55">
        <v>21.2</v>
      </c>
      <c r="AG32" s="58">
        <v>70</v>
      </c>
      <c r="AH32" s="51">
        <f t="shared" si="2"/>
        <v>59.6</v>
      </c>
      <c r="AI32" s="52">
        <f t="shared" si="3"/>
        <v>0</v>
      </c>
      <c r="AK32" s="53"/>
    </row>
    <row r="33" spans="1:41" ht="15.75" x14ac:dyDescent="0.25">
      <c r="A33" s="57" t="s">
        <v>40</v>
      </c>
      <c r="B33" s="55">
        <v>33.1</v>
      </c>
      <c r="C33" s="55">
        <v>33.299999999999997</v>
      </c>
      <c r="D33" s="55">
        <v>46.1</v>
      </c>
      <c r="E33" s="55">
        <v>46.1</v>
      </c>
      <c r="F33" s="55">
        <v>46.4</v>
      </c>
      <c r="G33" s="55">
        <v>46.3</v>
      </c>
      <c r="H33" s="55">
        <v>46</v>
      </c>
      <c r="I33" s="55">
        <v>46</v>
      </c>
      <c r="J33" s="55">
        <v>46</v>
      </c>
      <c r="K33" s="55">
        <v>22</v>
      </c>
      <c r="L33" s="69">
        <v>22.1</v>
      </c>
      <c r="M33" s="69">
        <v>22.6</v>
      </c>
      <c r="N33" s="69">
        <v>22.8</v>
      </c>
      <c r="O33" s="69">
        <v>17.5</v>
      </c>
      <c r="P33" s="69">
        <v>17.399999999999999</v>
      </c>
      <c r="Q33" s="69">
        <v>17.399999999999999</v>
      </c>
      <c r="R33" s="69">
        <v>17.3</v>
      </c>
      <c r="S33" s="69">
        <v>17.5</v>
      </c>
      <c r="T33" s="69">
        <v>32.200000000000003</v>
      </c>
      <c r="U33" s="69">
        <v>45</v>
      </c>
      <c r="V33" s="69">
        <v>50.7</v>
      </c>
      <c r="W33" s="69">
        <v>36</v>
      </c>
      <c r="X33" s="69">
        <v>46.9</v>
      </c>
      <c r="Y33" s="69">
        <v>46.1</v>
      </c>
      <c r="Z33" s="191">
        <v>45.5</v>
      </c>
      <c r="AA33" s="55">
        <v>45.4</v>
      </c>
      <c r="AB33" s="55">
        <v>33.6</v>
      </c>
      <c r="AC33" s="55">
        <v>33.700000000000003</v>
      </c>
      <c r="AD33" s="55">
        <v>0</v>
      </c>
      <c r="AE33" s="55">
        <v>0</v>
      </c>
      <c r="AF33" s="55">
        <v>0</v>
      </c>
      <c r="AG33" s="58">
        <v>69</v>
      </c>
      <c r="AH33" s="51">
        <f t="shared" si="2"/>
        <v>50.7</v>
      </c>
      <c r="AI33" s="52">
        <f t="shared" si="3"/>
        <v>0</v>
      </c>
      <c r="AK33" s="53"/>
    </row>
    <row r="34" spans="1:41" ht="15.75" x14ac:dyDescent="0.25">
      <c r="A34" s="57" t="s">
        <v>41</v>
      </c>
      <c r="B34" s="55">
        <v>28</v>
      </c>
      <c r="C34" s="55">
        <v>28.5</v>
      </c>
      <c r="D34" s="55">
        <v>28.5</v>
      </c>
      <c r="E34" s="55">
        <v>28.5</v>
      </c>
      <c r="F34" s="55">
        <v>28.2</v>
      </c>
      <c r="G34" s="55">
        <v>28.1</v>
      </c>
      <c r="H34" s="55">
        <v>28.5</v>
      </c>
      <c r="I34" s="55">
        <v>28.3</v>
      </c>
      <c r="J34" s="55">
        <v>28.3</v>
      </c>
      <c r="K34" s="55">
        <v>28.6</v>
      </c>
      <c r="L34" s="69">
        <v>28.5</v>
      </c>
      <c r="M34" s="69">
        <v>28.5</v>
      </c>
      <c r="N34" s="69">
        <v>28.2</v>
      </c>
      <c r="O34" s="69">
        <v>28.5</v>
      </c>
      <c r="P34" s="69">
        <v>28.5</v>
      </c>
      <c r="Q34" s="69">
        <v>28.5</v>
      </c>
      <c r="R34" s="69">
        <v>28.5</v>
      </c>
      <c r="S34" s="69">
        <v>28.2</v>
      </c>
      <c r="T34" s="69">
        <v>28.2</v>
      </c>
      <c r="U34" s="69">
        <v>28.2</v>
      </c>
      <c r="V34" s="69">
        <v>28.5</v>
      </c>
      <c r="W34" s="69">
        <v>28.5</v>
      </c>
      <c r="X34" s="69">
        <v>28.5</v>
      </c>
      <c r="Y34" s="69">
        <v>28.5</v>
      </c>
      <c r="Z34" s="191">
        <v>28.5</v>
      </c>
      <c r="AA34" s="55">
        <v>28.5</v>
      </c>
      <c r="AB34" s="55">
        <v>28.5</v>
      </c>
      <c r="AC34" s="55">
        <v>28.5</v>
      </c>
      <c r="AD34" s="55">
        <v>28.2</v>
      </c>
      <c r="AE34" s="55">
        <v>28.5</v>
      </c>
      <c r="AF34" s="55">
        <v>28.7</v>
      </c>
      <c r="AG34" s="58">
        <v>60</v>
      </c>
      <c r="AH34" s="51">
        <f t="shared" si="2"/>
        <v>28.7</v>
      </c>
      <c r="AI34" s="52">
        <f t="shared" si="3"/>
        <v>28</v>
      </c>
      <c r="AK34" s="53"/>
    </row>
    <row r="35" spans="1:41" ht="15.75" x14ac:dyDescent="0.25">
      <c r="A35" s="57" t="s">
        <v>42</v>
      </c>
      <c r="B35" s="55">
        <v>10</v>
      </c>
      <c r="C35" s="55">
        <v>10</v>
      </c>
      <c r="D35" s="55">
        <v>10</v>
      </c>
      <c r="E35" s="55">
        <v>10</v>
      </c>
      <c r="F35" s="55">
        <v>10</v>
      </c>
      <c r="G35" s="55">
        <v>10</v>
      </c>
      <c r="H35" s="55">
        <v>10</v>
      </c>
      <c r="I35" s="55">
        <v>10</v>
      </c>
      <c r="J35" s="55">
        <v>10</v>
      </c>
      <c r="K35" s="55">
        <v>10</v>
      </c>
      <c r="L35" s="48">
        <v>25</v>
      </c>
      <c r="M35" s="48">
        <v>29.6</v>
      </c>
      <c r="N35" s="48">
        <v>20</v>
      </c>
      <c r="O35" s="48">
        <v>10.4</v>
      </c>
      <c r="P35" s="48">
        <v>10.8</v>
      </c>
      <c r="Q35" s="48">
        <v>15</v>
      </c>
      <c r="R35" s="48">
        <v>15</v>
      </c>
      <c r="S35" s="48">
        <v>21.2</v>
      </c>
      <c r="T35" s="48">
        <v>21.1</v>
      </c>
      <c r="U35" s="48">
        <v>15</v>
      </c>
      <c r="V35" s="69">
        <v>29.9</v>
      </c>
      <c r="W35" s="69">
        <v>24.3</v>
      </c>
      <c r="X35" s="69">
        <v>24.4</v>
      </c>
      <c r="Y35" s="69">
        <v>20.399999999999999</v>
      </c>
      <c r="Z35" s="190">
        <v>24</v>
      </c>
      <c r="AA35" s="55">
        <v>24.7</v>
      </c>
      <c r="AB35" s="55">
        <v>23.6</v>
      </c>
      <c r="AC35" s="55">
        <v>20.7</v>
      </c>
      <c r="AD35" s="55">
        <v>10.3</v>
      </c>
      <c r="AE35" s="55">
        <v>15</v>
      </c>
      <c r="AF35" s="55">
        <v>15</v>
      </c>
      <c r="AG35" s="58">
        <v>30</v>
      </c>
      <c r="AH35" s="51">
        <f t="shared" si="2"/>
        <v>29.9</v>
      </c>
      <c r="AI35" s="52">
        <f t="shared" si="3"/>
        <v>10</v>
      </c>
      <c r="AK35" s="53"/>
    </row>
    <row r="36" spans="1:41" ht="15.75" x14ac:dyDescent="0.25">
      <c r="A36" s="57" t="s">
        <v>43</v>
      </c>
      <c r="B36" s="55">
        <v>13.9</v>
      </c>
      <c r="C36" s="55">
        <v>13.9</v>
      </c>
      <c r="D36" s="55">
        <v>13.9</v>
      </c>
      <c r="E36" s="55">
        <v>13.9</v>
      </c>
      <c r="F36" s="55">
        <v>13.9</v>
      </c>
      <c r="G36" s="55">
        <v>13.9</v>
      </c>
      <c r="H36" s="55">
        <v>13.9</v>
      </c>
      <c r="I36" s="55">
        <v>13.9</v>
      </c>
      <c r="J36" s="55">
        <v>13.9</v>
      </c>
      <c r="K36" s="55">
        <v>13.9</v>
      </c>
      <c r="L36" s="48">
        <v>13.9</v>
      </c>
      <c r="M36" s="48">
        <v>13.9</v>
      </c>
      <c r="N36" s="48">
        <v>14</v>
      </c>
      <c r="O36" s="48">
        <v>13.1</v>
      </c>
      <c r="P36" s="48">
        <v>14.1</v>
      </c>
      <c r="Q36" s="48">
        <v>14.1</v>
      </c>
      <c r="R36" s="48">
        <v>14</v>
      </c>
      <c r="S36" s="48">
        <v>14.1</v>
      </c>
      <c r="T36" s="48">
        <v>14.1</v>
      </c>
      <c r="U36" s="48">
        <v>14.1</v>
      </c>
      <c r="V36" s="48">
        <v>14.1</v>
      </c>
      <c r="W36" s="48">
        <v>14.1</v>
      </c>
      <c r="X36" s="48">
        <v>14.1</v>
      </c>
      <c r="Y36" s="48">
        <v>14.1</v>
      </c>
      <c r="Z36" s="190">
        <v>10.7</v>
      </c>
      <c r="AA36" s="55">
        <v>14.1</v>
      </c>
      <c r="AB36" s="55">
        <v>14.1</v>
      </c>
      <c r="AC36" s="55">
        <v>14.1</v>
      </c>
      <c r="AD36" s="55">
        <v>14.1</v>
      </c>
      <c r="AE36" s="55">
        <v>14.1</v>
      </c>
      <c r="AF36" s="55">
        <v>14.1</v>
      </c>
      <c r="AG36" s="58">
        <v>24</v>
      </c>
      <c r="AH36" s="51">
        <f t="shared" si="2"/>
        <v>14.1</v>
      </c>
      <c r="AI36" s="52">
        <f t="shared" si="3"/>
        <v>10.7</v>
      </c>
      <c r="AK36" s="53"/>
    </row>
    <row r="37" spans="1:41" ht="15.75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190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ht="15.75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69">
        <v>10</v>
      </c>
      <c r="M38" s="69">
        <v>10</v>
      </c>
      <c r="N38" s="69">
        <v>10</v>
      </c>
      <c r="O38" s="69">
        <v>10</v>
      </c>
      <c r="P38" s="69">
        <v>10</v>
      </c>
      <c r="Q38" s="69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190">
        <v>10</v>
      </c>
      <c r="AA38" s="55">
        <v>10</v>
      </c>
      <c r="AB38" s="55">
        <v>10</v>
      </c>
      <c r="AC38" s="55">
        <v>10</v>
      </c>
      <c r="AD38" s="55">
        <v>10</v>
      </c>
      <c r="AE38" s="55">
        <v>10</v>
      </c>
      <c r="AF38" s="55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ht="15.75" x14ac:dyDescent="0.25">
      <c r="A39" s="71" t="s">
        <v>46</v>
      </c>
      <c r="B39" s="55">
        <v>3.9</v>
      </c>
      <c r="C39" s="55">
        <v>3.9</v>
      </c>
      <c r="D39" s="55">
        <v>3.9</v>
      </c>
      <c r="E39" s="55">
        <v>3.9</v>
      </c>
      <c r="F39" s="55">
        <v>3.9</v>
      </c>
      <c r="G39" s="55">
        <v>3.9</v>
      </c>
      <c r="H39" s="55">
        <v>3.9</v>
      </c>
      <c r="I39" s="55">
        <v>3.9</v>
      </c>
      <c r="J39" s="55">
        <v>3.9</v>
      </c>
      <c r="K39" s="55">
        <v>3.9</v>
      </c>
      <c r="L39" s="69">
        <v>3.9</v>
      </c>
      <c r="M39" s="69">
        <v>3.9</v>
      </c>
      <c r="N39" s="69">
        <v>3.9</v>
      </c>
      <c r="O39" s="69">
        <v>3.9</v>
      </c>
      <c r="P39" s="69">
        <v>3.9</v>
      </c>
      <c r="Q39" s="69">
        <v>3.9</v>
      </c>
      <c r="R39" s="69">
        <v>3.9</v>
      </c>
      <c r="S39" s="48">
        <v>3.9</v>
      </c>
      <c r="T39" s="48">
        <v>3.9</v>
      </c>
      <c r="U39" s="48">
        <v>3.9</v>
      </c>
      <c r="V39" s="48">
        <v>3.9</v>
      </c>
      <c r="W39" s="48">
        <v>3.9</v>
      </c>
      <c r="X39" s="48">
        <v>3.9</v>
      </c>
      <c r="Y39" s="48">
        <v>3.9</v>
      </c>
      <c r="Z39" s="190">
        <v>5</v>
      </c>
      <c r="AA39" s="55">
        <v>5</v>
      </c>
      <c r="AB39" s="55">
        <v>5</v>
      </c>
      <c r="AC39" s="55">
        <v>5</v>
      </c>
      <c r="AD39" s="55">
        <v>5</v>
      </c>
      <c r="AE39" s="55">
        <v>5</v>
      </c>
      <c r="AF39" s="55">
        <v>5</v>
      </c>
      <c r="AG39" s="58">
        <v>14</v>
      </c>
      <c r="AH39" s="51">
        <f t="shared" si="2"/>
        <v>5</v>
      </c>
      <c r="AI39" s="52">
        <f t="shared" si="3"/>
        <v>3.9</v>
      </c>
      <c r="AJ39" s="1"/>
      <c r="AK39" s="53"/>
      <c r="AL39"/>
      <c r="AM39"/>
      <c r="AN39"/>
      <c r="AO39"/>
    </row>
    <row r="40" spans="1:41" ht="15.75" x14ac:dyDescent="0.25">
      <c r="A40" s="57" t="s">
        <v>47</v>
      </c>
      <c r="B40" s="55">
        <v>3.7</v>
      </c>
      <c r="C40" s="55">
        <v>3.7</v>
      </c>
      <c r="D40" s="55">
        <v>3.7</v>
      </c>
      <c r="E40" s="55">
        <v>3.7</v>
      </c>
      <c r="F40" s="55">
        <v>3.7</v>
      </c>
      <c r="G40" s="55">
        <v>3.7</v>
      </c>
      <c r="H40" s="55">
        <v>3.7</v>
      </c>
      <c r="I40" s="55">
        <v>3.7</v>
      </c>
      <c r="J40" s="55">
        <v>3.7</v>
      </c>
      <c r="K40" s="55">
        <v>3.7</v>
      </c>
      <c r="L40" s="69">
        <v>3.7</v>
      </c>
      <c r="M40" s="69">
        <v>3.7</v>
      </c>
      <c r="N40" s="69">
        <v>3.7</v>
      </c>
      <c r="O40" s="69">
        <v>3.7</v>
      </c>
      <c r="P40" s="69">
        <v>3.7</v>
      </c>
      <c r="Q40" s="69">
        <v>3.7</v>
      </c>
      <c r="R40" s="69">
        <v>3.7</v>
      </c>
      <c r="S40" s="48">
        <v>3.8</v>
      </c>
      <c r="T40" s="48">
        <v>3.8</v>
      </c>
      <c r="U40" s="48">
        <v>3.6</v>
      </c>
      <c r="V40" s="48">
        <v>3.6</v>
      </c>
      <c r="W40" s="48">
        <v>3.6</v>
      </c>
      <c r="X40" s="48">
        <v>3.6</v>
      </c>
      <c r="Y40" s="48">
        <v>3.6</v>
      </c>
      <c r="Z40" s="190">
        <v>4</v>
      </c>
      <c r="AA40" s="55">
        <v>3.6</v>
      </c>
      <c r="AB40" s="55">
        <v>3.6</v>
      </c>
      <c r="AC40" s="55">
        <v>3.6</v>
      </c>
      <c r="AD40" s="55">
        <v>3.6</v>
      </c>
      <c r="AE40" s="55">
        <v>3.6</v>
      </c>
      <c r="AF40" s="55">
        <v>3.6</v>
      </c>
      <c r="AG40" s="58">
        <v>10.050000000000001</v>
      </c>
      <c r="AH40" s="51">
        <f t="shared" si="2"/>
        <v>4</v>
      </c>
      <c r="AI40" s="52">
        <f t="shared" si="3"/>
        <v>3.6</v>
      </c>
      <c r="AK40" s="53"/>
    </row>
    <row r="41" spans="1:41" ht="15.75" x14ac:dyDescent="0.25">
      <c r="A41" s="57" t="s">
        <v>48</v>
      </c>
      <c r="B41" s="55">
        <v>3</v>
      </c>
      <c r="C41" s="55">
        <v>3</v>
      </c>
      <c r="D41" s="55">
        <v>3</v>
      </c>
      <c r="E41" s="55">
        <v>3</v>
      </c>
      <c r="F41" s="55">
        <v>3</v>
      </c>
      <c r="G41" s="55">
        <v>3</v>
      </c>
      <c r="H41" s="55">
        <v>3</v>
      </c>
      <c r="I41" s="55">
        <v>3</v>
      </c>
      <c r="J41" s="55">
        <v>3</v>
      </c>
      <c r="K41" s="55">
        <v>3</v>
      </c>
      <c r="L41" s="48">
        <v>3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190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6.2</v>
      </c>
      <c r="AH41" s="51">
        <f t="shared" si="2"/>
        <v>3</v>
      </c>
      <c r="AI41" s="52">
        <f t="shared" si="3"/>
        <v>0</v>
      </c>
      <c r="AK41" s="53"/>
    </row>
    <row r="42" spans="1:41" ht="16.5" thickBot="1" x14ac:dyDescent="0.3">
      <c r="A42" s="64" t="s">
        <v>49</v>
      </c>
      <c r="B42" s="72">
        <f t="shared" ref="B42" si="6">B179</f>
        <v>3.54</v>
      </c>
      <c r="C42" s="72">
        <f t="shared" ref="C42:AF42" si="7">C179</f>
        <v>3.54</v>
      </c>
      <c r="D42" s="72">
        <f t="shared" si="7"/>
        <v>3.54</v>
      </c>
      <c r="E42" s="72">
        <f t="shared" si="7"/>
        <v>3.54</v>
      </c>
      <c r="F42" s="72">
        <f t="shared" si="7"/>
        <v>3.54</v>
      </c>
      <c r="G42" s="72">
        <f t="shared" si="7"/>
        <v>3.54</v>
      </c>
      <c r="H42" s="72">
        <f t="shared" si="7"/>
        <v>3.54</v>
      </c>
      <c r="I42" s="72">
        <f t="shared" si="7"/>
        <v>3.54</v>
      </c>
      <c r="J42" s="72">
        <f t="shared" si="7"/>
        <v>3.54</v>
      </c>
      <c r="K42" s="72">
        <f t="shared" si="7"/>
        <v>3.54</v>
      </c>
      <c r="L42" s="72">
        <f t="shared" si="7"/>
        <v>3.54</v>
      </c>
      <c r="M42" s="72">
        <f t="shared" si="7"/>
        <v>3.54</v>
      </c>
      <c r="N42" s="72">
        <f t="shared" si="7"/>
        <v>3.54</v>
      </c>
      <c r="O42" s="72">
        <f t="shared" si="7"/>
        <v>3.54</v>
      </c>
      <c r="P42" s="72">
        <f t="shared" si="7"/>
        <v>3.54</v>
      </c>
      <c r="Q42" s="72">
        <f t="shared" si="7"/>
        <v>3.54</v>
      </c>
      <c r="R42" s="72">
        <f t="shared" si="7"/>
        <v>3.54</v>
      </c>
      <c r="S42" s="72">
        <f t="shared" si="7"/>
        <v>3.54</v>
      </c>
      <c r="T42" s="72">
        <f t="shared" si="7"/>
        <v>3.54</v>
      </c>
      <c r="U42" s="72">
        <f t="shared" si="7"/>
        <v>3.54</v>
      </c>
      <c r="V42" s="72">
        <f t="shared" si="7"/>
        <v>3.54</v>
      </c>
      <c r="W42" s="72">
        <f t="shared" si="7"/>
        <v>3.54</v>
      </c>
      <c r="X42" s="72">
        <f t="shared" si="7"/>
        <v>3.54</v>
      </c>
      <c r="Y42" s="72">
        <f t="shared" si="7"/>
        <v>3.54</v>
      </c>
      <c r="Z42" s="192">
        <v>3.5</v>
      </c>
      <c r="AA42" s="72">
        <f t="shared" si="7"/>
        <v>3.54</v>
      </c>
      <c r="AB42" s="72">
        <f t="shared" si="7"/>
        <v>3.54</v>
      </c>
      <c r="AC42" s="72">
        <f t="shared" si="7"/>
        <v>3.54</v>
      </c>
      <c r="AD42" s="72">
        <f t="shared" si="7"/>
        <v>3.54</v>
      </c>
      <c r="AE42" s="72">
        <f t="shared" si="7"/>
        <v>3.54</v>
      </c>
      <c r="AF42" s="72">
        <f t="shared" si="7"/>
        <v>3.54</v>
      </c>
      <c r="AG42" s="72">
        <f>AG179</f>
        <v>8.56</v>
      </c>
      <c r="AH42" s="51">
        <f t="shared" si="2"/>
        <v>3.54</v>
      </c>
      <c r="AI42" s="52">
        <f t="shared" si="3"/>
        <v>3.5</v>
      </c>
      <c r="AK42" s="53"/>
    </row>
    <row r="43" spans="1:41" ht="15.75" thickBot="1" x14ac:dyDescent="0.3">
      <c r="A43" s="67" t="s">
        <v>50</v>
      </c>
      <c r="B43" s="68">
        <f t="shared" ref="B43" si="8">SUM(B31:B42)</f>
        <v>144.44</v>
      </c>
      <c r="C43" s="68">
        <f t="shared" ref="C43:AF43" si="9">SUM(C31:C42)</f>
        <v>139.54</v>
      </c>
      <c r="D43" s="68">
        <f t="shared" si="9"/>
        <v>152.63999999999999</v>
      </c>
      <c r="E43" s="68">
        <f t="shared" si="9"/>
        <v>122.64000000000001</v>
      </c>
      <c r="F43" s="68">
        <f t="shared" si="9"/>
        <v>122.64000000000001</v>
      </c>
      <c r="G43" s="68">
        <f t="shared" si="9"/>
        <v>122.44000000000003</v>
      </c>
      <c r="H43" s="68">
        <f t="shared" si="9"/>
        <v>187.54</v>
      </c>
      <c r="I43" s="68">
        <f t="shared" si="9"/>
        <v>187.94</v>
      </c>
      <c r="J43" s="68">
        <f t="shared" si="9"/>
        <v>222.54</v>
      </c>
      <c r="K43" s="68">
        <f t="shared" si="9"/>
        <v>232.83999999999997</v>
      </c>
      <c r="L43" s="68">
        <f t="shared" si="9"/>
        <v>273.03999999999996</v>
      </c>
      <c r="M43" s="68">
        <f t="shared" si="9"/>
        <v>242.73999999999998</v>
      </c>
      <c r="N43" s="68">
        <f t="shared" si="9"/>
        <v>242.14</v>
      </c>
      <c r="O43" s="68">
        <f t="shared" si="9"/>
        <v>210.23999999999998</v>
      </c>
      <c r="P43" s="68">
        <f t="shared" si="9"/>
        <v>243.64</v>
      </c>
      <c r="Q43" s="68">
        <f t="shared" si="9"/>
        <v>245.94</v>
      </c>
      <c r="R43" s="68">
        <f t="shared" si="9"/>
        <v>246.94</v>
      </c>
      <c r="S43" s="68">
        <f t="shared" si="9"/>
        <v>273.74</v>
      </c>
      <c r="T43" s="68">
        <f t="shared" si="9"/>
        <v>288.03999999999996</v>
      </c>
      <c r="U43" s="68">
        <f t="shared" si="9"/>
        <v>309.94000000000005</v>
      </c>
      <c r="V43" s="68">
        <f t="shared" si="9"/>
        <v>320.04000000000002</v>
      </c>
      <c r="W43" s="68">
        <f t="shared" si="9"/>
        <v>290.44000000000005</v>
      </c>
      <c r="X43" s="68">
        <f t="shared" si="9"/>
        <v>301.84000000000003</v>
      </c>
      <c r="Y43" s="68">
        <f t="shared" si="9"/>
        <v>319.24</v>
      </c>
      <c r="Z43" s="68">
        <f t="shared" si="9"/>
        <v>336.09999999999997</v>
      </c>
      <c r="AA43" s="68">
        <f t="shared" si="9"/>
        <v>315.24000000000007</v>
      </c>
      <c r="AB43" s="68">
        <f t="shared" si="9"/>
        <v>225.03999999999996</v>
      </c>
      <c r="AC43" s="68">
        <f t="shared" si="9"/>
        <v>189.33999999999995</v>
      </c>
      <c r="AD43" s="68">
        <f t="shared" si="9"/>
        <v>128.23999999999998</v>
      </c>
      <c r="AE43" s="68">
        <f t="shared" si="9"/>
        <v>115.53999999999999</v>
      </c>
      <c r="AF43" s="68">
        <f t="shared" si="9"/>
        <v>101.14</v>
      </c>
      <c r="AG43" s="73">
        <f>SUM(AG31:AG42)</f>
        <v>464.91</v>
      </c>
      <c r="AH43" s="51">
        <f t="shared" si="2"/>
        <v>336.09999999999997</v>
      </c>
      <c r="AI43" s="52">
        <f t="shared" si="3"/>
        <v>101.14</v>
      </c>
      <c r="AK43" s="53"/>
    </row>
    <row r="44" spans="1:41" ht="15.75" x14ac:dyDescent="0.25">
      <c r="A44" s="54" t="s">
        <v>51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0</v>
      </c>
      <c r="K44" s="48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48">
        <v>0</v>
      </c>
      <c r="R44" s="48">
        <v>0</v>
      </c>
      <c r="S44" s="48">
        <v>0.1</v>
      </c>
      <c r="T44" s="48">
        <v>0.1</v>
      </c>
      <c r="U44" s="48">
        <v>0.1</v>
      </c>
      <c r="V44" s="48">
        <v>0.1</v>
      </c>
      <c r="W44" s="48">
        <v>0.1</v>
      </c>
      <c r="X44" s="48">
        <v>0.1</v>
      </c>
      <c r="Y44" s="48">
        <v>0.1</v>
      </c>
      <c r="Z44" s="193">
        <v>23.9</v>
      </c>
      <c r="AA44" s="48">
        <v>10.4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23.9</v>
      </c>
      <c r="AI44" s="52">
        <f t="shared" si="3"/>
        <v>0</v>
      </c>
      <c r="AK44" s="53"/>
    </row>
    <row r="45" spans="1:41" ht="15.75" x14ac:dyDescent="0.25">
      <c r="A45" s="57" t="s">
        <v>52</v>
      </c>
      <c r="B45" s="69">
        <v>0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69">
        <v>0</v>
      </c>
      <c r="R45" s="48">
        <v>0</v>
      </c>
      <c r="S45" s="48">
        <v>0</v>
      </c>
      <c r="T45" s="48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190">
        <v>10.1</v>
      </c>
      <c r="AA45" s="69">
        <v>3.7</v>
      </c>
      <c r="AB45" s="69">
        <v>0</v>
      </c>
      <c r="AC45" s="69">
        <v>0</v>
      </c>
      <c r="AD45" s="69">
        <v>0</v>
      </c>
      <c r="AE45" s="69">
        <v>0</v>
      </c>
      <c r="AF45" s="48">
        <v>0</v>
      </c>
      <c r="AG45" s="58">
        <v>32</v>
      </c>
      <c r="AH45" s="51">
        <f t="shared" si="2"/>
        <v>10.1</v>
      </c>
      <c r="AI45" s="52">
        <f t="shared" si="3"/>
        <v>0</v>
      </c>
      <c r="AK45" s="53"/>
    </row>
    <row r="46" spans="1:41" ht="16.5" thickBot="1" x14ac:dyDescent="0.3">
      <c r="A46" s="71" t="s">
        <v>53</v>
      </c>
      <c r="B46" s="76">
        <v>0</v>
      </c>
      <c r="C46" s="76">
        <v>0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6">
        <v>0</v>
      </c>
      <c r="R46" s="48">
        <v>0</v>
      </c>
      <c r="S46" s="48">
        <v>0</v>
      </c>
      <c r="T46" s="48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  <c r="Z46" s="194">
        <v>3.7</v>
      </c>
      <c r="AA46" s="76">
        <v>1.3</v>
      </c>
      <c r="AB46" s="76">
        <v>0</v>
      </c>
      <c r="AC46" s="76">
        <v>0</v>
      </c>
      <c r="AD46" s="76">
        <v>0</v>
      </c>
      <c r="AE46" s="76">
        <v>0</v>
      </c>
      <c r="AF46" s="48">
        <v>0</v>
      </c>
      <c r="AG46" s="77">
        <v>14</v>
      </c>
      <c r="AH46" s="51">
        <f t="shared" si="2"/>
        <v>3.7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 t="shared" ref="B47" si="10">SUM(B44:B46)</f>
        <v>0</v>
      </c>
      <c r="C47" s="68">
        <f t="shared" ref="C47:AF47" si="11">SUM(C44:C46)</f>
        <v>0</v>
      </c>
      <c r="D47" s="68">
        <f t="shared" si="11"/>
        <v>0</v>
      </c>
      <c r="E47" s="68">
        <f t="shared" si="11"/>
        <v>0</v>
      </c>
      <c r="F47" s="68">
        <f t="shared" si="11"/>
        <v>0</v>
      </c>
      <c r="G47" s="68">
        <f t="shared" si="11"/>
        <v>0</v>
      </c>
      <c r="H47" s="68">
        <f t="shared" si="11"/>
        <v>0</v>
      </c>
      <c r="I47" s="68">
        <f t="shared" si="11"/>
        <v>0</v>
      </c>
      <c r="J47" s="68">
        <f t="shared" si="11"/>
        <v>0</v>
      </c>
      <c r="K47" s="68">
        <f t="shared" si="11"/>
        <v>0</v>
      </c>
      <c r="L47" s="68">
        <f t="shared" si="11"/>
        <v>0</v>
      </c>
      <c r="M47" s="68">
        <f t="shared" si="11"/>
        <v>0</v>
      </c>
      <c r="N47" s="68">
        <f t="shared" si="11"/>
        <v>0</v>
      </c>
      <c r="O47" s="68">
        <f t="shared" si="11"/>
        <v>0</v>
      </c>
      <c r="P47" s="68">
        <f t="shared" si="11"/>
        <v>0</v>
      </c>
      <c r="Q47" s="68">
        <f t="shared" si="11"/>
        <v>0</v>
      </c>
      <c r="R47" s="68">
        <f t="shared" si="11"/>
        <v>0</v>
      </c>
      <c r="S47" s="68">
        <f t="shared" si="11"/>
        <v>0.1</v>
      </c>
      <c r="T47" s="68">
        <f t="shared" si="11"/>
        <v>0.1</v>
      </c>
      <c r="U47" s="68">
        <f t="shared" si="11"/>
        <v>0.1</v>
      </c>
      <c r="V47" s="68">
        <f t="shared" si="11"/>
        <v>0.1</v>
      </c>
      <c r="W47" s="68">
        <f t="shared" si="11"/>
        <v>0.1</v>
      </c>
      <c r="X47" s="68">
        <f t="shared" si="11"/>
        <v>0.1</v>
      </c>
      <c r="Y47" s="68">
        <f t="shared" si="11"/>
        <v>0.1</v>
      </c>
      <c r="Z47" s="68">
        <f t="shared" si="11"/>
        <v>37.700000000000003</v>
      </c>
      <c r="AA47" s="68">
        <f t="shared" si="11"/>
        <v>15.400000000000002</v>
      </c>
      <c r="AB47" s="68">
        <f t="shared" si="11"/>
        <v>0</v>
      </c>
      <c r="AC47" s="68">
        <f t="shared" si="11"/>
        <v>0</v>
      </c>
      <c r="AD47" s="68">
        <f t="shared" si="11"/>
        <v>0</v>
      </c>
      <c r="AE47" s="68">
        <f t="shared" si="11"/>
        <v>0</v>
      </c>
      <c r="AF47" s="68">
        <f t="shared" si="11"/>
        <v>0</v>
      </c>
      <c r="AG47" s="73">
        <f>SUM(AG44:AG46)</f>
        <v>106</v>
      </c>
      <c r="AH47" s="51">
        <f t="shared" si="2"/>
        <v>37.700000000000003</v>
      </c>
      <c r="AI47" s="52">
        <f t="shared" si="3"/>
        <v>0</v>
      </c>
      <c r="AK47" s="53"/>
    </row>
    <row r="48" spans="1:41" ht="15.75" x14ac:dyDescent="0.25">
      <c r="A48" s="54" t="s">
        <v>55</v>
      </c>
      <c r="B48" s="48">
        <v>61.3</v>
      </c>
      <c r="C48" s="48">
        <v>59</v>
      </c>
      <c r="D48" s="48">
        <v>60</v>
      </c>
      <c r="E48" s="48">
        <v>58</v>
      </c>
      <c r="F48" s="48">
        <v>59</v>
      </c>
      <c r="G48" s="48">
        <v>58</v>
      </c>
      <c r="H48" s="48">
        <v>56</v>
      </c>
      <c r="I48" s="48">
        <v>60</v>
      </c>
      <c r="J48" s="48">
        <v>56</v>
      </c>
      <c r="K48" s="48">
        <v>59</v>
      </c>
      <c r="L48" s="48">
        <v>62.8</v>
      </c>
      <c r="M48" s="48">
        <v>73</v>
      </c>
      <c r="N48" s="48">
        <v>59</v>
      </c>
      <c r="O48" s="48">
        <v>68.3</v>
      </c>
      <c r="P48" s="48">
        <v>66.400000000000006</v>
      </c>
      <c r="Q48" s="48">
        <v>72</v>
      </c>
      <c r="R48" s="48">
        <v>71.2</v>
      </c>
      <c r="S48" s="48">
        <v>62.3</v>
      </c>
      <c r="T48" s="48">
        <v>58.38</v>
      </c>
      <c r="U48" s="48">
        <v>55.4</v>
      </c>
      <c r="V48" s="48">
        <v>62</v>
      </c>
      <c r="W48" s="48">
        <v>64.400000000000006</v>
      </c>
      <c r="X48" s="48">
        <v>56.2</v>
      </c>
      <c r="Y48" s="48">
        <v>58.9</v>
      </c>
      <c r="Z48" s="191">
        <v>64.3</v>
      </c>
      <c r="AA48" s="48">
        <v>66.650000000000006</v>
      </c>
      <c r="AB48" s="48">
        <v>69.58</v>
      </c>
      <c r="AC48" s="48">
        <v>63.2</v>
      </c>
      <c r="AD48" s="48">
        <v>65.260000000000005</v>
      </c>
      <c r="AE48" s="48">
        <v>66.900000000000006</v>
      </c>
      <c r="AF48" s="48">
        <v>72</v>
      </c>
      <c r="AG48" s="56"/>
      <c r="AH48" s="51">
        <f t="shared" si="2"/>
        <v>73</v>
      </c>
      <c r="AI48" s="52">
        <f t="shared" si="3"/>
        <v>55.4</v>
      </c>
      <c r="AK48" s="53"/>
    </row>
    <row r="49" spans="1:37" ht="15.75" x14ac:dyDescent="0.25">
      <c r="A49" s="57" t="s">
        <v>56</v>
      </c>
      <c r="B49" s="69">
        <v>65</v>
      </c>
      <c r="C49" s="69">
        <v>67.2</v>
      </c>
      <c r="D49" s="69">
        <v>54.3</v>
      </c>
      <c r="E49" s="69">
        <v>58.1</v>
      </c>
      <c r="F49" s="69">
        <v>63.9</v>
      </c>
      <c r="G49" s="69">
        <v>70</v>
      </c>
      <c r="H49" s="69">
        <v>73</v>
      </c>
      <c r="I49" s="69">
        <v>36</v>
      </c>
      <c r="J49" s="69">
        <v>39</v>
      </c>
      <c r="K49" s="69">
        <v>36</v>
      </c>
      <c r="L49" s="48">
        <v>48</v>
      </c>
      <c r="M49" s="48">
        <v>97</v>
      </c>
      <c r="N49" s="48">
        <v>93</v>
      </c>
      <c r="O49" s="48">
        <v>98</v>
      </c>
      <c r="P49" s="48">
        <v>40</v>
      </c>
      <c r="Q49" s="48">
        <v>40.6</v>
      </c>
      <c r="R49" s="48">
        <v>39.799999999999997</v>
      </c>
      <c r="S49" s="48">
        <v>43.3</v>
      </c>
      <c r="T49" s="4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43.8</v>
      </c>
      <c r="Z49" s="195">
        <v>38</v>
      </c>
      <c r="AA49" s="69">
        <v>95.1</v>
      </c>
      <c r="AB49" s="69">
        <v>112</v>
      </c>
      <c r="AC49" s="69">
        <f>51+95.8</f>
        <v>146.80000000000001</v>
      </c>
      <c r="AD49" s="69">
        <f>49+114</f>
        <v>163</v>
      </c>
      <c r="AE49" s="69">
        <f>32.5+72</f>
        <v>104.5</v>
      </c>
      <c r="AF49" s="69">
        <v>68.599999999999994</v>
      </c>
      <c r="AG49" s="58"/>
      <c r="AH49" s="51">
        <f t="shared" si="2"/>
        <v>163</v>
      </c>
      <c r="AI49" s="52">
        <f t="shared" si="3"/>
        <v>0</v>
      </c>
      <c r="AK49" s="53"/>
    </row>
    <row r="50" spans="1:37" ht="15.75" x14ac:dyDescent="0.25">
      <c r="A50" s="57" t="s">
        <v>57</v>
      </c>
      <c r="B50" s="69">
        <v>244</v>
      </c>
      <c r="C50" s="69">
        <v>238</v>
      </c>
      <c r="D50" s="69">
        <v>245</v>
      </c>
      <c r="E50" s="69">
        <v>254</v>
      </c>
      <c r="F50" s="69">
        <v>280</v>
      </c>
      <c r="G50" s="48">
        <v>266</v>
      </c>
      <c r="H50" s="48">
        <v>243</v>
      </c>
      <c r="I50" s="48">
        <v>300</v>
      </c>
      <c r="J50" s="48">
        <v>296</v>
      </c>
      <c r="K50" s="48">
        <v>300</v>
      </c>
      <c r="L50" s="69">
        <v>300</v>
      </c>
      <c r="M50" s="69">
        <v>302</v>
      </c>
      <c r="N50" s="69">
        <v>290</v>
      </c>
      <c r="O50" s="69">
        <v>296</v>
      </c>
      <c r="P50" s="69">
        <v>300</v>
      </c>
      <c r="Q50" s="69">
        <v>306</v>
      </c>
      <c r="R50" s="69">
        <v>308.8</v>
      </c>
      <c r="S50" s="69">
        <v>300</v>
      </c>
      <c r="T50" s="69">
        <v>340</v>
      </c>
      <c r="U50" s="79">
        <v>275</v>
      </c>
      <c r="V50" s="79">
        <v>290</v>
      </c>
      <c r="W50" s="79">
        <v>293</v>
      </c>
      <c r="X50" s="79">
        <v>310</v>
      </c>
      <c r="Y50" s="79">
        <v>340</v>
      </c>
      <c r="Z50" s="195">
        <v>330</v>
      </c>
      <c r="AA50" s="69">
        <v>287</v>
      </c>
      <c r="AB50" s="69">
        <v>350</v>
      </c>
      <c r="AC50" s="81">
        <v>284</v>
      </c>
      <c r="AD50" s="69">
        <v>242</v>
      </c>
      <c r="AE50" s="69">
        <v>220</v>
      </c>
      <c r="AF50" s="69">
        <v>226.6</v>
      </c>
      <c r="AG50" s="80"/>
      <c r="AH50" s="51">
        <f t="shared" si="2"/>
        <v>350</v>
      </c>
      <c r="AI50" s="52">
        <f t="shared" si="3"/>
        <v>220</v>
      </c>
      <c r="AK50" s="53"/>
    </row>
    <row r="51" spans="1:37" ht="15.75" x14ac:dyDescent="0.25">
      <c r="A51" s="57" t="s">
        <v>58</v>
      </c>
      <c r="B51" s="81">
        <v>15</v>
      </c>
      <c r="C51" s="81">
        <v>15</v>
      </c>
      <c r="D51" s="81">
        <v>12</v>
      </c>
      <c r="E51" s="81">
        <v>13</v>
      </c>
      <c r="F51" s="81">
        <v>21</v>
      </c>
      <c r="G51" s="81">
        <v>23</v>
      </c>
      <c r="H51" s="81">
        <v>25</v>
      </c>
      <c r="I51" s="81">
        <v>23</v>
      </c>
      <c r="J51" s="81">
        <v>22</v>
      </c>
      <c r="K51" s="81">
        <v>21</v>
      </c>
      <c r="L51" s="69">
        <v>22</v>
      </c>
      <c r="M51" s="69">
        <v>20</v>
      </c>
      <c r="N51" s="69">
        <v>20</v>
      </c>
      <c r="O51" s="69">
        <v>22.4</v>
      </c>
      <c r="P51" s="69">
        <v>21</v>
      </c>
      <c r="Q51" s="69">
        <v>18</v>
      </c>
      <c r="R51" s="69">
        <v>24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195">
        <v>0</v>
      </c>
      <c r="AA51" s="81">
        <v>0</v>
      </c>
      <c r="AB51" s="81">
        <v>0</v>
      </c>
      <c r="AC51" s="188">
        <v>0</v>
      </c>
      <c r="AD51" s="81">
        <v>0</v>
      </c>
      <c r="AE51" s="81">
        <v>18</v>
      </c>
      <c r="AF51" s="81">
        <v>0</v>
      </c>
      <c r="AG51" s="80"/>
      <c r="AH51" s="51">
        <f t="shared" si="2"/>
        <v>25</v>
      </c>
      <c r="AI51" s="52">
        <f t="shared" si="3"/>
        <v>0</v>
      </c>
      <c r="AK51" s="53"/>
    </row>
    <row r="52" spans="1:37" ht="15.75" x14ac:dyDescent="0.25">
      <c r="A52" s="57" t="s">
        <v>59</v>
      </c>
      <c r="B52" s="48">
        <v>58.3</v>
      </c>
      <c r="C52" s="81">
        <v>59.1</v>
      </c>
      <c r="D52" s="81">
        <v>54.8</v>
      </c>
      <c r="E52" s="81">
        <v>55</v>
      </c>
      <c r="F52" s="81">
        <v>46.3</v>
      </c>
      <c r="G52" s="81">
        <v>46.2</v>
      </c>
      <c r="H52" s="81">
        <v>46.4</v>
      </c>
      <c r="I52" s="81">
        <v>46.6</v>
      </c>
      <c r="J52" s="81">
        <v>46.2</v>
      </c>
      <c r="K52" s="81">
        <v>46.3</v>
      </c>
      <c r="L52" s="48">
        <v>47</v>
      </c>
      <c r="M52" s="48">
        <v>45</v>
      </c>
      <c r="N52" s="48">
        <v>48</v>
      </c>
      <c r="O52" s="48">
        <v>52</v>
      </c>
      <c r="P52" s="48">
        <v>49.3</v>
      </c>
      <c r="Q52" s="48">
        <v>48</v>
      </c>
      <c r="R52" s="48">
        <v>49.3</v>
      </c>
      <c r="S52" s="48">
        <v>53</v>
      </c>
      <c r="T52" s="48">
        <v>50</v>
      </c>
      <c r="U52" s="48">
        <v>50</v>
      </c>
      <c r="V52" s="48">
        <v>51</v>
      </c>
      <c r="W52" s="48">
        <v>51</v>
      </c>
      <c r="X52" s="48">
        <v>49</v>
      </c>
      <c r="Y52" s="48">
        <v>51</v>
      </c>
      <c r="Z52" s="195">
        <v>50</v>
      </c>
      <c r="AA52" s="195">
        <v>50</v>
      </c>
      <c r="AB52" s="48">
        <v>50</v>
      </c>
      <c r="AC52" s="48">
        <v>50</v>
      </c>
      <c r="AD52" s="48">
        <v>50</v>
      </c>
      <c r="AE52" s="48">
        <v>50</v>
      </c>
      <c r="AF52" s="48">
        <v>50</v>
      </c>
      <c r="AG52" s="80"/>
      <c r="AH52" s="51">
        <f t="shared" si="2"/>
        <v>59.1</v>
      </c>
      <c r="AI52" s="52">
        <f t="shared" si="3"/>
        <v>45</v>
      </c>
      <c r="AK52" s="53"/>
    </row>
    <row r="53" spans="1:37" ht="15.75" x14ac:dyDescent="0.25">
      <c r="A53" s="57" t="s">
        <v>60</v>
      </c>
      <c r="B53" s="82">
        <v>0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195">
        <v>0</v>
      </c>
      <c r="AA53" s="195">
        <v>0</v>
      </c>
      <c r="AB53" s="195">
        <v>0</v>
      </c>
      <c r="AC53" s="195">
        <v>0</v>
      </c>
      <c r="AD53" s="195">
        <v>0</v>
      </c>
      <c r="AE53" s="195">
        <v>0</v>
      </c>
      <c r="AF53" s="195">
        <v>0</v>
      </c>
      <c r="AG53" s="80"/>
      <c r="AH53" s="51">
        <f t="shared" si="2"/>
        <v>0</v>
      </c>
      <c r="AI53" s="52">
        <f t="shared" si="3"/>
        <v>0</v>
      </c>
      <c r="AK53" s="53"/>
    </row>
    <row r="54" spans="1:37" ht="15.75" x14ac:dyDescent="0.25">
      <c r="A54" s="57" t="s">
        <v>61</v>
      </c>
      <c r="B54" s="82">
        <v>0</v>
      </c>
      <c r="C54" s="82">
        <v>0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195">
        <v>0</v>
      </c>
      <c r="AA54" s="195">
        <v>0</v>
      </c>
      <c r="AB54" s="195">
        <v>0</v>
      </c>
      <c r="AC54" s="195">
        <v>0</v>
      </c>
      <c r="AD54" s="195">
        <v>0</v>
      </c>
      <c r="AE54" s="195">
        <v>0</v>
      </c>
      <c r="AF54" s="195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ht="15.75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2">
        <v>0</v>
      </c>
      <c r="S55" s="82">
        <v>0</v>
      </c>
      <c r="T55" s="82">
        <v>0</v>
      </c>
      <c r="U55" s="82">
        <v>0</v>
      </c>
      <c r="V55" s="82">
        <v>0</v>
      </c>
      <c r="W55" s="82">
        <v>0</v>
      </c>
      <c r="X55" s="82">
        <v>0</v>
      </c>
      <c r="Y55" s="82">
        <v>0</v>
      </c>
      <c r="Z55" s="195">
        <v>0</v>
      </c>
      <c r="AA55" s="195">
        <v>0</v>
      </c>
      <c r="AB55" s="195">
        <v>0</v>
      </c>
      <c r="AC55" s="195">
        <v>0</v>
      </c>
      <c r="AD55" s="195">
        <v>0</v>
      </c>
      <c r="AE55" s="195">
        <v>0</v>
      </c>
      <c r="AF55" s="195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ht="15.75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2">
        <v>0</v>
      </c>
      <c r="S56" s="82">
        <v>0</v>
      </c>
      <c r="T56" s="82">
        <v>0</v>
      </c>
      <c r="U56" s="82">
        <v>0</v>
      </c>
      <c r="V56" s="82">
        <v>0</v>
      </c>
      <c r="W56" s="82">
        <v>0</v>
      </c>
      <c r="X56" s="82">
        <v>0</v>
      </c>
      <c r="Y56" s="82">
        <v>0</v>
      </c>
      <c r="Z56" s="195">
        <v>0</v>
      </c>
      <c r="AA56" s="195">
        <v>0</v>
      </c>
      <c r="AB56" s="195">
        <v>0</v>
      </c>
      <c r="AC56" s="195">
        <v>0</v>
      </c>
      <c r="AD56" s="195">
        <v>0</v>
      </c>
      <c r="AE56" s="195">
        <v>0</v>
      </c>
      <c r="AF56" s="195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ht="15.75" x14ac:dyDescent="0.25">
      <c r="A57" s="83" t="s">
        <v>64</v>
      </c>
      <c r="B57" s="84">
        <v>0</v>
      </c>
      <c r="C57" s="84">
        <v>0</v>
      </c>
      <c r="D57" s="84">
        <v>0</v>
      </c>
      <c r="E57" s="84"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2">
        <v>0</v>
      </c>
      <c r="S57" s="82">
        <v>0</v>
      </c>
      <c r="T57" s="82">
        <v>0</v>
      </c>
      <c r="U57" s="82">
        <v>0</v>
      </c>
      <c r="V57" s="82">
        <v>0</v>
      </c>
      <c r="W57" s="82">
        <v>0</v>
      </c>
      <c r="X57" s="82">
        <v>0</v>
      </c>
      <c r="Y57" s="82">
        <v>0</v>
      </c>
      <c r="Z57" s="195">
        <v>0</v>
      </c>
      <c r="AA57" s="195">
        <v>0</v>
      </c>
      <c r="AB57" s="195">
        <v>0</v>
      </c>
      <c r="AC57" s="195">
        <v>0</v>
      </c>
      <c r="AD57" s="195">
        <v>0</v>
      </c>
      <c r="AE57" s="195">
        <v>0</v>
      </c>
      <c r="AF57" s="195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4">
        <v>0</v>
      </c>
      <c r="C58" s="84">
        <v>0</v>
      </c>
      <c r="D58" s="84">
        <v>0</v>
      </c>
      <c r="E58" s="84">
        <v>0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2">
        <v>0</v>
      </c>
      <c r="S58" s="82">
        <v>0</v>
      </c>
      <c r="T58" s="82">
        <v>0</v>
      </c>
      <c r="U58" s="82">
        <v>0</v>
      </c>
      <c r="V58" s="82">
        <v>0</v>
      </c>
      <c r="W58" s="82">
        <v>0</v>
      </c>
      <c r="X58" s="82">
        <v>0</v>
      </c>
      <c r="Y58" s="82">
        <v>0</v>
      </c>
      <c r="Z58" s="82">
        <v>0</v>
      </c>
      <c r="AA58" s="82">
        <v>0</v>
      </c>
      <c r="AB58" s="82">
        <v>0</v>
      </c>
      <c r="AC58" s="82">
        <v>0</v>
      </c>
      <c r="AD58" s="82">
        <v>0</v>
      </c>
      <c r="AE58" s="82">
        <v>0</v>
      </c>
      <c r="AF58" s="82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 t="shared" ref="B59" si="12">SUM(B48:B58)</f>
        <v>443.6</v>
      </c>
      <c r="C59" s="68">
        <f t="shared" ref="C59:AF59" si="13">SUM(C48:C58)</f>
        <v>438.3</v>
      </c>
      <c r="D59" s="68">
        <f t="shared" si="13"/>
        <v>426.1</v>
      </c>
      <c r="E59" s="68">
        <f t="shared" si="13"/>
        <v>438.1</v>
      </c>
      <c r="F59" s="68">
        <f t="shared" si="13"/>
        <v>470.2</v>
      </c>
      <c r="G59" s="68">
        <f t="shared" si="13"/>
        <v>463.2</v>
      </c>
      <c r="H59" s="68">
        <f t="shared" si="13"/>
        <v>443.4</v>
      </c>
      <c r="I59" s="68">
        <f t="shared" si="13"/>
        <v>465.6</v>
      </c>
      <c r="J59" s="68">
        <f t="shared" si="13"/>
        <v>459.2</v>
      </c>
      <c r="K59" s="68">
        <f t="shared" si="13"/>
        <v>462.3</v>
      </c>
      <c r="L59" s="68">
        <f t="shared" si="13"/>
        <v>479.8</v>
      </c>
      <c r="M59" s="68">
        <f t="shared" si="13"/>
        <v>537</v>
      </c>
      <c r="N59" s="68">
        <f t="shared" si="13"/>
        <v>510</v>
      </c>
      <c r="O59" s="68">
        <f t="shared" si="13"/>
        <v>536.70000000000005</v>
      </c>
      <c r="P59" s="68">
        <f t="shared" si="13"/>
        <v>476.7</v>
      </c>
      <c r="Q59" s="68">
        <f t="shared" si="13"/>
        <v>484.6</v>
      </c>
      <c r="R59" s="68">
        <f t="shared" si="13"/>
        <v>493.1</v>
      </c>
      <c r="S59" s="68">
        <f t="shared" si="13"/>
        <v>458.6</v>
      </c>
      <c r="T59" s="68">
        <f t="shared" si="13"/>
        <v>448.38</v>
      </c>
      <c r="U59" s="68">
        <f t="shared" si="13"/>
        <v>380.4</v>
      </c>
      <c r="V59" s="68">
        <f t="shared" si="13"/>
        <v>403</v>
      </c>
      <c r="W59" s="68">
        <f t="shared" si="13"/>
        <v>408.4</v>
      </c>
      <c r="X59" s="68">
        <f t="shared" si="13"/>
        <v>415.2</v>
      </c>
      <c r="Y59" s="68">
        <f t="shared" si="13"/>
        <v>493.7</v>
      </c>
      <c r="Z59" s="68">
        <f>SUM(Z48:Z58)</f>
        <v>482.3</v>
      </c>
      <c r="AA59" s="68">
        <f t="shared" si="13"/>
        <v>498.75</v>
      </c>
      <c r="AB59" s="68">
        <f t="shared" si="13"/>
        <v>581.57999999999993</v>
      </c>
      <c r="AC59" s="68">
        <f t="shared" si="13"/>
        <v>544</v>
      </c>
      <c r="AD59" s="68">
        <f t="shared" si="13"/>
        <v>520.26</v>
      </c>
      <c r="AE59" s="68">
        <f t="shared" si="13"/>
        <v>459.4</v>
      </c>
      <c r="AF59" s="68">
        <f t="shared" si="13"/>
        <v>417.2</v>
      </c>
      <c r="AG59" s="73">
        <f>SUM(AG48:AG58)</f>
        <v>0</v>
      </c>
      <c r="AH59" s="51">
        <f t="shared" si="2"/>
        <v>581.57999999999993</v>
      </c>
      <c r="AI59" s="52">
        <f t="shared" si="3"/>
        <v>380.4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4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 t="shared" ref="B63" si="14">SUM(B60:B62)</f>
        <v>0</v>
      </c>
      <c r="C63" s="68">
        <f t="shared" ref="C63:AF63" si="15">SUM(C60:C62)</f>
        <v>0</v>
      </c>
      <c r="D63" s="68">
        <f t="shared" si="15"/>
        <v>0</v>
      </c>
      <c r="E63" s="68">
        <f t="shared" si="15"/>
        <v>0</v>
      </c>
      <c r="F63" s="68">
        <f t="shared" si="15"/>
        <v>0</v>
      </c>
      <c r="G63" s="68">
        <f t="shared" si="15"/>
        <v>0</v>
      </c>
      <c r="H63" s="68">
        <f t="shared" si="15"/>
        <v>0</v>
      </c>
      <c r="I63" s="68">
        <f t="shared" si="15"/>
        <v>0</v>
      </c>
      <c r="J63" s="68">
        <f t="shared" si="15"/>
        <v>0</v>
      </c>
      <c r="K63" s="68">
        <f t="shared" si="15"/>
        <v>0</v>
      </c>
      <c r="L63" s="68">
        <f t="shared" si="15"/>
        <v>0</v>
      </c>
      <c r="M63" s="68">
        <f t="shared" si="15"/>
        <v>0</v>
      </c>
      <c r="N63" s="68">
        <f t="shared" si="15"/>
        <v>0</v>
      </c>
      <c r="O63" s="68">
        <f t="shared" si="15"/>
        <v>0</v>
      </c>
      <c r="P63" s="68">
        <f t="shared" si="15"/>
        <v>0</v>
      </c>
      <c r="Q63" s="68">
        <f t="shared" si="15"/>
        <v>0</v>
      </c>
      <c r="R63" s="68">
        <f t="shared" si="15"/>
        <v>0</v>
      </c>
      <c r="S63" s="68">
        <f t="shared" si="15"/>
        <v>0</v>
      </c>
      <c r="T63" s="68">
        <f t="shared" si="15"/>
        <v>0</v>
      </c>
      <c r="U63" s="68">
        <f t="shared" si="15"/>
        <v>0</v>
      </c>
      <c r="V63" s="68">
        <f t="shared" si="15"/>
        <v>0</v>
      </c>
      <c r="W63" s="68">
        <f t="shared" si="15"/>
        <v>0</v>
      </c>
      <c r="X63" s="68">
        <f t="shared" si="15"/>
        <v>0</v>
      </c>
      <c r="Y63" s="68">
        <f t="shared" si="15"/>
        <v>0</v>
      </c>
      <c r="Z63" s="68">
        <f t="shared" si="15"/>
        <v>0</v>
      </c>
      <c r="AA63" s="68">
        <f t="shared" si="15"/>
        <v>0</v>
      </c>
      <c r="AB63" s="68">
        <f t="shared" si="15"/>
        <v>0</v>
      </c>
      <c r="AC63" s="68">
        <f t="shared" si="15"/>
        <v>0</v>
      </c>
      <c r="AD63" s="68">
        <f t="shared" si="15"/>
        <v>0</v>
      </c>
      <c r="AE63" s="68">
        <f t="shared" si="15"/>
        <v>0</v>
      </c>
      <c r="AF63" s="68">
        <f t="shared" si="15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f t="shared" ref="B65" si="16">B63+B59+B47+B43+B30+B64</f>
        <v>855.33999999999992</v>
      </c>
      <c r="C65" s="90">
        <f t="shared" ref="C65:AF65" si="17">C63+C59+C47+C43+C30+C64</f>
        <v>844.74</v>
      </c>
      <c r="D65" s="90">
        <f t="shared" si="17"/>
        <v>842.64</v>
      </c>
      <c r="E65" s="90">
        <f t="shared" si="17"/>
        <v>833.44</v>
      </c>
      <c r="F65" s="90">
        <f t="shared" si="17"/>
        <v>866.84</v>
      </c>
      <c r="G65" s="90">
        <f t="shared" si="17"/>
        <v>860.43999999999994</v>
      </c>
      <c r="H65" s="90">
        <f t="shared" si="17"/>
        <v>904.63999999999987</v>
      </c>
      <c r="I65" s="90">
        <f t="shared" si="17"/>
        <v>926.54</v>
      </c>
      <c r="J65" s="90">
        <f t="shared" si="17"/>
        <v>955.04</v>
      </c>
      <c r="K65" s="90">
        <f t="shared" si="17"/>
        <v>968.14</v>
      </c>
      <c r="L65" s="90">
        <f t="shared" si="17"/>
        <v>1026.54</v>
      </c>
      <c r="M65" s="90">
        <f t="shared" si="17"/>
        <v>1053.44</v>
      </c>
      <c r="N65" s="90">
        <f t="shared" si="17"/>
        <v>1025.8399999999999</v>
      </c>
      <c r="O65" s="90">
        <f t="shared" si="17"/>
        <v>1017.6400000000001</v>
      </c>
      <c r="P65" s="90">
        <f t="shared" si="17"/>
        <v>991.04</v>
      </c>
      <c r="Q65" s="90">
        <f t="shared" si="17"/>
        <v>995.24</v>
      </c>
      <c r="R65" s="90">
        <f t="shared" si="17"/>
        <v>1005.04</v>
      </c>
      <c r="S65" s="90">
        <f t="shared" si="17"/>
        <v>993.04000000000008</v>
      </c>
      <c r="T65" s="90">
        <f t="shared" si="17"/>
        <v>998.81999999999994</v>
      </c>
      <c r="U65" s="90">
        <f t="shared" si="17"/>
        <v>952.74</v>
      </c>
      <c r="V65" s="90">
        <f t="shared" si="17"/>
        <v>986.04000000000008</v>
      </c>
      <c r="W65" s="90">
        <f t="shared" si="17"/>
        <v>962.04000000000008</v>
      </c>
      <c r="X65" s="90">
        <f t="shared" si="17"/>
        <v>983.74000000000012</v>
      </c>
      <c r="Y65" s="90">
        <f t="shared" si="17"/>
        <v>1079.6399999999999</v>
      </c>
      <c r="Z65" s="90">
        <f t="shared" si="17"/>
        <v>1129.3999999999999</v>
      </c>
      <c r="AA65" s="90">
        <f t="shared" si="17"/>
        <v>1108.4900000000002</v>
      </c>
      <c r="AB65" s="90">
        <f t="shared" si="17"/>
        <v>1089.7199999999998</v>
      </c>
      <c r="AC65" s="90">
        <f t="shared" si="17"/>
        <v>1017.9399999999999</v>
      </c>
      <c r="AD65" s="90">
        <f t="shared" si="17"/>
        <v>929.9</v>
      </c>
      <c r="AE65" s="90">
        <f t="shared" si="17"/>
        <v>867.33999999999992</v>
      </c>
      <c r="AF65" s="90">
        <f t="shared" si="17"/>
        <v>829.04</v>
      </c>
      <c r="AG65" s="73">
        <f>AG63+AG59+AG47+AG43+AG30+AG64</f>
        <v>1355.5100000000002</v>
      </c>
      <c r="AH65" s="51">
        <f t="shared" si="2"/>
        <v>1129.3999999999999</v>
      </c>
      <c r="AI65" s="52">
        <f t="shared" si="3"/>
        <v>829.04</v>
      </c>
    </row>
    <row r="66" spans="1:35" x14ac:dyDescent="0.25">
      <c r="A66" s="54" t="s">
        <v>73</v>
      </c>
      <c r="B66" s="81">
        <f t="shared" ref="B66" si="18">IF(B51&lt;0,B51*-1,0)</f>
        <v>0</v>
      </c>
      <c r="C66" s="81">
        <f t="shared" ref="C66:Q66" si="19">IF(C51&lt;0,C51*-1,0)</f>
        <v>0</v>
      </c>
      <c r="D66" s="81">
        <f t="shared" si="19"/>
        <v>0</v>
      </c>
      <c r="E66" s="81">
        <f t="shared" si="19"/>
        <v>0</v>
      </c>
      <c r="F66" s="81">
        <f t="shared" si="19"/>
        <v>0</v>
      </c>
      <c r="G66" s="81">
        <f t="shared" si="19"/>
        <v>0</v>
      </c>
      <c r="H66" s="81">
        <f t="shared" si="19"/>
        <v>0</v>
      </c>
      <c r="I66" s="81">
        <f t="shared" si="19"/>
        <v>0</v>
      </c>
      <c r="J66" s="81">
        <f t="shared" si="19"/>
        <v>0</v>
      </c>
      <c r="K66" s="81">
        <f t="shared" si="19"/>
        <v>0</v>
      </c>
      <c r="L66" s="81">
        <f t="shared" si="19"/>
        <v>0</v>
      </c>
      <c r="M66" s="81">
        <f t="shared" si="19"/>
        <v>0</v>
      </c>
      <c r="N66" s="81">
        <f t="shared" si="19"/>
        <v>0</v>
      </c>
      <c r="O66" s="81">
        <f t="shared" si="19"/>
        <v>0</v>
      </c>
      <c r="P66" s="81">
        <f t="shared" si="19"/>
        <v>0</v>
      </c>
      <c r="Q66" s="81">
        <f t="shared" si="19"/>
        <v>0</v>
      </c>
      <c r="R66" s="81">
        <f>IF(R51&lt;0,R51*-1,0)</f>
        <v>0</v>
      </c>
      <c r="S66" s="81">
        <f t="shared" ref="S66:AF66" si="20">IF(S51&lt;0,S51*-1,0)</f>
        <v>0</v>
      </c>
      <c r="T66" s="81">
        <f t="shared" si="20"/>
        <v>0</v>
      </c>
      <c r="U66" s="81">
        <f t="shared" si="20"/>
        <v>0</v>
      </c>
      <c r="V66" s="81">
        <f t="shared" si="20"/>
        <v>0</v>
      </c>
      <c r="W66" s="81">
        <f t="shared" si="20"/>
        <v>0</v>
      </c>
      <c r="X66" s="81">
        <f t="shared" si="20"/>
        <v>0</v>
      </c>
      <c r="Y66" s="81">
        <f t="shared" si="20"/>
        <v>0</v>
      </c>
      <c r="Z66" s="81">
        <f t="shared" si="20"/>
        <v>0</v>
      </c>
      <c r="AA66" s="81">
        <f t="shared" si="20"/>
        <v>0</v>
      </c>
      <c r="AB66" s="81">
        <f t="shared" si="20"/>
        <v>0</v>
      </c>
      <c r="AC66" s="81">
        <f>IF(AC50&lt;0,AC50*-1,0)</f>
        <v>0</v>
      </c>
      <c r="AD66" s="81">
        <f t="shared" si="20"/>
        <v>0</v>
      </c>
      <c r="AE66" s="81">
        <f t="shared" si="20"/>
        <v>0</v>
      </c>
      <c r="AF66" s="81">
        <f t="shared" si="20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" si="21">IF(B49&lt;0,B49*-1,0)</f>
        <v>0</v>
      </c>
      <c r="C67" s="81">
        <f t="shared" ref="C67:Q67" si="22">IF(C49&lt;0,C49*-1,0)</f>
        <v>0</v>
      </c>
      <c r="D67" s="81">
        <f t="shared" si="22"/>
        <v>0</v>
      </c>
      <c r="E67" s="81">
        <f t="shared" si="22"/>
        <v>0</v>
      </c>
      <c r="F67" s="81">
        <f t="shared" si="22"/>
        <v>0</v>
      </c>
      <c r="G67" s="81">
        <f t="shared" si="22"/>
        <v>0</v>
      </c>
      <c r="H67" s="81">
        <f t="shared" si="22"/>
        <v>0</v>
      </c>
      <c r="I67" s="81">
        <f t="shared" si="22"/>
        <v>0</v>
      </c>
      <c r="J67" s="81">
        <f t="shared" si="22"/>
        <v>0</v>
      </c>
      <c r="K67" s="81">
        <f t="shared" si="22"/>
        <v>0</v>
      </c>
      <c r="L67" s="81">
        <f t="shared" si="22"/>
        <v>0</v>
      </c>
      <c r="M67" s="81">
        <f t="shared" si="22"/>
        <v>0</v>
      </c>
      <c r="N67" s="81">
        <f t="shared" si="22"/>
        <v>0</v>
      </c>
      <c r="O67" s="81">
        <f t="shared" si="22"/>
        <v>0</v>
      </c>
      <c r="P67" s="81">
        <f t="shared" si="22"/>
        <v>0</v>
      </c>
      <c r="Q67" s="81">
        <f t="shared" si="22"/>
        <v>0</v>
      </c>
      <c r="R67" s="81">
        <f>IF(R49&lt;0,R49*-1,0)</f>
        <v>0</v>
      </c>
      <c r="S67" s="81">
        <f t="shared" ref="S67:AF67" si="23">IF(S49&lt;0,S49*-1,0)</f>
        <v>0</v>
      </c>
      <c r="T67" s="81">
        <f t="shared" si="23"/>
        <v>0</v>
      </c>
      <c r="U67" s="81">
        <f t="shared" si="23"/>
        <v>0</v>
      </c>
      <c r="V67" s="81">
        <f t="shared" si="23"/>
        <v>0</v>
      </c>
      <c r="W67" s="81">
        <f t="shared" si="23"/>
        <v>0</v>
      </c>
      <c r="X67" s="81">
        <f t="shared" si="23"/>
        <v>0</v>
      </c>
      <c r="Y67" s="81">
        <f t="shared" si="23"/>
        <v>0</v>
      </c>
      <c r="Z67" s="81">
        <f t="shared" si="23"/>
        <v>0</v>
      </c>
      <c r="AA67" s="81">
        <f t="shared" si="23"/>
        <v>0</v>
      </c>
      <c r="AB67" s="81">
        <f t="shared" si="23"/>
        <v>0</v>
      </c>
      <c r="AC67" s="81">
        <f t="shared" si="23"/>
        <v>0</v>
      </c>
      <c r="AD67" s="81">
        <f t="shared" si="23"/>
        <v>0</v>
      </c>
      <c r="AE67" s="81">
        <f t="shared" si="23"/>
        <v>0</v>
      </c>
      <c r="AF67" s="81">
        <f t="shared" si="23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" si="24">IF(B52&lt;0,B52*-1,0)</f>
        <v>0</v>
      </c>
      <c r="C68" s="81">
        <f t="shared" ref="C68:Q68" si="25">IF(C52&lt;0,C52*-1,0)</f>
        <v>0</v>
      </c>
      <c r="D68" s="81">
        <f t="shared" si="25"/>
        <v>0</v>
      </c>
      <c r="E68" s="81">
        <f t="shared" si="25"/>
        <v>0</v>
      </c>
      <c r="F68" s="81">
        <f t="shared" si="25"/>
        <v>0</v>
      </c>
      <c r="G68" s="81">
        <f t="shared" si="25"/>
        <v>0</v>
      </c>
      <c r="H68" s="81">
        <f t="shared" si="25"/>
        <v>0</v>
      </c>
      <c r="I68" s="81">
        <f t="shared" si="25"/>
        <v>0</v>
      </c>
      <c r="J68" s="81">
        <f t="shared" si="25"/>
        <v>0</v>
      </c>
      <c r="K68" s="81">
        <f t="shared" si="25"/>
        <v>0</v>
      </c>
      <c r="L68" s="81">
        <f t="shared" si="25"/>
        <v>0</v>
      </c>
      <c r="M68" s="81">
        <f t="shared" si="25"/>
        <v>0</v>
      </c>
      <c r="N68" s="81">
        <f t="shared" si="25"/>
        <v>0</v>
      </c>
      <c r="O68" s="81">
        <f t="shared" si="25"/>
        <v>0</v>
      </c>
      <c r="P68" s="81">
        <f t="shared" si="25"/>
        <v>0</v>
      </c>
      <c r="Q68" s="81">
        <f t="shared" si="25"/>
        <v>0</v>
      </c>
      <c r="R68" s="81">
        <f>IF(R52&lt;0,R52*-1,0)</f>
        <v>0</v>
      </c>
      <c r="S68" s="81">
        <f t="shared" ref="S68:AF68" si="26">IF(S52&lt;0,S52*-1,0)</f>
        <v>0</v>
      </c>
      <c r="T68" s="81">
        <f t="shared" si="26"/>
        <v>0</v>
      </c>
      <c r="U68" s="81">
        <f t="shared" si="26"/>
        <v>0</v>
      </c>
      <c r="V68" s="81">
        <f t="shared" si="26"/>
        <v>0</v>
      </c>
      <c r="W68" s="81">
        <f t="shared" si="26"/>
        <v>0</v>
      </c>
      <c r="X68" s="81">
        <f t="shared" si="26"/>
        <v>0</v>
      </c>
      <c r="Y68" s="81">
        <f t="shared" si="26"/>
        <v>0</v>
      </c>
      <c r="Z68" s="81">
        <f t="shared" si="26"/>
        <v>0</v>
      </c>
      <c r="AA68" s="81">
        <f t="shared" si="26"/>
        <v>0</v>
      </c>
      <c r="AB68" s="81">
        <f t="shared" si="26"/>
        <v>0</v>
      </c>
      <c r="AC68" s="81">
        <f t="shared" si="26"/>
        <v>0</v>
      </c>
      <c r="AD68" s="81">
        <f t="shared" si="26"/>
        <v>0</v>
      </c>
      <c r="AE68" s="81">
        <f t="shared" si="26"/>
        <v>0</v>
      </c>
      <c r="AF68" s="81">
        <f t="shared" si="2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 t="shared" ref="B69" si="27">IF(B50&lt;0,B50*-1,0)</f>
        <v>0</v>
      </c>
      <c r="C69" s="81">
        <f t="shared" ref="C69:AF69" si="28">IF(C50&lt;0,C50*-1,0)</f>
        <v>0</v>
      </c>
      <c r="D69" s="81">
        <f t="shared" si="28"/>
        <v>0</v>
      </c>
      <c r="E69" s="81">
        <f t="shared" si="28"/>
        <v>0</v>
      </c>
      <c r="F69" s="81">
        <f t="shared" si="28"/>
        <v>0</v>
      </c>
      <c r="G69" s="81">
        <f t="shared" si="28"/>
        <v>0</v>
      </c>
      <c r="H69" s="81">
        <f t="shared" si="28"/>
        <v>0</v>
      </c>
      <c r="I69" s="81">
        <f t="shared" si="28"/>
        <v>0</v>
      </c>
      <c r="J69" s="81">
        <f t="shared" si="28"/>
        <v>0</v>
      </c>
      <c r="K69" s="81">
        <f t="shared" si="28"/>
        <v>0</v>
      </c>
      <c r="L69" s="81">
        <f t="shared" si="28"/>
        <v>0</v>
      </c>
      <c r="M69" s="81">
        <f t="shared" si="28"/>
        <v>0</v>
      </c>
      <c r="N69" s="81">
        <f t="shared" si="28"/>
        <v>0</v>
      </c>
      <c r="O69" s="81">
        <f t="shared" si="28"/>
        <v>0</v>
      </c>
      <c r="P69" s="81">
        <f t="shared" si="28"/>
        <v>0</v>
      </c>
      <c r="Q69" s="81">
        <f t="shared" si="28"/>
        <v>0</v>
      </c>
      <c r="R69" s="81">
        <f t="shared" si="28"/>
        <v>0</v>
      </c>
      <c r="S69" s="81">
        <f t="shared" si="28"/>
        <v>0</v>
      </c>
      <c r="T69" s="81">
        <f t="shared" si="28"/>
        <v>0</v>
      </c>
      <c r="U69" s="81">
        <f t="shared" si="28"/>
        <v>0</v>
      </c>
      <c r="V69" s="81">
        <f t="shared" si="28"/>
        <v>0</v>
      </c>
      <c r="W69" s="81">
        <f t="shared" si="28"/>
        <v>0</v>
      </c>
      <c r="X69" s="81">
        <f t="shared" si="28"/>
        <v>0</v>
      </c>
      <c r="Y69" s="81">
        <f t="shared" si="28"/>
        <v>0</v>
      </c>
      <c r="Z69" s="81">
        <f t="shared" si="28"/>
        <v>0</v>
      </c>
      <c r="AA69" s="81">
        <f t="shared" si="28"/>
        <v>0</v>
      </c>
      <c r="AB69" s="81">
        <f t="shared" si="28"/>
        <v>0</v>
      </c>
      <c r="AC69" s="81">
        <f t="shared" si="28"/>
        <v>0</v>
      </c>
      <c r="AD69" s="81">
        <f t="shared" si="28"/>
        <v>0</v>
      </c>
      <c r="AE69" s="81">
        <f t="shared" si="28"/>
        <v>0</v>
      </c>
      <c r="AF69" s="81">
        <f t="shared" si="28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 t="shared" ref="B71" si="29">SUM(B66:B70)</f>
        <v>0</v>
      </c>
      <c r="C71" s="68">
        <f t="shared" ref="C71:AF71" si="30">SUM(C66:C70)</f>
        <v>0</v>
      </c>
      <c r="D71" s="68">
        <f t="shared" si="30"/>
        <v>0</v>
      </c>
      <c r="E71" s="68">
        <f t="shared" si="30"/>
        <v>0</v>
      </c>
      <c r="F71" s="68">
        <f t="shared" si="30"/>
        <v>0</v>
      </c>
      <c r="G71" s="68">
        <f t="shared" si="30"/>
        <v>0</v>
      </c>
      <c r="H71" s="68">
        <f t="shared" si="30"/>
        <v>0</v>
      </c>
      <c r="I71" s="68">
        <f t="shared" si="30"/>
        <v>0</v>
      </c>
      <c r="J71" s="68">
        <f t="shared" si="30"/>
        <v>0</v>
      </c>
      <c r="K71" s="68">
        <f t="shared" si="30"/>
        <v>0</v>
      </c>
      <c r="L71" s="68">
        <f t="shared" si="30"/>
        <v>0</v>
      </c>
      <c r="M71" s="68">
        <f t="shared" si="30"/>
        <v>0</v>
      </c>
      <c r="N71" s="68">
        <f t="shared" si="30"/>
        <v>0</v>
      </c>
      <c r="O71" s="68">
        <f t="shared" si="30"/>
        <v>0</v>
      </c>
      <c r="P71" s="68">
        <f t="shared" si="30"/>
        <v>0</v>
      </c>
      <c r="Q71" s="68">
        <f t="shared" si="30"/>
        <v>0</v>
      </c>
      <c r="R71" s="68">
        <f t="shared" si="30"/>
        <v>0</v>
      </c>
      <c r="S71" s="68">
        <f t="shared" si="30"/>
        <v>0</v>
      </c>
      <c r="T71" s="68">
        <f t="shared" si="30"/>
        <v>0</v>
      </c>
      <c r="U71" s="68">
        <f t="shared" si="30"/>
        <v>0</v>
      </c>
      <c r="V71" s="68">
        <f t="shared" si="30"/>
        <v>0</v>
      </c>
      <c r="W71" s="68">
        <f t="shared" si="30"/>
        <v>0</v>
      </c>
      <c r="X71" s="68">
        <f t="shared" si="30"/>
        <v>0</v>
      </c>
      <c r="Y71" s="68">
        <f t="shared" si="30"/>
        <v>0</v>
      </c>
      <c r="Z71" s="68">
        <f t="shared" si="30"/>
        <v>0</v>
      </c>
      <c r="AA71" s="68">
        <f t="shared" si="30"/>
        <v>0</v>
      </c>
      <c r="AB71" s="68">
        <f t="shared" si="30"/>
        <v>0</v>
      </c>
      <c r="AC71" s="68">
        <f t="shared" si="30"/>
        <v>0</v>
      </c>
      <c r="AD71" s="68">
        <f t="shared" si="30"/>
        <v>0</v>
      </c>
      <c r="AE71" s="68">
        <f t="shared" si="30"/>
        <v>0</v>
      </c>
      <c r="AF71" s="68">
        <f t="shared" si="30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5">
        <v>49.96</v>
      </c>
      <c r="C72" s="93">
        <v>49.88</v>
      </c>
      <c r="D72" s="93">
        <v>50.012</v>
      </c>
      <c r="E72" s="93">
        <v>50.045000000000002</v>
      </c>
      <c r="F72" s="93">
        <v>50.091000000000001</v>
      </c>
      <c r="G72" s="93">
        <v>50</v>
      </c>
      <c r="H72" s="93">
        <v>49.944000000000003</v>
      </c>
      <c r="I72" s="93">
        <v>50.088000000000001</v>
      </c>
      <c r="J72" s="93">
        <v>50.043999999999997</v>
      </c>
      <c r="K72" s="93">
        <v>50.023000000000003</v>
      </c>
      <c r="L72" s="93">
        <v>49.993000000000002</v>
      </c>
      <c r="M72" s="93">
        <v>49.951999999999998</v>
      </c>
      <c r="N72" s="93">
        <v>50.030999999999999</v>
      </c>
      <c r="O72" s="93">
        <v>50.064999999999998</v>
      </c>
      <c r="P72" s="93">
        <v>50.023000000000003</v>
      </c>
      <c r="Q72" s="94">
        <v>50.02</v>
      </c>
      <c r="R72" s="93">
        <v>50.023000000000003</v>
      </c>
      <c r="S72" s="93">
        <v>50.045000000000002</v>
      </c>
      <c r="T72" s="93">
        <v>50.017000000000003</v>
      </c>
      <c r="U72" s="93">
        <v>50.002000000000002</v>
      </c>
      <c r="V72" s="93">
        <v>50.021000000000001</v>
      </c>
      <c r="W72" s="93">
        <v>49.972999999999999</v>
      </c>
      <c r="X72" s="93">
        <v>50.058999999999997</v>
      </c>
      <c r="Y72" s="93">
        <v>50.136000000000003</v>
      </c>
      <c r="Z72" s="93">
        <v>50</v>
      </c>
      <c r="AA72" s="93">
        <v>50.005000000000003</v>
      </c>
      <c r="AB72" s="93">
        <v>50.03</v>
      </c>
      <c r="AC72" s="93">
        <v>49.98</v>
      </c>
      <c r="AD72" s="93">
        <v>50.02</v>
      </c>
      <c r="AE72" s="93">
        <v>49.784999999999997</v>
      </c>
      <c r="AF72" s="95">
        <v>50.07</v>
      </c>
      <c r="AG72" s="96"/>
      <c r="AH72" s="51">
        <f t="shared" si="2"/>
        <v>50.136000000000003</v>
      </c>
      <c r="AI72" s="52">
        <f t="shared" si="3"/>
        <v>49.784999999999997</v>
      </c>
    </row>
    <row r="73" spans="1:35" x14ac:dyDescent="0.25">
      <c r="A73" s="97" t="s">
        <v>80</v>
      </c>
      <c r="B73" s="99">
        <v>128</v>
      </c>
      <c r="C73" s="69">
        <v>128.5</v>
      </c>
      <c r="D73" s="69">
        <v>129.1</v>
      </c>
      <c r="E73" s="69">
        <v>128</v>
      </c>
      <c r="F73" s="69">
        <v>126.1</v>
      </c>
      <c r="G73" s="69">
        <v>127.5</v>
      </c>
      <c r="H73" s="69">
        <v>128.80000000000001</v>
      </c>
      <c r="I73" s="69">
        <v>127.1</v>
      </c>
      <c r="J73" s="69">
        <v>127.5</v>
      </c>
      <c r="K73" s="69">
        <v>125.2</v>
      </c>
      <c r="L73" s="69">
        <v>123.7</v>
      </c>
      <c r="M73" s="69">
        <v>125</v>
      </c>
      <c r="N73" s="69">
        <v>125</v>
      </c>
      <c r="O73" s="69">
        <v>125.8</v>
      </c>
      <c r="P73" s="69">
        <v>126.8</v>
      </c>
      <c r="Q73" s="98">
        <v>126.3</v>
      </c>
      <c r="R73" s="98">
        <v>126.3</v>
      </c>
      <c r="S73" s="98">
        <v>126.8</v>
      </c>
      <c r="T73" s="98">
        <v>127.4</v>
      </c>
      <c r="U73" s="98">
        <v>128.5</v>
      </c>
      <c r="V73" s="98">
        <v>128.69999999999999</v>
      </c>
      <c r="W73" s="98">
        <v>128.5</v>
      </c>
      <c r="X73" s="98">
        <v>128.30000000000001</v>
      </c>
      <c r="Y73" s="98">
        <v>127.1</v>
      </c>
      <c r="Z73" s="98">
        <v>127.8</v>
      </c>
      <c r="AA73" s="69">
        <v>128.5</v>
      </c>
      <c r="AB73" s="69">
        <v>1215.9000000000001</v>
      </c>
      <c r="AC73" s="69">
        <v>126.1</v>
      </c>
      <c r="AD73" s="69">
        <v>126.7</v>
      </c>
      <c r="AE73" s="69">
        <v>128.80000000000001</v>
      </c>
      <c r="AF73" s="99">
        <v>129.5</v>
      </c>
      <c r="AG73" s="100"/>
      <c r="AH73" s="51">
        <f t="shared" si="2"/>
        <v>1215.9000000000001</v>
      </c>
      <c r="AI73" s="52">
        <f t="shared" si="3"/>
        <v>123.7</v>
      </c>
    </row>
    <row r="74" spans="1:35" x14ac:dyDescent="0.25">
      <c r="A74" s="97" t="s">
        <v>81</v>
      </c>
      <c r="B74" s="99">
        <v>131.19999999999999</v>
      </c>
      <c r="C74" s="69">
        <v>131.69999999999999</v>
      </c>
      <c r="D74" s="69">
        <v>132.4</v>
      </c>
      <c r="E74" s="69">
        <v>130.19999999999999</v>
      </c>
      <c r="F74" s="69">
        <v>128</v>
      </c>
      <c r="G74" s="69">
        <v>130</v>
      </c>
      <c r="H74" s="69">
        <v>130.9</v>
      </c>
      <c r="I74" s="69">
        <v>129.5</v>
      </c>
      <c r="J74" s="69">
        <v>129.5</v>
      </c>
      <c r="K74" s="69">
        <v>127.5</v>
      </c>
      <c r="L74" s="69">
        <v>126.3</v>
      </c>
      <c r="M74" s="69">
        <v>127.8</v>
      </c>
      <c r="N74" s="69">
        <v>127.8</v>
      </c>
      <c r="O74" s="69">
        <v>129.19999999999999</v>
      </c>
      <c r="P74" s="69">
        <v>130</v>
      </c>
      <c r="Q74" s="98">
        <v>129.19999999999999</v>
      </c>
      <c r="R74" s="98">
        <v>129.30000000000001</v>
      </c>
      <c r="S74" s="98">
        <v>129.4</v>
      </c>
      <c r="T74" s="98">
        <v>130.5</v>
      </c>
      <c r="U74" s="98">
        <v>131.19999999999999</v>
      </c>
      <c r="V74" s="98">
        <v>131.6</v>
      </c>
      <c r="W74" s="98">
        <v>131.1</v>
      </c>
      <c r="X74" s="98">
        <v>131</v>
      </c>
      <c r="Y74" s="98">
        <v>129.6</v>
      </c>
      <c r="Z74" s="98">
        <v>130.1</v>
      </c>
      <c r="AA74" s="69">
        <v>131.19999999999999</v>
      </c>
      <c r="AB74" s="69">
        <v>129.19999999999999</v>
      </c>
      <c r="AC74" s="69">
        <v>129.5</v>
      </c>
      <c r="AD74" s="69">
        <v>129.80000000000001</v>
      </c>
      <c r="AE74" s="69">
        <v>131.69999999999999</v>
      </c>
      <c r="AF74" s="99">
        <v>132.6</v>
      </c>
      <c r="AG74" s="100"/>
      <c r="AH74" s="51">
        <f t="shared" si="2"/>
        <v>132.6</v>
      </c>
      <c r="AI74" s="52">
        <f t="shared" si="3"/>
        <v>126.3</v>
      </c>
    </row>
    <row r="75" spans="1:35" x14ac:dyDescent="0.25">
      <c r="A75" s="97" t="s">
        <v>82</v>
      </c>
      <c r="B75" s="99">
        <v>132.6</v>
      </c>
      <c r="C75" s="69">
        <v>132.4</v>
      </c>
      <c r="D75" s="69">
        <v>132.80000000000001</v>
      </c>
      <c r="E75" s="69">
        <v>133.19999999999999</v>
      </c>
      <c r="F75" s="69">
        <v>133.6</v>
      </c>
      <c r="G75" s="69">
        <v>133.19999999999999</v>
      </c>
      <c r="H75" s="69">
        <v>133.4</v>
      </c>
      <c r="I75" s="69">
        <v>129.4</v>
      </c>
      <c r="J75" s="69">
        <v>128.5</v>
      </c>
      <c r="K75" s="69">
        <v>129.19999999999999</v>
      </c>
      <c r="L75" s="69">
        <v>128.4</v>
      </c>
      <c r="M75" s="69">
        <v>129.9</v>
      </c>
      <c r="N75" s="69">
        <v>129.9</v>
      </c>
      <c r="O75" s="69">
        <v>128.69999999999999</v>
      </c>
      <c r="P75" s="69">
        <v>129</v>
      </c>
      <c r="Q75" s="69">
        <v>128.30000000000001</v>
      </c>
      <c r="R75" s="69">
        <v>129.6</v>
      </c>
      <c r="S75" s="69">
        <v>132.80000000000001</v>
      </c>
      <c r="T75" s="98">
        <v>125.4</v>
      </c>
      <c r="U75" s="98">
        <v>128.9</v>
      </c>
      <c r="V75" s="98">
        <v>127.4</v>
      </c>
      <c r="W75" s="98">
        <v>127.4</v>
      </c>
      <c r="X75" s="98">
        <v>127</v>
      </c>
      <c r="Y75" s="98">
        <v>129.4</v>
      </c>
      <c r="Z75" s="98">
        <v>128.19999999999999</v>
      </c>
      <c r="AA75" s="69">
        <v>128.9</v>
      </c>
      <c r="AB75" s="69">
        <v>128.1</v>
      </c>
      <c r="AC75" s="69">
        <v>129.19999999999999</v>
      </c>
      <c r="AD75" s="69">
        <v>128.30000000000001</v>
      </c>
      <c r="AE75" s="69">
        <v>132.4</v>
      </c>
      <c r="AF75" s="99">
        <v>131.19999999999999</v>
      </c>
      <c r="AG75" s="100"/>
      <c r="AH75" s="51">
        <f t="shared" si="2"/>
        <v>133.6</v>
      </c>
      <c r="AI75" s="52">
        <f t="shared" si="3"/>
        <v>125.4</v>
      </c>
    </row>
    <row r="76" spans="1:35" x14ac:dyDescent="0.25">
      <c r="A76" s="101" t="s">
        <v>83</v>
      </c>
      <c r="B76" s="99">
        <v>133.30000000000001</v>
      </c>
      <c r="C76" s="69">
        <v>133.80000000000001</v>
      </c>
      <c r="D76" s="69">
        <v>134.6</v>
      </c>
      <c r="E76" s="69">
        <v>135.30000000000001</v>
      </c>
      <c r="F76" s="69">
        <v>135.6</v>
      </c>
      <c r="G76" s="69">
        <v>134.9</v>
      </c>
      <c r="H76" s="69">
        <v>134.80000000000001</v>
      </c>
      <c r="I76" s="69">
        <v>130</v>
      </c>
      <c r="J76" s="69">
        <v>129.5</v>
      </c>
      <c r="K76" s="69">
        <v>131.19999999999999</v>
      </c>
      <c r="L76" s="69">
        <v>129.9</v>
      </c>
      <c r="M76" s="69">
        <v>131.1</v>
      </c>
      <c r="N76" s="69">
        <v>131.1</v>
      </c>
      <c r="O76" s="69">
        <v>128.5</v>
      </c>
      <c r="P76" s="69">
        <v>129.30000000000001</v>
      </c>
      <c r="Q76" s="69">
        <v>128.4</v>
      </c>
      <c r="R76" s="69">
        <v>131.4</v>
      </c>
      <c r="S76" s="69">
        <v>130.9</v>
      </c>
      <c r="T76" s="98">
        <v>127.6</v>
      </c>
      <c r="U76" s="98">
        <v>130.9</v>
      </c>
      <c r="V76" s="98">
        <v>129.69999999999999</v>
      </c>
      <c r="W76" s="98">
        <v>130.5</v>
      </c>
      <c r="X76" s="98">
        <v>129.80000000000001</v>
      </c>
      <c r="Y76" s="98">
        <v>131.6</v>
      </c>
      <c r="Z76" s="98">
        <v>128.69999999999999</v>
      </c>
      <c r="AA76" s="69">
        <v>129</v>
      </c>
      <c r="AB76" s="69">
        <v>128.6</v>
      </c>
      <c r="AC76" s="69">
        <v>129.9</v>
      </c>
      <c r="AD76" s="69">
        <v>126.3</v>
      </c>
      <c r="AE76" s="69">
        <v>133.1</v>
      </c>
      <c r="AF76" s="99">
        <v>132.9</v>
      </c>
      <c r="AG76" s="100"/>
      <c r="AH76" s="51">
        <f t="shared" si="2"/>
        <v>135.6</v>
      </c>
      <c r="AI76" s="52">
        <f t="shared" si="3"/>
        <v>126.3</v>
      </c>
    </row>
    <row r="77" spans="1:35" x14ac:dyDescent="0.25">
      <c r="A77" s="101" t="s">
        <v>84</v>
      </c>
      <c r="B77" s="103">
        <v>131.4</v>
      </c>
      <c r="C77" s="102">
        <v>130.30000000000001</v>
      </c>
      <c r="D77" s="102">
        <v>130</v>
      </c>
      <c r="E77" s="102">
        <v>130</v>
      </c>
      <c r="F77" s="102">
        <v>126</v>
      </c>
      <c r="G77" s="102">
        <v>130.30000000000001</v>
      </c>
      <c r="H77" s="102">
        <v>132.9</v>
      </c>
      <c r="I77" s="102">
        <v>134.69999999999999</v>
      </c>
      <c r="J77" s="102">
        <v>134.80000000000001</v>
      </c>
      <c r="K77" s="102">
        <v>131.5</v>
      </c>
      <c r="L77" s="102">
        <v>127.4</v>
      </c>
      <c r="M77" s="102">
        <v>131.6</v>
      </c>
      <c r="N77" s="102">
        <v>131.6</v>
      </c>
      <c r="O77" s="102">
        <v>133.4</v>
      </c>
      <c r="P77" s="102">
        <v>131.6</v>
      </c>
      <c r="Q77" s="102">
        <v>132.6</v>
      </c>
      <c r="R77" s="102">
        <v>134.1</v>
      </c>
      <c r="S77" s="102">
        <v>132.80000000000001</v>
      </c>
      <c r="T77" s="98">
        <v>126.5</v>
      </c>
      <c r="U77" s="98">
        <v>136.80000000000001</v>
      </c>
      <c r="V77" s="98">
        <v>130.69999999999999</v>
      </c>
      <c r="W77" s="98">
        <v>121.3</v>
      </c>
      <c r="X77" s="98">
        <v>121.5</v>
      </c>
      <c r="Y77" s="98">
        <v>146.1</v>
      </c>
      <c r="Z77" s="98">
        <v>135.19999999999999</v>
      </c>
      <c r="AA77" s="102">
        <v>136.19999999999999</v>
      </c>
      <c r="AB77" s="102">
        <v>70.2</v>
      </c>
      <c r="AC77" s="102">
        <v>129.9</v>
      </c>
      <c r="AD77" s="102">
        <v>132.69999999999999</v>
      </c>
      <c r="AE77" s="102">
        <v>131.5</v>
      </c>
      <c r="AF77" s="103">
        <v>131.5</v>
      </c>
      <c r="AG77" s="104"/>
      <c r="AH77" s="51">
        <f t="shared" si="2"/>
        <v>146.1</v>
      </c>
      <c r="AI77" s="52">
        <f t="shared" si="3"/>
        <v>70.2</v>
      </c>
    </row>
    <row r="78" spans="1:35" x14ac:dyDescent="0.25">
      <c r="A78" s="97" t="s">
        <v>85</v>
      </c>
      <c r="B78" s="99">
        <v>135.4</v>
      </c>
      <c r="C78" s="69">
        <v>131.80000000000001</v>
      </c>
      <c r="D78" s="69">
        <v>132.80000000000001</v>
      </c>
      <c r="E78" s="69">
        <v>132.1</v>
      </c>
      <c r="F78" s="69">
        <v>135.6</v>
      </c>
      <c r="G78" s="69">
        <v>130.1</v>
      </c>
      <c r="H78" s="69">
        <v>131.19999999999999</v>
      </c>
      <c r="I78" s="69">
        <v>130.69999999999999</v>
      </c>
      <c r="J78" s="69">
        <v>130.5</v>
      </c>
      <c r="K78" s="69">
        <v>129.4</v>
      </c>
      <c r="L78" s="69">
        <v>127.7</v>
      </c>
      <c r="M78" s="69">
        <v>132.6</v>
      </c>
      <c r="N78" s="69">
        <v>132.6</v>
      </c>
      <c r="O78" s="69">
        <v>133.4</v>
      </c>
      <c r="P78" s="69">
        <v>131.80000000000001</v>
      </c>
      <c r="Q78" s="69">
        <v>133.1</v>
      </c>
      <c r="R78" s="69">
        <v>133.9</v>
      </c>
      <c r="S78" s="69">
        <v>135.80000000000001</v>
      </c>
      <c r="T78" s="98">
        <v>130.4</v>
      </c>
      <c r="U78" s="98">
        <v>133.80000000000001</v>
      </c>
      <c r="V78" s="98">
        <v>134.19999999999999</v>
      </c>
      <c r="W78" s="98">
        <v>130</v>
      </c>
      <c r="X78" s="98">
        <v>133</v>
      </c>
      <c r="Y78" s="98">
        <v>134.19999999999999</v>
      </c>
      <c r="Z78" s="98">
        <v>130.1</v>
      </c>
      <c r="AA78" s="69">
        <v>130.80000000000001</v>
      </c>
      <c r="AB78" s="69">
        <v>131.4</v>
      </c>
      <c r="AC78" s="69">
        <v>134.1</v>
      </c>
      <c r="AD78" s="69">
        <v>133.30000000000001</v>
      </c>
      <c r="AE78" s="69">
        <v>130.5</v>
      </c>
      <c r="AF78" s="99">
        <v>130.4</v>
      </c>
      <c r="AG78" s="100"/>
      <c r="AH78" s="51">
        <f>MAX(B78:AF78)</f>
        <v>135.80000000000001</v>
      </c>
      <c r="AI78" s="52">
        <f>MIN(B78:AF78)</f>
        <v>127.7</v>
      </c>
    </row>
    <row r="79" spans="1:35" ht="15.75" thickBot="1" x14ac:dyDescent="0.3">
      <c r="A79" s="97" t="s">
        <v>86</v>
      </c>
      <c r="B79" s="106">
        <v>66.8</v>
      </c>
      <c r="C79" s="105">
        <v>66.8</v>
      </c>
      <c r="D79" s="105">
        <v>67.3</v>
      </c>
      <c r="E79" s="105">
        <v>66.8</v>
      </c>
      <c r="F79" s="105">
        <v>66.3</v>
      </c>
      <c r="G79" s="105">
        <v>66.099999999999994</v>
      </c>
      <c r="H79" s="105">
        <v>66.400000000000006</v>
      </c>
      <c r="I79" s="105">
        <v>65.8</v>
      </c>
      <c r="J79" s="105">
        <v>65.599999999999994</v>
      </c>
      <c r="K79" s="105">
        <v>64.400000000000006</v>
      </c>
      <c r="L79" s="105">
        <v>64.099999999999994</v>
      </c>
      <c r="M79" s="105">
        <v>65.2</v>
      </c>
      <c r="N79" s="105">
        <v>65.2</v>
      </c>
      <c r="O79" s="105">
        <v>66.400000000000006</v>
      </c>
      <c r="P79" s="105">
        <v>66.599999999999994</v>
      </c>
      <c r="Q79" s="105">
        <v>66</v>
      </c>
      <c r="R79" s="105">
        <v>66</v>
      </c>
      <c r="S79" s="105">
        <v>66.2</v>
      </c>
      <c r="T79" s="105">
        <v>66.599999999999994</v>
      </c>
      <c r="U79" s="105">
        <v>66.900000000000006</v>
      </c>
      <c r="V79" s="105">
        <v>66.7</v>
      </c>
      <c r="W79" s="105">
        <v>67</v>
      </c>
      <c r="X79" s="105">
        <v>67</v>
      </c>
      <c r="Y79" s="105">
        <v>66.2</v>
      </c>
      <c r="Z79" s="105">
        <v>66.5</v>
      </c>
      <c r="AA79" s="105">
        <v>66.400000000000006</v>
      </c>
      <c r="AB79" s="105">
        <v>66</v>
      </c>
      <c r="AC79" s="105">
        <v>66.2</v>
      </c>
      <c r="AD79" s="105">
        <v>66.5</v>
      </c>
      <c r="AE79" s="105">
        <v>67.2</v>
      </c>
      <c r="AF79" s="106">
        <v>67.599999999999994</v>
      </c>
      <c r="AG79" s="107"/>
      <c r="AH79" s="51">
        <f>MAX(B79:AF79)</f>
        <v>67.599999999999994</v>
      </c>
      <c r="AI79" s="52">
        <f>MIN(B79:AF79)</f>
        <v>64.099999999999994</v>
      </c>
    </row>
    <row r="80" spans="1:35" x14ac:dyDescent="0.25">
      <c r="A80" s="108" t="s">
        <v>87</v>
      </c>
      <c r="B80" s="109">
        <f t="shared" ref="B80" si="31">SUMIF(B48:B57,"&gt;0")</f>
        <v>443.6</v>
      </c>
      <c r="C80" s="109">
        <f t="shared" ref="C80:AF80" si="32">SUMIF(C48:C57,"&gt;0")</f>
        <v>438.3</v>
      </c>
      <c r="D80" s="109">
        <f t="shared" si="32"/>
        <v>426.1</v>
      </c>
      <c r="E80" s="109">
        <f t="shared" si="32"/>
        <v>438.1</v>
      </c>
      <c r="F80" s="109">
        <f t="shared" si="32"/>
        <v>470.2</v>
      </c>
      <c r="G80" s="109">
        <f t="shared" si="32"/>
        <v>463.2</v>
      </c>
      <c r="H80" s="109">
        <f t="shared" si="32"/>
        <v>443.4</v>
      </c>
      <c r="I80" s="109">
        <f t="shared" si="32"/>
        <v>465.6</v>
      </c>
      <c r="J80" s="109">
        <f t="shared" si="32"/>
        <v>459.2</v>
      </c>
      <c r="K80" s="109">
        <f t="shared" si="32"/>
        <v>462.3</v>
      </c>
      <c r="L80" s="109">
        <f t="shared" si="32"/>
        <v>479.8</v>
      </c>
      <c r="M80" s="109">
        <f t="shared" si="32"/>
        <v>537</v>
      </c>
      <c r="N80" s="109">
        <f t="shared" si="32"/>
        <v>510</v>
      </c>
      <c r="O80" s="109">
        <f t="shared" si="32"/>
        <v>536.70000000000005</v>
      </c>
      <c r="P80" s="109">
        <f t="shared" si="32"/>
        <v>476.7</v>
      </c>
      <c r="Q80" s="109">
        <f t="shared" si="32"/>
        <v>484.6</v>
      </c>
      <c r="R80" s="109">
        <f t="shared" si="32"/>
        <v>493.1</v>
      </c>
      <c r="S80" s="109">
        <f t="shared" si="32"/>
        <v>458.6</v>
      </c>
      <c r="T80" s="109">
        <f t="shared" si="32"/>
        <v>448.38</v>
      </c>
      <c r="U80" s="109">
        <f t="shared" si="32"/>
        <v>380.4</v>
      </c>
      <c r="V80" s="109">
        <f t="shared" si="32"/>
        <v>403</v>
      </c>
      <c r="W80" s="109">
        <f t="shared" si="32"/>
        <v>408.4</v>
      </c>
      <c r="X80" s="109">
        <f t="shared" si="32"/>
        <v>415.2</v>
      </c>
      <c r="Y80" s="109">
        <f t="shared" si="32"/>
        <v>493.7</v>
      </c>
      <c r="Z80" s="109">
        <f t="shared" si="32"/>
        <v>482.3</v>
      </c>
      <c r="AA80" s="109">
        <f t="shared" si="32"/>
        <v>498.75</v>
      </c>
      <c r="AB80" s="109">
        <f t="shared" si="32"/>
        <v>581.57999999999993</v>
      </c>
      <c r="AC80" s="109">
        <f t="shared" si="32"/>
        <v>544</v>
      </c>
      <c r="AD80" s="109">
        <f t="shared" si="32"/>
        <v>520.26</v>
      </c>
      <c r="AE80" s="109">
        <f t="shared" si="32"/>
        <v>459.4</v>
      </c>
      <c r="AF80" s="109">
        <f t="shared" si="32"/>
        <v>417.2</v>
      </c>
      <c r="AG80" s="110"/>
      <c r="AH80" s="51">
        <f>MAX(B80:AF80)</f>
        <v>581.57999999999993</v>
      </c>
      <c r="AI80" s="52">
        <f>MIN(B80:AF80)</f>
        <v>380.4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 t="shared" ref="B82" si="33">B11+B13+B17+B34+B36+B38+B40+B94+B108+B110+B121+B127+B130+B139+B143+B144+B147+B154+B159+B162+B163+B164+B172+B177+B83+B84+B85+B86+B99</f>
        <v>149.42000000000002</v>
      </c>
      <c r="C82" s="114">
        <f t="shared" ref="C82:AF82" si="34">C11+C13+C17+C34+C36+C38+C40+C94+C108+C110+C121+C127+C130+C139+C143+C144+C147+C154+C159+C162+C163+C164+C172+C177+C83+C84+C85+C86+C99</f>
        <v>135.32000000000002</v>
      </c>
      <c r="D82" s="114">
        <f t="shared" si="34"/>
        <v>125.11999999999998</v>
      </c>
      <c r="E82" s="114">
        <f t="shared" si="34"/>
        <v>141.22</v>
      </c>
      <c r="F82" s="114">
        <f t="shared" si="34"/>
        <v>168.51999999999995</v>
      </c>
      <c r="G82" s="114">
        <f t="shared" si="34"/>
        <v>183.12</v>
      </c>
      <c r="H82" s="114">
        <f t="shared" si="34"/>
        <v>208.11999999999998</v>
      </c>
      <c r="I82" s="114">
        <f t="shared" si="34"/>
        <v>228.12</v>
      </c>
      <c r="J82" s="114">
        <f t="shared" si="34"/>
        <v>238.01999999999998</v>
      </c>
      <c r="K82" s="114">
        <f t="shared" si="34"/>
        <v>252.82</v>
      </c>
      <c r="L82" s="114">
        <f t="shared" si="34"/>
        <v>254.52</v>
      </c>
      <c r="M82" s="114">
        <f t="shared" si="34"/>
        <v>262.52</v>
      </c>
      <c r="N82" s="114">
        <f t="shared" si="34"/>
        <v>265.91999999999996</v>
      </c>
      <c r="O82" s="114">
        <f t="shared" si="34"/>
        <v>238.62</v>
      </c>
      <c r="P82" s="114">
        <f t="shared" si="34"/>
        <v>223.92</v>
      </c>
      <c r="Q82" s="114">
        <f t="shared" si="34"/>
        <v>203.41999999999996</v>
      </c>
      <c r="R82" s="114">
        <f t="shared" si="34"/>
        <v>208.32</v>
      </c>
      <c r="S82" s="114">
        <f t="shared" si="34"/>
        <v>213.01999999999998</v>
      </c>
      <c r="T82" s="114">
        <f t="shared" si="34"/>
        <v>221.01999999999998</v>
      </c>
      <c r="U82" s="114">
        <f t="shared" si="34"/>
        <v>234.02</v>
      </c>
      <c r="V82" s="114">
        <f t="shared" si="34"/>
        <v>243.42</v>
      </c>
      <c r="W82" s="114">
        <f t="shared" si="34"/>
        <v>235.42</v>
      </c>
      <c r="X82" s="114">
        <f t="shared" si="34"/>
        <v>255.22</v>
      </c>
      <c r="Y82" s="114">
        <f t="shared" si="34"/>
        <v>284.11999999999995</v>
      </c>
      <c r="Z82" s="114">
        <f t="shared" si="34"/>
        <v>299.81999999999994</v>
      </c>
      <c r="AA82" s="114">
        <f t="shared" si="34"/>
        <v>279.01999999999992</v>
      </c>
      <c r="AB82" s="114">
        <f t="shared" si="34"/>
        <v>250.42</v>
      </c>
      <c r="AC82" s="114">
        <f t="shared" si="34"/>
        <v>232.61999999999998</v>
      </c>
      <c r="AD82" s="114">
        <f t="shared" si="34"/>
        <v>177.72</v>
      </c>
      <c r="AE82" s="114">
        <f t="shared" si="34"/>
        <v>156.52000000000001</v>
      </c>
      <c r="AF82" s="114">
        <f t="shared" si="34"/>
        <v>175.92000000000002</v>
      </c>
      <c r="AG82" s="115"/>
      <c r="AH82" s="51">
        <f>MAX(B82:AF82)</f>
        <v>299.81999999999994</v>
      </c>
      <c r="AI82" s="52">
        <f>MIN(B82:AF82)</f>
        <v>125.11999999999998</v>
      </c>
    </row>
    <row r="83" spans="1:37" x14ac:dyDescent="0.25">
      <c r="A83" s="116" t="s">
        <v>89</v>
      </c>
      <c r="B83" s="118">
        <v>-18.100000000000001</v>
      </c>
      <c r="C83" s="117">
        <v>-21.1</v>
      </c>
      <c r="D83" s="117">
        <v>-19.899999999999999</v>
      </c>
      <c r="E83" s="117">
        <v>-23.1</v>
      </c>
      <c r="F83" s="117">
        <v>-27</v>
      </c>
      <c r="G83" s="117">
        <v>-17.899999999999999</v>
      </c>
      <c r="H83" s="117">
        <v>7</v>
      </c>
      <c r="I83" s="117">
        <v>10.8</v>
      </c>
      <c r="J83" s="117">
        <v>18.899999999999999</v>
      </c>
      <c r="K83" s="117">
        <v>21.3</v>
      </c>
      <c r="L83" s="117">
        <v>15</v>
      </c>
      <c r="M83" s="117">
        <v>8</v>
      </c>
      <c r="N83" s="117">
        <v>12.6</v>
      </c>
      <c r="O83" s="117">
        <v>4.4000000000000004</v>
      </c>
      <c r="P83" s="117">
        <v>17</v>
      </c>
      <c r="Q83" s="117">
        <v>14.1</v>
      </c>
      <c r="R83" s="117">
        <v>14.8</v>
      </c>
      <c r="S83" s="117">
        <v>26.3</v>
      </c>
      <c r="T83" s="117">
        <v>28.7</v>
      </c>
      <c r="U83" s="117">
        <v>36</v>
      </c>
      <c r="V83" s="117">
        <v>40.299999999999997</v>
      </c>
      <c r="W83" s="117">
        <v>36.200000000000003</v>
      </c>
      <c r="X83" s="117">
        <v>41.2</v>
      </c>
      <c r="Y83" s="117">
        <v>52.7</v>
      </c>
      <c r="Z83" s="117">
        <v>47.6</v>
      </c>
      <c r="AA83" s="49">
        <v>25.6</v>
      </c>
      <c r="AB83" s="49">
        <v>0</v>
      </c>
      <c r="AC83" s="49">
        <v>-6.7</v>
      </c>
      <c r="AD83" s="49">
        <v>-18.8</v>
      </c>
      <c r="AE83" s="49">
        <v>-25.5</v>
      </c>
      <c r="AF83" s="118">
        <v>-22.8</v>
      </c>
      <c r="AG83" s="119">
        <v>75</v>
      </c>
      <c r="AH83" s="51">
        <f>IF(ABS(MAX(B83:AF83))&gt;ABS(MIN(B83:AF83)),MAX(B83:AF83),MIN(B83:AF83))</f>
        <v>52.7</v>
      </c>
      <c r="AI83" s="120">
        <f>INDEX($B$9:$AF$9,1,MATCH(AH83,B83:AF83,0))</f>
        <v>0.79166666666666663</v>
      </c>
    </row>
    <row r="84" spans="1:37" x14ac:dyDescent="0.25">
      <c r="A84" s="121" t="s">
        <v>90</v>
      </c>
      <c r="B84" s="122">
        <v>29.3</v>
      </c>
      <c r="C84" s="82">
        <v>19.3</v>
      </c>
      <c r="D84" s="82">
        <v>19</v>
      </c>
      <c r="E84" s="82">
        <v>24.3</v>
      </c>
      <c r="F84" s="82">
        <v>36</v>
      </c>
      <c r="G84" s="82">
        <v>30.3</v>
      </c>
      <c r="H84" s="82">
        <v>21.2</v>
      </c>
      <c r="I84" s="82">
        <v>27.2</v>
      </c>
      <c r="J84" s="82">
        <v>23.2</v>
      </c>
      <c r="K84" s="82">
        <v>27.2</v>
      </c>
      <c r="L84" s="82">
        <v>35</v>
      </c>
      <c r="M84" s="82">
        <v>32</v>
      </c>
      <c r="N84" s="82">
        <v>31</v>
      </c>
      <c r="O84" s="82">
        <v>30</v>
      </c>
      <c r="P84" s="82">
        <v>14.6</v>
      </c>
      <c r="Q84" s="82">
        <v>9</v>
      </c>
      <c r="R84" s="82">
        <v>11</v>
      </c>
      <c r="S84" s="82">
        <v>4.5999999999999996</v>
      </c>
      <c r="T84" s="82">
        <v>0.5</v>
      </c>
      <c r="U84" s="82">
        <v>3.9</v>
      </c>
      <c r="V84" s="82">
        <v>8.1999999999999993</v>
      </c>
      <c r="W84" s="82">
        <v>4.8</v>
      </c>
      <c r="X84" s="82">
        <v>3.8</v>
      </c>
      <c r="Y84" s="82">
        <v>11</v>
      </c>
      <c r="Z84" s="82">
        <v>10.199999999999999</v>
      </c>
      <c r="AA84" s="69">
        <v>18</v>
      </c>
      <c r="AB84" s="69">
        <v>33.1</v>
      </c>
      <c r="AC84" s="69">
        <v>33.299999999999997</v>
      </c>
      <c r="AD84" s="69">
        <v>22.5</v>
      </c>
      <c r="AE84" s="69">
        <v>-8</v>
      </c>
      <c r="AF84" s="122">
        <v>15</v>
      </c>
      <c r="AG84" s="119">
        <v>240</v>
      </c>
      <c r="AH84" s="51">
        <f>IF(ABS(MAX(B84:AF84))&gt;ABS(MIN(B84:AF84)),MAX(B84:AF84),MIN(B84:AF84))</f>
        <v>36</v>
      </c>
      <c r="AI84" s="120">
        <f>INDEX($B$9:$AF$9,1,MATCH(AH84,B84:AF84,0))</f>
        <v>0.20833333333333301</v>
      </c>
    </row>
    <row r="85" spans="1:37" x14ac:dyDescent="0.25">
      <c r="A85" s="121" t="s">
        <v>91</v>
      </c>
      <c r="B85" s="122">
        <v>12.6</v>
      </c>
      <c r="C85" s="82">
        <v>12.1</v>
      </c>
      <c r="D85" s="82">
        <v>2.1</v>
      </c>
      <c r="E85" s="82">
        <v>12.6</v>
      </c>
      <c r="F85" s="82">
        <v>16.100000000000001</v>
      </c>
      <c r="G85" s="82">
        <v>17.100000000000001</v>
      </c>
      <c r="H85" s="82">
        <v>16.2</v>
      </c>
      <c r="I85" s="82">
        <v>17.5</v>
      </c>
      <c r="J85" s="82">
        <v>16.5</v>
      </c>
      <c r="K85" s="82">
        <v>18.5</v>
      </c>
      <c r="L85" s="82">
        <v>20</v>
      </c>
      <c r="M85" s="82">
        <v>20</v>
      </c>
      <c r="N85" s="82">
        <v>20</v>
      </c>
      <c r="O85" s="82">
        <v>19.600000000000001</v>
      </c>
      <c r="P85" s="82">
        <v>15.6</v>
      </c>
      <c r="Q85" s="82">
        <v>12.5</v>
      </c>
      <c r="R85" s="82">
        <v>12.9</v>
      </c>
      <c r="S85" s="82">
        <v>12.6</v>
      </c>
      <c r="T85" s="82">
        <v>12.7</v>
      </c>
      <c r="U85" s="82">
        <v>11.6</v>
      </c>
      <c r="V85" s="82">
        <v>11.4</v>
      </c>
      <c r="W85" s="82">
        <v>11</v>
      </c>
      <c r="X85" s="82">
        <v>12.1</v>
      </c>
      <c r="Y85" s="82">
        <v>16.5</v>
      </c>
      <c r="Z85" s="82">
        <v>31.6</v>
      </c>
      <c r="AA85" s="69">
        <v>21.5</v>
      </c>
      <c r="AB85" s="69">
        <v>21</v>
      </c>
      <c r="AC85" s="69">
        <v>19.7</v>
      </c>
      <c r="AD85" s="69">
        <v>17.399999999999999</v>
      </c>
      <c r="AE85" s="69">
        <v>11.4</v>
      </c>
      <c r="AF85" s="122">
        <v>8.3000000000000007</v>
      </c>
      <c r="AG85" s="119">
        <v>60</v>
      </c>
      <c r="AH85" s="51">
        <f>IF(ABS(MAX(B85:AF85))&gt;ABS(MIN(B85:AF85)),MAX(B85:AF85),MIN(B85:AF85))</f>
        <v>31.6</v>
      </c>
      <c r="AI85" s="120">
        <f>INDEX($B$9:$AF$9,1,MATCH(AH85,B85:AF85,0))</f>
        <v>0.8125</v>
      </c>
    </row>
    <row r="86" spans="1:37" x14ac:dyDescent="0.25">
      <c r="A86" s="123" t="s">
        <v>92</v>
      </c>
      <c r="B86" s="125">
        <v>-23.2</v>
      </c>
      <c r="C86" s="84">
        <v>-25.1</v>
      </c>
      <c r="D86" s="84">
        <v>-24.4</v>
      </c>
      <c r="E86" s="84">
        <v>-22</v>
      </c>
      <c r="F86" s="84">
        <v>-4.8</v>
      </c>
      <c r="G86" s="84">
        <v>4.5</v>
      </c>
      <c r="H86" s="84">
        <v>14.4</v>
      </c>
      <c r="I86" s="84">
        <v>26.3</v>
      </c>
      <c r="J86" s="84">
        <v>32.6</v>
      </c>
      <c r="K86" s="84">
        <v>38.9</v>
      </c>
      <c r="L86" s="84">
        <v>37</v>
      </c>
      <c r="M86" s="84">
        <v>55</v>
      </c>
      <c r="N86" s="84">
        <v>55</v>
      </c>
      <c r="O86" s="84">
        <v>39.4</v>
      </c>
      <c r="P86" s="84">
        <v>30.5</v>
      </c>
      <c r="Q86" s="84">
        <v>22.7</v>
      </c>
      <c r="R86" s="84">
        <v>24.3</v>
      </c>
      <c r="S86" s="84">
        <v>29</v>
      </c>
      <c r="T86" s="84">
        <v>38.9</v>
      </c>
      <c r="U86" s="84">
        <v>42.2</v>
      </c>
      <c r="V86" s="84">
        <v>42.2</v>
      </c>
      <c r="W86" s="84">
        <v>42.7</v>
      </c>
      <c r="X86" s="84">
        <v>54.2</v>
      </c>
      <c r="Y86" s="84">
        <v>59.8</v>
      </c>
      <c r="Z86" s="84">
        <v>69.7</v>
      </c>
      <c r="AA86" s="124">
        <v>70.599999999999994</v>
      </c>
      <c r="AB86" s="124">
        <v>54</v>
      </c>
      <c r="AC86" s="124">
        <v>42.7</v>
      </c>
      <c r="AD86" s="124">
        <v>15.9</v>
      </c>
      <c r="AE86" s="124">
        <v>35.299999999999997</v>
      </c>
      <c r="AF86" s="125">
        <v>28.4</v>
      </c>
      <c r="AG86" s="126">
        <v>120</v>
      </c>
      <c r="AH86" s="51">
        <f>IF(ABS(MAX(B86:AF86))&gt;ABS(MIN(B86:AF86)),MAX(B86:AF86),MIN(B86:AF86))</f>
        <v>70.599999999999994</v>
      </c>
      <c r="AI86" s="120">
        <f>INDEX($B$9:$AF$9,1,MATCH(AH86,B86:AF86,0))</f>
        <v>0.83333333333333337</v>
      </c>
    </row>
    <row r="87" spans="1:37" ht="15.75" thickBot="1" x14ac:dyDescent="0.3">
      <c r="A87" s="123" t="s">
        <v>93</v>
      </c>
      <c r="B87" s="125">
        <v>96.9</v>
      </c>
      <c r="C87" s="84">
        <v>92.7</v>
      </c>
      <c r="D87" s="84">
        <v>94.6</v>
      </c>
      <c r="E87" s="84">
        <v>102</v>
      </c>
      <c r="F87" s="84">
        <v>112</v>
      </c>
      <c r="G87" s="84">
        <v>100.2</v>
      </c>
      <c r="H87" s="84">
        <v>77.400000000000006</v>
      </c>
      <c r="I87" s="84">
        <v>82.6</v>
      </c>
      <c r="J87" s="84">
        <v>72</v>
      </c>
      <c r="K87" s="84">
        <v>75</v>
      </c>
      <c r="L87" s="84">
        <v>98</v>
      </c>
      <c r="M87" s="84">
        <v>87</v>
      </c>
      <c r="N87" s="84">
        <v>85</v>
      </c>
      <c r="O87" s="84">
        <v>93</v>
      </c>
      <c r="P87" s="84">
        <v>74</v>
      </c>
      <c r="Q87" s="84">
        <v>70.2</v>
      </c>
      <c r="R87" s="84">
        <v>77.3</v>
      </c>
      <c r="S87" s="84">
        <v>61.2</v>
      </c>
      <c r="T87" s="84">
        <v>51.4</v>
      </c>
      <c r="U87" s="84">
        <v>40.4</v>
      </c>
      <c r="V87" s="84">
        <v>33</v>
      </c>
      <c r="W87" s="84">
        <v>40.1</v>
      </c>
      <c r="X87" s="84">
        <v>38.799999999999997</v>
      </c>
      <c r="Y87" s="84">
        <v>70.599999999999994</v>
      </c>
      <c r="Z87" s="84">
        <v>39.200000000000003</v>
      </c>
      <c r="AA87" s="124">
        <v>67.599999999999994</v>
      </c>
      <c r="AB87" s="124">
        <v>95</v>
      </c>
      <c r="AC87" s="124">
        <v>103.2</v>
      </c>
      <c r="AD87" s="124">
        <v>92.6</v>
      </c>
      <c r="AE87" s="124">
        <v>72.099999999999994</v>
      </c>
      <c r="AF87" s="125">
        <v>68.5</v>
      </c>
      <c r="AG87" s="126"/>
      <c r="AH87" s="51">
        <f>IF(ABS(MAX(B87:AF87))&gt;ABS(MIN(B87:AF87)),MAX(B87:AF87),MIN(B87:AF87))</f>
        <v>112</v>
      </c>
      <c r="AI87" s="120">
        <f>INDEX($B$9:$AF$9,1,MATCH(AH87,B87:AF87,0))</f>
        <v>0.20833333333333301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35">B89</f>
        <v>9.9</v>
      </c>
      <c r="D89" s="132">
        <f t="shared" si="35"/>
        <v>9.9</v>
      </c>
      <c r="E89" s="132">
        <f t="shared" si="35"/>
        <v>9.9</v>
      </c>
      <c r="F89" s="132">
        <f t="shared" si="35"/>
        <v>9.9</v>
      </c>
      <c r="G89" s="132">
        <f t="shared" si="35"/>
        <v>9.9</v>
      </c>
      <c r="H89" s="132">
        <f t="shared" si="35"/>
        <v>9.9</v>
      </c>
      <c r="I89" s="132">
        <f t="shared" si="35"/>
        <v>9.9</v>
      </c>
      <c r="J89" s="132">
        <f t="shared" si="35"/>
        <v>9.9</v>
      </c>
      <c r="K89" s="132">
        <f t="shared" si="35"/>
        <v>9.9</v>
      </c>
      <c r="L89" s="132">
        <f t="shared" si="35"/>
        <v>9.9</v>
      </c>
      <c r="M89" s="132">
        <f t="shared" si="35"/>
        <v>9.9</v>
      </c>
      <c r="N89" s="132">
        <f t="shared" si="35"/>
        <v>9.9</v>
      </c>
      <c r="O89" s="132">
        <f t="shared" si="35"/>
        <v>9.9</v>
      </c>
      <c r="P89" s="132">
        <f t="shared" si="35"/>
        <v>9.9</v>
      </c>
      <c r="Q89" s="132">
        <f t="shared" si="35"/>
        <v>9.9</v>
      </c>
      <c r="R89" s="132">
        <f t="shared" si="35"/>
        <v>9.9</v>
      </c>
      <c r="S89" s="132">
        <f t="shared" ref="S89:AF104" si="36">R89</f>
        <v>9.9</v>
      </c>
      <c r="T89" s="132">
        <f t="shared" si="36"/>
        <v>9.9</v>
      </c>
      <c r="U89" s="132">
        <f t="shared" si="36"/>
        <v>9.9</v>
      </c>
      <c r="V89" s="132">
        <f t="shared" si="36"/>
        <v>9.9</v>
      </c>
      <c r="W89" s="132">
        <f t="shared" si="36"/>
        <v>9.9</v>
      </c>
      <c r="X89" s="132">
        <f t="shared" si="36"/>
        <v>9.9</v>
      </c>
      <c r="Y89" s="132">
        <f t="shared" si="36"/>
        <v>9.9</v>
      </c>
      <c r="Z89" s="132">
        <f t="shared" si="36"/>
        <v>9.9</v>
      </c>
      <c r="AA89" s="132">
        <f t="shared" si="36"/>
        <v>9.9</v>
      </c>
      <c r="AB89" s="132">
        <f t="shared" si="36"/>
        <v>9.9</v>
      </c>
      <c r="AC89" s="132">
        <f t="shared" si="36"/>
        <v>9.9</v>
      </c>
      <c r="AD89" s="132">
        <f t="shared" si="36"/>
        <v>9.9</v>
      </c>
      <c r="AE89" s="132">
        <f t="shared" si="36"/>
        <v>9.9</v>
      </c>
      <c r="AF89" s="132">
        <f t="shared" si="36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35"/>
        <v>9.6</v>
      </c>
      <c r="D90" s="135">
        <f t="shared" si="35"/>
        <v>9.6</v>
      </c>
      <c r="E90" s="135">
        <f t="shared" si="35"/>
        <v>9.6</v>
      </c>
      <c r="F90" s="135">
        <f t="shared" si="35"/>
        <v>9.6</v>
      </c>
      <c r="G90" s="135">
        <f t="shared" si="35"/>
        <v>9.6</v>
      </c>
      <c r="H90" s="135">
        <f t="shared" si="35"/>
        <v>9.6</v>
      </c>
      <c r="I90" s="135">
        <f t="shared" si="35"/>
        <v>9.6</v>
      </c>
      <c r="J90" s="135">
        <f t="shared" si="35"/>
        <v>9.6</v>
      </c>
      <c r="K90" s="135">
        <f t="shared" si="35"/>
        <v>9.6</v>
      </c>
      <c r="L90" s="135">
        <f t="shared" si="35"/>
        <v>9.6</v>
      </c>
      <c r="M90" s="135">
        <f t="shared" si="35"/>
        <v>9.6</v>
      </c>
      <c r="N90" s="135">
        <f t="shared" si="35"/>
        <v>9.6</v>
      </c>
      <c r="O90" s="135">
        <f t="shared" si="35"/>
        <v>9.6</v>
      </c>
      <c r="P90" s="135">
        <f t="shared" si="35"/>
        <v>9.6</v>
      </c>
      <c r="Q90" s="135">
        <f t="shared" si="35"/>
        <v>9.6</v>
      </c>
      <c r="R90" s="135">
        <f t="shared" si="35"/>
        <v>9.6</v>
      </c>
      <c r="S90" s="135">
        <f t="shared" si="36"/>
        <v>9.6</v>
      </c>
      <c r="T90" s="135">
        <f t="shared" si="36"/>
        <v>9.6</v>
      </c>
      <c r="U90" s="135">
        <f t="shared" si="36"/>
        <v>9.6</v>
      </c>
      <c r="V90" s="135">
        <f t="shared" si="36"/>
        <v>9.6</v>
      </c>
      <c r="W90" s="135">
        <f t="shared" si="36"/>
        <v>9.6</v>
      </c>
      <c r="X90" s="135">
        <f t="shared" si="36"/>
        <v>9.6</v>
      </c>
      <c r="Y90" s="135">
        <f t="shared" si="36"/>
        <v>9.6</v>
      </c>
      <c r="Z90" s="135">
        <f t="shared" si="36"/>
        <v>9.6</v>
      </c>
      <c r="AA90" s="135">
        <f t="shared" si="36"/>
        <v>9.6</v>
      </c>
      <c r="AB90" s="135">
        <f t="shared" si="36"/>
        <v>9.6</v>
      </c>
      <c r="AC90" s="135">
        <f t="shared" si="36"/>
        <v>9.6</v>
      </c>
      <c r="AD90" s="135">
        <f t="shared" si="36"/>
        <v>9.6</v>
      </c>
      <c r="AE90" s="135">
        <f t="shared" si="36"/>
        <v>9.6</v>
      </c>
      <c r="AF90" s="135">
        <f t="shared" si="36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35"/>
        <v>9.98</v>
      </c>
      <c r="D91" s="135">
        <f t="shared" si="35"/>
        <v>9.98</v>
      </c>
      <c r="E91" s="135">
        <f t="shared" si="35"/>
        <v>9.98</v>
      </c>
      <c r="F91" s="135">
        <f t="shared" si="35"/>
        <v>9.98</v>
      </c>
      <c r="G91" s="135">
        <f t="shared" si="35"/>
        <v>9.98</v>
      </c>
      <c r="H91" s="135">
        <f t="shared" si="35"/>
        <v>9.98</v>
      </c>
      <c r="I91" s="135">
        <f t="shared" si="35"/>
        <v>9.98</v>
      </c>
      <c r="J91" s="135">
        <f t="shared" si="35"/>
        <v>9.98</v>
      </c>
      <c r="K91" s="135">
        <f t="shared" si="35"/>
        <v>9.98</v>
      </c>
      <c r="L91" s="135">
        <f t="shared" si="35"/>
        <v>9.98</v>
      </c>
      <c r="M91" s="135">
        <f t="shared" si="35"/>
        <v>9.98</v>
      </c>
      <c r="N91" s="135">
        <f t="shared" si="35"/>
        <v>9.98</v>
      </c>
      <c r="O91" s="135">
        <f t="shared" si="35"/>
        <v>9.98</v>
      </c>
      <c r="P91" s="135">
        <f t="shared" si="35"/>
        <v>9.98</v>
      </c>
      <c r="Q91" s="135">
        <f t="shared" si="35"/>
        <v>9.98</v>
      </c>
      <c r="R91" s="135">
        <f t="shared" si="35"/>
        <v>9.98</v>
      </c>
      <c r="S91" s="135">
        <f t="shared" si="36"/>
        <v>9.98</v>
      </c>
      <c r="T91" s="135">
        <f t="shared" si="36"/>
        <v>9.98</v>
      </c>
      <c r="U91" s="135">
        <f t="shared" si="36"/>
        <v>9.98</v>
      </c>
      <c r="V91" s="135">
        <f t="shared" si="36"/>
        <v>9.98</v>
      </c>
      <c r="W91" s="135">
        <f t="shared" si="36"/>
        <v>9.98</v>
      </c>
      <c r="X91" s="135">
        <f t="shared" si="36"/>
        <v>9.98</v>
      </c>
      <c r="Y91" s="135">
        <f t="shared" si="36"/>
        <v>9.98</v>
      </c>
      <c r="Z91" s="135">
        <f t="shared" si="36"/>
        <v>9.98</v>
      </c>
      <c r="AA91" s="135">
        <f t="shared" si="36"/>
        <v>9.98</v>
      </c>
      <c r="AB91" s="135">
        <f t="shared" si="36"/>
        <v>9.98</v>
      </c>
      <c r="AC91" s="135">
        <f t="shared" si="36"/>
        <v>9.98</v>
      </c>
      <c r="AD91" s="135">
        <f t="shared" si="36"/>
        <v>9.98</v>
      </c>
      <c r="AE91" s="135">
        <f t="shared" si="36"/>
        <v>9.98</v>
      </c>
      <c r="AF91" s="135">
        <f t="shared" si="36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35"/>
        <v>9.1</v>
      </c>
      <c r="D92" s="135">
        <f t="shared" si="35"/>
        <v>9.1</v>
      </c>
      <c r="E92" s="135">
        <f t="shared" si="35"/>
        <v>9.1</v>
      </c>
      <c r="F92" s="135">
        <f t="shared" si="35"/>
        <v>9.1</v>
      </c>
      <c r="G92" s="135">
        <f t="shared" si="35"/>
        <v>9.1</v>
      </c>
      <c r="H92" s="135">
        <f t="shared" si="35"/>
        <v>9.1</v>
      </c>
      <c r="I92" s="135">
        <f t="shared" si="35"/>
        <v>9.1</v>
      </c>
      <c r="J92" s="135">
        <f t="shared" si="35"/>
        <v>9.1</v>
      </c>
      <c r="K92" s="135">
        <f t="shared" si="35"/>
        <v>9.1</v>
      </c>
      <c r="L92" s="135">
        <f t="shared" si="35"/>
        <v>9.1</v>
      </c>
      <c r="M92" s="135">
        <f t="shared" si="35"/>
        <v>9.1</v>
      </c>
      <c r="N92" s="135">
        <f t="shared" si="35"/>
        <v>9.1</v>
      </c>
      <c r="O92" s="135">
        <f t="shared" si="35"/>
        <v>9.1</v>
      </c>
      <c r="P92" s="135">
        <f t="shared" si="35"/>
        <v>9.1</v>
      </c>
      <c r="Q92" s="135">
        <f t="shared" si="35"/>
        <v>9.1</v>
      </c>
      <c r="R92" s="135">
        <f t="shared" si="35"/>
        <v>9.1</v>
      </c>
      <c r="S92" s="135">
        <f t="shared" si="36"/>
        <v>9.1</v>
      </c>
      <c r="T92" s="135">
        <f t="shared" si="36"/>
        <v>9.1</v>
      </c>
      <c r="U92" s="135">
        <f t="shared" si="36"/>
        <v>9.1</v>
      </c>
      <c r="V92" s="135">
        <f t="shared" si="36"/>
        <v>9.1</v>
      </c>
      <c r="W92" s="135">
        <f t="shared" si="36"/>
        <v>9.1</v>
      </c>
      <c r="X92" s="135">
        <f t="shared" si="36"/>
        <v>9.1</v>
      </c>
      <c r="Y92" s="135">
        <f t="shared" si="36"/>
        <v>9.1</v>
      </c>
      <c r="Z92" s="135">
        <f t="shared" si="36"/>
        <v>9.1</v>
      </c>
      <c r="AA92" s="135">
        <f t="shared" si="36"/>
        <v>9.1</v>
      </c>
      <c r="AB92" s="135">
        <f t="shared" si="36"/>
        <v>9.1</v>
      </c>
      <c r="AC92" s="135">
        <f t="shared" si="36"/>
        <v>9.1</v>
      </c>
      <c r="AD92" s="135">
        <f t="shared" si="36"/>
        <v>9.1</v>
      </c>
      <c r="AE92" s="135">
        <f t="shared" si="36"/>
        <v>9.1</v>
      </c>
      <c r="AF92" s="135">
        <f t="shared" si="36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35"/>
        <v>9.18</v>
      </c>
      <c r="D93" s="135">
        <f t="shared" si="35"/>
        <v>9.18</v>
      </c>
      <c r="E93" s="135">
        <f t="shared" si="35"/>
        <v>9.18</v>
      </c>
      <c r="F93" s="135">
        <f t="shared" si="35"/>
        <v>9.18</v>
      </c>
      <c r="G93" s="135">
        <f t="shared" si="35"/>
        <v>9.18</v>
      </c>
      <c r="H93" s="135">
        <f t="shared" si="35"/>
        <v>9.18</v>
      </c>
      <c r="I93" s="135">
        <f t="shared" si="35"/>
        <v>9.18</v>
      </c>
      <c r="J93" s="135">
        <f t="shared" si="35"/>
        <v>9.18</v>
      </c>
      <c r="K93" s="135">
        <f t="shared" si="35"/>
        <v>9.18</v>
      </c>
      <c r="L93" s="135">
        <f t="shared" si="35"/>
        <v>9.18</v>
      </c>
      <c r="M93" s="135">
        <f t="shared" si="35"/>
        <v>9.18</v>
      </c>
      <c r="N93" s="135">
        <f t="shared" si="35"/>
        <v>9.18</v>
      </c>
      <c r="O93" s="135">
        <f t="shared" si="35"/>
        <v>9.18</v>
      </c>
      <c r="P93" s="135">
        <f t="shared" si="35"/>
        <v>9.18</v>
      </c>
      <c r="Q93" s="135">
        <f t="shared" si="35"/>
        <v>9.18</v>
      </c>
      <c r="R93" s="135">
        <f t="shared" si="35"/>
        <v>9.18</v>
      </c>
      <c r="S93" s="135">
        <f t="shared" si="36"/>
        <v>9.18</v>
      </c>
      <c r="T93" s="135">
        <f t="shared" si="36"/>
        <v>9.18</v>
      </c>
      <c r="U93" s="135">
        <f t="shared" si="36"/>
        <v>9.18</v>
      </c>
      <c r="V93" s="135">
        <f t="shared" si="36"/>
        <v>9.18</v>
      </c>
      <c r="W93" s="135">
        <f t="shared" si="36"/>
        <v>9.18</v>
      </c>
      <c r="X93" s="135">
        <f t="shared" si="36"/>
        <v>9.18</v>
      </c>
      <c r="Y93" s="135">
        <f t="shared" si="36"/>
        <v>9.18</v>
      </c>
      <c r="Z93" s="135">
        <f t="shared" si="36"/>
        <v>9.18</v>
      </c>
      <c r="AA93" s="135">
        <f t="shared" si="36"/>
        <v>9.18</v>
      </c>
      <c r="AB93" s="135">
        <f t="shared" si="36"/>
        <v>9.18</v>
      </c>
      <c r="AC93" s="135">
        <f t="shared" si="36"/>
        <v>9.18</v>
      </c>
      <c r="AD93" s="135">
        <f t="shared" si="36"/>
        <v>9.18</v>
      </c>
      <c r="AE93" s="135">
        <f t="shared" si="36"/>
        <v>9.18</v>
      </c>
      <c r="AF93" s="135">
        <f t="shared" si="36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35"/>
        <v>7</v>
      </c>
      <c r="D94" s="135">
        <f t="shared" si="35"/>
        <v>7</v>
      </c>
      <c r="E94" s="135">
        <f t="shared" si="35"/>
        <v>7</v>
      </c>
      <c r="F94" s="135">
        <f t="shared" si="35"/>
        <v>7</v>
      </c>
      <c r="G94" s="135">
        <f t="shared" si="35"/>
        <v>7</v>
      </c>
      <c r="H94" s="135">
        <f t="shared" si="35"/>
        <v>7</v>
      </c>
      <c r="I94" s="135">
        <f t="shared" si="35"/>
        <v>7</v>
      </c>
      <c r="J94" s="135">
        <f t="shared" si="35"/>
        <v>7</v>
      </c>
      <c r="K94" s="135">
        <f t="shared" si="35"/>
        <v>7</v>
      </c>
      <c r="L94" s="135">
        <f t="shared" si="35"/>
        <v>7</v>
      </c>
      <c r="M94" s="135">
        <f t="shared" si="35"/>
        <v>7</v>
      </c>
      <c r="N94" s="135">
        <f t="shared" si="35"/>
        <v>7</v>
      </c>
      <c r="O94" s="135">
        <f t="shared" si="35"/>
        <v>7</v>
      </c>
      <c r="P94" s="135">
        <f t="shared" si="35"/>
        <v>7</v>
      </c>
      <c r="Q94" s="135">
        <f t="shared" si="35"/>
        <v>7</v>
      </c>
      <c r="R94" s="135">
        <f t="shared" si="35"/>
        <v>7</v>
      </c>
      <c r="S94" s="135">
        <f t="shared" si="36"/>
        <v>7</v>
      </c>
      <c r="T94" s="135">
        <f t="shared" si="36"/>
        <v>7</v>
      </c>
      <c r="U94" s="135">
        <f t="shared" si="36"/>
        <v>7</v>
      </c>
      <c r="V94" s="135">
        <f t="shared" si="36"/>
        <v>7</v>
      </c>
      <c r="W94" s="135">
        <f t="shared" si="36"/>
        <v>7</v>
      </c>
      <c r="X94" s="135">
        <f t="shared" si="36"/>
        <v>7</v>
      </c>
      <c r="Y94" s="135">
        <f t="shared" si="36"/>
        <v>7</v>
      </c>
      <c r="Z94" s="135">
        <f t="shared" si="36"/>
        <v>7</v>
      </c>
      <c r="AA94" s="135">
        <f t="shared" si="36"/>
        <v>7</v>
      </c>
      <c r="AB94" s="135">
        <f t="shared" si="36"/>
        <v>7</v>
      </c>
      <c r="AC94" s="135">
        <f t="shared" si="36"/>
        <v>7</v>
      </c>
      <c r="AD94" s="135">
        <f t="shared" si="36"/>
        <v>7</v>
      </c>
      <c r="AE94" s="135">
        <f t="shared" si="36"/>
        <v>7</v>
      </c>
      <c r="AF94" s="135">
        <f t="shared" si="36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35"/>
        <v>2.25</v>
      </c>
      <c r="D95" s="135">
        <f t="shared" si="35"/>
        <v>2.25</v>
      </c>
      <c r="E95" s="135">
        <f t="shared" si="35"/>
        <v>2.25</v>
      </c>
      <c r="F95" s="135">
        <f t="shared" si="35"/>
        <v>2.25</v>
      </c>
      <c r="G95" s="135">
        <f t="shared" si="35"/>
        <v>2.25</v>
      </c>
      <c r="H95" s="135">
        <f t="shared" si="35"/>
        <v>2.25</v>
      </c>
      <c r="I95" s="135">
        <f t="shared" si="35"/>
        <v>2.25</v>
      </c>
      <c r="J95" s="135">
        <f t="shared" si="35"/>
        <v>2.25</v>
      </c>
      <c r="K95" s="135">
        <f t="shared" si="35"/>
        <v>2.25</v>
      </c>
      <c r="L95" s="135">
        <f t="shared" si="35"/>
        <v>2.25</v>
      </c>
      <c r="M95" s="135">
        <f t="shared" si="35"/>
        <v>2.25</v>
      </c>
      <c r="N95" s="135">
        <f t="shared" si="35"/>
        <v>2.25</v>
      </c>
      <c r="O95" s="135">
        <f t="shared" si="35"/>
        <v>2.25</v>
      </c>
      <c r="P95" s="135">
        <f t="shared" si="35"/>
        <v>2.25</v>
      </c>
      <c r="Q95" s="135">
        <f t="shared" si="35"/>
        <v>2.25</v>
      </c>
      <c r="R95" s="135">
        <f t="shared" si="35"/>
        <v>2.25</v>
      </c>
      <c r="S95" s="135">
        <f t="shared" si="36"/>
        <v>2.25</v>
      </c>
      <c r="T95" s="135">
        <f t="shared" si="36"/>
        <v>2.25</v>
      </c>
      <c r="U95" s="135">
        <f t="shared" si="36"/>
        <v>2.25</v>
      </c>
      <c r="V95" s="135">
        <f t="shared" si="36"/>
        <v>2.25</v>
      </c>
      <c r="W95" s="135">
        <f t="shared" si="36"/>
        <v>2.25</v>
      </c>
      <c r="X95" s="135">
        <f t="shared" si="36"/>
        <v>2.25</v>
      </c>
      <c r="Y95" s="135">
        <f t="shared" si="36"/>
        <v>2.25</v>
      </c>
      <c r="Z95" s="135">
        <f t="shared" si="36"/>
        <v>2.25</v>
      </c>
      <c r="AA95" s="135">
        <f t="shared" si="36"/>
        <v>2.25</v>
      </c>
      <c r="AB95" s="135">
        <f t="shared" si="36"/>
        <v>2.25</v>
      </c>
      <c r="AC95" s="135">
        <f t="shared" si="36"/>
        <v>2.25</v>
      </c>
      <c r="AD95" s="135">
        <f t="shared" si="36"/>
        <v>2.25</v>
      </c>
      <c r="AE95" s="135">
        <f t="shared" si="36"/>
        <v>2.25</v>
      </c>
      <c r="AF95" s="135">
        <f t="shared" si="36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35"/>
        <v>1.64</v>
      </c>
      <c r="D96" s="135">
        <f t="shared" si="35"/>
        <v>1.64</v>
      </c>
      <c r="E96" s="135">
        <f t="shared" si="35"/>
        <v>1.64</v>
      </c>
      <c r="F96" s="135">
        <f t="shared" si="35"/>
        <v>1.64</v>
      </c>
      <c r="G96" s="135">
        <f t="shared" si="35"/>
        <v>1.64</v>
      </c>
      <c r="H96" s="135">
        <f t="shared" si="35"/>
        <v>1.64</v>
      </c>
      <c r="I96" s="135">
        <f t="shared" si="35"/>
        <v>1.64</v>
      </c>
      <c r="J96" s="135">
        <f t="shared" si="35"/>
        <v>1.64</v>
      </c>
      <c r="K96" s="135">
        <f t="shared" si="35"/>
        <v>1.64</v>
      </c>
      <c r="L96" s="135">
        <f t="shared" si="35"/>
        <v>1.64</v>
      </c>
      <c r="M96" s="135">
        <f t="shared" si="35"/>
        <v>1.64</v>
      </c>
      <c r="N96" s="135">
        <f t="shared" si="35"/>
        <v>1.64</v>
      </c>
      <c r="O96" s="135">
        <f t="shared" si="35"/>
        <v>1.64</v>
      </c>
      <c r="P96" s="135">
        <f t="shared" si="35"/>
        <v>1.64</v>
      </c>
      <c r="Q96" s="135">
        <f t="shared" si="35"/>
        <v>1.64</v>
      </c>
      <c r="R96" s="135">
        <f t="shared" si="35"/>
        <v>1.64</v>
      </c>
      <c r="S96" s="135">
        <f t="shared" si="36"/>
        <v>1.64</v>
      </c>
      <c r="T96" s="135">
        <f t="shared" si="36"/>
        <v>1.64</v>
      </c>
      <c r="U96" s="135">
        <f t="shared" si="36"/>
        <v>1.64</v>
      </c>
      <c r="V96" s="135">
        <f t="shared" si="36"/>
        <v>1.64</v>
      </c>
      <c r="W96" s="135">
        <f t="shared" si="36"/>
        <v>1.64</v>
      </c>
      <c r="X96" s="135">
        <f t="shared" si="36"/>
        <v>1.64</v>
      </c>
      <c r="Y96" s="135">
        <f t="shared" si="36"/>
        <v>1.64</v>
      </c>
      <c r="Z96" s="135">
        <f t="shared" si="36"/>
        <v>1.64</v>
      </c>
      <c r="AA96" s="135">
        <f t="shared" si="36"/>
        <v>1.64</v>
      </c>
      <c r="AB96" s="135">
        <f t="shared" si="36"/>
        <v>1.64</v>
      </c>
      <c r="AC96" s="135">
        <f t="shared" si="36"/>
        <v>1.64</v>
      </c>
      <c r="AD96" s="135">
        <f t="shared" si="36"/>
        <v>1.64</v>
      </c>
      <c r="AE96" s="135">
        <f t="shared" si="36"/>
        <v>1.64</v>
      </c>
      <c r="AF96" s="135">
        <f t="shared" si="36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35"/>
        <v>1.62</v>
      </c>
      <c r="D97" s="135">
        <f t="shared" si="35"/>
        <v>1.62</v>
      </c>
      <c r="E97" s="135">
        <f t="shared" si="35"/>
        <v>1.62</v>
      </c>
      <c r="F97" s="135">
        <f t="shared" si="35"/>
        <v>1.62</v>
      </c>
      <c r="G97" s="135">
        <f t="shared" si="35"/>
        <v>1.62</v>
      </c>
      <c r="H97" s="135">
        <f t="shared" si="35"/>
        <v>1.62</v>
      </c>
      <c r="I97" s="135">
        <f t="shared" si="35"/>
        <v>1.62</v>
      </c>
      <c r="J97" s="135">
        <f t="shared" si="35"/>
        <v>1.62</v>
      </c>
      <c r="K97" s="135">
        <f t="shared" si="35"/>
        <v>1.62</v>
      </c>
      <c r="L97" s="135">
        <f t="shared" si="35"/>
        <v>1.62</v>
      </c>
      <c r="M97" s="135">
        <f t="shared" si="35"/>
        <v>1.62</v>
      </c>
      <c r="N97" s="135">
        <f t="shared" si="35"/>
        <v>1.62</v>
      </c>
      <c r="O97" s="135">
        <f t="shared" si="35"/>
        <v>1.62</v>
      </c>
      <c r="P97" s="135">
        <f t="shared" si="35"/>
        <v>1.62</v>
      </c>
      <c r="Q97" s="135">
        <f t="shared" si="35"/>
        <v>1.62</v>
      </c>
      <c r="R97" s="135">
        <f t="shared" si="35"/>
        <v>1.62</v>
      </c>
      <c r="S97" s="135">
        <f t="shared" si="36"/>
        <v>1.62</v>
      </c>
      <c r="T97" s="135">
        <f t="shared" si="36"/>
        <v>1.62</v>
      </c>
      <c r="U97" s="135">
        <f t="shared" si="36"/>
        <v>1.62</v>
      </c>
      <c r="V97" s="135">
        <f t="shared" si="36"/>
        <v>1.62</v>
      </c>
      <c r="W97" s="135">
        <f t="shared" si="36"/>
        <v>1.62</v>
      </c>
      <c r="X97" s="135">
        <f t="shared" si="36"/>
        <v>1.62</v>
      </c>
      <c r="Y97" s="135">
        <f t="shared" si="36"/>
        <v>1.62</v>
      </c>
      <c r="Z97" s="135">
        <f t="shared" si="36"/>
        <v>1.62</v>
      </c>
      <c r="AA97" s="135">
        <f t="shared" si="36"/>
        <v>1.62</v>
      </c>
      <c r="AB97" s="135">
        <f t="shared" si="36"/>
        <v>1.62</v>
      </c>
      <c r="AC97" s="135">
        <f t="shared" si="36"/>
        <v>1.62</v>
      </c>
      <c r="AD97" s="135">
        <f t="shared" si="36"/>
        <v>1.62</v>
      </c>
      <c r="AE97" s="135">
        <f t="shared" si="36"/>
        <v>1.62</v>
      </c>
      <c r="AF97" s="135">
        <f t="shared" si="36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35"/>
        <v>8.36</v>
      </c>
      <c r="D98" s="135">
        <f t="shared" si="35"/>
        <v>8.36</v>
      </c>
      <c r="E98" s="135">
        <f t="shared" si="35"/>
        <v>8.36</v>
      </c>
      <c r="F98" s="135">
        <f t="shared" si="35"/>
        <v>8.36</v>
      </c>
      <c r="G98" s="135">
        <f t="shared" si="35"/>
        <v>8.36</v>
      </c>
      <c r="H98" s="135">
        <f t="shared" si="35"/>
        <v>8.36</v>
      </c>
      <c r="I98" s="135">
        <f t="shared" si="35"/>
        <v>8.36</v>
      </c>
      <c r="J98" s="135">
        <f t="shared" si="35"/>
        <v>8.36</v>
      </c>
      <c r="K98" s="135">
        <f t="shared" si="35"/>
        <v>8.36</v>
      </c>
      <c r="L98" s="135">
        <f t="shared" si="35"/>
        <v>8.36</v>
      </c>
      <c r="M98" s="135">
        <f t="shared" si="35"/>
        <v>8.36</v>
      </c>
      <c r="N98" s="135">
        <f t="shared" si="35"/>
        <v>8.36</v>
      </c>
      <c r="O98" s="135">
        <f t="shared" si="35"/>
        <v>8.36</v>
      </c>
      <c r="P98" s="135">
        <f t="shared" si="35"/>
        <v>8.36</v>
      </c>
      <c r="Q98" s="135">
        <f t="shared" si="35"/>
        <v>8.36</v>
      </c>
      <c r="R98" s="135">
        <f t="shared" si="35"/>
        <v>8.36</v>
      </c>
      <c r="S98" s="135">
        <f t="shared" si="36"/>
        <v>8.36</v>
      </c>
      <c r="T98" s="135">
        <f t="shared" si="36"/>
        <v>8.36</v>
      </c>
      <c r="U98" s="135">
        <f t="shared" si="36"/>
        <v>8.36</v>
      </c>
      <c r="V98" s="135">
        <f t="shared" si="36"/>
        <v>8.36</v>
      </c>
      <c r="W98" s="135">
        <f t="shared" si="36"/>
        <v>8.36</v>
      </c>
      <c r="X98" s="135">
        <f t="shared" si="36"/>
        <v>8.36</v>
      </c>
      <c r="Y98" s="135">
        <f t="shared" si="36"/>
        <v>8.36</v>
      </c>
      <c r="Z98" s="135">
        <f t="shared" si="36"/>
        <v>8.36</v>
      </c>
      <c r="AA98" s="135">
        <f t="shared" si="36"/>
        <v>8.36</v>
      </c>
      <c r="AB98" s="135">
        <f t="shared" si="36"/>
        <v>8.36</v>
      </c>
      <c r="AC98" s="135">
        <f t="shared" si="36"/>
        <v>8.36</v>
      </c>
      <c r="AD98" s="135">
        <f t="shared" si="36"/>
        <v>8.36</v>
      </c>
      <c r="AE98" s="135">
        <f t="shared" si="36"/>
        <v>8.36</v>
      </c>
      <c r="AF98" s="135">
        <f t="shared" si="36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35"/>
        <v>8</v>
      </c>
      <c r="D99" s="135">
        <f t="shared" si="35"/>
        <v>8</v>
      </c>
      <c r="E99" s="135">
        <f t="shared" si="35"/>
        <v>8</v>
      </c>
      <c r="F99" s="135">
        <f t="shared" si="35"/>
        <v>8</v>
      </c>
      <c r="G99" s="135">
        <f t="shared" si="35"/>
        <v>8</v>
      </c>
      <c r="H99" s="135">
        <f t="shared" si="35"/>
        <v>8</v>
      </c>
      <c r="I99" s="135">
        <v>5.4</v>
      </c>
      <c r="J99" s="135">
        <f t="shared" si="35"/>
        <v>5.4</v>
      </c>
      <c r="K99" s="135">
        <f t="shared" si="35"/>
        <v>5.4</v>
      </c>
      <c r="L99" s="135">
        <f t="shared" si="35"/>
        <v>5.4</v>
      </c>
      <c r="M99" s="135">
        <f t="shared" si="35"/>
        <v>5.4</v>
      </c>
      <c r="N99" s="135">
        <f t="shared" si="35"/>
        <v>5.4</v>
      </c>
      <c r="O99" s="135">
        <f t="shared" si="35"/>
        <v>5.4</v>
      </c>
      <c r="P99" s="135">
        <f t="shared" si="35"/>
        <v>5.4</v>
      </c>
      <c r="Q99" s="135">
        <f t="shared" si="35"/>
        <v>5.4</v>
      </c>
      <c r="R99" s="135">
        <f t="shared" si="35"/>
        <v>5.4</v>
      </c>
      <c r="S99" s="135">
        <f t="shared" si="36"/>
        <v>5.4</v>
      </c>
      <c r="T99" s="135">
        <f t="shared" si="36"/>
        <v>5.4</v>
      </c>
      <c r="U99" s="135">
        <f t="shared" si="36"/>
        <v>5.4</v>
      </c>
      <c r="V99" s="135">
        <f t="shared" si="36"/>
        <v>5.4</v>
      </c>
      <c r="W99" s="135">
        <f t="shared" si="36"/>
        <v>5.4</v>
      </c>
      <c r="X99" s="135">
        <f t="shared" si="36"/>
        <v>5.4</v>
      </c>
      <c r="Y99" s="135">
        <f t="shared" si="36"/>
        <v>5.4</v>
      </c>
      <c r="Z99" s="135">
        <f t="shared" si="36"/>
        <v>5.4</v>
      </c>
      <c r="AA99" s="135">
        <f t="shared" si="36"/>
        <v>5.4</v>
      </c>
      <c r="AB99" s="135">
        <f t="shared" si="36"/>
        <v>5.4</v>
      </c>
      <c r="AC99" s="135">
        <f t="shared" si="36"/>
        <v>5.4</v>
      </c>
      <c r="AD99" s="135">
        <f t="shared" si="36"/>
        <v>5.4</v>
      </c>
      <c r="AE99" s="135">
        <f t="shared" si="36"/>
        <v>5.4</v>
      </c>
      <c r="AF99" s="135">
        <f t="shared" si="36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35"/>
        <v>6.57</v>
      </c>
      <c r="D100" s="135">
        <f t="shared" si="35"/>
        <v>6.57</v>
      </c>
      <c r="E100" s="135">
        <f t="shared" si="35"/>
        <v>6.57</v>
      </c>
      <c r="F100" s="135">
        <f t="shared" si="35"/>
        <v>6.57</v>
      </c>
      <c r="G100" s="135">
        <f t="shared" si="35"/>
        <v>6.57</v>
      </c>
      <c r="H100" s="135">
        <f t="shared" si="35"/>
        <v>6.57</v>
      </c>
      <c r="I100" s="135">
        <f t="shared" si="35"/>
        <v>6.57</v>
      </c>
      <c r="J100" s="135">
        <f t="shared" si="35"/>
        <v>6.57</v>
      </c>
      <c r="K100" s="135">
        <f t="shared" si="35"/>
        <v>6.57</v>
      </c>
      <c r="L100" s="135">
        <f t="shared" si="35"/>
        <v>6.57</v>
      </c>
      <c r="M100" s="135">
        <f t="shared" si="35"/>
        <v>6.57</v>
      </c>
      <c r="N100" s="135">
        <f t="shared" si="35"/>
        <v>6.57</v>
      </c>
      <c r="O100" s="135">
        <f t="shared" si="35"/>
        <v>6.57</v>
      </c>
      <c r="P100" s="135">
        <f t="shared" si="35"/>
        <v>6.57</v>
      </c>
      <c r="Q100" s="135">
        <f t="shared" si="35"/>
        <v>6.57</v>
      </c>
      <c r="R100" s="135">
        <f t="shared" si="35"/>
        <v>6.57</v>
      </c>
      <c r="S100" s="135">
        <f t="shared" si="36"/>
        <v>6.57</v>
      </c>
      <c r="T100" s="135">
        <f t="shared" si="36"/>
        <v>6.57</v>
      </c>
      <c r="U100" s="135">
        <f t="shared" si="36"/>
        <v>6.57</v>
      </c>
      <c r="V100" s="135">
        <f t="shared" si="36"/>
        <v>6.57</v>
      </c>
      <c r="W100" s="135">
        <f t="shared" si="36"/>
        <v>6.57</v>
      </c>
      <c r="X100" s="135">
        <f t="shared" si="36"/>
        <v>6.57</v>
      </c>
      <c r="Y100" s="135">
        <f t="shared" si="36"/>
        <v>6.57</v>
      </c>
      <c r="Z100" s="135">
        <f t="shared" si="36"/>
        <v>6.57</v>
      </c>
      <c r="AA100" s="135">
        <f t="shared" si="36"/>
        <v>6.57</v>
      </c>
      <c r="AB100" s="135">
        <f t="shared" si="36"/>
        <v>6.57</v>
      </c>
      <c r="AC100" s="135">
        <f t="shared" si="36"/>
        <v>6.57</v>
      </c>
      <c r="AD100" s="135">
        <f t="shared" si="36"/>
        <v>6.57</v>
      </c>
      <c r="AE100" s="135">
        <f t="shared" si="36"/>
        <v>6.57</v>
      </c>
      <c r="AF100" s="135">
        <f t="shared" si="36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35"/>
        <v>3.43</v>
      </c>
      <c r="D101" s="135">
        <f t="shared" si="35"/>
        <v>3.43</v>
      </c>
      <c r="E101" s="135">
        <f t="shared" si="35"/>
        <v>3.43</v>
      </c>
      <c r="F101" s="135">
        <f t="shared" si="35"/>
        <v>3.43</v>
      </c>
      <c r="G101" s="135">
        <f t="shared" si="35"/>
        <v>3.43</v>
      </c>
      <c r="H101" s="135">
        <f t="shared" si="35"/>
        <v>3.43</v>
      </c>
      <c r="I101" s="135">
        <f t="shared" si="35"/>
        <v>3.43</v>
      </c>
      <c r="J101" s="135">
        <f t="shared" si="35"/>
        <v>3.43</v>
      </c>
      <c r="K101" s="135">
        <f t="shared" si="35"/>
        <v>3.43</v>
      </c>
      <c r="L101" s="135">
        <f t="shared" si="35"/>
        <v>3.43</v>
      </c>
      <c r="M101" s="135">
        <f t="shared" si="35"/>
        <v>3.43</v>
      </c>
      <c r="N101" s="135">
        <f t="shared" si="35"/>
        <v>3.43</v>
      </c>
      <c r="O101" s="135">
        <f t="shared" si="35"/>
        <v>3.43</v>
      </c>
      <c r="P101" s="135">
        <f t="shared" si="35"/>
        <v>3.43</v>
      </c>
      <c r="Q101" s="135">
        <f t="shared" si="35"/>
        <v>3.43</v>
      </c>
      <c r="R101" s="135">
        <f t="shared" si="35"/>
        <v>3.43</v>
      </c>
      <c r="S101" s="135">
        <f t="shared" si="36"/>
        <v>3.43</v>
      </c>
      <c r="T101" s="135">
        <f t="shared" si="36"/>
        <v>3.43</v>
      </c>
      <c r="U101" s="135">
        <f t="shared" si="36"/>
        <v>3.43</v>
      </c>
      <c r="V101" s="135">
        <f t="shared" si="36"/>
        <v>3.43</v>
      </c>
      <c r="W101" s="135">
        <f t="shared" si="36"/>
        <v>3.43</v>
      </c>
      <c r="X101" s="135">
        <f t="shared" si="36"/>
        <v>3.43</v>
      </c>
      <c r="Y101" s="135">
        <f t="shared" si="36"/>
        <v>3.43</v>
      </c>
      <c r="Z101" s="135">
        <f t="shared" si="36"/>
        <v>3.43</v>
      </c>
      <c r="AA101" s="135">
        <f t="shared" si="36"/>
        <v>3.43</v>
      </c>
      <c r="AB101" s="135">
        <f t="shared" si="36"/>
        <v>3.43</v>
      </c>
      <c r="AC101" s="135">
        <f t="shared" si="36"/>
        <v>3.43</v>
      </c>
      <c r="AD101" s="135">
        <f t="shared" si="36"/>
        <v>3.43</v>
      </c>
      <c r="AE101" s="135">
        <f t="shared" si="36"/>
        <v>3.43</v>
      </c>
      <c r="AF101" s="135">
        <f t="shared" si="36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35"/>
        <v>8</v>
      </c>
      <c r="D102" s="135">
        <f t="shared" si="35"/>
        <v>8</v>
      </c>
      <c r="E102" s="135">
        <f t="shared" si="35"/>
        <v>8</v>
      </c>
      <c r="F102" s="135">
        <f t="shared" si="35"/>
        <v>8</v>
      </c>
      <c r="G102" s="135">
        <f t="shared" si="35"/>
        <v>8</v>
      </c>
      <c r="H102" s="135">
        <f t="shared" si="35"/>
        <v>8</v>
      </c>
      <c r="I102" s="135">
        <f t="shared" si="35"/>
        <v>8</v>
      </c>
      <c r="J102" s="135">
        <f t="shared" si="35"/>
        <v>8</v>
      </c>
      <c r="K102" s="135">
        <f t="shared" si="35"/>
        <v>8</v>
      </c>
      <c r="L102" s="135">
        <f t="shared" si="35"/>
        <v>8</v>
      </c>
      <c r="M102" s="135">
        <f t="shared" si="35"/>
        <v>8</v>
      </c>
      <c r="N102" s="135">
        <f t="shared" si="35"/>
        <v>8</v>
      </c>
      <c r="O102" s="135">
        <f t="shared" si="35"/>
        <v>8</v>
      </c>
      <c r="P102" s="135">
        <f t="shared" si="35"/>
        <v>8</v>
      </c>
      <c r="Q102" s="135">
        <f t="shared" si="35"/>
        <v>8</v>
      </c>
      <c r="R102" s="135">
        <f t="shared" si="35"/>
        <v>8</v>
      </c>
      <c r="S102" s="135">
        <f t="shared" si="36"/>
        <v>8</v>
      </c>
      <c r="T102" s="135">
        <f t="shared" si="36"/>
        <v>8</v>
      </c>
      <c r="U102" s="135">
        <f t="shared" si="36"/>
        <v>8</v>
      </c>
      <c r="V102" s="135">
        <f t="shared" si="36"/>
        <v>8</v>
      </c>
      <c r="W102" s="135">
        <f t="shared" si="36"/>
        <v>8</v>
      </c>
      <c r="X102" s="135">
        <f t="shared" si="36"/>
        <v>8</v>
      </c>
      <c r="Y102" s="135">
        <f t="shared" si="36"/>
        <v>8</v>
      </c>
      <c r="Z102" s="135">
        <f t="shared" si="36"/>
        <v>8</v>
      </c>
      <c r="AA102" s="135">
        <f t="shared" si="36"/>
        <v>8</v>
      </c>
      <c r="AB102" s="135">
        <f t="shared" si="36"/>
        <v>8</v>
      </c>
      <c r="AC102" s="135">
        <f t="shared" si="36"/>
        <v>8</v>
      </c>
      <c r="AD102" s="135">
        <f t="shared" si="36"/>
        <v>8</v>
      </c>
      <c r="AE102" s="135">
        <f t="shared" si="36"/>
        <v>8</v>
      </c>
      <c r="AF102" s="135">
        <f t="shared" si="36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35"/>
        <v>2.96</v>
      </c>
      <c r="D103" s="135">
        <f t="shared" si="35"/>
        <v>2.96</v>
      </c>
      <c r="E103" s="135">
        <f t="shared" si="35"/>
        <v>2.96</v>
      </c>
      <c r="F103" s="135">
        <f t="shared" si="35"/>
        <v>2.96</v>
      </c>
      <c r="G103" s="135">
        <f t="shared" si="35"/>
        <v>2.96</v>
      </c>
      <c r="H103" s="135">
        <f t="shared" si="35"/>
        <v>2.96</v>
      </c>
      <c r="I103" s="135">
        <f t="shared" si="35"/>
        <v>2.96</v>
      </c>
      <c r="J103" s="135">
        <f t="shared" si="35"/>
        <v>2.96</v>
      </c>
      <c r="K103" s="135">
        <f t="shared" si="35"/>
        <v>2.96</v>
      </c>
      <c r="L103" s="135">
        <f t="shared" si="35"/>
        <v>2.96</v>
      </c>
      <c r="M103" s="135">
        <f t="shared" si="35"/>
        <v>2.96</v>
      </c>
      <c r="N103" s="135">
        <f t="shared" si="35"/>
        <v>2.96</v>
      </c>
      <c r="O103" s="135">
        <f t="shared" si="35"/>
        <v>2.96</v>
      </c>
      <c r="P103" s="135">
        <f t="shared" si="35"/>
        <v>2.96</v>
      </c>
      <c r="Q103" s="135">
        <f t="shared" si="35"/>
        <v>2.96</v>
      </c>
      <c r="R103" s="135">
        <f t="shared" si="35"/>
        <v>2.96</v>
      </c>
      <c r="S103" s="135">
        <f t="shared" si="36"/>
        <v>2.96</v>
      </c>
      <c r="T103" s="135">
        <f t="shared" si="36"/>
        <v>2.96</v>
      </c>
      <c r="U103" s="135">
        <f t="shared" si="36"/>
        <v>2.96</v>
      </c>
      <c r="V103" s="135">
        <f t="shared" si="36"/>
        <v>2.96</v>
      </c>
      <c r="W103" s="135">
        <f t="shared" si="36"/>
        <v>2.96</v>
      </c>
      <c r="X103" s="135">
        <f t="shared" si="36"/>
        <v>2.96</v>
      </c>
      <c r="Y103" s="135">
        <f t="shared" si="36"/>
        <v>2.96</v>
      </c>
      <c r="Z103" s="135">
        <f t="shared" si="36"/>
        <v>2.96</v>
      </c>
      <c r="AA103" s="135">
        <f t="shared" si="36"/>
        <v>2.96</v>
      </c>
      <c r="AB103" s="135">
        <f t="shared" si="36"/>
        <v>2.96</v>
      </c>
      <c r="AC103" s="135">
        <f t="shared" si="36"/>
        <v>2.96</v>
      </c>
      <c r="AD103" s="135">
        <f t="shared" si="36"/>
        <v>2.96</v>
      </c>
      <c r="AE103" s="135">
        <f t="shared" si="36"/>
        <v>2.96</v>
      </c>
      <c r="AF103" s="135">
        <f t="shared" si="36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35"/>
        <v>7</v>
      </c>
      <c r="E104" s="135">
        <f t="shared" si="35"/>
        <v>7</v>
      </c>
      <c r="F104" s="135">
        <f t="shared" si="35"/>
        <v>7</v>
      </c>
      <c r="G104" s="135">
        <f t="shared" si="35"/>
        <v>7</v>
      </c>
      <c r="H104" s="135">
        <f t="shared" si="35"/>
        <v>7</v>
      </c>
      <c r="I104" s="135">
        <f t="shared" si="35"/>
        <v>7</v>
      </c>
      <c r="J104" s="135">
        <f t="shared" si="35"/>
        <v>7</v>
      </c>
      <c r="K104" s="135">
        <f t="shared" si="35"/>
        <v>7</v>
      </c>
      <c r="L104" s="135">
        <f t="shared" si="35"/>
        <v>7</v>
      </c>
      <c r="M104" s="135">
        <f t="shared" si="35"/>
        <v>7</v>
      </c>
      <c r="N104" s="135">
        <f t="shared" si="35"/>
        <v>7</v>
      </c>
      <c r="O104" s="135">
        <f t="shared" si="35"/>
        <v>7</v>
      </c>
      <c r="P104" s="135">
        <f t="shared" si="35"/>
        <v>7</v>
      </c>
      <c r="Q104" s="135">
        <f t="shared" si="35"/>
        <v>7</v>
      </c>
      <c r="R104" s="135">
        <f t="shared" si="35"/>
        <v>7</v>
      </c>
      <c r="S104" s="135">
        <f t="shared" si="36"/>
        <v>7</v>
      </c>
      <c r="T104" s="135">
        <f t="shared" si="36"/>
        <v>7</v>
      </c>
      <c r="U104" s="135">
        <f t="shared" si="36"/>
        <v>7</v>
      </c>
      <c r="V104" s="135">
        <f t="shared" si="36"/>
        <v>7</v>
      </c>
      <c r="W104" s="135">
        <f t="shared" si="36"/>
        <v>7</v>
      </c>
      <c r="X104" s="135">
        <f t="shared" si="36"/>
        <v>7</v>
      </c>
      <c r="Y104" s="135">
        <f t="shared" si="36"/>
        <v>7</v>
      </c>
      <c r="Z104" s="135">
        <f t="shared" si="36"/>
        <v>7</v>
      </c>
      <c r="AA104" s="135">
        <f t="shared" si="36"/>
        <v>7</v>
      </c>
      <c r="AB104" s="135">
        <f t="shared" si="36"/>
        <v>7</v>
      </c>
      <c r="AC104" s="135">
        <f t="shared" si="36"/>
        <v>7</v>
      </c>
      <c r="AD104" s="135">
        <f t="shared" si="36"/>
        <v>7</v>
      </c>
      <c r="AE104" s="135">
        <f t="shared" si="36"/>
        <v>7</v>
      </c>
      <c r="AF104" s="135">
        <f t="shared" si="36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37">B105</f>
        <v>3.47</v>
      </c>
      <c r="D105" s="135">
        <f t="shared" si="37"/>
        <v>3.47</v>
      </c>
      <c r="E105" s="135">
        <f t="shared" si="37"/>
        <v>3.47</v>
      </c>
      <c r="F105" s="135">
        <f t="shared" si="37"/>
        <v>3.47</v>
      </c>
      <c r="G105" s="135">
        <f t="shared" si="37"/>
        <v>3.47</v>
      </c>
      <c r="H105" s="135">
        <f t="shared" si="37"/>
        <v>3.47</v>
      </c>
      <c r="I105" s="135">
        <f t="shared" si="37"/>
        <v>3.47</v>
      </c>
      <c r="J105" s="135">
        <f t="shared" si="37"/>
        <v>3.47</v>
      </c>
      <c r="K105" s="135">
        <f t="shared" si="37"/>
        <v>3.47</v>
      </c>
      <c r="L105" s="135">
        <f t="shared" si="37"/>
        <v>3.47</v>
      </c>
      <c r="M105" s="135">
        <f t="shared" si="37"/>
        <v>3.47</v>
      </c>
      <c r="N105" s="135">
        <f t="shared" si="37"/>
        <v>3.47</v>
      </c>
      <c r="O105" s="135">
        <f t="shared" si="37"/>
        <v>3.47</v>
      </c>
      <c r="P105" s="135">
        <f t="shared" si="37"/>
        <v>3.47</v>
      </c>
      <c r="Q105" s="135">
        <f t="shared" si="37"/>
        <v>3.47</v>
      </c>
      <c r="R105" s="135">
        <f t="shared" si="37"/>
        <v>3.47</v>
      </c>
      <c r="S105" s="135">
        <f t="shared" ref="S105:AF123" si="38">R105</f>
        <v>3.47</v>
      </c>
      <c r="T105" s="135">
        <f t="shared" si="38"/>
        <v>3.47</v>
      </c>
      <c r="U105" s="135">
        <f t="shared" si="38"/>
        <v>3.47</v>
      </c>
      <c r="V105" s="135">
        <f t="shared" si="38"/>
        <v>3.47</v>
      </c>
      <c r="W105" s="135">
        <f t="shared" si="38"/>
        <v>3.47</v>
      </c>
      <c r="X105" s="135">
        <f t="shared" si="38"/>
        <v>3.47</v>
      </c>
      <c r="Y105" s="135">
        <f t="shared" si="38"/>
        <v>3.47</v>
      </c>
      <c r="Z105" s="135">
        <f t="shared" si="38"/>
        <v>3.47</v>
      </c>
      <c r="AA105" s="135">
        <f t="shared" si="38"/>
        <v>3.47</v>
      </c>
      <c r="AB105" s="135">
        <f t="shared" si="38"/>
        <v>3.47</v>
      </c>
      <c r="AC105" s="135">
        <f t="shared" si="38"/>
        <v>3.47</v>
      </c>
      <c r="AD105" s="135">
        <f t="shared" si="38"/>
        <v>3.47</v>
      </c>
      <c r="AE105" s="135">
        <f t="shared" si="38"/>
        <v>3.47</v>
      </c>
      <c r="AF105" s="135">
        <f t="shared" si="38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37"/>
        <v>2.1</v>
      </c>
      <c r="D106" s="135">
        <f t="shared" si="37"/>
        <v>2.1</v>
      </c>
      <c r="E106" s="135">
        <f t="shared" si="37"/>
        <v>2.1</v>
      </c>
      <c r="F106" s="135">
        <f t="shared" si="37"/>
        <v>2.1</v>
      </c>
      <c r="G106" s="135">
        <f t="shared" si="37"/>
        <v>2.1</v>
      </c>
      <c r="H106" s="135">
        <f t="shared" si="37"/>
        <v>2.1</v>
      </c>
      <c r="I106" s="135">
        <f t="shared" si="37"/>
        <v>2.1</v>
      </c>
      <c r="J106" s="135">
        <f t="shared" si="37"/>
        <v>2.1</v>
      </c>
      <c r="K106" s="135">
        <f t="shared" si="37"/>
        <v>2.1</v>
      </c>
      <c r="L106" s="135">
        <f t="shared" si="37"/>
        <v>2.1</v>
      </c>
      <c r="M106" s="135">
        <f t="shared" si="37"/>
        <v>2.1</v>
      </c>
      <c r="N106" s="135">
        <f t="shared" si="37"/>
        <v>2.1</v>
      </c>
      <c r="O106" s="135">
        <f t="shared" si="37"/>
        <v>2.1</v>
      </c>
      <c r="P106" s="135">
        <f t="shared" si="37"/>
        <v>2.1</v>
      </c>
      <c r="Q106" s="135">
        <f t="shared" si="37"/>
        <v>2.1</v>
      </c>
      <c r="R106" s="135">
        <f t="shared" si="37"/>
        <v>2.1</v>
      </c>
      <c r="S106" s="135">
        <f t="shared" si="38"/>
        <v>2.1</v>
      </c>
      <c r="T106" s="135">
        <f t="shared" si="38"/>
        <v>2.1</v>
      </c>
      <c r="U106" s="135">
        <f t="shared" si="38"/>
        <v>2.1</v>
      </c>
      <c r="V106" s="135">
        <f t="shared" si="38"/>
        <v>2.1</v>
      </c>
      <c r="W106" s="135">
        <f t="shared" si="38"/>
        <v>2.1</v>
      </c>
      <c r="X106" s="135">
        <f t="shared" si="38"/>
        <v>2.1</v>
      </c>
      <c r="Y106" s="135">
        <f t="shared" si="38"/>
        <v>2.1</v>
      </c>
      <c r="Z106" s="135">
        <f t="shared" si="38"/>
        <v>2.1</v>
      </c>
      <c r="AA106" s="135">
        <f t="shared" si="38"/>
        <v>2.1</v>
      </c>
      <c r="AB106" s="135">
        <f t="shared" si="38"/>
        <v>2.1</v>
      </c>
      <c r="AC106" s="135">
        <f t="shared" si="38"/>
        <v>2.1</v>
      </c>
      <c r="AD106" s="135">
        <f t="shared" si="38"/>
        <v>2.1</v>
      </c>
      <c r="AE106" s="135">
        <f t="shared" si="38"/>
        <v>2.1</v>
      </c>
      <c r="AF106" s="135">
        <f t="shared" si="38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37"/>
        <v>9.3000000000000007</v>
      </c>
      <c r="D107" s="135">
        <f t="shared" si="37"/>
        <v>9.3000000000000007</v>
      </c>
      <c r="E107" s="135">
        <f t="shared" si="37"/>
        <v>9.3000000000000007</v>
      </c>
      <c r="F107" s="135">
        <f t="shared" si="37"/>
        <v>9.3000000000000007</v>
      </c>
      <c r="G107" s="135">
        <f t="shared" si="37"/>
        <v>9.3000000000000007</v>
      </c>
      <c r="H107" s="135">
        <f t="shared" si="37"/>
        <v>9.3000000000000007</v>
      </c>
      <c r="I107" s="135">
        <f t="shared" si="37"/>
        <v>9.3000000000000007</v>
      </c>
      <c r="J107" s="135">
        <f t="shared" si="37"/>
        <v>9.3000000000000007</v>
      </c>
      <c r="K107" s="135">
        <f t="shared" si="37"/>
        <v>9.3000000000000007</v>
      </c>
      <c r="L107" s="135">
        <f t="shared" si="37"/>
        <v>9.3000000000000007</v>
      </c>
      <c r="M107" s="135">
        <f t="shared" si="37"/>
        <v>9.3000000000000007</v>
      </c>
      <c r="N107" s="135">
        <f t="shared" si="37"/>
        <v>9.3000000000000007</v>
      </c>
      <c r="O107" s="135">
        <f t="shared" si="37"/>
        <v>9.3000000000000007</v>
      </c>
      <c r="P107" s="135">
        <f t="shared" si="37"/>
        <v>9.3000000000000007</v>
      </c>
      <c r="Q107" s="135">
        <f t="shared" si="37"/>
        <v>9.3000000000000007</v>
      </c>
      <c r="R107" s="135">
        <f t="shared" si="37"/>
        <v>9.3000000000000007</v>
      </c>
      <c r="S107" s="135">
        <f t="shared" si="38"/>
        <v>9.3000000000000007</v>
      </c>
      <c r="T107" s="135">
        <f t="shared" si="38"/>
        <v>9.3000000000000007</v>
      </c>
      <c r="U107" s="135">
        <f t="shared" si="38"/>
        <v>9.3000000000000007</v>
      </c>
      <c r="V107" s="135">
        <f t="shared" si="38"/>
        <v>9.3000000000000007</v>
      </c>
      <c r="W107" s="135">
        <f t="shared" si="38"/>
        <v>9.3000000000000007</v>
      </c>
      <c r="X107" s="135">
        <f t="shared" si="38"/>
        <v>9.3000000000000007</v>
      </c>
      <c r="Y107" s="135">
        <f t="shared" si="38"/>
        <v>9.3000000000000007</v>
      </c>
      <c r="Z107" s="135">
        <f t="shared" si="38"/>
        <v>9.3000000000000007</v>
      </c>
      <c r="AA107" s="135">
        <f t="shared" si="38"/>
        <v>9.3000000000000007</v>
      </c>
      <c r="AB107" s="135">
        <f t="shared" si="38"/>
        <v>9.3000000000000007</v>
      </c>
      <c r="AC107" s="135">
        <f t="shared" si="38"/>
        <v>9.3000000000000007</v>
      </c>
      <c r="AD107" s="135">
        <f t="shared" si="38"/>
        <v>9.3000000000000007</v>
      </c>
      <c r="AE107" s="135">
        <f t="shared" si="38"/>
        <v>9.3000000000000007</v>
      </c>
      <c r="AF107" s="135">
        <f t="shared" si="38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37"/>
        <v>0</v>
      </c>
      <c r="D108" s="135">
        <f t="shared" si="37"/>
        <v>0</v>
      </c>
      <c r="E108" s="135">
        <f t="shared" si="37"/>
        <v>0</v>
      </c>
      <c r="F108" s="135">
        <f t="shared" si="37"/>
        <v>0</v>
      </c>
      <c r="G108" s="135">
        <f t="shared" si="37"/>
        <v>0</v>
      </c>
      <c r="H108" s="135">
        <f t="shared" si="37"/>
        <v>0</v>
      </c>
      <c r="I108" s="135">
        <f t="shared" si="37"/>
        <v>0</v>
      </c>
      <c r="J108" s="135">
        <f t="shared" si="37"/>
        <v>0</v>
      </c>
      <c r="K108" s="135">
        <f t="shared" si="37"/>
        <v>0</v>
      </c>
      <c r="L108" s="135">
        <f t="shared" si="37"/>
        <v>0</v>
      </c>
      <c r="M108" s="135">
        <f t="shared" si="37"/>
        <v>0</v>
      </c>
      <c r="N108" s="135">
        <f t="shared" si="37"/>
        <v>0</v>
      </c>
      <c r="O108" s="135">
        <f t="shared" si="37"/>
        <v>0</v>
      </c>
      <c r="P108" s="135">
        <f t="shared" si="37"/>
        <v>0</v>
      </c>
      <c r="Q108" s="135">
        <f t="shared" si="37"/>
        <v>0</v>
      </c>
      <c r="R108" s="135">
        <f t="shared" si="37"/>
        <v>0</v>
      </c>
      <c r="S108" s="135">
        <f t="shared" si="38"/>
        <v>0</v>
      </c>
      <c r="T108" s="135">
        <f t="shared" si="38"/>
        <v>0</v>
      </c>
      <c r="U108" s="135">
        <f t="shared" si="38"/>
        <v>0</v>
      </c>
      <c r="V108" s="135">
        <f t="shared" si="38"/>
        <v>0</v>
      </c>
      <c r="W108" s="135">
        <f t="shared" si="38"/>
        <v>0</v>
      </c>
      <c r="X108" s="135">
        <f t="shared" si="38"/>
        <v>0</v>
      </c>
      <c r="Y108" s="135">
        <f t="shared" si="38"/>
        <v>0</v>
      </c>
      <c r="Z108" s="135">
        <f t="shared" si="38"/>
        <v>0</v>
      </c>
      <c r="AA108" s="135">
        <f t="shared" si="38"/>
        <v>0</v>
      </c>
      <c r="AB108" s="135">
        <f t="shared" si="38"/>
        <v>0</v>
      </c>
      <c r="AC108" s="135">
        <f t="shared" si="38"/>
        <v>0</v>
      </c>
      <c r="AD108" s="135">
        <f t="shared" si="38"/>
        <v>0</v>
      </c>
      <c r="AE108" s="135">
        <f t="shared" si="38"/>
        <v>0</v>
      </c>
      <c r="AF108" s="135">
        <f t="shared" si="38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37"/>
        <v>0</v>
      </c>
      <c r="D109" s="135">
        <f t="shared" si="37"/>
        <v>0</v>
      </c>
      <c r="E109" s="135">
        <f t="shared" si="37"/>
        <v>0</v>
      </c>
      <c r="F109" s="135">
        <f t="shared" si="37"/>
        <v>0</v>
      </c>
      <c r="G109" s="135">
        <f t="shared" si="37"/>
        <v>0</v>
      </c>
      <c r="H109" s="135">
        <f t="shared" si="37"/>
        <v>0</v>
      </c>
      <c r="I109" s="135">
        <f t="shared" si="37"/>
        <v>0</v>
      </c>
      <c r="J109" s="135">
        <f t="shared" si="37"/>
        <v>0</v>
      </c>
      <c r="K109" s="135">
        <f t="shared" si="37"/>
        <v>0</v>
      </c>
      <c r="L109" s="135">
        <f t="shared" si="37"/>
        <v>0</v>
      </c>
      <c r="M109" s="135">
        <f t="shared" si="37"/>
        <v>0</v>
      </c>
      <c r="N109" s="135">
        <f t="shared" si="37"/>
        <v>0</v>
      </c>
      <c r="O109" s="135">
        <f t="shared" si="37"/>
        <v>0</v>
      </c>
      <c r="P109" s="135">
        <f t="shared" si="37"/>
        <v>0</v>
      </c>
      <c r="Q109" s="135">
        <f t="shared" si="37"/>
        <v>0</v>
      </c>
      <c r="R109" s="135">
        <f t="shared" si="37"/>
        <v>0</v>
      </c>
      <c r="S109" s="135">
        <f t="shared" si="38"/>
        <v>0</v>
      </c>
      <c r="T109" s="135">
        <f t="shared" si="38"/>
        <v>0</v>
      </c>
      <c r="U109" s="135">
        <f t="shared" si="38"/>
        <v>0</v>
      </c>
      <c r="V109" s="135">
        <f t="shared" si="38"/>
        <v>0</v>
      </c>
      <c r="W109" s="135">
        <f t="shared" si="38"/>
        <v>0</v>
      </c>
      <c r="X109" s="135">
        <f t="shared" si="38"/>
        <v>0</v>
      </c>
      <c r="Y109" s="135">
        <f t="shared" si="38"/>
        <v>0</v>
      </c>
      <c r="Z109" s="135">
        <f t="shared" si="38"/>
        <v>0</v>
      </c>
      <c r="AA109" s="135">
        <f t="shared" si="38"/>
        <v>0</v>
      </c>
      <c r="AB109" s="135">
        <f t="shared" si="38"/>
        <v>0</v>
      </c>
      <c r="AC109" s="135">
        <f t="shared" si="38"/>
        <v>0</v>
      </c>
      <c r="AD109" s="135">
        <f t="shared" si="38"/>
        <v>0</v>
      </c>
      <c r="AE109" s="135">
        <f t="shared" si="38"/>
        <v>0</v>
      </c>
      <c r="AF109" s="135">
        <f t="shared" si="38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37"/>
        <v>5</v>
      </c>
      <c r="D110" s="135">
        <f t="shared" si="37"/>
        <v>5</v>
      </c>
      <c r="E110" s="135">
        <f t="shared" si="37"/>
        <v>5</v>
      </c>
      <c r="F110" s="135">
        <f t="shared" si="37"/>
        <v>5</v>
      </c>
      <c r="G110" s="135">
        <f t="shared" si="37"/>
        <v>5</v>
      </c>
      <c r="H110" s="135">
        <f t="shared" si="37"/>
        <v>5</v>
      </c>
      <c r="I110" s="135">
        <f t="shared" si="37"/>
        <v>5</v>
      </c>
      <c r="J110" s="135">
        <f t="shared" si="37"/>
        <v>5</v>
      </c>
      <c r="K110" s="135">
        <f t="shared" si="37"/>
        <v>5</v>
      </c>
      <c r="L110" s="135">
        <f t="shared" si="37"/>
        <v>5</v>
      </c>
      <c r="M110" s="135">
        <f t="shared" si="37"/>
        <v>5</v>
      </c>
      <c r="N110" s="135">
        <f t="shared" si="37"/>
        <v>5</v>
      </c>
      <c r="O110" s="135">
        <f t="shared" si="37"/>
        <v>5</v>
      </c>
      <c r="P110" s="135">
        <f t="shared" si="37"/>
        <v>5</v>
      </c>
      <c r="Q110" s="135">
        <f t="shared" si="37"/>
        <v>5</v>
      </c>
      <c r="R110" s="135">
        <f t="shared" si="37"/>
        <v>5</v>
      </c>
      <c r="S110" s="135">
        <f t="shared" si="38"/>
        <v>5</v>
      </c>
      <c r="T110" s="135">
        <f t="shared" si="38"/>
        <v>5</v>
      </c>
      <c r="U110" s="135">
        <f t="shared" si="38"/>
        <v>5</v>
      </c>
      <c r="V110" s="135">
        <f t="shared" si="38"/>
        <v>5</v>
      </c>
      <c r="W110" s="135">
        <f t="shared" si="38"/>
        <v>5</v>
      </c>
      <c r="X110" s="135">
        <f t="shared" si="38"/>
        <v>5</v>
      </c>
      <c r="Y110" s="135">
        <f t="shared" si="38"/>
        <v>5</v>
      </c>
      <c r="Z110" s="135">
        <f t="shared" si="38"/>
        <v>5</v>
      </c>
      <c r="AA110" s="135">
        <f t="shared" si="38"/>
        <v>5</v>
      </c>
      <c r="AB110" s="135">
        <f t="shared" si="38"/>
        <v>5</v>
      </c>
      <c r="AC110" s="135">
        <f t="shared" si="38"/>
        <v>5</v>
      </c>
      <c r="AD110" s="135">
        <f t="shared" si="38"/>
        <v>5</v>
      </c>
      <c r="AE110" s="135">
        <f t="shared" si="38"/>
        <v>5</v>
      </c>
      <c r="AF110" s="135">
        <f t="shared" si="38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37"/>
        <v>1</v>
      </c>
      <c r="D111" s="135">
        <f t="shared" si="37"/>
        <v>1</v>
      </c>
      <c r="E111" s="135">
        <f t="shared" si="37"/>
        <v>1</v>
      </c>
      <c r="F111" s="135">
        <f t="shared" si="37"/>
        <v>1</v>
      </c>
      <c r="G111" s="135">
        <f t="shared" si="37"/>
        <v>1</v>
      </c>
      <c r="H111" s="135">
        <f t="shared" si="37"/>
        <v>1</v>
      </c>
      <c r="I111" s="135">
        <f t="shared" si="37"/>
        <v>1</v>
      </c>
      <c r="J111" s="135">
        <f t="shared" si="37"/>
        <v>1</v>
      </c>
      <c r="K111" s="135">
        <f t="shared" si="37"/>
        <v>1</v>
      </c>
      <c r="L111" s="135">
        <f t="shared" si="37"/>
        <v>1</v>
      </c>
      <c r="M111" s="135">
        <f t="shared" si="37"/>
        <v>1</v>
      </c>
      <c r="N111" s="135">
        <f t="shared" si="37"/>
        <v>1</v>
      </c>
      <c r="O111" s="135">
        <f t="shared" si="37"/>
        <v>1</v>
      </c>
      <c r="P111" s="135">
        <f t="shared" si="37"/>
        <v>1</v>
      </c>
      <c r="Q111" s="135">
        <f t="shared" si="37"/>
        <v>1</v>
      </c>
      <c r="R111" s="135">
        <f t="shared" si="37"/>
        <v>1</v>
      </c>
      <c r="S111" s="135">
        <f t="shared" si="38"/>
        <v>1</v>
      </c>
      <c r="T111" s="135">
        <f t="shared" si="38"/>
        <v>1</v>
      </c>
      <c r="U111" s="135">
        <f t="shared" si="38"/>
        <v>1</v>
      </c>
      <c r="V111" s="135">
        <f t="shared" si="38"/>
        <v>1</v>
      </c>
      <c r="W111" s="135">
        <f t="shared" si="38"/>
        <v>1</v>
      </c>
      <c r="X111" s="135">
        <f t="shared" si="38"/>
        <v>1</v>
      </c>
      <c r="Y111" s="135">
        <f t="shared" si="38"/>
        <v>1</v>
      </c>
      <c r="Z111" s="135">
        <f t="shared" si="38"/>
        <v>1</v>
      </c>
      <c r="AA111" s="135">
        <f t="shared" si="38"/>
        <v>1</v>
      </c>
      <c r="AB111" s="135">
        <f t="shared" si="38"/>
        <v>1</v>
      </c>
      <c r="AC111" s="135">
        <f t="shared" si="38"/>
        <v>1</v>
      </c>
      <c r="AD111" s="135">
        <f t="shared" si="38"/>
        <v>1</v>
      </c>
      <c r="AE111" s="135">
        <f t="shared" si="38"/>
        <v>1</v>
      </c>
      <c r="AF111" s="135">
        <f t="shared" si="38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37"/>
        <v>1.58</v>
      </c>
      <c r="D112" s="135">
        <f t="shared" si="37"/>
        <v>1.58</v>
      </c>
      <c r="E112" s="135">
        <f t="shared" si="37"/>
        <v>1.58</v>
      </c>
      <c r="F112" s="135">
        <f t="shared" si="37"/>
        <v>1.58</v>
      </c>
      <c r="G112" s="135">
        <f t="shared" si="37"/>
        <v>1.58</v>
      </c>
      <c r="H112" s="135">
        <f t="shared" si="37"/>
        <v>1.58</v>
      </c>
      <c r="I112" s="135">
        <f t="shared" si="37"/>
        <v>1.58</v>
      </c>
      <c r="J112" s="135">
        <f t="shared" si="37"/>
        <v>1.58</v>
      </c>
      <c r="K112" s="135">
        <f t="shared" si="37"/>
        <v>1.58</v>
      </c>
      <c r="L112" s="135">
        <f t="shared" si="37"/>
        <v>1.58</v>
      </c>
      <c r="M112" s="135">
        <f t="shared" si="37"/>
        <v>1.58</v>
      </c>
      <c r="N112" s="135">
        <f t="shared" si="37"/>
        <v>1.58</v>
      </c>
      <c r="O112" s="135">
        <f t="shared" si="37"/>
        <v>1.58</v>
      </c>
      <c r="P112" s="135">
        <f t="shared" si="37"/>
        <v>1.58</v>
      </c>
      <c r="Q112" s="135">
        <f t="shared" si="37"/>
        <v>1.58</v>
      </c>
      <c r="R112" s="135">
        <f t="shared" si="37"/>
        <v>1.58</v>
      </c>
      <c r="S112" s="135">
        <f t="shared" si="38"/>
        <v>1.58</v>
      </c>
      <c r="T112" s="135">
        <f t="shared" si="38"/>
        <v>1.58</v>
      </c>
      <c r="U112" s="135">
        <f t="shared" si="38"/>
        <v>1.58</v>
      </c>
      <c r="V112" s="135">
        <f t="shared" si="38"/>
        <v>1.58</v>
      </c>
      <c r="W112" s="135">
        <f t="shared" si="38"/>
        <v>1.58</v>
      </c>
      <c r="X112" s="135">
        <f t="shared" si="38"/>
        <v>1.58</v>
      </c>
      <c r="Y112" s="135">
        <f t="shared" si="38"/>
        <v>1.58</v>
      </c>
      <c r="Z112" s="135">
        <f t="shared" si="38"/>
        <v>1.58</v>
      </c>
      <c r="AA112" s="135">
        <f t="shared" si="38"/>
        <v>1.58</v>
      </c>
      <c r="AB112" s="135">
        <f t="shared" si="38"/>
        <v>1.58</v>
      </c>
      <c r="AC112" s="135">
        <f t="shared" si="38"/>
        <v>1.58</v>
      </c>
      <c r="AD112" s="135">
        <f t="shared" si="38"/>
        <v>1.58</v>
      </c>
      <c r="AE112" s="135">
        <f t="shared" si="38"/>
        <v>1.58</v>
      </c>
      <c r="AF112" s="135">
        <f t="shared" si="38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37"/>
        <v>1.46</v>
      </c>
      <c r="D113" s="135">
        <f t="shared" si="37"/>
        <v>1.46</v>
      </c>
      <c r="E113" s="135">
        <f t="shared" si="37"/>
        <v>1.46</v>
      </c>
      <c r="F113" s="135">
        <f t="shared" si="37"/>
        <v>1.46</v>
      </c>
      <c r="G113" s="135">
        <f t="shared" si="37"/>
        <v>1.46</v>
      </c>
      <c r="H113" s="135">
        <f t="shared" si="37"/>
        <v>1.46</v>
      </c>
      <c r="I113" s="135">
        <f t="shared" si="37"/>
        <v>1.46</v>
      </c>
      <c r="J113" s="135">
        <f t="shared" si="37"/>
        <v>1.46</v>
      </c>
      <c r="K113" s="135">
        <f t="shared" si="37"/>
        <v>1.46</v>
      </c>
      <c r="L113" s="135">
        <f t="shared" si="37"/>
        <v>1.46</v>
      </c>
      <c r="M113" s="135">
        <f t="shared" si="37"/>
        <v>1.46</v>
      </c>
      <c r="N113" s="135">
        <f t="shared" si="37"/>
        <v>1.46</v>
      </c>
      <c r="O113" s="135">
        <f t="shared" si="37"/>
        <v>1.46</v>
      </c>
      <c r="P113" s="135">
        <f t="shared" si="37"/>
        <v>1.46</v>
      </c>
      <c r="Q113" s="135">
        <f t="shared" si="37"/>
        <v>1.46</v>
      </c>
      <c r="R113" s="135">
        <f t="shared" si="37"/>
        <v>1.46</v>
      </c>
      <c r="S113" s="135">
        <f t="shared" si="38"/>
        <v>1.46</v>
      </c>
      <c r="T113" s="135">
        <f t="shared" si="38"/>
        <v>1.46</v>
      </c>
      <c r="U113" s="135">
        <f t="shared" si="38"/>
        <v>1.46</v>
      </c>
      <c r="V113" s="135">
        <f t="shared" si="38"/>
        <v>1.46</v>
      </c>
      <c r="W113" s="135">
        <f t="shared" si="38"/>
        <v>1.46</v>
      </c>
      <c r="X113" s="135">
        <f t="shared" si="38"/>
        <v>1.46</v>
      </c>
      <c r="Y113" s="135">
        <f t="shared" si="38"/>
        <v>1.46</v>
      </c>
      <c r="Z113" s="135">
        <f t="shared" si="38"/>
        <v>1.46</v>
      </c>
      <c r="AA113" s="135">
        <f t="shared" si="38"/>
        <v>1.46</v>
      </c>
      <c r="AB113" s="135">
        <f t="shared" si="38"/>
        <v>1.46</v>
      </c>
      <c r="AC113" s="135">
        <f t="shared" si="38"/>
        <v>1.46</v>
      </c>
      <c r="AD113" s="135">
        <f t="shared" si="38"/>
        <v>1.46</v>
      </c>
      <c r="AE113" s="135">
        <f t="shared" si="38"/>
        <v>1.46</v>
      </c>
      <c r="AF113" s="135">
        <f t="shared" si="38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37"/>
        <v>1.48</v>
      </c>
      <c r="D114" s="135">
        <f t="shared" si="37"/>
        <v>1.48</v>
      </c>
      <c r="E114" s="135">
        <f t="shared" si="37"/>
        <v>1.48</v>
      </c>
      <c r="F114" s="135">
        <f t="shared" si="37"/>
        <v>1.48</v>
      </c>
      <c r="G114" s="135">
        <f t="shared" si="37"/>
        <v>1.48</v>
      </c>
      <c r="H114" s="135">
        <f t="shared" si="37"/>
        <v>1.48</v>
      </c>
      <c r="I114" s="135">
        <f t="shared" si="37"/>
        <v>1.48</v>
      </c>
      <c r="J114" s="135">
        <f t="shared" si="37"/>
        <v>1.48</v>
      </c>
      <c r="K114" s="135">
        <f t="shared" si="37"/>
        <v>1.48</v>
      </c>
      <c r="L114" s="135">
        <f t="shared" si="37"/>
        <v>1.48</v>
      </c>
      <c r="M114" s="135">
        <f t="shared" si="37"/>
        <v>1.48</v>
      </c>
      <c r="N114" s="135">
        <f t="shared" si="37"/>
        <v>1.48</v>
      </c>
      <c r="O114" s="135">
        <f t="shared" si="37"/>
        <v>1.48</v>
      </c>
      <c r="P114" s="135">
        <f t="shared" si="37"/>
        <v>1.48</v>
      </c>
      <c r="Q114" s="135">
        <f t="shared" si="37"/>
        <v>1.48</v>
      </c>
      <c r="R114" s="135">
        <f t="shared" si="37"/>
        <v>1.48</v>
      </c>
      <c r="S114" s="135">
        <f t="shared" si="38"/>
        <v>1.48</v>
      </c>
      <c r="T114" s="135">
        <f t="shared" si="38"/>
        <v>1.48</v>
      </c>
      <c r="U114" s="135">
        <f t="shared" si="38"/>
        <v>1.48</v>
      </c>
      <c r="V114" s="135">
        <f t="shared" si="38"/>
        <v>1.48</v>
      </c>
      <c r="W114" s="135">
        <f t="shared" si="38"/>
        <v>1.48</v>
      </c>
      <c r="X114" s="135">
        <f t="shared" si="38"/>
        <v>1.48</v>
      </c>
      <c r="Y114" s="135">
        <f t="shared" si="38"/>
        <v>1.48</v>
      </c>
      <c r="Z114" s="135">
        <f t="shared" si="38"/>
        <v>1.48</v>
      </c>
      <c r="AA114" s="135">
        <f t="shared" si="38"/>
        <v>1.48</v>
      </c>
      <c r="AB114" s="135">
        <f t="shared" si="38"/>
        <v>1.48</v>
      </c>
      <c r="AC114" s="135">
        <f t="shared" si="38"/>
        <v>1.48</v>
      </c>
      <c r="AD114" s="135">
        <f t="shared" si="38"/>
        <v>1.48</v>
      </c>
      <c r="AE114" s="135">
        <f t="shared" si="38"/>
        <v>1.48</v>
      </c>
      <c r="AF114" s="135">
        <f t="shared" si="38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37"/>
        <v>2.2000000000000002</v>
      </c>
      <c r="D115" s="135">
        <f t="shared" si="37"/>
        <v>2.2000000000000002</v>
      </c>
      <c r="E115" s="135">
        <f t="shared" si="37"/>
        <v>2.2000000000000002</v>
      </c>
      <c r="F115" s="135">
        <f t="shared" si="37"/>
        <v>2.2000000000000002</v>
      </c>
      <c r="G115" s="135">
        <f t="shared" si="37"/>
        <v>2.2000000000000002</v>
      </c>
      <c r="H115" s="135">
        <f t="shared" si="37"/>
        <v>2.2000000000000002</v>
      </c>
      <c r="I115" s="135">
        <f t="shared" si="37"/>
        <v>2.2000000000000002</v>
      </c>
      <c r="J115" s="135">
        <f t="shared" si="37"/>
        <v>2.2000000000000002</v>
      </c>
      <c r="K115" s="135">
        <f t="shared" si="37"/>
        <v>2.2000000000000002</v>
      </c>
      <c r="L115" s="135">
        <f t="shared" si="37"/>
        <v>2.2000000000000002</v>
      </c>
      <c r="M115" s="135">
        <f t="shared" si="37"/>
        <v>2.2000000000000002</v>
      </c>
      <c r="N115" s="135">
        <f t="shared" si="37"/>
        <v>2.2000000000000002</v>
      </c>
      <c r="O115" s="135">
        <f t="shared" si="37"/>
        <v>2.2000000000000002</v>
      </c>
      <c r="P115" s="135">
        <f t="shared" si="37"/>
        <v>2.2000000000000002</v>
      </c>
      <c r="Q115" s="135">
        <f t="shared" si="37"/>
        <v>2.2000000000000002</v>
      </c>
      <c r="R115" s="135">
        <f t="shared" si="37"/>
        <v>2.2000000000000002</v>
      </c>
      <c r="S115" s="135">
        <f t="shared" si="38"/>
        <v>2.2000000000000002</v>
      </c>
      <c r="T115" s="135">
        <f t="shared" si="38"/>
        <v>2.2000000000000002</v>
      </c>
      <c r="U115" s="135">
        <f t="shared" si="38"/>
        <v>2.2000000000000002</v>
      </c>
      <c r="V115" s="135">
        <f t="shared" si="38"/>
        <v>2.2000000000000002</v>
      </c>
      <c r="W115" s="135">
        <f t="shared" si="38"/>
        <v>2.2000000000000002</v>
      </c>
      <c r="X115" s="135">
        <f t="shared" si="38"/>
        <v>2.2000000000000002</v>
      </c>
      <c r="Y115" s="135">
        <f t="shared" si="38"/>
        <v>2.2000000000000002</v>
      </c>
      <c r="Z115" s="135">
        <f t="shared" si="38"/>
        <v>2.2000000000000002</v>
      </c>
      <c r="AA115" s="135">
        <f t="shared" si="38"/>
        <v>2.2000000000000002</v>
      </c>
      <c r="AB115" s="135">
        <f t="shared" si="38"/>
        <v>2.2000000000000002</v>
      </c>
      <c r="AC115" s="135">
        <f t="shared" si="38"/>
        <v>2.2000000000000002</v>
      </c>
      <c r="AD115" s="135">
        <f t="shared" si="38"/>
        <v>2.2000000000000002</v>
      </c>
      <c r="AE115" s="135">
        <f t="shared" si="38"/>
        <v>2.2000000000000002</v>
      </c>
      <c r="AF115" s="135">
        <f t="shared" si="38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37"/>
        <v>2</v>
      </c>
      <c r="D116" s="135">
        <f t="shared" si="37"/>
        <v>2</v>
      </c>
      <c r="E116" s="135">
        <f t="shared" si="37"/>
        <v>2</v>
      </c>
      <c r="F116" s="135">
        <f t="shared" si="37"/>
        <v>2</v>
      </c>
      <c r="G116" s="135">
        <f t="shared" si="37"/>
        <v>2</v>
      </c>
      <c r="H116" s="135">
        <f t="shared" si="37"/>
        <v>2</v>
      </c>
      <c r="I116" s="135">
        <f t="shared" si="37"/>
        <v>2</v>
      </c>
      <c r="J116" s="135">
        <f t="shared" si="37"/>
        <v>2</v>
      </c>
      <c r="K116" s="135">
        <f t="shared" si="37"/>
        <v>2</v>
      </c>
      <c r="L116" s="135">
        <f t="shared" si="37"/>
        <v>2</v>
      </c>
      <c r="M116" s="135">
        <f t="shared" si="37"/>
        <v>2</v>
      </c>
      <c r="N116" s="135">
        <f t="shared" si="37"/>
        <v>2</v>
      </c>
      <c r="O116" s="135">
        <f t="shared" si="37"/>
        <v>2</v>
      </c>
      <c r="P116" s="135">
        <f t="shared" si="37"/>
        <v>2</v>
      </c>
      <c r="Q116" s="135">
        <f t="shared" si="37"/>
        <v>2</v>
      </c>
      <c r="R116" s="135">
        <f t="shared" si="37"/>
        <v>2</v>
      </c>
      <c r="S116" s="135">
        <f t="shared" si="38"/>
        <v>2</v>
      </c>
      <c r="T116" s="135">
        <f t="shared" si="38"/>
        <v>2</v>
      </c>
      <c r="U116" s="135">
        <f t="shared" si="38"/>
        <v>2</v>
      </c>
      <c r="V116" s="135">
        <f t="shared" si="38"/>
        <v>2</v>
      </c>
      <c r="W116" s="135">
        <f t="shared" si="38"/>
        <v>2</v>
      </c>
      <c r="X116" s="135">
        <f t="shared" si="38"/>
        <v>2</v>
      </c>
      <c r="Y116" s="135">
        <f t="shared" si="38"/>
        <v>2</v>
      </c>
      <c r="Z116" s="135">
        <f t="shared" si="38"/>
        <v>2</v>
      </c>
      <c r="AA116" s="135">
        <f t="shared" si="38"/>
        <v>2</v>
      </c>
      <c r="AB116" s="135">
        <f t="shared" si="38"/>
        <v>2</v>
      </c>
      <c r="AC116" s="135">
        <f t="shared" si="38"/>
        <v>2</v>
      </c>
      <c r="AD116" s="135">
        <f t="shared" si="38"/>
        <v>2</v>
      </c>
      <c r="AE116" s="135">
        <f t="shared" si="38"/>
        <v>2</v>
      </c>
      <c r="AF116" s="135">
        <f t="shared" si="38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37"/>
        <v>1.25</v>
      </c>
      <c r="D117" s="135">
        <f t="shared" si="37"/>
        <v>1.25</v>
      </c>
      <c r="E117" s="135">
        <f t="shared" si="37"/>
        <v>1.25</v>
      </c>
      <c r="F117" s="135">
        <f t="shared" si="37"/>
        <v>1.25</v>
      </c>
      <c r="G117" s="135">
        <f t="shared" si="37"/>
        <v>1.25</v>
      </c>
      <c r="H117" s="135">
        <f t="shared" si="37"/>
        <v>1.25</v>
      </c>
      <c r="I117" s="135">
        <f t="shared" si="37"/>
        <v>1.25</v>
      </c>
      <c r="J117" s="135">
        <f t="shared" si="37"/>
        <v>1.25</v>
      </c>
      <c r="K117" s="135">
        <f t="shared" si="37"/>
        <v>1.25</v>
      </c>
      <c r="L117" s="135">
        <f t="shared" si="37"/>
        <v>1.25</v>
      </c>
      <c r="M117" s="135">
        <f t="shared" si="37"/>
        <v>1.25</v>
      </c>
      <c r="N117" s="135">
        <f t="shared" si="37"/>
        <v>1.25</v>
      </c>
      <c r="O117" s="135">
        <f t="shared" si="37"/>
        <v>1.25</v>
      </c>
      <c r="P117" s="135">
        <f t="shared" si="37"/>
        <v>1.25</v>
      </c>
      <c r="Q117" s="135">
        <f t="shared" si="37"/>
        <v>1.25</v>
      </c>
      <c r="R117" s="135">
        <f t="shared" si="37"/>
        <v>1.25</v>
      </c>
      <c r="S117" s="135">
        <f t="shared" si="38"/>
        <v>1.25</v>
      </c>
      <c r="T117" s="135">
        <f t="shared" si="38"/>
        <v>1.25</v>
      </c>
      <c r="U117" s="135">
        <f t="shared" si="38"/>
        <v>1.25</v>
      </c>
      <c r="V117" s="135">
        <f t="shared" si="38"/>
        <v>1.25</v>
      </c>
      <c r="W117" s="135">
        <f t="shared" si="38"/>
        <v>1.25</v>
      </c>
      <c r="X117" s="135">
        <f t="shared" si="38"/>
        <v>1.25</v>
      </c>
      <c r="Y117" s="135">
        <f t="shared" si="38"/>
        <v>1.25</v>
      </c>
      <c r="Z117" s="135">
        <f t="shared" si="38"/>
        <v>1.25</v>
      </c>
      <c r="AA117" s="135">
        <f t="shared" si="38"/>
        <v>1.25</v>
      </c>
      <c r="AB117" s="135">
        <f t="shared" si="38"/>
        <v>1.25</v>
      </c>
      <c r="AC117" s="135">
        <f t="shared" si="38"/>
        <v>1.25</v>
      </c>
      <c r="AD117" s="135">
        <f t="shared" si="38"/>
        <v>1.25</v>
      </c>
      <c r="AE117" s="135">
        <f t="shared" si="38"/>
        <v>1.25</v>
      </c>
      <c r="AF117" s="135">
        <f t="shared" si="38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37"/>
        <v>1.1499999999999999</v>
      </c>
      <c r="D118" s="135">
        <f t="shared" si="37"/>
        <v>1.1499999999999999</v>
      </c>
      <c r="E118" s="135">
        <f t="shared" si="37"/>
        <v>1.1499999999999999</v>
      </c>
      <c r="F118" s="135">
        <f t="shared" si="37"/>
        <v>1.1499999999999999</v>
      </c>
      <c r="G118" s="135">
        <f t="shared" si="37"/>
        <v>1.1499999999999999</v>
      </c>
      <c r="H118" s="135">
        <f t="shared" si="37"/>
        <v>1.1499999999999999</v>
      </c>
      <c r="I118" s="135">
        <f t="shared" si="37"/>
        <v>1.1499999999999999</v>
      </c>
      <c r="J118" s="135">
        <f t="shared" si="37"/>
        <v>1.1499999999999999</v>
      </c>
      <c r="K118" s="135">
        <f t="shared" si="37"/>
        <v>1.1499999999999999</v>
      </c>
      <c r="L118" s="135">
        <f t="shared" si="37"/>
        <v>1.1499999999999999</v>
      </c>
      <c r="M118" s="135">
        <f t="shared" si="37"/>
        <v>1.1499999999999999</v>
      </c>
      <c r="N118" s="135">
        <f t="shared" si="37"/>
        <v>1.1499999999999999</v>
      </c>
      <c r="O118" s="135">
        <f t="shared" si="37"/>
        <v>1.1499999999999999</v>
      </c>
      <c r="P118" s="135">
        <f t="shared" si="37"/>
        <v>1.1499999999999999</v>
      </c>
      <c r="Q118" s="135">
        <f t="shared" si="37"/>
        <v>1.1499999999999999</v>
      </c>
      <c r="R118" s="135">
        <f t="shared" si="37"/>
        <v>1.1499999999999999</v>
      </c>
      <c r="S118" s="135">
        <f t="shared" si="38"/>
        <v>1.1499999999999999</v>
      </c>
      <c r="T118" s="135">
        <f t="shared" si="38"/>
        <v>1.1499999999999999</v>
      </c>
      <c r="U118" s="135">
        <f t="shared" si="38"/>
        <v>1.1499999999999999</v>
      </c>
      <c r="V118" s="135">
        <f t="shared" si="38"/>
        <v>1.1499999999999999</v>
      </c>
      <c r="W118" s="135">
        <f t="shared" si="38"/>
        <v>1.1499999999999999</v>
      </c>
      <c r="X118" s="135">
        <f t="shared" si="38"/>
        <v>1.1499999999999999</v>
      </c>
      <c r="Y118" s="135">
        <f t="shared" si="38"/>
        <v>1.1499999999999999</v>
      </c>
      <c r="Z118" s="135">
        <f t="shared" si="38"/>
        <v>1.1499999999999999</v>
      </c>
      <c r="AA118" s="135">
        <f t="shared" si="38"/>
        <v>1.1499999999999999</v>
      </c>
      <c r="AB118" s="135">
        <f t="shared" si="38"/>
        <v>1.1499999999999999</v>
      </c>
      <c r="AC118" s="135">
        <f t="shared" si="38"/>
        <v>1.1499999999999999</v>
      </c>
      <c r="AD118" s="135">
        <f t="shared" si="38"/>
        <v>1.1499999999999999</v>
      </c>
      <c r="AE118" s="135">
        <f t="shared" si="38"/>
        <v>1.1499999999999999</v>
      </c>
      <c r="AF118" s="135">
        <f t="shared" si="38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37"/>
        <v>2.133</v>
      </c>
      <c r="D119" s="135">
        <f t="shared" si="37"/>
        <v>2.133</v>
      </c>
      <c r="E119" s="135">
        <f t="shared" si="37"/>
        <v>2.133</v>
      </c>
      <c r="F119" s="135">
        <f t="shared" si="37"/>
        <v>2.133</v>
      </c>
      <c r="G119" s="135">
        <f t="shared" si="37"/>
        <v>2.133</v>
      </c>
      <c r="H119" s="135">
        <f t="shared" si="37"/>
        <v>2.133</v>
      </c>
      <c r="I119" s="135">
        <f t="shared" si="37"/>
        <v>2.133</v>
      </c>
      <c r="J119" s="135">
        <f t="shared" si="37"/>
        <v>2.133</v>
      </c>
      <c r="K119" s="135">
        <f t="shared" si="37"/>
        <v>2.133</v>
      </c>
      <c r="L119" s="135">
        <f t="shared" si="37"/>
        <v>2.133</v>
      </c>
      <c r="M119" s="135">
        <f t="shared" si="37"/>
        <v>2.133</v>
      </c>
      <c r="N119" s="135">
        <f t="shared" si="37"/>
        <v>2.133</v>
      </c>
      <c r="O119" s="135">
        <f t="shared" si="37"/>
        <v>2.133</v>
      </c>
      <c r="P119" s="135">
        <f t="shared" si="37"/>
        <v>2.133</v>
      </c>
      <c r="Q119" s="135">
        <f t="shared" si="37"/>
        <v>2.133</v>
      </c>
      <c r="R119" s="135">
        <f t="shared" si="37"/>
        <v>2.133</v>
      </c>
      <c r="S119" s="135">
        <f t="shared" si="38"/>
        <v>2.133</v>
      </c>
      <c r="T119" s="135">
        <f t="shared" si="38"/>
        <v>2.133</v>
      </c>
      <c r="U119" s="135">
        <f t="shared" si="38"/>
        <v>2.133</v>
      </c>
      <c r="V119" s="135">
        <f t="shared" si="38"/>
        <v>2.133</v>
      </c>
      <c r="W119" s="135">
        <f t="shared" si="38"/>
        <v>2.133</v>
      </c>
      <c r="X119" s="135">
        <f t="shared" si="38"/>
        <v>2.133</v>
      </c>
      <c r="Y119" s="135">
        <f t="shared" si="38"/>
        <v>2.133</v>
      </c>
      <c r="Z119" s="135">
        <f t="shared" si="38"/>
        <v>2.133</v>
      </c>
      <c r="AA119" s="135">
        <f t="shared" si="38"/>
        <v>2.133</v>
      </c>
      <c r="AB119" s="135">
        <f t="shared" si="38"/>
        <v>2.133</v>
      </c>
      <c r="AC119" s="135">
        <f t="shared" si="38"/>
        <v>2.133</v>
      </c>
      <c r="AD119" s="135">
        <f t="shared" si="38"/>
        <v>2.133</v>
      </c>
      <c r="AE119" s="135">
        <f t="shared" si="38"/>
        <v>2.133</v>
      </c>
      <c r="AF119" s="135">
        <f t="shared" si="38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37"/>
        <v>2.09</v>
      </c>
      <c r="D120" s="135">
        <f t="shared" si="37"/>
        <v>2.09</v>
      </c>
      <c r="E120" s="135">
        <f t="shared" si="37"/>
        <v>2.09</v>
      </c>
      <c r="F120" s="135">
        <f t="shared" si="37"/>
        <v>2.09</v>
      </c>
      <c r="G120" s="135">
        <f t="shared" si="37"/>
        <v>2.09</v>
      </c>
      <c r="H120" s="135">
        <f t="shared" si="37"/>
        <v>2.09</v>
      </c>
      <c r="I120" s="135">
        <f t="shared" si="37"/>
        <v>2.09</v>
      </c>
      <c r="J120" s="135">
        <f t="shared" si="37"/>
        <v>2.09</v>
      </c>
      <c r="K120" s="135">
        <f t="shared" si="37"/>
        <v>2.09</v>
      </c>
      <c r="L120" s="135">
        <f t="shared" si="37"/>
        <v>2.09</v>
      </c>
      <c r="M120" s="135">
        <f t="shared" si="37"/>
        <v>2.09</v>
      </c>
      <c r="N120" s="135">
        <f t="shared" si="37"/>
        <v>2.09</v>
      </c>
      <c r="O120" s="135">
        <f t="shared" si="37"/>
        <v>2.09</v>
      </c>
      <c r="P120" s="135">
        <f t="shared" si="37"/>
        <v>2.09</v>
      </c>
      <c r="Q120" s="135">
        <f t="shared" si="37"/>
        <v>2.09</v>
      </c>
      <c r="R120" s="135">
        <f t="shared" ref="R120:W170" si="39">Q120</f>
        <v>2.09</v>
      </c>
      <c r="S120" s="135">
        <f t="shared" si="38"/>
        <v>2.09</v>
      </c>
      <c r="T120" s="135">
        <f t="shared" si="38"/>
        <v>2.09</v>
      </c>
      <c r="U120" s="135">
        <f t="shared" si="38"/>
        <v>2.09</v>
      </c>
      <c r="V120" s="135">
        <f t="shared" si="38"/>
        <v>2.09</v>
      </c>
      <c r="W120" s="135">
        <f t="shared" si="38"/>
        <v>2.09</v>
      </c>
      <c r="X120" s="135">
        <f t="shared" si="38"/>
        <v>2.09</v>
      </c>
      <c r="Y120" s="135">
        <f t="shared" si="38"/>
        <v>2.09</v>
      </c>
      <c r="Z120" s="135">
        <f t="shared" si="38"/>
        <v>2.09</v>
      </c>
      <c r="AA120" s="135">
        <f t="shared" si="38"/>
        <v>2.09</v>
      </c>
      <c r="AB120" s="135">
        <f t="shared" si="38"/>
        <v>2.09</v>
      </c>
      <c r="AC120" s="135">
        <f t="shared" si="38"/>
        <v>2.09</v>
      </c>
      <c r="AD120" s="135">
        <f t="shared" si="38"/>
        <v>2.09</v>
      </c>
      <c r="AE120" s="135">
        <f t="shared" si="38"/>
        <v>2.09</v>
      </c>
      <c r="AF120" s="135">
        <f t="shared" si="38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40">B121</f>
        <v>1.1399999999999999</v>
      </c>
      <c r="D121" s="135">
        <f t="shared" si="40"/>
        <v>1.1399999999999999</v>
      </c>
      <c r="E121" s="135">
        <f t="shared" si="40"/>
        <v>1.1399999999999999</v>
      </c>
      <c r="F121" s="135">
        <f t="shared" si="40"/>
        <v>1.1399999999999999</v>
      </c>
      <c r="G121" s="135">
        <f t="shared" si="40"/>
        <v>1.1399999999999999</v>
      </c>
      <c r="H121" s="135">
        <f t="shared" si="40"/>
        <v>1.1399999999999999</v>
      </c>
      <c r="I121" s="135">
        <f t="shared" si="40"/>
        <v>1.1399999999999999</v>
      </c>
      <c r="J121" s="135">
        <f t="shared" si="40"/>
        <v>1.1399999999999999</v>
      </c>
      <c r="K121" s="135">
        <f t="shared" si="40"/>
        <v>1.1399999999999999</v>
      </c>
      <c r="L121" s="135">
        <f t="shared" si="40"/>
        <v>1.1399999999999999</v>
      </c>
      <c r="M121" s="135">
        <f t="shared" si="40"/>
        <v>1.1399999999999999</v>
      </c>
      <c r="N121" s="135">
        <f t="shared" si="40"/>
        <v>1.1399999999999999</v>
      </c>
      <c r="O121" s="135">
        <f t="shared" si="40"/>
        <v>1.1399999999999999</v>
      </c>
      <c r="P121" s="135">
        <f t="shared" si="40"/>
        <v>1.1399999999999999</v>
      </c>
      <c r="Q121" s="135">
        <f t="shared" si="40"/>
        <v>1.1399999999999999</v>
      </c>
      <c r="R121" s="135">
        <f t="shared" si="39"/>
        <v>1.1399999999999999</v>
      </c>
      <c r="S121" s="135">
        <f t="shared" si="38"/>
        <v>1.1399999999999999</v>
      </c>
      <c r="T121" s="135">
        <f t="shared" si="38"/>
        <v>1.1399999999999999</v>
      </c>
      <c r="U121" s="135">
        <f t="shared" si="38"/>
        <v>1.1399999999999999</v>
      </c>
      <c r="V121" s="135">
        <f t="shared" si="38"/>
        <v>1.1399999999999999</v>
      </c>
      <c r="W121" s="135">
        <f t="shared" si="38"/>
        <v>1.1399999999999999</v>
      </c>
      <c r="X121" s="135">
        <f t="shared" si="38"/>
        <v>1.1399999999999999</v>
      </c>
      <c r="Y121" s="135">
        <f t="shared" si="38"/>
        <v>1.1399999999999999</v>
      </c>
      <c r="Z121" s="135">
        <f t="shared" si="38"/>
        <v>1.1399999999999999</v>
      </c>
      <c r="AA121" s="135">
        <f t="shared" si="38"/>
        <v>1.1399999999999999</v>
      </c>
      <c r="AB121" s="135">
        <f t="shared" si="38"/>
        <v>1.1399999999999999</v>
      </c>
      <c r="AC121" s="135">
        <f t="shared" si="38"/>
        <v>1.1399999999999999</v>
      </c>
      <c r="AD121" s="135">
        <f t="shared" si="38"/>
        <v>1.1399999999999999</v>
      </c>
      <c r="AE121" s="135">
        <f t="shared" si="38"/>
        <v>1.1399999999999999</v>
      </c>
      <c r="AF121" s="135">
        <f t="shared" si="38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40"/>
        <v>0.82</v>
      </c>
      <c r="D122" s="135">
        <f t="shared" si="40"/>
        <v>0.82</v>
      </c>
      <c r="E122" s="135">
        <f t="shared" si="40"/>
        <v>0.82</v>
      </c>
      <c r="F122" s="135">
        <f t="shared" si="40"/>
        <v>0.82</v>
      </c>
      <c r="G122" s="135">
        <f t="shared" si="40"/>
        <v>0.82</v>
      </c>
      <c r="H122" s="135">
        <f t="shared" si="40"/>
        <v>0.82</v>
      </c>
      <c r="I122" s="135">
        <f t="shared" si="40"/>
        <v>0.82</v>
      </c>
      <c r="J122" s="135">
        <f t="shared" si="40"/>
        <v>0.82</v>
      </c>
      <c r="K122" s="135">
        <f t="shared" si="40"/>
        <v>0.82</v>
      </c>
      <c r="L122" s="135">
        <f t="shared" si="40"/>
        <v>0.82</v>
      </c>
      <c r="M122" s="135">
        <f t="shared" si="40"/>
        <v>0.82</v>
      </c>
      <c r="N122" s="135">
        <f t="shared" si="40"/>
        <v>0.82</v>
      </c>
      <c r="O122" s="135">
        <f t="shared" si="40"/>
        <v>0.82</v>
      </c>
      <c r="P122" s="135">
        <f t="shared" si="40"/>
        <v>0.82</v>
      </c>
      <c r="Q122" s="135">
        <f t="shared" si="40"/>
        <v>0.82</v>
      </c>
      <c r="R122" s="135">
        <f t="shared" si="39"/>
        <v>0.82</v>
      </c>
      <c r="S122" s="135">
        <f t="shared" si="38"/>
        <v>0.82</v>
      </c>
      <c r="T122" s="135">
        <f t="shared" si="38"/>
        <v>0.82</v>
      </c>
      <c r="U122" s="135">
        <f t="shared" si="38"/>
        <v>0.82</v>
      </c>
      <c r="V122" s="135">
        <f t="shared" si="38"/>
        <v>0.82</v>
      </c>
      <c r="W122" s="135">
        <f t="shared" si="38"/>
        <v>0.82</v>
      </c>
      <c r="X122" s="135">
        <f t="shared" si="38"/>
        <v>0.82</v>
      </c>
      <c r="Y122" s="135">
        <f t="shared" si="38"/>
        <v>0.82</v>
      </c>
      <c r="Z122" s="135">
        <f t="shared" si="38"/>
        <v>0.82</v>
      </c>
      <c r="AA122" s="135">
        <f t="shared" si="38"/>
        <v>0.82</v>
      </c>
      <c r="AB122" s="135">
        <f t="shared" si="38"/>
        <v>0.82</v>
      </c>
      <c r="AC122" s="135">
        <f t="shared" si="38"/>
        <v>0.82</v>
      </c>
      <c r="AD122" s="135">
        <f t="shared" si="38"/>
        <v>0.82</v>
      </c>
      <c r="AE122" s="135">
        <f t="shared" si="38"/>
        <v>0.82</v>
      </c>
      <c r="AF122" s="135">
        <f t="shared" si="38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40"/>
        <v>2</v>
      </c>
      <c r="D123" s="135">
        <f t="shared" si="40"/>
        <v>2</v>
      </c>
      <c r="E123" s="135">
        <f t="shared" si="40"/>
        <v>2</v>
      </c>
      <c r="F123" s="135">
        <f t="shared" si="40"/>
        <v>2</v>
      </c>
      <c r="G123" s="135">
        <f t="shared" si="40"/>
        <v>2</v>
      </c>
      <c r="H123" s="135">
        <f t="shared" si="40"/>
        <v>2</v>
      </c>
      <c r="I123" s="135">
        <f t="shared" si="40"/>
        <v>2</v>
      </c>
      <c r="J123" s="135">
        <f t="shared" si="40"/>
        <v>2</v>
      </c>
      <c r="K123" s="135">
        <f t="shared" si="40"/>
        <v>2</v>
      </c>
      <c r="L123" s="135">
        <f t="shared" si="40"/>
        <v>2</v>
      </c>
      <c r="M123" s="135">
        <f t="shared" si="40"/>
        <v>2</v>
      </c>
      <c r="N123" s="135">
        <f t="shared" si="40"/>
        <v>2</v>
      </c>
      <c r="O123" s="135">
        <f t="shared" si="40"/>
        <v>2</v>
      </c>
      <c r="P123" s="135">
        <f t="shared" si="40"/>
        <v>2</v>
      </c>
      <c r="Q123" s="135">
        <f t="shared" si="40"/>
        <v>2</v>
      </c>
      <c r="R123" s="135">
        <f t="shared" si="39"/>
        <v>2</v>
      </c>
      <c r="S123" s="135">
        <f t="shared" si="38"/>
        <v>2</v>
      </c>
      <c r="T123" s="135">
        <f t="shared" si="38"/>
        <v>2</v>
      </c>
      <c r="U123" s="135">
        <f t="shared" si="38"/>
        <v>2</v>
      </c>
      <c r="V123" s="135">
        <f t="shared" ref="V123:AF146" si="41">U123</f>
        <v>2</v>
      </c>
      <c r="W123" s="135">
        <f t="shared" si="41"/>
        <v>2</v>
      </c>
      <c r="X123" s="135">
        <f t="shared" si="41"/>
        <v>2</v>
      </c>
      <c r="Y123" s="135">
        <f t="shared" si="41"/>
        <v>2</v>
      </c>
      <c r="Z123" s="135">
        <f t="shared" si="41"/>
        <v>2</v>
      </c>
      <c r="AA123" s="135">
        <f t="shared" si="41"/>
        <v>2</v>
      </c>
      <c r="AB123" s="135">
        <f t="shared" si="41"/>
        <v>2</v>
      </c>
      <c r="AC123" s="135">
        <f t="shared" si="41"/>
        <v>2</v>
      </c>
      <c r="AD123" s="135">
        <f t="shared" si="41"/>
        <v>2</v>
      </c>
      <c r="AE123" s="135">
        <f t="shared" si="41"/>
        <v>2</v>
      </c>
      <c r="AF123" s="135">
        <f t="shared" si="41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40"/>
        <v>5.61</v>
      </c>
      <c r="D124" s="135">
        <f t="shared" si="40"/>
        <v>5.61</v>
      </c>
      <c r="E124" s="135">
        <f t="shared" si="40"/>
        <v>5.61</v>
      </c>
      <c r="F124" s="135">
        <f t="shared" si="40"/>
        <v>5.61</v>
      </c>
      <c r="G124" s="135">
        <f t="shared" si="40"/>
        <v>5.61</v>
      </c>
      <c r="H124" s="135">
        <f t="shared" si="40"/>
        <v>5.61</v>
      </c>
      <c r="I124" s="135">
        <f t="shared" si="40"/>
        <v>5.61</v>
      </c>
      <c r="J124" s="135">
        <f t="shared" si="40"/>
        <v>5.61</v>
      </c>
      <c r="K124" s="135">
        <f t="shared" si="40"/>
        <v>5.61</v>
      </c>
      <c r="L124" s="135">
        <f t="shared" si="40"/>
        <v>5.61</v>
      </c>
      <c r="M124" s="135">
        <f t="shared" si="40"/>
        <v>5.61</v>
      </c>
      <c r="N124" s="135">
        <f t="shared" si="40"/>
        <v>5.61</v>
      </c>
      <c r="O124" s="135">
        <f t="shared" si="40"/>
        <v>5.61</v>
      </c>
      <c r="P124" s="135">
        <f t="shared" si="40"/>
        <v>5.61</v>
      </c>
      <c r="Q124" s="135">
        <f t="shared" si="40"/>
        <v>5.61</v>
      </c>
      <c r="R124" s="135">
        <f t="shared" si="39"/>
        <v>5.61</v>
      </c>
      <c r="S124" s="135">
        <f t="shared" si="39"/>
        <v>5.61</v>
      </c>
      <c r="T124" s="135">
        <f t="shared" si="39"/>
        <v>5.61</v>
      </c>
      <c r="U124" s="135">
        <f t="shared" si="39"/>
        <v>5.61</v>
      </c>
      <c r="V124" s="135">
        <f t="shared" si="41"/>
        <v>5.61</v>
      </c>
      <c r="W124" s="135">
        <f t="shared" si="41"/>
        <v>5.61</v>
      </c>
      <c r="X124" s="135">
        <f t="shared" si="41"/>
        <v>5.61</v>
      </c>
      <c r="Y124" s="135">
        <f t="shared" si="41"/>
        <v>5.61</v>
      </c>
      <c r="Z124" s="135">
        <f t="shared" si="41"/>
        <v>5.61</v>
      </c>
      <c r="AA124" s="135">
        <f t="shared" si="41"/>
        <v>5.61</v>
      </c>
      <c r="AB124" s="135">
        <f t="shared" si="41"/>
        <v>5.61</v>
      </c>
      <c r="AC124" s="135">
        <f t="shared" si="41"/>
        <v>5.61</v>
      </c>
      <c r="AD124" s="135">
        <f t="shared" si="41"/>
        <v>5.61</v>
      </c>
      <c r="AE124" s="135">
        <f t="shared" si="41"/>
        <v>5.61</v>
      </c>
      <c r="AF124" s="135">
        <f t="shared" si="41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40"/>
        <v>1.25</v>
      </c>
      <c r="D125" s="135">
        <f t="shared" si="40"/>
        <v>1.25</v>
      </c>
      <c r="E125" s="135">
        <f t="shared" si="40"/>
        <v>1.25</v>
      </c>
      <c r="F125" s="135">
        <f t="shared" si="40"/>
        <v>1.25</v>
      </c>
      <c r="G125" s="135">
        <f t="shared" si="40"/>
        <v>1.25</v>
      </c>
      <c r="H125" s="135">
        <f t="shared" si="40"/>
        <v>1.25</v>
      </c>
      <c r="I125" s="135">
        <f t="shared" si="40"/>
        <v>1.25</v>
      </c>
      <c r="J125" s="135">
        <f t="shared" si="40"/>
        <v>1.25</v>
      </c>
      <c r="K125" s="135">
        <f t="shared" si="40"/>
        <v>1.25</v>
      </c>
      <c r="L125" s="135">
        <f t="shared" si="40"/>
        <v>1.25</v>
      </c>
      <c r="M125" s="135">
        <f t="shared" si="40"/>
        <v>1.25</v>
      </c>
      <c r="N125" s="135">
        <f t="shared" si="40"/>
        <v>1.25</v>
      </c>
      <c r="O125" s="135">
        <f t="shared" si="40"/>
        <v>1.25</v>
      </c>
      <c r="P125" s="135">
        <f t="shared" si="40"/>
        <v>1.25</v>
      </c>
      <c r="Q125" s="135">
        <f t="shared" si="40"/>
        <v>1.25</v>
      </c>
      <c r="R125" s="135">
        <f t="shared" si="39"/>
        <v>1.25</v>
      </c>
      <c r="S125" s="135">
        <f t="shared" si="39"/>
        <v>1.25</v>
      </c>
      <c r="T125" s="135">
        <f t="shared" si="39"/>
        <v>1.25</v>
      </c>
      <c r="U125" s="135">
        <f t="shared" si="39"/>
        <v>1.25</v>
      </c>
      <c r="V125" s="135">
        <f t="shared" si="41"/>
        <v>1.25</v>
      </c>
      <c r="W125" s="135">
        <f t="shared" si="41"/>
        <v>1.25</v>
      </c>
      <c r="X125" s="135">
        <f t="shared" si="41"/>
        <v>1.25</v>
      </c>
      <c r="Y125" s="135">
        <f t="shared" si="41"/>
        <v>1.25</v>
      </c>
      <c r="Z125" s="135">
        <f t="shared" si="41"/>
        <v>1.25</v>
      </c>
      <c r="AA125" s="135">
        <f t="shared" si="41"/>
        <v>1.25</v>
      </c>
      <c r="AB125" s="135">
        <f t="shared" si="41"/>
        <v>1.25</v>
      </c>
      <c r="AC125" s="135">
        <f t="shared" si="41"/>
        <v>1.25</v>
      </c>
      <c r="AD125" s="135">
        <f t="shared" si="41"/>
        <v>1.25</v>
      </c>
      <c r="AE125" s="135">
        <f t="shared" si="41"/>
        <v>1.25</v>
      </c>
      <c r="AF125" s="135">
        <f t="shared" si="41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40"/>
        <v>1.25</v>
      </c>
      <c r="D126" s="135">
        <f t="shared" si="40"/>
        <v>1.25</v>
      </c>
      <c r="E126" s="135">
        <f t="shared" si="40"/>
        <v>1.25</v>
      </c>
      <c r="F126" s="135">
        <f t="shared" si="40"/>
        <v>1.25</v>
      </c>
      <c r="G126" s="135">
        <f t="shared" si="40"/>
        <v>1.25</v>
      </c>
      <c r="H126" s="135">
        <f t="shared" si="40"/>
        <v>1.25</v>
      </c>
      <c r="I126" s="135">
        <f t="shared" si="40"/>
        <v>1.25</v>
      </c>
      <c r="J126" s="135">
        <f t="shared" si="40"/>
        <v>1.25</v>
      </c>
      <c r="K126" s="135">
        <f t="shared" si="40"/>
        <v>1.25</v>
      </c>
      <c r="L126" s="135">
        <f t="shared" si="40"/>
        <v>1.25</v>
      </c>
      <c r="M126" s="135">
        <f t="shared" si="40"/>
        <v>1.25</v>
      </c>
      <c r="N126" s="135">
        <f t="shared" si="40"/>
        <v>1.25</v>
      </c>
      <c r="O126" s="135">
        <f t="shared" si="40"/>
        <v>1.25</v>
      </c>
      <c r="P126" s="135">
        <f t="shared" si="40"/>
        <v>1.25</v>
      </c>
      <c r="Q126" s="135">
        <f t="shared" si="40"/>
        <v>1.25</v>
      </c>
      <c r="R126" s="135">
        <f t="shared" si="39"/>
        <v>1.25</v>
      </c>
      <c r="S126" s="135">
        <f t="shared" si="39"/>
        <v>1.25</v>
      </c>
      <c r="T126" s="135">
        <f t="shared" si="39"/>
        <v>1.25</v>
      </c>
      <c r="U126" s="135">
        <f t="shared" si="39"/>
        <v>1.25</v>
      </c>
      <c r="V126" s="135">
        <f t="shared" si="41"/>
        <v>1.25</v>
      </c>
      <c r="W126" s="135">
        <f t="shared" si="41"/>
        <v>1.25</v>
      </c>
      <c r="X126" s="135">
        <f t="shared" si="41"/>
        <v>1.25</v>
      </c>
      <c r="Y126" s="135">
        <f t="shared" si="41"/>
        <v>1.25</v>
      </c>
      <c r="Z126" s="135">
        <f t="shared" si="41"/>
        <v>1.25</v>
      </c>
      <c r="AA126" s="135">
        <f t="shared" si="41"/>
        <v>1.25</v>
      </c>
      <c r="AB126" s="135">
        <f t="shared" si="41"/>
        <v>1.25</v>
      </c>
      <c r="AC126" s="135">
        <f t="shared" si="41"/>
        <v>1.25</v>
      </c>
      <c r="AD126" s="135">
        <f t="shared" si="41"/>
        <v>1.25</v>
      </c>
      <c r="AE126" s="135">
        <f t="shared" si="41"/>
        <v>1.25</v>
      </c>
      <c r="AF126" s="135">
        <f t="shared" si="41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40"/>
        <v>1.46</v>
      </c>
      <c r="D127" s="135">
        <f t="shared" si="40"/>
        <v>1.46</v>
      </c>
      <c r="E127" s="135">
        <f t="shared" si="40"/>
        <v>1.46</v>
      </c>
      <c r="F127" s="135">
        <f t="shared" si="40"/>
        <v>1.46</v>
      </c>
      <c r="G127" s="135">
        <f t="shared" si="40"/>
        <v>1.46</v>
      </c>
      <c r="H127" s="135">
        <f t="shared" si="40"/>
        <v>1.46</v>
      </c>
      <c r="I127" s="135">
        <f t="shared" si="40"/>
        <v>1.46</v>
      </c>
      <c r="J127" s="135">
        <f t="shared" si="40"/>
        <v>1.46</v>
      </c>
      <c r="K127" s="135">
        <f t="shared" si="40"/>
        <v>1.46</v>
      </c>
      <c r="L127" s="135">
        <f t="shared" si="40"/>
        <v>1.46</v>
      </c>
      <c r="M127" s="135">
        <f t="shared" si="40"/>
        <v>1.46</v>
      </c>
      <c r="N127" s="135">
        <f t="shared" si="40"/>
        <v>1.46</v>
      </c>
      <c r="O127" s="135">
        <f t="shared" si="40"/>
        <v>1.46</v>
      </c>
      <c r="P127" s="135">
        <f t="shared" si="40"/>
        <v>1.46</v>
      </c>
      <c r="Q127" s="135">
        <f t="shared" si="40"/>
        <v>1.46</v>
      </c>
      <c r="R127" s="135">
        <f t="shared" si="39"/>
        <v>1.46</v>
      </c>
      <c r="S127" s="135">
        <f t="shared" si="39"/>
        <v>1.46</v>
      </c>
      <c r="T127" s="135">
        <f t="shared" si="39"/>
        <v>1.46</v>
      </c>
      <c r="U127" s="135">
        <f t="shared" si="39"/>
        <v>1.46</v>
      </c>
      <c r="V127" s="135">
        <f t="shared" si="41"/>
        <v>1.46</v>
      </c>
      <c r="W127" s="135">
        <f t="shared" si="41"/>
        <v>1.46</v>
      </c>
      <c r="X127" s="135">
        <f t="shared" si="41"/>
        <v>1.46</v>
      </c>
      <c r="Y127" s="135">
        <f t="shared" si="41"/>
        <v>1.46</v>
      </c>
      <c r="Z127" s="135">
        <f t="shared" si="41"/>
        <v>1.46</v>
      </c>
      <c r="AA127" s="135">
        <f t="shared" si="41"/>
        <v>1.46</v>
      </c>
      <c r="AB127" s="135">
        <f t="shared" si="41"/>
        <v>1.46</v>
      </c>
      <c r="AC127" s="135">
        <f t="shared" si="41"/>
        <v>1.46</v>
      </c>
      <c r="AD127" s="135">
        <f t="shared" si="41"/>
        <v>1.46</v>
      </c>
      <c r="AE127" s="135">
        <f t="shared" si="41"/>
        <v>1.46</v>
      </c>
      <c r="AF127" s="135">
        <f t="shared" si="41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40"/>
        <v>3</v>
      </c>
      <c r="D128" s="135">
        <f t="shared" si="40"/>
        <v>3</v>
      </c>
      <c r="E128" s="135">
        <f t="shared" si="40"/>
        <v>3</v>
      </c>
      <c r="F128" s="135">
        <f t="shared" si="40"/>
        <v>3</v>
      </c>
      <c r="G128" s="135">
        <f t="shared" si="40"/>
        <v>3</v>
      </c>
      <c r="H128" s="135">
        <f t="shared" si="40"/>
        <v>3</v>
      </c>
      <c r="I128" s="135">
        <f t="shared" si="40"/>
        <v>3</v>
      </c>
      <c r="J128" s="135">
        <f t="shared" si="40"/>
        <v>3</v>
      </c>
      <c r="K128" s="135">
        <f t="shared" si="40"/>
        <v>3</v>
      </c>
      <c r="L128" s="135">
        <f t="shared" si="40"/>
        <v>3</v>
      </c>
      <c r="M128" s="135">
        <f t="shared" si="40"/>
        <v>3</v>
      </c>
      <c r="N128" s="135">
        <f t="shared" si="40"/>
        <v>3</v>
      </c>
      <c r="O128" s="135">
        <f t="shared" si="40"/>
        <v>3</v>
      </c>
      <c r="P128" s="135">
        <f t="shared" si="40"/>
        <v>3</v>
      </c>
      <c r="Q128" s="135">
        <f t="shared" si="40"/>
        <v>3</v>
      </c>
      <c r="R128" s="135">
        <f t="shared" si="39"/>
        <v>3</v>
      </c>
      <c r="S128" s="135">
        <f t="shared" si="39"/>
        <v>3</v>
      </c>
      <c r="T128" s="135">
        <f t="shared" si="39"/>
        <v>3</v>
      </c>
      <c r="U128" s="135">
        <f t="shared" si="39"/>
        <v>3</v>
      </c>
      <c r="V128" s="135">
        <f t="shared" si="41"/>
        <v>3</v>
      </c>
      <c r="W128" s="135">
        <f t="shared" si="41"/>
        <v>3</v>
      </c>
      <c r="X128" s="135">
        <f t="shared" si="41"/>
        <v>3</v>
      </c>
      <c r="Y128" s="135">
        <f t="shared" si="41"/>
        <v>3</v>
      </c>
      <c r="Z128" s="135">
        <f t="shared" si="41"/>
        <v>3</v>
      </c>
      <c r="AA128" s="135">
        <f t="shared" si="41"/>
        <v>3</v>
      </c>
      <c r="AB128" s="135">
        <f t="shared" si="41"/>
        <v>3</v>
      </c>
      <c r="AC128" s="135">
        <f t="shared" si="41"/>
        <v>3</v>
      </c>
      <c r="AD128" s="135">
        <f t="shared" si="41"/>
        <v>3</v>
      </c>
      <c r="AE128" s="135">
        <f t="shared" si="41"/>
        <v>3</v>
      </c>
      <c r="AF128" s="135">
        <f t="shared" si="41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40"/>
        <v>3.3</v>
      </c>
      <c r="D129" s="135">
        <f t="shared" si="40"/>
        <v>3.3</v>
      </c>
      <c r="E129" s="135">
        <f t="shared" si="40"/>
        <v>3.3</v>
      </c>
      <c r="F129" s="135">
        <f t="shared" si="40"/>
        <v>3.3</v>
      </c>
      <c r="G129" s="135">
        <f t="shared" si="40"/>
        <v>3.3</v>
      </c>
      <c r="H129" s="135">
        <f t="shared" si="40"/>
        <v>3.3</v>
      </c>
      <c r="I129" s="135">
        <f t="shared" si="40"/>
        <v>3.3</v>
      </c>
      <c r="J129" s="135">
        <f t="shared" si="40"/>
        <v>3.3</v>
      </c>
      <c r="K129" s="135">
        <f t="shared" si="40"/>
        <v>3.3</v>
      </c>
      <c r="L129" s="135">
        <f t="shared" si="40"/>
        <v>3.3</v>
      </c>
      <c r="M129" s="135">
        <f t="shared" si="40"/>
        <v>3.3</v>
      </c>
      <c r="N129" s="135">
        <f t="shared" si="40"/>
        <v>3.3</v>
      </c>
      <c r="O129" s="135">
        <f t="shared" si="40"/>
        <v>3.3</v>
      </c>
      <c r="P129" s="135">
        <f t="shared" si="40"/>
        <v>3.3</v>
      </c>
      <c r="Q129" s="135">
        <f t="shared" si="40"/>
        <v>3.3</v>
      </c>
      <c r="R129" s="135">
        <f t="shared" si="39"/>
        <v>3.3</v>
      </c>
      <c r="S129" s="135">
        <f t="shared" si="39"/>
        <v>3.3</v>
      </c>
      <c r="T129" s="135">
        <f t="shared" si="39"/>
        <v>3.3</v>
      </c>
      <c r="U129" s="135">
        <f t="shared" si="39"/>
        <v>3.3</v>
      </c>
      <c r="V129" s="135">
        <f t="shared" si="41"/>
        <v>3.3</v>
      </c>
      <c r="W129" s="135">
        <f t="shared" si="41"/>
        <v>3.3</v>
      </c>
      <c r="X129" s="135">
        <f t="shared" si="41"/>
        <v>3.3</v>
      </c>
      <c r="Y129" s="135">
        <f t="shared" si="41"/>
        <v>3.3</v>
      </c>
      <c r="Z129" s="135">
        <f t="shared" si="41"/>
        <v>3.3</v>
      </c>
      <c r="AA129" s="135">
        <f t="shared" si="41"/>
        <v>3.3</v>
      </c>
      <c r="AB129" s="135">
        <f t="shared" si="41"/>
        <v>3.3</v>
      </c>
      <c r="AC129" s="135">
        <f t="shared" si="41"/>
        <v>3.3</v>
      </c>
      <c r="AD129" s="135">
        <f t="shared" si="41"/>
        <v>3.3</v>
      </c>
      <c r="AE129" s="135">
        <f t="shared" si="41"/>
        <v>3.3</v>
      </c>
      <c r="AF129" s="135">
        <f t="shared" si="41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40"/>
        <v>1.76</v>
      </c>
      <c r="D130" s="135">
        <f t="shared" si="40"/>
        <v>1.76</v>
      </c>
      <c r="E130" s="135">
        <f t="shared" si="40"/>
        <v>1.76</v>
      </c>
      <c r="F130" s="135">
        <f t="shared" si="40"/>
        <v>1.76</v>
      </c>
      <c r="G130" s="135">
        <f t="shared" si="40"/>
        <v>1.76</v>
      </c>
      <c r="H130" s="135">
        <f t="shared" si="40"/>
        <v>1.76</v>
      </c>
      <c r="I130" s="135">
        <f t="shared" si="40"/>
        <v>1.76</v>
      </c>
      <c r="J130" s="135">
        <f t="shared" si="40"/>
        <v>1.76</v>
      </c>
      <c r="K130" s="135">
        <f t="shared" si="40"/>
        <v>1.76</v>
      </c>
      <c r="L130" s="135">
        <f t="shared" si="40"/>
        <v>1.76</v>
      </c>
      <c r="M130" s="135">
        <f t="shared" si="40"/>
        <v>1.76</v>
      </c>
      <c r="N130" s="135">
        <f t="shared" si="40"/>
        <v>1.76</v>
      </c>
      <c r="O130" s="135">
        <f t="shared" si="40"/>
        <v>1.76</v>
      </c>
      <c r="P130" s="135">
        <f t="shared" si="40"/>
        <v>1.76</v>
      </c>
      <c r="Q130" s="135">
        <f t="shared" si="40"/>
        <v>1.76</v>
      </c>
      <c r="R130" s="135">
        <f t="shared" si="39"/>
        <v>1.76</v>
      </c>
      <c r="S130" s="135">
        <f t="shared" si="39"/>
        <v>1.76</v>
      </c>
      <c r="T130" s="135">
        <f t="shared" si="39"/>
        <v>1.76</v>
      </c>
      <c r="U130" s="135">
        <f t="shared" si="39"/>
        <v>1.76</v>
      </c>
      <c r="V130" s="135">
        <f t="shared" si="41"/>
        <v>1.76</v>
      </c>
      <c r="W130" s="135">
        <f t="shared" si="41"/>
        <v>1.76</v>
      </c>
      <c r="X130" s="135">
        <f t="shared" si="41"/>
        <v>1.76</v>
      </c>
      <c r="Y130" s="135">
        <f t="shared" si="41"/>
        <v>1.76</v>
      </c>
      <c r="Z130" s="135">
        <f t="shared" si="41"/>
        <v>1.76</v>
      </c>
      <c r="AA130" s="135">
        <f t="shared" si="41"/>
        <v>1.76</v>
      </c>
      <c r="AB130" s="135">
        <f t="shared" si="41"/>
        <v>1.76</v>
      </c>
      <c r="AC130" s="135">
        <f t="shared" si="41"/>
        <v>1.76</v>
      </c>
      <c r="AD130" s="135">
        <f t="shared" si="41"/>
        <v>1.76</v>
      </c>
      <c r="AE130" s="135">
        <f t="shared" si="41"/>
        <v>1.76</v>
      </c>
      <c r="AF130" s="135">
        <f t="shared" si="41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40"/>
        <v>0</v>
      </c>
      <c r="D131" s="135">
        <f t="shared" si="40"/>
        <v>0</v>
      </c>
      <c r="E131" s="135">
        <f t="shared" si="40"/>
        <v>0</v>
      </c>
      <c r="F131" s="135">
        <f t="shared" si="40"/>
        <v>0</v>
      </c>
      <c r="G131" s="135">
        <f t="shared" si="40"/>
        <v>0</v>
      </c>
      <c r="H131" s="135">
        <f t="shared" si="40"/>
        <v>0</v>
      </c>
      <c r="I131" s="135">
        <f t="shared" si="40"/>
        <v>0</v>
      </c>
      <c r="J131" s="135">
        <f t="shared" si="40"/>
        <v>0</v>
      </c>
      <c r="K131" s="135">
        <f t="shared" si="40"/>
        <v>0</v>
      </c>
      <c r="L131" s="135">
        <f t="shared" si="40"/>
        <v>0</v>
      </c>
      <c r="M131" s="135">
        <f t="shared" si="40"/>
        <v>0</v>
      </c>
      <c r="N131" s="135">
        <f t="shared" si="40"/>
        <v>0</v>
      </c>
      <c r="O131" s="135">
        <f t="shared" si="40"/>
        <v>0</v>
      </c>
      <c r="P131" s="135">
        <f t="shared" si="40"/>
        <v>0</v>
      </c>
      <c r="Q131" s="135">
        <f t="shared" si="40"/>
        <v>0</v>
      </c>
      <c r="R131" s="135">
        <f t="shared" si="39"/>
        <v>0</v>
      </c>
      <c r="S131" s="135">
        <f t="shared" si="39"/>
        <v>0</v>
      </c>
      <c r="T131" s="135">
        <f t="shared" si="39"/>
        <v>0</v>
      </c>
      <c r="U131" s="135">
        <f t="shared" si="39"/>
        <v>0</v>
      </c>
      <c r="V131" s="135">
        <f t="shared" si="41"/>
        <v>0</v>
      </c>
      <c r="W131" s="135">
        <f t="shared" si="41"/>
        <v>0</v>
      </c>
      <c r="X131" s="135">
        <f t="shared" si="41"/>
        <v>0</v>
      </c>
      <c r="Y131" s="135">
        <f t="shared" si="41"/>
        <v>0</v>
      </c>
      <c r="Z131" s="135">
        <f t="shared" si="41"/>
        <v>0</v>
      </c>
      <c r="AA131" s="135">
        <f t="shared" si="41"/>
        <v>0</v>
      </c>
      <c r="AB131" s="135">
        <f t="shared" si="41"/>
        <v>0</v>
      </c>
      <c r="AC131" s="135">
        <f t="shared" si="41"/>
        <v>0</v>
      </c>
      <c r="AD131" s="135">
        <f t="shared" si="41"/>
        <v>0</v>
      </c>
      <c r="AE131" s="135">
        <f t="shared" si="41"/>
        <v>0</v>
      </c>
      <c r="AF131" s="135">
        <f t="shared" si="41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40"/>
        <v>0.1</v>
      </c>
      <c r="D132" s="135">
        <f t="shared" si="40"/>
        <v>0.1</v>
      </c>
      <c r="E132" s="135">
        <f t="shared" si="40"/>
        <v>0.1</v>
      </c>
      <c r="F132" s="135">
        <f t="shared" si="40"/>
        <v>0.1</v>
      </c>
      <c r="G132" s="135">
        <f t="shared" si="40"/>
        <v>0.1</v>
      </c>
      <c r="H132" s="135">
        <f t="shared" si="40"/>
        <v>0.1</v>
      </c>
      <c r="I132" s="135">
        <f t="shared" si="40"/>
        <v>0.1</v>
      </c>
      <c r="J132" s="135">
        <f t="shared" si="40"/>
        <v>0.1</v>
      </c>
      <c r="K132" s="135">
        <f t="shared" si="40"/>
        <v>0.1</v>
      </c>
      <c r="L132" s="135">
        <f t="shared" si="40"/>
        <v>0.1</v>
      </c>
      <c r="M132" s="135">
        <f t="shared" si="40"/>
        <v>0.1</v>
      </c>
      <c r="N132" s="135">
        <f t="shared" si="40"/>
        <v>0.1</v>
      </c>
      <c r="O132" s="135">
        <f t="shared" si="40"/>
        <v>0.1</v>
      </c>
      <c r="P132" s="135">
        <f t="shared" si="40"/>
        <v>0.1</v>
      </c>
      <c r="Q132" s="135">
        <f t="shared" si="40"/>
        <v>0.1</v>
      </c>
      <c r="R132" s="135">
        <f t="shared" si="39"/>
        <v>0.1</v>
      </c>
      <c r="S132" s="135">
        <f t="shared" si="39"/>
        <v>0.1</v>
      </c>
      <c r="T132" s="135">
        <f t="shared" si="39"/>
        <v>0.1</v>
      </c>
      <c r="U132" s="135">
        <f t="shared" si="39"/>
        <v>0.1</v>
      </c>
      <c r="V132" s="135">
        <f t="shared" si="41"/>
        <v>0.1</v>
      </c>
      <c r="W132" s="135">
        <f t="shared" si="41"/>
        <v>0.1</v>
      </c>
      <c r="X132" s="135">
        <f t="shared" si="41"/>
        <v>0.1</v>
      </c>
      <c r="Y132" s="135">
        <f t="shared" si="41"/>
        <v>0.1</v>
      </c>
      <c r="Z132" s="135">
        <f t="shared" si="41"/>
        <v>0.1</v>
      </c>
      <c r="AA132" s="135">
        <f t="shared" si="41"/>
        <v>0.1</v>
      </c>
      <c r="AB132" s="135">
        <f t="shared" si="41"/>
        <v>0.1</v>
      </c>
      <c r="AC132" s="135">
        <f t="shared" si="41"/>
        <v>0.1</v>
      </c>
      <c r="AD132" s="135">
        <f t="shared" si="41"/>
        <v>0.1</v>
      </c>
      <c r="AE132" s="135">
        <f t="shared" si="41"/>
        <v>0.1</v>
      </c>
      <c r="AF132" s="135">
        <f t="shared" si="41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40"/>
        <v>2.0499999999999998</v>
      </c>
      <c r="D133" s="135">
        <f t="shared" si="40"/>
        <v>2.0499999999999998</v>
      </c>
      <c r="E133" s="135">
        <f t="shared" si="40"/>
        <v>2.0499999999999998</v>
      </c>
      <c r="F133" s="135">
        <f t="shared" si="40"/>
        <v>2.0499999999999998</v>
      </c>
      <c r="G133" s="135">
        <f t="shared" si="40"/>
        <v>2.0499999999999998</v>
      </c>
      <c r="H133" s="135">
        <f t="shared" si="40"/>
        <v>2.0499999999999998</v>
      </c>
      <c r="I133" s="135">
        <f t="shared" si="40"/>
        <v>2.0499999999999998</v>
      </c>
      <c r="J133" s="135">
        <f t="shared" si="40"/>
        <v>2.0499999999999998</v>
      </c>
      <c r="K133" s="135">
        <f t="shared" si="40"/>
        <v>2.0499999999999998</v>
      </c>
      <c r="L133" s="135">
        <f t="shared" si="40"/>
        <v>2.0499999999999998</v>
      </c>
      <c r="M133" s="135">
        <f t="shared" si="40"/>
        <v>2.0499999999999998</v>
      </c>
      <c r="N133" s="135">
        <f t="shared" si="40"/>
        <v>2.0499999999999998</v>
      </c>
      <c r="O133" s="135">
        <f t="shared" si="40"/>
        <v>2.0499999999999998</v>
      </c>
      <c r="P133" s="135">
        <f t="shared" si="40"/>
        <v>2.0499999999999998</v>
      </c>
      <c r="Q133" s="135">
        <f t="shared" si="40"/>
        <v>2.0499999999999998</v>
      </c>
      <c r="R133" s="135">
        <f t="shared" si="39"/>
        <v>2.0499999999999998</v>
      </c>
      <c r="S133" s="135">
        <f t="shared" si="39"/>
        <v>2.0499999999999998</v>
      </c>
      <c r="T133" s="135">
        <f t="shared" si="39"/>
        <v>2.0499999999999998</v>
      </c>
      <c r="U133" s="135">
        <f t="shared" si="39"/>
        <v>2.0499999999999998</v>
      </c>
      <c r="V133" s="135">
        <f t="shared" si="41"/>
        <v>2.0499999999999998</v>
      </c>
      <c r="W133" s="135">
        <f t="shared" si="41"/>
        <v>2.0499999999999998</v>
      </c>
      <c r="X133" s="135">
        <f t="shared" si="41"/>
        <v>2.0499999999999998</v>
      </c>
      <c r="Y133" s="135">
        <f t="shared" si="41"/>
        <v>2.0499999999999998</v>
      </c>
      <c r="Z133" s="135">
        <f t="shared" si="41"/>
        <v>2.0499999999999998</v>
      </c>
      <c r="AA133" s="135">
        <f t="shared" si="41"/>
        <v>2.0499999999999998</v>
      </c>
      <c r="AB133" s="135">
        <f t="shared" si="41"/>
        <v>2.0499999999999998</v>
      </c>
      <c r="AC133" s="135">
        <f t="shared" si="41"/>
        <v>2.0499999999999998</v>
      </c>
      <c r="AD133" s="135">
        <f t="shared" si="41"/>
        <v>2.0499999999999998</v>
      </c>
      <c r="AE133" s="135">
        <f t="shared" si="41"/>
        <v>2.0499999999999998</v>
      </c>
      <c r="AF133" s="135">
        <f t="shared" si="41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40"/>
        <v>2.15</v>
      </c>
      <c r="D134" s="135">
        <f t="shared" si="40"/>
        <v>2.15</v>
      </c>
      <c r="E134" s="135">
        <f t="shared" si="40"/>
        <v>2.15</v>
      </c>
      <c r="F134" s="135">
        <f t="shared" si="40"/>
        <v>2.15</v>
      </c>
      <c r="G134" s="135">
        <f t="shared" si="40"/>
        <v>2.15</v>
      </c>
      <c r="H134" s="135">
        <f t="shared" si="40"/>
        <v>2.15</v>
      </c>
      <c r="I134" s="135">
        <f t="shared" si="40"/>
        <v>2.15</v>
      </c>
      <c r="J134" s="135">
        <f t="shared" si="40"/>
        <v>2.15</v>
      </c>
      <c r="K134" s="135">
        <f t="shared" si="40"/>
        <v>2.15</v>
      </c>
      <c r="L134" s="135">
        <f t="shared" si="40"/>
        <v>2.15</v>
      </c>
      <c r="M134" s="135">
        <f t="shared" si="40"/>
        <v>2.15</v>
      </c>
      <c r="N134" s="135">
        <f t="shared" si="40"/>
        <v>2.15</v>
      </c>
      <c r="O134" s="135">
        <f t="shared" si="40"/>
        <v>2.15</v>
      </c>
      <c r="P134" s="135">
        <f t="shared" si="40"/>
        <v>2.15</v>
      </c>
      <c r="Q134" s="135">
        <f t="shared" si="40"/>
        <v>2.15</v>
      </c>
      <c r="R134" s="135">
        <f t="shared" si="39"/>
        <v>2.15</v>
      </c>
      <c r="S134" s="135">
        <f t="shared" si="39"/>
        <v>2.15</v>
      </c>
      <c r="T134" s="135">
        <f t="shared" si="39"/>
        <v>2.15</v>
      </c>
      <c r="U134" s="135">
        <f t="shared" si="39"/>
        <v>2.15</v>
      </c>
      <c r="V134" s="135">
        <f t="shared" si="41"/>
        <v>2.15</v>
      </c>
      <c r="W134" s="135">
        <f t="shared" si="41"/>
        <v>2.15</v>
      </c>
      <c r="X134" s="135">
        <f t="shared" si="41"/>
        <v>2.15</v>
      </c>
      <c r="Y134" s="135">
        <f t="shared" si="41"/>
        <v>2.15</v>
      </c>
      <c r="Z134" s="135">
        <f t="shared" si="41"/>
        <v>2.15</v>
      </c>
      <c r="AA134" s="135">
        <f t="shared" si="41"/>
        <v>2.15</v>
      </c>
      <c r="AB134" s="135">
        <f t="shared" si="41"/>
        <v>2.15</v>
      </c>
      <c r="AC134" s="135">
        <f t="shared" si="41"/>
        <v>2.15</v>
      </c>
      <c r="AD134" s="135">
        <f t="shared" si="41"/>
        <v>2.15</v>
      </c>
      <c r="AE134" s="135">
        <f t="shared" si="41"/>
        <v>2.15</v>
      </c>
      <c r="AF134" s="135">
        <f t="shared" si="41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40"/>
        <v>2.7</v>
      </c>
      <c r="D135" s="135">
        <f t="shared" si="40"/>
        <v>2.7</v>
      </c>
      <c r="E135" s="135">
        <f t="shared" si="40"/>
        <v>2.7</v>
      </c>
      <c r="F135" s="135">
        <f t="shared" si="40"/>
        <v>2.7</v>
      </c>
      <c r="G135" s="135">
        <f t="shared" si="40"/>
        <v>2.7</v>
      </c>
      <c r="H135" s="135">
        <f t="shared" si="40"/>
        <v>2.7</v>
      </c>
      <c r="I135" s="135">
        <f t="shared" si="40"/>
        <v>2.7</v>
      </c>
      <c r="J135" s="135">
        <f t="shared" si="40"/>
        <v>2.7</v>
      </c>
      <c r="K135" s="135">
        <f t="shared" si="40"/>
        <v>2.7</v>
      </c>
      <c r="L135" s="135">
        <f t="shared" si="40"/>
        <v>2.7</v>
      </c>
      <c r="M135" s="135">
        <f t="shared" si="40"/>
        <v>2.7</v>
      </c>
      <c r="N135" s="135">
        <f t="shared" si="40"/>
        <v>2.7</v>
      </c>
      <c r="O135" s="135">
        <f t="shared" si="40"/>
        <v>2.7</v>
      </c>
      <c r="P135" s="135">
        <f t="shared" si="40"/>
        <v>2.7</v>
      </c>
      <c r="Q135" s="135">
        <f t="shared" si="40"/>
        <v>2.7</v>
      </c>
      <c r="R135" s="135">
        <f t="shared" si="39"/>
        <v>2.7</v>
      </c>
      <c r="S135" s="135">
        <f t="shared" si="39"/>
        <v>2.7</v>
      </c>
      <c r="T135" s="135">
        <f t="shared" si="39"/>
        <v>2.7</v>
      </c>
      <c r="U135" s="135">
        <f t="shared" si="39"/>
        <v>2.7</v>
      </c>
      <c r="V135" s="135">
        <f t="shared" si="41"/>
        <v>2.7</v>
      </c>
      <c r="W135" s="135">
        <f t="shared" si="41"/>
        <v>2.7</v>
      </c>
      <c r="X135" s="135">
        <f t="shared" si="41"/>
        <v>2.7</v>
      </c>
      <c r="Y135" s="135">
        <f t="shared" si="41"/>
        <v>2.7</v>
      </c>
      <c r="Z135" s="135">
        <f t="shared" si="41"/>
        <v>2.7</v>
      </c>
      <c r="AA135" s="135">
        <f t="shared" si="41"/>
        <v>2.7</v>
      </c>
      <c r="AB135" s="135">
        <f t="shared" si="41"/>
        <v>2.7</v>
      </c>
      <c r="AC135" s="135">
        <f t="shared" si="41"/>
        <v>2.7</v>
      </c>
      <c r="AD135" s="135">
        <f t="shared" si="41"/>
        <v>2.7</v>
      </c>
      <c r="AE135" s="135">
        <f t="shared" si="41"/>
        <v>2.7</v>
      </c>
      <c r="AF135" s="135">
        <f t="shared" si="41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40"/>
        <v>0.9</v>
      </c>
      <c r="D136" s="135">
        <f t="shared" si="40"/>
        <v>0.9</v>
      </c>
      <c r="E136" s="135">
        <f t="shared" si="40"/>
        <v>0.9</v>
      </c>
      <c r="F136" s="135">
        <f t="shared" si="40"/>
        <v>0.9</v>
      </c>
      <c r="G136" s="135">
        <f t="shared" si="40"/>
        <v>0.9</v>
      </c>
      <c r="H136" s="135">
        <f t="shared" si="40"/>
        <v>0.9</v>
      </c>
      <c r="I136" s="135">
        <f t="shared" si="40"/>
        <v>0.9</v>
      </c>
      <c r="J136" s="135">
        <f t="shared" si="40"/>
        <v>0.9</v>
      </c>
      <c r="K136" s="135">
        <f t="shared" si="40"/>
        <v>0.9</v>
      </c>
      <c r="L136" s="135">
        <f t="shared" si="40"/>
        <v>0.9</v>
      </c>
      <c r="M136" s="135">
        <f t="shared" si="40"/>
        <v>0.9</v>
      </c>
      <c r="N136" s="135">
        <f t="shared" si="40"/>
        <v>0.9</v>
      </c>
      <c r="O136" s="135">
        <f t="shared" si="40"/>
        <v>0.9</v>
      </c>
      <c r="P136" s="135">
        <f t="shared" si="40"/>
        <v>0.9</v>
      </c>
      <c r="Q136" s="135">
        <f t="shared" si="40"/>
        <v>0.9</v>
      </c>
      <c r="R136" s="135">
        <f t="shared" si="39"/>
        <v>0.9</v>
      </c>
      <c r="S136" s="135">
        <f t="shared" si="39"/>
        <v>0.9</v>
      </c>
      <c r="T136" s="135">
        <f t="shared" si="39"/>
        <v>0.9</v>
      </c>
      <c r="U136" s="135">
        <f t="shared" si="39"/>
        <v>0.9</v>
      </c>
      <c r="V136" s="135">
        <f t="shared" si="41"/>
        <v>0.9</v>
      </c>
      <c r="W136" s="135">
        <f t="shared" si="41"/>
        <v>0.9</v>
      </c>
      <c r="X136" s="135">
        <f t="shared" si="41"/>
        <v>0.9</v>
      </c>
      <c r="Y136" s="135">
        <f t="shared" si="41"/>
        <v>0.9</v>
      </c>
      <c r="Z136" s="135">
        <f t="shared" si="41"/>
        <v>0.9</v>
      </c>
      <c r="AA136" s="135">
        <f t="shared" si="41"/>
        <v>0.9</v>
      </c>
      <c r="AB136" s="135">
        <f t="shared" si="41"/>
        <v>0.9</v>
      </c>
      <c r="AC136" s="135">
        <f t="shared" si="41"/>
        <v>0.9</v>
      </c>
      <c r="AD136" s="135">
        <f t="shared" si="41"/>
        <v>0.9</v>
      </c>
      <c r="AE136" s="135">
        <f t="shared" si="41"/>
        <v>0.9</v>
      </c>
      <c r="AF136" s="135">
        <f t="shared" si="41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40"/>
        <v>1.08</v>
      </c>
      <c r="D137" s="135">
        <f t="shared" si="40"/>
        <v>1.08</v>
      </c>
      <c r="E137" s="135">
        <f t="shared" si="40"/>
        <v>1.08</v>
      </c>
      <c r="F137" s="135">
        <f t="shared" si="40"/>
        <v>1.08</v>
      </c>
      <c r="G137" s="135">
        <f t="shared" si="40"/>
        <v>1.08</v>
      </c>
      <c r="H137" s="135">
        <f t="shared" si="40"/>
        <v>1.08</v>
      </c>
      <c r="I137" s="135">
        <f t="shared" si="40"/>
        <v>1.08</v>
      </c>
      <c r="J137" s="135">
        <f t="shared" si="40"/>
        <v>1.08</v>
      </c>
      <c r="K137" s="135">
        <f t="shared" si="40"/>
        <v>1.08</v>
      </c>
      <c r="L137" s="135">
        <f t="shared" si="40"/>
        <v>1.08</v>
      </c>
      <c r="M137" s="135">
        <f t="shared" si="40"/>
        <v>1.08</v>
      </c>
      <c r="N137" s="135">
        <f t="shared" si="40"/>
        <v>1.08</v>
      </c>
      <c r="O137" s="135">
        <f t="shared" si="40"/>
        <v>1.08</v>
      </c>
      <c r="P137" s="135">
        <f t="shared" si="40"/>
        <v>1.08</v>
      </c>
      <c r="Q137" s="135">
        <f t="shared" si="40"/>
        <v>1.08</v>
      </c>
      <c r="R137" s="135">
        <f t="shared" si="39"/>
        <v>1.08</v>
      </c>
      <c r="S137" s="135">
        <f t="shared" si="39"/>
        <v>1.08</v>
      </c>
      <c r="T137" s="135">
        <f t="shared" si="39"/>
        <v>1.08</v>
      </c>
      <c r="U137" s="135">
        <f t="shared" si="39"/>
        <v>1.08</v>
      </c>
      <c r="V137" s="135">
        <f t="shared" si="41"/>
        <v>1.08</v>
      </c>
      <c r="W137" s="135">
        <f t="shared" si="41"/>
        <v>1.08</v>
      </c>
      <c r="X137" s="135">
        <f t="shared" si="41"/>
        <v>1.08</v>
      </c>
      <c r="Y137" s="135">
        <f t="shared" si="41"/>
        <v>1.08</v>
      </c>
      <c r="Z137" s="135">
        <f t="shared" si="41"/>
        <v>1.08</v>
      </c>
      <c r="AA137" s="135">
        <f t="shared" si="41"/>
        <v>1.08</v>
      </c>
      <c r="AB137" s="135">
        <f t="shared" si="41"/>
        <v>1.08</v>
      </c>
      <c r="AC137" s="135">
        <f t="shared" si="41"/>
        <v>1.08</v>
      </c>
      <c r="AD137" s="135">
        <f t="shared" si="41"/>
        <v>1.08</v>
      </c>
      <c r="AE137" s="135">
        <f t="shared" si="41"/>
        <v>1.08</v>
      </c>
      <c r="AF137" s="135">
        <f t="shared" si="41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42">B138</f>
        <v>2.37</v>
      </c>
      <c r="D138" s="135">
        <f t="shared" si="42"/>
        <v>2.37</v>
      </c>
      <c r="E138" s="135">
        <f t="shared" si="42"/>
        <v>2.37</v>
      </c>
      <c r="F138" s="135">
        <f t="shared" si="42"/>
        <v>2.37</v>
      </c>
      <c r="G138" s="135">
        <f t="shared" si="42"/>
        <v>2.37</v>
      </c>
      <c r="H138" s="135">
        <f t="shared" si="42"/>
        <v>2.37</v>
      </c>
      <c r="I138" s="135">
        <f t="shared" si="42"/>
        <v>2.37</v>
      </c>
      <c r="J138" s="135">
        <f t="shared" si="42"/>
        <v>2.37</v>
      </c>
      <c r="K138" s="135">
        <f t="shared" si="42"/>
        <v>2.37</v>
      </c>
      <c r="L138" s="135">
        <f t="shared" si="42"/>
        <v>2.37</v>
      </c>
      <c r="M138" s="135">
        <f t="shared" si="42"/>
        <v>2.37</v>
      </c>
      <c r="N138" s="135">
        <f t="shared" si="42"/>
        <v>2.37</v>
      </c>
      <c r="O138" s="135">
        <f t="shared" si="42"/>
        <v>2.37</v>
      </c>
      <c r="P138" s="135">
        <f t="shared" si="42"/>
        <v>2.37</v>
      </c>
      <c r="Q138" s="135">
        <f t="shared" si="42"/>
        <v>2.37</v>
      </c>
      <c r="R138" s="135">
        <f t="shared" si="39"/>
        <v>2.37</v>
      </c>
      <c r="S138" s="135">
        <f t="shared" si="39"/>
        <v>2.37</v>
      </c>
      <c r="T138" s="135">
        <f t="shared" si="39"/>
        <v>2.37</v>
      </c>
      <c r="U138" s="135">
        <f t="shared" si="39"/>
        <v>2.37</v>
      </c>
      <c r="V138" s="135">
        <f t="shared" si="41"/>
        <v>2.37</v>
      </c>
      <c r="W138" s="135">
        <f t="shared" si="41"/>
        <v>2.37</v>
      </c>
      <c r="X138" s="135">
        <f t="shared" si="41"/>
        <v>2.37</v>
      </c>
      <c r="Y138" s="135">
        <f t="shared" si="41"/>
        <v>2.37</v>
      </c>
      <c r="Z138" s="135">
        <f t="shared" si="41"/>
        <v>2.37</v>
      </c>
      <c r="AA138" s="135">
        <f t="shared" si="41"/>
        <v>2.37</v>
      </c>
      <c r="AB138" s="135">
        <f t="shared" si="41"/>
        <v>2.37</v>
      </c>
      <c r="AC138" s="135">
        <f t="shared" si="41"/>
        <v>2.37</v>
      </c>
      <c r="AD138" s="135">
        <f t="shared" si="41"/>
        <v>2.37</v>
      </c>
      <c r="AE138" s="135">
        <f t="shared" si="41"/>
        <v>2.37</v>
      </c>
      <c r="AF138" s="135">
        <f t="shared" si="41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42"/>
        <v>1.81</v>
      </c>
      <c r="D139" s="135">
        <f t="shared" si="42"/>
        <v>1.81</v>
      </c>
      <c r="E139" s="135">
        <f t="shared" si="42"/>
        <v>1.81</v>
      </c>
      <c r="F139" s="135">
        <f t="shared" si="42"/>
        <v>1.81</v>
      </c>
      <c r="G139" s="135">
        <f t="shared" si="42"/>
        <v>1.81</v>
      </c>
      <c r="H139" s="135">
        <f t="shared" si="42"/>
        <v>1.81</v>
      </c>
      <c r="I139" s="135">
        <f t="shared" si="42"/>
        <v>1.81</v>
      </c>
      <c r="J139" s="135">
        <f t="shared" si="42"/>
        <v>1.81</v>
      </c>
      <c r="K139" s="135">
        <f t="shared" si="42"/>
        <v>1.81</v>
      </c>
      <c r="L139" s="135">
        <f t="shared" si="42"/>
        <v>1.81</v>
      </c>
      <c r="M139" s="135">
        <f t="shared" si="42"/>
        <v>1.81</v>
      </c>
      <c r="N139" s="135">
        <f t="shared" si="42"/>
        <v>1.81</v>
      </c>
      <c r="O139" s="135">
        <f t="shared" si="42"/>
        <v>1.81</v>
      </c>
      <c r="P139" s="135">
        <f t="shared" si="42"/>
        <v>1.81</v>
      </c>
      <c r="Q139" s="135">
        <f t="shared" si="42"/>
        <v>1.81</v>
      </c>
      <c r="R139" s="135">
        <f t="shared" si="39"/>
        <v>1.81</v>
      </c>
      <c r="S139" s="135">
        <f t="shared" si="39"/>
        <v>1.81</v>
      </c>
      <c r="T139" s="135">
        <f t="shared" si="39"/>
        <v>1.81</v>
      </c>
      <c r="U139" s="135">
        <f t="shared" si="39"/>
        <v>1.81</v>
      </c>
      <c r="V139" s="135">
        <f t="shared" si="41"/>
        <v>1.81</v>
      </c>
      <c r="W139" s="135">
        <f t="shared" si="41"/>
        <v>1.81</v>
      </c>
      <c r="X139" s="135">
        <f t="shared" si="41"/>
        <v>1.81</v>
      </c>
      <c r="Y139" s="135">
        <f t="shared" si="41"/>
        <v>1.81</v>
      </c>
      <c r="Z139" s="135">
        <f t="shared" si="41"/>
        <v>1.81</v>
      </c>
      <c r="AA139" s="135">
        <f t="shared" si="41"/>
        <v>1.81</v>
      </c>
      <c r="AB139" s="135">
        <f t="shared" si="41"/>
        <v>1.81</v>
      </c>
      <c r="AC139" s="135">
        <f t="shared" si="41"/>
        <v>1.81</v>
      </c>
      <c r="AD139" s="135">
        <f t="shared" si="41"/>
        <v>1.81</v>
      </c>
      <c r="AE139" s="135">
        <f t="shared" si="41"/>
        <v>1.81</v>
      </c>
      <c r="AF139" s="135">
        <f t="shared" si="41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42"/>
        <v>1.0900000000000001</v>
      </c>
      <c r="D140" s="135">
        <f t="shared" si="42"/>
        <v>1.0900000000000001</v>
      </c>
      <c r="E140" s="135">
        <f t="shared" si="42"/>
        <v>1.0900000000000001</v>
      </c>
      <c r="F140" s="135">
        <f t="shared" si="42"/>
        <v>1.0900000000000001</v>
      </c>
      <c r="G140" s="135">
        <f t="shared" si="42"/>
        <v>1.0900000000000001</v>
      </c>
      <c r="H140" s="135">
        <f t="shared" si="42"/>
        <v>1.0900000000000001</v>
      </c>
      <c r="I140" s="135">
        <f t="shared" si="42"/>
        <v>1.0900000000000001</v>
      </c>
      <c r="J140" s="135">
        <f t="shared" si="42"/>
        <v>1.0900000000000001</v>
      </c>
      <c r="K140" s="135">
        <f t="shared" si="42"/>
        <v>1.0900000000000001</v>
      </c>
      <c r="L140" s="135">
        <f t="shared" si="42"/>
        <v>1.0900000000000001</v>
      </c>
      <c r="M140" s="135">
        <f t="shared" si="42"/>
        <v>1.0900000000000001</v>
      </c>
      <c r="N140" s="135">
        <f t="shared" si="42"/>
        <v>1.0900000000000001</v>
      </c>
      <c r="O140" s="135">
        <f t="shared" si="42"/>
        <v>1.0900000000000001</v>
      </c>
      <c r="P140" s="135">
        <f t="shared" si="42"/>
        <v>1.0900000000000001</v>
      </c>
      <c r="Q140" s="135">
        <f t="shared" si="42"/>
        <v>1.0900000000000001</v>
      </c>
      <c r="R140" s="135">
        <f t="shared" si="39"/>
        <v>1.0900000000000001</v>
      </c>
      <c r="S140" s="135">
        <f t="shared" si="39"/>
        <v>1.0900000000000001</v>
      </c>
      <c r="T140" s="135">
        <f t="shared" si="39"/>
        <v>1.0900000000000001</v>
      </c>
      <c r="U140" s="135">
        <f t="shared" si="39"/>
        <v>1.0900000000000001</v>
      </c>
      <c r="V140" s="135">
        <f t="shared" si="41"/>
        <v>1.0900000000000001</v>
      </c>
      <c r="W140" s="135">
        <f t="shared" si="41"/>
        <v>1.0900000000000001</v>
      </c>
      <c r="X140" s="135">
        <f t="shared" si="41"/>
        <v>1.0900000000000001</v>
      </c>
      <c r="Y140" s="135">
        <f t="shared" si="41"/>
        <v>1.0900000000000001</v>
      </c>
      <c r="Z140" s="135">
        <f t="shared" si="41"/>
        <v>1.0900000000000001</v>
      </c>
      <c r="AA140" s="135">
        <f t="shared" si="41"/>
        <v>1.0900000000000001</v>
      </c>
      <c r="AB140" s="135">
        <f t="shared" si="41"/>
        <v>1.0900000000000001</v>
      </c>
      <c r="AC140" s="135">
        <f t="shared" si="41"/>
        <v>1.0900000000000001</v>
      </c>
      <c r="AD140" s="135">
        <f t="shared" si="41"/>
        <v>1.0900000000000001</v>
      </c>
      <c r="AE140" s="135">
        <f t="shared" si="41"/>
        <v>1.0900000000000001</v>
      </c>
      <c r="AF140" s="135">
        <f t="shared" si="41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42"/>
        <v>1.58</v>
      </c>
      <c r="D141" s="135">
        <f t="shared" si="42"/>
        <v>1.58</v>
      </c>
      <c r="E141" s="135">
        <f t="shared" si="42"/>
        <v>1.58</v>
      </c>
      <c r="F141" s="135">
        <f t="shared" si="42"/>
        <v>1.58</v>
      </c>
      <c r="G141" s="135">
        <f t="shared" si="42"/>
        <v>1.58</v>
      </c>
      <c r="H141" s="135">
        <f t="shared" si="42"/>
        <v>1.58</v>
      </c>
      <c r="I141" s="135">
        <f t="shared" si="42"/>
        <v>1.58</v>
      </c>
      <c r="J141" s="135">
        <f t="shared" si="42"/>
        <v>1.58</v>
      </c>
      <c r="K141" s="135">
        <f t="shared" si="42"/>
        <v>1.58</v>
      </c>
      <c r="L141" s="135">
        <f t="shared" si="42"/>
        <v>1.58</v>
      </c>
      <c r="M141" s="135">
        <f t="shared" si="42"/>
        <v>1.58</v>
      </c>
      <c r="N141" s="135">
        <f t="shared" si="42"/>
        <v>1.58</v>
      </c>
      <c r="O141" s="135">
        <f t="shared" si="42"/>
        <v>1.58</v>
      </c>
      <c r="P141" s="135">
        <f t="shared" si="42"/>
        <v>1.58</v>
      </c>
      <c r="Q141" s="135">
        <f t="shared" si="42"/>
        <v>1.58</v>
      </c>
      <c r="R141" s="135">
        <f t="shared" si="39"/>
        <v>1.58</v>
      </c>
      <c r="S141" s="135">
        <f t="shared" si="39"/>
        <v>1.58</v>
      </c>
      <c r="T141" s="135">
        <f t="shared" si="39"/>
        <v>1.58</v>
      </c>
      <c r="U141" s="135">
        <f t="shared" si="39"/>
        <v>1.58</v>
      </c>
      <c r="V141" s="135">
        <f t="shared" si="41"/>
        <v>1.58</v>
      </c>
      <c r="W141" s="135">
        <f t="shared" si="41"/>
        <v>1.58</v>
      </c>
      <c r="X141" s="135">
        <f t="shared" si="41"/>
        <v>1.58</v>
      </c>
      <c r="Y141" s="135">
        <f t="shared" si="41"/>
        <v>1.58</v>
      </c>
      <c r="Z141" s="135">
        <f t="shared" si="41"/>
        <v>1.58</v>
      </c>
      <c r="AA141" s="135">
        <f t="shared" si="41"/>
        <v>1.58</v>
      </c>
      <c r="AB141" s="135">
        <f t="shared" si="41"/>
        <v>1.58</v>
      </c>
      <c r="AC141" s="135">
        <f t="shared" si="41"/>
        <v>1.58</v>
      </c>
      <c r="AD141" s="135">
        <f t="shared" si="41"/>
        <v>1.58</v>
      </c>
      <c r="AE141" s="135">
        <f t="shared" si="41"/>
        <v>1.58</v>
      </c>
      <c r="AF141" s="135">
        <f t="shared" si="41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42"/>
        <v>2</v>
      </c>
      <c r="D142" s="135">
        <f t="shared" si="42"/>
        <v>2</v>
      </c>
      <c r="E142" s="135">
        <f t="shared" si="42"/>
        <v>2</v>
      </c>
      <c r="F142" s="135">
        <f t="shared" si="42"/>
        <v>2</v>
      </c>
      <c r="G142" s="135">
        <f t="shared" si="42"/>
        <v>2</v>
      </c>
      <c r="H142" s="135">
        <f t="shared" si="42"/>
        <v>2</v>
      </c>
      <c r="I142" s="135">
        <f t="shared" si="42"/>
        <v>2</v>
      </c>
      <c r="J142" s="135">
        <f t="shared" si="42"/>
        <v>2</v>
      </c>
      <c r="K142" s="135">
        <f t="shared" si="42"/>
        <v>2</v>
      </c>
      <c r="L142" s="135">
        <f t="shared" si="42"/>
        <v>2</v>
      </c>
      <c r="M142" s="135">
        <f t="shared" si="42"/>
        <v>2</v>
      </c>
      <c r="N142" s="135">
        <f t="shared" si="42"/>
        <v>2</v>
      </c>
      <c r="O142" s="135">
        <f t="shared" si="42"/>
        <v>2</v>
      </c>
      <c r="P142" s="135">
        <f t="shared" si="42"/>
        <v>2</v>
      </c>
      <c r="Q142" s="135">
        <f t="shared" si="42"/>
        <v>2</v>
      </c>
      <c r="R142" s="135">
        <f t="shared" si="39"/>
        <v>2</v>
      </c>
      <c r="S142" s="135">
        <f t="shared" si="39"/>
        <v>2</v>
      </c>
      <c r="T142" s="135">
        <f t="shared" si="39"/>
        <v>2</v>
      </c>
      <c r="U142" s="135">
        <f t="shared" si="39"/>
        <v>2</v>
      </c>
      <c r="V142" s="135">
        <f t="shared" si="41"/>
        <v>2</v>
      </c>
      <c r="W142" s="135">
        <f t="shared" si="41"/>
        <v>2</v>
      </c>
      <c r="X142" s="135">
        <f t="shared" si="41"/>
        <v>2</v>
      </c>
      <c r="Y142" s="135">
        <f t="shared" si="41"/>
        <v>2</v>
      </c>
      <c r="Z142" s="135">
        <f t="shared" si="41"/>
        <v>2</v>
      </c>
      <c r="AA142" s="135">
        <f t="shared" si="41"/>
        <v>2</v>
      </c>
      <c r="AB142" s="135">
        <f t="shared" si="41"/>
        <v>2</v>
      </c>
      <c r="AC142" s="135">
        <f t="shared" si="41"/>
        <v>2</v>
      </c>
      <c r="AD142" s="135">
        <f t="shared" si="41"/>
        <v>2</v>
      </c>
      <c r="AE142" s="135">
        <f t="shared" si="41"/>
        <v>2</v>
      </c>
      <c r="AF142" s="135">
        <f t="shared" si="41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42"/>
        <v>0.47</v>
      </c>
      <c r="D143" s="135">
        <f t="shared" si="42"/>
        <v>0.47</v>
      </c>
      <c r="E143" s="135">
        <f t="shared" si="42"/>
        <v>0.47</v>
      </c>
      <c r="F143" s="135">
        <f t="shared" si="42"/>
        <v>0.47</v>
      </c>
      <c r="G143" s="135">
        <f t="shared" si="42"/>
        <v>0.47</v>
      </c>
      <c r="H143" s="135">
        <f t="shared" si="42"/>
        <v>0.47</v>
      </c>
      <c r="I143" s="135">
        <f t="shared" si="42"/>
        <v>0.47</v>
      </c>
      <c r="J143" s="135">
        <f t="shared" si="42"/>
        <v>0.47</v>
      </c>
      <c r="K143" s="135">
        <f t="shared" si="42"/>
        <v>0.47</v>
      </c>
      <c r="L143" s="135">
        <f t="shared" si="42"/>
        <v>0.47</v>
      </c>
      <c r="M143" s="135">
        <f t="shared" si="42"/>
        <v>0.47</v>
      </c>
      <c r="N143" s="135">
        <f t="shared" si="42"/>
        <v>0.47</v>
      </c>
      <c r="O143" s="135">
        <f t="shared" si="42"/>
        <v>0.47</v>
      </c>
      <c r="P143" s="135">
        <f t="shared" si="42"/>
        <v>0.47</v>
      </c>
      <c r="Q143" s="135">
        <f t="shared" si="42"/>
        <v>0.47</v>
      </c>
      <c r="R143" s="135">
        <f t="shared" si="39"/>
        <v>0.47</v>
      </c>
      <c r="S143" s="135">
        <f t="shared" si="39"/>
        <v>0.47</v>
      </c>
      <c r="T143" s="135">
        <f t="shared" si="39"/>
        <v>0.47</v>
      </c>
      <c r="U143" s="135">
        <f t="shared" si="39"/>
        <v>0.47</v>
      </c>
      <c r="V143" s="135">
        <f t="shared" si="41"/>
        <v>0.47</v>
      </c>
      <c r="W143" s="135">
        <f t="shared" si="41"/>
        <v>0.47</v>
      </c>
      <c r="X143" s="135">
        <f t="shared" si="41"/>
        <v>0.47</v>
      </c>
      <c r="Y143" s="135">
        <f t="shared" si="41"/>
        <v>0.47</v>
      </c>
      <c r="Z143" s="135">
        <f t="shared" si="41"/>
        <v>0.47</v>
      </c>
      <c r="AA143" s="135">
        <f t="shared" si="41"/>
        <v>0.47</v>
      </c>
      <c r="AB143" s="135">
        <f t="shared" si="41"/>
        <v>0.47</v>
      </c>
      <c r="AC143" s="135">
        <f t="shared" si="41"/>
        <v>0.47</v>
      </c>
      <c r="AD143" s="135">
        <f t="shared" si="41"/>
        <v>0.47</v>
      </c>
      <c r="AE143" s="135">
        <f t="shared" si="41"/>
        <v>0.47</v>
      </c>
      <c r="AF143" s="135">
        <f t="shared" si="41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42"/>
        <v>0</v>
      </c>
      <c r="D144" s="135">
        <f t="shared" si="42"/>
        <v>0</v>
      </c>
      <c r="E144" s="135">
        <f t="shared" si="42"/>
        <v>0</v>
      </c>
      <c r="F144" s="135">
        <f t="shared" si="42"/>
        <v>0</v>
      </c>
      <c r="G144" s="135">
        <f t="shared" si="42"/>
        <v>0</v>
      </c>
      <c r="H144" s="135">
        <f t="shared" si="42"/>
        <v>0</v>
      </c>
      <c r="I144" s="135">
        <f t="shared" si="42"/>
        <v>0</v>
      </c>
      <c r="J144" s="135">
        <f t="shared" si="42"/>
        <v>0</v>
      </c>
      <c r="K144" s="135">
        <f t="shared" si="42"/>
        <v>0</v>
      </c>
      <c r="L144" s="135">
        <f t="shared" si="42"/>
        <v>0</v>
      </c>
      <c r="M144" s="135">
        <f t="shared" si="42"/>
        <v>0</v>
      </c>
      <c r="N144" s="135">
        <f t="shared" si="42"/>
        <v>0</v>
      </c>
      <c r="O144" s="135">
        <f t="shared" si="42"/>
        <v>0</v>
      </c>
      <c r="P144" s="135">
        <f t="shared" si="42"/>
        <v>0</v>
      </c>
      <c r="Q144" s="135">
        <f t="shared" si="42"/>
        <v>0</v>
      </c>
      <c r="R144" s="135">
        <f t="shared" si="39"/>
        <v>0</v>
      </c>
      <c r="S144" s="135">
        <f t="shared" si="39"/>
        <v>0</v>
      </c>
      <c r="T144" s="135">
        <f t="shared" si="39"/>
        <v>0</v>
      </c>
      <c r="U144" s="135">
        <f t="shared" si="39"/>
        <v>0</v>
      </c>
      <c r="V144" s="135">
        <f t="shared" si="41"/>
        <v>0</v>
      </c>
      <c r="W144" s="135">
        <f t="shared" si="41"/>
        <v>0</v>
      </c>
      <c r="X144" s="135">
        <f t="shared" si="41"/>
        <v>0</v>
      </c>
      <c r="Y144" s="135">
        <f t="shared" si="41"/>
        <v>0</v>
      </c>
      <c r="Z144" s="135">
        <f t="shared" si="41"/>
        <v>0</v>
      </c>
      <c r="AA144" s="135">
        <f t="shared" si="41"/>
        <v>0</v>
      </c>
      <c r="AB144" s="135">
        <f t="shared" si="41"/>
        <v>0</v>
      </c>
      <c r="AC144" s="135">
        <f t="shared" si="41"/>
        <v>0</v>
      </c>
      <c r="AD144" s="135">
        <f t="shared" si="41"/>
        <v>0</v>
      </c>
      <c r="AE144" s="135">
        <f t="shared" si="41"/>
        <v>0</v>
      </c>
      <c r="AF144" s="135">
        <f t="shared" si="41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42"/>
        <v>0</v>
      </c>
      <c r="D145" s="135">
        <f t="shared" si="42"/>
        <v>0</v>
      </c>
      <c r="E145" s="135">
        <f t="shared" si="42"/>
        <v>0</v>
      </c>
      <c r="F145" s="135">
        <f t="shared" si="42"/>
        <v>0</v>
      </c>
      <c r="G145" s="135">
        <f t="shared" si="42"/>
        <v>0</v>
      </c>
      <c r="H145" s="135">
        <f t="shared" si="42"/>
        <v>0</v>
      </c>
      <c r="I145" s="135">
        <f t="shared" si="42"/>
        <v>0</v>
      </c>
      <c r="J145" s="135">
        <f t="shared" si="42"/>
        <v>0</v>
      </c>
      <c r="K145" s="135">
        <f t="shared" si="42"/>
        <v>0</v>
      </c>
      <c r="L145" s="135">
        <f t="shared" si="42"/>
        <v>0</v>
      </c>
      <c r="M145" s="135">
        <f t="shared" si="42"/>
        <v>0</v>
      </c>
      <c r="N145" s="135">
        <f t="shared" si="42"/>
        <v>0</v>
      </c>
      <c r="O145" s="135">
        <f t="shared" si="42"/>
        <v>0</v>
      </c>
      <c r="P145" s="135">
        <f t="shared" si="42"/>
        <v>0</v>
      </c>
      <c r="Q145" s="135">
        <f t="shared" si="42"/>
        <v>0</v>
      </c>
      <c r="R145" s="135">
        <f t="shared" si="39"/>
        <v>0</v>
      </c>
      <c r="S145" s="135">
        <f t="shared" si="39"/>
        <v>0</v>
      </c>
      <c r="T145" s="135">
        <f t="shared" si="39"/>
        <v>0</v>
      </c>
      <c r="U145" s="135">
        <f t="shared" si="39"/>
        <v>0</v>
      </c>
      <c r="V145" s="135">
        <f t="shared" si="41"/>
        <v>0</v>
      </c>
      <c r="W145" s="135">
        <f t="shared" si="41"/>
        <v>0</v>
      </c>
      <c r="X145" s="135">
        <f t="shared" si="41"/>
        <v>0</v>
      </c>
      <c r="Y145" s="135">
        <f t="shared" si="41"/>
        <v>0</v>
      </c>
      <c r="Z145" s="135">
        <f t="shared" si="41"/>
        <v>0</v>
      </c>
      <c r="AA145" s="135">
        <f t="shared" si="41"/>
        <v>0</v>
      </c>
      <c r="AB145" s="135">
        <f t="shared" si="41"/>
        <v>0</v>
      </c>
      <c r="AC145" s="135">
        <f t="shared" si="41"/>
        <v>0</v>
      </c>
      <c r="AD145" s="135">
        <f t="shared" si="41"/>
        <v>0</v>
      </c>
      <c r="AE145" s="135">
        <f t="shared" si="41"/>
        <v>0</v>
      </c>
      <c r="AF145" s="135">
        <f t="shared" si="41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42"/>
        <v>0.8</v>
      </c>
      <c r="D146" s="135">
        <f t="shared" si="42"/>
        <v>0.8</v>
      </c>
      <c r="E146" s="135">
        <f t="shared" si="42"/>
        <v>0.8</v>
      </c>
      <c r="F146" s="135">
        <f t="shared" si="42"/>
        <v>0.8</v>
      </c>
      <c r="G146" s="135">
        <f t="shared" si="42"/>
        <v>0.8</v>
      </c>
      <c r="H146" s="135">
        <f t="shared" si="42"/>
        <v>0.8</v>
      </c>
      <c r="I146" s="135">
        <f t="shared" si="42"/>
        <v>0.8</v>
      </c>
      <c r="J146" s="135">
        <f t="shared" si="42"/>
        <v>0.8</v>
      </c>
      <c r="K146" s="135">
        <f t="shared" si="42"/>
        <v>0.8</v>
      </c>
      <c r="L146" s="135">
        <f t="shared" si="42"/>
        <v>0.8</v>
      </c>
      <c r="M146" s="135">
        <f t="shared" si="42"/>
        <v>0.8</v>
      </c>
      <c r="N146" s="135">
        <f t="shared" si="42"/>
        <v>0.8</v>
      </c>
      <c r="O146" s="135">
        <f t="shared" si="42"/>
        <v>0.8</v>
      </c>
      <c r="P146" s="135">
        <f t="shared" si="42"/>
        <v>0.8</v>
      </c>
      <c r="Q146" s="135">
        <f t="shared" si="42"/>
        <v>0.8</v>
      </c>
      <c r="R146" s="135">
        <f t="shared" si="39"/>
        <v>0.8</v>
      </c>
      <c r="S146" s="135">
        <f t="shared" si="39"/>
        <v>0.8</v>
      </c>
      <c r="T146" s="135">
        <f t="shared" si="39"/>
        <v>0.8</v>
      </c>
      <c r="U146" s="135">
        <f t="shared" si="39"/>
        <v>0.8</v>
      </c>
      <c r="V146" s="135">
        <f t="shared" si="41"/>
        <v>0.8</v>
      </c>
      <c r="W146" s="135">
        <f t="shared" si="41"/>
        <v>0.8</v>
      </c>
      <c r="X146" s="135">
        <f t="shared" ref="X146:AF170" si="43">W146</f>
        <v>0.8</v>
      </c>
      <c r="Y146" s="135">
        <f t="shared" si="43"/>
        <v>0.8</v>
      </c>
      <c r="Z146" s="135">
        <f t="shared" si="43"/>
        <v>0.8</v>
      </c>
      <c r="AA146" s="135">
        <f t="shared" si="43"/>
        <v>0.8</v>
      </c>
      <c r="AB146" s="135">
        <f t="shared" si="43"/>
        <v>0.8</v>
      </c>
      <c r="AC146" s="135">
        <f t="shared" si="43"/>
        <v>0.8</v>
      </c>
      <c r="AD146" s="135">
        <f t="shared" si="43"/>
        <v>0.8</v>
      </c>
      <c r="AE146" s="135">
        <f t="shared" si="43"/>
        <v>0.8</v>
      </c>
      <c r="AF146" s="135">
        <f t="shared" si="43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42"/>
        <v>1.5</v>
      </c>
      <c r="D147" s="135">
        <f t="shared" si="42"/>
        <v>1.5</v>
      </c>
      <c r="E147" s="135">
        <f t="shared" si="42"/>
        <v>1.5</v>
      </c>
      <c r="F147" s="135">
        <f t="shared" si="42"/>
        <v>1.5</v>
      </c>
      <c r="G147" s="135">
        <f t="shared" si="42"/>
        <v>1.5</v>
      </c>
      <c r="H147" s="135">
        <f t="shared" si="42"/>
        <v>1.5</v>
      </c>
      <c r="I147" s="135">
        <f t="shared" si="42"/>
        <v>1.5</v>
      </c>
      <c r="J147" s="135">
        <f t="shared" si="42"/>
        <v>1.5</v>
      </c>
      <c r="K147" s="135">
        <f t="shared" si="42"/>
        <v>1.5</v>
      </c>
      <c r="L147" s="135">
        <f t="shared" si="42"/>
        <v>1.5</v>
      </c>
      <c r="M147" s="135">
        <f t="shared" si="42"/>
        <v>1.5</v>
      </c>
      <c r="N147" s="135">
        <f t="shared" si="42"/>
        <v>1.5</v>
      </c>
      <c r="O147" s="135">
        <f t="shared" si="42"/>
        <v>1.5</v>
      </c>
      <c r="P147" s="135">
        <f t="shared" si="42"/>
        <v>1.5</v>
      </c>
      <c r="Q147" s="135">
        <f t="shared" si="42"/>
        <v>1.5</v>
      </c>
      <c r="R147" s="135">
        <f t="shared" si="39"/>
        <v>1.5</v>
      </c>
      <c r="S147" s="135">
        <f t="shared" si="39"/>
        <v>1.5</v>
      </c>
      <c r="T147" s="135">
        <f t="shared" si="39"/>
        <v>1.5</v>
      </c>
      <c r="U147" s="135">
        <f t="shared" si="39"/>
        <v>1.5</v>
      </c>
      <c r="V147" s="135">
        <f t="shared" si="39"/>
        <v>1.5</v>
      </c>
      <c r="W147" s="135">
        <f t="shared" si="39"/>
        <v>1.5</v>
      </c>
      <c r="X147" s="135">
        <f t="shared" si="43"/>
        <v>1.5</v>
      </c>
      <c r="Y147" s="135">
        <f t="shared" si="43"/>
        <v>1.5</v>
      </c>
      <c r="Z147" s="135">
        <f t="shared" si="43"/>
        <v>1.5</v>
      </c>
      <c r="AA147" s="135">
        <f t="shared" si="43"/>
        <v>1.5</v>
      </c>
      <c r="AB147" s="135">
        <f t="shared" si="43"/>
        <v>1.5</v>
      </c>
      <c r="AC147" s="135">
        <f t="shared" si="43"/>
        <v>1.5</v>
      </c>
      <c r="AD147" s="135">
        <f t="shared" si="43"/>
        <v>1.5</v>
      </c>
      <c r="AE147" s="135">
        <f t="shared" si="43"/>
        <v>1.5</v>
      </c>
      <c r="AF147" s="135">
        <f t="shared" si="43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42"/>
        <v>1</v>
      </c>
      <c r="D148" s="135">
        <f t="shared" si="42"/>
        <v>1</v>
      </c>
      <c r="E148" s="135">
        <f t="shared" si="42"/>
        <v>1</v>
      </c>
      <c r="F148" s="135">
        <f t="shared" si="42"/>
        <v>1</v>
      </c>
      <c r="G148" s="135">
        <f t="shared" si="42"/>
        <v>1</v>
      </c>
      <c r="H148" s="135">
        <f t="shared" si="42"/>
        <v>1</v>
      </c>
      <c r="I148" s="135">
        <f t="shared" si="42"/>
        <v>1</v>
      </c>
      <c r="J148" s="135">
        <f t="shared" si="42"/>
        <v>1</v>
      </c>
      <c r="K148" s="135">
        <f t="shared" si="42"/>
        <v>1</v>
      </c>
      <c r="L148" s="135">
        <f t="shared" si="42"/>
        <v>1</v>
      </c>
      <c r="M148" s="135">
        <f t="shared" si="42"/>
        <v>1</v>
      </c>
      <c r="N148" s="135">
        <f t="shared" si="42"/>
        <v>1</v>
      </c>
      <c r="O148" s="135">
        <f t="shared" si="42"/>
        <v>1</v>
      </c>
      <c r="P148" s="135">
        <f t="shared" si="42"/>
        <v>1</v>
      </c>
      <c r="Q148" s="135">
        <f t="shared" si="42"/>
        <v>1</v>
      </c>
      <c r="R148" s="135">
        <f t="shared" si="39"/>
        <v>1</v>
      </c>
      <c r="S148" s="135">
        <f t="shared" si="39"/>
        <v>1</v>
      </c>
      <c r="T148" s="135">
        <f t="shared" si="39"/>
        <v>1</v>
      </c>
      <c r="U148" s="135">
        <f t="shared" si="39"/>
        <v>1</v>
      </c>
      <c r="V148" s="135">
        <f t="shared" si="39"/>
        <v>1</v>
      </c>
      <c r="W148" s="135">
        <f t="shared" si="39"/>
        <v>1</v>
      </c>
      <c r="X148" s="135">
        <f t="shared" si="43"/>
        <v>1</v>
      </c>
      <c r="Y148" s="135">
        <f t="shared" si="43"/>
        <v>1</v>
      </c>
      <c r="Z148" s="135">
        <f t="shared" si="43"/>
        <v>1</v>
      </c>
      <c r="AA148" s="135">
        <f t="shared" si="43"/>
        <v>1</v>
      </c>
      <c r="AB148" s="135">
        <f t="shared" si="43"/>
        <v>1</v>
      </c>
      <c r="AC148" s="135">
        <f t="shared" si="43"/>
        <v>1</v>
      </c>
      <c r="AD148" s="135">
        <f t="shared" si="43"/>
        <v>1</v>
      </c>
      <c r="AE148" s="135">
        <f t="shared" si="43"/>
        <v>1</v>
      </c>
      <c r="AF148" s="135">
        <f t="shared" si="43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42"/>
        <v>1</v>
      </c>
      <c r="D149" s="135">
        <f t="shared" si="42"/>
        <v>1</v>
      </c>
      <c r="E149" s="135">
        <f t="shared" si="42"/>
        <v>1</v>
      </c>
      <c r="F149" s="135">
        <f t="shared" si="42"/>
        <v>1</v>
      </c>
      <c r="G149" s="135">
        <f t="shared" si="42"/>
        <v>1</v>
      </c>
      <c r="H149" s="135">
        <f t="shared" si="42"/>
        <v>1</v>
      </c>
      <c r="I149" s="135">
        <f t="shared" si="42"/>
        <v>1</v>
      </c>
      <c r="J149" s="135">
        <f t="shared" si="42"/>
        <v>1</v>
      </c>
      <c r="K149" s="135">
        <f t="shared" si="42"/>
        <v>1</v>
      </c>
      <c r="L149" s="135">
        <f t="shared" si="42"/>
        <v>1</v>
      </c>
      <c r="M149" s="135">
        <f t="shared" si="42"/>
        <v>1</v>
      </c>
      <c r="N149" s="135">
        <f t="shared" si="42"/>
        <v>1</v>
      </c>
      <c r="O149" s="135">
        <f t="shared" si="42"/>
        <v>1</v>
      </c>
      <c r="P149" s="135">
        <f t="shared" si="42"/>
        <v>1</v>
      </c>
      <c r="Q149" s="135">
        <f t="shared" si="42"/>
        <v>1</v>
      </c>
      <c r="R149" s="135">
        <f t="shared" si="39"/>
        <v>1</v>
      </c>
      <c r="S149" s="135">
        <f t="shared" si="39"/>
        <v>1</v>
      </c>
      <c r="T149" s="135">
        <f t="shared" si="39"/>
        <v>1</v>
      </c>
      <c r="U149" s="135">
        <f t="shared" si="39"/>
        <v>1</v>
      </c>
      <c r="V149" s="135">
        <f t="shared" si="39"/>
        <v>1</v>
      </c>
      <c r="W149" s="135">
        <f t="shared" si="39"/>
        <v>1</v>
      </c>
      <c r="X149" s="135">
        <f t="shared" si="43"/>
        <v>1</v>
      </c>
      <c r="Y149" s="135">
        <f t="shared" si="43"/>
        <v>1</v>
      </c>
      <c r="Z149" s="135">
        <f t="shared" si="43"/>
        <v>1</v>
      </c>
      <c r="AA149" s="135">
        <f t="shared" si="43"/>
        <v>1</v>
      </c>
      <c r="AB149" s="135">
        <f t="shared" si="43"/>
        <v>1</v>
      </c>
      <c r="AC149" s="135">
        <f t="shared" si="43"/>
        <v>1</v>
      </c>
      <c r="AD149" s="135">
        <f t="shared" si="43"/>
        <v>1</v>
      </c>
      <c r="AE149" s="135">
        <f t="shared" si="43"/>
        <v>1</v>
      </c>
      <c r="AF149" s="135">
        <f t="shared" si="43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42"/>
        <v>0.42</v>
      </c>
      <c r="D150" s="135">
        <f t="shared" si="42"/>
        <v>0.42</v>
      </c>
      <c r="E150" s="135">
        <f t="shared" si="42"/>
        <v>0.42</v>
      </c>
      <c r="F150" s="135">
        <f t="shared" si="42"/>
        <v>0.42</v>
      </c>
      <c r="G150" s="135">
        <f t="shared" si="42"/>
        <v>0.42</v>
      </c>
      <c r="H150" s="135">
        <f t="shared" si="42"/>
        <v>0.42</v>
      </c>
      <c r="I150" s="135">
        <f t="shared" si="42"/>
        <v>0.42</v>
      </c>
      <c r="J150" s="135">
        <f t="shared" si="42"/>
        <v>0.42</v>
      </c>
      <c r="K150" s="135">
        <f t="shared" si="42"/>
        <v>0.42</v>
      </c>
      <c r="L150" s="135">
        <f t="shared" si="42"/>
        <v>0.42</v>
      </c>
      <c r="M150" s="135">
        <f t="shared" si="42"/>
        <v>0.42</v>
      </c>
      <c r="N150" s="135">
        <f t="shared" si="42"/>
        <v>0.42</v>
      </c>
      <c r="O150" s="135">
        <f t="shared" si="42"/>
        <v>0.42</v>
      </c>
      <c r="P150" s="135">
        <f t="shared" si="42"/>
        <v>0.42</v>
      </c>
      <c r="Q150" s="135">
        <f t="shared" si="42"/>
        <v>0.42</v>
      </c>
      <c r="R150" s="135">
        <f t="shared" si="39"/>
        <v>0.42</v>
      </c>
      <c r="S150" s="135">
        <f t="shared" si="39"/>
        <v>0.42</v>
      </c>
      <c r="T150" s="135">
        <f t="shared" si="39"/>
        <v>0.42</v>
      </c>
      <c r="U150" s="135">
        <f t="shared" si="39"/>
        <v>0.42</v>
      </c>
      <c r="V150" s="135">
        <f t="shared" si="39"/>
        <v>0.42</v>
      </c>
      <c r="W150" s="135">
        <f t="shared" si="39"/>
        <v>0.42</v>
      </c>
      <c r="X150" s="135">
        <f t="shared" si="43"/>
        <v>0.42</v>
      </c>
      <c r="Y150" s="135">
        <f t="shared" si="43"/>
        <v>0.42</v>
      </c>
      <c r="Z150" s="135">
        <f t="shared" si="43"/>
        <v>0.42</v>
      </c>
      <c r="AA150" s="135">
        <f t="shared" si="43"/>
        <v>0.42</v>
      </c>
      <c r="AB150" s="135">
        <f t="shared" si="43"/>
        <v>0.42</v>
      </c>
      <c r="AC150" s="135">
        <f t="shared" si="43"/>
        <v>0.42</v>
      </c>
      <c r="AD150" s="135">
        <f t="shared" si="43"/>
        <v>0.42</v>
      </c>
      <c r="AE150" s="135">
        <f t="shared" si="43"/>
        <v>0.42</v>
      </c>
      <c r="AF150" s="135">
        <f t="shared" si="43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42"/>
        <v>0.46</v>
      </c>
      <c r="D151" s="135">
        <f t="shared" si="42"/>
        <v>0.46</v>
      </c>
      <c r="E151" s="135">
        <f t="shared" si="42"/>
        <v>0.46</v>
      </c>
      <c r="F151" s="135">
        <f t="shared" si="42"/>
        <v>0.46</v>
      </c>
      <c r="G151" s="135">
        <f t="shared" si="42"/>
        <v>0.46</v>
      </c>
      <c r="H151" s="135">
        <f t="shared" si="42"/>
        <v>0.46</v>
      </c>
      <c r="I151" s="135">
        <f t="shared" si="42"/>
        <v>0.46</v>
      </c>
      <c r="J151" s="135">
        <f t="shared" si="42"/>
        <v>0.46</v>
      </c>
      <c r="K151" s="135">
        <f t="shared" si="42"/>
        <v>0.46</v>
      </c>
      <c r="L151" s="135">
        <f t="shared" si="42"/>
        <v>0.46</v>
      </c>
      <c r="M151" s="135">
        <f t="shared" si="42"/>
        <v>0.46</v>
      </c>
      <c r="N151" s="135">
        <f t="shared" si="42"/>
        <v>0.46</v>
      </c>
      <c r="O151" s="135">
        <f t="shared" si="42"/>
        <v>0.46</v>
      </c>
      <c r="P151" s="135">
        <f t="shared" si="42"/>
        <v>0.46</v>
      </c>
      <c r="Q151" s="135">
        <f t="shared" si="42"/>
        <v>0.46</v>
      </c>
      <c r="R151" s="135">
        <f t="shared" si="39"/>
        <v>0.46</v>
      </c>
      <c r="S151" s="135">
        <f t="shared" si="39"/>
        <v>0.46</v>
      </c>
      <c r="T151" s="135">
        <f t="shared" si="39"/>
        <v>0.46</v>
      </c>
      <c r="U151" s="135">
        <f t="shared" si="39"/>
        <v>0.46</v>
      </c>
      <c r="V151" s="135">
        <f t="shared" si="39"/>
        <v>0.46</v>
      </c>
      <c r="W151" s="135">
        <f t="shared" si="39"/>
        <v>0.46</v>
      </c>
      <c r="X151" s="135">
        <f t="shared" si="43"/>
        <v>0.46</v>
      </c>
      <c r="Y151" s="135">
        <f t="shared" si="43"/>
        <v>0.46</v>
      </c>
      <c r="Z151" s="135">
        <f t="shared" si="43"/>
        <v>0.46</v>
      </c>
      <c r="AA151" s="135">
        <f t="shared" si="43"/>
        <v>0.46</v>
      </c>
      <c r="AB151" s="135">
        <f t="shared" si="43"/>
        <v>0.46</v>
      </c>
      <c r="AC151" s="135">
        <f t="shared" si="43"/>
        <v>0.46</v>
      </c>
      <c r="AD151" s="135">
        <f t="shared" si="43"/>
        <v>0.46</v>
      </c>
      <c r="AE151" s="135">
        <f t="shared" si="43"/>
        <v>0.46</v>
      </c>
      <c r="AF151" s="135">
        <f t="shared" si="43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42"/>
        <v>0.85</v>
      </c>
      <c r="D152" s="135">
        <f t="shared" si="42"/>
        <v>0.85</v>
      </c>
      <c r="E152" s="135">
        <f t="shared" si="42"/>
        <v>0.85</v>
      </c>
      <c r="F152" s="135">
        <f t="shared" si="42"/>
        <v>0.85</v>
      </c>
      <c r="G152" s="135">
        <f t="shared" si="42"/>
        <v>0.85</v>
      </c>
      <c r="H152" s="135">
        <f t="shared" si="42"/>
        <v>0.85</v>
      </c>
      <c r="I152" s="135">
        <f t="shared" si="42"/>
        <v>0.85</v>
      </c>
      <c r="J152" s="135">
        <f t="shared" si="42"/>
        <v>0.85</v>
      </c>
      <c r="K152" s="135">
        <f t="shared" si="42"/>
        <v>0.85</v>
      </c>
      <c r="L152" s="135">
        <f t="shared" si="42"/>
        <v>0.85</v>
      </c>
      <c r="M152" s="135">
        <f t="shared" si="42"/>
        <v>0.85</v>
      </c>
      <c r="N152" s="135">
        <f t="shared" si="42"/>
        <v>0.85</v>
      </c>
      <c r="O152" s="135">
        <f t="shared" si="42"/>
        <v>0.85</v>
      </c>
      <c r="P152" s="135">
        <f t="shared" si="42"/>
        <v>0.85</v>
      </c>
      <c r="Q152" s="135">
        <f t="shared" si="42"/>
        <v>0.85</v>
      </c>
      <c r="R152" s="135">
        <f t="shared" si="39"/>
        <v>0.85</v>
      </c>
      <c r="S152" s="135">
        <f t="shared" si="39"/>
        <v>0.85</v>
      </c>
      <c r="T152" s="135">
        <f t="shared" si="39"/>
        <v>0.85</v>
      </c>
      <c r="U152" s="135">
        <f t="shared" si="39"/>
        <v>0.85</v>
      </c>
      <c r="V152" s="135">
        <f t="shared" si="39"/>
        <v>0.85</v>
      </c>
      <c r="W152" s="135">
        <f t="shared" si="39"/>
        <v>0.85</v>
      </c>
      <c r="X152" s="135">
        <f t="shared" si="43"/>
        <v>0.85</v>
      </c>
      <c r="Y152" s="135">
        <f t="shared" si="43"/>
        <v>0.85</v>
      </c>
      <c r="Z152" s="135">
        <f t="shared" si="43"/>
        <v>0.85</v>
      </c>
      <c r="AA152" s="135">
        <f t="shared" si="43"/>
        <v>0.85</v>
      </c>
      <c r="AB152" s="135">
        <f t="shared" si="43"/>
        <v>0.85</v>
      </c>
      <c r="AC152" s="135">
        <f t="shared" si="43"/>
        <v>0.85</v>
      </c>
      <c r="AD152" s="135">
        <f t="shared" si="43"/>
        <v>0.85</v>
      </c>
      <c r="AE152" s="135">
        <f t="shared" si="43"/>
        <v>0.85</v>
      </c>
      <c r="AF152" s="135">
        <f t="shared" si="43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42"/>
        <v>0.9</v>
      </c>
      <c r="D153" s="135">
        <f t="shared" si="42"/>
        <v>0.9</v>
      </c>
      <c r="E153" s="135">
        <f t="shared" si="42"/>
        <v>0.9</v>
      </c>
      <c r="F153" s="135">
        <f t="shared" si="42"/>
        <v>0.9</v>
      </c>
      <c r="G153" s="135">
        <f t="shared" si="42"/>
        <v>0.9</v>
      </c>
      <c r="H153" s="135">
        <f t="shared" si="42"/>
        <v>0.9</v>
      </c>
      <c r="I153" s="135">
        <f t="shared" si="42"/>
        <v>0.9</v>
      </c>
      <c r="J153" s="135">
        <f t="shared" si="42"/>
        <v>0.9</v>
      </c>
      <c r="K153" s="135">
        <f t="shared" si="42"/>
        <v>0.9</v>
      </c>
      <c r="L153" s="135">
        <f t="shared" si="42"/>
        <v>0.9</v>
      </c>
      <c r="M153" s="135">
        <f t="shared" si="42"/>
        <v>0.9</v>
      </c>
      <c r="N153" s="135">
        <f t="shared" si="42"/>
        <v>0.9</v>
      </c>
      <c r="O153" s="135">
        <f t="shared" si="42"/>
        <v>0.9</v>
      </c>
      <c r="P153" s="135">
        <f t="shared" si="42"/>
        <v>0.9</v>
      </c>
      <c r="Q153" s="135">
        <f t="shared" si="42"/>
        <v>0.9</v>
      </c>
      <c r="R153" s="135">
        <f t="shared" si="39"/>
        <v>0.9</v>
      </c>
      <c r="S153" s="135">
        <f t="shared" si="39"/>
        <v>0.9</v>
      </c>
      <c r="T153" s="135">
        <f t="shared" si="39"/>
        <v>0.9</v>
      </c>
      <c r="U153" s="135">
        <f t="shared" si="39"/>
        <v>0.9</v>
      </c>
      <c r="V153" s="135">
        <f t="shared" si="39"/>
        <v>0.9</v>
      </c>
      <c r="W153" s="135">
        <f t="shared" si="39"/>
        <v>0.9</v>
      </c>
      <c r="X153" s="135">
        <f t="shared" si="43"/>
        <v>0.9</v>
      </c>
      <c r="Y153" s="135">
        <f t="shared" si="43"/>
        <v>0.9</v>
      </c>
      <c r="Z153" s="135">
        <f t="shared" si="43"/>
        <v>0.9</v>
      </c>
      <c r="AA153" s="135">
        <f t="shared" si="43"/>
        <v>0.9</v>
      </c>
      <c r="AB153" s="135">
        <f t="shared" si="43"/>
        <v>0.9</v>
      </c>
      <c r="AC153" s="135">
        <f t="shared" si="43"/>
        <v>0.9</v>
      </c>
      <c r="AD153" s="135">
        <f t="shared" si="43"/>
        <v>0.9</v>
      </c>
      <c r="AE153" s="135">
        <f t="shared" si="43"/>
        <v>0.9</v>
      </c>
      <c r="AF153" s="135">
        <f t="shared" si="43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42"/>
        <v>0.44</v>
      </c>
      <c r="D154" s="135">
        <f t="shared" si="42"/>
        <v>0.44</v>
      </c>
      <c r="E154" s="135">
        <f t="shared" si="42"/>
        <v>0.44</v>
      </c>
      <c r="F154" s="135">
        <f t="shared" si="42"/>
        <v>0.44</v>
      </c>
      <c r="G154" s="135">
        <f t="shared" si="42"/>
        <v>0.44</v>
      </c>
      <c r="H154" s="135">
        <f t="shared" si="42"/>
        <v>0.44</v>
      </c>
      <c r="I154" s="135">
        <f t="shared" si="42"/>
        <v>0.44</v>
      </c>
      <c r="J154" s="135">
        <f t="shared" si="42"/>
        <v>0.44</v>
      </c>
      <c r="K154" s="135">
        <f t="shared" si="42"/>
        <v>0.44</v>
      </c>
      <c r="L154" s="135">
        <f t="shared" si="42"/>
        <v>0.44</v>
      </c>
      <c r="M154" s="135">
        <f t="shared" si="42"/>
        <v>0.44</v>
      </c>
      <c r="N154" s="135">
        <f t="shared" si="42"/>
        <v>0.44</v>
      </c>
      <c r="O154" s="135">
        <f t="shared" si="42"/>
        <v>0.44</v>
      </c>
      <c r="P154" s="135">
        <f t="shared" si="42"/>
        <v>0.44</v>
      </c>
      <c r="Q154" s="135">
        <f t="shared" si="42"/>
        <v>0.44</v>
      </c>
      <c r="R154" s="135">
        <f t="shared" si="39"/>
        <v>0.44</v>
      </c>
      <c r="S154" s="135">
        <f t="shared" si="39"/>
        <v>0.44</v>
      </c>
      <c r="T154" s="135">
        <f t="shared" si="39"/>
        <v>0.44</v>
      </c>
      <c r="U154" s="135">
        <f t="shared" si="39"/>
        <v>0.44</v>
      </c>
      <c r="V154" s="135">
        <f t="shared" si="39"/>
        <v>0.44</v>
      </c>
      <c r="W154" s="135">
        <f t="shared" si="39"/>
        <v>0.44</v>
      </c>
      <c r="X154" s="135">
        <f t="shared" si="43"/>
        <v>0.44</v>
      </c>
      <c r="Y154" s="135">
        <f t="shared" si="43"/>
        <v>0.44</v>
      </c>
      <c r="Z154" s="135">
        <f t="shared" si="43"/>
        <v>0.44</v>
      </c>
      <c r="AA154" s="135">
        <f t="shared" si="43"/>
        <v>0.44</v>
      </c>
      <c r="AB154" s="135">
        <f t="shared" si="43"/>
        <v>0.44</v>
      </c>
      <c r="AC154" s="135">
        <f t="shared" si="43"/>
        <v>0.44</v>
      </c>
      <c r="AD154" s="135">
        <f t="shared" si="43"/>
        <v>0.44</v>
      </c>
      <c r="AE154" s="135">
        <f t="shared" si="43"/>
        <v>0.44</v>
      </c>
      <c r="AF154" s="135">
        <f t="shared" si="43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44">B155</f>
        <v>0.9</v>
      </c>
      <c r="D155" s="135">
        <f t="shared" si="44"/>
        <v>0.9</v>
      </c>
      <c r="E155" s="135">
        <f t="shared" si="44"/>
        <v>0.9</v>
      </c>
      <c r="F155" s="135">
        <f t="shared" si="44"/>
        <v>0.9</v>
      </c>
      <c r="G155" s="135">
        <f t="shared" si="44"/>
        <v>0.9</v>
      </c>
      <c r="H155" s="135">
        <f t="shared" si="44"/>
        <v>0.9</v>
      </c>
      <c r="I155" s="135">
        <f t="shared" si="44"/>
        <v>0.9</v>
      </c>
      <c r="J155" s="135">
        <f t="shared" si="44"/>
        <v>0.9</v>
      </c>
      <c r="K155" s="135">
        <f t="shared" si="44"/>
        <v>0.9</v>
      </c>
      <c r="L155" s="135">
        <f t="shared" si="44"/>
        <v>0.9</v>
      </c>
      <c r="M155" s="135">
        <f t="shared" si="44"/>
        <v>0.9</v>
      </c>
      <c r="N155" s="135">
        <f t="shared" si="44"/>
        <v>0.9</v>
      </c>
      <c r="O155" s="135">
        <f t="shared" si="44"/>
        <v>0.9</v>
      </c>
      <c r="P155" s="135">
        <f t="shared" si="44"/>
        <v>0.9</v>
      </c>
      <c r="Q155" s="135">
        <f t="shared" si="44"/>
        <v>0.9</v>
      </c>
      <c r="R155" s="135">
        <f t="shared" si="39"/>
        <v>0.9</v>
      </c>
      <c r="S155" s="135">
        <f t="shared" si="39"/>
        <v>0.9</v>
      </c>
      <c r="T155" s="135">
        <f t="shared" si="39"/>
        <v>0.9</v>
      </c>
      <c r="U155" s="135">
        <f t="shared" si="39"/>
        <v>0.9</v>
      </c>
      <c r="V155" s="135">
        <f t="shared" si="39"/>
        <v>0.9</v>
      </c>
      <c r="W155" s="135">
        <f t="shared" si="39"/>
        <v>0.9</v>
      </c>
      <c r="X155" s="135">
        <f t="shared" si="43"/>
        <v>0.9</v>
      </c>
      <c r="Y155" s="135">
        <f t="shared" si="43"/>
        <v>0.9</v>
      </c>
      <c r="Z155" s="135">
        <f t="shared" si="43"/>
        <v>0.9</v>
      </c>
      <c r="AA155" s="135">
        <f t="shared" si="43"/>
        <v>0.9</v>
      </c>
      <c r="AB155" s="135">
        <f t="shared" si="43"/>
        <v>0.9</v>
      </c>
      <c r="AC155" s="135">
        <f t="shared" si="43"/>
        <v>0.9</v>
      </c>
      <c r="AD155" s="135">
        <f t="shared" si="43"/>
        <v>0.9</v>
      </c>
      <c r="AE155" s="135">
        <f t="shared" si="43"/>
        <v>0.9</v>
      </c>
      <c r="AF155" s="135">
        <f t="shared" si="43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44"/>
        <v>2.1</v>
      </c>
      <c r="D156" s="135">
        <f t="shared" si="44"/>
        <v>2.1</v>
      </c>
      <c r="E156" s="135">
        <f t="shared" si="44"/>
        <v>2.1</v>
      </c>
      <c r="F156" s="135">
        <f t="shared" si="44"/>
        <v>2.1</v>
      </c>
      <c r="G156" s="135">
        <f t="shared" si="44"/>
        <v>2.1</v>
      </c>
      <c r="H156" s="135">
        <f t="shared" si="44"/>
        <v>2.1</v>
      </c>
      <c r="I156" s="135">
        <f t="shared" si="44"/>
        <v>2.1</v>
      </c>
      <c r="J156" s="135">
        <f t="shared" si="44"/>
        <v>2.1</v>
      </c>
      <c r="K156" s="135">
        <f t="shared" si="44"/>
        <v>2.1</v>
      </c>
      <c r="L156" s="135">
        <f t="shared" si="44"/>
        <v>2.1</v>
      </c>
      <c r="M156" s="135">
        <f t="shared" si="44"/>
        <v>2.1</v>
      </c>
      <c r="N156" s="135">
        <f t="shared" si="44"/>
        <v>2.1</v>
      </c>
      <c r="O156" s="135">
        <f t="shared" si="44"/>
        <v>2.1</v>
      </c>
      <c r="P156" s="135">
        <f t="shared" si="44"/>
        <v>2.1</v>
      </c>
      <c r="Q156" s="135">
        <f t="shared" si="44"/>
        <v>2.1</v>
      </c>
      <c r="R156" s="135">
        <f t="shared" si="39"/>
        <v>2.1</v>
      </c>
      <c r="S156" s="135">
        <f t="shared" si="39"/>
        <v>2.1</v>
      </c>
      <c r="T156" s="135">
        <f t="shared" si="39"/>
        <v>2.1</v>
      </c>
      <c r="U156" s="135">
        <f t="shared" si="39"/>
        <v>2.1</v>
      </c>
      <c r="V156" s="135">
        <f t="shared" si="39"/>
        <v>2.1</v>
      </c>
      <c r="W156" s="135">
        <f t="shared" si="39"/>
        <v>2.1</v>
      </c>
      <c r="X156" s="135">
        <f t="shared" si="43"/>
        <v>2.1</v>
      </c>
      <c r="Y156" s="135">
        <f t="shared" si="43"/>
        <v>2.1</v>
      </c>
      <c r="Z156" s="135">
        <f t="shared" si="43"/>
        <v>2.1</v>
      </c>
      <c r="AA156" s="135">
        <f t="shared" si="43"/>
        <v>2.1</v>
      </c>
      <c r="AB156" s="135">
        <f t="shared" si="43"/>
        <v>2.1</v>
      </c>
      <c r="AC156" s="135">
        <f t="shared" si="43"/>
        <v>2.1</v>
      </c>
      <c r="AD156" s="135">
        <f t="shared" si="43"/>
        <v>2.1</v>
      </c>
      <c r="AE156" s="135">
        <f t="shared" si="43"/>
        <v>2.1</v>
      </c>
      <c r="AF156" s="135">
        <f t="shared" si="43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44"/>
        <v>0.9</v>
      </c>
      <c r="D157" s="135">
        <f t="shared" si="44"/>
        <v>0.9</v>
      </c>
      <c r="E157" s="135">
        <f t="shared" si="44"/>
        <v>0.9</v>
      </c>
      <c r="F157" s="135">
        <f t="shared" si="44"/>
        <v>0.9</v>
      </c>
      <c r="G157" s="135">
        <f t="shared" si="44"/>
        <v>0.9</v>
      </c>
      <c r="H157" s="135">
        <f t="shared" si="44"/>
        <v>0.9</v>
      </c>
      <c r="I157" s="135">
        <f t="shared" si="44"/>
        <v>0.9</v>
      </c>
      <c r="J157" s="135">
        <f t="shared" si="44"/>
        <v>0.9</v>
      </c>
      <c r="K157" s="135">
        <f t="shared" si="44"/>
        <v>0.9</v>
      </c>
      <c r="L157" s="135">
        <f t="shared" si="44"/>
        <v>0.9</v>
      </c>
      <c r="M157" s="135">
        <f t="shared" si="44"/>
        <v>0.9</v>
      </c>
      <c r="N157" s="135">
        <f t="shared" si="44"/>
        <v>0.9</v>
      </c>
      <c r="O157" s="135">
        <f t="shared" si="44"/>
        <v>0.9</v>
      </c>
      <c r="P157" s="135">
        <f t="shared" si="44"/>
        <v>0.9</v>
      </c>
      <c r="Q157" s="135">
        <f t="shared" si="44"/>
        <v>0.9</v>
      </c>
      <c r="R157" s="135">
        <f t="shared" si="39"/>
        <v>0.9</v>
      </c>
      <c r="S157" s="135">
        <f t="shared" si="39"/>
        <v>0.9</v>
      </c>
      <c r="T157" s="135">
        <f t="shared" si="39"/>
        <v>0.9</v>
      </c>
      <c r="U157" s="135">
        <f t="shared" si="39"/>
        <v>0.9</v>
      </c>
      <c r="V157" s="135">
        <f t="shared" si="39"/>
        <v>0.9</v>
      </c>
      <c r="W157" s="135">
        <f t="shared" si="39"/>
        <v>0.9</v>
      </c>
      <c r="X157" s="135">
        <f t="shared" si="43"/>
        <v>0.9</v>
      </c>
      <c r="Y157" s="135">
        <f t="shared" si="43"/>
        <v>0.9</v>
      </c>
      <c r="Z157" s="135">
        <f t="shared" si="43"/>
        <v>0.9</v>
      </c>
      <c r="AA157" s="135">
        <f t="shared" si="43"/>
        <v>0.9</v>
      </c>
      <c r="AB157" s="135">
        <f t="shared" si="43"/>
        <v>0.9</v>
      </c>
      <c r="AC157" s="135">
        <f t="shared" si="43"/>
        <v>0.9</v>
      </c>
      <c r="AD157" s="135">
        <f t="shared" si="43"/>
        <v>0.9</v>
      </c>
      <c r="AE157" s="135">
        <f t="shared" si="43"/>
        <v>0.9</v>
      </c>
      <c r="AF157" s="135">
        <f t="shared" si="43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44"/>
        <v>0.57999999999999996</v>
      </c>
      <c r="D158" s="135">
        <f t="shared" si="44"/>
        <v>0.57999999999999996</v>
      </c>
      <c r="E158" s="135">
        <f t="shared" si="44"/>
        <v>0.57999999999999996</v>
      </c>
      <c r="F158" s="135">
        <f t="shared" si="44"/>
        <v>0.57999999999999996</v>
      </c>
      <c r="G158" s="135">
        <f t="shared" si="44"/>
        <v>0.57999999999999996</v>
      </c>
      <c r="H158" s="135">
        <f t="shared" si="44"/>
        <v>0.57999999999999996</v>
      </c>
      <c r="I158" s="135">
        <f t="shared" si="44"/>
        <v>0.57999999999999996</v>
      </c>
      <c r="J158" s="135">
        <f t="shared" si="44"/>
        <v>0.57999999999999996</v>
      </c>
      <c r="K158" s="135">
        <f t="shared" si="44"/>
        <v>0.57999999999999996</v>
      </c>
      <c r="L158" s="135">
        <f t="shared" si="44"/>
        <v>0.57999999999999996</v>
      </c>
      <c r="M158" s="135">
        <f t="shared" si="44"/>
        <v>0.57999999999999996</v>
      </c>
      <c r="N158" s="135">
        <f t="shared" si="44"/>
        <v>0.57999999999999996</v>
      </c>
      <c r="O158" s="135">
        <f t="shared" si="44"/>
        <v>0.57999999999999996</v>
      </c>
      <c r="P158" s="135">
        <f t="shared" si="44"/>
        <v>0.57999999999999996</v>
      </c>
      <c r="Q158" s="135">
        <f t="shared" si="44"/>
        <v>0.57999999999999996</v>
      </c>
      <c r="R158" s="135">
        <f t="shared" si="39"/>
        <v>0.57999999999999996</v>
      </c>
      <c r="S158" s="135">
        <f t="shared" si="39"/>
        <v>0.57999999999999996</v>
      </c>
      <c r="T158" s="135">
        <f t="shared" si="39"/>
        <v>0.57999999999999996</v>
      </c>
      <c r="U158" s="135">
        <f t="shared" si="39"/>
        <v>0.57999999999999996</v>
      </c>
      <c r="V158" s="135">
        <f t="shared" si="39"/>
        <v>0.57999999999999996</v>
      </c>
      <c r="W158" s="135">
        <f t="shared" si="39"/>
        <v>0.57999999999999996</v>
      </c>
      <c r="X158" s="135">
        <f t="shared" si="43"/>
        <v>0.57999999999999996</v>
      </c>
      <c r="Y158" s="135">
        <f t="shared" si="43"/>
        <v>0.57999999999999996</v>
      </c>
      <c r="Z158" s="135">
        <f t="shared" si="43"/>
        <v>0.57999999999999996</v>
      </c>
      <c r="AA158" s="135">
        <f t="shared" si="43"/>
        <v>0.57999999999999996</v>
      </c>
      <c r="AB158" s="135">
        <f t="shared" si="43"/>
        <v>0.57999999999999996</v>
      </c>
      <c r="AC158" s="135">
        <f t="shared" si="43"/>
        <v>0.57999999999999996</v>
      </c>
      <c r="AD158" s="135">
        <f t="shared" si="43"/>
        <v>0.57999999999999996</v>
      </c>
      <c r="AE158" s="135">
        <f t="shared" si="43"/>
        <v>0.57999999999999996</v>
      </c>
      <c r="AF158" s="135">
        <f t="shared" si="43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44"/>
        <v>0.8</v>
      </c>
      <c r="D159" s="135">
        <f t="shared" si="44"/>
        <v>0.8</v>
      </c>
      <c r="E159" s="135">
        <f t="shared" si="44"/>
        <v>0.8</v>
      </c>
      <c r="F159" s="135">
        <f t="shared" si="44"/>
        <v>0.8</v>
      </c>
      <c r="G159" s="135">
        <f t="shared" si="44"/>
        <v>0.8</v>
      </c>
      <c r="H159" s="135">
        <f t="shared" si="44"/>
        <v>0.8</v>
      </c>
      <c r="I159" s="135">
        <f t="shared" si="44"/>
        <v>0.8</v>
      </c>
      <c r="J159" s="135">
        <f t="shared" si="44"/>
        <v>0.8</v>
      </c>
      <c r="K159" s="135">
        <f t="shared" si="44"/>
        <v>0.8</v>
      </c>
      <c r="L159" s="135">
        <f t="shared" si="44"/>
        <v>0.8</v>
      </c>
      <c r="M159" s="135">
        <f t="shared" si="44"/>
        <v>0.8</v>
      </c>
      <c r="N159" s="135">
        <f t="shared" si="44"/>
        <v>0.8</v>
      </c>
      <c r="O159" s="135">
        <f t="shared" si="44"/>
        <v>0.8</v>
      </c>
      <c r="P159" s="135">
        <f t="shared" si="44"/>
        <v>0.8</v>
      </c>
      <c r="Q159" s="135">
        <f t="shared" si="44"/>
        <v>0.8</v>
      </c>
      <c r="R159" s="135">
        <f t="shared" si="39"/>
        <v>0.8</v>
      </c>
      <c r="S159" s="135">
        <f t="shared" si="39"/>
        <v>0.8</v>
      </c>
      <c r="T159" s="135">
        <f t="shared" si="39"/>
        <v>0.8</v>
      </c>
      <c r="U159" s="135">
        <f t="shared" si="39"/>
        <v>0.8</v>
      </c>
      <c r="V159" s="135">
        <f t="shared" si="39"/>
        <v>0.8</v>
      </c>
      <c r="W159" s="135">
        <f t="shared" si="39"/>
        <v>0.8</v>
      </c>
      <c r="X159" s="135">
        <f t="shared" si="43"/>
        <v>0.8</v>
      </c>
      <c r="Y159" s="135">
        <f t="shared" si="43"/>
        <v>0.8</v>
      </c>
      <c r="Z159" s="135">
        <f t="shared" si="43"/>
        <v>0.8</v>
      </c>
      <c r="AA159" s="135">
        <f t="shared" si="43"/>
        <v>0.8</v>
      </c>
      <c r="AB159" s="135">
        <f t="shared" si="43"/>
        <v>0.8</v>
      </c>
      <c r="AC159" s="135">
        <f t="shared" si="43"/>
        <v>0.8</v>
      </c>
      <c r="AD159" s="135">
        <f t="shared" si="43"/>
        <v>0.8</v>
      </c>
      <c r="AE159" s="135">
        <f t="shared" si="43"/>
        <v>0.8</v>
      </c>
      <c r="AF159" s="135">
        <f t="shared" si="43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44"/>
        <v>0</v>
      </c>
      <c r="D160" s="135">
        <f t="shared" si="44"/>
        <v>0</v>
      </c>
      <c r="E160" s="135">
        <f t="shared" si="44"/>
        <v>0</v>
      </c>
      <c r="F160" s="135">
        <f t="shared" si="44"/>
        <v>0</v>
      </c>
      <c r="G160" s="135">
        <f t="shared" si="44"/>
        <v>0</v>
      </c>
      <c r="H160" s="135">
        <f t="shared" si="44"/>
        <v>0</v>
      </c>
      <c r="I160" s="135">
        <f t="shared" si="44"/>
        <v>0</v>
      </c>
      <c r="J160" s="135">
        <f t="shared" si="44"/>
        <v>0</v>
      </c>
      <c r="K160" s="135">
        <f t="shared" si="44"/>
        <v>0</v>
      </c>
      <c r="L160" s="135">
        <f t="shared" si="44"/>
        <v>0</v>
      </c>
      <c r="M160" s="135">
        <f t="shared" si="44"/>
        <v>0</v>
      </c>
      <c r="N160" s="135">
        <f t="shared" si="44"/>
        <v>0</v>
      </c>
      <c r="O160" s="135">
        <f t="shared" si="44"/>
        <v>0</v>
      </c>
      <c r="P160" s="135">
        <f t="shared" si="44"/>
        <v>0</v>
      </c>
      <c r="Q160" s="135">
        <f t="shared" si="44"/>
        <v>0</v>
      </c>
      <c r="R160" s="135">
        <f t="shared" si="39"/>
        <v>0</v>
      </c>
      <c r="S160" s="135">
        <f t="shared" si="39"/>
        <v>0</v>
      </c>
      <c r="T160" s="135">
        <f t="shared" si="39"/>
        <v>0</v>
      </c>
      <c r="U160" s="135">
        <f t="shared" si="39"/>
        <v>0</v>
      </c>
      <c r="V160" s="135">
        <f t="shared" si="39"/>
        <v>0</v>
      </c>
      <c r="W160" s="135">
        <f t="shared" si="39"/>
        <v>0</v>
      </c>
      <c r="X160" s="135">
        <f t="shared" si="43"/>
        <v>0</v>
      </c>
      <c r="Y160" s="135">
        <f t="shared" si="43"/>
        <v>0</v>
      </c>
      <c r="Z160" s="135">
        <f t="shared" si="43"/>
        <v>0</v>
      </c>
      <c r="AA160" s="135">
        <f t="shared" si="43"/>
        <v>0</v>
      </c>
      <c r="AB160" s="135">
        <f t="shared" si="43"/>
        <v>0</v>
      </c>
      <c r="AC160" s="135">
        <f t="shared" si="43"/>
        <v>0</v>
      </c>
      <c r="AD160" s="135">
        <f t="shared" si="43"/>
        <v>0</v>
      </c>
      <c r="AE160" s="135">
        <f t="shared" si="43"/>
        <v>0</v>
      </c>
      <c r="AF160" s="135">
        <f t="shared" si="43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44"/>
        <v>0.6</v>
      </c>
      <c r="D161" s="135">
        <f t="shared" si="44"/>
        <v>0.6</v>
      </c>
      <c r="E161" s="135">
        <f t="shared" si="44"/>
        <v>0.6</v>
      </c>
      <c r="F161" s="135">
        <f t="shared" si="44"/>
        <v>0.6</v>
      </c>
      <c r="G161" s="135">
        <f t="shared" si="44"/>
        <v>0.6</v>
      </c>
      <c r="H161" s="135">
        <f t="shared" si="44"/>
        <v>0.6</v>
      </c>
      <c r="I161" s="135">
        <f t="shared" si="44"/>
        <v>0.6</v>
      </c>
      <c r="J161" s="135">
        <f t="shared" si="44"/>
        <v>0.6</v>
      </c>
      <c r="K161" s="135">
        <f t="shared" si="44"/>
        <v>0.6</v>
      </c>
      <c r="L161" s="135">
        <f t="shared" si="44"/>
        <v>0.6</v>
      </c>
      <c r="M161" s="135">
        <f t="shared" si="44"/>
        <v>0.6</v>
      </c>
      <c r="N161" s="135">
        <f t="shared" si="44"/>
        <v>0.6</v>
      </c>
      <c r="O161" s="135">
        <f t="shared" si="44"/>
        <v>0.6</v>
      </c>
      <c r="P161" s="135">
        <f t="shared" si="44"/>
        <v>0.6</v>
      </c>
      <c r="Q161" s="135">
        <f t="shared" si="44"/>
        <v>0.6</v>
      </c>
      <c r="R161" s="135">
        <f t="shared" si="39"/>
        <v>0.6</v>
      </c>
      <c r="S161" s="135">
        <f t="shared" si="39"/>
        <v>0.6</v>
      </c>
      <c r="T161" s="135">
        <f t="shared" si="39"/>
        <v>0.6</v>
      </c>
      <c r="U161" s="135">
        <f t="shared" si="39"/>
        <v>0.6</v>
      </c>
      <c r="V161" s="135">
        <f t="shared" si="39"/>
        <v>0.6</v>
      </c>
      <c r="W161" s="135">
        <f t="shared" si="39"/>
        <v>0.6</v>
      </c>
      <c r="X161" s="135">
        <f t="shared" si="43"/>
        <v>0.6</v>
      </c>
      <c r="Y161" s="135">
        <f t="shared" si="43"/>
        <v>0.6</v>
      </c>
      <c r="Z161" s="135">
        <f t="shared" si="43"/>
        <v>0.6</v>
      </c>
      <c r="AA161" s="135">
        <f t="shared" si="43"/>
        <v>0.6</v>
      </c>
      <c r="AB161" s="135">
        <f t="shared" si="43"/>
        <v>0.6</v>
      </c>
      <c r="AC161" s="135">
        <f t="shared" si="43"/>
        <v>0.6</v>
      </c>
      <c r="AD161" s="135">
        <f t="shared" si="43"/>
        <v>0.6</v>
      </c>
      <c r="AE161" s="135">
        <f t="shared" si="43"/>
        <v>0.6</v>
      </c>
      <c r="AF161" s="135">
        <f t="shared" si="43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44"/>
        <v>0.6</v>
      </c>
      <c r="D162" s="135">
        <f t="shared" si="44"/>
        <v>0.6</v>
      </c>
      <c r="E162" s="135">
        <f t="shared" si="44"/>
        <v>0.6</v>
      </c>
      <c r="F162" s="135">
        <f t="shared" si="44"/>
        <v>0.6</v>
      </c>
      <c r="G162" s="135">
        <f t="shared" si="44"/>
        <v>0.6</v>
      </c>
      <c r="H162" s="135">
        <f t="shared" si="44"/>
        <v>0.6</v>
      </c>
      <c r="I162" s="135">
        <f t="shared" si="44"/>
        <v>0.6</v>
      </c>
      <c r="J162" s="135">
        <f t="shared" si="44"/>
        <v>0.6</v>
      </c>
      <c r="K162" s="135">
        <f t="shared" si="44"/>
        <v>0.6</v>
      </c>
      <c r="L162" s="135">
        <f t="shared" si="44"/>
        <v>0.6</v>
      </c>
      <c r="M162" s="135">
        <f t="shared" si="44"/>
        <v>0.6</v>
      </c>
      <c r="N162" s="135">
        <f t="shared" si="44"/>
        <v>0.6</v>
      </c>
      <c r="O162" s="135">
        <f t="shared" si="44"/>
        <v>0.6</v>
      </c>
      <c r="P162" s="135">
        <f t="shared" si="44"/>
        <v>0.6</v>
      </c>
      <c r="Q162" s="135">
        <f t="shared" si="44"/>
        <v>0.6</v>
      </c>
      <c r="R162" s="135">
        <f t="shared" si="39"/>
        <v>0.6</v>
      </c>
      <c r="S162" s="135">
        <f t="shared" si="39"/>
        <v>0.6</v>
      </c>
      <c r="T162" s="135">
        <f t="shared" si="39"/>
        <v>0.6</v>
      </c>
      <c r="U162" s="135">
        <f t="shared" si="39"/>
        <v>0.6</v>
      </c>
      <c r="V162" s="135">
        <f t="shared" si="39"/>
        <v>0.6</v>
      </c>
      <c r="W162" s="135">
        <f t="shared" si="39"/>
        <v>0.6</v>
      </c>
      <c r="X162" s="135">
        <f t="shared" si="43"/>
        <v>0.6</v>
      </c>
      <c r="Y162" s="135">
        <f t="shared" si="43"/>
        <v>0.6</v>
      </c>
      <c r="Z162" s="135">
        <f t="shared" si="43"/>
        <v>0.6</v>
      </c>
      <c r="AA162" s="135">
        <f t="shared" si="43"/>
        <v>0.6</v>
      </c>
      <c r="AB162" s="135">
        <f t="shared" si="43"/>
        <v>0.6</v>
      </c>
      <c r="AC162" s="135">
        <f t="shared" si="43"/>
        <v>0.6</v>
      </c>
      <c r="AD162" s="135">
        <f t="shared" si="43"/>
        <v>0.6</v>
      </c>
      <c r="AE162" s="135">
        <f t="shared" si="43"/>
        <v>0.6</v>
      </c>
      <c r="AF162" s="135">
        <f t="shared" si="43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44"/>
        <v>0.35</v>
      </c>
      <c r="D163" s="135">
        <f t="shared" si="44"/>
        <v>0.35</v>
      </c>
      <c r="E163" s="135">
        <f t="shared" si="44"/>
        <v>0.35</v>
      </c>
      <c r="F163" s="135">
        <f t="shared" si="44"/>
        <v>0.35</v>
      </c>
      <c r="G163" s="135">
        <f t="shared" si="44"/>
        <v>0.35</v>
      </c>
      <c r="H163" s="135">
        <f t="shared" si="44"/>
        <v>0.35</v>
      </c>
      <c r="I163" s="135">
        <f t="shared" si="44"/>
        <v>0.35</v>
      </c>
      <c r="J163" s="135">
        <f t="shared" si="44"/>
        <v>0.35</v>
      </c>
      <c r="K163" s="135">
        <f t="shared" si="44"/>
        <v>0.35</v>
      </c>
      <c r="L163" s="135">
        <f t="shared" si="44"/>
        <v>0.35</v>
      </c>
      <c r="M163" s="135">
        <f t="shared" si="44"/>
        <v>0.35</v>
      </c>
      <c r="N163" s="135">
        <f t="shared" si="44"/>
        <v>0.35</v>
      </c>
      <c r="O163" s="135">
        <f t="shared" si="44"/>
        <v>0.35</v>
      </c>
      <c r="P163" s="135">
        <f t="shared" si="44"/>
        <v>0.35</v>
      </c>
      <c r="Q163" s="135">
        <f t="shared" si="44"/>
        <v>0.35</v>
      </c>
      <c r="R163" s="135">
        <f t="shared" si="39"/>
        <v>0.35</v>
      </c>
      <c r="S163" s="135">
        <f t="shared" si="39"/>
        <v>0.35</v>
      </c>
      <c r="T163" s="135">
        <f t="shared" si="39"/>
        <v>0.35</v>
      </c>
      <c r="U163" s="135">
        <f t="shared" si="39"/>
        <v>0.35</v>
      </c>
      <c r="V163" s="135">
        <f t="shared" si="39"/>
        <v>0.35</v>
      </c>
      <c r="W163" s="135">
        <f t="shared" si="39"/>
        <v>0.35</v>
      </c>
      <c r="X163" s="135">
        <f t="shared" si="43"/>
        <v>0.35</v>
      </c>
      <c r="Y163" s="135">
        <f t="shared" si="43"/>
        <v>0.35</v>
      </c>
      <c r="Z163" s="135">
        <f t="shared" si="43"/>
        <v>0.35</v>
      </c>
      <c r="AA163" s="135">
        <f t="shared" si="43"/>
        <v>0.35</v>
      </c>
      <c r="AB163" s="135">
        <f t="shared" si="43"/>
        <v>0.35</v>
      </c>
      <c r="AC163" s="135">
        <f t="shared" si="43"/>
        <v>0.35</v>
      </c>
      <c r="AD163" s="135">
        <f t="shared" si="43"/>
        <v>0.35</v>
      </c>
      <c r="AE163" s="135">
        <f t="shared" si="43"/>
        <v>0.35</v>
      </c>
      <c r="AF163" s="135">
        <f t="shared" si="43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44"/>
        <v>0.28999999999999998</v>
      </c>
      <c r="D164" s="135">
        <f t="shared" si="44"/>
        <v>0.28999999999999998</v>
      </c>
      <c r="E164" s="135">
        <f t="shared" si="44"/>
        <v>0.28999999999999998</v>
      </c>
      <c r="F164" s="135">
        <f t="shared" si="44"/>
        <v>0.28999999999999998</v>
      </c>
      <c r="G164" s="135">
        <f t="shared" si="44"/>
        <v>0.28999999999999998</v>
      </c>
      <c r="H164" s="135">
        <f t="shared" si="44"/>
        <v>0.28999999999999998</v>
      </c>
      <c r="I164" s="135">
        <f t="shared" si="44"/>
        <v>0.28999999999999998</v>
      </c>
      <c r="J164" s="135">
        <f t="shared" si="44"/>
        <v>0.28999999999999998</v>
      </c>
      <c r="K164" s="135">
        <f t="shared" si="44"/>
        <v>0.28999999999999998</v>
      </c>
      <c r="L164" s="135">
        <f t="shared" si="44"/>
        <v>0.28999999999999998</v>
      </c>
      <c r="M164" s="135">
        <f t="shared" si="44"/>
        <v>0.28999999999999998</v>
      </c>
      <c r="N164" s="135">
        <f t="shared" si="44"/>
        <v>0.28999999999999998</v>
      </c>
      <c r="O164" s="135">
        <f t="shared" si="44"/>
        <v>0.28999999999999998</v>
      </c>
      <c r="P164" s="135">
        <f t="shared" si="44"/>
        <v>0.28999999999999998</v>
      </c>
      <c r="Q164" s="135">
        <f t="shared" si="44"/>
        <v>0.28999999999999998</v>
      </c>
      <c r="R164" s="135">
        <f t="shared" si="39"/>
        <v>0.28999999999999998</v>
      </c>
      <c r="S164" s="135">
        <f t="shared" si="39"/>
        <v>0.28999999999999998</v>
      </c>
      <c r="T164" s="135">
        <f t="shared" si="39"/>
        <v>0.28999999999999998</v>
      </c>
      <c r="U164" s="135">
        <f t="shared" si="39"/>
        <v>0.28999999999999998</v>
      </c>
      <c r="V164" s="135">
        <f t="shared" si="39"/>
        <v>0.28999999999999998</v>
      </c>
      <c r="W164" s="135">
        <f t="shared" si="39"/>
        <v>0.28999999999999998</v>
      </c>
      <c r="X164" s="135">
        <f t="shared" si="43"/>
        <v>0.28999999999999998</v>
      </c>
      <c r="Y164" s="135">
        <f t="shared" si="43"/>
        <v>0.28999999999999998</v>
      </c>
      <c r="Z164" s="135">
        <f t="shared" si="43"/>
        <v>0.28999999999999998</v>
      </c>
      <c r="AA164" s="135">
        <f t="shared" si="43"/>
        <v>0.28999999999999998</v>
      </c>
      <c r="AB164" s="135">
        <f t="shared" si="43"/>
        <v>0.28999999999999998</v>
      </c>
      <c r="AC164" s="135">
        <f t="shared" si="43"/>
        <v>0.28999999999999998</v>
      </c>
      <c r="AD164" s="135">
        <f t="shared" si="43"/>
        <v>0.28999999999999998</v>
      </c>
      <c r="AE164" s="135">
        <f t="shared" si="43"/>
        <v>0.28999999999999998</v>
      </c>
      <c r="AF164" s="135">
        <f t="shared" si="43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44"/>
        <v>0.06</v>
      </c>
      <c r="D165" s="135">
        <f t="shared" si="44"/>
        <v>0.06</v>
      </c>
      <c r="E165" s="135">
        <f t="shared" si="44"/>
        <v>0.06</v>
      </c>
      <c r="F165" s="135">
        <f t="shared" si="44"/>
        <v>0.06</v>
      </c>
      <c r="G165" s="135">
        <f t="shared" si="44"/>
        <v>0.06</v>
      </c>
      <c r="H165" s="135">
        <f t="shared" si="44"/>
        <v>0.06</v>
      </c>
      <c r="I165" s="135">
        <f t="shared" si="44"/>
        <v>0.06</v>
      </c>
      <c r="J165" s="135">
        <f t="shared" si="44"/>
        <v>0.06</v>
      </c>
      <c r="K165" s="135">
        <f t="shared" si="44"/>
        <v>0.06</v>
      </c>
      <c r="L165" s="135">
        <f t="shared" si="44"/>
        <v>0.06</v>
      </c>
      <c r="M165" s="135">
        <f t="shared" si="44"/>
        <v>0.06</v>
      </c>
      <c r="N165" s="135">
        <f t="shared" si="44"/>
        <v>0.06</v>
      </c>
      <c r="O165" s="135">
        <f t="shared" si="44"/>
        <v>0.06</v>
      </c>
      <c r="P165" s="135">
        <f t="shared" si="44"/>
        <v>0.06</v>
      </c>
      <c r="Q165" s="135">
        <f t="shared" si="44"/>
        <v>0.06</v>
      </c>
      <c r="R165" s="135">
        <f t="shared" si="39"/>
        <v>0.06</v>
      </c>
      <c r="S165" s="135">
        <f t="shared" si="39"/>
        <v>0.06</v>
      </c>
      <c r="T165" s="135">
        <f t="shared" si="39"/>
        <v>0.06</v>
      </c>
      <c r="U165" s="135">
        <f t="shared" si="39"/>
        <v>0.06</v>
      </c>
      <c r="V165" s="135">
        <f t="shared" si="39"/>
        <v>0.06</v>
      </c>
      <c r="W165" s="135">
        <f t="shared" si="39"/>
        <v>0.06</v>
      </c>
      <c r="X165" s="135">
        <f t="shared" si="43"/>
        <v>0.06</v>
      </c>
      <c r="Y165" s="135">
        <f t="shared" si="43"/>
        <v>0.06</v>
      </c>
      <c r="Z165" s="135">
        <f t="shared" si="43"/>
        <v>0.06</v>
      </c>
      <c r="AA165" s="135">
        <f t="shared" si="43"/>
        <v>0.06</v>
      </c>
      <c r="AB165" s="135">
        <f t="shared" si="43"/>
        <v>0.06</v>
      </c>
      <c r="AC165" s="135">
        <f t="shared" si="43"/>
        <v>0.06</v>
      </c>
      <c r="AD165" s="135">
        <f t="shared" si="43"/>
        <v>0.06</v>
      </c>
      <c r="AE165" s="135">
        <f t="shared" si="43"/>
        <v>0.06</v>
      </c>
      <c r="AF165" s="135">
        <f t="shared" si="43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44"/>
        <v>0.11</v>
      </c>
      <c r="D166" s="135">
        <f t="shared" si="44"/>
        <v>0.11</v>
      </c>
      <c r="E166" s="135">
        <f t="shared" si="44"/>
        <v>0.11</v>
      </c>
      <c r="F166" s="135">
        <f t="shared" si="44"/>
        <v>0.11</v>
      </c>
      <c r="G166" s="135">
        <f t="shared" si="44"/>
        <v>0.11</v>
      </c>
      <c r="H166" s="135">
        <f t="shared" si="44"/>
        <v>0.11</v>
      </c>
      <c r="I166" s="135">
        <f t="shared" si="44"/>
        <v>0.11</v>
      </c>
      <c r="J166" s="135">
        <f t="shared" si="44"/>
        <v>0.11</v>
      </c>
      <c r="K166" s="135">
        <f t="shared" si="44"/>
        <v>0.11</v>
      </c>
      <c r="L166" s="135">
        <f t="shared" si="44"/>
        <v>0.11</v>
      </c>
      <c r="M166" s="135">
        <f t="shared" si="44"/>
        <v>0.11</v>
      </c>
      <c r="N166" s="135">
        <f t="shared" si="44"/>
        <v>0.11</v>
      </c>
      <c r="O166" s="135">
        <f t="shared" si="44"/>
        <v>0.11</v>
      </c>
      <c r="P166" s="135">
        <f t="shared" si="44"/>
        <v>0.11</v>
      </c>
      <c r="Q166" s="135">
        <f t="shared" si="44"/>
        <v>0.11</v>
      </c>
      <c r="R166" s="135">
        <f t="shared" si="39"/>
        <v>0.11</v>
      </c>
      <c r="S166" s="135">
        <f t="shared" si="39"/>
        <v>0.11</v>
      </c>
      <c r="T166" s="135">
        <f t="shared" si="39"/>
        <v>0.11</v>
      </c>
      <c r="U166" s="135">
        <f t="shared" si="39"/>
        <v>0.11</v>
      </c>
      <c r="V166" s="135">
        <f t="shared" si="39"/>
        <v>0.11</v>
      </c>
      <c r="W166" s="135">
        <f t="shared" si="39"/>
        <v>0.11</v>
      </c>
      <c r="X166" s="135">
        <f t="shared" si="43"/>
        <v>0.11</v>
      </c>
      <c r="Y166" s="135">
        <f t="shared" si="43"/>
        <v>0.11</v>
      </c>
      <c r="Z166" s="135">
        <f t="shared" si="43"/>
        <v>0.11</v>
      </c>
      <c r="AA166" s="135">
        <f t="shared" si="43"/>
        <v>0.11</v>
      </c>
      <c r="AB166" s="135">
        <f t="shared" si="43"/>
        <v>0.11</v>
      </c>
      <c r="AC166" s="135">
        <f t="shared" si="43"/>
        <v>0.11</v>
      </c>
      <c r="AD166" s="135">
        <f t="shared" si="43"/>
        <v>0.11</v>
      </c>
      <c r="AE166" s="135">
        <f t="shared" si="43"/>
        <v>0.11</v>
      </c>
      <c r="AF166" s="135">
        <f t="shared" si="43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44"/>
        <v>0.1</v>
      </c>
      <c r="D167" s="135">
        <f t="shared" si="44"/>
        <v>0.1</v>
      </c>
      <c r="E167" s="135">
        <f t="shared" si="44"/>
        <v>0.1</v>
      </c>
      <c r="F167" s="135">
        <f t="shared" si="44"/>
        <v>0.1</v>
      </c>
      <c r="G167" s="135">
        <f t="shared" si="44"/>
        <v>0.1</v>
      </c>
      <c r="H167" s="135">
        <f t="shared" si="44"/>
        <v>0.1</v>
      </c>
      <c r="I167" s="135">
        <f t="shared" si="44"/>
        <v>0.1</v>
      </c>
      <c r="J167" s="135">
        <f t="shared" si="44"/>
        <v>0.1</v>
      </c>
      <c r="K167" s="135">
        <f t="shared" si="44"/>
        <v>0.1</v>
      </c>
      <c r="L167" s="135">
        <f t="shared" si="44"/>
        <v>0.1</v>
      </c>
      <c r="M167" s="135">
        <f t="shared" si="44"/>
        <v>0.1</v>
      </c>
      <c r="N167" s="135">
        <f t="shared" si="44"/>
        <v>0.1</v>
      </c>
      <c r="O167" s="135">
        <f t="shared" si="44"/>
        <v>0.1</v>
      </c>
      <c r="P167" s="135">
        <f t="shared" si="44"/>
        <v>0.1</v>
      </c>
      <c r="Q167" s="135">
        <f t="shared" si="44"/>
        <v>0.1</v>
      </c>
      <c r="R167" s="135">
        <f t="shared" si="39"/>
        <v>0.1</v>
      </c>
      <c r="S167" s="135">
        <f t="shared" si="39"/>
        <v>0.1</v>
      </c>
      <c r="T167" s="135">
        <f t="shared" si="39"/>
        <v>0.1</v>
      </c>
      <c r="U167" s="135">
        <f t="shared" si="39"/>
        <v>0.1</v>
      </c>
      <c r="V167" s="135">
        <f t="shared" si="39"/>
        <v>0.1</v>
      </c>
      <c r="W167" s="135">
        <f t="shared" si="39"/>
        <v>0.1</v>
      </c>
      <c r="X167" s="135">
        <f t="shared" si="43"/>
        <v>0.1</v>
      </c>
      <c r="Y167" s="135">
        <f t="shared" si="43"/>
        <v>0.1</v>
      </c>
      <c r="Z167" s="135">
        <f t="shared" si="43"/>
        <v>0.1</v>
      </c>
      <c r="AA167" s="135">
        <f t="shared" si="43"/>
        <v>0.1</v>
      </c>
      <c r="AB167" s="135">
        <f t="shared" si="43"/>
        <v>0.1</v>
      </c>
      <c r="AC167" s="135">
        <f t="shared" si="43"/>
        <v>0.1</v>
      </c>
      <c r="AD167" s="135">
        <f t="shared" si="43"/>
        <v>0.1</v>
      </c>
      <c r="AE167" s="135">
        <f t="shared" si="43"/>
        <v>0.1</v>
      </c>
      <c r="AF167" s="135">
        <f t="shared" si="43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44"/>
        <v>0.09</v>
      </c>
      <c r="D168" s="135">
        <f t="shared" si="44"/>
        <v>0.09</v>
      </c>
      <c r="E168" s="135">
        <f t="shared" si="44"/>
        <v>0.09</v>
      </c>
      <c r="F168" s="135">
        <f t="shared" si="44"/>
        <v>0.09</v>
      </c>
      <c r="G168" s="135">
        <f t="shared" si="44"/>
        <v>0.09</v>
      </c>
      <c r="H168" s="135">
        <f t="shared" si="44"/>
        <v>0.09</v>
      </c>
      <c r="I168" s="135">
        <f t="shared" si="44"/>
        <v>0.09</v>
      </c>
      <c r="J168" s="135">
        <f t="shared" si="44"/>
        <v>0.09</v>
      </c>
      <c r="K168" s="135">
        <f t="shared" si="44"/>
        <v>0.09</v>
      </c>
      <c r="L168" s="135">
        <f t="shared" si="44"/>
        <v>0.09</v>
      </c>
      <c r="M168" s="135">
        <f t="shared" si="44"/>
        <v>0.09</v>
      </c>
      <c r="N168" s="135">
        <f t="shared" si="44"/>
        <v>0.09</v>
      </c>
      <c r="O168" s="135">
        <f t="shared" si="44"/>
        <v>0.09</v>
      </c>
      <c r="P168" s="135">
        <f t="shared" si="44"/>
        <v>0.09</v>
      </c>
      <c r="Q168" s="135">
        <f t="shared" si="44"/>
        <v>0.09</v>
      </c>
      <c r="R168" s="135">
        <f t="shared" si="39"/>
        <v>0.09</v>
      </c>
      <c r="S168" s="135">
        <f t="shared" si="39"/>
        <v>0.09</v>
      </c>
      <c r="T168" s="135">
        <f t="shared" si="39"/>
        <v>0.09</v>
      </c>
      <c r="U168" s="135">
        <f t="shared" si="39"/>
        <v>0.09</v>
      </c>
      <c r="V168" s="135">
        <f t="shared" si="39"/>
        <v>0.09</v>
      </c>
      <c r="W168" s="135">
        <f t="shared" si="39"/>
        <v>0.09</v>
      </c>
      <c r="X168" s="135">
        <f t="shared" si="43"/>
        <v>0.09</v>
      </c>
      <c r="Y168" s="135">
        <f t="shared" si="43"/>
        <v>0.09</v>
      </c>
      <c r="Z168" s="135">
        <f t="shared" si="43"/>
        <v>0.09</v>
      </c>
      <c r="AA168" s="135">
        <f t="shared" si="43"/>
        <v>0.09</v>
      </c>
      <c r="AB168" s="135">
        <f t="shared" si="43"/>
        <v>0.09</v>
      </c>
      <c r="AC168" s="135">
        <f t="shared" si="43"/>
        <v>0.09</v>
      </c>
      <c r="AD168" s="135">
        <f t="shared" si="43"/>
        <v>0.09</v>
      </c>
      <c r="AE168" s="135">
        <f t="shared" si="43"/>
        <v>0.09</v>
      </c>
      <c r="AF168" s="135">
        <f t="shared" si="43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44"/>
        <v>0.04</v>
      </c>
      <c r="D169" s="135">
        <f t="shared" si="44"/>
        <v>0.04</v>
      </c>
      <c r="E169" s="135">
        <f t="shared" si="44"/>
        <v>0.04</v>
      </c>
      <c r="F169" s="135">
        <f t="shared" si="44"/>
        <v>0.04</v>
      </c>
      <c r="G169" s="135">
        <f t="shared" si="44"/>
        <v>0.04</v>
      </c>
      <c r="H169" s="135">
        <f t="shared" si="44"/>
        <v>0.04</v>
      </c>
      <c r="I169" s="135">
        <f t="shared" si="44"/>
        <v>0.04</v>
      </c>
      <c r="J169" s="135">
        <f t="shared" si="44"/>
        <v>0.04</v>
      </c>
      <c r="K169" s="135">
        <f t="shared" si="44"/>
        <v>0.04</v>
      </c>
      <c r="L169" s="135">
        <f t="shared" si="44"/>
        <v>0.04</v>
      </c>
      <c r="M169" s="135">
        <f t="shared" si="44"/>
        <v>0.04</v>
      </c>
      <c r="N169" s="135">
        <f t="shared" si="44"/>
        <v>0.04</v>
      </c>
      <c r="O169" s="135">
        <f t="shared" si="44"/>
        <v>0.04</v>
      </c>
      <c r="P169" s="135">
        <f t="shared" si="44"/>
        <v>0.04</v>
      </c>
      <c r="Q169" s="135">
        <f t="shared" si="44"/>
        <v>0.04</v>
      </c>
      <c r="R169" s="135">
        <f t="shared" si="39"/>
        <v>0.04</v>
      </c>
      <c r="S169" s="135">
        <f t="shared" si="39"/>
        <v>0.04</v>
      </c>
      <c r="T169" s="135">
        <f t="shared" si="39"/>
        <v>0.04</v>
      </c>
      <c r="U169" s="135">
        <f t="shared" si="39"/>
        <v>0.04</v>
      </c>
      <c r="V169" s="135">
        <f t="shared" si="39"/>
        <v>0.04</v>
      </c>
      <c r="W169" s="135">
        <f t="shared" si="39"/>
        <v>0.04</v>
      </c>
      <c r="X169" s="135">
        <f t="shared" si="43"/>
        <v>0.04</v>
      </c>
      <c r="Y169" s="135">
        <f t="shared" si="43"/>
        <v>0.04</v>
      </c>
      <c r="Z169" s="135">
        <f t="shared" si="43"/>
        <v>0.04</v>
      </c>
      <c r="AA169" s="135">
        <f t="shared" si="43"/>
        <v>0.04</v>
      </c>
      <c r="AB169" s="135">
        <f t="shared" si="43"/>
        <v>0.04</v>
      </c>
      <c r="AC169" s="135">
        <f t="shared" si="43"/>
        <v>0.04</v>
      </c>
      <c r="AD169" s="135">
        <f t="shared" si="43"/>
        <v>0.04</v>
      </c>
      <c r="AE169" s="135">
        <f t="shared" si="43"/>
        <v>0.04</v>
      </c>
      <c r="AF169" s="135">
        <f t="shared" si="43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44"/>
        <v>2.3E-2</v>
      </c>
      <c r="E170" s="135">
        <f t="shared" si="44"/>
        <v>2.3E-2</v>
      </c>
      <c r="F170" s="135">
        <f t="shared" si="44"/>
        <v>2.3E-2</v>
      </c>
      <c r="G170" s="135">
        <f t="shared" si="44"/>
        <v>2.3E-2</v>
      </c>
      <c r="H170" s="135">
        <f t="shared" si="44"/>
        <v>2.3E-2</v>
      </c>
      <c r="I170" s="135">
        <f t="shared" si="44"/>
        <v>2.3E-2</v>
      </c>
      <c r="J170" s="135">
        <f t="shared" si="44"/>
        <v>2.3E-2</v>
      </c>
      <c r="K170" s="135">
        <f t="shared" si="44"/>
        <v>2.3E-2</v>
      </c>
      <c r="L170" s="135">
        <f t="shared" si="44"/>
        <v>2.3E-2</v>
      </c>
      <c r="M170" s="135">
        <f t="shared" si="44"/>
        <v>2.3E-2</v>
      </c>
      <c r="N170" s="135">
        <f t="shared" si="44"/>
        <v>2.3E-2</v>
      </c>
      <c r="O170" s="135">
        <f t="shared" si="44"/>
        <v>2.3E-2</v>
      </c>
      <c r="P170" s="135">
        <f t="shared" si="44"/>
        <v>2.3E-2</v>
      </c>
      <c r="Q170" s="135">
        <f t="shared" si="44"/>
        <v>2.3E-2</v>
      </c>
      <c r="R170" s="135">
        <f t="shared" si="39"/>
        <v>2.3E-2</v>
      </c>
      <c r="S170" s="135">
        <f t="shared" si="39"/>
        <v>2.3E-2</v>
      </c>
      <c r="T170" s="135">
        <f t="shared" si="39"/>
        <v>2.3E-2</v>
      </c>
      <c r="U170" s="135">
        <f t="shared" si="39"/>
        <v>2.3E-2</v>
      </c>
      <c r="V170" s="135">
        <f t="shared" si="39"/>
        <v>2.3E-2</v>
      </c>
      <c r="W170" s="135">
        <f t="shared" si="39"/>
        <v>2.3E-2</v>
      </c>
      <c r="X170" s="135">
        <f t="shared" si="43"/>
        <v>2.3E-2</v>
      </c>
      <c r="Y170" s="135">
        <f t="shared" si="43"/>
        <v>2.3E-2</v>
      </c>
      <c r="Z170" s="135">
        <f t="shared" si="43"/>
        <v>2.3E-2</v>
      </c>
      <c r="AA170" s="135">
        <f t="shared" si="43"/>
        <v>2.3E-2</v>
      </c>
      <c r="AB170" s="135">
        <f t="shared" si="43"/>
        <v>2.3E-2</v>
      </c>
      <c r="AC170" s="135">
        <f t="shared" si="43"/>
        <v>2.3E-2</v>
      </c>
      <c r="AD170" s="135">
        <f t="shared" si="43"/>
        <v>2.3E-2</v>
      </c>
      <c r="AE170" s="135">
        <f t="shared" si="43"/>
        <v>2.3E-2</v>
      </c>
      <c r="AF170" s="135">
        <f t="shared" si="43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45">SUM(B89:B170)</f>
        <v>195.60600000000002</v>
      </c>
      <c r="C171" s="140">
        <f t="shared" si="45"/>
        <v>195.60600000000002</v>
      </c>
      <c r="D171" s="140">
        <f t="shared" si="45"/>
        <v>195.60600000000002</v>
      </c>
      <c r="E171" s="140">
        <f t="shared" si="45"/>
        <v>195.60600000000002</v>
      </c>
      <c r="F171" s="140">
        <f t="shared" si="45"/>
        <v>195.60600000000002</v>
      </c>
      <c r="G171" s="140">
        <f t="shared" si="45"/>
        <v>195.60600000000002</v>
      </c>
      <c r="H171" s="140">
        <f t="shared" si="45"/>
        <v>195.60600000000002</v>
      </c>
      <c r="I171" s="140">
        <f t="shared" si="45"/>
        <v>193.00600000000006</v>
      </c>
      <c r="J171" s="140">
        <f t="shared" si="45"/>
        <v>193.00600000000006</v>
      </c>
      <c r="K171" s="140">
        <f t="shared" si="45"/>
        <v>193.00600000000006</v>
      </c>
      <c r="L171" s="140">
        <f t="shared" si="45"/>
        <v>193.00600000000006</v>
      </c>
      <c r="M171" s="140">
        <f t="shared" si="45"/>
        <v>193.00600000000006</v>
      </c>
      <c r="N171" s="140">
        <f t="shared" si="45"/>
        <v>193.00600000000006</v>
      </c>
      <c r="O171" s="140">
        <f t="shared" si="45"/>
        <v>193.00600000000006</v>
      </c>
      <c r="P171" s="140">
        <f t="shared" si="45"/>
        <v>193.00600000000006</v>
      </c>
      <c r="Q171" s="140">
        <f t="shared" si="45"/>
        <v>193.00600000000006</v>
      </c>
      <c r="R171" s="140">
        <f t="shared" si="45"/>
        <v>193.00600000000006</v>
      </c>
      <c r="S171" s="140">
        <f t="shared" si="45"/>
        <v>193.00600000000006</v>
      </c>
      <c r="T171" s="140">
        <f t="shared" si="45"/>
        <v>193.00600000000006</v>
      </c>
      <c r="U171" s="140">
        <f t="shared" si="45"/>
        <v>193.00600000000006</v>
      </c>
      <c r="V171" s="140">
        <f t="shared" si="45"/>
        <v>193.00600000000006</v>
      </c>
      <c r="W171" s="140">
        <f t="shared" si="45"/>
        <v>193.00600000000006</v>
      </c>
      <c r="X171" s="140">
        <f t="shared" si="45"/>
        <v>193.00600000000006</v>
      </c>
      <c r="Y171" s="140">
        <f t="shared" si="45"/>
        <v>193.00600000000006</v>
      </c>
      <c r="Z171" s="140">
        <f t="shared" si="45"/>
        <v>193.00600000000006</v>
      </c>
      <c r="AA171" s="140">
        <f t="shared" si="45"/>
        <v>193.00600000000006</v>
      </c>
      <c r="AB171" s="140">
        <f t="shared" si="45"/>
        <v>193.00600000000006</v>
      </c>
      <c r="AC171" s="140">
        <f t="shared" si="45"/>
        <v>193.00600000000006</v>
      </c>
      <c r="AD171" s="140">
        <f t="shared" si="45"/>
        <v>193.00600000000006</v>
      </c>
      <c r="AE171" s="140">
        <f t="shared" si="45"/>
        <v>193.00600000000006</v>
      </c>
      <c r="AF171" s="140">
        <f t="shared" si="45"/>
        <v>193.00600000000006</v>
      </c>
      <c r="AG171" s="141">
        <f t="shared" si="45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46">B173</f>
        <v>0.3</v>
      </c>
      <c r="D173" s="142">
        <f t="shared" si="46"/>
        <v>0.3</v>
      </c>
      <c r="E173" s="142">
        <f t="shared" si="46"/>
        <v>0.3</v>
      </c>
      <c r="F173" s="142">
        <f t="shared" si="46"/>
        <v>0.3</v>
      </c>
      <c r="G173" s="142">
        <f t="shared" si="46"/>
        <v>0.3</v>
      </c>
      <c r="H173" s="142">
        <f t="shared" si="46"/>
        <v>0.3</v>
      </c>
      <c r="I173" s="142">
        <f t="shared" si="46"/>
        <v>0.3</v>
      </c>
      <c r="J173" s="142">
        <f t="shared" si="46"/>
        <v>0.3</v>
      </c>
      <c r="K173" s="142">
        <f t="shared" si="46"/>
        <v>0.3</v>
      </c>
      <c r="L173" s="142">
        <f t="shared" si="46"/>
        <v>0.3</v>
      </c>
      <c r="M173" s="142">
        <f t="shared" si="46"/>
        <v>0.3</v>
      </c>
      <c r="N173" s="142">
        <f t="shared" si="46"/>
        <v>0.3</v>
      </c>
      <c r="O173" s="142">
        <f t="shared" si="46"/>
        <v>0.3</v>
      </c>
      <c r="P173" s="142">
        <f t="shared" si="46"/>
        <v>0.3</v>
      </c>
      <c r="Q173" s="142">
        <f t="shared" si="46"/>
        <v>0.3</v>
      </c>
      <c r="R173" s="142">
        <f t="shared" si="46"/>
        <v>0.3</v>
      </c>
      <c r="S173" s="142">
        <f t="shared" ref="S173:AF178" si="47">R173</f>
        <v>0.3</v>
      </c>
      <c r="T173" s="142">
        <f t="shared" si="47"/>
        <v>0.3</v>
      </c>
      <c r="U173" s="142">
        <f t="shared" si="47"/>
        <v>0.3</v>
      </c>
      <c r="V173" s="142">
        <f t="shared" si="47"/>
        <v>0.3</v>
      </c>
      <c r="W173" s="142">
        <f t="shared" si="47"/>
        <v>0.3</v>
      </c>
      <c r="X173" s="142">
        <f t="shared" si="47"/>
        <v>0.3</v>
      </c>
      <c r="Y173" s="142">
        <f t="shared" si="47"/>
        <v>0.3</v>
      </c>
      <c r="Z173" s="142">
        <f t="shared" si="47"/>
        <v>0.3</v>
      </c>
      <c r="AA173" s="142">
        <f t="shared" si="47"/>
        <v>0.3</v>
      </c>
      <c r="AB173" s="142">
        <f t="shared" si="47"/>
        <v>0.3</v>
      </c>
      <c r="AC173" s="142">
        <f t="shared" si="47"/>
        <v>0.3</v>
      </c>
      <c r="AD173" s="142">
        <f t="shared" si="47"/>
        <v>0.3</v>
      </c>
      <c r="AE173" s="142">
        <f t="shared" si="47"/>
        <v>0.3</v>
      </c>
      <c r="AF173" s="142">
        <f t="shared" si="47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46"/>
        <v>0.4</v>
      </c>
      <c r="D174" s="135">
        <f t="shared" si="46"/>
        <v>0.4</v>
      </c>
      <c r="E174" s="135">
        <f t="shared" si="46"/>
        <v>0.4</v>
      </c>
      <c r="F174" s="135">
        <f t="shared" si="46"/>
        <v>0.4</v>
      </c>
      <c r="G174" s="135">
        <f t="shared" si="46"/>
        <v>0.4</v>
      </c>
      <c r="H174" s="135">
        <f t="shared" si="46"/>
        <v>0.4</v>
      </c>
      <c r="I174" s="135">
        <f t="shared" si="46"/>
        <v>0.4</v>
      </c>
      <c r="J174" s="135">
        <f t="shared" si="46"/>
        <v>0.4</v>
      </c>
      <c r="K174" s="135">
        <f t="shared" si="46"/>
        <v>0.4</v>
      </c>
      <c r="L174" s="135">
        <f t="shared" si="46"/>
        <v>0.4</v>
      </c>
      <c r="M174" s="135">
        <f t="shared" si="46"/>
        <v>0.4</v>
      </c>
      <c r="N174" s="135">
        <f t="shared" si="46"/>
        <v>0.4</v>
      </c>
      <c r="O174" s="135">
        <f t="shared" si="46"/>
        <v>0.4</v>
      </c>
      <c r="P174" s="135">
        <f t="shared" si="46"/>
        <v>0.4</v>
      </c>
      <c r="Q174" s="135">
        <f t="shared" si="46"/>
        <v>0.4</v>
      </c>
      <c r="R174" s="135">
        <f t="shared" si="46"/>
        <v>0.4</v>
      </c>
      <c r="S174" s="135">
        <f t="shared" si="47"/>
        <v>0.4</v>
      </c>
      <c r="T174" s="135">
        <f t="shared" si="47"/>
        <v>0.4</v>
      </c>
      <c r="U174" s="135">
        <f t="shared" si="47"/>
        <v>0.4</v>
      </c>
      <c r="V174" s="135">
        <f>U174</f>
        <v>0.4</v>
      </c>
      <c r="W174" s="135">
        <f>V174</f>
        <v>0.4</v>
      </c>
      <c r="X174" s="135">
        <f t="shared" si="47"/>
        <v>0.4</v>
      </c>
      <c r="Y174" s="135">
        <f t="shared" si="47"/>
        <v>0.4</v>
      </c>
      <c r="Z174" s="135">
        <f t="shared" si="47"/>
        <v>0.4</v>
      </c>
      <c r="AA174" s="135">
        <f t="shared" si="47"/>
        <v>0.4</v>
      </c>
      <c r="AB174" s="135">
        <f t="shared" si="47"/>
        <v>0.4</v>
      </c>
      <c r="AC174" s="135">
        <f t="shared" si="47"/>
        <v>0.4</v>
      </c>
      <c r="AD174" s="135">
        <f t="shared" si="47"/>
        <v>0.4</v>
      </c>
      <c r="AE174" s="135">
        <f t="shared" si="47"/>
        <v>0.4</v>
      </c>
      <c r="AF174" s="135">
        <f t="shared" si="47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46"/>
        <v>1.5</v>
      </c>
      <c r="D175" s="135">
        <f t="shared" si="46"/>
        <v>1.5</v>
      </c>
      <c r="E175" s="135">
        <f t="shared" si="46"/>
        <v>1.5</v>
      </c>
      <c r="F175" s="135">
        <f t="shared" si="46"/>
        <v>1.5</v>
      </c>
      <c r="G175" s="135">
        <f t="shared" si="46"/>
        <v>1.5</v>
      </c>
      <c r="H175" s="135">
        <f t="shared" si="46"/>
        <v>1.5</v>
      </c>
      <c r="I175" s="135">
        <f t="shared" si="46"/>
        <v>1.5</v>
      </c>
      <c r="J175" s="135">
        <f t="shared" si="46"/>
        <v>1.5</v>
      </c>
      <c r="K175" s="135">
        <f t="shared" si="46"/>
        <v>1.5</v>
      </c>
      <c r="L175" s="135">
        <f t="shared" si="46"/>
        <v>1.5</v>
      </c>
      <c r="M175" s="135">
        <f t="shared" si="46"/>
        <v>1.5</v>
      </c>
      <c r="N175" s="135">
        <f t="shared" si="46"/>
        <v>1.5</v>
      </c>
      <c r="O175" s="135">
        <f t="shared" si="46"/>
        <v>1.5</v>
      </c>
      <c r="P175" s="135">
        <f t="shared" si="46"/>
        <v>1.5</v>
      </c>
      <c r="Q175" s="135">
        <f t="shared" si="46"/>
        <v>1.5</v>
      </c>
      <c r="R175" s="135">
        <f t="shared" si="46"/>
        <v>1.5</v>
      </c>
      <c r="S175" s="135">
        <f t="shared" si="47"/>
        <v>1.5</v>
      </c>
      <c r="T175" s="135">
        <f t="shared" si="47"/>
        <v>1.5</v>
      </c>
      <c r="U175" s="135">
        <f t="shared" si="47"/>
        <v>1.5</v>
      </c>
      <c r="V175" s="135">
        <f t="shared" si="47"/>
        <v>1.5</v>
      </c>
      <c r="W175" s="135">
        <f t="shared" si="47"/>
        <v>1.5</v>
      </c>
      <c r="X175" s="135">
        <f t="shared" si="47"/>
        <v>1.5</v>
      </c>
      <c r="Y175" s="135">
        <f t="shared" si="47"/>
        <v>1.5</v>
      </c>
      <c r="Z175" s="135">
        <f t="shared" si="47"/>
        <v>1.5</v>
      </c>
      <c r="AA175" s="135">
        <f t="shared" si="47"/>
        <v>1.5</v>
      </c>
      <c r="AB175" s="135">
        <f t="shared" si="47"/>
        <v>1.5</v>
      </c>
      <c r="AC175" s="135">
        <f t="shared" si="47"/>
        <v>1.5</v>
      </c>
      <c r="AD175" s="135">
        <f t="shared" si="47"/>
        <v>1.5</v>
      </c>
      <c r="AE175" s="135">
        <f t="shared" si="47"/>
        <v>1.5</v>
      </c>
      <c r="AF175" s="135">
        <f t="shared" si="47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46"/>
        <v>0.3</v>
      </c>
      <c r="D176" s="135">
        <f t="shared" si="46"/>
        <v>0.3</v>
      </c>
      <c r="E176" s="135">
        <f t="shared" si="46"/>
        <v>0.3</v>
      </c>
      <c r="F176" s="135">
        <f t="shared" si="46"/>
        <v>0.3</v>
      </c>
      <c r="G176" s="135">
        <f t="shared" si="46"/>
        <v>0.3</v>
      </c>
      <c r="H176" s="135">
        <f t="shared" si="46"/>
        <v>0.3</v>
      </c>
      <c r="I176" s="135">
        <f t="shared" si="46"/>
        <v>0.3</v>
      </c>
      <c r="J176" s="135">
        <f t="shared" si="46"/>
        <v>0.3</v>
      </c>
      <c r="K176" s="135">
        <f t="shared" si="46"/>
        <v>0.3</v>
      </c>
      <c r="L176" s="135">
        <f t="shared" si="46"/>
        <v>0.3</v>
      </c>
      <c r="M176" s="135">
        <f t="shared" si="46"/>
        <v>0.3</v>
      </c>
      <c r="N176" s="135">
        <f t="shared" si="46"/>
        <v>0.3</v>
      </c>
      <c r="O176" s="135">
        <f t="shared" si="46"/>
        <v>0.3</v>
      </c>
      <c r="P176" s="135">
        <f t="shared" si="46"/>
        <v>0.3</v>
      </c>
      <c r="Q176" s="135">
        <f t="shared" si="46"/>
        <v>0.3</v>
      </c>
      <c r="R176" s="135">
        <f t="shared" si="46"/>
        <v>0.3</v>
      </c>
      <c r="S176" s="135">
        <f t="shared" si="47"/>
        <v>0.3</v>
      </c>
      <c r="T176" s="135">
        <f t="shared" si="47"/>
        <v>0.3</v>
      </c>
      <c r="U176" s="135">
        <f t="shared" si="47"/>
        <v>0.3</v>
      </c>
      <c r="V176" s="135">
        <f t="shared" si="47"/>
        <v>0.3</v>
      </c>
      <c r="W176" s="135">
        <f t="shared" si="47"/>
        <v>0.3</v>
      </c>
      <c r="X176" s="135">
        <f t="shared" si="47"/>
        <v>0.3</v>
      </c>
      <c r="Y176" s="135">
        <f t="shared" si="47"/>
        <v>0.3</v>
      </c>
      <c r="Z176" s="135">
        <f t="shared" si="47"/>
        <v>0.3</v>
      </c>
      <c r="AA176" s="135">
        <f t="shared" si="47"/>
        <v>0.3</v>
      </c>
      <c r="AB176" s="135">
        <f t="shared" si="47"/>
        <v>0.3</v>
      </c>
      <c r="AC176" s="135">
        <f t="shared" si="47"/>
        <v>0.3</v>
      </c>
      <c r="AD176" s="135">
        <f t="shared" si="47"/>
        <v>0.3</v>
      </c>
      <c r="AE176" s="135">
        <f t="shared" si="47"/>
        <v>0.3</v>
      </c>
      <c r="AF176" s="135">
        <f t="shared" si="47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46"/>
        <v>0.4</v>
      </c>
      <c r="D177" s="135">
        <f t="shared" si="46"/>
        <v>0.4</v>
      </c>
      <c r="E177" s="135">
        <f t="shared" si="46"/>
        <v>0.4</v>
      </c>
      <c r="F177" s="135">
        <f t="shared" si="46"/>
        <v>0.4</v>
      </c>
      <c r="G177" s="135">
        <f t="shared" si="46"/>
        <v>0.4</v>
      </c>
      <c r="H177" s="135">
        <f t="shared" si="46"/>
        <v>0.4</v>
      </c>
      <c r="I177" s="135">
        <f t="shared" si="46"/>
        <v>0.4</v>
      </c>
      <c r="J177" s="135">
        <f t="shared" si="46"/>
        <v>0.4</v>
      </c>
      <c r="K177" s="135">
        <f t="shared" si="46"/>
        <v>0.4</v>
      </c>
      <c r="L177" s="135">
        <f t="shared" si="46"/>
        <v>0.4</v>
      </c>
      <c r="M177" s="135">
        <f t="shared" si="46"/>
        <v>0.4</v>
      </c>
      <c r="N177" s="135">
        <f t="shared" si="46"/>
        <v>0.4</v>
      </c>
      <c r="O177" s="135">
        <f t="shared" si="46"/>
        <v>0.4</v>
      </c>
      <c r="P177" s="135">
        <f t="shared" si="46"/>
        <v>0.4</v>
      </c>
      <c r="Q177" s="135">
        <f t="shared" si="46"/>
        <v>0.4</v>
      </c>
      <c r="R177" s="135">
        <f t="shared" si="46"/>
        <v>0.4</v>
      </c>
      <c r="S177" s="135">
        <f t="shared" si="47"/>
        <v>0.4</v>
      </c>
      <c r="T177" s="135">
        <f t="shared" si="47"/>
        <v>0.4</v>
      </c>
      <c r="U177" s="135">
        <f t="shared" si="47"/>
        <v>0.4</v>
      </c>
      <c r="V177" s="135">
        <f t="shared" si="47"/>
        <v>0.4</v>
      </c>
      <c r="W177" s="135">
        <f t="shared" si="47"/>
        <v>0.4</v>
      </c>
      <c r="X177" s="135">
        <f t="shared" si="47"/>
        <v>0.4</v>
      </c>
      <c r="Y177" s="135">
        <f t="shared" si="47"/>
        <v>0.4</v>
      </c>
      <c r="Z177" s="135">
        <f t="shared" si="47"/>
        <v>0.4</v>
      </c>
      <c r="AA177" s="135">
        <f t="shared" si="47"/>
        <v>0.4</v>
      </c>
      <c r="AB177" s="135">
        <f t="shared" si="47"/>
        <v>0.4</v>
      </c>
      <c r="AC177" s="135">
        <f t="shared" si="47"/>
        <v>0.4</v>
      </c>
      <c r="AD177" s="135">
        <f t="shared" si="47"/>
        <v>0.4</v>
      </c>
      <c r="AE177" s="135">
        <f t="shared" si="47"/>
        <v>0.4</v>
      </c>
      <c r="AF177" s="135">
        <f t="shared" si="47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46"/>
        <v>0.64</v>
      </c>
      <c r="D178" s="145">
        <f t="shared" si="46"/>
        <v>0.64</v>
      </c>
      <c r="E178" s="145">
        <f t="shared" si="46"/>
        <v>0.64</v>
      </c>
      <c r="F178" s="145">
        <f t="shared" si="46"/>
        <v>0.64</v>
      </c>
      <c r="G178" s="145">
        <f t="shared" si="46"/>
        <v>0.64</v>
      </c>
      <c r="H178" s="145">
        <f t="shared" si="46"/>
        <v>0.64</v>
      </c>
      <c r="I178" s="145">
        <f t="shared" si="46"/>
        <v>0.64</v>
      </c>
      <c r="J178" s="145">
        <f t="shared" si="46"/>
        <v>0.64</v>
      </c>
      <c r="K178" s="145">
        <f t="shared" si="46"/>
        <v>0.64</v>
      </c>
      <c r="L178" s="145">
        <f t="shared" si="46"/>
        <v>0.64</v>
      </c>
      <c r="M178" s="145">
        <f t="shared" si="46"/>
        <v>0.64</v>
      </c>
      <c r="N178" s="145">
        <f t="shared" si="46"/>
        <v>0.64</v>
      </c>
      <c r="O178" s="145">
        <f t="shared" si="46"/>
        <v>0.64</v>
      </c>
      <c r="P178" s="145">
        <f t="shared" si="46"/>
        <v>0.64</v>
      </c>
      <c r="Q178" s="145">
        <f t="shared" si="46"/>
        <v>0.64</v>
      </c>
      <c r="R178" s="145">
        <f t="shared" si="46"/>
        <v>0.64</v>
      </c>
      <c r="S178" s="145">
        <f t="shared" si="47"/>
        <v>0.64</v>
      </c>
      <c r="T178" s="145">
        <f t="shared" si="47"/>
        <v>0.64</v>
      </c>
      <c r="U178" s="145">
        <f t="shared" si="47"/>
        <v>0.64</v>
      </c>
      <c r="V178" s="145">
        <f t="shared" si="47"/>
        <v>0.64</v>
      </c>
      <c r="W178" s="145">
        <f t="shared" si="47"/>
        <v>0.64</v>
      </c>
      <c r="X178" s="145">
        <f t="shared" si="47"/>
        <v>0.64</v>
      </c>
      <c r="Y178" s="145">
        <f t="shared" si="47"/>
        <v>0.64</v>
      </c>
      <c r="Z178" s="145">
        <f t="shared" si="47"/>
        <v>0.64</v>
      </c>
      <c r="AA178" s="145">
        <f t="shared" si="47"/>
        <v>0.64</v>
      </c>
      <c r="AB178" s="145">
        <f t="shared" si="47"/>
        <v>0.64</v>
      </c>
      <c r="AC178" s="145">
        <f t="shared" si="47"/>
        <v>0.64</v>
      </c>
      <c r="AD178" s="145">
        <f t="shared" si="47"/>
        <v>0.64</v>
      </c>
      <c r="AE178" s="145">
        <f t="shared" si="47"/>
        <v>0.64</v>
      </c>
      <c r="AF178" s="145">
        <f t="shared" si="47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48">SUM(C173:C178)</f>
        <v>3.54</v>
      </c>
      <c r="D179" s="148">
        <f t="shared" si="48"/>
        <v>3.54</v>
      </c>
      <c r="E179" s="148">
        <f t="shared" si="48"/>
        <v>3.54</v>
      </c>
      <c r="F179" s="148">
        <f t="shared" si="48"/>
        <v>3.54</v>
      </c>
      <c r="G179" s="148">
        <f t="shared" si="48"/>
        <v>3.54</v>
      </c>
      <c r="H179" s="148">
        <f t="shared" si="48"/>
        <v>3.54</v>
      </c>
      <c r="I179" s="148">
        <f t="shared" si="48"/>
        <v>3.54</v>
      </c>
      <c r="J179" s="148">
        <f t="shared" si="48"/>
        <v>3.54</v>
      </c>
      <c r="K179" s="148">
        <f t="shared" si="48"/>
        <v>3.54</v>
      </c>
      <c r="L179" s="148">
        <f>SUM(L173:L178)</f>
        <v>3.54</v>
      </c>
      <c r="M179" s="148">
        <f t="shared" ref="M179:R179" si="49">SUM(M173:M178)</f>
        <v>3.54</v>
      </c>
      <c r="N179" s="148">
        <f t="shared" si="49"/>
        <v>3.54</v>
      </c>
      <c r="O179" s="148">
        <f t="shared" si="49"/>
        <v>3.54</v>
      </c>
      <c r="P179" s="148">
        <f t="shared" si="49"/>
        <v>3.54</v>
      </c>
      <c r="Q179" s="148">
        <f t="shared" si="49"/>
        <v>3.54</v>
      </c>
      <c r="R179" s="148">
        <f t="shared" si="49"/>
        <v>3.54</v>
      </c>
      <c r="S179" s="148">
        <f>SUM(S173:S178)</f>
        <v>3.54</v>
      </c>
      <c r="T179" s="148">
        <f t="shared" ref="T179:AG179" si="50">SUM(T173:T178)</f>
        <v>3.54</v>
      </c>
      <c r="U179" s="148">
        <f t="shared" si="50"/>
        <v>3.54</v>
      </c>
      <c r="V179" s="148">
        <f t="shared" si="50"/>
        <v>3.54</v>
      </c>
      <c r="W179" s="148">
        <f t="shared" si="50"/>
        <v>3.54</v>
      </c>
      <c r="X179" s="148">
        <f t="shared" si="50"/>
        <v>3.54</v>
      </c>
      <c r="Y179" s="148">
        <f t="shared" si="50"/>
        <v>3.54</v>
      </c>
      <c r="Z179" s="148">
        <f t="shared" si="50"/>
        <v>3.54</v>
      </c>
      <c r="AA179" s="148">
        <f t="shared" si="50"/>
        <v>3.54</v>
      </c>
      <c r="AB179" s="148">
        <f t="shared" si="50"/>
        <v>3.54</v>
      </c>
      <c r="AC179" s="148">
        <f t="shared" si="50"/>
        <v>3.54</v>
      </c>
      <c r="AD179" s="148">
        <f t="shared" si="50"/>
        <v>3.54</v>
      </c>
      <c r="AE179" s="148">
        <f t="shared" si="50"/>
        <v>3.54</v>
      </c>
      <c r="AF179" s="148">
        <f t="shared" si="50"/>
        <v>3.54</v>
      </c>
      <c r="AG179" s="149">
        <f t="shared" si="50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1053.44</v>
      </c>
      <c r="C188" s="163">
        <f>INDEX(F9:M9,1,MATCH(MAX(F65:M65),F65:M65,0))</f>
        <v>0.375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28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28)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28)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51">B65</f>
        <v>855.33999999999992</v>
      </c>
      <c r="U193" s="172">
        <f t="shared" si="51"/>
        <v>844.74</v>
      </c>
      <c r="V193" s="172">
        <f t="shared" si="51"/>
        <v>842.64</v>
      </c>
      <c r="W193" s="172">
        <f t="shared" si="51"/>
        <v>833.44</v>
      </c>
      <c r="X193" s="172">
        <f t="shared" si="51"/>
        <v>866.84</v>
      </c>
      <c r="Y193" s="172">
        <f t="shared" si="51"/>
        <v>860.43999999999994</v>
      </c>
      <c r="Z193" s="172">
        <f t="shared" si="51"/>
        <v>904.63999999999987</v>
      </c>
      <c r="AA193" s="172">
        <f t="shared" si="51"/>
        <v>926.54</v>
      </c>
      <c r="AB193" s="172">
        <f t="shared" si="51"/>
        <v>955.04</v>
      </c>
      <c r="AC193" s="172">
        <f t="shared" si="51"/>
        <v>968.14</v>
      </c>
      <c r="AD193" s="172">
        <f t="shared" si="51"/>
        <v>1026.54</v>
      </c>
      <c r="AE193" s="172">
        <f t="shared" si="51"/>
        <v>1053.44</v>
      </c>
      <c r="AF193" s="172">
        <f t="shared" si="51"/>
        <v>1025.8399999999999</v>
      </c>
      <c r="AG193" s="172">
        <f t="shared" si="51"/>
        <v>1017.6400000000001</v>
      </c>
      <c r="AH193" s="172">
        <f t="shared" si="51"/>
        <v>991.04</v>
      </c>
      <c r="AI193" s="172">
        <f t="shared" si="51"/>
        <v>995.24</v>
      </c>
      <c r="AJ193" s="172">
        <f t="shared" si="51"/>
        <v>1005.04</v>
      </c>
      <c r="AK193" s="172">
        <f t="shared" si="51"/>
        <v>993.04000000000008</v>
      </c>
      <c r="AL193" s="172">
        <f t="shared" si="51"/>
        <v>998.81999999999994</v>
      </c>
      <c r="AM193" s="172">
        <f t="shared" si="51"/>
        <v>952.74</v>
      </c>
      <c r="AN193" s="172">
        <f t="shared" si="51"/>
        <v>986.04000000000008</v>
      </c>
      <c r="AO193" s="172">
        <f t="shared" si="51"/>
        <v>962.04000000000008</v>
      </c>
      <c r="AP193" s="172">
        <f t="shared" si="51"/>
        <v>983.74000000000012</v>
      </c>
      <c r="AQ193" s="172">
        <f t="shared" si="51"/>
        <v>1079.6399999999999</v>
      </c>
      <c r="AR193" s="172">
        <f t="shared" si="51"/>
        <v>1129.3999999999999</v>
      </c>
      <c r="AS193" s="172">
        <f t="shared" si="51"/>
        <v>1108.4900000000002</v>
      </c>
      <c r="AT193" s="172">
        <f t="shared" si="51"/>
        <v>1089.7199999999998</v>
      </c>
      <c r="AU193" s="172">
        <f t="shared" si="51"/>
        <v>1017.9399999999999</v>
      </c>
      <c r="AV193" s="172">
        <f t="shared" si="51"/>
        <v>929.9</v>
      </c>
      <c r="AW193" s="172">
        <f t="shared" si="51"/>
        <v>867.33999999999992</v>
      </c>
      <c r="AX193" s="172">
        <f t="shared" si="51"/>
        <v>829.04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52">B178</f>
        <v>0.64</v>
      </c>
      <c r="C214" s="175">
        <f t="shared" si="52"/>
        <v>0.64</v>
      </c>
      <c r="D214" s="175">
        <f t="shared" si="52"/>
        <v>0.64</v>
      </c>
      <c r="E214" s="175">
        <f t="shared" si="52"/>
        <v>0.64</v>
      </c>
      <c r="F214" s="175">
        <f t="shared" si="52"/>
        <v>0.64</v>
      </c>
      <c r="G214" s="175">
        <f t="shared" si="52"/>
        <v>0.64</v>
      </c>
      <c r="H214" s="175">
        <f t="shared" si="52"/>
        <v>0.64</v>
      </c>
      <c r="I214" s="175">
        <f t="shared" si="52"/>
        <v>0.64</v>
      </c>
      <c r="J214" s="175">
        <f t="shared" si="52"/>
        <v>0.64</v>
      </c>
      <c r="K214" s="175">
        <f t="shared" si="52"/>
        <v>0.64</v>
      </c>
      <c r="L214" s="175">
        <f t="shared" si="52"/>
        <v>0.64</v>
      </c>
      <c r="M214" s="175">
        <f t="shared" si="52"/>
        <v>0.64</v>
      </c>
      <c r="N214" s="175">
        <f t="shared" si="52"/>
        <v>0.64</v>
      </c>
      <c r="O214" s="175">
        <f t="shared" si="52"/>
        <v>0.64</v>
      </c>
      <c r="P214" s="175">
        <f t="shared" si="52"/>
        <v>0.64</v>
      </c>
      <c r="Q214" s="175">
        <f t="shared" si="52"/>
        <v>0.64</v>
      </c>
      <c r="R214" s="175">
        <f t="shared" si="52"/>
        <v>0.64</v>
      </c>
      <c r="S214" s="175">
        <f t="shared" si="52"/>
        <v>0.64</v>
      </c>
      <c r="T214" s="175">
        <f t="shared" si="52"/>
        <v>0.64</v>
      </c>
      <c r="U214" s="175">
        <f t="shared" si="52"/>
        <v>0.64</v>
      </c>
      <c r="V214" s="175">
        <f t="shared" si="52"/>
        <v>0.64</v>
      </c>
      <c r="W214" s="175">
        <f t="shared" si="52"/>
        <v>0.64</v>
      </c>
      <c r="X214" s="175">
        <f t="shared" si="52"/>
        <v>0.64</v>
      </c>
      <c r="Y214" s="175">
        <f t="shared" si="52"/>
        <v>0.64</v>
      </c>
      <c r="Z214" s="175">
        <f t="shared" si="52"/>
        <v>0.64</v>
      </c>
      <c r="AA214" s="175">
        <f t="shared" si="52"/>
        <v>0.64</v>
      </c>
      <c r="AB214" s="175">
        <f t="shared" si="52"/>
        <v>0.64</v>
      </c>
      <c r="AC214" s="175">
        <f t="shared" si="52"/>
        <v>0.64</v>
      </c>
      <c r="AD214" s="175">
        <f t="shared" si="52"/>
        <v>0.64</v>
      </c>
      <c r="AE214" s="175">
        <f t="shared" si="52"/>
        <v>0.64</v>
      </c>
      <c r="AF214" s="175">
        <f t="shared" si="52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53">IF(C182&lt;100,"",C182-520)</f>
        <v/>
      </c>
      <c r="D215" s="119" t="str">
        <f t="shared" si="53"/>
        <v/>
      </c>
      <c r="E215" s="119" t="str">
        <f t="shared" si="53"/>
        <v/>
      </c>
      <c r="F215" s="119" t="str">
        <f t="shared" si="53"/>
        <v/>
      </c>
      <c r="G215" s="119" t="str">
        <f t="shared" si="53"/>
        <v/>
      </c>
      <c r="H215" s="119" t="str">
        <f t="shared" si="53"/>
        <v/>
      </c>
      <c r="I215" s="119" t="str">
        <f t="shared" si="53"/>
        <v/>
      </c>
      <c r="J215" s="119" t="str">
        <f t="shared" si="53"/>
        <v/>
      </c>
      <c r="K215" s="119" t="str">
        <f t="shared" si="53"/>
        <v/>
      </c>
      <c r="L215" s="119" t="str">
        <f t="shared" si="53"/>
        <v/>
      </c>
      <c r="M215" s="119" t="str">
        <f t="shared" si="53"/>
        <v/>
      </c>
      <c r="N215" s="119" t="str">
        <f t="shared" si="53"/>
        <v/>
      </c>
      <c r="O215" s="119" t="str">
        <f t="shared" si="53"/>
        <v/>
      </c>
      <c r="P215" s="119" t="str">
        <f t="shared" si="53"/>
        <v/>
      </c>
      <c r="Q215" s="119" t="str">
        <f t="shared" si="53"/>
        <v/>
      </c>
      <c r="R215" s="119" t="str">
        <f t="shared" si="53"/>
        <v/>
      </c>
      <c r="S215" s="119" t="str">
        <f t="shared" si="53"/>
        <v/>
      </c>
      <c r="T215" s="119" t="str">
        <f t="shared" si="53"/>
        <v/>
      </c>
      <c r="U215" s="119" t="str">
        <f t="shared" si="53"/>
        <v/>
      </c>
      <c r="V215" s="119" t="str">
        <f t="shared" si="53"/>
        <v/>
      </c>
      <c r="W215" s="119" t="str">
        <f t="shared" si="53"/>
        <v/>
      </c>
      <c r="X215" s="119" t="str">
        <f t="shared" si="53"/>
        <v/>
      </c>
      <c r="Y215" s="119" t="str">
        <f t="shared" si="53"/>
        <v/>
      </c>
      <c r="Z215" s="119" t="str">
        <f t="shared" si="53"/>
        <v/>
      </c>
      <c r="AA215" s="119" t="str">
        <f t="shared" si="53"/>
        <v/>
      </c>
      <c r="AB215" s="119" t="str">
        <f t="shared" si="53"/>
        <v/>
      </c>
      <c r="AC215" s="119" t="str">
        <f t="shared" si="53"/>
        <v/>
      </c>
      <c r="AD215" s="119" t="str">
        <f t="shared" si="53"/>
        <v/>
      </c>
      <c r="AE215" s="119" t="str">
        <f t="shared" si="53"/>
        <v/>
      </c>
      <c r="AF215" s="119" t="str">
        <f t="shared" si="53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54">IF(B183&lt;100,"",B183-620)</f>
        <v/>
      </c>
      <c r="C216" s="119" t="str">
        <f t="shared" si="54"/>
        <v/>
      </c>
      <c r="D216" s="119" t="str">
        <f t="shared" si="54"/>
        <v/>
      </c>
      <c r="E216" s="119" t="str">
        <f t="shared" si="54"/>
        <v/>
      </c>
      <c r="F216" s="119" t="str">
        <f t="shared" si="54"/>
        <v/>
      </c>
      <c r="G216" s="119" t="str">
        <f t="shared" si="54"/>
        <v/>
      </c>
      <c r="H216" s="119" t="str">
        <f t="shared" si="54"/>
        <v/>
      </c>
      <c r="I216" s="119" t="str">
        <f t="shared" si="54"/>
        <v/>
      </c>
      <c r="J216" s="119" t="str">
        <f t="shared" si="54"/>
        <v/>
      </c>
      <c r="K216" s="119" t="str">
        <f t="shared" si="54"/>
        <v/>
      </c>
      <c r="L216" s="119" t="str">
        <f t="shared" si="54"/>
        <v/>
      </c>
      <c r="M216" s="119" t="str">
        <f t="shared" si="54"/>
        <v/>
      </c>
      <c r="N216" s="119" t="str">
        <f t="shared" si="54"/>
        <v/>
      </c>
      <c r="O216" s="119" t="str">
        <f t="shared" si="54"/>
        <v/>
      </c>
      <c r="P216" s="119" t="str">
        <f t="shared" si="54"/>
        <v/>
      </c>
      <c r="Q216" s="119" t="str">
        <f t="shared" si="54"/>
        <v/>
      </c>
      <c r="R216" s="119" t="str">
        <f t="shared" si="54"/>
        <v/>
      </c>
      <c r="S216" s="119" t="str">
        <f t="shared" si="54"/>
        <v/>
      </c>
      <c r="T216" s="119" t="str">
        <f t="shared" si="54"/>
        <v/>
      </c>
      <c r="U216" s="119" t="str">
        <f t="shared" si="54"/>
        <v/>
      </c>
      <c r="V216" s="119" t="str">
        <f t="shared" si="54"/>
        <v/>
      </c>
      <c r="W216" s="119" t="str">
        <f t="shared" si="54"/>
        <v/>
      </c>
      <c r="X216" s="119" t="str">
        <f t="shared" si="54"/>
        <v/>
      </c>
      <c r="Y216" s="119" t="str">
        <f t="shared" si="54"/>
        <v/>
      </c>
      <c r="Z216" s="119" t="str">
        <f t="shared" si="54"/>
        <v/>
      </c>
      <c r="AA216" s="119" t="str">
        <f t="shared" si="54"/>
        <v/>
      </c>
      <c r="AB216" s="119" t="str">
        <f t="shared" si="54"/>
        <v/>
      </c>
      <c r="AC216" s="119" t="str">
        <f t="shared" si="54"/>
        <v/>
      </c>
      <c r="AD216" s="119" t="str">
        <f t="shared" si="54"/>
        <v/>
      </c>
      <c r="AE216" s="119" t="str">
        <f t="shared" si="54"/>
        <v/>
      </c>
      <c r="AF216" s="119" t="str">
        <f t="shared" si="54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55">IF(B184&lt;100,"",B184-330)</f>
        <v/>
      </c>
      <c r="C217" s="119" t="str">
        <f t="shared" si="55"/>
        <v/>
      </c>
      <c r="D217" s="119" t="str">
        <f t="shared" si="55"/>
        <v/>
      </c>
      <c r="E217" s="119" t="str">
        <f t="shared" si="55"/>
        <v/>
      </c>
      <c r="F217" s="119" t="str">
        <f t="shared" si="55"/>
        <v/>
      </c>
      <c r="G217" s="119" t="str">
        <f t="shared" si="55"/>
        <v/>
      </c>
      <c r="H217" s="119" t="str">
        <f t="shared" si="55"/>
        <v/>
      </c>
      <c r="I217" s="119" t="str">
        <f t="shared" si="55"/>
        <v/>
      </c>
      <c r="J217" s="119" t="str">
        <f t="shared" si="55"/>
        <v/>
      </c>
      <c r="K217" s="119" t="str">
        <f t="shared" si="55"/>
        <v/>
      </c>
      <c r="L217" s="119" t="str">
        <f t="shared" si="55"/>
        <v/>
      </c>
      <c r="M217" s="119" t="str">
        <f t="shared" si="55"/>
        <v/>
      </c>
      <c r="N217" s="119" t="str">
        <f t="shared" si="55"/>
        <v/>
      </c>
      <c r="O217" s="119" t="str">
        <f t="shared" si="55"/>
        <v/>
      </c>
      <c r="P217" s="119" t="str">
        <f t="shared" si="55"/>
        <v/>
      </c>
      <c r="Q217" s="119" t="str">
        <f t="shared" si="55"/>
        <v/>
      </c>
      <c r="R217" s="119" t="str">
        <f t="shared" si="55"/>
        <v/>
      </c>
      <c r="S217" s="119" t="str">
        <f t="shared" si="55"/>
        <v/>
      </c>
      <c r="T217" s="119" t="str">
        <f t="shared" si="55"/>
        <v/>
      </c>
      <c r="U217" s="119" t="str">
        <f t="shared" si="55"/>
        <v/>
      </c>
      <c r="V217" s="119" t="str">
        <f t="shared" si="55"/>
        <v/>
      </c>
      <c r="W217" s="119" t="str">
        <f t="shared" si="55"/>
        <v/>
      </c>
      <c r="X217" s="119" t="str">
        <f t="shared" si="55"/>
        <v/>
      </c>
      <c r="Y217" s="119" t="str">
        <f t="shared" si="55"/>
        <v/>
      </c>
      <c r="Z217" s="119" t="str">
        <f t="shared" si="55"/>
        <v/>
      </c>
      <c r="AA217" s="119" t="str">
        <f t="shared" si="55"/>
        <v/>
      </c>
      <c r="AB217" s="119" t="str">
        <f t="shared" si="55"/>
        <v/>
      </c>
      <c r="AC217" s="119" t="str">
        <f t="shared" si="55"/>
        <v/>
      </c>
      <c r="AD217" s="119" t="str">
        <f t="shared" si="55"/>
        <v/>
      </c>
      <c r="AE217" s="119" t="str">
        <f t="shared" si="55"/>
        <v/>
      </c>
      <c r="AF217" s="119" t="str">
        <f t="shared" si="55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56">IF(C185&lt;100,"",C185-1500)</f>
        <v/>
      </c>
      <c r="D218" s="119" t="str">
        <f t="shared" si="56"/>
        <v/>
      </c>
      <c r="E218" s="119" t="str">
        <f t="shared" si="56"/>
        <v/>
      </c>
      <c r="F218" s="119" t="str">
        <f t="shared" si="56"/>
        <v/>
      </c>
      <c r="G218" s="119" t="str">
        <f t="shared" si="56"/>
        <v/>
      </c>
      <c r="H218" s="119" t="str">
        <f t="shared" si="56"/>
        <v/>
      </c>
      <c r="I218" s="119" t="str">
        <f t="shared" si="56"/>
        <v/>
      </c>
      <c r="J218" s="119" t="str">
        <f t="shared" si="56"/>
        <v/>
      </c>
      <c r="K218" s="119" t="str">
        <f t="shared" si="56"/>
        <v/>
      </c>
      <c r="L218" s="119" t="str">
        <f t="shared" si="56"/>
        <v/>
      </c>
      <c r="M218" s="119" t="str">
        <f t="shared" si="56"/>
        <v/>
      </c>
      <c r="N218" s="119" t="str">
        <f t="shared" si="56"/>
        <v/>
      </c>
      <c r="O218" s="119" t="str">
        <f t="shared" si="56"/>
        <v/>
      </c>
      <c r="P218" s="119" t="str">
        <f t="shared" si="56"/>
        <v/>
      </c>
      <c r="Q218" s="119" t="str">
        <f t="shared" si="56"/>
        <v/>
      </c>
      <c r="R218" s="119" t="str">
        <f t="shared" si="56"/>
        <v/>
      </c>
      <c r="S218" s="119" t="str">
        <f t="shared" si="56"/>
        <v/>
      </c>
      <c r="T218" s="119" t="str">
        <f t="shared" si="56"/>
        <v/>
      </c>
      <c r="U218" s="119" t="str">
        <f t="shared" si="56"/>
        <v/>
      </c>
      <c r="V218" s="119" t="str">
        <f t="shared" si="56"/>
        <v/>
      </c>
      <c r="W218" s="119" t="str">
        <f t="shared" si="56"/>
        <v/>
      </c>
      <c r="X218" s="119" t="str">
        <f t="shared" si="56"/>
        <v/>
      </c>
      <c r="Y218" s="119" t="str">
        <f t="shared" si="56"/>
        <v/>
      </c>
      <c r="Z218" s="119" t="str">
        <f t="shared" si="56"/>
        <v/>
      </c>
      <c r="AA218" s="119" t="str">
        <f t="shared" si="56"/>
        <v/>
      </c>
      <c r="AB218" s="119" t="str">
        <f t="shared" si="56"/>
        <v/>
      </c>
      <c r="AC218" s="119" t="str">
        <f t="shared" si="56"/>
        <v/>
      </c>
      <c r="AD218" s="119" t="str">
        <f t="shared" si="56"/>
        <v/>
      </c>
      <c r="AE218" s="119" t="str">
        <f t="shared" si="56"/>
        <v/>
      </c>
      <c r="AF218" s="119" t="str">
        <f t="shared" si="56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801" priority="180">
      <formula>S$9&gt;=20/24</formula>
    </cfRule>
    <cfRule type="expression" dxfId="800" priority="181">
      <formula>AND(S$9&gt;=14/24,S$9&lt;20/24)</formula>
    </cfRule>
    <cfRule type="expression" dxfId="799" priority="182">
      <formula>AND(S$9&gt;=8/24,S$9&lt;14/24)</formula>
    </cfRule>
    <cfRule type="expression" dxfId="798" priority="183">
      <formula>S$9&lt;8/24</formula>
    </cfRule>
  </conditionalFormatting>
  <conditionalFormatting sqref="B8:AF10 AA70:AF70 C70:Q70 L32:Y33 L31:Q31 C47:AF47 C71:AF71 C48:K52 C72:Q72 C173:AF179 M36 N35:Q36 L34:Q34 L51:Q52 L49:T50 V35:W35 S34:W34 X34:Y35 AA72:AF79 C73:Z79 L29:R29 L44:Y46 AA48:AF51 C59:AF69 AA44:AF46">
    <cfRule type="expression" dxfId="797" priority="176">
      <formula>B$9&gt;=20/24</formula>
    </cfRule>
    <cfRule type="expression" dxfId="796" priority="177">
      <formula>AND(B$9&gt;=14/24,B$9&lt;20/24)</formula>
    </cfRule>
    <cfRule type="expression" dxfId="795" priority="178">
      <formula>AND(B$9&gt;=8/24,B$9&lt;14/24)</formula>
    </cfRule>
    <cfRule type="expression" dxfId="794" priority="179">
      <formula>B$9&lt;8/24</formula>
    </cfRule>
  </conditionalFormatting>
  <conditionalFormatting sqref="B171:AF171">
    <cfRule type="expression" dxfId="793" priority="172">
      <formula>B$9&gt;=20/24</formula>
    </cfRule>
    <cfRule type="expression" dxfId="792" priority="173">
      <formula>AND(B$9&gt;=14/24,B$9&lt;20/24)</formula>
    </cfRule>
    <cfRule type="expression" dxfId="791" priority="174">
      <formula>AND(B$9&gt;=8/24,B$9&lt;14/24)</formula>
    </cfRule>
    <cfRule type="expression" dxfId="790" priority="175">
      <formula>B$9&lt;8/24</formula>
    </cfRule>
  </conditionalFormatting>
  <conditionalFormatting sqref="AL4:AL6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789" priority="167">
      <formula>L$9&gt;=20/24</formula>
    </cfRule>
    <cfRule type="expression" dxfId="788" priority="168">
      <formula>AND(L$9&gt;=14/24,L$9&lt;20/24)</formula>
    </cfRule>
    <cfRule type="expression" dxfId="787" priority="169">
      <formula>AND(L$9&gt;=8/24,L$9&lt;14/24)</formula>
    </cfRule>
    <cfRule type="expression" dxfId="786" priority="170">
      <formula>L$9&lt;8/24</formula>
    </cfRule>
  </conditionalFormatting>
  <conditionalFormatting sqref="L35:M35">
    <cfRule type="expression" dxfId="785" priority="163">
      <formula>L$9&gt;=20/24</formula>
    </cfRule>
    <cfRule type="expression" dxfId="784" priority="164">
      <formula>AND(L$9&gt;=14/24,L$9&lt;20/24)</formula>
    </cfRule>
    <cfRule type="expression" dxfId="783" priority="165">
      <formula>AND(L$9&gt;=8/24,L$9&lt;14/24)</formula>
    </cfRule>
    <cfRule type="expression" dxfId="782" priority="166">
      <formula>L$9&lt;8/24</formula>
    </cfRule>
  </conditionalFormatting>
  <conditionalFormatting sqref="R31:Y31">
    <cfRule type="expression" dxfId="781" priority="155">
      <formula>R$9&gt;=20/24</formula>
    </cfRule>
    <cfRule type="expression" dxfId="780" priority="156">
      <formula>AND(R$9&gt;=14/24,R$9&lt;20/24)</formula>
    </cfRule>
    <cfRule type="expression" dxfId="779" priority="157">
      <formula>AND(R$9&gt;=8/24,R$9&lt;14/24)</formula>
    </cfRule>
    <cfRule type="expression" dxfId="778" priority="158">
      <formula>R$9&lt;8/24</formula>
    </cfRule>
  </conditionalFormatting>
  <conditionalFormatting sqref="R48:Y48">
    <cfRule type="expression" dxfId="777" priority="151">
      <formula>R$9&gt;=20/24</formula>
    </cfRule>
    <cfRule type="expression" dxfId="776" priority="152">
      <formula>AND(R$9&gt;=14/24,R$9&lt;20/24)</formula>
    </cfRule>
    <cfRule type="expression" dxfId="775" priority="153">
      <formula>AND(R$9&gt;=8/24,R$9&lt;14/24)</formula>
    </cfRule>
    <cfRule type="expression" dxfId="774" priority="154">
      <formula>R$9&lt;8/24</formula>
    </cfRule>
  </conditionalFormatting>
  <conditionalFormatting sqref="R70:Z70">
    <cfRule type="expression" dxfId="773" priority="147">
      <formula>R$9&gt;=20/24</formula>
    </cfRule>
    <cfRule type="expression" dxfId="772" priority="148">
      <formula>AND(R$9&gt;=14/24,R$9&lt;20/24)</formula>
    </cfRule>
    <cfRule type="expression" dxfId="771" priority="149">
      <formula>AND(R$9&gt;=8/24,R$9&lt;14/24)</formula>
    </cfRule>
    <cfRule type="expression" dxfId="770" priority="150">
      <formula>R$9&lt;8/24</formula>
    </cfRule>
  </conditionalFormatting>
  <conditionalFormatting sqref="R72:Z72">
    <cfRule type="expression" dxfId="769" priority="143">
      <formula>R$9&gt;=20/24</formula>
    </cfRule>
    <cfRule type="expression" dxfId="768" priority="144">
      <formula>AND(R$9&gt;=14/24,R$9&lt;20/24)</formula>
    </cfRule>
    <cfRule type="expression" dxfId="767" priority="145">
      <formula>AND(R$9&gt;=8/24,R$9&lt;14/24)</formula>
    </cfRule>
    <cfRule type="expression" dxfId="766" priority="146">
      <formula>R$9&lt;8/24</formula>
    </cfRule>
  </conditionalFormatting>
  <conditionalFormatting sqref="R34:R38 S35:U39 V36:Y39">
    <cfRule type="expression" dxfId="765" priority="115">
      <formula>R$9&gt;=20/24</formula>
    </cfRule>
    <cfRule type="expression" dxfId="764" priority="116">
      <formula>AND(R$9&gt;=14/24,R$9&lt;20/24)</formula>
    </cfRule>
    <cfRule type="expression" dxfId="763" priority="117">
      <formula>AND(R$9&gt;=8/24,R$9&lt;14/24)</formula>
    </cfRule>
    <cfRule type="expression" dxfId="762" priority="118">
      <formula>R$9&lt;8/24</formula>
    </cfRule>
  </conditionalFormatting>
  <conditionalFormatting sqref="S40:Y40">
    <cfRule type="expression" dxfId="761" priority="111">
      <formula>S$9&gt;=20/24</formula>
    </cfRule>
    <cfRule type="expression" dxfId="760" priority="112">
      <formula>AND(S$9&gt;=14/24,S$9&lt;20/24)</formula>
    </cfRule>
    <cfRule type="expression" dxfId="759" priority="113">
      <formula>AND(S$9&gt;=8/24,S$9&lt;14/24)</formula>
    </cfRule>
    <cfRule type="expression" dxfId="758" priority="114">
      <formula>S$9&lt;8/24</formula>
    </cfRule>
  </conditionalFormatting>
  <conditionalFormatting sqref="L36">
    <cfRule type="expression" dxfId="757" priority="127">
      <formula>L$9&gt;=20/24</formula>
    </cfRule>
    <cfRule type="expression" dxfId="756" priority="128">
      <formula>AND(L$9&gt;=14/24,L$9&lt;20/24)</formula>
    </cfRule>
    <cfRule type="expression" dxfId="755" priority="129">
      <formula>AND(L$9&gt;=8/24,L$9&lt;14/24)</formula>
    </cfRule>
    <cfRule type="expression" dxfId="754" priority="130">
      <formula>L$9&lt;8/24</formula>
    </cfRule>
  </conditionalFormatting>
  <conditionalFormatting sqref="S29:Y29 AA29:AD29">
    <cfRule type="expression" dxfId="753" priority="123">
      <formula>S$9&gt;=20/24</formula>
    </cfRule>
    <cfRule type="expression" dxfId="752" priority="124">
      <formula>AND(S$9&gt;=14/24,S$9&lt;20/24)</formula>
    </cfRule>
    <cfRule type="expression" dxfId="751" priority="125">
      <formula>AND(S$9&gt;=8/24,S$9&lt;14/24)</formula>
    </cfRule>
    <cfRule type="expression" dxfId="750" priority="126">
      <formula>S$9&lt;8/24</formula>
    </cfRule>
  </conditionalFormatting>
  <conditionalFormatting sqref="AB22:AB23 AA24:AB27 AA21:AB21 AC21:AC27 AA20:AC20 AA16:AF19 AD20:AF27">
    <cfRule type="expression" dxfId="749" priority="119">
      <formula>AA$9&gt;=20/24</formula>
    </cfRule>
    <cfRule type="expression" dxfId="748" priority="120">
      <formula>AND(AA$9&gt;=14/24,AA$9&lt;20/24)</formula>
    </cfRule>
    <cfRule type="expression" dxfId="747" priority="121">
      <formula>AND(AA$9&gt;=8/24,AA$9&lt;14/24)</formula>
    </cfRule>
    <cfRule type="expression" dxfId="746" priority="122">
      <formula>AA$9&lt;8/24</formula>
    </cfRule>
  </conditionalFormatting>
  <conditionalFormatting sqref="T41:Y41">
    <cfRule type="expression" dxfId="745" priority="107">
      <formula>T$9&gt;=20/24</formula>
    </cfRule>
    <cfRule type="expression" dxfId="744" priority="108">
      <formula>AND(T$9&gt;=14/24,T$9&lt;20/24)</formula>
    </cfRule>
    <cfRule type="expression" dxfId="743" priority="109">
      <formula>AND(T$9&gt;=8/24,T$9&lt;14/24)</formula>
    </cfRule>
    <cfRule type="expression" dxfId="742" priority="110">
      <formula>T$9&lt;8/24</formula>
    </cfRule>
  </conditionalFormatting>
  <conditionalFormatting sqref="R51:Y57 AB52:AF52 R58:AF58">
    <cfRule type="expression" dxfId="741" priority="103">
      <formula>R$9&gt;=20/24</formula>
    </cfRule>
    <cfRule type="expression" dxfId="740" priority="104">
      <formula>AND(R$9&gt;=14/24,R$9&lt;20/24)</formula>
    </cfRule>
    <cfRule type="expression" dxfId="739" priority="105">
      <formula>AND(R$9&gt;=8/24,R$9&lt;14/24)</formula>
    </cfRule>
    <cfRule type="expression" dxfId="738" priority="106">
      <formula>R$9&lt;8/24</formula>
    </cfRule>
  </conditionalFormatting>
  <conditionalFormatting sqref="AA83:AF86">
    <cfRule type="expression" dxfId="737" priority="99">
      <formula>AA$9&gt;=20/24</formula>
    </cfRule>
    <cfRule type="expression" dxfId="736" priority="100">
      <formula>AND(AA$9&gt;=14/24,AA$9&lt;20/24)</formula>
    </cfRule>
    <cfRule type="expression" dxfId="735" priority="101">
      <formula>AND(AA$9&gt;=8/24,AA$9&lt;14/24)</formula>
    </cfRule>
    <cfRule type="expression" dxfId="734" priority="102">
      <formula>AA$9&lt;8/24</formula>
    </cfRule>
  </conditionalFormatting>
  <conditionalFormatting sqref="L87:Q87">
    <cfRule type="expression" dxfId="733" priority="65">
      <formula>L$9&gt;=20/24</formula>
    </cfRule>
    <cfRule type="expression" dxfId="732" priority="66">
      <formula>AND(L$9&gt;=14/24,L$9&lt;20/24)</formula>
    </cfRule>
    <cfRule type="expression" dxfId="731" priority="67">
      <formula>AND(L$9&gt;=8/24,L$9&lt;14/24)</formula>
    </cfRule>
    <cfRule type="expression" dxfId="730" priority="68">
      <formula>L$9&lt;8/24</formula>
    </cfRule>
  </conditionalFormatting>
  <conditionalFormatting sqref="C83:K86">
    <cfRule type="expression" dxfId="729" priority="91">
      <formula>C$9&gt;=20/24</formula>
    </cfRule>
    <cfRule type="expression" dxfId="728" priority="92">
      <formula>AND(C$9&gt;=14/24,C$9&lt;20/24)</formula>
    </cfRule>
    <cfRule type="expression" dxfId="727" priority="93">
      <formula>AND(C$9&gt;=8/24,C$9&lt;14/24)</formula>
    </cfRule>
    <cfRule type="expression" dxfId="726" priority="94">
      <formula>C$9&lt;8/24</formula>
    </cfRule>
  </conditionalFormatting>
  <conditionalFormatting sqref="L83:Q86">
    <cfRule type="expression" dxfId="725" priority="87">
      <formula>L$9&gt;=20/24</formula>
    </cfRule>
    <cfRule type="expression" dxfId="724" priority="88">
      <formula>AND(L$9&gt;=14/24,L$9&lt;20/24)</formula>
    </cfRule>
    <cfRule type="expression" dxfId="723" priority="89">
      <formula>AND(L$9&gt;=8/24,L$9&lt;14/24)</formula>
    </cfRule>
    <cfRule type="expression" dxfId="722" priority="90">
      <formula>L$9&lt;8/24</formula>
    </cfRule>
  </conditionalFormatting>
  <conditionalFormatting sqref="R83:Z86">
    <cfRule type="expression" dxfId="721" priority="83">
      <formula>R$9&gt;=20/24</formula>
    </cfRule>
    <cfRule type="expression" dxfId="720" priority="84">
      <formula>AND(R$9&gt;=14/24,R$9&lt;20/24)</formula>
    </cfRule>
    <cfRule type="expression" dxfId="719" priority="85">
      <formula>AND(R$9&gt;=8/24,R$9&lt;14/24)</formula>
    </cfRule>
    <cfRule type="expression" dxfId="718" priority="86">
      <formula>R$9&lt;8/24</formula>
    </cfRule>
  </conditionalFormatting>
  <conditionalFormatting sqref="AG42 C43:AF43 L35:Y36 C47:AF47 C15:K15 C17:K17 C19:K19 C11:K12 R37:Y38 C30:AF30 S39:Y40 T41:Y41 AA11:AF11 L44:Y46 C28:Y29 C31:Y34 C42:Y42 AB22:AB23 AC12:AF13 AA12:AA13 AA28:AF29 AA24:AB27 AA21:AB21 AC21:AC27 AA31:AF42 AA20:AC20 AA14:AF19 AD20:AF27 AA44:AF46">
    <cfRule type="expression" dxfId="717" priority="82">
      <formula>C11&gt;$AG11</formula>
    </cfRule>
  </conditionalFormatting>
  <conditionalFormatting sqref="T192:AX192">
    <cfRule type="expression" dxfId="716" priority="78">
      <formula>T$9&gt;=20/24</formula>
    </cfRule>
    <cfRule type="expression" dxfId="715" priority="79">
      <formula>AND(T$9&gt;=14/24,T$9&lt;20/24)</formula>
    </cfRule>
    <cfRule type="expression" dxfId="714" priority="80">
      <formula>AND(T$9&gt;=8/24,T$9&lt;14/24)</formula>
    </cfRule>
    <cfRule type="expression" dxfId="713" priority="81">
      <formula>T$9&lt;8/24</formula>
    </cfRule>
  </conditionalFormatting>
  <conditionalFormatting sqref="A11:A86 A88:A180">
    <cfRule type="expression" dxfId="712" priority="77">
      <formula>$AH11=0</formula>
    </cfRule>
  </conditionalFormatting>
  <conditionalFormatting sqref="AA87:AF87">
    <cfRule type="expression" dxfId="711" priority="73">
      <formula>AA$9&gt;=20/24</formula>
    </cfRule>
    <cfRule type="expression" dxfId="710" priority="74">
      <formula>AND(AA$9&gt;=14/24,AA$9&lt;20/24)</formula>
    </cfRule>
    <cfRule type="expression" dxfId="709" priority="75">
      <formula>AND(AA$9&gt;=8/24,AA$9&lt;14/24)</formula>
    </cfRule>
    <cfRule type="expression" dxfId="708" priority="76">
      <formula>AA$9&lt;8/24</formula>
    </cfRule>
  </conditionalFormatting>
  <conditionalFormatting sqref="C87:K87">
    <cfRule type="expression" dxfId="707" priority="69">
      <formula>C$9&gt;=20/24</formula>
    </cfRule>
    <cfRule type="expression" dxfId="706" priority="70">
      <formula>AND(C$9&gt;=14/24,C$9&lt;20/24)</formula>
    </cfRule>
    <cfRule type="expression" dxfId="705" priority="71">
      <formula>AND(C$9&gt;=8/24,C$9&lt;14/24)</formula>
    </cfRule>
    <cfRule type="expression" dxfId="704" priority="72">
      <formula>C$9&lt;8/24</formula>
    </cfRule>
  </conditionalFormatting>
  <conditionalFormatting sqref="R87:Z87">
    <cfRule type="expression" dxfId="703" priority="61">
      <formula>R$9&gt;=20/24</formula>
    </cfRule>
    <cfRule type="expression" dxfId="702" priority="62">
      <formula>AND(R$9&gt;=14/24,R$9&lt;20/24)</formula>
    </cfRule>
    <cfRule type="expression" dxfId="701" priority="63">
      <formula>AND(R$9&gt;=8/24,R$9&lt;14/24)</formula>
    </cfRule>
    <cfRule type="expression" dxfId="700" priority="64">
      <formula>R$9&lt;8/24</formula>
    </cfRule>
  </conditionalFormatting>
  <conditionalFormatting sqref="A87">
    <cfRule type="expression" dxfId="699" priority="60">
      <formula>$AH87=0</formula>
    </cfRule>
  </conditionalFormatting>
  <conditionalFormatting sqref="C28:Y28 AA28:AF28">
    <cfRule type="expression" dxfId="698" priority="56">
      <formula>C$9&gt;=20/24</formula>
    </cfRule>
    <cfRule type="expression" dxfId="697" priority="57">
      <formula>AND(C$9&gt;=14/24,C$9&lt;20/24)</formula>
    </cfRule>
    <cfRule type="expression" dxfId="696" priority="58">
      <formula>AND(C$9&gt;=8/24,C$9&lt;14/24)</formula>
    </cfRule>
    <cfRule type="expression" dxfId="695" priority="59">
      <formula>C$9&lt;8/24</formula>
    </cfRule>
  </conditionalFormatting>
  <conditionalFormatting sqref="S28:Y28 AA28">
    <cfRule type="expression" dxfId="694" priority="52">
      <formula>S$9&gt;=20/24</formula>
    </cfRule>
    <cfRule type="expression" dxfId="693" priority="53">
      <formula>AND(S$9&gt;=14/24,S$9&lt;20/24)</formula>
    </cfRule>
    <cfRule type="expression" dxfId="692" priority="54">
      <formula>AND(S$9&gt;=8/24,S$9&lt;14/24)</formula>
    </cfRule>
    <cfRule type="expression" dxfId="691" priority="55">
      <formula>S$9&lt;8/24</formula>
    </cfRule>
  </conditionalFormatting>
  <conditionalFormatting sqref="B59:B79 B28 B44:B51 C44:K46">
    <cfRule type="expression" dxfId="690" priority="48">
      <formula>B$9&gt;=20/24</formula>
    </cfRule>
    <cfRule type="expression" dxfId="689" priority="49">
      <formula>AND(B$9&gt;=14/24,B$9&lt;20/24)</formula>
    </cfRule>
    <cfRule type="expression" dxfId="688" priority="50">
      <formula>AND(B$9&gt;=8/24,B$9&lt;14/24)</formula>
    </cfRule>
    <cfRule type="expression" dxfId="687" priority="51">
      <formula>B$9&lt;8/24</formula>
    </cfRule>
  </conditionalFormatting>
  <conditionalFormatting sqref="B16:B27 C16:K16 C18:K18 C20:Y27">
    <cfRule type="expression" dxfId="686" priority="44">
      <formula>B$9&gt;=20/24</formula>
    </cfRule>
    <cfRule type="expression" dxfId="685" priority="45">
      <formula>AND(B$9&gt;=14/24,B$9&lt;20/24)</formula>
    </cfRule>
    <cfRule type="expression" dxfId="684" priority="46">
      <formula>AND(B$9&gt;=8/24,B$9&lt;14/24)</formula>
    </cfRule>
    <cfRule type="expression" dxfId="683" priority="47">
      <formula>B$9&lt;8/24</formula>
    </cfRule>
  </conditionalFormatting>
  <conditionalFormatting sqref="B52:B58 C53:Q58">
    <cfRule type="expression" dxfId="682" priority="40">
      <formula>B$9&gt;=20/24</formula>
    </cfRule>
    <cfRule type="expression" dxfId="681" priority="41">
      <formula>AND(B$9&gt;=14/24,B$9&lt;20/24)</formula>
    </cfRule>
    <cfRule type="expression" dxfId="680" priority="42">
      <formula>AND(B$9&gt;=8/24,B$9&lt;14/24)</formula>
    </cfRule>
    <cfRule type="expression" dxfId="679" priority="43">
      <formula>B$9&lt;8/24</formula>
    </cfRule>
  </conditionalFormatting>
  <conditionalFormatting sqref="B83:B86">
    <cfRule type="expression" dxfId="678" priority="36">
      <formula>B$9&gt;=20/24</formula>
    </cfRule>
    <cfRule type="expression" dxfId="677" priority="37">
      <formula>AND(B$9&gt;=14/24,B$9&lt;20/24)</formula>
    </cfRule>
    <cfRule type="expression" dxfId="676" priority="38">
      <formula>AND(B$9&gt;=8/24,B$9&lt;14/24)</formula>
    </cfRule>
    <cfRule type="expression" dxfId="675" priority="39">
      <formula>B$9&lt;8/24</formula>
    </cfRule>
  </conditionalFormatting>
  <conditionalFormatting sqref="B11:B47 C35:K41 C44:K46 C13:K14 C16:K16 C18:K18 C20:Y27">
    <cfRule type="expression" dxfId="674" priority="35">
      <formula>B11&gt;$AG11</formula>
    </cfRule>
  </conditionalFormatting>
  <conditionalFormatting sqref="B87">
    <cfRule type="expression" dxfId="673" priority="31">
      <formula>B$9&gt;=20/24</formula>
    </cfRule>
    <cfRule type="expression" dxfId="672" priority="32">
      <formula>AND(B$9&gt;=14/24,B$9&lt;20/24)</formula>
    </cfRule>
    <cfRule type="expression" dxfId="671" priority="33">
      <formula>AND(B$9&gt;=8/24,B$9&lt;14/24)</formula>
    </cfRule>
    <cfRule type="expression" dxfId="670" priority="34">
      <formula>B$9&lt;8/24</formula>
    </cfRule>
  </conditionalFormatting>
  <conditionalFormatting sqref="L19:Y19">
    <cfRule type="expression" dxfId="669" priority="30">
      <formula>L19&gt;$AG19</formula>
    </cfRule>
  </conditionalFormatting>
  <conditionalFormatting sqref="L19:Y19">
    <cfRule type="expression" dxfId="668" priority="26">
      <formula>L$9&gt;=20/24</formula>
    </cfRule>
    <cfRule type="expression" dxfId="667" priority="27">
      <formula>AND(L$9&gt;=14/24,L$9&lt;20/24)</formula>
    </cfRule>
    <cfRule type="expression" dxfId="666" priority="28">
      <formula>AND(L$9&gt;=8/24,L$9&lt;14/24)</formula>
    </cfRule>
    <cfRule type="expression" dxfId="665" priority="29">
      <formula>L$9&lt;8/24</formula>
    </cfRule>
  </conditionalFormatting>
  <conditionalFormatting sqref="L11:Y18 AB12:AB13">
    <cfRule type="expression" dxfId="664" priority="22">
      <formula>L$9&gt;=20/24</formula>
    </cfRule>
    <cfRule type="expression" dxfId="663" priority="23">
      <formula>AND(L$9&gt;=14/24,L$9&lt;20/24)</formula>
    </cfRule>
    <cfRule type="expression" dxfId="662" priority="24">
      <formula>AND(L$9&gt;=8/24,L$9&lt;14/24)</formula>
    </cfRule>
    <cfRule type="expression" dxfId="661" priority="25">
      <formula>L$9&lt;8/24</formula>
    </cfRule>
  </conditionalFormatting>
  <conditionalFormatting sqref="L11:Y18 AB13">
    <cfRule type="expression" dxfId="660" priority="21">
      <formula>L11&gt;$AG11</formula>
    </cfRule>
  </conditionalFormatting>
  <conditionalFormatting sqref="L37:Q40 R39:R40">
    <cfRule type="expression" dxfId="659" priority="17">
      <formula>L$9&gt;=20/24</formula>
    </cfRule>
    <cfRule type="expression" dxfId="658" priority="18">
      <formula>AND(L$9&gt;=14/24,L$9&lt;20/24)</formula>
    </cfRule>
    <cfRule type="expression" dxfId="657" priority="19">
      <formula>AND(L$9&gt;=8/24,L$9&lt;14/24)</formula>
    </cfRule>
    <cfRule type="expression" dxfId="656" priority="20">
      <formula>L$9&lt;8/24</formula>
    </cfRule>
  </conditionalFormatting>
  <conditionalFormatting sqref="L41:S41">
    <cfRule type="expression" dxfId="655" priority="13">
      <formula>L$9&gt;=20/24</formula>
    </cfRule>
    <cfRule type="expression" dxfId="654" priority="14">
      <formula>AND(L$9&gt;=14/24,L$9&lt;20/24)</formula>
    </cfRule>
    <cfRule type="expression" dxfId="653" priority="15">
      <formula>AND(L$9&gt;=8/24,L$9&lt;14/24)</formula>
    </cfRule>
    <cfRule type="expression" dxfId="652" priority="16">
      <formula>L$9&lt;8/24</formula>
    </cfRule>
  </conditionalFormatting>
  <conditionalFormatting sqref="L37:Q40 R39:R40 L41:S41">
    <cfRule type="expression" dxfId="651" priority="12">
      <formula>L37&gt;$AG37</formula>
    </cfRule>
  </conditionalFormatting>
  <conditionalFormatting sqref="Z28">
    <cfRule type="expression" dxfId="650" priority="11">
      <formula>Z$9="PEAK"</formula>
    </cfRule>
  </conditionalFormatting>
  <conditionalFormatting sqref="Z14 Z18 Z16 Z20:Z27 AA22:AA23">
    <cfRule type="expression" dxfId="649" priority="10">
      <formula>Z$9="PEAK"</formula>
    </cfRule>
  </conditionalFormatting>
  <conditionalFormatting sqref="Z29">
    <cfRule type="expression" dxfId="648" priority="9">
      <formula>Z$9="PEAK"</formula>
    </cfRule>
  </conditionalFormatting>
  <conditionalFormatting sqref="Z11:Z13 Z15 Z19 Z17">
    <cfRule type="expression" dxfId="647" priority="8">
      <formula>Z$9="PEAK"</formula>
    </cfRule>
  </conditionalFormatting>
  <conditionalFormatting sqref="Z31:Z34">
    <cfRule type="expression" dxfId="646" priority="7">
      <formula>Z$9="PEAK"</formula>
    </cfRule>
  </conditionalFormatting>
  <conditionalFormatting sqref="Z35">
    <cfRule type="expression" dxfId="645" priority="6">
      <formula>Z$9="PEAK"</formula>
    </cfRule>
  </conditionalFormatting>
  <conditionalFormatting sqref="Z42">
    <cfRule type="expression" dxfId="644" priority="5">
      <formula>Z$9="PEAK"</formula>
    </cfRule>
  </conditionalFormatting>
  <conditionalFormatting sqref="Z36:Z41">
    <cfRule type="expression" dxfId="643" priority="4">
      <formula>Z$9="PEAK"</formula>
    </cfRule>
  </conditionalFormatting>
  <conditionalFormatting sqref="Z44:Z46">
    <cfRule type="expression" dxfId="642" priority="3">
      <formula>Z$9="PEAK"</formula>
    </cfRule>
  </conditionalFormatting>
  <conditionalFormatting sqref="Z51:Z57 AA52:AA57 AB53:AF57">
    <cfRule type="expression" dxfId="641" priority="1">
      <formula>Z$9="PEAK"</formula>
    </cfRule>
  </conditionalFormatting>
  <conditionalFormatting sqref="Z48:Z50">
    <cfRule type="expression" dxfId="640" priority="2">
      <formula>Z$9="PEAK"</formula>
    </cfRule>
  </conditionalFormatting>
  <conditionalFormatting sqref="AB12">
    <cfRule type="expression" dxfId="639" priority="257">
      <formula>AB12&gt;$AG13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Normal="10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H53" sqref="H53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29</v>
      </c>
      <c r="D4" s="226">
        <f ca="1">IFERROR(DATE(2021,4,13)+C4,"")</f>
        <v>44328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423</v>
      </c>
      <c r="C5" s="32">
        <f t="shared" ref="C5:AF5" si="0">C59</f>
        <v>370.2</v>
      </c>
      <c r="D5" s="32">
        <f t="shared" si="0"/>
        <v>347.53</v>
      </c>
      <c r="E5" s="32">
        <f t="shared" si="0"/>
        <v>422</v>
      </c>
      <c r="F5" s="32">
        <f t="shared" si="0"/>
        <v>364.3</v>
      </c>
      <c r="G5" s="32">
        <f t="shared" si="0"/>
        <v>285.5</v>
      </c>
      <c r="H5" s="32">
        <f t="shared" si="0"/>
        <v>305.8</v>
      </c>
      <c r="I5" s="32">
        <f t="shared" si="0"/>
        <v>400.14</v>
      </c>
      <c r="J5" s="32">
        <f t="shared" si="0"/>
        <v>384.5</v>
      </c>
      <c r="K5" s="32">
        <f t="shared" si="0"/>
        <v>312.89999999999998</v>
      </c>
      <c r="L5" s="32">
        <f t="shared" si="0"/>
        <v>294.89999999999998</v>
      </c>
      <c r="M5" s="32">
        <f t="shared" si="0"/>
        <v>275.36</v>
      </c>
      <c r="N5" s="32">
        <f t="shared" si="0"/>
        <v>239.3</v>
      </c>
      <c r="O5" s="32">
        <f t="shared" si="0"/>
        <v>211</v>
      </c>
      <c r="P5" s="32">
        <f t="shared" si="0"/>
        <v>213.4</v>
      </c>
      <c r="Q5" s="32">
        <f t="shared" si="0"/>
        <v>243.3</v>
      </c>
      <c r="R5" s="32">
        <f t="shared" si="0"/>
        <v>238.3</v>
      </c>
      <c r="S5" s="32">
        <f t="shared" si="0"/>
        <v>304.7</v>
      </c>
      <c r="T5" s="32">
        <f t="shared" si="0"/>
        <v>307.8</v>
      </c>
      <c r="U5" s="32">
        <f t="shared" si="0"/>
        <v>304.09999999999997</v>
      </c>
      <c r="V5" s="32">
        <f t="shared" si="0"/>
        <v>321.10000000000002</v>
      </c>
      <c r="W5" s="32">
        <f t="shared" si="0"/>
        <v>347.90000000000003</v>
      </c>
      <c r="X5" s="32">
        <f t="shared" si="0"/>
        <v>373.6</v>
      </c>
      <c r="Y5" s="32">
        <f t="shared" si="0"/>
        <v>400</v>
      </c>
      <c r="Z5" s="32">
        <f t="shared" si="0"/>
        <v>401.35</v>
      </c>
      <c r="AA5" s="32">
        <f t="shared" si="0"/>
        <v>335</v>
      </c>
      <c r="AB5" s="32">
        <f t="shared" si="0"/>
        <v>353</v>
      </c>
      <c r="AC5" s="32">
        <f t="shared" si="0"/>
        <v>276.8</v>
      </c>
      <c r="AD5" s="32">
        <f t="shared" si="0"/>
        <v>134.5</v>
      </c>
      <c r="AE5" s="32">
        <f t="shared" si="0"/>
        <v>102</v>
      </c>
      <c r="AF5" s="32">
        <f t="shared" si="0"/>
        <v>73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6"/>
      <c r="E6" s="186"/>
      <c r="F6" s="186"/>
      <c r="G6" s="186"/>
      <c r="H6" s="186"/>
      <c r="I6" s="186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1013MW at 7:00hr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Load=709</v>
      </c>
      <c r="B7" s="35">
        <f t="shared" ref="B7:AF7" si="1">B65</f>
        <v>830.14</v>
      </c>
      <c r="C7" s="35">
        <f t="shared" si="1"/>
        <v>761.33999999999992</v>
      </c>
      <c r="D7" s="35">
        <f t="shared" si="1"/>
        <v>771.16999999999985</v>
      </c>
      <c r="E7" s="35">
        <f t="shared" si="1"/>
        <v>881.74</v>
      </c>
      <c r="F7" s="35">
        <f t="shared" si="1"/>
        <v>858.54</v>
      </c>
      <c r="G7" s="35">
        <f t="shared" si="1"/>
        <v>875.24</v>
      </c>
      <c r="H7" s="35">
        <f t="shared" si="1"/>
        <v>903.24</v>
      </c>
      <c r="I7" s="35">
        <f t="shared" si="1"/>
        <v>972.08</v>
      </c>
      <c r="J7" s="35">
        <f t="shared" si="1"/>
        <v>1013.3399999999999</v>
      </c>
      <c r="K7" s="35">
        <f t="shared" si="1"/>
        <v>1002.94</v>
      </c>
      <c r="L7" s="35">
        <f>L65</f>
        <v>966.83999999999992</v>
      </c>
      <c r="M7" s="35">
        <f t="shared" si="1"/>
        <v>902.60000000000014</v>
      </c>
      <c r="N7" s="35">
        <f t="shared" si="1"/>
        <v>839.34</v>
      </c>
      <c r="O7" s="35">
        <f t="shared" si="1"/>
        <v>839.83999999999992</v>
      </c>
      <c r="P7" s="35">
        <f t="shared" si="1"/>
        <v>829.83999999999992</v>
      </c>
      <c r="Q7" s="35">
        <f t="shared" si="1"/>
        <v>863.84</v>
      </c>
      <c r="R7" s="35">
        <f t="shared" si="1"/>
        <v>780.74</v>
      </c>
      <c r="S7" s="35">
        <f t="shared" si="1"/>
        <v>846.94</v>
      </c>
      <c r="T7" s="35">
        <f t="shared" si="1"/>
        <v>858.15</v>
      </c>
      <c r="U7" s="35">
        <f t="shared" si="1"/>
        <v>864.93999999999994</v>
      </c>
      <c r="V7" s="35">
        <f t="shared" si="1"/>
        <v>870.33999999999992</v>
      </c>
      <c r="W7" s="35">
        <f t="shared" si="1"/>
        <v>897.7399999999999</v>
      </c>
      <c r="X7" s="35">
        <f t="shared" si="1"/>
        <v>926.43999999999994</v>
      </c>
      <c r="Y7" s="35">
        <f t="shared" si="1"/>
        <v>1027.74</v>
      </c>
      <c r="Z7" s="35">
        <f t="shared" si="1"/>
        <v>1106.3899999999999</v>
      </c>
      <c r="AA7" s="35">
        <f t="shared" si="1"/>
        <v>1071.74</v>
      </c>
      <c r="AB7" s="35">
        <f t="shared" si="1"/>
        <v>1043.04</v>
      </c>
      <c r="AC7" s="35">
        <f t="shared" si="1"/>
        <v>987.24000000000012</v>
      </c>
      <c r="AD7" s="35">
        <f t="shared" si="1"/>
        <v>803.74</v>
      </c>
      <c r="AE7" s="35">
        <f t="shared" si="1"/>
        <v>745.14</v>
      </c>
      <c r="AF7" s="35">
        <f t="shared" si="1"/>
        <v>709.34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27.2</v>
      </c>
      <c r="C11" s="47">
        <v>27.9</v>
      </c>
      <c r="D11" s="47">
        <v>25.7</v>
      </c>
      <c r="E11" s="47">
        <v>26.7</v>
      </c>
      <c r="F11" s="47">
        <v>38.299999999999997</v>
      </c>
      <c r="G11" s="47">
        <v>35.4</v>
      </c>
      <c r="H11" s="47">
        <v>35.4</v>
      </c>
      <c r="I11" s="47">
        <v>0</v>
      </c>
      <c r="J11" s="47">
        <v>35</v>
      </c>
      <c r="K11" s="47">
        <v>35</v>
      </c>
      <c r="L11" s="197">
        <v>33.5</v>
      </c>
      <c r="M11" s="48">
        <v>30.5</v>
      </c>
      <c r="N11" s="48">
        <v>28.7</v>
      </c>
      <c r="O11" s="48">
        <v>28.4</v>
      </c>
      <c r="P11" s="48">
        <v>28.5</v>
      </c>
      <c r="Q11" s="48">
        <v>28.3</v>
      </c>
      <c r="R11" s="49">
        <v>27.9</v>
      </c>
      <c r="S11" s="49">
        <v>27.7</v>
      </c>
      <c r="T11" s="49">
        <v>31.2</v>
      </c>
      <c r="U11" s="49">
        <v>32.200000000000003</v>
      </c>
      <c r="V11" s="49">
        <v>31.7</v>
      </c>
      <c r="W11" s="49">
        <v>31.6</v>
      </c>
      <c r="X11" s="49">
        <v>31.6</v>
      </c>
      <c r="Y11" s="49">
        <v>34.799999999999997</v>
      </c>
      <c r="Z11" s="49">
        <v>43</v>
      </c>
      <c r="AA11" s="49">
        <v>43</v>
      </c>
      <c r="AB11" s="49">
        <v>43</v>
      </c>
      <c r="AC11" s="49">
        <v>40</v>
      </c>
      <c r="AD11" s="49">
        <v>40</v>
      </c>
      <c r="AE11" s="49">
        <v>40</v>
      </c>
      <c r="AF11" s="49">
        <v>38</v>
      </c>
      <c r="AG11" s="50">
        <v>60</v>
      </c>
      <c r="AH11" s="51">
        <f>MAX(B11:AF11)</f>
        <v>43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37.299999999999997</v>
      </c>
      <c r="C12" s="55">
        <v>37.4</v>
      </c>
      <c r="D12" s="55">
        <v>37.700000000000003</v>
      </c>
      <c r="E12" s="55">
        <v>37.799999999999997</v>
      </c>
      <c r="F12" s="55">
        <v>37.700000000000003</v>
      </c>
      <c r="G12" s="55">
        <v>37.200000000000003</v>
      </c>
      <c r="H12" s="55">
        <v>38</v>
      </c>
      <c r="I12" s="55">
        <v>37.4</v>
      </c>
      <c r="J12" s="55">
        <v>38.1</v>
      </c>
      <c r="K12" s="55">
        <v>37.1</v>
      </c>
      <c r="L12" s="197">
        <v>37.700000000000003</v>
      </c>
      <c r="M12" s="197">
        <v>37.700000000000003</v>
      </c>
      <c r="N12" s="48">
        <v>38.200000000000003</v>
      </c>
      <c r="O12" s="48">
        <v>37.700000000000003</v>
      </c>
      <c r="P12" s="48">
        <v>38</v>
      </c>
      <c r="Q12" s="48">
        <v>38.1</v>
      </c>
      <c r="R12" s="48">
        <v>37.299999999999997</v>
      </c>
      <c r="S12" s="48">
        <v>38.1</v>
      </c>
      <c r="T12" s="48">
        <v>38.11</v>
      </c>
      <c r="U12" s="48">
        <v>38.299999999999997</v>
      </c>
      <c r="V12" s="48">
        <v>37.700000000000003</v>
      </c>
      <c r="W12" s="48">
        <v>38</v>
      </c>
      <c r="X12" s="48">
        <v>37.5</v>
      </c>
      <c r="Y12" s="48">
        <v>37.5</v>
      </c>
      <c r="Z12" s="48">
        <v>37.6</v>
      </c>
      <c r="AA12" s="48">
        <v>37.6</v>
      </c>
      <c r="AB12" s="48">
        <v>37.6</v>
      </c>
      <c r="AC12" s="48">
        <v>37.6</v>
      </c>
      <c r="AD12" s="48">
        <v>37.6</v>
      </c>
      <c r="AE12" s="48">
        <v>37.6</v>
      </c>
      <c r="AF12" s="48">
        <v>39.200000000000003</v>
      </c>
      <c r="AG12" s="56">
        <v>50</v>
      </c>
      <c r="AH12" s="51">
        <f t="shared" ref="AH12:AH77" si="2">MAX(B12:AF12)</f>
        <v>39.200000000000003</v>
      </c>
      <c r="AI12" s="52">
        <f t="shared" ref="AI12:AI77" si="3">MIN(B12:AF12)</f>
        <v>37.1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16.3</v>
      </c>
      <c r="C13" s="55">
        <v>16.3</v>
      </c>
      <c r="D13" s="55">
        <v>16.5</v>
      </c>
      <c r="E13" s="55">
        <v>16.8</v>
      </c>
      <c r="F13" s="55">
        <v>17.2</v>
      </c>
      <c r="G13" s="55">
        <v>17.2</v>
      </c>
      <c r="H13" s="55">
        <v>15.9</v>
      </c>
      <c r="I13" s="55">
        <v>16</v>
      </c>
      <c r="J13" s="55">
        <v>16</v>
      </c>
      <c r="K13" s="55">
        <v>16</v>
      </c>
      <c r="L13" s="197">
        <v>16.3</v>
      </c>
      <c r="M13" s="197">
        <v>16.3</v>
      </c>
      <c r="N13" s="48">
        <v>15.4</v>
      </c>
      <c r="O13" s="48">
        <v>17.2</v>
      </c>
      <c r="P13" s="48">
        <v>17.100000000000001</v>
      </c>
      <c r="Q13" s="48">
        <v>15.3</v>
      </c>
      <c r="R13" s="48">
        <v>15.3</v>
      </c>
      <c r="S13" s="48">
        <v>17</v>
      </c>
      <c r="T13" s="48">
        <v>17.100000000000001</v>
      </c>
      <c r="U13" s="48">
        <v>18.2</v>
      </c>
      <c r="V13" s="48">
        <v>19.600000000000001</v>
      </c>
      <c r="W13" s="48">
        <v>19.600000000000001</v>
      </c>
      <c r="X13" s="48">
        <v>19.600000000000001</v>
      </c>
      <c r="Y13" s="48">
        <v>19.7</v>
      </c>
      <c r="Z13" s="48">
        <v>19.7</v>
      </c>
      <c r="AA13" s="48">
        <v>19.7</v>
      </c>
      <c r="AB13" s="48">
        <v>19.7</v>
      </c>
      <c r="AC13" s="48">
        <v>19.7</v>
      </c>
      <c r="AD13" s="48">
        <v>19.7</v>
      </c>
      <c r="AE13" s="48">
        <v>19.7</v>
      </c>
      <c r="AF13" s="48">
        <v>19.7</v>
      </c>
      <c r="AG13" s="58">
        <v>45</v>
      </c>
      <c r="AH13" s="51">
        <f t="shared" si="2"/>
        <v>19.7</v>
      </c>
      <c r="AI13" s="52">
        <f t="shared" si="3"/>
        <v>15.3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13.5</v>
      </c>
      <c r="C14" s="55">
        <v>13.5</v>
      </c>
      <c r="D14" s="55">
        <v>13.5</v>
      </c>
      <c r="E14" s="55">
        <v>13.5</v>
      </c>
      <c r="F14" s="55">
        <v>13.5</v>
      </c>
      <c r="G14" s="55">
        <v>13.5</v>
      </c>
      <c r="H14" s="55">
        <v>20</v>
      </c>
      <c r="I14" s="55">
        <v>20</v>
      </c>
      <c r="J14" s="55">
        <v>20</v>
      </c>
      <c r="K14" s="55">
        <v>20</v>
      </c>
      <c r="L14" s="197">
        <v>20</v>
      </c>
      <c r="M14" s="197">
        <v>20</v>
      </c>
      <c r="N14" s="197">
        <v>20</v>
      </c>
      <c r="O14" s="197">
        <v>20</v>
      </c>
      <c r="P14" s="48">
        <v>20</v>
      </c>
      <c r="Q14" s="48">
        <v>20</v>
      </c>
      <c r="R14" s="48">
        <v>20</v>
      </c>
      <c r="S14" s="48">
        <v>20</v>
      </c>
      <c r="T14" s="48">
        <v>20</v>
      </c>
      <c r="U14" s="48">
        <v>20</v>
      </c>
      <c r="V14" s="48">
        <v>20</v>
      </c>
      <c r="W14" s="48">
        <v>20</v>
      </c>
      <c r="X14" s="48">
        <v>20</v>
      </c>
      <c r="Y14" s="48">
        <v>20</v>
      </c>
      <c r="Z14" s="48">
        <v>20</v>
      </c>
      <c r="AA14" s="48">
        <v>20</v>
      </c>
      <c r="AB14" s="48">
        <v>20</v>
      </c>
      <c r="AC14" s="48">
        <v>20</v>
      </c>
      <c r="AD14" s="48">
        <v>20</v>
      </c>
      <c r="AE14" s="48">
        <v>20</v>
      </c>
      <c r="AF14" s="48">
        <v>20</v>
      </c>
      <c r="AG14" s="58">
        <v>25</v>
      </c>
      <c r="AH14" s="51">
        <f t="shared" si="2"/>
        <v>20</v>
      </c>
      <c r="AI14" s="52">
        <f t="shared" si="3"/>
        <v>13.5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11.3</v>
      </c>
      <c r="C15" s="55">
        <v>11.3</v>
      </c>
      <c r="D15" s="55">
        <v>11.4</v>
      </c>
      <c r="E15" s="55">
        <v>11.3</v>
      </c>
      <c r="F15" s="55">
        <v>11.3</v>
      </c>
      <c r="G15" s="55">
        <v>11.3</v>
      </c>
      <c r="H15" s="55">
        <v>11.3</v>
      </c>
      <c r="I15" s="55">
        <v>11.3</v>
      </c>
      <c r="J15" s="55">
        <v>11.3</v>
      </c>
      <c r="K15" s="55">
        <v>11.3</v>
      </c>
      <c r="L15" s="196">
        <v>10.4</v>
      </c>
      <c r="M15" s="48">
        <v>0.1</v>
      </c>
      <c r="N15" s="48">
        <v>13.7</v>
      </c>
      <c r="O15" s="48">
        <v>10</v>
      </c>
      <c r="P15" s="48">
        <v>10.199999999999999</v>
      </c>
      <c r="Q15" s="48">
        <v>11.6</v>
      </c>
      <c r="R15" s="48">
        <v>11.4</v>
      </c>
      <c r="S15" s="48">
        <v>12.7</v>
      </c>
      <c r="T15" s="48">
        <v>12.1</v>
      </c>
      <c r="U15" s="48">
        <v>13.2</v>
      </c>
      <c r="V15" s="48">
        <v>13.4</v>
      </c>
      <c r="W15" s="48">
        <v>13.4</v>
      </c>
      <c r="X15" s="48">
        <v>13.3</v>
      </c>
      <c r="Y15" s="48">
        <v>13.4</v>
      </c>
      <c r="Z15" s="48">
        <v>13.5</v>
      </c>
      <c r="AA15" s="48">
        <v>11.5</v>
      </c>
      <c r="AB15" s="48">
        <v>12.7</v>
      </c>
      <c r="AC15" s="48">
        <v>12.7</v>
      </c>
      <c r="AD15" s="48">
        <v>13.5</v>
      </c>
      <c r="AE15" s="48">
        <v>13.5</v>
      </c>
      <c r="AF15" s="48">
        <v>13.5</v>
      </c>
      <c r="AG15" s="58">
        <v>25</v>
      </c>
      <c r="AH15" s="51">
        <f t="shared" si="2"/>
        <v>13.7</v>
      </c>
      <c r="AI15" s="52">
        <f t="shared" si="3"/>
        <v>0.1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6.3</v>
      </c>
      <c r="C16" s="48">
        <v>6.3</v>
      </c>
      <c r="D16" s="48">
        <v>6.3</v>
      </c>
      <c r="E16" s="48">
        <v>6.3</v>
      </c>
      <c r="F16" s="48">
        <v>6.3</v>
      </c>
      <c r="G16" s="48">
        <v>6.3</v>
      </c>
      <c r="H16" s="48">
        <v>6.3</v>
      </c>
      <c r="I16" s="48">
        <v>6.3</v>
      </c>
      <c r="J16" s="48">
        <v>6.3</v>
      </c>
      <c r="K16" s="48">
        <v>6.3</v>
      </c>
      <c r="L16" s="197">
        <v>6.3</v>
      </c>
      <c r="M16" s="197">
        <v>6.3</v>
      </c>
      <c r="N16" s="48">
        <v>6.3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6.3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14.3</v>
      </c>
      <c r="C17" s="55">
        <v>8.1999999999999993</v>
      </c>
      <c r="D17" s="55">
        <v>11.6</v>
      </c>
      <c r="E17" s="55">
        <v>11.6</v>
      </c>
      <c r="F17" s="55">
        <v>11.1</v>
      </c>
      <c r="G17" s="55">
        <v>15.5</v>
      </c>
      <c r="H17" s="55">
        <v>15.7</v>
      </c>
      <c r="I17" s="55">
        <v>16</v>
      </c>
      <c r="J17" s="55">
        <v>15.9</v>
      </c>
      <c r="K17" s="55">
        <v>15.9</v>
      </c>
      <c r="L17" s="196">
        <v>15.9</v>
      </c>
      <c r="M17" s="48">
        <v>13.9</v>
      </c>
      <c r="N17" s="48">
        <v>14</v>
      </c>
      <c r="O17" s="48">
        <v>14.1</v>
      </c>
      <c r="P17" s="48">
        <v>14.1</v>
      </c>
      <c r="Q17" s="48">
        <v>14.3</v>
      </c>
      <c r="R17" s="48">
        <v>14.3</v>
      </c>
      <c r="S17" s="48">
        <v>14.3</v>
      </c>
      <c r="T17" s="48">
        <v>14.7</v>
      </c>
      <c r="U17" s="48">
        <v>14.1</v>
      </c>
      <c r="V17" s="48">
        <v>12.4</v>
      </c>
      <c r="W17" s="48">
        <v>13.2</v>
      </c>
      <c r="X17" s="48">
        <v>12.6</v>
      </c>
      <c r="Y17" s="48">
        <v>13.7</v>
      </c>
      <c r="Z17" s="48">
        <v>14</v>
      </c>
      <c r="AA17" s="48">
        <v>14.4</v>
      </c>
      <c r="AB17" s="48">
        <v>14.4</v>
      </c>
      <c r="AC17" s="48">
        <v>14.4</v>
      </c>
      <c r="AD17" s="48">
        <v>14.5</v>
      </c>
      <c r="AE17" s="48">
        <v>15.9</v>
      </c>
      <c r="AF17" s="48">
        <v>15.9</v>
      </c>
      <c r="AG17" s="58">
        <v>22.1</v>
      </c>
      <c r="AH17" s="51">
        <f t="shared" si="2"/>
        <v>16</v>
      </c>
      <c r="AI17" s="52">
        <f t="shared" si="3"/>
        <v>8.1999999999999993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8</v>
      </c>
      <c r="C18" s="48">
        <v>8</v>
      </c>
      <c r="D18" s="48">
        <v>8</v>
      </c>
      <c r="E18" s="48">
        <v>8</v>
      </c>
      <c r="F18" s="48">
        <v>8</v>
      </c>
      <c r="G18" s="48">
        <v>8</v>
      </c>
      <c r="H18" s="48">
        <v>8</v>
      </c>
      <c r="I18" s="48">
        <v>8</v>
      </c>
      <c r="J18" s="48">
        <v>8</v>
      </c>
      <c r="K18" s="48">
        <v>8</v>
      </c>
      <c r="L18" s="197">
        <v>8</v>
      </c>
      <c r="M18" s="197">
        <v>8</v>
      </c>
      <c r="N18" s="48">
        <v>8</v>
      </c>
      <c r="O18" s="48">
        <v>8</v>
      </c>
      <c r="P18" s="48">
        <v>8</v>
      </c>
      <c r="Q18" s="48">
        <v>8</v>
      </c>
      <c r="R18" s="48">
        <v>8</v>
      </c>
      <c r="S18" s="48">
        <v>8</v>
      </c>
      <c r="T18" s="48">
        <v>8</v>
      </c>
      <c r="U18" s="48">
        <v>8</v>
      </c>
      <c r="V18" s="48">
        <v>8</v>
      </c>
      <c r="W18" s="48">
        <v>8</v>
      </c>
      <c r="X18" s="48">
        <v>8</v>
      </c>
      <c r="Y18" s="48">
        <v>8</v>
      </c>
      <c r="Z18" s="48">
        <v>8</v>
      </c>
      <c r="AA18" s="48">
        <v>8</v>
      </c>
      <c r="AB18" s="48">
        <v>8</v>
      </c>
      <c r="AC18" s="48">
        <v>8</v>
      </c>
      <c r="AD18" s="48">
        <v>8</v>
      </c>
      <c r="AE18" s="48">
        <v>8</v>
      </c>
      <c r="AF18" s="48">
        <v>8</v>
      </c>
      <c r="AG18" s="58">
        <v>22.1</v>
      </c>
      <c r="AH18" s="51">
        <f t="shared" si="2"/>
        <v>8</v>
      </c>
      <c r="AI18" s="52">
        <f t="shared" si="3"/>
        <v>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18.600000000000001</v>
      </c>
      <c r="C19" s="55">
        <v>15.3</v>
      </c>
      <c r="D19" s="55">
        <v>13.2</v>
      </c>
      <c r="E19" s="55">
        <v>12.4</v>
      </c>
      <c r="F19" s="55">
        <v>11.4</v>
      </c>
      <c r="G19" s="55">
        <v>11.5</v>
      </c>
      <c r="H19" s="55">
        <v>11.8</v>
      </c>
      <c r="I19" s="55">
        <v>10.9</v>
      </c>
      <c r="J19" s="55">
        <v>10.4</v>
      </c>
      <c r="K19" s="55">
        <v>10.4</v>
      </c>
      <c r="L19" s="196">
        <v>10.4</v>
      </c>
      <c r="M19" s="48">
        <v>10.8</v>
      </c>
      <c r="N19" s="48">
        <v>10.6</v>
      </c>
      <c r="O19" s="48">
        <v>8.3000000000000007</v>
      </c>
      <c r="P19" s="48">
        <v>8.3000000000000007</v>
      </c>
      <c r="Q19" s="48">
        <v>9.5</v>
      </c>
      <c r="R19" s="48">
        <v>14.3</v>
      </c>
      <c r="S19" s="48">
        <v>16.7</v>
      </c>
      <c r="T19" s="48">
        <v>15.5</v>
      </c>
      <c r="U19" s="48">
        <v>15.4</v>
      </c>
      <c r="V19" s="48">
        <v>14.7</v>
      </c>
      <c r="W19" s="48">
        <v>14.7</v>
      </c>
      <c r="X19" s="48">
        <v>13.6</v>
      </c>
      <c r="Y19" s="48">
        <v>13.4</v>
      </c>
      <c r="Z19" s="48">
        <v>13.4</v>
      </c>
      <c r="AA19" s="48">
        <v>13.4</v>
      </c>
      <c r="AB19" s="48">
        <v>12.5</v>
      </c>
      <c r="AC19" s="48">
        <v>12.5</v>
      </c>
      <c r="AD19" s="48">
        <v>16.8</v>
      </c>
      <c r="AE19" s="48">
        <v>17.100000000000001</v>
      </c>
      <c r="AF19" s="48">
        <v>17.100000000000001</v>
      </c>
      <c r="AG19" s="58">
        <v>22</v>
      </c>
      <c r="AH19" s="51">
        <f t="shared" si="2"/>
        <v>18.600000000000001</v>
      </c>
      <c r="AI19" s="52">
        <f t="shared" si="3"/>
        <v>8.3000000000000007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48">
        <v>8</v>
      </c>
      <c r="C20" s="48">
        <v>8</v>
      </c>
      <c r="D20" s="48">
        <v>8</v>
      </c>
      <c r="E20" s="48">
        <v>8</v>
      </c>
      <c r="F20" s="48">
        <v>8</v>
      </c>
      <c r="G20" s="48">
        <v>8</v>
      </c>
      <c r="H20" s="48">
        <v>16</v>
      </c>
      <c r="I20" s="48">
        <v>16</v>
      </c>
      <c r="J20" s="48">
        <v>16</v>
      </c>
      <c r="K20" s="48">
        <v>16</v>
      </c>
      <c r="L20" s="197">
        <v>16</v>
      </c>
      <c r="M20" s="48">
        <v>16</v>
      </c>
      <c r="N20" s="48">
        <v>16</v>
      </c>
      <c r="O20" s="48">
        <v>16</v>
      </c>
      <c r="P20" s="48">
        <v>16</v>
      </c>
      <c r="Q20" s="48">
        <v>16</v>
      </c>
      <c r="R20" s="48">
        <v>16</v>
      </c>
      <c r="S20" s="48">
        <v>16</v>
      </c>
      <c r="T20" s="48">
        <v>16</v>
      </c>
      <c r="U20" s="48">
        <v>16</v>
      </c>
      <c r="V20" s="48">
        <v>16</v>
      </c>
      <c r="W20" s="48">
        <v>16</v>
      </c>
      <c r="X20" s="48">
        <v>16</v>
      </c>
      <c r="Y20" s="48">
        <v>16</v>
      </c>
      <c r="Z20" s="48">
        <v>16</v>
      </c>
      <c r="AA20" s="48">
        <v>16</v>
      </c>
      <c r="AB20" s="48">
        <v>16</v>
      </c>
      <c r="AC20" s="48">
        <v>16</v>
      </c>
      <c r="AD20" s="48">
        <v>16</v>
      </c>
      <c r="AE20" s="48">
        <v>16</v>
      </c>
      <c r="AF20" s="48">
        <v>16</v>
      </c>
      <c r="AG20" s="58">
        <v>22</v>
      </c>
      <c r="AH20" s="51">
        <f t="shared" si="2"/>
        <v>16</v>
      </c>
      <c r="AI20" s="52">
        <f t="shared" si="3"/>
        <v>8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6.7</v>
      </c>
      <c r="C21" s="48">
        <v>6.7</v>
      </c>
      <c r="D21" s="48">
        <v>6.7</v>
      </c>
      <c r="E21" s="48">
        <v>6.7</v>
      </c>
      <c r="F21" s="48">
        <v>6.7</v>
      </c>
      <c r="G21" s="48">
        <v>6.7</v>
      </c>
      <c r="H21" s="48">
        <v>6.7</v>
      </c>
      <c r="I21" s="48">
        <v>6.7</v>
      </c>
      <c r="J21" s="48">
        <v>6.7</v>
      </c>
      <c r="K21" s="48">
        <v>6.7</v>
      </c>
      <c r="L21" s="197">
        <v>6.7</v>
      </c>
      <c r="M21" s="197">
        <v>6.7</v>
      </c>
      <c r="N21" s="48">
        <v>6.7</v>
      </c>
      <c r="O21" s="48">
        <v>7</v>
      </c>
      <c r="P21" s="48">
        <v>7</v>
      </c>
      <c r="Q21" s="48">
        <v>7</v>
      </c>
      <c r="R21" s="48">
        <v>7</v>
      </c>
      <c r="S21" s="48">
        <v>7</v>
      </c>
      <c r="T21" s="48">
        <v>7</v>
      </c>
      <c r="U21" s="48">
        <v>7</v>
      </c>
      <c r="V21" s="48">
        <v>7</v>
      </c>
      <c r="W21" s="48">
        <v>7</v>
      </c>
      <c r="X21" s="48">
        <v>7</v>
      </c>
      <c r="Y21" s="48">
        <v>7</v>
      </c>
      <c r="Z21" s="48">
        <v>7</v>
      </c>
      <c r="AA21" s="48">
        <v>7</v>
      </c>
      <c r="AB21" s="48">
        <v>7</v>
      </c>
      <c r="AC21" s="48">
        <v>7</v>
      </c>
      <c r="AD21" s="48">
        <v>7</v>
      </c>
      <c r="AE21" s="48">
        <v>7</v>
      </c>
      <c r="AF21" s="48">
        <v>7</v>
      </c>
      <c r="AG21" s="58">
        <v>14.9</v>
      </c>
      <c r="AH21" s="51">
        <f t="shared" si="2"/>
        <v>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48">
        <v>5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197">
        <v>5</v>
      </c>
      <c r="M22" s="197">
        <v>5</v>
      </c>
      <c r="N22" s="197">
        <v>5</v>
      </c>
      <c r="O22" s="197">
        <v>5</v>
      </c>
      <c r="P22" s="197">
        <v>5</v>
      </c>
      <c r="Q22" s="197">
        <v>5</v>
      </c>
      <c r="R22" s="197">
        <v>5</v>
      </c>
      <c r="S22" s="197">
        <v>5</v>
      </c>
      <c r="T22" s="48">
        <v>5</v>
      </c>
      <c r="U22" s="48">
        <v>5</v>
      </c>
      <c r="V22" s="48">
        <v>5</v>
      </c>
      <c r="W22" s="48">
        <v>5</v>
      </c>
      <c r="X22" s="48">
        <v>5</v>
      </c>
      <c r="Y22" s="48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197">
        <v>3.5</v>
      </c>
      <c r="M23" s="197">
        <v>3.5</v>
      </c>
      <c r="N23" s="197">
        <v>3.5</v>
      </c>
      <c r="O23" s="197">
        <v>3.5</v>
      </c>
      <c r="P23" s="197">
        <v>3.5</v>
      </c>
      <c r="Q23" s="197">
        <v>3.5</v>
      </c>
      <c r="R23" s="197">
        <v>3.5</v>
      </c>
      <c r="S23" s="197">
        <v>3.5</v>
      </c>
      <c r="T23" s="48">
        <v>3.5</v>
      </c>
      <c r="U23" s="48">
        <v>3.5</v>
      </c>
      <c r="V23" s="48">
        <v>3.5</v>
      </c>
      <c r="W23" s="48">
        <v>3.5</v>
      </c>
      <c r="X23" s="48">
        <v>3.5</v>
      </c>
      <c r="Y23" s="48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8</v>
      </c>
      <c r="C24" s="48">
        <v>8</v>
      </c>
      <c r="D24" s="48">
        <v>8</v>
      </c>
      <c r="E24" s="48">
        <v>8</v>
      </c>
      <c r="F24" s="48">
        <v>8</v>
      </c>
      <c r="G24" s="48">
        <v>8</v>
      </c>
      <c r="H24" s="48">
        <v>8</v>
      </c>
      <c r="I24" s="48">
        <v>8</v>
      </c>
      <c r="J24" s="48">
        <v>8</v>
      </c>
      <c r="K24" s="48">
        <v>8</v>
      </c>
      <c r="L24" s="197">
        <v>8</v>
      </c>
      <c r="M24" s="197">
        <v>8</v>
      </c>
      <c r="N24" s="197">
        <v>8</v>
      </c>
      <c r="O24" s="197">
        <v>8</v>
      </c>
      <c r="P24" s="197">
        <v>8</v>
      </c>
      <c r="Q24" s="197">
        <v>8</v>
      </c>
      <c r="R24" s="197">
        <v>8</v>
      </c>
      <c r="S24" s="197">
        <v>8</v>
      </c>
      <c r="T24" s="48">
        <v>8</v>
      </c>
      <c r="U24" s="48">
        <v>8</v>
      </c>
      <c r="V24" s="48">
        <v>8</v>
      </c>
      <c r="W24" s="48">
        <v>8</v>
      </c>
      <c r="X24" s="48">
        <v>8</v>
      </c>
      <c r="Y24" s="48">
        <v>8</v>
      </c>
      <c r="Z24" s="48">
        <v>8</v>
      </c>
      <c r="AA24" s="48">
        <v>8</v>
      </c>
      <c r="AB24" s="48">
        <v>8</v>
      </c>
      <c r="AC24" s="48">
        <v>8</v>
      </c>
      <c r="AD24" s="48">
        <v>8</v>
      </c>
      <c r="AE24" s="48">
        <v>8</v>
      </c>
      <c r="AF24" s="48">
        <v>8</v>
      </c>
      <c r="AG24" s="58">
        <v>12</v>
      </c>
      <c r="AH24" s="51">
        <f t="shared" si="2"/>
        <v>8</v>
      </c>
      <c r="AI24" s="52">
        <f t="shared" si="3"/>
        <v>8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197">
        <v>0</v>
      </c>
      <c r="M25" s="197">
        <v>0</v>
      </c>
      <c r="N25" s="197">
        <v>0</v>
      </c>
      <c r="O25" s="197">
        <v>0</v>
      </c>
      <c r="P25" s="197">
        <v>0</v>
      </c>
      <c r="Q25" s="197">
        <v>0</v>
      </c>
      <c r="R25" s="197">
        <v>0</v>
      </c>
      <c r="S25" s="197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197">
        <v>3</v>
      </c>
      <c r="M26" s="197">
        <v>3</v>
      </c>
      <c r="N26" s="197">
        <v>3</v>
      </c>
      <c r="O26" s="197">
        <v>3</v>
      </c>
      <c r="P26" s="197">
        <v>3</v>
      </c>
      <c r="Q26" s="197">
        <v>3</v>
      </c>
      <c r="R26" s="197">
        <v>3</v>
      </c>
      <c r="S26" s="197">
        <v>3</v>
      </c>
      <c r="T26" s="48">
        <v>3</v>
      </c>
      <c r="U26" s="48">
        <v>3</v>
      </c>
      <c r="V26" s="48">
        <v>3</v>
      </c>
      <c r="W26" s="48">
        <v>3</v>
      </c>
      <c r="X26" s="48">
        <v>3</v>
      </c>
      <c r="Y26" s="48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4</v>
      </c>
      <c r="C27" s="55">
        <v>4</v>
      </c>
      <c r="D27" s="55">
        <v>4</v>
      </c>
      <c r="E27" s="55">
        <v>4</v>
      </c>
      <c r="F27" s="55">
        <v>4</v>
      </c>
      <c r="G27" s="55">
        <v>4</v>
      </c>
      <c r="H27" s="55">
        <v>4</v>
      </c>
      <c r="I27" s="55">
        <v>4</v>
      </c>
      <c r="J27" s="55">
        <v>4</v>
      </c>
      <c r="K27" s="55">
        <v>4</v>
      </c>
      <c r="L27" s="196">
        <v>4</v>
      </c>
      <c r="M27" s="196">
        <v>4</v>
      </c>
      <c r="N27" s="196">
        <v>4</v>
      </c>
      <c r="O27" s="196">
        <v>4</v>
      </c>
      <c r="P27" s="196">
        <v>4</v>
      </c>
      <c r="Q27" s="196">
        <v>4</v>
      </c>
      <c r="R27" s="48">
        <v>4</v>
      </c>
      <c r="S27" s="48">
        <v>4</v>
      </c>
      <c r="T27" s="48">
        <v>4</v>
      </c>
      <c r="U27" s="48">
        <v>4</v>
      </c>
      <c r="V27" s="48">
        <v>4</v>
      </c>
      <c r="W27" s="48">
        <v>4</v>
      </c>
      <c r="X27" s="48">
        <v>4</v>
      </c>
      <c r="Y27" s="48">
        <v>4</v>
      </c>
      <c r="Z27" s="48">
        <v>4</v>
      </c>
      <c r="AA27" s="48">
        <v>4</v>
      </c>
      <c r="AB27" s="48">
        <v>4</v>
      </c>
      <c r="AC27" s="48">
        <v>4</v>
      </c>
      <c r="AD27" s="48">
        <v>4</v>
      </c>
      <c r="AE27" s="48" t="s">
        <v>234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100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50</v>
      </c>
      <c r="J28" s="55">
        <v>85</v>
      </c>
      <c r="K28" s="55">
        <v>115</v>
      </c>
      <c r="L28" s="196">
        <v>115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115</v>
      </c>
      <c r="AI28" s="52">
        <f t="shared" si="3"/>
        <v>50</v>
      </c>
      <c r="AK28" s="53"/>
    </row>
    <row r="29" spans="1:88" ht="15.75" thickBot="1" x14ac:dyDescent="0.3">
      <c r="A29" s="65" t="s">
        <v>36</v>
      </c>
      <c r="B29" s="55">
        <v>61</v>
      </c>
      <c r="C29" s="55">
        <v>64.099999999999994</v>
      </c>
      <c r="D29" s="55">
        <v>66.400000000000006</v>
      </c>
      <c r="E29" s="55">
        <v>78.7</v>
      </c>
      <c r="F29" s="55">
        <v>78.099999999999994</v>
      </c>
      <c r="G29" s="55">
        <v>54</v>
      </c>
      <c r="H29" s="55">
        <v>90.9</v>
      </c>
      <c r="I29" s="55">
        <v>10.3</v>
      </c>
      <c r="J29" s="55">
        <v>54.8</v>
      </c>
      <c r="K29" s="55">
        <v>88.6</v>
      </c>
      <c r="L29" s="196">
        <v>90</v>
      </c>
      <c r="M29" s="66">
        <v>87</v>
      </c>
      <c r="N29" s="66">
        <v>87</v>
      </c>
      <c r="O29" s="66">
        <v>87</v>
      </c>
      <c r="P29" s="66">
        <v>87</v>
      </c>
      <c r="Q29" s="66">
        <v>77.400000000000006</v>
      </c>
      <c r="R29" s="66">
        <v>77.8</v>
      </c>
      <c r="S29" s="66">
        <v>76.599999999999994</v>
      </c>
      <c r="T29" s="66">
        <v>74.900000000000006</v>
      </c>
      <c r="U29" s="66">
        <v>74.8</v>
      </c>
      <c r="V29" s="66">
        <v>71.3</v>
      </c>
      <c r="W29" s="66">
        <v>67.2</v>
      </c>
      <c r="X29" s="66">
        <v>67.5</v>
      </c>
      <c r="Y29" s="66">
        <v>66.2</v>
      </c>
      <c r="Z29" s="66">
        <v>65.400000000000006</v>
      </c>
      <c r="AA29" s="66">
        <v>66</v>
      </c>
      <c r="AB29" s="66">
        <v>67</v>
      </c>
      <c r="AC29" s="66">
        <v>68</v>
      </c>
      <c r="AD29" s="66">
        <v>75.400000000000006</v>
      </c>
      <c r="AE29" s="66">
        <v>73</v>
      </c>
      <c r="AF29" s="66">
        <v>84.8</v>
      </c>
      <c r="AG29" s="58">
        <v>240</v>
      </c>
      <c r="AH29" s="51">
        <f t="shared" si="2"/>
        <v>90.9</v>
      </c>
      <c r="AI29" s="52">
        <f t="shared" si="3"/>
        <v>10.3</v>
      </c>
      <c r="AK29" s="53"/>
    </row>
    <row r="30" spans="1:88" ht="15.75" thickBot="1" x14ac:dyDescent="0.3">
      <c r="A30" s="67" t="s">
        <v>37</v>
      </c>
      <c r="B30" s="68">
        <f>SUM(B11:B28)</f>
        <v>291</v>
      </c>
      <c r="C30" s="68">
        <f t="shared" ref="C30:AF30" si="4">SUM(C11:C28)</f>
        <v>267.39999999999998</v>
      </c>
      <c r="D30" s="68">
        <f t="shared" si="4"/>
        <v>267.09999999999997</v>
      </c>
      <c r="E30" s="68">
        <f t="shared" si="4"/>
        <v>267.60000000000002</v>
      </c>
      <c r="F30" s="68">
        <f t="shared" si="4"/>
        <v>278</v>
      </c>
      <c r="G30" s="68">
        <f t="shared" si="4"/>
        <v>279.09999999999997</v>
      </c>
      <c r="H30" s="68">
        <f t="shared" si="4"/>
        <v>293.60000000000002</v>
      </c>
      <c r="I30" s="68">
        <f t="shared" si="4"/>
        <v>222.1</v>
      </c>
      <c r="J30" s="68">
        <f t="shared" si="4"/>
        <v>292.2</v>
      </c>
      <c r="K30" s="68">
        <f t="shared" si="4"/>
        <v>321.2</v>
      </c>
      <c r="L30" s="68">
        <f t="shared" si="4"/>
        <v>319.7</v>
      </c>
      <c r="M30" s="68">
        <f t="shared" si="4"/>
        <v>274.8</v>
      </c>
      <c r="N30" s="68">
        <f t="shared" si="4"/>
        <v>286.10000000000002</v>
      </c>
      <c r="O30" s="68">
        <f t="shared" si="4"/>
        <v>281.39999999999998</v>
      </c>
      <c r="P30" s="68">
        <f t="shared" si="4"/>
        <v>281.89999999999998</v>
      </c>
      <c r="Q30" s="68">
        <f t="shared" si="4"/>
        <v>282.8</v>
      </c>
      <c r="R30" s="68">
        <f t="shared" si="4"/>
        <v>286.20000000000005</v>
      </c>
      <c r="S30" s="68">
        <f t="shared" si="4"/>
        <v>292.2</v>
      </c>
      <c r="T30" s="68">
        <f t="shared" si="4"/>
        <v>294.40999999999997</v>
      </c>
      <c r="U30" s="68">
        <f t="shared" si="4"/>
        <v>297.10000000000002</v>
      </c>
      <c r="V30" s="68">
        <f>SUM(V11:V28)</f>
        <v>295.2</v>
      </c>
      <c r="W30" s="68">
        <f t="shared" si="4"/>
        <v>296.19999999999993</v>
      </c>
      <c r="X30" s="68">
        <f t="shared" si="4"/>
        <v>293.89999999999998</v>
      </c>
      <c r="Y30" s="68">
        <f t="shared" si="4"/>
        <v>298.2</v>
      </c>
      <c r="Z30" s="68">
        <f t="shared" si="4"/>
        <v>306.89999999999998</v>
      </c>
      <c r="AA30" s="68">
        <f t="shared" si="4"/>
        <v>305.3</v>
      </c>
      <c r="AB30" s="68">
        <f t="shared" si="4"/>
        <v>305.60000000000002</v>
      </c>
      <c r="AC30" s="68">
        <f t="shared" si="4"/>
        <v>302.60000000000002</v>
      </c>
      <c r="AD30" s="68">
        <f t="shared" si="4"/>
        <v>307.8</v>
      </c>
      <c r="AE30" s="68">
        <f t="shared" si="4"/>
        <v>305.5</v>
      </c>
      <c r="AF30" s="68">
        <f t="shared" si="4"/>
        <v>309.10000000000002</v>
      </c>
      <c r="AG30" s="58">
        <f>SUM(AG11:AG29)</f>
        <v>729.2</v>
      </c>
      <c r="AH30" s="51">
        <f t="shared" si="2"/>
        <v>321.2</v>
      </c>
      <c r="AI30" s="52">
        <f t="shared" si="3"/>
        <v>222.1</v>
      </c>
      <c r="AK30" s="53"/>
    </row>
    <row r="31" spans="1:88" x14ac:dyDescent="0.25">
      <c r="A31" s="54" t="s">
        <v>38</v>
      </c>
      <c r="B31" s="55">
        <v>0</v>
      </c>
      <c r="C31" s="55">
        <v>0</v>
      </c>
      <c r="D31" s="55">
        <v>30</v>
      </c>
      <c r="E31" s="55">
        <v>30.4</v>
      </c>
      <c r="F31" s="55">
        <v>39.5</v>
      </c>
      <c r="G31" s="55">
        <v>40.9</v>
      </c>
      <c r="H31" s="55">
        <v>30.6</v>
      </c>
      <c r="I31" s="55">
        <v>48.2</v>
      </c>
      <c r="J31" s="55">
        <v>40.299999999999997</v>
      </c>
      <c r="K31" s="55">
        <v>70.7</v>
      </c>
      <c r="L31" s="48">
        <v>71.400000000000006</v>
      </c>
      <c r="M31" s="48">
        <v>72.099999999999994</v>
      </c>
      <c r="N31" s="48">
        <v>70.599999999999994</v>
      </c>
      <c r="O31" s="48">
        <v>96.9</v>
      </c>
      <c r="P31" s="48">
        <v>97.1</v>
      </c>
      <c r="Q31" s="48">
        <v>97.1</v>
      </c>
      <c r="R31" s="48">
        <v>97.2</v>
      </c>
      <c r="S31" s="48">
        <v>97.1</v>
      </c>
      <c r="T31" s="48">
        <v>97.1</v>
      </c>
      <c r="U31" s="48">
        <v>97.2</v>
      </c>
      <c r="V31" s="48">
        <v>97</v>
      </c>
      <c r="W31" s="48">
        <v>97.1</v>
      </c>
      <c r="X31" s="48">
        <v>97.2</v>
      </c>
      <c r="Y31" s="48">
        <v>146.30000000000001</v>
      </c>
      <c r="Z31" s="48">
        <v>145.80000000000001</v>
      </c>
      <c r="AA31" s="47">
        <v>145.30000000000001</v>
      </c>
      <c r="AB31" s="47">
        <v>145.6</v>
      </c>
      <c r="AC31" s="47">
        <v>145.5</v>
      </c>
      <c r="AD31" s="47">
        <v>135.4</v>
      </c>
      <c r="AE31" s="47">
        <v>126</v>
      </c>
      <c r="AF31" s="47">
        <v>116.1</v>
      </c>
      <c r="AG31" s="56">
        <v>144</v>
      </c>
      <c r="AH31" s="51">
        <f t="shared" si="2"/>
        <v>146.30000000000001</v>
      </c>
      <c r="AI31" s="52">
        <f t="shared" si="3"/>
        <v>0</v>
      </c>
      <c r="AK31" s="53"/>
    </row>
    <row r="32" spans="1:88" x14ac:dyDescent="0.25">
      <c r="A32" s="57" t="s">
        <v>39</v>
      </c>
      <c r="B32" s="55">
        <v>21.7</v>
      </c>
      <c r="C32" s="55">
        <v>21.9</v>
      </c>
      <c r="D32" s="55">
        <v>21.7</v>
      </c>
      <c r="E32" s="55">
        <v>22.5</v>
      </c>
      <c r="F32" s="55">
        <v>21.7</v>
      </c>
      <c r="G32" s="55">
        <v>21.7</v>
      </c>
      <c r="H32" s="55">
        <v>21.1</v>
      </c>
      <c r="I32" s="55">
        <v>21.6</v>
      </c>
      <c r="J32" s="55">
        <v>33.799999999999997</v>
      </c>
      <c r="K32" s="55">
        <v>21.8</v>
      </c>
      <c r="L32" s="69">
        <v>21.7</v>
      </c>
      <c r="M32" s="69">
        <v>29.7</v>
      </c>
      <c r="N32" s="69">
        <v>23.1</v>
      </c>
      <c r="O32" s="69">
        <v>23.9</v>
      </c>
      <c r="P32" s="69">
        <v>23.2</v>
      </c>
      <c r="Q32" s="69">
        <v>23.1</v>
      </c>
      <c r="R32" s="69">
        <v>25.4</v>
      </c>
      <c r="S32" s="69">
        <v>35.700000000000003</v>
      </c>
      <c r="T32" s="69">
        <v>35.6</v>
      </c>
      <c r="U32" s="69">
        <v>34.9</v>
      </c>
      <c r="V32" s="69">
        <v>33.700000000000003</v>
      </c>
      <c r="W32" s="69">
        <v>34</v>
      </c>
      <c r="X32" s="69">
        <v>34</v>
      </c>
      <c r="Y32" s="69">
        <v>44.4</v>
      </c>
      <c r="Z32" s="69">
        <v>70.8</v>
      </c>
      <c r="AA32" s="55">
        <v>69.900000000000006</v>
      </c>
      <c r="AB32" s="55">
        <v>61.6</v>
      </c>
      <c r="AC32" s="55">
        <v>62.8</v>
      </c>
      <c r="AD32" s="55">
        <v>35.799999999999997</v>
      </c>
      <c r="AE32" s="55">
        <v>26.4</v>
      </c>
      <c r="AF32" s="55">
        <v>26.6</v>
      </c>
      <c r="AG32" s="58">
        <v>70</v>
      </c>
      <c r="AH32" s="51">
        <f t="shared" si="2"/>
        <v>70.8</v>
      </c>
      <c r="AI32" s="52">
        <f t="shared" si="3"/>
        <v>21.1</v>
      </c>
      <c r="AK32" s="53"/>
    </row>
    <row r="33" spans="1:41" x14ac:dyDescent="0.25">
      <c r="A33" s="57" t="s">
        <v>40</v>
      </c>
      <c r="B33" s="55">
        <v>15.9</v>
      </c>
      <c r="C33" s="55">
        <v>23.2</v>
      </c>
      <c r="D33" s="55">
        <v>16.2</v>
      </c>
      <c r="E33" s="55">
        <v>20.6</v>
      </c>
      <c r="F33" s="55">
        <v>20.5</v>
      </c>
      <c r="G33" s="55">
        <v>34</v>
      </c>
      <c r="H33" s="55">
        <v>28.5</v>
      </c>
      <c r="I33" s="55">
        <v>46.2</v>
      </c>
      <c r="J33" s="55">
        <v>28.5</v>
      </c>
      <c r="K33" s="55">
        <v>33</v>
      </c>
      <c r="L33" s="69">
        <v>33.1</v>
      </c>
      <c r="M33" s="69">
        <v>45.9</v>
      </c>
      <c r="N33" s="69">
        <v>35.5</v>
      </c>
      <c r="O33" s="69">
        <v>37.6</v>
      </c>
      <c r="P33" s="69">
        <v>38.4</v>
      </c>
      <c r="Q33" s="69">
        <v>38.4</v>
      </c>
      <c r="R33" s="69">
        <v>54.4</v>
      </c>
      <c r="S33" s="69">
        <v>38</v>
      </c>
      <c r="T33" s="69">
        <v>38.1</v>
      </c>
      <c r="U33" s="69">
        <v>37.9</v>
      </c>
      <c r="V33" s="69">
        <v>38.4</v>
      </c>
      <c r="W33" s="69">
        <v>38.299999999999997</v>
      </c>
      <c r="X33" s="69">
        <v>38.4</v>
      </c>
      <c r="Y33" s="69">
        <v>45.4</v>
      </c>
      <c r="Z33" s="69">
        <v>46.6</v>
      </c>
      <c r="AA33" s="55">
        <v>67</v>
      </c>
      <c r="AB33" s="55">
        <v>53</v>
      </c>
      <c r="AC33" s="55">
        <v>54.8</v>
      </c>
      <c r="AD33" s="55">
        <v>51</v>
      </c>
      <c r="AE33" s="55">
        <v>46</v>
      </c>
      <c r="AF33" s="55">
        <v>45.3</v>
      </c>
      <c r="AG33" s="58">
        <v>69</v>
      </c>
      <c r="AH33" s="51">
        <f t="shared" si="2"/>
        <v>67</v>
      </c>
      <c r="AI33" s="52">
        <f t="shared" si="3"/>
        <v>15.9</v>
      </c>
      <c r="AK33" s="53"/>
    </row>
    <row r="34" spans="1:41" x14ac:dyDescent="0.25">
      <c r="A34" s="57" t="s">
        <v>41</v>
      </c>
      <c r="B34" s="55">
        <v>28.5</v>
      </c>
      <c r="C34" s="55">
        <v>28.5</v>
      </c>
      <c r="D34" s="55">
        <v>28.5</v>
      </c>
      <c r="E34" s="55">
        <v>28.5</v>
      </c>
      <c r="F34" s="55">
        <v>28.5</v>
      </c>
      <c r="G34" s="55">
        <v>28.5</v>
      </c>
      <c r="H34" s="55">
        <v>28.5</v>
      </c>
      <c r="I34" s="55">
        <v>28.5</v>
      </c>
      <c r="J34" s="55">
        <v>28.5</v>
      </c>
      <c r="K34" s="55">
        <v>28.5</v>
      </c>
      <c r="L34" s="69">
        <v>28.5</v>
      </c>
      <c r="M34" s="69">
        <v>28.5</v>
      </c>
      <c r="N34" s="69">
        <v>28.5</v>
      </c>
      <c r="O34" s="69">
        <v>28.5</v>
      </c>
      <c r="P34" s="69">
        <v>28.5</v>
      </c>
      <c r="Q34" s="69">
        <v>28.5</v>
      </c>
      <c r="R34" s="69">
        <v>28.5</v>
      </c>
      <c r="S34" s="69">
        <v>28.5</v>
      </c>
      <c r="T34" s="69">
        <v>28.5</v>
      </c>
      <c r="U34" s="69">
        <v>28.5</v>
      </c>
      <c r="V34" s="69">
        <v>28.5</v>
      </c>
      <c r="W34" s="69">
        <v>28.5</v>
      </c>
      <c r="X34" s="69">
        <v>28.5</v>
      </c>
      <c r="Y34" s="69">
        <v>28.5</v>
      </c>
      <c r="Z34" s="69">
        <v>28.5</v>
      </c>
      <c r="AA34" s="69">
        <v>28.5</v>
      </c>
      <c r="AB34" s="69">
        <v>28.5</v>
      </c>
      <c r="AC34" s="69">
        <v>28.5</v>
      </c>
      <c r="AD34" s="69">
        <v>28.5</v>
      </c>
      <c r="AE34" s="69">
        <v>28.5</v>
      </c>
      <c r="AF34" s="69">
        <v>28.5</v>
      </c>
      <c r="AG34" s="58">
        <v>60</v>
      </c>
      <c r="AH34" s="51">
        <f t="shared" si="2"/>
        <v>28.5</v>
      </c>
      <c r="AI34" s="52">
        <f t="shared" si="3"/>
        <v>28.5</v>
      </c>
      <c r="AK34" s="53"/>
    </row>
    <row r="35" spans="1:41" x14ac:dyDescent="0.25">
      <c r="A35" s="57" t="s">
        <v>42</v>
      </c>
      <c r="B35" s="55">
        <v>14.9</v>
      </c>
      <c r="C35" s="55">
        <v>15</v>
      </c>
      <c r="D35" s="55">
        <v>15</v>
      </c>
      <c r="E35" s="55">
        <v>20</v>
      </c>
      <c r="F35" s="55">
        <v>20.9</v>
      </c>
      <c r="G35" s="55">
        <v>20.399999999999999</v>
      </c>
      <c r="H35" s="55">
        <v>20</v>
      </c>
      <c r="I35" s="55">
        <v>20.2</v>
      </c>
      <c r="J35" s="55">
        <v>20.399999999999999</v>
      </c>
      <c r="K35" s="55">
        <v>19.7</v>
      </c>
      <c r="L35" s="48">
        <v>20.399999999999999</v>
      </c>
      <c r="M35" s="48">
        <v>19.8</v>
      </c>
      <c r="N35" s="48">
        <v>19.899999999999999</v>
      </c>
      <c r="O35" s="48">
        <v>24</v>
      </c>
      <c r="P35" s="48">
        <v>15</v>
      </c>
      <c r="Q35" s="48">
        <v>15</v>
      </c>
      <c r="R35" s="48">
        <v>15</v>
      </c>
      <c r="S35" s="48">
        <v>15</v>
      </c>
      <c r="T35" s="48">
        <v>20.9</v>
      </c>
      <c r="U35" s="48">
        <v>29.5</v>
      </c>
      <c r="V35" s="69">
        <v>20.7</v>
      </c>
      <c r="W35" s="69">
        <v>20</v>
      </c>
      <c r="X35" s="69">
        <v>25.1</v>
      </c>
      <c r="Y35" s="69">
        <v>29.2</v>
      </c>
      <c r="Z35" s="69">
        <v>24.8</v>
      </c>
      <c r="AA35" s="55">
        <v>25</v>
      </c>
      <c r="AB35" s="55">
        <v>0</v>
      </c>
      <c r="AC35" s="55">
        <v>20.5</v>
      </c>
      <c r="AD35" s="55">
        <v>15</v>
      </c>
      <c r="AE35" s="55">
        <v>15</v>
      </c>
      <c r="AF35" s="55">
        <v>15</v>
      </c>
      <c r="AG35" s="58">
        <v>30</v>
      </c>
      <c r="AH35" s="51">
        <f t="shared" si="2"/>
        <v>29.5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14.1</v>
      </c>
      <c r="C36" s="70">
        <v>14.1</v>
      </c>
      <c r="D36" s="70">
        <v>14.1</v>
      </c>
      <c r="E36" s="70">
        <v>14.1</v>
      </c>
      <c r="F36" s="70">
        <v>14.1</v>
      </c>
      <c r="G36" s="70">
        <v>14.1</v>
      </c>
      <c r="H36" s="70">
        <v>14.1</v>
      </c>
      <c r="I36" s="70">
        <v>14.1</v>
      </c>
      <c r="J36" s="70">
        <v>14.1</v>
      </c>
      <c r="K36" s="70">
        <v>14.1</v>
      </c>
      <c r="L36" s="70">
        <v>16</v>
      </c>
      <c r="M36" s="48">
        <v>15.3</v>
      </c>
      <c r="N36" s="48">
        <v>15.3</v>
      </c>
      <c r="O36" s="48">
        <v>15.2</v>
      </c>
      <c r="P36" s="48">
        <v>11.1</v>
      </c>
      <c r="Q36" s="48">
        <v>14.4</v>
      </c>
      <c r="R36" s="48">
        <v>14.5</v>
      </c>
      <c r="S36" s="48">
        <v>14.5</v>
      </c>
      <c r="T36" s="48">
        <v>14.5</v>
      </c>
      <c r="U36" s="48">
        <v>14.5</v>
      </c>
      <c r="V36" s="48">
        <v>14.5</v>
      </c>
      <c r="W36" s="48">
        <v>14.5</v>
      </c>
      <c r="X36" s="48">
        <v>14.5</v>
      </c>
      <c r="Y36" s="48">
        <v>14.5</v>
      </c>
      <c r="Z36" s="48">
        <v>14.5</v>
      </c>
      <c r="AA36" s="55">
        <v>14.5</v>
      </c>
      <c r="AB36" s="55">
        <v>14.5</v>
      </c>
      <c r="AC36" s="55">
        <v>14.5</v>
      </c>
      <c r="AD36" s="55">
        <v>14.5</v>
      </c>
      <c r="AE36" s="55">
        <v>14.5</v>
      </c>
      <c r="AF36" s="55">
        <v>14.5</v>
      </c>
      <c r="AG36" s="58">
        <v>24</v>
      </c>
      <c r="AH36" s="51">
        <f t="shared" si="2"/>
        <v>16</v>
      </c>
      <c r="AI36" s="52">
        <f t="shared" si="3"/>
        <v>11.1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48">
        <v>10</v>
      </c>
      <c r="M38" s="48">
        <v>10</v>
      </c>
      <c r="N38" s="48">
        <v>10</v>
      </c>
      <c r="O38" s="48">
        <v>10</v>
      </c>
      <c r="P38" s="48">
        <v>10</v>
      </c>
      <c r="Q38" s="48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48">
        <v>10</v>
      </c>
      <c r="AB38" s="48">
        <v>10</v>
      </c>
      <c r="AC38" s="48">
        <v>10</v>
      </c>
      <c r="AD38" s="48">
        <v>10</v>
      </c>
      <c r="AE38" s="48">
        <v>10</v>
      </c>
      <c r="AF38" s="48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3.9</v>
      </c>
      <c r="C39" s="70">
        <v>3.9</v>
      </c>
      <c r="D39" s="70">
        <v>3.9</v>
      </c>
      <c r="E39" s="70">
        <v>3.9</v>
      </c>
      <c r="F39" s="70">
        <v>3.9</v>
      </c>
      <c r="G39" s="70">
        <v>3.9</v>
      </c>
      <c r="H39" s="70">
        <v>3.9</v>
      </c>
      <c r="I39" s="70">
        <v>3.9</v>
      </c>
      <c r="J39" s="70">
        <v>3.9</v>
      </c>
      <c r="K39" s="70">
        <v>3.9</v>
      </c>
      <c r="L39" s="70">
        <v>3.9</v>
      </c>
      <c r="M39" s="48">
        <v>3.9</v>
      </c>
      <c r="N39" s="48">
        <v>3.9</v>
      </c>
      <c r="O39" s="48">
        <v>3.9</v>
      </c>
      <c r="P39" s="48">
        <v>3.9</v>
      </c>
      <c r="Q39" s="48">
        <v>3.9</v>
      </c>
      <c r="R39" s="48">
        <v>3.9</v>
      </c>
      <c r="S39" s="48">
        <v>3.9</v>
      </c>
      <c r="T39" s="48">
        <v>3.9</v>
      </c>
      <c r="U39" s="48">
        <v>3.9</v>
      </c>
      <c r="V39" s="48">
        <v>3.9</v>
      </c>
      <c r="W39" s="48">
        <v>3.9</v>
      </c>
      <c r="X39" s="48">
        <v>3.9</v>
      </c>
      <c r="Y39" s="48">
        <v>3.9</v>
      </c>
      <c r="Z39" s="48">
        <v>3.9</v>
      </c>
      <c r="AA39" s="48">
        <v>3.9</v>
      </c>
      <c r="AB39" s="48">
        <v>3.9</v>
      </c>
      <c r="AC39" s="48">
        <v>3.9</v>
      </c>
      <c r="AD39" s="48">
        <v>3.9</v>
      </c>
      <c r="AE39" s="48">
        <v>3.9</v>
      </c>
      <c r="AF39" s="48">
        <v>3.9</v>
      </c>
      <c r="AG39" s="58">
        <v>14</v>
      </c>
      <c r="AH39" s="51">
        <f t="shared" si="2"/>
        <v>3.9</v>
      </c>
      <c r="AI39" s="52">
        <f t="shared" si="3"/>
        <v>3.9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3.6</v>
      </c>
      <c r="C40" s="55">
        <v>3.6</v>
      </c>
      <c r="D40" s="55">
        <v>3.6</v>
      </c>
      <c r="E40" s="55">
        <v>3.6</v>
      </c>
      <c r="F40" s="55">
        <v>3.6</v>
      </c>
      <c r="G40" s="55">
        <v>3.6</v>
      </c>
      <c r="H40" s="55">
        <v>3.6</v>
      </c>
      <c r="I40" s="55">
        <v>3.6</v>
      </c>
      <c r="J40" s="55">
        <v>3.6</v>
      </c>
      <c r="K40" s="55">
        <v>3.6</v>
      </c>
      <c r="L40" s="55">
        <v>3.6</v>
      </c>
      <c r="M40" s="48">
        <v>3.6</v>
      </c>
      <c r="N40" s="48">
        <v>3.6</v>
      </c>
      <c r="O40" s="48">
        <v>3.9</v>
      </c>
      <c r="P40" s="48">
        <v>3.8</v>
      </c>
      <c r="Q40" s="48">
        <v>3.8</v>
      </c>
      <c r="R40" s="48">
        <v>3.8</v>
      </c>
      <c r="S40" s="48">
        <v>3.8</v>
      </c>
      <c r="T40" s="48">
        <v>3.8</v>
      </c>
      <c r="U40" s="48">
        <v>3.8</v>
      </c>
      <c r="V40" s="48">
        <v>3.8</v>
      </c>
      <c r="W40" s="48">
        <v>3.8</v>
      </c>
      <c r="X40" s="48">
        <v>3.8</v>
      </c>
      <c r="Y40" s="48">
        <v>3.8</v>
      </c>
      <c r="Z40" s="48">
        <v>3.8</v>
      </c>
      <c r="AA40" s="48">
        <v>3.8</v>
      </c>
      <c r="AB40" s="48">
        <v>3.8</v>
      </c>
      <c r="AC40" s="48">
        <v>3.8</v>
      </c>
      <c r="AD40" s="48">
        <v>3.8</v>
      </c>
      <c r="AE40" s="48">
        <v>3.8</v>
      </c>
      <c r="AF40" s="48">
        <v>3.8</v>
      </c>
      <c r="AG40" s="58">
        <v>10.050000000000001</v>
      </c>
      <c r="AH40" s="51">
        <f t="shared" si="2"/>
        <v>3.9</v>
      </c>
      <c r="AI40" s="52">
        <f t="shared" si="3"/>
        <v>3.6</v>
      </c>
      <c r="AK40" s="53"/>
    </row>
    <row r="41" spans="1:41" x14ac:dyDescent="0.25">
      <c r="A41" s="57" t="s">
        <v>48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6.2</v>
      </c>
      <c r="AH41" s="51">
        <f t="shared" si="2"/>
        <v>0</v>
      </c>
      <c r="AI41" s="52">
        <f t="shared" si="3"/>
        <v>0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116.14</v>
      </c>
      <c r="C43" s="68">
        <f t="shared" si="6"/>
        <v>123.74</v>
      </c>
      <c r="D43" s="68">
        <f t="shared" si="6"/>
        <v>146.54</v>
      </c>
      <c r="E43" s="68">
        <f t="shared" si="6"/>
        <v>157.13999999999999</v>
      </c>
      <c r="F43" s="68">
        <f t="shared" si="6"/>
        <v>166.23999999999998</v>
      </c>
      <c r="G43" s="68">
        <f t="shared" si="6"/>
        <v>180.64</v>
      </c>
      <c r="H43" s="68">
        <f t="shared" si="6"/>
        <v>163.83999999999997</v>
      </c>
      <c r="I43" s="68">
        <f t="shared" si="6"/>
        <v>199.83999999999997</v>
      </c>
      <c r="J43" s="68">
        <f t="shared" si="6"/>
        <v>186.64</v>
      </c>
      <c r="K43" s="68">
        <f t="shared" si="6"/>
        <v>208.83999999999997</v>
      </c>
      <c r="L43" s="68">
        <f t="shared" si="6"/>
        <v>212.14000000000001</v>
      </c>
      <c r="M43" s="68">
        <f t="shared" si="6"/>
        <v>232.34</v>
      </c>
      <c r="N43" s="68">
        <f t="shared" si="6"/>
        <v>213.94</v>
      </c>
      <c r="O43" s="68">
        <f t="shared" si="6"/>
        <v>247.44</v>
      </c>
      <c r="P43" s="68">
        <f t="shared" si="6"/>
        <v>234.54</v>
      </c>
      <c r="Q43" s="68">
        <f t="shared" si="6"/>
        <v>237.74</v>
      </c>
      <c r="R43" s="68">
        <f t="shared" si="6"/>
        <v>256.24</v>
      </c>
      <c r="S43" s="68">
        <f t="shared" si="6"/>
        <v>250.04000000000002</v>
      </c>
      <c r="T43" s="68">
        <f t="shared" si="6"/>
        <v>255.94</v>
      </c>
      <c r="U43" s="68">
        <f t="shared" si="6"/>
        <v>263.74</v>
      </c>
      <c r="V43" s="68">
        <f t="shared" si="6"/>
        <v>254.04</v>
      </c>
      <c r="W43" s="68">
        <f t="shared" si="6"/>
        <v>253.64</v>
      </c>
      <c r="X43" s="68">
        <f t="shared" si="6"/>
        <v>258.94</v>
      </c>
      <c r="Y43" s="68">
        <f t="shared" si="6"/>
        <v>329.54</v>
      </c>
      <c r="Z43" s="68">
        <f t="shared" si="6"/>
        <v>352.24000000000007</v>
      </c>
      <c r="AA43" s="68">
        <f t="shared" si="6"/>
        <v>371.44000000000005</v>
      </c>
      <c r="AB43" s="68">
        <f t="shared" si="6"/>
        <v>324.44</v>
      </c>
      <c r="AC43" s="68">
        <f t="shared" si="6"/>
        <v>347.84000000000003</v>
      </c>
      <c r="AD43" s="68">
        <f t="shared" si="6"/>
        <v>301.44</v>
      </c>
      <c r="AE43" s="68">
        <f t="shared" si="6"/>
        <v>277.64</v>
      </c>
      <c r="AF43" s="68">
        <f t="shared" si="6"/>
        <v>267.24</v>
      </c>
      <c r="AG43" s="73">
        <f>SUM(AG31:AG42)</f>
        <v>464.91</v>
      </c>
      <c r="AH43" s="51">
        <f t="shared" si="2"/>
        <v>371.44000000000005</v>
      </c>
      <c r="AI43" s="52">
        <f t="shared" si="3"/>
        <v>116.14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0.1</v>
      </c>
      <c r="M44" s="74">
        <v>0.1</v>
      </c>
      <c r="N44" s="74">
        <v>0</v>
      </c>
      <c r="O44" s="74">
        <v>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v>0</v>
      </c>
      <c r="Y44" s="48">
        <v>0</v>
      </c>
      <c r="Z44" s="48">
        <v>24.9</v>
      </c>
      <c r="AA44" s="48">
        <v>0</v>
      </c>
      <c r="AB44" s="48">
        <v>0</v>
      </c>
      <c r="AC44" s="48">
        <v>0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24.9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0</v>
      </c>
      <c r="O45" s="74">
        <v>0</v>
      </c>
      <c r="P45" s="69">
        <v>0</v>
      </c>
      <c r="Q45" s="69">
        <v>0</v>
      </c>
      <c r="R45" s="69">
        <v>0</v>
      </c>
      <c r="S45" s="69">
        <v>0</v>
      </c>
      <c r="T45" s="48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15.4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15.4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55">
        <v>0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75">
        <v>0</v>
      </c>
      <c r="M46" s="75">
        <v>0</v>
      </c>
      <c r="N46" s="75">
        <v>0</v>
      </c>
      <c r="O46" s="75">
        <v>0</v>
      </c>
      <c r="P46" s="76">
        <v>0</v>
      </c>
      <c r="Q46" s="76">
        <v>0</v>
      </c>
      <c r="R46" s="76">
        <v>0</v>
      </c>
      <c r="S46" s="76">
        <v>0</v>
      </c>
      <c r="T46" s="48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  <c r="Z46" s="76">
        <v>5.6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5.6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0.1</v>
      </c>
      <c r="M47" s="68">
        <f t="shared" si="7"/>
        <v>0.1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0</v>
      </c>
      <c r="Z47" s="68">
        <f t="shared" si="7"/>
        <v>45.9</v>
      </c>
      <c r="AA47" s="68">
        <f t="shared" si="7"/>
        <v>0</v>
      </c>
      <c r="AB47" s="68">
        <f t="shared" si="7"/>
        <v>0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45.9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65</v>
      </c>
      <c r="C48" s="48">
        <v>62.2</v>
      </c>
      <c r="D48" s="48">
        <v>49.53</v>
      </c>
      <c r="E48" s="48">
        <v>26</v>
      </c>
      <c r="F48" s="48">
        <v>16.3</v>
      </c>
      <c r="G48" s="48">
        <v>17.5</v>
      </c>
      <c r="H48" s="48">
        <v>23.8</v>
      </c>
      <c r="I48" s="48">
        <v>23.14</v>
      </c>
      <c r="J48" s="48">
        <v>30.5</v>
      </c>
      <c r="K48" s="48">
        <v>34.9</v>
      </c>
      <c r="L48" s="48">
        <v>34.9</v>
      </c>
      <c r="M48" s="48">
        <v>45.36</v>
      </c>
      <c r="N48" s="48">
        <v>59.3</v>
      </c>
      <c r="O48" s="48">
        <v>51</v>
      </c>
      <c r="P48" s="48">
        <v>52.4</v>
      </c>
      <c r="Q48" s="48">
        <v>60.3</v>
      </c>
      <c r="R48" s="48">
        <v>58.3</v>
      </c>
      <c r="S48" s="48">
        <v>62.6</v>
      </c>
      <c r="T48" s="48">
        <v>48.8</v>
      </c>
      <c r="U48" s="48">
        <v>57.9</v>
      </c>
      <c r="V48" s="48">
        <v>45</v>
      </c>
      <c r="W48" s="48">
        <v>43.3</v>
      </c>
      <c r="X48" s="48">
        <v>58.6</v>
      </c>
      <c r="Y48" s="48">
        <v>60</v>
      </c>
      <c r="Z48" s="48">
        <v>59.35</v>
      </c>
      <c r="AA48" s="48">
        <v>45</v>
      </c>
      <c r="AB48" s="48">
        <v>70</v>
      </c>
      <c r="AC48" s="48">
        <v>36.799999999999997</v>
      </c>
      <c r="AD48" s="48">
        <v>-1.5</v>
      </c>
      <c r="AE48" s="48">
        <v>2</v>
      </c>
      <c r="AF48" s="48">
        <v>1</v>
      </c>
      <c r="AG48" s="56"/>
      <c r="AH48" s="51">
        <f t="shared" si="2"/>
        <v>70</v>
      </c>
      <c r="AI48" s="52">
        <f t="shared" si="3"/>
        <v>-1.5</v>
      </c>
      <c r="AK48" s="53"/>
    </row>
    <row r="49" spans="1:37" x14ac:dyDescent="0.25">
      <c r="A49" s="57" t="s">
        <v>56</v>
      </c>
      <c r="B49" s="69">
        <v>30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25</v>
      </c>
      <c r="J49" s="69">
        <v>0</v>
      </c>
      <c r="K49" s="69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58"/>
      <c r="AH49" s="51">
        <f t="shared" si="2"/>
        <v>30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260</v>
      </c>
      <c r="C50" s="69">
        <v>240</v>
      </c>
      <c r="D50" s="69">
        <v>230</v>
      </c>
      <c r="E50" s="69">
        <v>328</v>
      </c>
      <c r="F50" s="69">
        <v>280</v>
      </c>
      <c r="G50" s="48">
        <v>200</v>
      </c>
      <c r="H50" s="48">
        <v>214</v>
      </c>
      <c r="I50" s="48">
        <v>284</v>
      </c>
      <c r="J50" s="48">
        <v>286</v>
      </c>
      <c r="K50" s="48">
        <v>210</v>
      </c>
      <c r="L50" s="69">
        <v>260</v>
      </c>
      <c r="M50" s="69">
        <v>230</v>
      </c>
      <c r="N50" s="69">
        <v>180</v>
      </c>
      <c r="O50" s="69">
        <v>160</v>
      </c>
      <c r="P50" s="69">
        <v>161</v>
      </c>
      <c r="Q50" s="69">
        <v>183</v>
      </c>
      <c r="R50" s="69">
        <v>180</v>
      </c>
      <c r="S50" s="69">
        <v>242.1</v>
      </c>
      <c r="T50" s="69">
        <v>259</v>
      </c>
      <c r="U50" s="79">
        <v>246.2</v>
      </c>
      <c r="V50" s="79">
        <v>276.10000000000002</v>
      </c>
      <c r="W50" s="79">
        <v>304.60000000000002</v>
      </c>
      <c r="X50" s="79">
        <v>315</v>
      </c>
      <c r="Y50" s="79">
        <v>340</v>
      </c>
      <c r="Z50" s="79">
        <v>342</v>
      </c>
      <c r="AA50" s="69">
        <v>290</v>
      </c>
      <c r="AB50" s="69">
        <v>283</v>
      </c>
      <c r="AC50" s="69">
        <v>240</v>
      </c>
      <c r="AD50" s="69">
        <v>136</v>
      </c>
      <c r="AE50" s="69">
        <v>100</v>
      </c>
      <c r="AF50" s="69">
        <v>72</v>
      </c>
      <c r="AG50" s="80"/>
      <c r="AH50" s="51">
        <f t="shared" si="2"/>
        <v>342</v>
      </c>
      <c r="AI50" s="52">
        <f t="shared" si="3"/>
        <v>72</v>
      </c>
      <c r="AK50" s="53"/>
    </row>
    <row r="51" spans="1:37" x14ac:dyDescent="0.25">
      <c r="A51" s="57" t="s">
        <v>58</v>
      </c>
      <c r="B51" s="81">
        <v>18</v>
      </c>
      <c r="C51" s="81">
        <v>18</v>
      </c>
      <c r="D51" s="81">
        <v>18</v>
      </c>
      <c r="E51" s="81">
        <v>18</v>
      </c>
      <c r="F51" s="81">
        <v>18</v>
      </c>
      <c r="G51" s="81">
        <v>18</v>
      </c>
      <c r="H51" s="81">
        <v>18</v>
      </c>
      <c r="I51" s="81">
        <v>18</v>
      </c>
      <c r="J51" s="81">
        <v>18</v>
      </c>
      <c r="K51" s="81">
        <v>18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80"/>
      <c r="AH51" s="51">
        <f t="shared" si="2"/>
        <v>18</v>
      </c>
      <c r="AI51" s="52">
        <f t="shared" si="3"/>
        <v>0</v>
      </c>
      <c r="AK51" s="53"/>
    </row>
    <row r="52" spans="1:37" x14ac:dyDescent="0.25">
      <c r="A52" s="57" t="s">
        <v>59</v>
      </c>
      <c r="B52" s="48">
        <v>50</v>
      </c>
      <c r="C52" s="48">
        <v>50</v>
      </c>
      <c r="D52" s="48">
        <v>50</v>
      </c>
      <c r="E52" s="48">
        <v>50</v>
      </c>
      <c r="F52" s="48">
        <v>50</v>
      </c>
      <c r="G52" s="48">
        <v>50</v>
      </c>
      <c r="H52" s="48">
        <v>50</v>
      </c>
      <c r="I52" s="48">
        <v>50</v>
      </c>
      <c r="J52" s="48">
        <v>50</v>
      </c>
      <c r="K52" s="48">
        <v>50</v>
      </c>
      <c r="L52" s="48">
        <v>0</v>
      </c>
      <c r="M52" s="48">
        <v>0</v>
      </c>
      <c r="N52" s="69">
        <v>0</v>
      </c>
      <c r="O52" s="48">
        <v>0</v>
      </c>
      <c r="P52" s="48">
        <v>0</v>
      </c>
      <c r="Q52" s="48">
        <v>0</v>
      </c>
      <c r="R52" s="69">
        <v>0</v>
      </c>
      <c r="S52" s="69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0</v>
      </c>
      <c r="AG52" s="80"/>
      <c r="AH52" s="51">
        <f t="shared" si="2"/>
        <v>50</v>
      </c>
      <c r="AI52" s="52">
        <f t="shared" si="3"/>
        <v>0</v>
      </c>
      <c r="AK52" s="53"/>
    </row>
    <row r="53" spans="1:37" ht="15.75" x14ac:dyDescent="0.25">
      <c r="A53" s="57" t="s">
        <v>60</v>
      </c>
      <c r="B53" s="195">
        <v>0</v>
      </c>
      <c r="C53" s="195">
        <v>0</v>
      </c>
      <c r="D53" s="195">
        <v>0</v>
      </c>
      <c r="E53" s="195">
        <v>0</v>
      </c>
      <c r="F53" s="195">
        <v>0</v>
      </c>
      <c r="G53" s="195">
        <v>0</v>
      </c>
      <c r="H53" s="195">
        <v>0</v>
      </c>
      <c r="I53" s="195">
        <v>0</v>
      </c>
      <c r="J53" s="195">
        <v>0</v>
      </c>
      <c r="K53" s="195">
        <v>0</v>
      </c>
      <c r="L53" s="48">
        <v>0</v>
      </c>
      <c r="M53" s="48">
        <v>0</v>
      </c>
      <c r="N53" s="69">
        <v>0</v>
      </c>
      <c r="O53" s="82">
        <v>0</v>
      </c>
      <c r="P53" s="82">
        <v>0</v>
      </c>
      <c r="Q53" s="82">
        <v>0</v>
      </c>
      <c r="R53" s="69">
        <v>0</v>
      </c>
      <c r="S53" s="69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0"/>
      <c r="AH53" s="51">
        <f t="shared" si="2"/>
        <v>0</v>
      </c>
      <c r="AI53" s="52">
        <f t="shared" si="3"/>
        <v>0</v>
      </c>
      <c r="AK53" s="53"/>
    </row>
    <row r="54" spans="1:37" ht="15.75" x14ac:dyDescent="0.25">
      <c r="A54" s="57" t="s">
        <v>61</v>
      </c>
      <c r="B54" s="195">
        <v>0</v>
      </c>
      <c r="C54" s="195">
        <v>0</v>
      </c>
      <c r="D54" s="195">
        <v>0</v>
      </c>
      <c r="E54" s="195">
        <v>0</v>
      </c>
      <c r="F54" s="195">
        <v>0</v>
      </c>
      <c r="G54" s="195">
        <v>0</v>
      </c>
      <c r="H54" s="195">
        <v>0</v>
      </c>
      <c r="I54" s="195">
        <v>0</v>
      </c>
      <c r="J54" s="195">
        <v>0</v>
      </c>
      <c r="K54" s="195">
        <v>0</v>
      </c>
      <c r="L54" s="48">
        <v>0</v>
      </c>
      <c r="M54" s="48">
        <v>0</v>
      </c>
      <c r="N54" s="69">
        <v>0</v>
      </c>
      <c r="O54" s="82">
        <v>0</v>
      </c>
      <c r="P54" s="82">
        <v>0</v>
      </c>
      <c r="Q54" s="82">
        <v>0</v>
      </c>
      <c r="R54" s="69">
        <v>0</v>
      </c>
      <c r="S54" s="69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ht="15.75" x14ac:dyDescent="0.25">
      <c r="A55" s="57" t="s">
        <v>62</v>
      </c>
      <c r="B55" s="195">
        <v>0</v>
      </c>
      <c r="C55" s="195">
        <v>0</v>
      </c>
      <c r="D55" s="195">
        <v>0</v>
      </c>
      <c r="E55" s="195">
        <v>0</v>
      </c>
      <c r="F55" s="195">
        <v>0</v>
      </c>
      <c r="G55" s="195">
        <v>0</v>
      </c>
      <c r="H55" s="195">
        <v>0</v>
      </c>
      <c r="I55" s="195">
        <v>0</v>
      </c>
      <c r="J55" s="195">
        <v>0</v>
      </c>
      <c r="K55" s="195">
        <v>0</v>
      </c>
      <c r="L55" s="48">
        <v>0</v>
      </c>
      <c r="M55" s="48">
        <v>0</v>
      </c>
      <c r="N55" s="69">
        <v>0</v>
      </c>
      <c r="O55" s="81">
        <v>0</v>
      </c>
      <c r="P55" s="81">
        <v>0</v>
      </c>
      <c r="Q55" s="81">
        <v>0</v>
      </c>
      <c r="R55" s="69">
        <v>0</v>
      </c>
      <c r="S55" s="69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ht="15.75" x14ac:dyDescent="0.25">
      <c r="A56" s="57" t="s">
        <v>63</v>
      </c>
      <c r="B56" s="195">
        <v>0</v>
      </c>
      <c r="C56" s="195">
        <v>0</v>
      </c>
      <c r="D56" s="195">
        <v>0</v>
      </c>
      <c r="E56" s="195">
        <v>0</v>
      </c>
      <c r="F56" s="195">
        <v>0</v>
      </c>
      <c r="G56" s="195">
        <v>0</v>
      </c>
      <c r="H56" s="195">
        <v>0</v>
      </c>
      <c r="I56" s="195">
        <v>0</v>
      </c>
      <c r="J56" s="195">
        <v>0</v>
      </c>
      <c r="K56" s="195">
        <v>0</v>
      </c>
      <c r="L56" s="48">
        <v>0</v>
      </c>
      <c r="M56" s="48">
        <v>0</v>
      </c>
      <c r="N56" s="69">
        <v>0</v>
      </c>
      <c r="O56" s="81">
        <v>0</v>
      </c>
      <c r="P56" s="81">
        <v>0</v>
      </c>
      <c r="Q56" s="81">
        <v>0</v>
      </c>
      <c r="R56" s="69">
        <v>0</v>
      </c>
      <c r="S56" s="69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ht="15.75" x14ac:dyDescent="0.25">
      <c r="A57" s="83" t="s">
        <v>64</v>
      </c>
      <c r="B57" s="195">
        <v>0</v>
      </c>
      <c r="C57" s="195">
        <v>0</v>
      </c>
      <c r="D57" s="195">
        <v>0</v>
      </c>
      <c r="E57" s="195">
        <v>0</v>
      </c>
      <c r="F57" s="195">
        <v>0</v>
      </c>
      <c r="G57" s="195">
        <v>0</v>
      </c>
      <c r="H57" s="195">
        <v>0</v>
      </c>
      <c r="I57" s="195">
        <v>0</v>
      </c>
      <c r="J57" s="195">
        <v>0</v>
      </c>
      <c r="K57" s="195">
        <v>0</v>
      </c>
      <c r="L57" s="48">
        <v>0</v>
      </c>
      <c r="M57" s="48">
        <v>0</v>
      </c>
      <c r="N57" s="69">
        <v>0</v>
      </c>
      <c r="O57" s="84">
        <v>0</v>
      </c>
      <c r="P57" s="84">
        <v>0</v>
      </c>
      <c r="Q57" s="84">
        <v>0</v>
      </c>
      <c r="R57" s="69">
        <v>0</v>
      </c>
      <c r="S57" s="69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48">
        <v>0</v>
      </c>
      <c r="M58" s="48">
        <v>0</v>
      </c>
      <c r="N58" s="69">
        <v>0</v>
      </c>
      <c r="O58" s="84">
        <v>0</v>
      </c>
      <c r="P58" s="84">
        <v>0</v>
      </c>
      <c r="Q58" s="84">
        <v>0</v>
      </c>
      <c r="R58" s="69">
        <v>0</v>
      </c>
      <c r="S58" s="69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423</v>
      </c>
      <c r="C59" s="68">
        <f t="shared" ref="C59:AF59" si="8">SUM(C48:C58)</f>
        <v>370.2</v>
      </c>
      <c r="D59" s="68">
        <f t="shared" si="8"/>
        <v>347.53</v>
      </c>
      <c r="E59" s="68">
        <f t="shared" si="8"/>
        <v>422</v>
      </c>
      <c r="F59" s="68">
        <f t="shared" si="8"/>
        <v>364.3</v>
      </c>
      <c r="G59" s="68">
        <f t="shared" si="8"/>
        <v>285.5</v>
      </c>
      <c r="H59" s="68">
        <f t="shared" si="8"/>
        <v>305.8</v>
      </c>
      <c r="I59" s="68">
        <f t="shared" si="8"/>
        <v>400.14</v>
      </c>
      <c r="J59" s="68">
        <f t="shared" si="8"/>
        <v>384.5</v>
      </c>
      <c r="K59" s="68">
        <f t="shared" si="8"/>
        <v>312.89999999999998</v>
      </c>
      <c r="L59" s="68">
        <f t="shared" si="8"/>
        <v>294.89999999999998</v>
      </c>
      <c r="M59" s="68">
        <f t="shared" si="8"/>
        <v>275.36</v>
      </c>
      <c r="N59" s="68">
        <f t="shared" si="8"/>
        <v>239.3</v>
      </c>
      <c r="O59" s="68">
        <f t="shared" si="8"/>
        <v>211</v>
      </c>
      <c r="P59" s="68">
        <f t="shared" si="8"/>
        <v>213.4</v>
      </c>
      <c r="Q59" s="68">
        <f t="shared" si="8"/>
        <v>243.3</v>
      </c>
      <c r="R59" s="68">
        <f t="shared" si="8"/>
        <v>238.3</v>
      </c>
      <c r="S59" s="68">
        <f t="shared" si="8"/>
        <v>304.7</v>
      </c>
      <c r="T59" s="68">
        <f t="shared" si="8"/>
        <v>307.8</v>
      </c>
      <c r="U59" s="68">
        <f t="shared" si="8"/>
        <v>304.09999999999997</v>
      </c>
      <c r="V59" s="68">
        <f t="shared" si="8"/>
        <v>321.10000000000002</v>
      </c>
      <c r="W59" s="68">
        <f t="shared" si="8"/>
        <v>347.90000000000003</v>
      </c>
      <c r="X59" s="68">
        <f t="shared" si="8"/>
        <v>373.6</v>
      </c>
      <c r="Y59" s="68">
        <f t="shared" si="8"/>
        <v>400</v>
      </c>
      <c r="Z59" s="68">
        <f t="shared" si="8"/>
        <v>401.35</v>
      </c>
      <c r="AA59" s="68">
        <f t="shared" si="8"/>
        <v>335</v>
      </c>
      <c r="AB59" s="68">
        <f t="shared" si="8"/>
        <v>353</v>
      </c>
      <c r="AC59" s="68">
        <f t="shared" si="8"/>
        <v>276.8</v>
      </c>
      <c r="AD59" s="68">
        <f t="shared" si="8"/>
        <v>134.5</v>
      </c>
      <c r="AE59" s="68">
        <f t="shared" si="8"/>
        <v>102</v>
      </c>
      <c r="AF59" s="68">
        <f t="shared" si="8"/>
        <v>73</v>
      </c>
      <c r="AG59" s="73">
        <f>SUM(AG48:AG58)</f>
        <v>0</v>
      </c>
      <c r="AH59" s="51">
        <f t="shared" si="2"/>
        <v>423</v>
      </c>
      <c r="AI59" s="52">
        <f t="shared" si="3"/>
        <v>73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>
        <v>10</v>
      </c>
      <c r="E64" s="88">
        <v>35</v>
      </c>
      <c r="F64" s="88">
        <v>50</v>
      </c>
      <c r="G64" s="88">
        <v>130</v>
      </c>
      <c r="H64" s="88">
        <v>140</v>
      </c>
      <c r="I64" s="88">
        <v>150</v>
      </c>
      <c r="J64" s="88">
        <v>150</v>
      </c>
      <c r="K64" s="88">
        <v>160</v>
      </c>
      <c r="L64" s="88">
        <v>140</v>
      </c>
      <c r="M64" s="88">
        <v>120</v>
      </c>
      <c r="N64" s="88">
        <v>100</v>
      </c>
      <c r="O64" s="88">
        <v>100</v>
      </c>
      <c r="P64" s="88">
        <v>100</v>
      </c>
      <c r="Q64" s="88">
        <v>100</v>
      </c>
      <c r="R64" s="88"/>
      <c r="S64" s="88"/>
      <c r="T64" s="88"/>
      <c r="U64" s="88"/>
      <c r="V64" s="88"/>
      <c r="W64" s="88"/>
      <c r="X64" s="88"/>
      <c r="Y64" s="88"/>
      <c r="Z64" s="88"/>
      <c r="AA64" s="88">
        <v>60</v>
      </c>
      <c r="AB64" s="88">
        <v>60</v>
      </c>
      <c r="AC64" s="88">
        <v>60</v>
      </c>
      <c r="AD64" s="88">
        <v>60</v>
      </c>
      <c r="AE64" s="88">
        <v>60</v>
      </c>
      <c r="AF64" s="88">
        <v>60</v>
      </c>
      <c r="AG64" s="73"/>
      <c r="AH64" s="51">
        <f t="shared" si="2"/>
        <v>160</v>
      </c>
      <c r="AI64" s="52">
        <f t="shared" si="3"/>
        <v>10</v>
      </c>
    </row>
    <row r="65" spans="1:35" ht="15.75" thickBot="1" x14ac:dyDescent="0.3">
      <c r="A65" s="89" t="s">
        <v>72</v>
      </c>
      <c r="B65" s="90">
        <f>B63+B59+B47+B43+B30+B64</f>
        <v>830.14</v>
      </c>
      <c r="C65" s="90">
        <f t="shared" ref="C65:AF65" si="10">C63+C59+C47+C43+C30+C64</f>
        <v>761.33999999999992</v>
      </c>
      <c r="D65" s="90">
        <f t="shared" si="10"/>
        <v>771.16999999999985</v>
      </c>
      <c r="E65" s="90">
        <f t="shared" si="10"/>
        <v>881.74</v>
      </c>
      <c r="F65" s="90">
        <f t="shared" si="10"/>
        <v>858.54</v>
      </c>
      <c r="G65" s="90">
        <f t="shared" si="10"/>
        <v>875.24</v>
      </c>
      <c r="H65" s="90">
        <f t="shared" si="10"/>
        <v>903.24</v>
      </c>
      <c r="I65" s="90">
        <f t="shared" si="10"/>
        <v>972.08</v>
      </c>
      <c r="J65" s="90">
        <f t="shared" si="10"/>
        <v>1013.3399999999999</v>
      </c>
      <c r="K65" s="90">
        <f t="shared" si="10"/>
        <v>1002.94</v>
      </c>
      <c r="L65" s="90">
        <f t="shared" si="10"/>
        <v>966.83999999999992</v>
      </c>
      <c r="M65" s="90">
        <f t="shared" si="10"/>
        <v>902.60000000000014</v>
      </c>
      <c r="N65" s="90">
        <f t="shared" si="10"/>
        <v>839.34</v>
      </c>
      <c r="O65" s="90">
        <f t="shared" si="10"/>
        <v>839.83999999999992</v>
      </c>
      <c r="P65" s="90">
        <f t="shared" si="10"/>
        <v>829.83999999999992</v>
      </c>
      <c r="Q65" s="90">
        <f t="shared" si="10"/>
        <v>863.84</v>
      </c>
      <c r="R65" s="90">
        <f t="shared" si="10"/>
        <v>780.74</v>
      </c>
      <c r="S65" s="90">
        <f t="shared" si="10"/>
        <v>846.94</v>
      </c>
      <c r="T65" s="90">
        <f t="shared" si="10"/>
        <v>858.15</v>
      </c>
      <c r="U65" s="90">
        <f t="shared" si="10"/>
        <v>864.93999999999994</v>
      </c>
      <c r="V65" s="90">
        <f t="shared" si="10"/>
        <v>870.33999999999992</v>
      </c>
      <c r="W65" s="90">
        <f t="shared" si="10"/>
        <v>897.7399999999999</v>
      </c>
      <c r="X65" s="90">
        <f t="shared" si="10"/>
        <v>926.43999999999994</v>
      </c>
      <c r="Y65" s="90">
        <f t="shared" si="10"/>
        <v>1027.74</v>
      </c>
      <c r="Z65" s="90">
        <f t="shared" si="10"/>
        <v>1106.3899999999999</v>
      </c>
      <c r="AA65" s="90">
        <f t="shared" si="10"/>
        <v>1071.74</v>
      </c>
      <c r="AB65" s="90">
        <f t="shared" si="10"/>
        <v>1043.04</v>
      </c>
      <c r="AC65" s="90">
        <f t="shared" si="10"/>
        <v>987.24000000000012</v>
      </c>
      <c r="AD65" s="90">
        <f t="shared" si="10"/>
        <v>803.74</v>
      </c>
      <c r="AE65" s="90">
        <f t="shared" si="10"/>
        <v>745.14</v>
      </c>
      <c r="AF65" s="90">
        <f t="shared" si="10"/>
        <v>709.34</v>
      </c>
      <c r="AG65" s="73">
        <f>AG63+AG59+AG47+AG43+AG30+AG64</f>
        <v>1355.5100000000002</v>
      </c>
      <c r="AH65" s="51">
        <f t="shared" si="2"/>
        <v>1106.3899999999999</v>
      </c>
      <c r="AI65" s="52">
        <f t="shared" si="3"/>
        <v>709.34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50.031999999999996</v>
      </c>
      <c r="C72" s="93">
        <v>49.91</v>
      </c>
      <c r="D72" s="93">
        <v>49.99</v>
      </c>
      <c r="E72" s="93">
        <v>49.98</v>
      </c>
      <c r="F72" s="93">
        <v>50.02</v>
      </c>
      <c r="G72" s="93">
        <v>50.033999999999999</v>
      </c>
      <c r="H72" s="93">
        <v>49.99</v>
      </c>
      <c r="I72" s="93">
        <v>50</v>
      </c>
      <c r="J72" s="93">
        <v>50.03</v>
      </c>
      <c r="K72" s="93">
        <v>50.03</v>
      </c>
      <c r="L72" s="93">
        <v>50.058999999999997</v>
      </c>
      <c r="M72" s="93">
        <v>49.978999999999999</v>
      </c>
      <c r="N72" s="93">
        <v>50.076000000000001</v>
      </c>
      <c r="O72" s="93">
        <v>50.04</v>
      </c>
      <c r="P72" s="93">
        <v>50.05</v>
      </c>
      <c r="Q72" s="94">
        <v>50.081000000000003</v>
      </c>
      <c r="R72" s="93">
        <v>50</v>
      </c>
      <c r="S72" s="93">
        <v>49.847999999999999</v>
      </c>
      <c r="T72" s="93">
        <v>49.93</v>
      </c>
      <c r="U72" s="93">
        <v>49.954999999999998</v>
      </c>
      <c r="V72" s="93">
        <v>50.064999999999998</v>
      </c>
      <c r="W72" s="93">
        <v>50.116</v>
      </c>
      <c r="X72" s="93">
        <v>50.091999999999999</v>
      </c>
      <c r="Y72" s="93">
        <v>50.052</v>
      </c>
      <c r="Z72" s="93">
        <v>50.02</v>
      </c>
      <c r="AA72" s="93">
        <v>50.116</v>
      </c>
      <c r="AB72" s="93">
        <v>50.052999999999997</v>
      </c>
      <c r="AC72" s="93">
        <v>49.976999999999997</v>
      </c>
      <c r="AD72" s="93">
        <v>50.05</v>
      </c>
      <c r="AE72" s="93">
        <v>50.04</v>
      </c>
      <c r="AF72" s="95">
        <v>50.052999999999997</v>
      </c>
      <c r="AG72" s="96"/>
      <c r="AH72" s="51">
        <f t="shared" si="2"/>
        <v>50.116</v>
      </c>
      <c r="AI72" s="52">
        <f t="shared" si="3"/>
        <v>49.847999999999999</v>
      </c>
    </row>
    <row r="73" spans="1:35" x14ac:dyDescent="0.25">
      <c r="A73" s="97" t="s">
        <v>80</v>
      </c>
      <c r="B73" s="69">
        <v>130.80000000000001</v>
      </c>
      <c r="C73" s="69">
        <v>131.69999999999999</v>
      </c>
      <c r="D73" s="69">
        <v>131</v>
      </c>
      <c r="E73" s="69">
        <v>130.6</v>
      </c>
      <c r="F73" s="69">
        <v>130.19999999999999</v>
      </c>
      <c r="G73" s="69">
        <v>127.6</v>
      </c>
      <c r="H73" s="69">
        <v>126.5</v>
      </c>
      <c r="I73" s="69">
        <v>126.6</v>
      </c>
      <c r="J73" s="69">
        <v>125</v>
      </c>
      <c r="K73" s="69">
        <v>125.8</v>
      </c>
      <c r="L73" s="69">
        <v>124.2</v>
      </c>
      <c r="M73" s="69">
        <v>125.4</v>
      </c>
      <c r="N73" s="69">
        <v>126.2</v>
      </c>
      <c r="O73" s="69">
        <v>126.9</v>
      </c>
      <c r="P73" s="69">
        <v>126</v>
      </c>
      <c r="Q73" s="98">
        <v>126.3</v>
      </c>
      <c r="R73" s="98">
        <v>126.1</v>
      </c>
      <c r="S73" s="98">
        <v>124.7</v>
      </c>
      <c r="T73" s="98">
        <v>123.3</v>
      </c>
      <c r="U73" s="98">
        <v>126.4</v>
      </c>
      <c r="V73" s="98">
        <v>126.9</v>
      </c>
      <c r="W73" s="98">
        <v>127.4</v>
      </c>
      <c r="X73" s="98">
        <v>126.8</v>
      </c>
      <c r="Y73" s="98">
        <v>127.3</v>
      </c>
      <c r="Z73" s="98">
        <v>127.1</v>
      </c>
      <c r="AA73" s="69">
        <v>128.19999999999999</v>
      </c>
      <c r="AB73" s="69">
        <v>127.8</v>
      </c>
      <c r="AC73" s="69">
        <v>127.8</v>
      </c>
      <c r="AD73" s="69">
        <v>127.5</v>
      </c>
      <c r="AE73" s="69">
        <v>127.9</v>
      </c>
      <c r="AF73" s="99">
        <v>127.7</v>
      </c>
      <c r="AG73" s="100"/>
      <c r="AH73" s="51">
        <f t="shared" si="2"/>
        <v>131.69999999999999</v>
      </c>
      <c r="AI73" s="52">
        <f t="shared" si="3"/>
        <v>123.3</v>
      </c>
    </row>
    <row r="74" spans="1:35" x14ac:dyDescent="0.25">
      <c r="A74" s="97" t="s">
        <v>81</v>
      </c>
      <c r="B74" s="69">
        <v>133.80000000000001</v>
      </c>
      <c r="C74" s="69">
        <v>68.599999999999994</v>
      </c>
      <c r="D74" s="69">
        <v>133.80000000000001</v>
      </c>
      <c r="E74" s="69">
        <v>133.6</v>
      </c>
      <c r="F74" s="69">
        <v>133.19999999999999</v>
      </c>
      <c r="G74" s="69">
        <v>130.6</v>
      </c>
      <c r="H74" s="69">
        <v>129.30000000000001</v>
      </c>
      <c r="I74" s="69">
        <v>129.30000000000001</v>
      </c>
      <c r="J74" s="69">
        <v>127.4</v>
      </c>
      <c r="K74" s="69">
        <v>128.1</v>
      </c>
      <c r="L74" s="69">
        <v>127.1</v>
      </c>
      <c r="M74" s="69">
        <v>128.19999999999999</v>
      </c>
      <c r="N74" s="69">
        <v>128.80000000000001</v>
      </c>
      <c r="O74" s="69">
        <v>129.1</v>
      </c>
      <c r="P74" s="69">
        <v>128.6</v>
      </c>
      <c r="Q74" s="98">
        <v>129</v>
      </c>
      <c r="R74" s="98">
        <v>129</v>
      </c>
      <c r="S74" s="98">
        <v>128</v>
      </c>
      <c r="T74" s="98">
        <v>126.7</v>
      </c>
      <c r="U74" s="98">
        <v>129.9</v>
      </c>
      <c r="V74" s="98">
        <v>130.19999999999999</v>
      </c>
      <c r="W74" s="98">
        <v>130.6</v>
      </c>
      <c r="X74" s="98">
        <v>130.19999999999999</v>
      </c>
      <c r="Y74" s="98">
        <v>130.6</v>
      </c>
      <c r="Z74" s="98">
        <v>129.9</v>
      </c>
      <c r="AA74" s="69">
        <v>131.4</v>
      </c>
      <c r="AB74" s="69">
        <v>131</v>
      </c>
      <c r="AC74" s="69">
        <v>131</v>
      </c>
      <c r="AD74" s="69">
        <v>130.6</v>
      </c>
      <c r="AE74" s="69">
        <v>131.1</v>
      </c>
      <c r="AF74" s="99">
        <v>131</v>
      </c>
      <c r="AG74" s="100"/>
      <c r="AH74" s="51">
        <f t="shared" si="2"/>
        <v>133.80000000000001</v>
      </c>
      <c r="AI74" s="52">
        <f t="shared" si="3"/>
        <v>68.599999999999994</v>
      </c>
    </row>
    <row r="75" spans="1:35" x14ac:dyDescent="0.25">
      <c r="A75" s="97" t="s">
        <v>82</v>
      </c>
      <c r="B75" s="69">
        <v>128</v>
      </c>
      <c r="C75" s="69">
        <v>128.80000000000001</v>
      </c>
      <c r="D75" s="69">
        <v>128</v>
      </c>
      <c r="E75" s="69">
        <v>130.9</v>
      </c>
      <c r="F75" s="69">
        <v>131.4</v>
      </c>
      <c r="G75" s="69">
        <v>129.30000000000001</v>
      </c>
      <c r="H75" s="69">
        <v>132.6</v>
      </c>
      <c r="I75" s="69">
        <v>132.6</v>
      </c>
      <c r="J75" s="69">
        <v>126</v>
      </c>
      <c r="K75" s="69">
        <v>127.8</v>
      </c>
      <c r="L75" s="69"/>
      <c r="M75" s="69"/>
      <c r="N75" s="69"/>
      <c r="O75" s="69"/>
      <c r="P75" s="69"/>
      <c r="Q75" s="69">
        <v>128.19999999999999</v>
      </c>
      <c r="R75" s="69">
        <v>128</v>
      </c>
      <c r="S75" s="69">
        <v>128</v>
      </c>
      <c r="T75" s="98">
        <v>127.8</v>
      </c>
      <c r="U75" s="98">
        <v>128.80000000000001</v>
      </c>
      <c r="V75" s="98">
        <v>127.9</v>
      </c>
      <c r="W75" s="98">
        <v>130.19999999999999</v>
      </c>
      <c r="X75" s="98">
        <v>129.69999999999999</v>
      </c>
      <c r="Y75" s="98">
        <v>131.30000000000001</v>
      </c>
      <c r="Z75" s="98">
        <v>129.4</v>
      </c>
      <c r="AA75" s="69">
        <v>129.80000000000001</v>
      </c>
      <c r="AB75" s="69">
        <v>130.19999999999999</v>
      </c>
      <c r="AC75" s="69">
        <v>130.19999999999999</v>
      </c>
      <c r="AD75" s="69">
        <v>130.80000000000001</v>
      </c>
      <c r="AE75" s="69">
        <v>128.9</v>
      </c>
      <c r="AF75" s="99">
        <v>129.6</v>
      </c>
      <c r="AG75" s="100"/>
      <c r="AH75" s="51">
        <f t="shared" si="2"/>
        <v>132.6</v>
      </c>
      <c r="AI75" s="52">
        <f t="shared" si="3"/>
        <v>126</v>
      </c>
    </row>
    <row r="76" spans="1:35" x14ac:dyDescent="0.25">
      <c r="A76" s="101" t="s">
        <v>83</v>
      </c>
      <c r="B76" s="69">
        <v>130.9</v>
      </c>
      <c r="C76" s="69">
        <v>131.4</v>
      </c>
      <c r="D76" s="69">
        <v>131.1</v>
      </c>
      <c r="E76" s="69">
        <v>132.69999999999999</v>
      </c>
      <c r="F76" s="69">
        <v>132.5</v>
      </c>
      <c r="G76" s="69">
        <v>131.69999999999999</v>
      </c>
      <c r="H76" s="69">
        <v>131</v>
      </c>
      <c r="I76" s="69">
        <v>131.4</v>
      </c>
      <c r="J76" s="69">
        <v>130.4</v>
      </c>
      <c r="K76" s="69">
        <v>128.19999999999999</v>
      </c>
      <c r="L76" s="69"/>
      <c r="M76" s="69"/>
      <c r="N76" s="69"/>
      <c r="O76" s="69"/>
      <c r="P76" s="69"/>
      <c r="Q76" s="69">
        <v>130.9</v>
      </c>
      <c r="R76" s="69">
        <v>130</v>
      </c>
      <c r="S76" s="69">
        <v>130.6</v>
      </c>
      <c r="T76" s="98">
        <v>129.9</v>
      </c>
      <c r="U76" s="98">
        <v>131</v>
      </c>
      <c r="V76" s="98">
        <v>130.4</v>
      </c>
      <c r="W76" s="98">
        <v>132.69999999999999</v>
      </c>
      <c r="X76" s="98">
        <v>134</v>
      </c>
      <c r="Y76" s="98">
        <v>134.80000000000001</v>
      </c>
      <c r="Z76" s="98">
        <v>133.19999999999999</v>
      </c>
      <c r="AA76" s="69">
        <v>132.30000000000001</v>
      </c>
      <c r="AB76" s="69">
        <v>132.5</v>
      </c>
      <c r="AC76" s="69">
        <v>132.5</v>
      </c>
      <c r="AD76" s="69">
        <v>134.1</v>
      </c>
      <c r="AE76" s="69">
        <v>132.80000000000001</v>
      </c>
      <c r="AF76" s="99">
        <v>132.80000000000001</v>
      </c>
      <c r="AG76" s="100"/>
      <c r="AH76" s="51">
        <f t="shared" si="2"/>
        <v>134.80000000000001</v>
      </c>
      <c r="AI76" s="52">
        <f t="shared" si="3"/>
        <v>128.19999999999999</v>
      </c>
    </row>
    <row r="77" spans="1:35" x14ac:dyDescent="0.25">
      <c r="A77" s="101" t="s">
        <v>84</v>
      </c>
      <c r="B77" s="102">
        <v>134.69999999999999</v>
      </c>
      <c r="C77" s="102">
        <v>134.80000000000001</v>
      </c>
      <c r="D77" s="102">
        <v>134</v>
      </c>
      <c r="E77" s="102">
        <v>133.9</v>
      </c>
      <c r="F77" s="102">
        <v>133.9</v>
      </c>
      <c r="G77" s="102">
        <v>133.9</v>
      </c>
      <c r="H77" s="102">
        <v>133.9</v>
      </c>
      <c r="I77" s="102">
        <v>133.9</v>
      </c>
      <c r="J77" s="102">
        <v>133.9</v>
      </c>
      <c r="K77" s="102">
        <v>133.9</v>
      </c>
      <c r="L77" s="102">
        <v>133</v>
      </c>
      <c r="M77" s="102">
        <v>133</v>
      </c>
      <c r="N77" s="102">
        <v>133</v>
      </c>
      <c r="O77" s="102">
        <v>132.9</v>
      </c>
      <c r="P77" s="102">
        <v>130.4</v>
      </c>
      <c r="Q77" s="102">
        <v>135</v>
      </c>
      <c r="R77" s="102">
        <v>134.6</v>
      </c>
      <c r="S77" s="102">
        <v>133.69999999999999</v>
      </c>
      <c r="T77" s="98">
        <v>134.1</v>
      </c>
      <c r="U77" s="98">
        <v>136.1</v>
      </c>
      <c r="V77" s="98">
        <v>134.5</v>
      </c>
      <c r="W77" s="98">
        <v>136.30000000000001</v>
      </c>
      <c r="X77" s="98">
        <v>135.80000000000001</v>
      </c>
      <c r="Y77" s="98">
        <v>136.19999999999999</v>
      </c>
      <c r="Z77" s="98">
        <v>133.69999999999999</v>
      </c>
      <c r="AA77" s="102">
        <v>138.19999999999999</v>
      </c>
      <c r="AB77" s="102">
        <v>134.1</v>
      </c>
      <c r="AC77" s="102">
        <v>134.1</v>
      </c>
      <c r="AD77" s="102">
        <v>135.80000000000001</v>
      </c>
      <c r="AE77" s="102">
        <v>135.80000000000001</v>
      </c>
      <c r="AF77" s="103">
        <v>135</v>
      </c>
      <c r="AG77" s="104"/>
      <c r="AH77" s="51">
        <f t="shared" si="2"/>
        <v>138.19999999999999</v>
      </c>
      <c r="AI77" s="52">
        <f t="shared" si="3"/>
        <v>130.4</v>
      </c>
    </row>
    <row r="78" spans="1:35" x14ac:dyDescent="0.25">
      <c r="A78" s="97" t="s">
        <v>85</v>
      </c>
      <c r="B78" s="69">
        <v>130.1</v>
      </c>
      <c r="C78" s="69">
        <v>131.4</v>
      </c>
      <c r="D78" s="69">
        <v>134</v>
      </c>
      <c r="E78" s="69">
        <v>135.5</v>
      </c>
      <c r="F78" s="69">
        <v>135.5</v>
      </c>
      <c r="G78" s="69">
        <v>136.5</v>
      </c>
      <c r="H78" s="69">
        <v>137</v>
      </c>
      <c r="I78" s="69">
        <v>137.19999999999999</v>
      </c>
      <c r="J78" s="69">
        <v>133.30000000000001</v>
      </c>
      <c r="K78" s="69">
        <v>133.30000000000001</v>
      </c>
      <c r="L78" s="69">
        <v>131.19999999999999</v>
      </c>
      <c r="M78" s="69">
        <v>124.7</v>
      </c>
      <c r="N78" s="69">
        <v>123.4</v>
      </c>
      <c r="O78" s="69">
        <v>132.4</v>
      </c>
      <c r="P78" s="69">
        <v>132.1</v>
      </c>
      <c r="Q78" s="69">
        <v>129.9</v>
      </c>
      <c r="R78" s="69">
        <v>132</v>
      </c>
      <c r="S78" s="69">
        <v>131.30000000000001</v>
      </c>
      <c r="T78" s="98">
        <v>132.9</v>
      </c>
      <c r="U78" s="98">
        <v>129.1</v>
      </c>
      <c r="V78" s="98">
        <v>134.1</v>
      </c>
      <c r="W78" s="98">
        <v>129.19999999999999</v>
      </c>
      <c r="X78" s="98">
        <v>128.30000000000001</v>
      </c>
      <c r="Y78" s="98">
        <v>126.8</v>
      </c>
      <c r="Z78" s="98">
        <v>127.2</v>
      </c>
      <c r="AA78" s="69">
        <v>130.5</v>
      </c>
      <c r="AB78" s="69">
        <v>135.30000000000001</v>
      </c>
      <c r="AC78" s="69">
        <v>135.30000000000001</v>
      </c>
      <c r="AD78" s="69">
        <v>141.5</v>
      </c>
      <c r="AE78" s="69">
        <v>140.69999999999999</v>
      </c>
      <c r="AF78" s="99">
        <v>139.9</v>
      </c>
      <c r="AG78" s="100"/>
      <c r="AH78" s="51">
        <f>MAX(B78:AF78)</f>
        <v>141.5</v>
      </c>
      <c r="AI78" s="52">
        <f>MIN(B78:AF78)</f>
        <v>123.4</v>
      </c>
    </row>
    <row r="79" spans="1:35" ht="15.75" thickBot="1" x14ac:dyDescent="0.3">
      <c r="A79" s="97" t="s">
        <v>86</v>
      </c>
      <c r="B79" s="105">
        <v>68.3</v>
      </c>
      <c r="C79" s="105">
        <v>68.599999999999994</v>
      </c>
      <c r="D79" s="105">
        <v>68.400000000000006</v>
      </c>
      <c r="E79" s="105">
        <v>68</v>
      </c>
      <c r="F79" s="105">
        <v>67.900000000000006</v>
      </c>
      <c r="G79" s="105">
        <v>66.2</v>
      </c>
      <c r="H79" s="105">
        <v>66</v>
      </c>
      <c r="I79" s="105">
        <v>65.900000000000006</v>
      </c>
      <c r="J79" s="105">
        <v>66</v>
      </c>
      <c r="K79" s="105">
        <v>65.5</v>
      </c>
      <c r="L79" s="105">
        <v>65.3</v>
      </c>
      <c r="M79" s="105">
        <v>65.5</v>
      </c>
      <c r="N79" s="105">
        <v>66</v>
      </c>
      <c r="O79" s="105">
        <v>65.900000000000006</v>
      </c>
      <c r="P79" s="105">
        <v>65.599999999999994</v>
      </c>
      <c r="Q79" s="105">
        <v>65.8</v>
      </c>
      <c r="R79" s="105">
        <v>65.8</v>
      </c>
      <c r="S79" s="105">
        <v>65.400000000000006</v>
      </c>
      <c r="T79" s="105">
        <v>64.900000000000006</v>
      </c>
      <c r="U79" s="105">
        <v>66.3</v>
      </c>
      <c r="V79" s="105">
        <v>66.5</v>
      </c>
      <c r="W79" s="105">
        <v>66.599999999999994</v>
      </c>
      <c r="X79" s="105">
        <v>66.5</v>
      </c>
      <c r="Y79" s="105">
        <v>66.8</v>
      </c>
      <c r="Z79" s="105">
        <v>66.400000000000006</v>
      </c>
      <c r="AA79" s="105">
        <v>67.2</v>
      </c>
      <c r="AB79" s="105">
        <v>64.400000000000006</v>
      </c>
      <c r="AC79" s="105">
        <v>64.400000000000006</v>
      </c>
      <c r="AD79" s="105">
        <v>66.7</v>
      </c>
      <c r="AE79" s="105">
        <v>67</v>
      </c>
      <c r="AF79" s="106">
        <v>66.900000000000006</v>
      </c>
      <c r="AG79" s="107"/>
      <c r="AH79" s="51">
        <f>MAX(B79:AF79)</f>
        <v>68.599999999999994</v>
      </c>
      <c r="AI79" s="52">
        <f>MIN(B79:AF79)</f>
        <v>64.400000000000006</v>
      </c>
    </row>
    <row r="80" spans="1:35" x14ac:dyDescent="0.25">
      <c r="A80" s="108" t="s">
        <v>87</v>
      </c>
      <c r="B80" s="109">
        <f t="shared" ref="B80:AF80" si="19">SUMIF(B48:B57,"&gt;0")</f>
        <v>423</v>
      </c>
      <c r="C80" s="109">
        <f t="shared" si="19"/>
        <v>370.2</v>
      </c>
      <c r="D80" s="109">
        <f t="shared" si="19"/>
        <v>347.53</v>
      </c>
      <c r="E80" s="109">
        <f t="shared" si="19"/>
        <v>422</v>
      </c>
      <c r="F80" s="109">
        <f t="shared" si="19"/>
        <v>364.3</v>
      </c>
      <c r="G80" s="109">
        <f t="shared" si="19"/>
        <v>285.5</v>
      </c>
      <c r="H80" s="109">
        <f t="shared" si="19"/>
        <v>305.8</v>
      </c>
      <c r="I80" s="109">
        <f t="shared" si="19"/>
        <v>400.14</v>
      </c>
      <c r="J80" s="109">
        <f t="shared" si="19"/>
        <v>384.5</v>
      </c>
      <c r="K80" s="109">
        <f t="shared" si="19"/>
        <v>312.89999999999998</v>
      </c>
      <c r="L80" s="109">
        <f t="shared" si="19"/>
        <v>294.89999999999998</v>
      </c>
      <c r="M80" s="109">
        <f t="shared" si="19"/>
        <v>275.36</v>
      </c>
      <c r="N80" s="109">
        <f t="shared" si="19"/>
        <v>239.3</v>
      </c>
      <c r="O80" s="109">
        <f t="shared" si="19"/>
        <v>211</v>
      </c>
      <c r="P80" s="109">
        <f t="shared" si="19"/>
        <v>213.4</v>
      </c>
      <c r="Q80" s="109">
        <f t="shared" si="19"/>
        <v>243.3</v>
      </c>
      <c r="R80" s="109">
        <f t="shared" si="19"/>
        <v>238.3</v>
      </c>
      <c r="S80" s="109">
        <f t="shared" si="19"/>
        <v>304.7</v>
      </c>
      <c r="T80" s="109">
        <f t="shared" si="19"/>
        <v>307.8</v>
      </c>
      <c r="U80" s="109">
        <f t="shared" si="19"/>
        <v>304.09999999999997</v>
      </c>
      <c r="V80" s="109">
        <f t="shared" si="19"/>
        <v>321.10000000000002</v>
      </c>
      <c r="W80" s="109">
        <f t="shared" si="19"/>
        <v>347.90000000000003</v>
      </c>
      <c r="X80" s="109">
        <f t="shared" si="19"/>
        <v>373.6</v>
      </c>
      <c r="Y80" s="109">
        <f t="shared" si="19"/>
        <v>400</v>
      </c>
      <c r="Z80" s="109">
        <f t="shared" si="19"/>
        <v>401.35</v>
      </c>
      <c r="AA80" s="109">
        <f t="shared" si="19"/>
        <v>335</v>
      </c>
      <c r="AB80" s="109">
        <f t="shared" si="19"/>
        <v>353</v>
      </c>
      <c r="AC80" s="109">
        <f t="shared" si="19"/>
        <v>276.8</v>
      </c>
      <c r="AD80" s="109">
        <f t="shared" si="19"/>
        <v>136</v>
      </c>
      <c r="AE80" s="109">
        <f t="shared" si="19"/>
        <v>102</v>
      </c>
      <c r="AF80" s="109">
        <f t="shared" si="19"/>
        <v>73</v>
      </c>
      <c r="AG80" s="110"/>
      <c r="AH80" s="51">
        <f>MAX(B80:AF80)</f>
        <v>423</v>
      </c>
      <c r="AI80" s="52">
        <f>MIN(B80:AF80)</f>
        <v>73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139.01999999999998</v>
      </c>
      <c r="C82" s="114">
        <f t="shared" ref="C82:AF82" si="20">C11+C13+C17+C34+C36+C38+C40+C94+C108+C110+C121+C127+C130+C139+C143+C144+C147+C154+C159+C162+C163+C164+C172+C177+C83+C84+C85+C86+C99</f>
        <v>135.02000000000001</v>
      </c>
      <c r="D82" s="114">
        <f t="shared" si="20"/>
        <v>133.01999999999998</v>
      </c>
      <c r="E82" s="114">
        <f t="shared" si="20"/>
        <v>131.01999999999995</v>
      </c>
      <c r="F82" s="114">
        <f t="shared" si="20"/>
        <v>156.11999999999995</v>
      </c>
      <c r="G82" s="114">
        <f t="shared" si="20"/>
        <v>186.51999999999995</v>
      </c>
      <c r="H82" s="114">
        <f t="shared" si="20"/>
        <v>208.91999999999996</v>
      </c>
      <c r="I82" s="114">
        <f t="shared" si="20"/>
        <v>172.81999999999996</v>
      </c>
      <c r="J82" s="114">
        <f t="shared" si="20"/>
        <v>244.71999999999997</v>
      </c>
      <c r="K82" s="114">
        <f t="shared" si="20"/>
        <v>248.42</v>
      </c>
      <c r="L82" s="114">
        <f t="shared" si="20"/>
        <v>256.52</v>
      </c>
      <c r="M82" s="114">
        <f t="shared" si="20"/>
        <v>274.61999999999995</v>
      </c>
      <c r="N82" s="114">
        <f t="shared" si="20"/>
        <v>266.41999999999996</v>
      </c>
      <c r="O82" s="114">
        <f t="shared" si="20"/>
        <v>244.81999999999996</v>
      </c>
      <c r="P82" s="114">
        <f>P11+P13+P17+P34+P36+P38+P40+P94+P108+P110+P121+P127+P130+P139+P143+P144+P147+P154+P159+P162+P163+P164+P172+P177+P83+P84+P85+P86+P99</f>
        <v>223.22</v>
      </c>
      <c r="Q82" s="114">
        <f>Q11+Q13+Q17+Q34+Q36+Q38+Q40+Q94+Q108+Q110+Q121+Q127+Q130+Q139+Q143+Q144+Q147+Q154+Q159+Q162+Q163+Q164+Q172+Q177+Q83+Q84+Q85+Q86+Q99</f>
        <v>208.82000000000002</v>
      </c>
      <c r="R82" s="114">
        <f t="shared" si="20"/>
        <v>228.52</v>
      </c>
      <c r="S82" s="114">
        <f t="shared" si="20"/>
        <v>222.52</v>
      </c>
      <c r="T82" s="114">
        <f t="shared" si="20"/>
        <v>217.61999999999998</v>
      </c>
      <c r="U82" s="114">
        <f t="shared" si="20"/>
        <v>216.72000000000003</v>
      </c>
      <c r="V82" s="114">
        <f t="shared" si="20"/>
        <v>219.32</v>
      </c>
      <c r="W82" s="114">
        <f t="shared" si="20"/>
        <v>245.01999999999998</v>
      </c>
      <c r="X82" s="114">
        <f t="shared" si="20"/>
        <v>257.52</v>
      </c>
      <c r="Y82" s="114">
        <f t="shared" si="20"/>
        <v>296.41999999999996</v>
      </c>
      <c r="Z82" s="114">
        <f t="shared" si="20"/>
        <v>307.22000000000003</v>
      </c>
      <c r="AA82" s="114">
        <f t="shared" si="20"/>
        <v>279.32</v>
      </c>
      <c r="AB82" s="114">
        <f t="shared" si="20"/>
        <v>265.22000000000003</v>
      </c>
      <c r="AC82" s="114">
        <f t="shared" si="20"/>
        <v>235.42000000000002</v>
      </c>
      <c r="AD82" s="114">
        <f t="shared" si="20"/>
        <v>155.22</v>
      </c>
      <c r="AE82" s="114">
        <f t="shared" si="20"/>
        <v>149.62000000000003</v>
      </c>
      <c r="AF82" s="114">
        <f t="shared" si="20"/>
        <v>136.41999999999999</v>
      </c>
      <c r="AG82" s="115"/>
      <c r="AH82" s="51">
        <f>MAX(B82:AF82)</f>
        <v>307.22000000000003</v>
      </c>
      <c r="AI82" s="52">
        <f>MIN(B82:AF82)</f>
        <v>131.01999999999995</v>
      </c>
    </row>
    <row r="83" spans="1:37" x14ac:dyDescent="0.25">
      <c r="A83" s="116" t="s">
        <v>89</v>
      </c>
      <c r="B83" s="117">
        <v>-7.8</v>
      </c>
      <c r="C83" s="117">
        <v>-3.1</v>
      </c>
      <c r="D83" s="117">
        <v>1.4</v>
      </c>
      <c r="E83" s="117">
        <v>-2.8</v>
      </c>
      <c r="F83" s="117">
        <v>-1.5</v>
      </c>
      <c r="G83" s="117">
        <v>-2.5</v>
      </c>
      <c r="H83" s="117">
        <v>8</v>
      </c>
      <c r="I83" s="117">
        <v>8.6</v>
      </c>
      <c r="J83" s="117">
        <v>44</v>
      </c>
      <c r="K83" s="117">
        <v>45.2</v>
      </c>
      <c r="L83" s="117">
        <v>35.9</v>
      </c>
      <c r="M83" s="117">
        <v>59.3</v>
      </c>
      <c r="N83" s="117">
        <v>55.9</v>
      </c>
      <c r="O83" s="117">
        <v>47.2</v>
      </c>
      <c r="P83" s="117">
        <v>39.5</v>
      </c>
      <c r="Q83" s="117">
        <v>38.5</v>
      </c>
      <c r="R83" s="117">
        <v>38</v>
      </c>
      <c r="S83" s="117">
        <v>32.9</v>
      </c>
      <c r="T83" s="117">
        <v>31</v>
      </c>
      <c r="U83" s="117">
        <v>31.1</v>
      </c>
      <c r="V83" s="117">
        <v>22.4</v>
      </c>
      <c r="W83" s="117">
        <v>34.200000000000003</v>
      </c>
      <c r="X83" s="117">
        <v>35.6</v>
      </c>
      <c r="Y83" s="117">
        <v>56.6</v>
      </c>
      <c r="Z83" s="117">
        <v>53.8</v>
      </c>
      <c r="AA83" s="49">
        <v>70</v>
      </c>
      <c r="AB83" s="49">
        <v>61.5</v>
      </c>
      <c r="AC83" s="49">
        <v>68.2</v>
      </c>
      <c r="AD83" s="49">
        <v>57</v>
      </c>
      <c r="AE83" s="49">
        <v>56</v>
      </c>
      <c r="AF83" s="118">
        <v>54</v>
      </c>
      <c r="AG83" s="119">
        <v>75</v>
      </c>
      <c r="AH83" s="51">
        <f>IF(ABS(MAX(B83:AF83))&gt;ABS(MIN(B83:AF83)),MAX(B83:AF83),MIN(B83:AF83))</f>
        <v>70</v>
      </c>
      <c r="AI83" s="120">
        <f>INDEX($B$9:$AF$9,1,MATCH(AH83,B83:AF83,0))</f>
        <v>0.83333333333333337</v>
      </c>
    </row>
    <row r="84" spans="1:37" x14ac:dyDescent="0.25">
      <c r="A84" s="121" t="s">
        <v>90</v>
      </c>
      <c r="B84" s="82">
        <v>-21.5</v>
      </c>
      <c r="C84" s="82">
        <v>-20</v>
      </c>
      <c r="D84" s="82">
        <v>-21.2</v>
      </c>
      <c r="E84" s="82">
        <v>-24</v>
      </c>
      <c r="F84" s="82">
        <v>-8.8000000000000007</v>
      </c>
      <c r="G84" s="82">
        <v>11.6</v>
      </c>
      <c r="H84" s="82">
        <v>12.5</v>
      </c>
      <c r="I84" s="82">
        <v>12.7</v>
      </c>
      <c r="J84" s="82">
        <v>4</v>
      </c>
      <c r="K84" s="82">
        <v>5</v>
      </c>
      <c r="L84" s="82">
        <v>9.6999999999999993</v>
      </c>
      <c r="M84" s="82">
        <v>6.6</v>
      </c>
      <c r="N84" s="82">
        <v>5.9</v>
      </c>
      <c r="O84" s="82">
        <v>0</v>
      </c>
      <c r="P84" s="82">
        <v>0</v>
      </c>
      <c r="Q84" s="82">
        <v>-8</v>
      </c>
      <c r="R84" s="82">
        <v>10</v>
      </c>
      <c r="S84" s="82">
        <v>-2.1</v>
      </c>
      <c r="T84" s="82">
        <v>0</v>
      </c>
      <c r="U84" s="82">
        <v>-1.7</v>
      </c>
      <c r="V84" s="82">
        <v>7.3</v>
      </c>
      <c r="W84" s="82">
        <v>5.3</v>
      </c>
      <c r="X84" s="82">
        <v>8.6</v>
      </c>
      <c r="Y84" s="82">
        <v>-2.6</v>
      </c>
      <c r="Z84" s="82">
        <v>3.8</v>
      </c>
      <c r="AA84" s="69">
        <v>-15</v>
      </c>
      <c r="AB84" s="69">
        <v>-12</v>
      </c>
      <c r="AC84" s="69">
        <v>-25.7</v>
      </c>
      <c r="AD84" s="69">
        <v>-47</v>
      </c>
      <c r="AE84" s="69">
        <v>-50</v>
      </c>
      <c r="AF84" s="122">
        <v>-53</v>
      </c>
      <c r="AG84" s="119">
        <v>240</v>
      </c>
      <c r="AH84" s="51">
        <f>IF(ABS(MAX(B84:AF84))&gt;ABS(MIN(B84:AF84)),MAX(B84:AF84),MIN(B84:AF84))</f>
        <v>-53</v>
      </c>
      <c r="AI84" s="120">
        <f>INDEX($B$9:$AF$9,1,MATCH(AH84,B84:AF84,0))</f>
        <v>1</v>
      </c>
    </row>
    <row r="85" spans="1:37" x14ac:dyDescent="0.25">
      <c r="A85" s="121" t="s">
        <v>91</v>
      </c>
      <c r="B85" s="82">
        <v>6.9</v>
      </c>
      <c r="C85" s="82">
        <v>8.6</v>
      </c>
      <c r="D85" s="82">
        <v>5.8</v>
      </c>
      <c r="E85" s="82">
        <v>5.0999999999999996</v>
      </c>
      <c r="F85" s="82">
        <v>5.4</v>
      </c>
      <c r="G85" s="82">
        <v>11</v>
      </c>
      <c r="H85" s="82">
        <v>12.2</v>
      </c>
      <c r="I85" s="82">
        <v>12.2</v>
      </c>
      <c r="J85" s="82">
        <v>10.199999999999999</v>
      </c>
      <c r="K85" s="82">
        <v>10.6</v>
      </c>
      <c r="L85" s="82">
        <v>12.7</v>
      </c>
      <c r="M85" s="82">
        <v>10.8</v>
      </c>
      <c r="N85" s="82">
        <v>11.1</v>
      </c>
      <c r="O85" s="82">
        <v>10.7</v>
      </c>
      <c r="P85" s="82">
        <v>9.3000000000000007</v>
      </c>
      <c r="Q85" s="82">
        <v>8.4</v>
      </c>
      <c r="R85" s="82">
        <v>13</v>
      </c>
      <c r="S85" s="82">
        <v>14</v>
      </c>
      <c r="T85" s="82">
        <v>12.7</v>
      </c>
      <c r="U85" s="82">
        <v>13.3</v>
      </c>
      <c r="V85" s="82">
        <v>14.7</v>
      </c>
      <c r="W85" s="82">
        <v>15</v>
      </c>
      <c r="X85" s="82">
        <v>16.100000000000001</v>
      </c>
      <c r="Y85" s="82">
        <v>21.7</v>
      </c>
      <c r="Z85" s="82">
        <v>22.8</v>
      </c>
      <c r="AA85" s="69">
        <v>12</v>
      </c>
      <c r="AB85" s="69">
        <v>12.4</v>
      </c>
      <c r="AC85" s="69">
        <v>8.1999999999999993</v>
      </c>
      <c r="AD85" s="69">
        <v>3.4</v>
      </c>
      <c r="AE85" s="69">
        <v>2.8</v>
      </c>
      <c r="AF85" s="122">
        <v>1.6</v>
      </c>
      <c r="AG85" s="119">
        <v>60</v>
      </c>
      <c r="AH85" s="51">
        <f>IF(ABS(MAX(B85:AF85))&gt;ABS(MIN(B85:AF85)),MAX(B85:AF85),MIN(B85:AF85))</f>
        <v>22.8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16.399999999999999</v>
      </c>
      <c r="C86" s="84">
        <v>9.9</v>
      </c>
      <c r="D86" s="84">
        <v>6</v>
      </c>
      <c r="E86" s="84">
        <v>10.4</v>
      </c>
      <c r="F86" s="84">
        <v>7.2</v>
      </c>
      <c r="G86" s="84">
        <v>11.1</v>
      </c>
      <c r="H86" s="84">
        <v>22</v>
      </c>
      <c r="I86" s="84">
        <v>22.7</v>
      </c>
      <c r="J86" s="84">
        <v>35</v>
      </c>
      <c r="K86" s="84">
        <v>36.1</v>
      </c>
      <c r="L86" s="84">
        <v>46</v>
      </c>
      <c r="M86" s="84">
        <v>51.4</v>
      </c>
      <c r="N86" s="84">
        <v>49.6</v>
      </c>
      <c r="O86" s="84">
        <v>41.2</v>
      </c>
      <c r="P86" s="84">
        <v>32.9</v>
      </c>
      <c r="Q86" s="84">
        <v>26.9</v>
      </c>
      <c r="R86" s="84">
        <v>24.8</v>
      </c>
      <c r="S86" s="84">
        <v>33.5</v>
      </c>
      <c r="T86" s="84">
        <v>25.7</v>
      </c>
      <c r="U86" s="84">
        <v>24.3</v>
      </c>
      <c r="V86" s="84">
        <v>26</v>
      </c>
      <c r="W86" s="84">
        <v>40.9</v>
      </c>
      <c r="X86" s="84">
        <v>48.2</v>
      </c>
      <c r="Y86" s="84">
        <v>67.3</v>
      </c>
      <c r="Z86" s="84">
        <v>64.900000000000006</v>
      </c>
      <c r="AA86" s="124">
        <v>50</v>
      </c>
      <c r="AB86" s="124">
        <v>41</v>
      </c>
      <c r="AC86" s="124">
        <v>25.4</v>
      </c>
      <c r="AD86" s="124">
        <v>-17.600000000000001</v>
      </c>
      <c r="AE86" s="124">
        <v>-20</v>
      </c>
      <c r="AF86" s="125">
        <v>-25</v>
      </c>
      <c r="AG86" s="126">
        <v>120</v>
      </c>
      <c r="AH86" s="51">
        <f>IF(ABS(MAX(B86:AF86))&gt;ABS(MIN(B86:AF86)),MAX(B86:AF86),MIN(B86:AF86))</f>
        <v>67.3</v>
      </c>
      <c r="AI86" s="120">
        <f>INDEX($B$9:$AF$9,1,MATCH(AH86,B86:AF86,0))</f>
        <v>0.79166666666666663</v>
      </c>
    </row>
    <row r="87" spans="1:37" ht="15.75" thickBot="1" x14ac:dyDescent="0.3">
      <c r="A87" s="123" t="s">
        <v>93</v>
      </c>
      <c r="B87" s="84">
        <v>57.6</v>
      </c>
      <c r="C87" s="84">
        <v>46.9</v>
      </c>
      <c r="D87" s="84">
        <v>45.3</v>
      </c>
      <c r="E87" s="84">
        <v>51.6</v>
      </c>
      <c r="F87" s="84">
        <v>47.6</v>
      </c>
      <c r="G87" s="84">
        <v>73.5</v>
      </c>
      <c r="H87" s="84">
        <v>72</v>
      </c>
      <c r="I87" s="84">
        <v>73</v>
      </c>
      <c r="J87" s="84">
        <v>28</v>
      </c>
      <c r="K87" s="84">
        <v>42</v>
      </c>
      <c r="L87" s="84">
        <v>63.4</v>
      </c>
      <c r="M87" s="84">
        <v>42.5</v>
      </c>
      <c r="N87" s="84">
        <v>40</v>
      </c>
      <c r="O87" s="84">
        <v>30</v>
      </c>
      <c r="P87" s="84">
        <v>37.4</v>
      </c>
      <c r="Q87" s="84">
        <v>31.7</v>
      </c>
      <c r="R87" s="84">
        <v>37</v>
      </c>
      <c r="S87" s="84">
        <v>59.5</v>
      </c>
      <c r="T87" s="84">
        <v>70.3</v>
      </c>
      <c r="U87" s="84">
        <v>57.5</v>
      </c>
      <c r="V87" s="84">
        <v>73.8</v>
      </c>
      <c r="W87" s="84">
        <v>69.400000000000006</v>
      </c>
      <c r="X87" s="84">
        <v>71.599999999999994</v>
      </c>
      <c r="Y87" s="84">
        <v>50.3</v>
      </c>
      <c r="Z87" s="84">
        <v>52.8</v>
      </c>
      <c r="AA87" s="124">
        <v>38</v>
      </c>
      <c r="AB87" s="124">
        <v>44</v>
      </c>
      <c r="AC87" s="124">
        <v>30.1</v>
      </c>
      <c r="AD87" s="124">
        <v>15</v>
      </c>
      <c r="AE87" s="124">
        <v>12</v>
      </c>
      <c r="AF87" s="125">
        <v>12</v>
      </c>
      <c r="AG87" s="126"/>
      <c r="AH87" s="51">
        <f>IF(ABS(MAX(B87:AF87))&gt;ABS(MIN(B87:AF87)),MAX(B87:AF87),MIN(B87:AF87))</f>
        <v>73.8</v>
      </c>
      <c r="AI87" s="120">
        <f>INDEX($B$9:$AF$9,1,MATCH(AH87,B87:AF87,0))</f>
        <v>0.72916666666666663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1013.3399999999999</v>
      </c>
      <c r="C188" s="163">
        <f>INDEX(F9:M9,1,MATCH(MAX(F65:M65),F65:M65,0))</f>
        <v>0.29166666666666669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29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29)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29)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830.14</v>
      </c>
      <c r="U193" s="172">
        <f t="shared" si="37"/>
        <v>761.33999999999992</v>
      </c>
      <c r="V193" s="172">
        <f t="shared" si="37"/>
        <v>771.16999999999985</v>
      </c>
      <c r="W193" s="172">
        <f t="shared" si="37"/>
        <v>881.74</v>
      </c>
      <c r="X193" s="172">
        <f t="shared" si="37"/>
        <v>858.54</v>
      </c>
      <c r="Y193" s="172">
        <f t="shared" si="37"/>
        <v>875.24</v>
      </c>
      <c r="Z193" s="172">
        <f t="shared" si="37"/>
        <v>903.24</v>
      </c>
      <c r="AA193" s="172">
        <f t="shared" si="37"/>
        <v>972.08</v>
      </c>
      <c r="AB193" s="172">
        <f t="shared" si="37"/>
        <v>1013.3399999999999</v>
      </c>
      <c r="AC193" s="172">
        <f t="shared" si="37"/>
        <v>1002.94</v>
      </c>
      <c r="AD193" s="172">
        <f t="shared" si="37"/>
        <v>966.83999999999992</v>
      </c>
      <c r="AE193" s="172">
        <f t="shared" si="37"/>
        <v>902.60000000000014</v>
      </c>
      <c r="AF193" s="172">
        <f t="shared" si="37"/>
        <v>839.34</v>
      </c>
      <c r="AG193" s="172">
        <f t="shared" si="37"/>
        <v>839.83999999999992</v>
      </c>
      <c r="AH193" s="172">
        <f t="shared" si="37"/>
        <v>829.83999999999992</v>
      </c>
      <c r="AI193" s="172">
        <f t="shared" si="37"/>
        <v>863.84</v>
      </c>
      <c r="AJ193" s="172">
        <f t="shared" si="37"/>
        <v>780.74</v>
      </c>
      <c r="AK193" s="172">
        <f t="shared" si="37"/>
        <v>846.94</v>
      </c>
      <c r="AL193" s="172">
        <f t="shared" si="37"/>
        <v>858.15</v>
      </c>
      <c r="AM193" s="172">
        <f t="shared" si="37"/>
        <v>864.93999999999994</v>
      </c>
      <c r="AN193" s="172">
        <f t="shared" si="37"/>
        <v>870.33999999999992</v>
      </c>
      <c r="AO193" s="172">
        <f t="shared" si="37"/>
        <v>897.7399999999999</v>
      </c>
      <c r="AP193" s="172">
        <f t="shared" si="37"/>
        <v>926.43999999999994</v>
      </c>
      <c r="AQ193" s="172">
        <f t="shared" si="37"/>
        <v>1027.74</v>
      </c>
      <c r="AR193" s="172">
        <f t="shared" si="37"/>
        <v>1106.3899999999999</v>
      </c>
      <c r="AS193" s="172">
        <f t="shared" si="37"/>
        <v>1071.74</v>
      </c>
      <c r="AT193" s="172">
        <f t="shared" si="37"/>
        <v>1043.04</v>
      </c>
      <c r="AU193" s="172">
        <f t="shared" si="37"/>
        <v>987.24000000000012</v>
      </c>
      <c r="AV193" s="172">
        <f t="shared" si="37"/>
        <v>803.74</v>
      </c>
      <c r="AW193" s="172">
        <f t="shared" si="37"/>
        <v>745.14</v>
      </c>
      <c r="AX193" s="172">
        <f t="shared" si="37"/>
        <v>709.34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38" priority="177">
      <formula>S$9&gt;=20/24</formula>
    </cfRule>
    <cfRule type="expression" dxfId="637" priority="178">
      <formula>AND(S$9&gt;=14/24,S$9&lt;20/24)</formula>
    </cfRule>
    <cfRule type="expression" dxfId="636" priority="179">
      <formula>AND(S$9&gt;=8/24,S$9&lt;14/24)</formula>
    </cfRule>
    <cfRule type="expression" dxfId="635" priority="180">
      <formula>S$9&lt;8/24</formula>
    </cfRule>
  </conditionalFormatting>
  <conditionalFormatting sqref="B8:AF10 AA70:AF70 B70:Q70 L32:Z33 L31:Q31 B47:AF47 B71:AF71 C173:AF179 M36 N35:Q36 M37:Q39 L34:Q34 L49:T50 V35:W35 S34:W34 X34:Z35 B48:K51 K73:Z76 K72:Q72 B72:I76 L51:Q58 K78:Z79 B77:Z77 B78:I79 M29:R29 R11:T11 AA34:AF34 AA48:AF50 L44:AF46 AA72:AF79 B59:AF69 U11:AF12">
    <cfRule type="expression" dxfId="634" priority="173">
      <formula>B$9&gt;=20/24</formula>
    </cfRule>
    <cfRule type="expression" dxfId="633" priority="174">
      <formula>AND(B$9&gt;=14/24,B$9&lt;20/24)</formula>
    </cfRule>
    <cfRule type="expression" dxfId="632" priority="175">
      <formula>AND(B$9&gt;=8/24,B$9&lt;14/24)</formula>
    </cfRule>
    <cfRule type="expression" dxfId="631" priority="176">
      <formula>B$9&lt;8/24</formula>
    </cfRule>
  </conditionalFormatting>
  <conditionalFormatting sqref="B171:AF171">
    <cfRule type="expression" dxfId="630" priority="169">
      <formula>B$9&gt;=20/24</formula>
    </cfRule>
    <cfRule type="expression" dxfId="629" priority="170">
      <formula>AND(B$9&gt;=14/24,B$9&lt;20/24)</formula>
    </cfRule>
    <cfRule type="expression" dxfId="628" priority="171">
      <formula>AND(B$9&gt;=8/24,B$9&lt;14/24)</formula>
    </cfRule>
    <cfRule type="expression" dxfId="627" priority="172">
      <formula>B$9&lt;8/24</formula>
    </cfRule>
  </conditionalFormatting>
  <conditionalFormatting sqref="AL4:AL6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626" priority="164">
      <formula>L$9&gt;=20/24</formula>
    </cfRule>
    <cfRule type="expression" dxfId="625" priority="165">
      <formula>AND(L$9&gt;=14/24,L$9&lt;20/24)</formula>
    </cfRule>
    <cfRule type="expression" dxfId="624" priority="166">
      <formula>AND(L$9&gt;=8/24,L$9&lt;14/24)</formula>
    </cfRule>
    <cfRule type="expression" dxfId="623" priority="167">
      <formula>L$9&lt;8/24</formula>
    </cfRule>
  </conditionalFormatting>
  <conditionalFormatting sqref="L35:M35">
    <cfRule type="expression" dxfId="622" priority="160">
      <formula>L$9&gt;=20/24</formula>
    </cfRule>
    <cfRule type="expression" dxfId="621" priority="161">
      <formula>AND(L$9&gt;=14/24,L$9&lt;20/24)</formula>
    </cfRule>
    <cfRule type="expression" dxfId="620" priority="162">
      <formula>AND(L$9&gt;=8/24,L$9&lt;14/24)</formula>
    </cfRule>
    <cfRule type="expression" dxfId="619" priority="163">
      <formula>L$9&lt;8/24</formula>
    </cfRule>
  </conditionalFormatting>
  <conditionalFormatting sqref="U13:AF13">
    <cfRule type="expression" dxfId="618" priority="156">
      <formula>U$9&gt;=20/24</formula>
    </cfRule>
    <cfRule type="expression" dxfId="617" priority="157">
      <formula>AND(U$9&gt;=14/24,U$9&lt;20/24)</formula>
    </cfRule>
    <cfRule type="expression" dxfId="616" priority="158">
      <formula>AND(U$9&gt;=8/24,U$9&lt;14/24)</formula>
    </cfRule>
    <cfRule type="expression" dxfId="615" priority="159">
      <formula>U$9&lt;8/24</formula>
    </cfRule>
  </conditionalFormatting>
  <conditionalFormatting sqref="R31:Z31">
    <cfRule type="expression" dxfId="614" priority="152">
      <formula>R$9&gt;=20/24</formula>
    </cfRule>
    <cfRule type="expression" dxfId="613" priority="153">
      <formula>AND(R$9&gt;=14/24,R$9&lt;20/24)</formula>
    </cfRule>
    <cfRule type="expression" dxfId="612" priority="154">
      <formula>AND(R$9&gt;=8/24,R$9&lt;14/24)</formula>
    </cfRule>
    <cfRule type="expression" dxfId="611" priority="155">
      <formula>R$9&lt;8/24</formula>
    </cfRule>
  </conditionalFormatting>
  <conditionalFormatting sqref="R48:Z48">
    <cfRule type="expression" dxfId="610" priority="148">
      <formula>R$9&gt;=20/24</formula>
    </cfRule>
    <cfRule type="expression" dxfId="609" priority="149">
      <formula>AND(R$9&gt;=14/24,R$9&lt;20/24)</formula>
    </cfRule>
    <cfRule type="expression" dxfId="608" priority="150">
      <formula>AND(R$9&gt;=8/24,R$9&lt;14/24)</formula>
    </cfRule>
    <cfRule type="expression" dxfId="607" priority="151">
      <formula>R$9&lt;8/24</formula>
    </cfRule>
  </conditionalFormatting>
  <conditionalFormatting sqref="R70:Z70">
    <cfRule type="expression" dxfId="606" priority="144">
      <formula>R$9&gt;=20/24</formula>
    </cfRule>
    <cfRule type="expression" dxfId="605" priority="145">
      <formula>AND(R$9&gt;=14/24,R$9&lt;20/24)</formula>
    </cfRule>
    <cfRule type="expression" dxfId="604" priority="146">
      <formula>AND(R$9&gt;=8/24,R$9&lt;14/24)</formula>
    </cfRule>
    <cfRule type="expression" dxfId="603" priority="147">
      <formula>R$9&lt;8/24</formula>
    </cfRule>
  </conditionalFormatting>
  <conditionalFormatting sqref="R72:Z72">
    <cfRule type="expression" dxfId="602" priority="140">
      <formula>R$9&gt;=20/24</formula>
    </cfRule>
    <cfRule type="expression" dxfId="601" priority="141">
      <formula>AND(R$9&gt;=14/24,R$9&lt;20/24)</formula>
    </cfRule>
    <cfRule type="expression" dxfId="600" priority="142">
      <formula>AND(R$9&gt;=8/24,R$9&lt;14/24)</formula>
    </cfRule>
    <cfRule type="expression" dxfId="599" priority="143">
      <formula>R$9&lt;8/24</formula>
    </cfRule>
  </conditionalFormatting>
  <conditionalFormatting sqref="M15:Q15 L11:Q13 M17:Q17 N16:Q16 M19:O19 N18:O18 N21 P14:Q14 M20:N20 O20:O21 P18:Q21 R14:S21 T22:Y26">
    <cfRule type="expression" dxfId="598" priority="136">
      <formula>L$9&gt;=20/24</formula>
    </cfRule>
    <cfRule type="expression" dxfId="597" priority="137">
      <formula>AND(L$9&gt;=14/24,L$9&lt;20/24)</formula>
    </cfRule>
    <cfRule type="expression" dxfId="596" priority="138">
      <formula>AND(L$9&gt;=8/24,L$9&lt;14/24)</formula>
    </cfRule>
    <cfRule type="expression" dxfId="595" priority="139">
      <formula>L$9&lt;8/24</formula>
    </cfRule>
  </conditionalFormatting>
  <conditionalFormatting sqref="L40:Q40">
    <cfRule type="expression" dxfId="594" priority="132">
      <formula>L$9&gt;=20/24</formula>
    </cfRule>
    <cfRule type="expression" dxfId="593" priority="133">
      <formula>AND(L$9&gt;=14/24,L$9&lt;20/24)</formula>
    </cfRule>
    <cfRule type="expression" dxfId="592" priority="134">
      <formula>AND(L$9&gt;=8/24,L$9&lt;14/24)</formula>
    </cfRule>
    <cfRule type="expression" dxfId="591" priority="135">
      <formula>L$9&lt;8/24</formula>
    </cfRule>
  </conditionalFormatting>
  <conditionalFormatting sqref="L41:Q41">
    <cfRule type="expression" dxfId="590" priority="128">
      <formula>L$9&gt;=20/24</formula>
    </cfRule>
    <cfRule type="expression" dxfId="589" priority="129">
      <formula>AND(L$9&gt;=14/24,L$9&lt;20/24)</formula>
    </cfRule>
    <cfRule type="expression" dxfId="588" priority="130">
      <formula>AND(L$9&gt;=8/24,L$9&lt;14/24)</formula>
    </cfRule>
    <cfRule type="expression" dxfId="587" priority="131">
      <formula>L$9&lt;8/24</formula>
    </cfRule>
  </conditionalFormatting>
  <conditionalFormatting sqref="L36:L39">
    <cfRule type="expression" dxfId="586" priority="124">
      <formula>L$9&gt;=20/24</formula>
    </cfRule>
    <cfRule type="expression" dxfId="585" priority="125">
      <formula>AND(L$9&gt;=14/24,L$9&lt;20/24)</formula>
    </cfRule>
    <cfRule type="expression" dxfId="584" priority="126">
      <formula>AND(L$9&gt;=8/24,L$9&lt;14/24)</formula>
    </cfRule>
    <cfRule type="expression" dxfId="583" priority="127">
      <formula>L$9&lt;8/24</formula>
    </cfRule>
  </conditionalFormatting>
  <conditionalFormatting sqref="S29:AF29">
    <cfRule type="expression" dxfId="582" priority="120">
      <formula>S$9&gt;=20/24</formula>
    </cfRule>
    <cfRule type="expression" dxfId="581" priority="121">
      <formula>AND(S$9&gt;=14/24,S$9&lt;20/24)</formula>
    </cfRule>
    <cfRule type="expression" dxfId="580" priority="122">
      <formula>AND(S$9&gt;=8/24,S$9&lt;14/24)</formula>
    </cfRule>
    <cfRule type="expression" dxfId="579" priority="123">
      <formula>S$9&lt;8/24</formula>
    </cfRule>
  </conditionalFormatting>
  <conditionalFormatting sqref="R12:T13 T14:AF27">
    <cfRule type="expression" dxfId="578" priority="116">
      <formula>R$9&gt;=20/24</formula>
    </cfRule>
    <cfRule type="expression" dxfId="577" priority="117">
      <formula>AND(R$9&gt;=14/24,R$9&lt;20/24)</formula>
    </cfRule>
    <cfRule type="expression" dxfId="576" priority="118">
      <formula>AND(R$9&gt;=8/24,R$9&lt;14/24)</formula>
    </cfRule>
    <cfRule type="expression" dxfId="575" priority="119">
      <formula>R$9&lt;8/24</formula>
    </cfRule>
  </conditionalFormatting>
  <conditionalFormatting sqref="R34:R39 S35:U39 V36:Z39 AA37:AF39">
    <cfRule type="expression" dxfId="574" priority="112">
      <formula>R$9&gt;=20/24</formula>
    </cfRule>
    <cfRule type="expression" dxfId="573" priority="113">
      <formula>AND(R$9&gt;=14/24,R$9&lt;20/24)</formula>
    </cfRule>
    <cfRule type="expression" dxfId="572" priority="114">
      <formula>AND(R$9&gt;=8/24,R$9&lt;14/24)</formula>
    </cfRule>
    <cfRule type="expression" dxfId="571" priority="115">
      <formula>R$9&lt;8/24</formula>
    </cfRule>
  </conditionalFormatting>
  <conditionalFormatting sqref="R40:AF40">
    <cfRule type="expression" dxfId="570" priority="108">
      <formula>R$9&gt;=20/24</formula>
    </cfRule>
    <cfRule type="expression" dxfId="569" priority="109">
      <formula>AND(R$9&gt;=14/24,R$9&lt;20/24)</formula>
    </cfRule>
    <cfRule type="expression" dxfId="568" priority="110">
      <formula>AND(R$9&gt;=8/24,R$9&lt;14/24)</formula>
    </cfRule>
    <cfRule type="expression" dxfId="567" priority="111">
      <formula>R$9&lt;8/24</formula>
    </cfRule>
  </conditionalFormatting>
  <conditionalFormatting sqref="R41:AF41">
    <cfRule type="expression" dxfId="566" priority="104">
      <formula>R$9&gt;=20/24</formula>
    </cfRule>
    <cfRule type="expression" dxfId="565" priority="105">
      <formula>AND(R$9&gt;=14/24,R$9&lt;20/24)</formula>
    </cfRule>
    <cfRule type="expression" dxfId="564" priority="106">
      <formula>AND(R$9&gt;=8/24,R$9&lt;14/24)</formula>
    </cfRule>
    <cfRule type="expression" dxfId="563" priority="107">
      <formula>R$9&lt;8/24</formula>
    </cfRule>
  </conditionalFormatting>
  <conditionalFormatting sqref="R51:AF58">
    <cfRule type="expression" dxfId="562" priority="100">
      <formula>R$9&gt;=20/24</formula>
    </cfRule>
    <cfRule type="expression" dxfId="561" priority="101">
      <formula>AND(R$9&gt;=14/24,R$9&lt;20/24)</formula>
    </cfRule>
    <cfRule type="expression" dxfId="560" priority="102">
      <formula>AND(R$9&gt;=8/24,R$9&lt;14/24)</formula>
    </cfRule>
    <cfRule type="expression" dxfId="559" priority="103">
      <formula>R$9&lt;8/24</formula>
    </cfRule>
  </conditionalFormatting>
  <conditionalFormatting sqref="AA83:AF86">
    <cfRule type="expression" dxfId="558" priority="96">
      <formula>AA$9&gt;=20/24</formula>
    </cfRule>
    <cfRule type="expression" dxfId="557" priority="97">
      <formula>AND(AA$9&gt;=14/24,AA$9&lt;20/24)</formula>
    </cfRule>
    <cfRule type="expression" dxfId="556" priority="98">
      <formula>AND(AA$9&gt;=8/24,AA$9&lt;14/24)</formula>
    </cfRule>
    <cfRule type="expression" dxfId="555" priority="99">
      <formula>AA$9&lt;8/24</formula>
    </cfRule>
  </conditionalFormatting>
  <conditionalFormatting sqref="B83:I86 K83:K86">
    <cfRule type="expression" dxfId="554" priority="88">
      <formula>B$9&gt;=20/24</formula>
    </cfRule>
    <cfRule type="expression" dxfId="553" priority="89">
      <formula>AND(B$9&gt;=14/24,B$9&lt;20/24)</formula>
    </cfRule>
    <cfRule type="expression" dxfId="552" priority="90">
      <formula>AND(B$9&gt;=8/24,B$9&lt;14/24)</formula>
    </cfRule>
    <cfRule type="expression" dxfId="551" priority="91">
      <formula>B$9&lt;8/24</formula>
    </cfRule>
  </conditionalFormatting>
  <conditionalFormatting sqref="L83:Q86">
    <cfRule type="expression" dxfId="550" priority="84">
      <formula>L$9&gt;=20/24</formula>
    </cfRule>
    <cfRule type="expression" dxfId="549" priority="85">
      <formula>AND(L$9&gt;=14/24,L$9&lt;20/24)</formula>
    </cfRule>
    <cfRule type="expression" dxfId="548" priority="86">
      <formula>AND(L$9&gt;=8/24,L$9&lt;14/24)</formula>
    </cfRule>
    <cfRule type="expression" dxfId="547" priority="87">
      <formula>L$9&lt;8/24</formula>
    </cfRule>
  </conditionalFormatting>
  <conditionalFormatting sqref="R83:Z86">
    <cfRule type="expression" dxfId="546" priority="80">
      <formula>R$9&gt;=20/24</formula>
    </cfRule>
    <cfRule type="expression" dxfId="545" priority="81">
      <formula>AND(R$9&gt;=14/24,R$9&lt;20/24)</formula>
    </cfRule>
    <cfRule type="expression" dxfId="544" priority="82">
      <formula>AND(R$9&gt;=8/24,R$9&lt;14/24)</formula>
    </cfRule>
    <cfRule type="expression" dxfId="543" priority="83">
      <formula>R$9&lt;8/24</formula>
    </cfRule>
  </conditionalFormatting>
  <conditionalFormatting sqref="AG42 B15:Q15 B11:R13 B17:Q17 N16:Q16 B19:O19 N18:O18 N21 P14:Q14 M20:N20 O20:O21 P18:Q21 R14:R21 B27:R29 S27 S11:S21 S28:AF29 B30:AF47 T11:AF27">
    <cfRule type="expression" dxfId="542" priority="79">
      <formula>B11&gt;$AG11</formula>
    </cfRule>
  </conditionalFormatting>
  <conditionalFormatting sqref="T192:AX192">
    <cfRule type="expression" dxfId="541" priority="75">
      <formula>T$9&gt;=20/24</formula>
    </cfRule>
    <cfRule type="expression" dxfId="540" priority="76">
      <formula>AND(T$9&gt;=14/24,T$9&lt;20/24)</formula>
    </cfRule>
    <cfRule type="expression" dxfId="539" priority="77">
      <formula>AND(T$9&gt;=8/24,T$9&lt;14/24)</formula>
    </cfRule>
    <cfRule type="expression" dxfId="538" priority="78">
      <formula>T$9&lt;8/24</formula>
    </cfRule>
  </conditionalFormatting>
  <conditionalFormatting sqref="A11:A86 A88:A180">
    <cfRule type="expression" dxfId="537" priority="74">
      <formula>$AH11=0</formula>
    </cfRule>
  </conditionalFormatting>
  <conditionalFormatting sqref="AA87:AF87">
    <cfRule type="expression" dxfId="536" priority="70">
      <formula>AA$9&gt;=20/24</formula>
    </cfRule>
    <cfRule type="expression" dxfId="535" priority="71">
      <formula>AND(AA$9&gt;=14/24,AA$9&lt;20/24)</formula>
    </cfRule>
    <cfRule type="expression" dxfId="534" priority="72">
      <formula>AND(AA$9&gt;=8/24,AA$9&lt;14/24)</formula>
    </cfRule>
    <cfRule type="expression" dxfId="533" priority="73">
      <formula>AA$9&lt;8/24</formula>
    </cfRule>
  </conditionalFormatting>
  <conditionalFormatting sqref="B87:I87 K87">
    <cfRule type="expression" dxfId="532" priority="66">
      <formula>B$9&gt;=20/24</formula>
    </cfRule>
    <cfRule type="expression" dxfId="531" priority="67">
      <formula>AND(B$9&gt;=14/24,B$9&lt;20/24)</formula>
    </cfRule>
    <cfRule type="expression" dxfId="530" priority="68">
      <formula>AND(B$9&gt;=8/24,B$9&lt;14/24)</formula>
    </cfRule>
    <cfRule type="expression" dxfId="529" priority="69">
      <formula>B$9&lt;8/24</formula>
    </cfRule>
  </conditionalFormatting>
  <conditionalFormatting sqref="L87:Q87">
    <cfRule type="expression" dxfId="528" priority="62">
      <formula>L$9&gt;=20/24</formula>
    </cfRule>
    <cfRule type="expression" dxfId="527" priority="63">
      <formula>AND(L$9&gt;=14/24,L$9&lt;20/24)</formula>
    </cfRule>
    <cfRule type="expression" dxfId="526" priority="64">
      <formula>AND(L$9&gt;=8/24,L$9&lt;14/24)</formula>
    </cfRule>
    <cfRule type="expression" dxfId="525" priority="65">
      <formula>L$9&lt;8/24</formula>
    </cfRule>
  </conditionalFormatting>
  <conditionalFormatting sqref="R87:Z87">
    <cfRule type="expression" dxfId="524" priority="58">
      <formula>R$9&gt;=20/24</formula>
    </cfRule>
    <cfRule type="expression" dxfId="523" priority="59">
      <formula>AND(R$9&gt;=14/24,R$9&lt;20/24)</formula>
    </cfRule>
    <cfRule type="expression" dxfId="522" priority="60">
      <formula>AND(R$9&gt;=8/24,R$9&lt;14/24)</formula>
    </cfRule>
    <cfRule type="expression" dxfId="521" priority="61">
      <formula>R$9&lt;8/24</formula>
    </cfRule>
  </conditionalFormatting>
  <conditionalFormatting sqref="A87">
    <cfRule type="expression" dxfId="520" priority="57">
      <formula>$AH87=0</formula>
    </cfRule>
  </conditionalFormatting>
  <conditionalFormatting sqref="B28:AF28">
    <cfRule type="expression" dxfId="519" priority="53">
      <formula>B$9&gt;=20/24</formula>
    </cfRule>
    <cfRule type="expression" dxfId="518" priority="54">
      <formula>AND(B$9&gt;=14/24,B$9&lt;20/24)</formula>
    </cfRule>
    <cfRule type="expression" dxfId="517" priority="55">
      <formula>AND(B$9&gt;=8/24,B$9&lt;14/24)</formula>
    </cfRule>
    <cfRule type="expression" dxfId="516" priority="56">
      <formula>B$9&lt;8/24</formula>
    </cfRule>
  </conditionalFormatting>
  <conditionalFormatting sqref="S28:AF28">
    <cfRule type="expression" dxfId="515" priority="49">
      <formula>S$9&gt;=20/24</formula>
    </cfRule>
    <cfRule type="expression" dxfId="514" priority="50">
      <formula>AND(S$9&gt;=14/24,S$9&lt;20/24)</formula>
    </cfRule>
    <cfRule type="expression" dxfId="513" priority="51">
      <formula>AND(S$9&gt;=8/24,S$9&lt;14/24)</formula>
    </cfRule>
    <cfRule type="expression" dxfId="512" priority="52">
      <formula>S$9&lt;8/24</formula>
    </cfRule>
  </conditionalFormatting>
  <conditionalFormatting sqref="B14:H14">
    <cfRule type="expression" dxfId="511" priority="48">
      <formula>B14&gt;$AG14</formula>
    </cfRule>
  </conditionalFormatting>
  <conditionalFormatting sqref="B16:M16">
    <cfRule type="expression" dxfId="510" priority="44">
      <formula>B$9&gt;=20/24</formula>
    </cfRule>
    <cfRule type="expression" dxfId="509" priority="45">
      <formula>AND(B$9&gt;=14/24,B$9&lt;20/24)</formula>
    </cfRule>
    <cfRule type="expression" dxfId="508" priority="46">
      <formula>AND(B$9&gt;=8/24,B$9&lt;14/24)</formula>
    </cfRule>
    <cfRule type="expression" dxfId="507" priority="47">
      <formula>B$9&lt;8/24</formula>
    </cfRule>
  </conditionalFormatting>
  <conditionalFormatting sqref="B16:M16">
    <cfRule type="expression" dxfId="506" priority="43">
      <formula>B16&gt;$AG16</formula>
    </cfRule>
  </conditionalFormatting>
  <conditionalFormatting sqref="B18:M18">
    <cfRule type="expression" dxfId="505" priority="39">
      <formula>B$9&gt;=20/24</formula>
    </cfRule>
    <cfRule type="expression" dxfId="504" priority="40">
      <formula>AND(B$9&gt;=14/24,B$9&lt;20/24)</formula>
    </cfRule>
    <cfRule type="expression" dxfId="503" priority="41">
      <formula>AND(B$9&gt;=8/24,B$9&lt;14/24)</formula>
    </cfRule>
    <cfRule type="expression" dxfId="502" priority="42">
      <formula>B$9&lt;8/24</formula>
    </cfRule>
  </conditionalFormatting>
  <conditionalFormatting sqref="B18:M18">
    <cfRule type="expression" dxfId="501" priority="38">
      <formula>B18&gt;$AG18</formula>
    </cfRule>
  </conditionalFormatting>
  <conditionalFormatting sqref="M21:M23 B20:L26 N22:S23 M25:S26">
    <cfRule type="expression" dxfId="500" priority="34">
      <formula>B$9&gt;=20/24</formula>
    </cfRule>
    <cfRule type="expression" dxfId="499" priority="35">
      <formula>AND(B$9&gt;=14/24,B$9&lt;20/24)</formula>
    </cfRule>
    <cfRule type="expression" dxfId="498" priority="36">
      <formula>AND(B$9&gt;=8/24,B$9&lt;14/24)</formula>
    </cfRule>
    <cfRule type="expression" dxfId="497" priority="37">
      <formula>B$9&lt;8/24</formula>
    </cfRule>
  </conditionalFormatting>
  <conditionalFormatting sqref="M21:M23 B20:L26 N22:S23 M25:S26">
    <cfRule type="expression" dxfId="496" priority="33">
      <formula>B20&gt;$AG20</formula>
    </cfRule>
  </conditionalFormatting>
  <conditionalFormatting sqref="B52:K52 B58:K58">
    <cfRule type="expression" dxfId="495" priority="29">
      <formula>B$9&gt;=20/24</formula>
    </cfRule>
    <cfRule type="expression" dxfId="494" priority="30">
      <formula>AND(B$9&gt;=14/24,B$9&lt;20/24)</formula>
    </cfRule>
    <cfRule type="expression" dxfId="493" priority="31">
      <formula>AND(B$9&gt;=8/24,B$9&lt;14/24)</formula>
    </cfRule>
    <cfRule type="expression" dxfId="492" priority="32">
      <formula>B$9&lt;8/24</formula>
    </cfRule>
  </conditionalFormatting>
  <conditionalFormatting sqref="B53:K57">
    <cfRule type="expression" dxfId="491" priority="28">
      <formula>B$9="PEAK"</formula>
    </cfRule>
  </conditionalFormatting>
  <conditionalFormatting sqref="J72:J76 J78:J79">
    <cfRule type="expression" dxfId="490" priority="24">
      <formula>J$9&gt;=20/24</formula>
    </cfRule>
    <cfRule type="expression" dxfId="489" priority="25">
      <formula>AND(J$9&gt;=14/24,J$9&lt;20/24)</formula>
    </cfRule>
    <cfRule type="expression" dxfId="488" priority="26">
      <formula>AND(J$9&gt;=8/24,J$9&lt;14/24)</formula>
    </cfRule>
    <cfRule type="expression" dxfId="487" priority="27">
      <formula>J$9&lt;8/24</formula>
    </cfRule>
  </conditionalFormatting>
  <conditionalFormatting sqref="J83:J86">
    <cfRule type="expression" dxfId="486" priority="20">
      <formula>J$9&gt;=20/24</formula>
    </cfRule>
    <cfRule type="expression" dxfId="485" priority="21">
      <formula>AND(J$9&gt;=14/24,J$9&lt;20/24)</formula>
    </cfRule>
    <cfRule type="expression" dxfId="484" priority="22">
      <formula>AND(J$9&gt;=8/24,J$9&lt;14/24)</formula>
    </cfRule>
    <cfRule type="expression" dxfId="483" priority="23">
      <formula>J$9&lt;8/24</formula>
    </cfRule>
  </conditionalFormatting>
  <conditionalFormatting sqref="J87">
    <cfRule type="expression" dxfId="482" priority="16">
      <formula>J$9&gt;=20/24</formula>
    </cfRule>
    <cfRule type="expression" dxfId="481" priority="17">
      <formula>AND(J$9&gt;=14/24,J$9&lt;20/24)</formula>
    </cfRule>
    <cfRule type="expression" dxfId="480" priority="18">
      <formula>AND(J$9&gt;=8/24,J$9&lt;14/24)</formula>
    </cfRule>
    <cfRule type="expression" dxfId="479" priority="19">
      <formula>J$9&lt;8/24</formula>
    </cfRule>
  </conditionalFormatting>
  <conditionalFormatting sqref="I14:K14">
    <cfRule type="expression" dxfId="478" priority="15">
      <formula>I14&gt;$AG14</formula>
    </cfRule>
  </conditionalFormatting>
  <conditionalFormatting sqref="L14:O14">
    <cfRule type="expression" dxfId="477" priority="11">
      <formula>L$9&gt;=20/24</formula>
    </cfRule>
    <cfRule type="expression" dxfId="476" priority="12">
      <formula>AND(L$9&gt;=14/24,L$9&lt;20/24)</formula>
    </cfRule>
    <cfRule type="expression" dxfId="475" priority="13">
      <formula>AND(L$9&gt;=8/24,L$9&lt;14/24)</formula>
    </cfRule>
    <cfRule type="expression" dxfId="474" priority="14">
      <formula>L$9&lt;8/24</formula>
    </cfRule>
  </conditionalFormatting>
  <conditionalFormatting sqref="L14:O14">
    <cfRule type="expression" dxfId="473" priority="10">
      <formula>L14&gt;$AG14</formula>
    </cfRule>
  </conditionalFormatting>
  <conditionalFormatting sqref="M24:S24">
    <cfRule type="expression" dxfId="472" priority="6">
      <formula>M$9&gt;=20/24</formula>
    </cfRule>
    <cfRule type="expression" dxfId="471" priority="7">
      <formula>AND(M$9&gt;=14/24,M$9&lt;20/24)</formula>
    </cfRule>
    <cfRule type="expression" dxfId="470" priority="8">
      <formula>AND(M$9&gt;=8/24,M$9&lt;14/24)</formula>
    </cfRule>
    <cfRule type="expression" dxfId="469" priority="9">
      <formula>M$9&lt;8/24</formula>
    </cfRule>
  </conditionalFormatting>
  <conditionalFormatting sqref="M24:S24">
    <cfRule type="expression" dxfId="468" priority="5">
      <formula>M24&gt;$AG24</formula>
    </cfRule>
  </conditionalFormatting>
  <conditionalFormatting sqref="R27:S27">
    <cfRule type="expression" dxfId="467" priority="1">
      <formula>R$9&gt;=20/24</formula>
    </cfRule>
    <cfRule type="expression" dxfId="466" priority="2">
      <formula>AND(R$9&gt;=14/24,R$9&lt;20/24)</formula>
    </cfRule>
    <cfRule type="expression" dxfId="465" priority="3">
      <formula>AND(R$9&gt;=8/24,R$9&lt;14/24)</formula>
    </cfRule>
    <cfRule type="expression" dxfId="464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110" zoomScaleNormal="110" workbookViewId="0">
      <pane xSplit="1" ySplit="10" topLeftCell="Q29" activePane="bottomRight" state="frozen"/>
      <selection activeCell="AF88" sqref="AF88"/>
      <selection pane="topRight" activeCell="AF88" sqref="AF88"/>
      <selection pane="bottomLeft" activeCell="AF88" sqref="AF88"/>
      <selection pane="bottomRight" activeCell="AF35" sqref="AF35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30</v>
      </c>
      <c r="D4" s="226">
        <f ca="1">IFERROR(DATE(2021,4,13)+C4,"")</f>
        <v>44329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95.7</v>
      </c>
      <c r="C5" s="32">
        <f t="shared" ref="C5:AF5" si="0">C59</f>
        <v>88</v>
      </c>
      <c r="D5" s="32">
        <f t="shared" si="0"/>
        <v>97</v>
      </c>
      <c r="E5" s="32">
        <f t="shared" si="0"/>
        <v>117</v>
      </c>
      <c r="F5" s="32">
        <f t="shared" si="0"/>
        <v>122</v>
      </c>
      <c r="G5" s="32">
        <f t="shared" si="0"/>
        <v>131</v>
      </c>
      <c r="H5" s="32">
        <f t="shared" si="0"/>
        <v>150</v>
      </c>
      <c r="I5" s="32">
        <f t="shared" si="0"/>
        <v>194</v>
      </c>
      <c r="J5" s="32">
        <f t="shared" si="0"/>
        <v>238.3</v>
      </c>
      <c r="K5" s="32">
        <f t="shared" si="0"/>
        <v>254.2</v>
      </c>
      <c r="L5" s="32">
        <f t="shared" si="0"/>
        <v>309</v>
      </c>
      <c r="M5" s="32">
        <f t="shared" si="0"/>
        <v>277.8</v>
      </c>
      <c r="N5" s="32">
        <f t="shared" si="0"/>
        <v>251</v>
      </c>
      <c r="O5" s="32">
        <f t="shared" si="0"/>
        <v>251.2</v>
      </c>
      <c r="P5" s="32">
        <f t="shared" si="0"/>
        <v>250.9</v>
      </c>
      <c r="Q5" s="32">
        <f t="shared" si="0"/>
        <v>259.5</v>
      </c>
      <c r="R5" s="32">
        <f t="shared" si="0"/>
        <v>264.39999999999998</v>
      </c>
      <c r="S5" s="32">
        <f t="shared" si="0"/>
        <v>261.52999999999997</v>
      </c>
      <c r="T5" s="32">
        <f t="shared" si="0"/>
        <v>298.10000000000002</v>
      </c>
      <c r="U5" s="32">
        <f t="shared" si="0"/>
        <v>266.36</v>
      </c>
      <c r="V5" s="32">
        <f t="shared" si="0"/>
        <v>294.25</v>
      </c>
      <c r="W5" s="32">
        <f t="shared" si="0"/>
        <v>280.05</v>
      </c>
      <c r="X5" s="32">
        <f t="shared" si="0"/>
        <v>322.79000000000002</v>
      </c>
      <c r="Y5" s="32">
        <f t="shared" si="0"/>
        <v>370.96</v>
      </c>
      <c r="Z5" s="32">
        <f t="shared" si="0"/>
        <v>388.19</v>
      </c>
      <c r="AA5" s="32">
        <f t="shared" si="0"/>
        <v>348.9</v>
      </c>
      <c r="AB5" s="32">
        <f t="shared" si="0"/>
        <v>355.5</v>
      </c>
      <c r="AC5" s="32">
        <f t="shared" si="0"/>
        <v>356.5</v>
      </c>
      <c r="AD5" s="32">
        <f t="shared" si="0"/>
        <v>300</v>
      </c>
      <c r="AE5" s="32">
        <f t="shared" si="0"/>
        <v>251</v>
      </c>
      <c r="AF5" s="32">
        <f t="shared" si="0"/>
        <v>245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6"/>
      <c r="E6" s="186"/>
      <c r="F6" s="186"/>
      <c r="G6" s="186"/>
      <c r="H6" s="186"/>
      <c r="I6" s="186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951MW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Load=640</v>
      </c>
      <c r="B7" s="35">
        <f t="shared" ref="B7:AF7" si="1">B65</f>
        <v>695.64</v>
      </c>
      <c r="C7" s="35">
        <f t="shared" si="1"/>
        <v>678.44</v>
      </c>
      <c r="D7" s="35">
        <f t="shared" si="1"/>
        <v>661.74</v>
      </c>
      <c r="E7" s="35">
        <f t="shared" si="1"/>
        <v>639.74</v>
      </c>
      <c r="F7" s="35">
        <f t="shared" si="1"/>
        <v>655.04</v>
      </c>
      <c r="G7" s="35">
        <f t="shared" si="1"/>
        <v>680.04</v>
      </c>
      <c r="H7" s="35">
        <f t="shared" si="1"/>
        <v>757.24</v>
      </c>
      <c r="I7" s="35">
        <f t="shared" si="1"/>
        <v>753.43999999999994</v>
      </c>
      <c r="J7" s="35">
        <f t="shared" si="1"/>
        <v>834.04</v>
      </c>
      <c r="K7" s="35">
        <f t="shared" si="1"/>
        <v>921.33999999999992</v>
      </c>
      <c r="L7" s="35">
        <f>L65</f>
        <v>951.14</v>
      </c>
      <c r="M7" s="35">
        <f t="shared" si="1"/>
        <v>920.44</v>
      </c>
      <c r="N7" s="35">
        <f t="shared" si="1"/>
        <v>919.24</v>
      </c>
      <c r="O7" s="35">
        <f t="shared" si="1"/>
        <v>920.14</v>
      </c>
      <c r="P7" s="35">
        <f t="shared" si="1"/>
        <v>888.74</v>
      </c>
      <c r="Q7" s="35">
        <f t="shared" si="1"/>
        <v>878.74</v>
      </c>
      <c r="R7" s="35">
        <f t="shared" si="1"/>
        <v>906.74</v>
      </c>
      <c r="S7" s="35">
        <f t="shared" si="1"/>
        <v>923.56999999999994</v>
      </c>
      <c r="T7" s="35">
        <f t="shared" si="1"/>
        <v>921.44</v>
      </c>
      <c r="U7" s="35">
        <f t="shared" si="1"/>
        <v>902.69999999999993</v>
      </c>
      <c r="V7" s="35">
        <f t="shared" si="1"/>
        <v>887.09</v>
      </c>
      <c r="W7" s="35">
        <f t="shared" si="1"/>
        <v>893.59</v>
      </c>
      <c r="X7" s="35">
        <f t="shared" si="1"/>
        <v>958.43000000000006</v>
      </c>
      <c r="Y7" s="35">
        <f t="shared" si="1"/>
        <v>1066.2</v>
      </c>
      <c r="Z7" s="35">
        <f t="shared" si="1"/>
        <v>1135.43</v>
      </c>
      <c r="AA7" s="35">
        <f t="shared" si="1"/>
        <v>1093.74</v>
      </c>
      <c r="AB7" s="35">
        <f t="shared" si="1"/>
        <v>1067.1399999999999</v>
      </c>
      <c r="AC7" s="35">
        <f t="shared" si="1"/>
        <v>1017.24</v>
      </c>
      <c r="AD7" s="35">
        <f t="shared" si="1"/>
        <v>886.94</v>
      </c>
      <c r="AE7" s="35">
        <f t="shared" si="1"/>
        <v>819.44</v>
      </c>
      <c r="AF7" s="35">
        <f t="shared" si="1"/>
        <v>813.44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35</v>
      </c>
      <c r="C11" s="47">
        <v>35</v>
      </c>
      <c r="D11" s="47">
        <v>35</v>
      </c>
      <c r="E11" s="47">
        <v>32.299999999999997</v>
      </c>
      <c r="F11" s="47">
        <v>31.3</v>
      </c>
      <c r="G11" s="47">
        <v>31.7</v>
      </c>
      <c r="H11" s="47">
        <v>31.7</v>
      </c>
      <c r="I11" s="47">
        <v>31.7</v>
      </c>
      <c r="J11" s="47">
        <v>31.7</v>
      </c>
      <c r="K11" s="47">
        <v>31.7</v>
      </c>
      <c r="L11" s="197">
        <v>30.8</v>
      </c>
      <c r="M11" s="197">
        <v>30.2</v>
      </c>
      <c r="N11" s="197">
        <v>30.2</v>
      </c>
      <c r="O11" s="197">
        <v>29.8</v>
      </c>
      <c r="P11" s="197">
        <v>30.2</v>
      </c>
      <c r="Q11" s="197">
        <v>28</v>
      </c>
      <c r="R11" s="49">
        <v>28</v>
      </c>
      <c r="S11" s="49">
        <v>29.9</v>
      </c>
      <c r="T11" s="49">
        <v>29.2</v>
      </c>
      <c r="U11" s="49">
        <v>28.2</v>
      </c>
      <c r="V11" s="49">
        <v>28.2</v>
      </c>
      <c r="W11" s="49">
        <v>29.5</v>
      </c>
      <c r="X11" s="49">
        <v>29.2</v>
      </c>
      <c r="Y11" s="49">
        <v>27.3</v>
      </c>
      <c r="Z11" s="49">
        <v>27.9</v>
      </c>
      <c r="AA11" s="49">
        <v>27.8</v>
      </c>
      <c r="AB11" s="49">
        <v>27.8</v>
      </c>
      <c r="AC11" s="49">
        <v>27.8</v>
      </c>
      <c r="AD11" s="49">
        <v>24</v>
      </c>
      <c r="AE11" s="49">
        <v>29</v>
      </c>
      <c r="AF11" s="49">
        <v>28</v>
      </c>
      <c r="AG11" s="50">
        <v>60</v>
      </c>
      <c r="AH11" s="51">
        <f>MAX(B11:AF11)</f>
        <v>35</v>
      </c>
      <c r="AI11" s="52">
        <f>MIN(B11:AF11)</f>
        <v>24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39.200000000000003</v>
      </c>
      <c r="C12" s="55">
        <v>40</v>
      </c>
      <c r="D12" s="55">
        <v>40</v>
      </c>
      <c r="E12" s="55">
        <v>40</v>
      </c>
      <c r="F12" s="55">
        <v>40.1</v>
      </c>
      <c r="G12" s="55">
        <v>39.299999999999997</v>
      </c>
      <c r="H12" s="55">
        <v>40</v>
      </c>
      <c r="I12" s="55">
        <v>40</v>
      </c>
      <c r="J12" s="55">
        <v>40</v>
      </c>
      <c r="K12" s="55">
        <v>40</v>
      </c>
      <c r="L12" s="197">
        <v>40.200000000000003</v>
      </c>
      <c r="M12" s="197">
        <v>42.4</v>
      </c>
      <c r="N12" s="197">
        <v>42.5</v>
      </c>
      <c r="O12" s="197">
        <v>42.4</v>
      </c>
      <c r="P12" s="197">
        <v>42.5</v>
      </c>
      <c r="Q12" s="197">
        <v>42.8</v>
      </c>
      <c r="R12" s="48">
        <v>42.2</v>
      </c>
      <c r="S12" s="48">
        <v>41.6</v>
      </c>
      <c r="T12" s="48">
        <v>41.4</v>
      </c>
      <c r="U12" s="48">
        <v>37.6</v>
      </c>
      <c r="V12" s="48">
        <v>37.299999999999997</v>
      </c>
      <c r="W12" s="48">
        <v>36.700000000000003</v>
      </c>
      <c r="X12" s="48">
        <v>37.1</v>
      </c>
      <c r="Y12" s="48">
        <v>37.299999999999997</v>
      </c>
      <c r="Z12" s="48">
        <v>37.200000000000003</v>
      </c>
      <c r="AA12" s="48">
        <v>37.200000000000003</v>
      </c>
      <c r="AB12" s="48">
        <v>37.200000000000003</v>
      </c>
      <c r="AC12" s="48">
        <v>37.200000000000003</v>
      </c>
      <c r="AD12" s="48">
        <v>37.200000000000003</v>
      </c>
      <c r="AE12" s="48">
        <v>37.200000000000003</v>
      </c>
      <c r="AF12" s="48">
        <v>37.200000000000003</v>
      </c>
      <c r="AG12" s="56">
        <v>50</v>
      </c>
      <c r="AH12" s="51">
        <f t="shared" ref="AH12:AH77" si="2">MAX(B12:AF12)</f>
        <v>42.8</v>
      </c>
      <c r="AI12" s="52">
        <f t="shared" ref="AI12:AI77" si="3">MIN(B12:AF12)</f>
        <v>36.700000000000003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19.7</v>
      </c>
      <c r="C13" s="55">
        <v>19</v>
      </c>
      <c r="D13" s="55">
        <v>19</v>
      </c>
      <c r="E13" s="55">
        <v>19</v>
      </c>
      <c r="F13" s="55">
        <v>18.5</v>
      </c>
      <c r="G13" s="55">
        <v>18.5</v>
      </c>
      <c r="H13" s="55">
        <v>18.399999999999999</v>
      </c>
      <c r="I13" s="55">
        <v>18.399999999999999</v>
      </c>
      <c r="J13" s="55">
        <v>18.399999999999999</v>
      </c>
      <c r="K13" s="55">
        <v>18.399999999999999</v>
      </c>
      <c r="L13" s="197">
        <v>17</v>
      </c>
      <c r="M13" s="197">
        <v>16.899999999999999</v>
      </c>
      <c r="N13" s="197">
        <v>17</v>
      </c>
      <c r="O13" s="197">
        <v>17</v>
      </c>
      <c r="P13" s="197">
        <v>17.5</v>
      </c>
      <c r="Q13" s="197">
        <v>17</v>
      </c>
      <c r="R13" s="48">
        <v>17</v>
      </c>
      <c r="S13" s="48">
        <v>16.3</v>
      </c>
      <c r="T13" s="48">
        <v>17.899999999999999</v>
      </c>
      <c r="U13" s="48">
        <v>16.3</v>
      </c>
      <c r="V13" s="48">
        <v>16.3</v>
      </c>
      <c r="W13" s="48">
        <v>16.2</v>
      </c>
      <c r="X13" s="48">
        <v>16.2</v>
      </c>
      <c r="Y13" s="48">
        <v>17.100000000000001</v>
      </c>
      <c r="Z13" s="48">
        <v>17.8</v>
      </c>
      <c r="AA13" s="48">
        <v>16.600000000000001</v>
      </c>
      <c r="AB13" s="48">
        <v>16.600000000000001</v>
      </c>
      <c r="AC13" s="48">
        <v>16.600000000000001</v>
      </c>
      <c r="AD13" s="48">
        <v>16.600000000000001</v>
      </c>
      <c r="AE13" s="48">
        <v>16.600000000000001</v>
      </c>
      <c r="AF13" s="48">
        <v>16.600000000000001</v>
      </c>
      <c r="AG13" s="58">
        <v>45</v>
      </c>
      <c r="AH13" s="51">
        <f t="shared" si="2"/>
        <v>19.7</v>
      </c>
      <c r="AI13" s="52">
        <f t="shared" si="3"/>
        <v>16.2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20</v>
      </c>
      <c r="C14" s="55">
        <v>13.5</v>
      </c>
      <c r="D14" s="55">
        <v>13.5</v>
      </c>
      <c r="E14" s="55">
        <v>13.5</v>
      </c>
      <c r="F14" s="55">
        <v>13.5</v>
      </c>
      <c r="G14" s="55">
        <v>13.5</v>
      </c>
      <c r="H14" s="55">
        <v>20</v>
      </c>
      <c r="I14" s="55">
        <v>20</v>
      </c>
      <c r="J14" s="55">
        <v>20</v>
      </c>
      <c r="K14" s="55">
        <v>20</v>
      </c>
      <c r="L14" s="197">
        <v>20</v>
      </c>
      <c r="M14" s="197">
        <v>20</v>
      </c>
      <c r="N14" s="197">
        <v>20</v>
      </c>
      <c r="O14" s="197">
        <v>20</v>
      </c>
      <c r="P14" s="197">
        <v>20</v>
      </c>
      <c r="Q14" s="197">
        <v>20</v>
      </c>
      <c r="R14" s="48">
        <v>20</v>
      </c>
      <c r="S14" s="48">
        <v>20</v>
      </c>
      <c r="T14" s="48">
        <v>20</v>
      </c>
      <c r="U14" s="48">
        <v>20</v>
      </c>
      <c r="V14" s="48">
        <v>20</v>
      </c>
      <c r="W14" s="48">
        <v>20</v>
      </c>
      <c r="X14" s="48">
        <v>20</v>
      </c>
      <c r="Y14" s="48">
        <v>20</v>
      </c>
      <c r="Z14" s="48">
        <v>20</v>
      </c>
      <c r="AA14" s="48">
        <v>20</v>
      </c>
      <c r="AB14" s="48">
        <v>20</v>
      </c>
      <c r="AC14" s="48">
        <v>20</v>
      </c>
      <c r="AD14" s="48">
        <v>20</v>
      </c>
      <c r="AE14" s="48">
        <v>20</v>
      </c>
      <c r="AF14" s="48">
        <v>20</v>
      </c>
      <c r="AG14" s="58">
        <v>25</v>
      </c>
      <c r="AH14" s="51">
        <f t="shared" si="2"/>
        <v>20</v>
      </c>
      <c r="AI14" s="52">
        <f t="shared" si="3"/>
        <v>13.5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13.5</v>
      </c>
      <c r="C15" s="55">
        <v>13.5</v>
      </c>
      <c r="D15" s="55">
        <v>13.5</v>
      </c>
      <c r="E15" s="55">
        <v>12.9</v>
      </c>
      <c r="F15" s="55">
        <v>11.2</v>
      </c>
      <c r="G15" s="55">
        <v>13.5</v>
      </c>
      <c r="H15" s="55">
        <v>13.5</v>
      </c>
      <c r="I15" s="55">
        <v>13.6</v>
      </c>
      <c r="J15" s="55">
        <v>13.4</v>
      </c>
      <c r="K15" s="55">
        <v>13.2</v>
      </c>
      <c r="L15" s="196">
        <v>13.2</v>
      </c>
      <c r="M15" s="196">
        <v>13.2</v>
      </c>
      <c r="N15" s="196">
        <v>14.1</v>
      </c>
      <c r="O15" s="196">
        <v>14.2</v>
      </c>
      <c r="P15" s="196">
        <v>13.9</v>
      </c>
      <c r="Q15" s="196">
        <v>12.7</v>
      </c>
      <c r="R15" s="48">
        <v>13</v>
      </c>
      <c r="S15" s="48">
        <v>13.4</v>
      </c>
      <c r="T15" s="48">
        <v>13.6</v>
      </c>
      <c r="U15" s="48">
        <v>13.2</v>
      </c>
      <c r="V15" s="48">
        <v>13.2</v>
      </c>
      <c r="W15" s="48">
        <v>13.2</v>
      </c>
      <c r="X15" s="48">
        <v>13.2</v>
      </c>
      <c r="Y15" s="48">
        <v>13.2</v>
      </c>
      <c r="Z15" s="48">
        <v>13.3</v>
      </c>
      <c r="AA15" s="48">
        <v>13.2</v>
      </c>
      <c r="AB15" s="48">
        <v>13.2</v>
      </c>
      <c r="AC15" s="48">
        <v>13.2</v>
      </c>
      <c r="AD15" s="48">
        <v>13.2</v>
      </c>
      <c r="AE15" s="48">
        <v>13.2</v>
      </c>
      <c r="AF15" s="48">
        <v>13.2</v>
      </c>
      <c r="AG15" s="58">
        <v>25</v>
      </c>
      <c r="AH15" s="51">
        <f t="shared" si="2"/>
        <v>14.2</v>
      </c>
      <c r="AI15" s="52">
        <f t="shared" si="3"/>
        <v>11.2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48">
        <v>6.2</v>
      </c>
      <c r="C16" s="48">
        <v>6.3</v>
      </c>
      <c r="D16" s="48">
        <v>6.3</v>
      </c>
      <c r="E16" s="48">
        <v>6.3</v>
      </c>
      <c r="F16" s="48">
        <v>6.3</v>
      </c>
      <c r="G16" s="48">
        <v>6.3</v>
      </c>
      <c r="H16" s="48">
        <v>6.3</v>
      </c>
      <c r="I16" s="48">
        <v>6.3</v>
      </c>
      <c r="J16" s="48">
        <v>6.3</v>
      </c>
      <c r="K16" s="48">
        <v>6.3</v>
      </c>
      <c r="L16" s="197">
        <v>6.3</v>
      </c>
      <c r="M16" s="197">
        <v>6.3</v>
      </c>
      <c r="N16" s="197">
        <v>6.3</v>
      </c>
      <c r="O16" s="197">
        <v>6.3</v>
      </c>
      <c r="P16" s="197">
        <v>6.3</v>
      </c>
      <c r="Q16" s="197">
        <v>6.3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6.3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16.399999999999999</v>
      </c>
      <c r="C17" s="55">
        <v>16.399999999999999</v>
      </c>
      <c r="D17" s="55">
        <v>16.399999999999999</v>
      </c>
      <c r="E17" s="55">
        <v>16</v>
      </c>
      <c r="F17" s="55">
        <v>15.9</v>
      </c>
      <c r="G17" s="55">
        <v>15.3</v>
      </c>
      <c r="H17" s="55">
        <v>15.4</v>
      </c>
      <c r="I17" s="55">
        <v>13.6</v>
      </c>
      <c r="J17" s="55">
        <v>13.4</v>
      </c>
      <c r="K17" s="55">
        <v>13.6</v>
      </c>
      <c r="L17" s="196">
        <v>13.6</v>
      </c>
      <c r="M17" s="196">
        <v>13.6</v>
      </c>
      <c r="N17" s="196">
        <v>13.4</v>
      </c>
      <c r="O17" s="196">
        <v>12.9</v>
      </c>
      <c r="P17" s="196">
        <v>13</v>
      </c>
      <c r="Q17" s="196">
        <v>15.3</v>
      </c>
      <c r="R17" s="48">
        <v>15</v>
      </c>
      <c r="S17" s="48">
        <v>14.7</v>
      </c>
      <c r="T17" s="48">
        <v>14.7</v>
      </c>
      <c r="U17" s="48">
        <v>15.3</v>
      </c>
      <c r="V17" s="48">
        <v>15.1</v>
      </c>
      <c r="W17" s="48">
        <v>15.2</v>
      </c>
      <c r="X17" s="48">
        <v>14.9</v>
      </c>
      <c r="Y17" s="48">
        <v>15</v>
      </c>
      <c r="Z17" s="48">
        <v>15</v>
      </c>
      <c r="AA17" s="48">
        <v>15.1</v>
      </c>
      <c r="AB17" s="48">
        <v>15.1</v>
      </c>
      <c r="AC17" s="48">
        <v>15.1</v>
      </c>
      <c r="AD17" s="48">
        <v>15.1</v>
      </c>
      <c r="AE17" s="48">
        <v>15.1</v>
      </c>
      <c r="AF17" s="48">
        <v>15.1</v>
      </c>
      <c r="AG17" s="58">
        <v>22.1</v>
      </c>
      <c r="AH17" s="51">
        <f t="shared" si="2"/>
        <v>16.399999999999999</v>
      </c>
      <c r="AI17" s="52">
        <f t="shared" si="3"/>
        <v>12.9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48">
        <v>8</v>
      </c>
      <c r="C18" s="48">
        <v>8</v>
      </c>
      <c r="D18" s="48">
        <v>8</v>
      </c>
      <c r="E18" s="48">
        <v>8</v>
      </c>
      <c r="F18" s="48">
        <v>8</v>
      </c>
      <c r="G18" s="48">
        <v>8</v>
      </c>
      <c r="H18" s="48">
        <v>8</v>
      </c>
      <c r="I18" s="48">
        <v>8</v>
      </c>
      <c r="J18" s="48">
        <v>8</v>
      </c>
      <c r="K18" s="48">
        <v>8</v>
      </c>
      <c r="L18" s="197">
        <v>8</v>
      </c>
      <c r="M18" s="197">
        <v>8</v>
      </c>
      <c r="N18" s="197">
        <v>8</v>
      </c>
      <c r="O18" s="197">
        <v>8</v>
      </c>
      <c r="P18" s="197">
        <v>8</v>
      </c>
      <c r="Q18" s="197">
        <v>8</v>
      </c>
      <c r="R18" s="48">
        <v>8</v>
      </c>
      <c r="S18" s="48">
        <v>8</v>
      </c>
      <c r="T18" s="48">
        <v>8</v>
      </c>
      <c r="U18" s="48">
        <v>8</v>
      </c>
      <c r="V18" s="48">
        <v>8</v>
      </c>
      <c r="W18" s="48">
        <v>8</v>
      </c>
      <c r="X18" s="48">
        <v>8</v>
      </c>
      <c r="Y18" s="48">
        <v>8</v>
      </c>
      <c r="Z18" s="48">
        <v>8</v>
      </c>
      <c r="AA18" s="48">
        <v>8</v>
      </c>
      <c r="AB18" s="48">
        <v>8</v>
      </c>
      <c r="AC18" s="48">
        <v>8</v>
      </c>
      <c r="AD18" s="48">
        <v>8</v>
      </c>
      <c r="AE18" s="48">
        <v>8</v>
      </c>
      <c r="AF18" s="48">
        <v>8</v>
      </c>
      <c r="AG18" s="58">
        <v>22.1</v>
      </c>
      <c r="AH18" s="51">
        <f t="shared" si="2"/>
        <v>8</v>
      </c>
      <c r="AI18" s="52">
        <f t="shared" si="3"/>
        <v>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16</v>
      </c>
      <c r="C19" s="55">
        <v>13.7</v>
      </c>
      <c r="D19" s="55">
        <v>13.7</v>
      </c>
      <c r="E19" s="55">
        <v>14.5</v>
      </c>
      <c r="F19" s="55">
        <v>16.3</v>
      </c>
      <c r="G19" s="55">
        <v>15.8</v>
      </c>
      <c r="H19" s="55">
        <v>13.6</v>
      </c>
      <c r="I19" s="55">
        <v>13.6</v>
      </c>
      <c r="J19" s="55">
        <v>12.6</v>
      </c>
      <c r="K19" s="55">
        <v>12.5</v>
      </c>
      <c r="L19" s="196">
        <v>12.5</v>
      </c>
      <c r="M19" s="196">
        <v>12.5</v>
      </c>
      <c r="N19" s="196">
        <v>11</v>
      </c>
      <c r="O19" s="196">
        <v>10.6</v>
      </c>
      <c r="P19" s="196">
        <v>10.1</v>
      </c>
      <c r="Q19" s="196">
        <v>10.5</v>
      </c>
      <c r="R19" s="48">
        <v>10.5</v>
      </c>
      <c r="S19" s="48">
        <v>22.5</v>
      </c>
      <c r="T19" s="48">
        <v>22.6</v>
      </c>
      <c r="U19" s="48">
        <v>22.4</v>
      </c>
      <c r="V19" s="48">
        <v>22.1</v>
      </c>
      <c r="W19" s="48">
        <v>21.9</v>
      </c>
      <c r="X19" s="48">
        <v>20.100000000000001</v>
      </c>
      <c r="Y19" s="48">
        <v>18.2</v>
      </c>
      <c r="Z19" s="48">
        <v>18.399999999999999</v>
      </c>
      <c r="AA19" s="48">
        <v>17.2</v>
      </c>
      <c r="AB19" s="48">
        <v>17.2</v>
      </c>
      <c r="AC19" s="48">
        <v>17.2</v>
      </c>
      <c r="AD19" s="48">
        <v>17.2</v>
      </c>
      <c r="AE19" s="48">
        <v>17.2</v>
      </c>
      <c r="AF19" s="48">
        <v>17.2</v>
      </c>
      <c r="AG19" s="58">
        <v>22</v>
      </c>
      <c r="AH19" s="51">
        <f t="shared" si="2"/>
        <v>22.6</v>
      </c>
      <c r="AI19" s="52">
        <f t="shared" si="3"/>
        <v>10.1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48">
        <v>16</v>
      </c>
      <c r="C20" s="48">
        <v>8</v>
      </c>
      <c r="D20" s="48">
        <v>8</v>
      </c>
      <c r="E20" s="48">
        <v>8</v>
      </c>
      <c r="F20" s="48">
        <v>8</v>
      </c>
      <c r="G20" s="48">
        <v>8</v>
      </c>
      <c r="H20" s="48">
        <v>16</v>
      </c>
      <c r="I20" s="48">
        <v>16</v>
      </c>
      <c r="J20" s="48">
        <v>16</v>
      </c>
      <c r="K20" s="48">
        <v>16</v>
      </c>
      <c r="L20" s="197">
        <v>16</v>
      </c>
      <c r="M20" s="197">
        <v>16</v>
      </c>
      <c r="N20" s="197">
        <v>16</v>
      </c>
      <c r="O20" s="197">
        <v>16</v>
      </c>
      <c r="P20" s="197">
        <v>16</v>
      </c>
      <c r="Q20" s="197">
        <v>16</v>
      </c>
      <c r="R20" s="48">
        <v>16</v>
      </c>
      <c r="S20" s="48">
        <v>16</v>
      </c>
      <c r="T20" s="48">
        <v>16</v>
      </c>
      <c r="U20" s="48">
        <v>16</v>
      </c>
      <c r="V20" s="48">
        <v>16</v>
      </c>
      <c r="W20" s="48">
        <v>16</v>
      </c>
      <c r="X20" s="48">
        <v>16</v>
      </c>
      <c r="Y20" s="48">
        <v>16</v>
      </c>
      <c r="Z20" s="48">
        <v>16</v>
      </c>
      <c r="AA20" s="48">
        <v>16</v>
      </c>
      <c r="AB20" s="48">
        <v>16</v>
      </c>
      <c r="AC20" s="48">
        <v>16</v>
      </c>
      <c r="AD20" s="48">
        <v>16</v>
      </c>
      <c r="AE20" s="48">
        <v>16</v>
      </c>
      <c r="AF20" s="48">
        <v>16</v>
      </c>
      <c r="AG20" s="58">
        <v>22</v>
      </c>
      <c r="AH20" s="51">
        <f t="shared" si="2"/>
        <v>16</v>
      </c>
      <c r="AI20" s="52">
        <f t="shared" si="3"/>
        <v>8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48">
        <v>7</v>
      </c>
      <c r="C21" s="48">
        <v>6.7</v>
      </c>
      <c r="D21" s="48">
        <v>6.7</v>
      </c>
      <c r="E21" s="48">
        <v>6.7</v>
      </c>
      <c r="F21" s="48">
        <v>6.7</v>
      </c>
      <c r="G21" s="48">
        <v>6.7</v>
      </c>
      <c r="H21" s="48">
        <v>6.7</v>
      </c>
      <c r="I21" s="48">
        <v>6.7</v>
      </c>
      <c r="J21" s="48">
        <v>6.7</v>
      </c>
      <c r="K21" s="48">
        <v>6.7</v>
      </c>
      <c r="L21" s="197">
        <v>6.7</v>
      </c>
      <c r="M21" s="197">
        <v>6.7</v>
      </c>
      <c r="N21" s="197">
        <v>6.7</v>
      </c>
      <c r="O21" s="197">
        <v>6.7</v>
      </c>
      <c r="P21" s="197">
        <v>6.7</v>
      </c>
      <c r="Q21" s="197">
        <v>6.7</v>
      </c>
      <c r="R21" s="48">
        <v>6.7</v>
      </c>
      <c r="S21" s="48">
        <v>6.7</v>
      </c>
      <c r="T21" s="48">
        <v>6.7</v>
      </c>
      <c r="U21" s="48">
        <v>6.7</v>
      </c>
      <c r="V21" s="48">
        <v>6.7</v>
      </c>
      <c r="W21" s="48">
        <v>6.7</v>
      </c>
      <c r="X21" s="48">
        <v>6.7</v>
      </c>
      <c r="Y21" s="48">
        <v>6.7</v>
      </c>
      <c r="Z21" s="48">
        <v>6.7</v>
      </c>
      <c r="AA21" s="48">
        <v>6.7</v>
      </c>
      <c r="AB21" s="48">
        <v>6.7</v>
      </c>
      <c r="AC21" s="48">
        <v>6.7</v>
      </c>
      <c r="AD21" s="48">
        <v>6.7</v>
      </c>
      <c r="AE21" s="48">
        <v>6.7</v>
      </c>
      <c r="AF21" s="48">
        <v>6.7</v>
      </c>
      <c r="AG21" s="58">
        <v>14.9</v>
      </c>
      <c r="AH21" s="51">
        <f t="shared" si="2"/>
        <v>7</v>
      </c>
      <c r="AI21" s="52">
        <f t="shared" si="3"/>
        <v>6.7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48">
        <v>5</v>
      </c>
      <c r="C22" s="48">
        <v>5</v>
      </c>
      <c r="D22" s="48">
        <v>5</v>
      </c>
      <c r="E22" s="48">
        <v>5</v>
      </c>
      <c r="F22" s="48">
        <v>5</v>
      </c>
      <c r="G22" s="48">
        <v>5</v>
      </c>
      <c r="H22" s="48">
        <v>5</v>
      </c>
      <c r="I22" s="48">
        <v>5</v>
      </c>
      <c r="J22" s="48">
        <v>5</v>
      </c>
      <c r="K22" s="48">
        <v>5</v>
      </c>
      <c r="L22" s="197">
        <v>5</v>
      </c>
      <c r="M22" s="197">
        <v>5</v>
      </c>
      <c r="N22" s="197">
        <v>5</v>
      </c>
      <c r="O22" s="197">
        <v>5</v>
      </c>
      <c r="P22" s="197">
        <v>5</v>
      </c>
      <c r="Q22" s="197">
        <v>5</v>
      </c>
      <c r="R22" s="197">
        <v>5</v>
      </c>
      <c r="S22" s="197">
        <v>5</v>
      </c>
      <c r="T22" s="197">
        <v>5</v>
      </c>
      <c r="U22" s="197">
        <v>5</v>
      </c>
      <c r="V22" s="197">
        <v>5</v>
      </c>
      <c r="W22" s="197">
        <v>5</v>
      </c>
      <c r="X22" s="197">
        <v>5</v>
      </c>
      <c r="Y22" s="197">
        <v>5</v>
      </c>
      <c r="Z22" s="48">
        <v>5</v>
      </c>
      <c r="AA22" s="48">
        <v>5</v>
      </c>
      <c r="AB22" s="48">
        <v>5</v>
      </c>
      <c r="AC22" s="48">
        <v>5</v>
      </c>
      <c r="AD22" s="48">
        <v>5</v>
      </c>
      <c r="AE22" s="48">
        <v>5</v>
      </c>
      <c r="AF22" s="48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48">
        <v>3.5</v>
      </c>
      <c r="C23" s="48">
        <v>3.5</v>
      </c>
      <c r="D23" s="48">
        <v>3.5</v>
      </c>
      <c r="E23" s="48">
        <v>3.5</v>
      </c>
      <c r="F23" s="48">
        <v>3.5</v>
      </c>
      <c r="G23" s="48">
        <v>3.5</v>
      </c>
      <c r="H23" s="48">
        <v>3.5</v>
      </c>
      <c r="I23" s="48">
        <v>3.5</v>
      </c>
      <c r="J23" s="48">
        <v>3.5</v>
      </c>
      <c r="K23" s="48">
        <v>3.5</v>
      </c>
      <c r="L23" s="197">
        <v>3.5</v>
      </c>
      <c r="M23" s="197">
        <v>3.5</v>
      </c>
      <c r="N23" s="197">
        <v>3.5</v>
      </c>
      <c r="O23" s="197">
        <v>3.5</v>
      </c>
      <c r="P23" s="197">
        <v>3.5</v>
      </c>
      <c r="Q23" s="197">
        <v>3.5</v>
      </c>
      <c r="R23" s="197">
        <v>3.5</v>
      </c>
      <c r="S23" s="197">
        <v>3.5</v>
      </c>
      <c r="T23" s="197">
        <v>3.5</v>
      </c>
      <c r="U23" s="197">
        <v>3.5</v>
      </c>
      <c r="V23" s="197">
        <v>3.5</v>
      </c>
      <c r="W23" s="197">
        <v>3.5</v>
      </c>
      <c r="X23" s="197">
        <v>3.5</v>
      </c>
      <c r="Y23" s="197">
        <v>3.5</v>
      </c>
      <c r="Z23" s="48">
        <v>3.5</v>
      </c>
      <c r="AA23" s="48">
        <v>3.5</v>
      </c>
      <c r="AB23" s="48">
        <v>3.5</v>
      </c>
      <c r="AC23" s="48">
        <v>3.5</v>
      </c>
      <c r="AD23" s="48">
        <v>3.5</v>
      </c>
      <c r="AE23" s="48">
        <v>3.5</v>
      </c>
      <c r="AF23" s="48">
        <v>3.5</v>
      </c>
      <c r="AG23" s="58">
        <v>13</v>
      </c>
      <c r="AH23" s="51">
        <f t="shared" si="2"/>
        <v>3.5</v>
      </c>
      <c r="AI23" s="52">
        <f t="shared" si="3"/>
        <v>3.5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48">
        <v>8</v>
      </c>
      <c r="C24" s="48">
        <v>8</v>
      </c>
      <c r="D24" s="48">
        <v>8</v>
      </c>
      <c r="E24" s="48">
        <v>8</v>
      </c>
      <c r="F24" s="48">
        <v>8</v>
      </c>
      <c r="G24" s="48">
        <v>8</v>
      </c>
      <c r="H24" s="48">
        <v>8</v>
      </c>
      <c r="I24" s="48">
        <v>8</v>
      </c>
      <c r="J24" s="48">
        <v>8</v>
      </c>
      <c r="K24" s="48">
        <v>8</v>
      </c>
      <c r="L24" s="197">
        <v>8</v>
      </c>
      <c r="M24" s="197">
        <v>8</v>
      </c>
      <c r="N24" s="197">
        <v>8</v>
      </c>
      <c r="O24" s="197">
        <v>8</v>
      </c>
      <c r="P24" s="197">
        <v>8</v>
      </c>
      <c r="Q24" s="197">
        <v>8</v>
      </c>
      <c r="R24" s="197">
        <v>8</v>
      </c>
      <c r="S24" s="197">
        <v>8</v>
      </c>
      <c r="T24" s="197">
        <v>8</v>
      </c>
      <c r="U24" s="197">
        <v>8</v>
      </c>
      <c r="V24" s="197">
        <v>8</v>
      </c>
      <c r="W24" s="197">
        <v>8</v>
      </c>
      <c r="X24" s="197">
        <v>8</v>
      </c>
      <c r="Y24" s="197">
        <v>8</v>
      </c>
      <c r="Z24" s="48">
        <v>8</v>
      </c>
      <c r="AA24" s="48">
        <v>8</v>
      </c>
      <c r="AB24" s="48">
        <v>8</v>
      </c>
      <c r="AC24" s="48">
        <v>8</v>
      </c>
      <c r="AD24" s="48">
        <v>8</v>
      </c>
      <c r="AE24" s="48">
        <v>8</v>
      </c>
      <c r="AF24" s="48">
        <v>8</v>
      </c>
      <c r="AG24" s="58">
        <v>12</v>
      </c>
      <c r="AH24" s="51">
        <f t="shared" si="2"/>
        <v>8</v>
      </c>
      <c r="AI24" s="52">
        <f t="shared" si="3"/>
        <v>8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197">
        <v>0</v>
      </c>
      <c r="M25" s="197">
        <v>0</v>
      </c>
      <c r="N25" s="197">
        <v>0</v>
      </c>
      <c r="O25" s="197">
        <v>0</v>
      </c>
      <c r="P25" s="197">
        <v>0</v>
      </c>
      <c r="Q25" s="197">
        <v>0</v>
      </c>
      <c r="R25" s="197">
        <v>0</v>
      </c>
      <c r="S25" s="197">
        <v>0</v>
      </c>
      <c r="T25" s="197">
        <v>0</v>
      </c>
      <c r="U25" s="197">
        <v>0</v>
      </c>
      <c r="V25" s="197">
        <v>0</v>
      </c>
      <c r="W25" s="197">
        <v>0</v>
      </c>
      <c r="X25" s="197">
        <v>0</v>
      </c>
      <c r="Y25" s="197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48">
        <v>3</v>
      </c>
      <c r="C26" s="48">
        <v>3</v>
      </c>
      <c r="D26" s="48">
        <v>3</v>
      </c>
      <c r="E26" s="48">
        <v>3</v>
      </c>
      <c r="F26" s="48">
        <v>3</v>
      </c>
      <c r="G26" s="48">
        <v>3</v>
      </c>
      <c r="H26" s="48">
        <v>3</v>
      </c>
      <c r="I26" s="48">
        <v>3</v>
      </c>
      <c r="J26" s="48">
        <v>3</v>
      </c>
      <c r="K26" s="48">
        <v>3</v>
      </c>
      <c r="L26" s="197">
        <v>3</v>
      </c>
      <c r="M26" s="197">
        <v>3</v>
      </c>
      <c r="N26" s="197">
        <v>3</v>
      </c>
      <c r="O26" s="197">
        <v>3</v>
      </c>
      <c r="P26" s="197">
        <v>3</v>
      </c>
      <c r="Q26" s="197">
        <v>3</v>
      </c>
      <c r="R26" s="197">
        <v>3</v>
      </c>
      <c r="S26" s="197">
        <v>3</v>
      </c>
      <c r="T26" s="197">
        <v>3</v>
      </c>
      <c r="U26" s="197">
        <v>3</v>
      </c>
      <c r="V26" s="197">
        <v>3</v>
      </c>
      <c r="W26" s="197">
        <v>3</v>
      </c>
      <c r="X26" s="197">
        <v>3</v>
      </c>
      <c r="Y26" s="197">
        <v>3</v>
      </c>
      <c r="Z26" s="48">
        <v>3</v>
      </c>
      <c r="AA26" s="48">
        <v>3</v>
      </c>
      <c r="AB26" s="48">
        <v>3</v>
      </c>
      <c r="AC26" s="48">
        <v>3</v>
      </c>
      <c r="AD26" s="48">
        <v>3</v>
      </c>
      <c r="AE26" s="48">
        <v>3</v>
      </c>
      <c r="AF26" s="48">
        <v>3</v>
      </c>
      <c r="AG26" s="58">
        <v>12</v>
      </c>
      <c r="AH26" s="51">
        <f>MAX(B26:AF26)</f>
        <v>3</v>
      </c>
      <c r="AI26" s="52">
        <f>MIN(B26:AF26)</f>
        <v>3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4</v>
      </c>
      <c r="C27" s="55">
        <v>4</v>
      </c>
      <c r="D27" s="55">
        <v>4</v>
      </c>
      <c r="E27" s="55">
        <v>4</v>
      </c>
      <c r="F27" s="55">
        <v>4</v>
      </c>
      <c r="G27" s="55">
        <v>4</v>
      </c>
      <c r="H27" s="55">
        <v>4</v>
      </c>
      <c r="I27" s="55">
        <v>4</v>
      </c>
      <c r="J27" s="55">
        <v>4</v>
      </c>
      <c r="K27" s="55">
        <v>4</v>
      </c>
      <c r="L27" s="196">
        <v>4</v>
      </c>
      <c r="M27" s="196">
        <v>4</v>
      </c>
      <c r="N27" s="196">
        <v>4</v>
      </c>
      <c r="O27" s="196">
        <v>4</v>
      </c>
      <c r="P27" s="196">
        <v>4</v>
      </c>
      <c r="Q27" s="196">
        <v>4</v>
      </c>
      <c r="R27" s="48">
        <v>4</v>
      </c>
      <c r="S27" s="48">
        <v>4</v>
      </c>
      <c r="T27" s="48">
        <v>4</v>
      </c>
      <c r="U27" s="48">
        <v>4</v>
      </c>
      <c r="V27" s="48">
        <v>4</v>
      </c>
      <c r="W27" s="48">
        <v>4</v>
      </c>
      <c r="X27" s="48">
        <v>4</v>
      </c>
      <c r="Y27" s="48">
        <v>4</v>
      </c>
      <c r="Z27" s="48">
        <v>4</v>
      </c>
      <c r="AA27" s="48">
        <v>4</v>
      </c>
      <c r="AB27" s="48">
        <v>4</v>
      </c>
      <c r="AC27" s="48">
        <v>4</v>
      </c>
      <c r="AD27" s="48">
        <v>4</v>
      </c>
      <c r="AE27" s="48">
        <v>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50</v>
      </c>
      <c r="J28" s="55">
        <v>85</v>
      </c>
      <c r="K28" s="55">
        <v>115</v>
      </c>
      <c r="L28" s="196">
        <v>115</v>
      </c>
      <c r="M28" s="196">
        <v>115</v>
      </c>
      <c r="N28" s="196">
        <v>115</v>
      </c>
      <c r="O28" s="196">
        <v>115</v>
      </c>
      <c r="P28" s="196">
        <v>115</v>
      </c>
      <c r="Q28" s="196">
        <v>115</v>
      </c>
      <c r="R28" s="55">
        <v>116</v>
      </c>
      <c r="S28" s="55">
        <v>116</v>
      </c>
      <c r="T28" s="55">
        <v>116</v>
      </c>
      <c r="U28" s="55">
        <v>116</v>
      </c>
      <c r="V28" s="55">
        <v>116</v>
      </c>
      <c r="W28" s="55">
        <v>116</v>
      </c>
      <c r="X28" s="55">
        <v>116</v>
      </c>
      <c r="Y28" s="55">
        <v>116</v>
      </c>
      <c r="Z28" s="55">
        <v>116</v>
      </c>
      <c r="AA28" s="55">
        <v>116</v>
      </c>
      <c r="AB28" s="55">
        <v>116</v>
      </c>
      <c r="AC28" s="55">
        <v>116</v>
      </c>
      <c r="AD28" s="55">
        <v>116</v>
      </c>
      <c r="AE28" s="55">
        <v>116</v>
      </c>
      <c r="AF28" s="55">
        <v>116</v>
      </c>
      <c r="AG28" s="58">
        <v>85</v>
      </c>
      <c r="AH28" s="51">
        <f t="shared" si="2"/>
        <v>116</v>
      </c>
      <c r="AI28" s="52">
        <f t="shared" si="3"/>
        <v>50</v>
      </c>
      <c r="AK28" s="53"/>
    </row>
    <row r="29" spans="1:88" ht="15.75" thickBot="1" x14ac:dyDescent="0.3">
      <c r="A29" s="65" t="s">
        <v>36</v>
      </c>
      <c r="B29" s="55">
        <v>75.099999999999994</v>
      </c>
      <c r="C29" s="55">
        <v>75.099999999999994</v>
      </c>
      <c r="D29" s="55">
        <v>75.2</v>
      </c>
      <c r="E29" s="55">
        <v>72.3</v>
      </c>
      <c r="F29" s="55">
        <v>71.099999999999994</v>
      </c>
      <c r="G29" s="55">
        <v>73.400000000000006</v>
      </c>
      <c r="H29" s="55">
        <v>70.099999999999994</v>
      </c>
      <c r="I29" s="55">
        <v>67.599999999999994</v>
      </c>
      <c r="J29" s="55">
        <v>66</v>
      </c>
      <c r="K29" s="55">
        <v>65.599999999999994</v>
      </c>
      <c r="L29" s="196">
        <v>56.4</v>
      </c>
      <c r="M29" s="196">
        <v>56.4</v>
      </c>
      <c r="N29" s="66">
        <v>56.2</v>
      </c>
      <c r="O29" s="66">
        <v>51.6</v>
      </c>
      <c r="P29" s="66">
        <v>58</v>
      </c>
      <c r="Q29" s="66">
        <v>62.8</v>
      </c>
      <c r="R29" s="66">
        <v>66.400000000000006</v>
      </c>
      <c r="S29" s="66">
        <v>67.400000000000006</v>
      </c>
      <c r="T29" s="66">
        <v>71.599999999999994</v>
      </c>
      <c r="U29" s="66">
        <v>67.8</v>
      </c>
      <c r="V29" s="66">
        <v>65</v>
      </c>
      <c r="W29" s="66">
        <v>66.2</v>
      </c>
      <c r="X29" s="66">
        <v>69.5</v>
      </c>
      <c r="Y29" s="66">
        <v>67.099999999999994</v>
      </c>
      <c r="Z29" s="66">
        <v>61.9</v>
      </c>
      <c r="AA29" s="66">
        <v>61.2</v>
      </c>
      <c r="AB29" s="66">
        <v>63</v>
      </c>
      <c r="AC29" s="66">
        <v>68</v>
      </c>
      <c r="AD29" s="66">
        <v>71.5</v>
      </c>
      <c r="AE29" s="66">
        <v>67</v>
      </c>
      <c r="AF29" s="66">
        <v>68</v>
      </c>
      <c r="AG29" s="58">
        <v>240</v>
      </c>
      <c r="AH29" s="51">
        <f t="shared" si="2"/>
        <v>75.2</v>
      </c>
      <c r="AI29" s="52">
        <f t="shared" si="3"/>
        <v>51.6</v>
      </c>
      <c r="AK29" s="53"/>
    </row>
    <row r="30" spans="1:88" ht="15.75" thickBot="1" x14ac:dyDescent="0.3">
      <c r="A30" s="67" t="s">
        <v>37</v>
      </c>
      <c r="B30" s="68">
        <f>SUM(B11:B28)</f>
        <v>305.5</v>
      </c>
      <c r="C30" s="68">
        <f t="shared" ref="C30:AF30" si="4">SUM(C11:C28)</f>
        <v>288.59999999999997</v>
      </c>
      <c r="D30" s="68">
        <f t="shared" si="4"/>
        <v>288.59999999999997</v>
      </c>
      <c r="E30" s="68">
        <f t="shared" si="4"/>
        <v>285.7</v>
      </c>
      <c r="F30" s="68">
        <f t="shared" si="4"/>
        <v>284.3</v>
      </c>
      <c r="G30" s="68">
        <f t="shared" si="4"/>
        <v>285.10000000000002</v>
      </c>
      <c r="H30" s="68">
        <f t="shared" si="4"/>
        <v>298.10000000000002</v>
      </c>
      <c r="I30" s="68">
        <f t="shared" si="4"/>
        <v>261.39999999999998</v>
      </c>
      <c r="J30" s="68">
        <f t="shared" si="4"/>
        <v>295</v>
      </c>
      <c r="K30" s="68">
        <f t="shared" si="4"/>
        <v>324.89999999999998</v>
      </c>
      <c r="L30" s="68">
        <f t="shared" si="4"/>
        <v>322.79999999999995</v>
      </c>
      <c r="M30" s="68">
        <f>SUM(M11:M28)</f>
        <v>324.29999999999995</v>
      </c>
      <c r="N30" s="68">
        <f t="shared" si="4"/>
        <v>323.7</v>
      </c>
      <c r="O30" s="68">
        <f t="shared" si="4"/>
        <v>322.39999999999998</v>
      </c>
      <c r="P30" s="68">
        <f t="shared" si="4"/>
        <v>322.7</v>
      </c>
      <c r="Q30" s="68">
        <f t="shared" si="4"/>
        <v>321.79999999999995</v>
      </c>
      <c r="R30" s="68">
        <f t="shared" si="4"/>
        <v>322.10000000000002</v>
      </c>
      <c r="S30" s="68">
        <f t="shared" si="4"/>
        <v>334.79999999999995</v>
      </c>
      <c r="T30" s="68">
        <f t="shared" si="4"/>
        <v>335.79999999999995</v>
      </c>
      <c r="U30" s="68">
        <f t="shared" si="4"/>
        <v>329.4</v>
      </c>
      <c r="V30" s="68">
        <f>SUM(V11:V28)</f>
        <v>328.6</v>
      </c>
      <c r="W30" s="68">
        <f t="shared" si="4"/>
        <v>329.1</v>
      </c>
      <c r="X30" s="68">
        <f t="shared" si="4"/>
        <v>327.10000000000002</v>
      </c>
      <c r="Y30" s="68">
        <f t="shared" si="4"/>
        <v>324.5</v>
      </c>
      <c r="Z30" s="68">
        <f t="shared" si="4"/>
        <v>326</v>
      </c>
      <c r="AA30" s="68">
        <f t="shared" si="4"/>
        <v>323.5</v>
      </c>
      <c r="AB30" s="68">
        <f t="shared" si="4"/>
        <v>323.5</v>
      </c>
      <c r="AC30" s="68">
        <f t="shared" si="4"/>
        <v>323.5</v>
      </c>
      <c r="AD30" s="68">
        <f t="shared" si="4"/>
        <v>319.7</v>
      </c>
      <c r="AE30" s="68">
        <f t="shared" si="4"/>
        <v>324.7</v>
      </c>
      <c r="AF30" s="68">
        <f t="shared" si="4"/>
        <v>323.7</v>
      </c>
      <c r="AG30" s="58">
        <f>SUM(AG11:AG29)</f>
        <v>729.2</v>
      </c>
      <c r="AH30" s="51">
        <f t="shared" si="2"/>
        <v>335.79999999999995</v>
      </c>
      <c r="AI30" s="52">
        <f t="shared" si="3"/>
        <v>261.39999999999998</v>
      </c>
      <c r="AK30" s="53"/>
    </row>
    <row r="31" spans="1:88" x14ac:dyDescent="0.25">
      <c r="A31" s="54" t="s">
        <v>38</v>
      </c>
      <c r="B31" s="55">
        <v>92</v>
      </c>
      <c r="C31" s="55">
        <v>71</v>
      </c>
      <c r="D31" s="55">
        <v>50</v>
      </c>
      <c r="E31" s="55">
        <v>40.799999999999997</v>
      </c>
      <c r="F31" s="55">
        <v>48.7</v>
      </c>
      <c r="G31" s="55">
        <v>48.2</v>
      </c>
      <c r="H31" s="55">
        <v>91.7</v>
      </c>
      <c r="I31" s="55">
        <v>82.4</v>
      </c>
      <c r="J31" s="55">
        <v>89.6</v>
      </c>
      <c r="K31" s="55">
        <v>97.1</v>
      </c>
      <c r="L31" s="48">
        <v>96.9</v>
      </c>
      <c r="M31" s="48">
        <v>98</v>
      </c>
      <c r="N31" s="48">
        <v>97.1</v>
      </c>
      <c r="O31" s="48">
        <v>97</v>
      </c>
      <c r="P31" s="48">
        <v>97.2</v>
      </c>
      <c r="Q31" s="48">
        <v>97.1</v>
      </c>
      <c r="R31" s="48">
        <v>97</v>
      </c>
      <c r="S31" s="48">
        <v>90.8</v>
      </c>
      <c r="T31" s="48">
        <v>75.900000000000006</v>
      </c>
      <c r="U31" s="48">
        <v>75.599999999999994</v>
      </c>
      <c r="V31" s="48">
        <v>75.599999999999994</v>
      </c>
      <c r="W31" s="48">
        <v>97</v>
      </c>
      <c r="X31" s="48">
        <v>97</v>
      </c>
      <c r="Y31" s="48">
        <v>97</v>
      </c>
      <c r="Z31" s="48">
        <v>97</v>
      </c>
      <c r="AA31" s="47">
        <v>96.9</v>
      </c>
      <c r="AB31" s="47">
        <v>97</v>
      </c>
      <c r="AC31" s="47">
        <v>91</v>
      </c>
      <c r="AD31" s="47">
        <v>91</v>
      </c>
      <c r="AE31" s="47">
        <v>91</v>
      </c>
      <c r="AF31" s="47">
        <v>91</v>
      </c>
      <c r="AG31" s="56">
        <v>144</v>
      </c>
      <c r="AH31" s="51">
        <f t="shared" si="2"/>
        <v>98</v>
      </c>
      <c r="AI31" s="52">
        <f t="shared" si="3"/>
        <v>40.799999999999997</v>
      </c>
      <c r="AK31" s="53"/>
    </row>
    <row r="32" spans="1:88" x14ac:dyDescent="0.25">
      <c r="A32" s="57" t="s">
        <v>39</v>
      </c>
      <c r="B32" s="55">
        <v>21.3</v>
      </c>
      <c r="C32" s="55">
        <v>35.799999999999997</v>
      </c>
      <c r="D32" s="55">
        <v>35.200000000000003</v>
      </c>
      <c r="E32" s="55">
        <v>30</v>
      </c>
      <c r="F32" s="55">
        <v>30.9</v>
      </c>
      <c r="G32" s="55">
        <v>35.299999999999997</v>
      </c>
      <c r="H32" s="55">
        <v>35.700000000000003</v>
      </c>
      <c r="I32" s="55">
        <v>45.5</v>
      </c>
      <c r="J32" s="55">
        <v>45.6</v>
      </c>
      <c r="K32" s="55">
        <v>66.099999999999994</v>
      </c>
      <c r="L32" s="69">
        <v>71.900000000000006</v>
      </c>
      <c r="M32" s="69">
        <v>71</v>
      </c>
      <c r="N32" s="69">
        <v>63.8</v>
      </c>
      <c r="O32" s="69">
        <v>64.8</v>
      </c>
      <c r="P32" s="69">
        <v>65.099999999999994</v>
      </c>
      <c r="Q32" s="69">
        <v>60.1</v>
      </c>
      <c r="R32" s="69">
        <v>66</v>
      </c>
      <c r="S32" s="69">
        <v>71.599999999999994</v>
      </c>
      <c r="T32" s="69">
        <v>25.5</v>
      </c>
      <c r="U32" s="69">
        <v>31.2</v>
      </c>
      <c r="V32" s="69">
        <v>32.6</v>
      </c>
      <c r="W32" s="69">
        <v>33.1</v>
      </c>
      <c r="X32" s="69">
        <v>58.6</v>
      </c>
      <c r="Y32" s="69">
        <v>69.8</v>
      </c>
      <c r="Z32" s="69">
        <v>70.400000000000006</v>
      </c>
      <c r="AA32" s="55">
        <v>69.900000000000006</v>
      </c>
      <c r="AB32" s="55">
        <v>35</v>
      </c>
      <c r="AC32" s="55">
        <v>30</v>
      </c>
      <c r="AD32" s="55">
        <v>30</v>
      </c>
      <c r="AE32" s="55">
        <v>25</v>
      </c>
      <c r="AF32" s="55">
        <v>25</v>
      </c>
      <c r="AG32" s="58">
        <v>70</v>
      </c>
      <c r="AH32" s="51">
        <f t="shared" si="2"/>
        <v>71.900000000000006</v>
      </c>
      <c r="AI32" s="52">
        <f t="shared" si="3"/>
        <v>21.3</v>
      </c>
      <c r="AK32" s="53"/>
    </row>
    <row r="33" spans="1:41" x14ac:dyDescent="0.25">
      <c r="A33" s="57" t="s">
        <v>40</v>
      </c>
      <c r="B33" s="55">
        <v>32.299999999999997</v>
      </c>
      <c r="C33" s="55">
        <v>46</v>
      </c>
      <c r="D33" s="55">
        <v>46.2</v>
      </c>
      <c r="E33" s="55">
        <v>32</v>
      </c>
      <c r="F33" s="55">
        <v>33.9</v>
      </c>
      <c r="G33" s="55">
        <v>46</v>
      </c>
      <c r="H33" s="55">
        <v>46.6</v>
      </c>
      <c r="I33" s="55">
        <v>33.4</v>
      </c>
      <c r="J33" s="55">
        <v>32.799999999999997</v>
      </c>
      <c r="K33" s="55">
        <v>46.6</v>
      </c>
      <c r="L33" s="69">
        <v>67.900000000000006</v>
      </c>
      <c r="M33" s="69">
        <v>67.5</v>
      </c>
      <c r="N33" s="69">
        <v>65.3</v>
      </c>
      <c r="O33" s="69">
        <v>65.5</v>
      </c>
      <c r="P33" s="69">
        <v>62.6</v>
      </c>
      <c r="Q33" s="69">
        <v>54.3</v>
      </c>
      <c r="R33" s="69">
        <v>68.2</v>
      </c>
      <c r="S33" s="69">
        <v>66</v>
      </c>
      <c r="T33" s="69">
        <v>66.900000000000006</v>
      </c>
      <c r="U33" s="69">
        <v>67.599999999999994</v>
      </c>
      <c r="V33" s="69">
        <v>68.8</v>
      </c>
      <c r="W33" s="69">
        <v>67.099999999999994</v>
      </c>
      <c r="X33" s="69">
        <v>65.8</v>
      </c>
      <c r="Y33" s="69">
        <v>66.3</v>
      </c>
      <c r="Z33" s="69">
        <v>67.900000000000006</v>
      </c>
      <c r="AA33" s="55">
        <v>66.400000000000006</v>
      </c>
      <c r="AB33" s="55">
        <v>68</v>
      </c>
      <c r="AC33" s="55">
        <v>68</v>
      </c>
      <c r="AD33" s="55">
        <v>68</v>
      </c>
      <c r="AE33" s="55">
        <v>60</v>
      </c>
      <c r="AF33" s="55">
        <v>61</v>
      </c>
      <c r="AG33" s="58">
        <v>69</v>
      </c>
      <c r="AH33" s="51">
        <f t="shared" si="2"/>
        <v>68.8</v>
      </c>
      <c r="AI33" s="52">
        <f t="shared" si="3"/>
        <v>32</v>
      </c>
      <c r="AK33" s="53"/>
    </row>
    <row r="34" spans="1:41" x14ac:dyDescent="0.25">
      <c r="A34" s="57" t="s">
        <v>41</v>
      </c>
      <c r="B34" s="55">
        <v>28.5</v>
      </c>
      <c r="C34" s="55">
        <v>28.7</v>
      </c>
      <c r="D34" s="55">
        <v>28.7</v>
      </c>
      <c r="E34" s="55">
        <v>28.7</v>
      </c>
      <c r="F34" s="55">
        <v>28.5</v>
      </c>
      <c r="G34" s="55">
        <v>28.2</v>
      </c>
      <c r="H34" s="55">
        <v>28.5</v>
      </c>
      <c r="I34" s="55">
        <v>28.5</v>
      </c>
      <c r="J34" s="55">
        <v>28.5</v>
      </c>
      <c r="K34" s="55">
        <v>28.5</v>
      </c>
      <c r="L34" s="69">
        <v>28.8</v>
      </c>
      <c r="M34" s="69">
        <v>28.2</v>
      </c>
      <c r="N34" s="69">
        <v>28.5</v>
      </c>
      <c r="O34" s="69">
        <v>28.8</v>
      </c>
      <c r="P34" s="69">
        <v>28.5</v>
      </c>
      <c r="Q34" s="69">
        <v>28.3</v>
      </c>
      <c r="R34" s="69">
        <v>28.5</v>
      </c>
      <c r="S34" s="69">
        <v>28.5</v>
      </c>
      <c r="T34" s="69">
        <v>28.5</v>
      </c>
      <c r="U34" s="69">
        <v>28.5</v>
      </c>
      <c r="V34" s="69">
        <v>28.5</v>
      </c>
      <c r="W34" s="69">
        <v>28.5</v>
      </c>
      <c r="X34" s="69">
        <v>28.5</v>
      </c>
      <c r="Y34" s="69">
        <v>28.5</v>
      </c>
      <c r="Z34" s="69">
        <v>28.5</v>
      </c>
      <c r="AA34" s="69">
        <v>28.5</v>
      </c>
      <c r="AB34" s="69">
        <v>28.5</v>
      </c>
      <c r="AC34" s="69">
        <v>28.5</v>
      </c>
      <c r="AD34" s="69">
        <v>28.5</v>
      </c>
      <c r="AE34" s="69">
        <v>28</v>
      </c>
      <c r="AF34" s="69">
        <v>28</v>
      </c>
      <c r="AG34" s="58">
        <v>60</v>
      </c>
      <c r="AH34" s="51">
        <f t="shared" si="2"/>
        <v>28.8</v>
      </c>
      <c r="AI34" s="52">
        <f t="shared" si="3"/>
        <v>28</v>
      </c>
      <c r="AK34" s="53"/>
    </row>
    <row r="35" spans="1:41" x14ac:dyDescent="0.25">
      <c r="A35" s="57" t="s">
        <v>42</v>
      </c>
      <c r="B35" s="55">
        <v>15</v>
      </c>
      <c r="C35" s="55">
        <v>15</v>
      </c>
      <c r="D35" s="55">
        <v>20.7</v>
      </c>
      <c r="E35" s="55">
        <v>20.2</v>
      </c>
      <c r="F35" s="55">
        <v>20.399999999999999</v>
      </c>
      <c r="G35" s="55">
        <v>20</v>
      </c>
      <c r="H35" s="55">
        <v>20.399999999999999</v>
      </c>
      <c r="I35" s="55">
        <v>20</v>
      </c>
      <c r="J35" s="55">
        <v>20</v>
      </c>
      <c r="K35" s="55">
        <v>20.5</v>
      </c>
      <c r="L35" s="48">
        <v>20.6</v>
      </c>
      <c r="M35" s="48">
        <v>20.3</v>
      </c>
      <c r="N35" s="48">
        <v>30</v>
      </c>
      <c r="O35" s="48">
        <v>30</v>
      </c>
      <c r="P35" s="48">
        <v>27.2</v>
      </c>
      <c r="Q35" s="48">
        <v>20</v>
      </c>
      <c r="R35" s="48">
        <v>20.6</v>
      </c>
      <c r="S35" s="48">
        <v>30</v>
      </c>
      <c r="T35" s="48">
        <v>25</v>
      </c>
      <c r="U35" s="48">
        <v>20</v>
      </c>
      <c r="V35" s="69">
        <v>20</v>
      </c>
      <c r="W35" s="69">
        <v>20</v>
      </c>
      <c r="X35" s="69">
        <v>19.8</v>
      </c>
      <c r="Y35" s="69">
        <v>19.8</v>
      </c>
      <c r="Z35" s="69">
        <v>19.8</v>
      </c>
      <c r="AA35" s="55">
        <v>20</v>
      </c>
      <c r="AB35" s="55">
        <v>20</v>
      </c>
      <c r="AC35" s="55">
        <v>15</v>
      </c>
      <c r="AD35" s="55">
        <v>10</v>
      </c>
      <c r="AE35" s="55">
        <v>0</v>
      </c>
      <c r="AF35" s="55">
        <v>0</v>
      </c>
      <c r="AG35" s="58">
        <v>30</v>
      </c>
      <c r="AH35" s="51">
        <f t="shared" si="2"/>
        <v>30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14.3</v>
      </c>
      <c r="C36" s="70">
        <v>14.3</v>
      </c>
      <c r="D36" s="70">
        <v>14.3</v>
      </c>
      <c r="E36" s="70">
        <v>14.3</v>
      </c>
      <c r="F36" s="70">
        <v>15.3</v>
      </c>
      <c r="G36" s="70">
        <v>15.2</v>
      </c>
      <c r="H36" s="70">
        <v>15.2</v>
      </c>
      <c r="I36" s="70">
        <v>15.2</v>
      </c>
      <c r="J36" s="70">
        <v>13.2</v>
      </c>
      <c r="K36" s="70">
        <v>12.4</v>
      </c>
      <c r="L36" s="70">
        <v>12.2</v>
      </c>
      <c r="M36" s="48">
        <v>12.3</v>
      </c>
      <c r="N36" s="48">
        <v>13.5</v>
      </c>
      <c r="O36" s="48">
        <v>13.5</v>
      </c>
      <c r="P36" s="48">
        <v>13.5</v>
      </c>
      <c r="Q36" s="48">
        <v>16.600000000000001</v>
      </c>
      <c r="R36" s="48">
        <v>16.399999999999999</v>
      </c>
      <c r="S36" s="48">
        <v>16.399999999999999</v>
      </c>
      <c r="T36" s="48">
        <v>15.6</v>
      </c>
      <c r="U36" s="48">
        <v>14.9</v>
      </c>
      <c r="V36" s="48">
        <v>15</v>
      </c>
      <c r="W36" s="48">
        <v>15</v>
      </c>
      <c r="X36" s="48">
        <v>15.1</v>
      </c>
      <c r="Y36" s="48">
        <v>15</v>
      </c>
      <c r="Z36" s="48">
        <v>15</v>
      </c>
      <c r="AA36" s="55">
        <v>16</v>
      </c>
      <c r="AB36" s="55">
        <v>16</v>
      </c>
      <c r="AC36" s="55">
        <v>16</v>
      </c>
      <c r="AD36" s="55">
        <v>16</v>
      </c>
      <c r="AE36" s="55">
        <v>16</v>
      </c>
      <c r="AF36" s="55">
        <v>16</v>
      </c>
      <c r="AG36" s="58">
        <v>24</v>
      </c>
      <c r="AH36" s="51">
        <f t="shared" si="2"/>
        <v>16.600000000000001</v>
      </c>
      <c r="AI36" s="52">
        <f t="shared" si="3"/>
        <v>12.2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48">
        <v>10</v>
      </c>
      <c r="M38" s="48">
        <v>10</v>
      </c>
      <c r="N38" s="48">
        <v>10</v>
      </c>
      <c r="O38" s="48">
        <v>10</v>
      </c>
      <c r="P38" s="48">
        <v>10</v>
      </c>
      <c r="Q38" s="48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48">
        <v>10</v>
      </c>
      <c r="AB38" s="48">
        <v>10</v>
      </c>
      <c r="AC38" s="48">
        <v>10</v>
      </c>
      <c r="AD38" s="48">
        <v>10</v>
      </c>
      <c r="AE38" s="48">
        <v>10</v>
      </c>
      <c r="AF38" s="48">
        <v>10</v>
      </c>
      <c r="AG38" s="58">
        <v>14.1</v>
      </c>
      <c r="AH38" s="51">
        <f t="shared" si="2"/>
        <v>10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3.9</v>
      </c>
      <c r="C39" s="70">
        <v>3.9</v>
      </c>
      <c r="D39" s="70">
        <v>3.9</v>
      </c>
      <c r="E39" s="70">
        <v>3.9</v>
      </c>
      <c r="F39" s="70">
        <v>3.9</v>
      </c>
      <c r="G39" s="70">
        <v>3.9</v>
      </c>
      <c r="H39" s="70">
        <v>3.9</v>
      </c>
      <c r="I39" s="70">
        <v>3.9</v>
      </c>
      <c r="J39" s="70">
        <v>3.9</v>
      </c>
      <c r="K39" s="70">
        <v>3.9</v>
      </c>
      <c r="L39" s="70">
        <v>3.9</v>
      </c>
      <c r="M39" s="48">
        <v>3.9</v>
      </c>
      <c r="N39" s="48">
        <v>3.9</v>
      </c>
      <c r="O39" s="48">
        <v>3.9</v>
      </c>
      <c r="P39" s="48">
        <v>3.9</v>
      </c>
      <c r="Q39" s="48">
        <v>3.9</v>
      </c>
      <c r="R39" s="48">
        <v>3.9</v>
      </c>
      <c r="S39" s="48">
        <v>3.9</v>
      </c>
      <c r="T39" s="48">
        <v>3.9</v>
      </c>
      <c r="U39" s="48">
        <v>3.9</v>
      </c>
      <c r="V39" s="48">
        <v>3.9</v>
      </c>
      <c r="W39" s="48">
        <v>3.9</v>
      </c>
      <c r="X39" s="48">
        <v>3.9</v>
      </c>
      <c r="Y39" s="48">
        <v>3.9</v>
      </c>
      <c r="Z39" s="48">
        <v>3.9</v>
      </c>
      <c r="AA39" s="48">
        <v>3.9</v>
      </c>
      <c r="AB39" s="48">
        <v>3.9</v>
      </c>
      <c r="AC39" s="48">
        <v>3.9</v>
      </c>
      <c r="AD39" s="48">
        <v>3.9</v>
      </c>
      <c r="AE39" s="48">
        <v>3.9</v>
      </c>
      <c r="AF39" s="48">
        <v>3.9</v>
      </c>
      <c r="AG39" s="58">
        <v>14</v>
      </c>
      <c r="AH39" s="51">
        <f t="shared" si="2"/>
        <v>3.9</v>
      </c>
      <c r="AI39" s="52">
        <f t="shared" si="3"/>
        <v>3.9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3.6</v>
      </c>
      <c r="C40" s="55">
        <v>3.6</v>
      </c>
      <c r="D40" s="55">
        <v>3.6</v>
      </c>
      <c r="E40" s="55">
        <v>3.6</v>
      </c>
      <c r="F40" s="55">
        <v>3.6</v>
      </c>
      <c r="G40" s="55">
        <v>3.6</v>
      </c>
      <c r="H40" s="55">
        <v>3.6</v>
      </c>
      <c r="I40" s="55">
        <v>3.6</v>
      </c>
      <c r="J40" s="55">
        <v>3.6</v>
      </c>
      <c r="K40" s="55">
        <v>3.6</v>
      </c>
      <c r="L40" s="55">
        <v>3.6</v>
      </c>
      <c r="M40" s="48">
        <v>3.6</v>
      </c>
      <c r="N40" s="48">
        <v>3.6</v>
      </c>
      <c r="O40" s="48">
        <v>3.6</v>
      </c>
      <c r="P40" s="48">
        <v>3.6</v>
      </c>
      <c r="Q40" s="48">
        <v>3.6</v>
      </c>
      <c r="R40" s="48">
        <v>3.6</v>
      </c>
      <c r="S40" s="48">
        <v>3.8</v>
      </c>
      <c r="T40" s="48">
        <v>3.8</v>
      </c>
      <c r="U40" s="48">
        <v>3.8</v>
      </c>
      <c r="V40" s="48">
        <v>3.8</v>
      </c>
      <c r="W40" s="48">
        <v>3.8</v>
      </c>
      <c r="X40" s="48">
        <v>3.8</v>
      </c>
      <c r="Y40" s="48">
        <v>3.8</v>
      </c>
      <c r="Z40" s="48">
        <v>3.8</v>
      </c>
      <c r="AA40" s="48">
        <v>3.8</v>
      </c>
      <c r="AB40" s="48">
        <v>3.8</v>
      </c>
      <c r="AC40" s="48">
        <v>3.8</v>
      </c>
      <c r="AD40" s="48">
        <v>3.8</v>
      </c>
      <c r="AE40" s="48">
        <v>3.8</v>
      </c>
      <c r="AF40" s="48">
        <v>3.8</v>
      </c>
      <c r="AG40" s="58">
        <v>10.050000000000001</v>
      </c>
      <c r="AH40" s="51">
        <f t="shared" si="2"/>
        <v>3.8</v>
      </c>
      <c r="AI40" s="52">
        <f t="shared" si="3"/>
        <v>3.6</v>
      </c>
      <c r="AK40" s="53"/>
    </row>
    <row r="41" spans="1:41" x14ac:dyDescent="0.25">
      <c r="A41" s="57" t="s">
        <v>48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2.5</v>
      </c>
      <c r="S41" s="55">
        <v>2.5</v>
      </c>
      <c r="T41" s="55">
        <v>2.5</v>
      </c>
      <c r="U41" s="55">
        <v>2.5</v>
      </c>
      <c r="V41" s="55">
        <v>2.5</v>
      </c>
      <c r="W41" s="55">
        <v>2.5</v>
      </c>
      <c r="X41" s="55">
        <v>2.5</v>
      </c>
      <c r="Y41" s="55">
        <v>2.5</v>
      </c>
      <c r="Z41" s="55">
        <v>2.5</v>
      </c>
      <c r="AA41" s="55">
        <v>2.5</v>
      </c>
      <c r="AB41" s="55">
        <v>2.5</v>
      </c>
      <c r="AC41" s="55">
        <v>2.5</v>
      </c>
      <c r="AD41" s="55">
        <v>2.5</v>
      </c>
      <c r="AE41" s="55">
        <v>2.5</v>
      </c>
      <c r="AF41" s="55">
        <v>2.5</v>
      </c>
      <c r="AG41" s="58">
        <v>6.2</v>
      </c>
      <c r="AH41" s="51">
        <f t="shared" si="2"/>
        <v>2.5</v>
      </c>
      <c r="AI41" s="52">
        <f t="shared" si="3"/>
        <v>0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224.44</v>
      </c>
      <c r="C43" s="68">
        <f t="shared" si="6"/>
        <v>231.84</v>
      </c>
      <c r="D43" s="68">
        <f t="shared" si="6"/>
        <v>216.14</v>
      </c>
      <c r="E43" s="68">
        <f t="shared" si="6"/>
        <v>187.04</v>
      </c>
      <c r="F43" s="68">
        <f t="shared" si="6"/>
        <v>198.74</v>
      </c>
      <c r="G43" s="68">
        <f t="shared" si="6"/>
        <v>213.93999999999997</v>
      </c>
      <c r="H43" s="68">
        <f t="shared" si="6"/>
        <v>259.14</v>
      </c>
      <c r="I43" s="68">
        <f t="shared" si="6"/>
        <v>246.04</v>
      </c>
      <c r="J43" s="68">
        <f t="shared" si="6"/>
        <v>250.73999999999998</v>
      </c>
      <c r="K43" s="68">
        <f t="shared" si="6"/>
        <v>292.23999999999995</v>
      </c>
      <c r="L43" s="68">
        <f t="shared" si="6"/>
        <v>319.34000000000003</v>
      </c>
      <c r="M43" s="68">
        <f t="shared" si="6"/>
        <v>318.34000000000003</v>
      </c>
      <c r="N43" s="68">
        <f t="shared" si="6"/>
        <v>319.24</v>
      </c>
      <c r="O43" s="68">
        <f t="shared" si="6"/>
        <v>320.64000000000004</v>
      </c>
      <c r="P43" s="68">
        <f t="shared" si="6"/>
        <v>315.14000000000004</v>
      </c>
      <c r="Q43" s="68">
        <f t="shared" si="6"/>
        <v>297.44000000000005</v>
      </c>
      <c r="R43" s="68">
        <f t="shared" si="6"/>
        <v>320.24</v>
      </c>
      <c r="S43" s="68">
        <f t="shared" si="6"/>
        <v>327.03999999999996</v>
      </c>
      <c r="T43" s="68">
        <f t="shared" si="6"/>
        <v>261.14000000000004</v>
      </c>
      <c r="U43" s="68">
        <f t="shared" si="6"/>
        <v>261.54000000000002</v>
      </c>
      <c r="V43" s="68">
        <f t="shared" si="6"/>
        <v>264.24</v>
      </c>
      <c r="W43" s="68">
        <f t="shared" si="6"/>
        <v>284.44</v>
      </c>
      <c r="X43" s="68">
        <f t="shared" si="6"/>
        <v>308.54000000000002</v>
      </c>
      <c r="Y43" s="68">
        <f t="shared" si="6"/>
        <v>320.14000000000004</v>
      </c>
      <c r="Z43" s="68">
        <f t="shared" si="6"/>
        <v>322.34000000000003</v>
      </c>
      <c r="AA43" s="68">
        <f t="shared" si="6"/>
        <v>321.44000000000005</v>
      </c>
      <c r="AB43" s="68">
        <f t="shared" si="6"/>
        <v>288.24</v>
      </c>
      <c r="AC43" s="68">
        <f t="shared" si="6"/>
        <v>272.24</v>
      </c>
      <c r="AD43" s="68">
        <f t="shared" si="6"/>
        <v>267.24</v>
      </c>
      <c r="AE43" s="68">
        <f t="shared" si="6"/>
        <v>243.74</v>
      </c>
      <c r="AF43" s="68">
        <f t="shared" si="6"/>
        <v>244.74</v>
      </c>
      <c r="AG43" s="73">
        <f>SUM(AG31:AG42)</f>
        <v>464.91</v>
      </c>
      <c r="AH43" s="51">
        <f t="shared" si="2"/>
        <v>327.03999999999996</v>
      </c>
      <c r="AI43" s="52">
        <f t="shared" si="3"/>
        <v>187.04</v>
      </c>
      <c r="AK43" s="53"/>
    </row>
    <row r="44" spans="1:41" x14ac:dyDescent="0.25">
      <c r="A44" s="54" t="s">
        <v>51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74">
        <v>0</v>
      </c>
      <c r="M44" s="74">
        <v>0</v>
      </c>
      <c r="N44" s="74">
        <v>15</v>
      </c>
      <c r="O44" s="74">
        <v>15</v>
      </c>
      <c r="P44" s="48">
        <v>0</v>
      </c>
      <c r="Q44" s="48">
        <v>0</v>
      </c>
      <c r="R44" s="48">
        <v>0</v>
      </c>
      <c r="S44" s="48">
        <v>0.2</v>
      </c>
      <c r="T44" s="48">
        <v>19.899999999999999</v>
      </c>
      <c r="U44" s="48">
        <v>31.1</v>
      </c>
      <c r="V44" s="48">
        <v>0</v>
      </c>
      <c r="W44" s="48">
        <v>0</v>
      </c>
      <c r="X44" s="48">
        <v>0</v>
      </c>
      <c r="Y44" s="48">
        <v>43.5</v>
      </c>
      <c r="Z44" s="48">
        <v>59.6</v>
      </c>
      <c r="AA44" s="48">
        <v>59.6</v>
      </c>
      <c r="AB44" s="48">
        <v>59.6</v>
      </c>
      <c r="AC44" s="48">
        <v>39</v>
      </c>
      <c r="AD44" s="48">
        <v>0</v>
      </c>
      <c r="AE44" s="48">
        <v>0</v>
      </c>
      <c r="AF44" s="48">
        <v>0</v>
      </c>
      <c r="AG44" s="56">
        <v>60</v>
      </c>
      <c r="AH44" s="51">
        <f t="shared" si="2"/>
        <v>59.6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74">
        <v>0</v>
      </c>
      <c r="M45" s="74">
        <v>0</v>
      </c>
      <c r="N45" s="74">
        <v>7.5</v>
      </c>
      <c r="O45" s="74">
        <v>8</v>
      </c>
      <c r="P45" s="69">
        <v>0</v>
      </c>
      <c r="Q45" s="69">
        <v>0</v>
      </c>
      <c r="R45" s="69">
        <v>0</v>
      </c>
      <c r="S45" s="69">
        <v>0</v>
      </c>
      <c r="T45" s="48">
        <v>4.8</v>
      </c>
      <c r="U45" s="69">
        <v>10.5</v>
      </c>
      <c r="V45" s="69">
        <v>0</v>
      </c>
      <c r="W45" s="69">
        <v>0</v>
      </c>
      <c r="X45" s="69">
        <v>0</v>
      </c>
      <c r="Y45" s="69">
        <v>5.2</v>
      </c>
      <c r="Z45" s="69">
        <v>28.8</v>
      </c>
      <c r="AA45" s="69">
        <v>29.5</v>
      </c>
      <c r="AB45" s="69">
        <v>29.5</v>
      </c>
      <c r="AC45" s="69">
        <v>19</v>
      </c>
      <c r="AD45" s="69">
        <v>0</v>
      </c>
      <c r="AE45" s="69">
        <v>0</v>
      </c>
      <c r="AF45" s="69">
        <v>0</v>
      </c>
      <c r="AG45" s="58">
        <v>32</v>
      </c>
      <c r="AH45" s="51">
        <f t="shared" si="2"/>
        <v>29.5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55">
        <v>0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2</v>
      </c>
      <c r="J46" s="55">
        <v>0</v>
      </c>
      <c r="K46" s="55">
        <v>0</v>
      </c>
      <c r="L46" s="75">
        <v>0</v>
      </c>
      <c r="M46" s="75">
        <v>0</v>
      </c>
      <c r="N46" s="75">
        <v>2.8</v>
      </c>
      <c r="O46" s="75">
        <v>2.9</v>
      </c>
      <c r="P46" s="76">
        <v>0</v>
      </c>
      <c r="Q46" s="76">
        <v>0</v>
      </c>
      <c r="R46" s="76">
        <v>0</v>
      </c>
      <c r="S46" s="76">
        <v>0</v>
      </c>
      <c r="T46" s="48">
        <v>1.7</v>
      </c>
      <c r="U46" s="76">
        <v>3.8</v>
      </c>
      <c r="V46" s="76">
        <v>0</v>
      </c>
      <c r="W46" s="76">
        <v>0</v>
      </c>
      <c r="X46" s="76">
        <v>0</v>
      </c>
      <c r="Y46" s="76">
        <v>1.9</v>
      </c>
      <c r="Z46" s="76">
        <v>10.5</v>
      </c>
      <c r="AA46" s="76">
        <v>10.8</v>
      </c>
      <c r="AB46" s="76">
        <v>10.8</v>
      </c>
      <c r="AC46" s="76">
        <v>7</v>
      </c>
      <c r="AD46" s="76">
        <v>0</v>
      </c>
      <c r="AE46" s="76">
        <v>0</v>
      </c>
      <c r="AF46" s="76">
        <v>0</v>
      </c>
      <c r="AG46" s="77">
        <v>14</v>
      </c>
      <c r="AH46" s="51">
        <f t="shared" si="2"/>
        <v>10.8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2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25.3</v>
      </c>
      <c r="O47" s="68">
        <f t="shared" si="7"/>
        <v>25.9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0.2</v>
      </c>
      <c r="T47" s="68">
        <f t="shared" si="7"/>
        <v>26.4</v>
      </c>
      <c r="U47" s="68">
        <f t="shared" si="7"/>
        <v>45.4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50.6</v>
      </c>
      <c r="Z47" s="68">
        <f t="shared" si="7"/>
        <v>98.9</v>
      </c>
      <c r="AA47" s="68">
        <f t="shared" si="7"/>
        <v>99.899999999999991</v>
      </c>
      <c r="AB47" s="68">
        <f t="shared" si="7"/>
        <v>99.899999999999991</v>
      </c>
      <c r="AC47" s="68">
        <f t="shared" si="7"/>
        <v>65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99.899999999999991</v>
      </c>
      <c r="AI47" s="52">
        <f t="shared" si="3"/>
        <v>0</v>
      </c>
      <c r="AK47" s="53"/>
    </row>
    <row r="48" spans="1:41" x14ac:dyDescent="0.25">
      <c r="A48" s="54" t="s">
        <v>55</v>
      </c>
      <c r="B48" s="48">
        <v>11.7</v>
      </c>
      <c r="C48" s="48">
        <v>12</v>
      </c>
      <c r="D48" s="48">
        <v>7</v>
      </c>
      <c r="E48" s="48">
        <v>25</v>
      </c>
      <c r="F48" s="48">
        <v>25</v>
      </c>
      <c r="G48" s="48">
        <v>31</v>
      </c>
      <c r="H48" s="48">
        <v>24</v>
      </c>
      <c r="I48" s="48">
        <v>23</v>
      </c>
      <c r="J48" s="48">
        <v>38.299999999999997</v>
      </c>
      <c r="K48" s="48">
        <v>31.2</v>
      </c>
      <c r="L48" s="48">
        <v>49</v>
      </c>
      <c r="M48" s="48">
        <v>61.8</v>
      </c>
      <c r="N48" s="48">
        <v>56</v>
      </c>
      <c r="O48" s="48">
        <v>55.2</v>
      </c>
      <c r="P48" s="48">
        <v>55.9</v>
      </c>
      <c r="Q48" s="48">
        <v>66.5</v>
      </c>
      <c r="R48" s="48">
        <v>65.400000000000006</v>
      </c>
      <c r="S48" s="48">
        <v>58.53</v>
      </c>
      <c r="T48" s="48">
        <v>68.099999999999994</v>
      </c>
      <c r="U48" s="48">
        <v>68.36</v>
      </c>
      <c r="V48" s="48">
        <v>63.25</v>
      </c>
      <c r="W48" s="48">
        <v>63.05</v>
      </c>
      <c r="X48" s="48">
        <v>58.79</v>
      </c>
      <c r="Y48" s="48">
        <v>66.959999999999994</v>
      </c>
      <c r="Z48" s="48">
        <v>68.69</v>
      </c>
      <c r="AA48" s="48">
        <v>69</v>
      </c>
      <c r="AB48" s="48">
        <v>71</v>
      </c>
      <c r="AC48" s="48">
        <v>69</v>
      </c>
      <c r="AD48" s="48">
        <v>60</v>
      </c>
      <c r="AE48" s="48">
        <v>63</v>
      </c>
      <c r="AF48" s="48">
        <v>60</v>
      </c>
      <c r="AG48" s="56"/>
      <c r="AH48" s="51">
        <f t="shared" si="2"/>
        <v>71</v>
      </c>
      <c r="AI48" s="52">
        <f t="shared" si="3"/>
        <v>7</v>
      </c>
      <c r="AK48" s="53"/>
    </row>
    <row r="49" spans="1:37" x14ac:dyDescent="0.25">
      <c r="A49" s="57" t="s">
        <v>56</v>
      </c>
      <c r="B49" s="69">
        <v>0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  <c r="S49" s="48">
        <v>0</v>
      </c>
      <c r="T49" s="4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37.5</v>
      </c>
      <c r="AA49" s="69">
        <v>34.9</v>
      </c>
      <c r="AB49" s="69">
        <v>34.5</v>
      </c>
      <c r="AC49" s="69">
        <v>32.5</v>
      </c>
      <c r="AD49" s="69">
        <v>80</v>
      </c>
      <c r="AE49" s="69">
        <v>26</v>
      </c>
      <c r="AF49" s="69">
        <v>25</v>
      </c>
      <c r="AG49" s="58"/>
      <c r="AH49" s="51">
        <f t="shared" si="2"/>
        <v>80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84</v>
      </c>
      <c r="C50" s="69">
        <v>76</v>
      </c>
      <c r="D50" s="69">
        <v>90</v>
      </c>
      <c r="E50" s="69">
        <v>92</v>
      </c>
      <c r="F50" s="69">
        <v>97</v>
      </c>
      <c r="G50" s="48">
        <v>100</v>
      </c>
      <c r="H50" s="48">
        <v>126</v>
      </c>
      <c r="I50" s="48">
        <v>171</v>
      </c>
      <c r="J50" s="48">
        <v>200</v>
      </c>
      <c r="K50" s="48">
        <v>223</v>
      </c>
      <c r="L50" s="69">
        <v>260</v>
      </c>
      <c r="M50" s="69">
        <v>216</v>
      </c>
      <c r="N50" s="69">
        <v>195</v>
      </c>
      <c r="O50" s="69">
        <v>196</v>
      </c>
      <c r="P50" s="69">
        <v>195</v>
      </c>
      <c r="Q50" s="69">
        <v>193</v>
      </c>
      <c r="R50" s="69">
        <v>199</v>
      </c>
      <c r="S50" s="69">
        <v>203</v>
      </c>
      <c r="T50" s="69">
        <v>230</v>
      </c>
      <c r="U50" s="79">
        <v>198</v>
      </c>
      <c r="V50" s="79">
        <v>231</v>
      </c>
      <c r="W50" s="79">
        <v>217</v>
      </c>
      <c r="X50" s="79">
        <v>264</v>
      </c>
      <c r="Y50" s="79">
        <v>304</v>
      </c>
      <c r="Z50" s="79">
        <v>282</v>
      </c>
      <c r="AA50" s="69">
        <v>245</v>
      </c>
      <c r="AB50" s="69">
        <v>250</v>
      </c>
      <c r="AC50" s="69">
        <v>255</v>
      </c>
      <c r="AD50" s="69">
        <v>160</v>
      </c>
      <c r="AE50" s="69">
        <v>162</v>
      </c>
      <c r="AF50" s="69">
        <v>160</v>
      </c>
      <c r="AG50" s="80"/>
      <c r="AH50" s="51">
        <f t="shared" si="2"/>
        <v>304</v>
      </c>
      <c r="AI50" s="52">
        <f t="shared" si="3"/>
        <v>76</v>
      </c>
      <c r="AK50" s="53"/>
    </row>
    <row r="51" spans="1:37" x14ac:dyDescent="0.25">
      <c r="A51" s="57" t="s">
        <v>58</v>
      </c>
      <c r="B51" s="81">
        <v>0</v>
      </c>
      <c r="C51" s="81">
        <v>0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1">
        <v>0</v>
      </c>
      <c r="K51" s="81">
        <v>0</v>
      </c>
      <c r="L51" s="69">
        <v>0</v>
      </c>
      <c r="M51" s="69">
        <v>0</v>
      </c>
      <c r="N51" s="69">
        <v>0</v>
      </c>
      <c r="O51" s="69">
        <v>0</v>
      </c>
      <c r="P51" s="69">
        <v>0</v>
      </c>
      <c r="Q51" s="69">
        <v>0</v>
      </c>
      <c r="R51" s="69">
        <v>0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80"/>
      <c r="AH51" s="51">
        <f t="shared" si="2"/>
        <v>0</v>
      </c>
      <c r="AI51" s="52">
        <f t="shared" si="3"/>
        <v>0</v>
      </c>
      <c r="AK51" s="53"/>
    </row>
    <row r="52" spans="1:37" x14ac:dyDescent="0.25">
      <c r="A52" s="57" t="s">
        <v>59</v>
      </c>
      <c r="B52" s="48">
        <v>0</v>
      </c>
      <c r="C52" s="48">
        <v>0</v>
      </c>
      <c r="D52" s="48">
        <v>0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69">
        <v>0</v>
      </c>
      <c r="O52" s="48"/>
      <c r="P52" s="48">
        <v>0</v>
      </c>
      <c r="Q52" s="48">
        <v>0</v>
      </c>
      <c r="R52" s="69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0</v>
      </c>
      <c r="AG52" s="80"/>
      <c r="AH52" s="51">
        <f t="shared" si="2"/>
        <v>0</v>
      </c>
      <c r="AI52" s="52">
        <f t="shared" si="3"/>
        <v>0</v>
      </c>
      <c r="AK52" s="53"/>
    </row>
    <row r="53" spans="1:37" x14ac:dyDescent="0.25">
      <c r="A53" s="57" t="s">
        <v>60</v>
      </c>
      <c r="B53" s="48">
        <v>0</v>
      </c>
      <c r="C53" s="48">
        <v>0</v>
      </c>
      <c r="D53" s="48">
        <v>0</v>
      </c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69">
        <v>0</v>
      </c>
      <c r="O53" s="69">
        <v>0</v>
      </c>
      <c r="P53" s="82">
        <v>0</v>
      </c>
      <c r="Q53" s="82">
        <v>0</v>
      </c>
      <c r="R53" s="69">
        <v>0</v>
      </c>
      <c r="S53" s="69">
        <v>0</v>
      </c>
      <c r="T53" s="69">
        <v>0</v>
      </c>
      <c r="U53" s="69">
        <v>0</v>
      </c>
      <c r="V53" s="69">
        <v>0</v>
      </c>
      <c r="W53" s="69">
        <v>0</v>
      </c>
      <c r="X53" s="69">
        <v>0</v>
      </c>
      <c r="Y53" s="69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0"/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7" t="s">
        <v>61</v>
      </c>
      <c r="B54" s="69">
        <v>0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48">
        <v>0</v>
      </c>
      <c r="N54" s="69">
        <v>0</v>
      </c>
      <c r="O54" s="69">
        <v>0</v>
      </c>
      <c r="P54" s="82">
        <v>0</v>
      </c>
      <c r="Q54" s="82">
        <v>0</v>
      </c>
      <c r="R54" s="69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69">
        <v>0</v>
      </c>
      <c r="Y54" s="69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69">
        <v>0</v>
      </c>
      <c r="C55" s="69">
        <v>0</v>
      </c>
      <c r="D55" s="69">
        <v>0</v>
      </c>
      <c r="E55" s="69">
        <v>0</v>
      </c>
      <c r="F55" s="69">
        <v>0</v>
      </c>
      <c r="G55" s="48">
        <v>0</v>
      </c>
      <c r="H55" s="48">
        <v>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69">
        <v>0</v>
      </c>
      <c r="O55" s="69">
        <v>0</v>
      </c>
      <c r="P55" s="81">
        <v>0</v>
      </c>
      <c r="Q55" s="81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48">
        <v>0</v>
      </c>
      <c r="N56" s="69">
        <v>0</v>
      </c>
      <c r="O56" s="69">
        <v>0</v>
      </c>
      <c r="P56" s="81">
        <v>0</v>
      </c>
      <c r="Q56" s="81">
        <v>0</v>
      </c>
      <c r="R56" s="69">
        <v>0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48">
        <v>0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84">
        <v>0</v>
      </c>
      <c r="Q57" s="84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2">
        <v>0</v>
      </c>
      <c r="C58" s="82">
        <v>0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>
        <v>0</v>
      </c>
      <c r="L58" s="82">
        <v>0</v>
      </c>
      <c r="M58" s="48">
        <v>0</v>
      </c>
      <c r="N58" s="48">
        <v>0</v>
      </c>
      <c r="O58" s="48">
        <v>0</v>
      </c>
      <c r="P58" s="84">
        <v>0</v>
      </c>
      <c r="Q58" s="84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95.7</v>
      </c>
      <c r="C59" s="68">
        <f t="shared" ref="C59:AF59" si="8">SUM(C48:C58)</f>
        <v>88</v>
      </c>
      <c r="D59" s="68">
        <f t="shared" si="8"/>
        <v>97</v>
      </c>
      <c r="E59" s="68">
        <f t="shared" si="8"/>
        <v>117</v>
      </c>
      <c r="F59" s="68">
        <f t="shared" si="8"/>
        <v>122</v>
      </c>
      <c r="G59" s="68">
        <f t="shared" si="8"/>
        <v>131</v>
      </c>
      <c r="H59" s="68">
        <f t="shared" si="8"/>
        <v>150</v>
      </c>
      <c r="I59" s="68">
        <f t="shared" si="8"/>
        <v>194</v>
      </c>
      <c r="J59" s="68">
        <f t="shared" si="8"/>
        <v>238.3</v>
      </c>
      <c r="K59" s="68">
        <f t="shared" si="8"/>
        <v>254.2</v>
      </c>
      <c r="L59" s="68">
        <f t="shared" si="8"/>
        <v>309</v>
      </c>
      <c r="M59" s="68">
        <f t="shared" si="8"/>
        <v>277.8</v>
      </c>
      <c r="N59" s="68">
        <f t="shared" si="8"/>
        <v>251</v>
      </c>
      <c r="O59" s="68">
        <f t="shared" si="8"/>
        <v>251.2</v>
      </c>
      <c r="P59" s="68">
        <f t="shared" si="8"/>
        <v>250.9</v>
      </c>
      <c r="Q59" s="68">
        <f t="shared" si="8"/>
        <v>259.5</v>
      </c>
      <c r="R59" s="68">
        <f t="shared" si="8"/>
        <v>264.39999999999998</v>
      </c>
      <c r="S59" s="68">
        <f t="shared" si="8"/>
        <v>261.52999999999997</v>
      </c>
      <c r="T59" s="68">
        <f t="shared" si="8"/>
        <v>298.10000000000002</v>
      </c>
      <c r="U59" s="68">
        <f t="shared" si="8"/>
        <v>266.36</v>
      </c>
      <c r="V59" s="68">
        <f t="shared" si="8"/>
        <v>294.25</v>
      </c>
      <c r="W59" s="68">
        <f t="shared" si="8"/>
        <v>280.05</v>
      </c>
      <c r="X59" s="68">
        <f t="shared" si="8"/>
        <v>322.79000000000002</v>
      </c>
      <c r="Y59" s="68">
        <f t="shared" si="8"/>
        <v>370.96</v>
      </c>
      <c r="Z59" s="68">
        <f t="shared" si="8"/>
        <v>388.19</v>
      </c>
      <c r="AA59" s="68">
        <f t="shared" si="8"/>
        <v>348.9</v>
      </c>
      <c r="AB59" s="68">
        <f t="shared" si="8"/>
        <v>355.5</v>
      </c>
      <c r="AC59" s="68">
        <f t="shared" si="8"/>
        <v>356.5</v>
      </c>
      <c r="AD59" s="68">
        <f t="shared" si="8"/>
        <v>300</v>
      </c>
      <c r="AE59" s="68">
        <f t="shared" si="8"/>
        <v>251</v>
      </c>
      <c r="AF59" s="68">
        <f t="shared" si="8"/>
        <v>245</v>
      </c>
      <c r="AG59" s="73">
        <f>SUM(AG48:AG58)</f>
        <v>0</v>
      </c>
      <c r="AH59" s="51">
        <f t="shared" si="2"/>
        <v>388.19</v>
      </c>
      <c r="AI59" s="52">
        <f t="shared" si="3"/>
        <v>88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>
        <v>70</v>
      </c>
      <c r="C64" s="88">
        <v>70</v>
      </c>
      <c r="D64" s="88">
        <v>60</v>
      </c>
      <c r="E64" s="88">
        <v>50</v>
      </c>
      <c r="F64" s="88">
        <v>50</v>
      </c>
      <c r="G64" s="88">
        <v>50</v>
      </c>
      <c r="H64" s="88">
        <v>50</v>
      </c>
      <c r="I64" s="88">
        <v>50</v>
      </c>
      <c r="J64" s="88">
        <v>50</v>
      </c>
      <c r="K64" s="88">
        <v>50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70</v>
      </c>
      <c r="AI64" s="52">
        <f t="shared" si="3"/>
        <v>50</v>
      </c>
    </row>
    <row r="65" spans="1:35" ht="15.75" thickBot="1" x14ac:dyDescent="0.3">
      <c r="A65" s="89" t="s">
        <v>72</v>
      </c>
      <c r="B65" s="90">
        <f>B63+B59+B47+B43+B30+B64</f>
        <v>695.64</v>
      </c>
      <c r="C65" s="90">
        <f t="shared" ref="C65:AF65" si="10">C63+C59+C47+C43+C30+C64</f>
        <v>678.44</v>
      </c>
      <c r="D65" s="90">
        <f t="shared" si="10"/>
        <v>661.74</v>
      </c>
      <c r="E65" s="90">
        <f t="shared" si="10"/>
        <v>639.74</v>
      </c>
      <c r="F65" s="90">
        <f t="shared" si="10"/>
        <v>655.04</v>
      </c>
      <c r="G65" s="90">
        <f t="shared" si="10"/>
        <v>680.04</v>
      </c>
      <c r="H65" s="90">
        <f t="shared" si="10"/>
        <v>757.24</v>
      </c>
      <c r="I65" s="90">
        <f t="shared" si="10"/>
        <v>753.43999999999994</v>
      </c>
      <c r="J65" s="90">
        <f t="shared" si="10"/>
        <v>834.04</v>
      </c>
      <c r="K65" s="90">
        <f t="shared" si="10"/>
        <v>921.33999999999992</v>
      </c>
      <c r="L65" s="90">
        <f t="shared" si="10"/>
        <v>951.14</v>
      </c>
      <c r="M65" s="90">
        <f t="shared" si="10"/>
        <v>920.44</v>
      </c>
      <c r="N65" s="90">
        <f t="shared" si="10"/>
        <v>919.24</v>
      </c>
      <c r="O65" s="90">
        <f t="shared" si="10"/>
        <v>920.14</v>
      </c>
      <c r="P65" s="90">
        <f t="shared" si="10"/>
        <v>888.74</v>
      </c>
      <c r="Q65" s="90">
        <f t="shared" si="10"/>
        <v>878.74</v>
      </c>
      <c r="R65" s="90">
        <f t="shared" si="10"/>
        <v>906.74</v>
      </c>
      <c r="S65" s="90">
        <f t="shared" si="10"/>
        <v>923.56999999999994</v>
      </c>
      <c r="T65" s="90">
        <f t="shared" si="10"/>
        <v>921.44</v>
      </c>
      <c r="U65" s="90">
        <f t="shared" si="10"/>
        <v>902.69999999999993</v>
      </c>
      <c r="V65" s="90">
        <f t="shared" si="10"/>
        <v>887.09</v>
      </c>
      <c r="W65" s="90">
        <f t="shared" si="10"/>
        <v>893.59</v>
      </c>
      <c r="X65" s="90">
        <f t="shared" si="10"/>
        <v>958.43000000000006</v>
      </c>
      <c r="Y65" s="90">
        <f t="shared" si="10"/>
        <v>1066.2</v>
      </c>
      <c r="Z65" s="90">
        <f t="shared" si="10"/>
        <v>1135.43</v>
      </c>
      <c r="AA65" s="90">
        <f t="shared" si="10"/>
        <v>1093.74</v>
      </c>
      <c r="AB65" s="90">
        <f t="shared" si="10"/>
        <v>1067.1399999999999</v>
      </c>
      <c r="AC65" s="90">
        <f t="shared" si="10"/>
        <v>1017.24</v>
      </c>
      <c r="AD65" s="90">
        <f t="shared" si="10"/>
        <v>886.94</v>
      </c>
      <c r="AE65" s="90">
        <f t="shared" si="10"/>
        <v>819.44</v>
      </c>
      <c r="AF65" s="90">
        <f t="shared" si="10"/>
        <v>813.44</v>
      </c>
      <c r="AG65" s="73">
        <f>AG63+AG59+AG47+AG43+AG30+AG64</f>
        <v>1355.5100000000002</v>
      </c>
      <c r="AH65" s="51">
        <f t="shared" si="2"/>
        <v>1135.43</v>
      </c>
      <c r="AI65" s="52">
        <f t="shared" si="3"/>
        <v>639.74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50.023000000000003</v>
      </c>
      <c r="C72" s="93">
        <v>49.915999999999997</v>
      </c>
      <c r="D72" s="93">
        <v>50.023000000000003</v>
      </c>
      <c r="E72" s="93">
        <v>50.024000000000001</v>
      </c>
      <c r="F72" s="93">
        <v>49.920999999999999</v>
      </c>
      <c r="G72" s="93">
        <v>49.948</v>
      </c>
      <c r="H72" s="93">
        <v>49.942999999999998</v>
      </c>
      <c r="I72" s="93">
        <v>49.871000000000002</v>
      </c>
      <c r="J72" s="93">
        <v>50.015000000000001</v>
      </c>
      <c r="K72" s="93">
        <v>49.957000000000001</v>
      </c>
      <c r="L72" s="93">
        <v>50.137</v>
      </c>
      <c r="M72" s="93">
        <v>50.152999999999999</v>
      </c>
      <c r="N72" s="93">
        <v>50.061999999999998</v>
      </c>
      <c r="O72" s="93">
        <v>50.045999999999999</v>
      </c>
      <c r="P72" s="93">
        <v>49.94</v>
      </c>
      <c r="Q72" s="94">
        <v>50.001399999999997</v>
      </c>
      <c r="R72" s="93">
        <v>49.959000000000003</v>
      </c>
      <c r="S72" s="93">
        <v>49.938000000000002</v>
      </c>
      <c r="T72" s="93">
        <v>49.994999999999997</v>
      </c>
      <c r="U72" s="93">
        <v>49.936999999999998</v>
      </c>
      <c r="V72" s="93">
        <v>49.841999999999999</v>
      </c>
      <c r="W72" s="93">
        <v>50.034999999999997</v>
      </c>
      <c r="X72" s="93">
        <v>50.002000000000002</v>
      </c>
      <c r="Y72" s="93">
        <v>50.034999999999997</v>
      </c>
      <c r="Z72" s="93">
        <v>49.84</v>
      </c>
      <c r="AA72" s="93">
        <v>49.938000000000002</v>
      </c>
      <c r="AB72" s="93">
        <v>50</v>
      </c>
      <c r="AC72" s="93">
        <v>49.98</v>
      </c>
      <c r="AD72" s="93">
        <v>50.01</v>
      </c>
      <c r="AE72" s="93">
        <v>50.04</v>
      </c>
      <c r="AF72" s="95">
        <v>50.06</v>
      </c>
      <c r="AG72" s="96"/>
      <c r="AH72" s="51">
        <f t="shared" si="2"/>
        <v>50.152999999999999</v>
      </c>
      <c r="AI72" s="52">
        <f t="shared" si="3"/>
        <v>49.84</v>
      </c>
    </row>
    <row r="73" spans="1:35" x14ac:dyDescent="0.25">
      <c r="A73" s="97" t="s">
        <v>80</v>
      </c>
      <c r="B73" s="69">
        <v>128.1</v>
      </c>
      <c r="C73" s="69">
        <v>127.5</v>
      </c>
      <c r="D73" s="69">
        <v>128.80000000000001</v>
      </c>
      <c r="E73" s="69">
        <v>129</v>
      </c>
      <c r="F73" s="69">
        <v>128.5</v>
      </c>
      <c r="G73" s="69">
        <v>127.6</v>
      </c>
      <c r="H73" s="69">
        <v>127.1</v>
      </c>
      <c r="I73" s="69">
        <v>126.2</v>
      </c>
      <c r="J73" s="69">
        <v>125.8</v>
      </c>
      <c r="K73" s="69">
        <v>124.2</v>
      </c>
      <c r="L73" s="69">
        <v>124.2</v>
      </c>
      <c r="M73" s="69">
        <v>124.1</v>
      </c>
      <c r="N73" s="69">
        <v>124.6</v>
      </c>
      <c r="O73" s="69">
        <v>125.4</v>
      </c>
      <c r="P73" s="69">
        <v>125.3</v>
      </c>
      <c r="Q73" s="98">
        <v>124.4</v>
      </c>
      <c r="R73" s="98">
        <v>124.1</v>
      </c>
      <c r="S73" s="98">
        <v>123.8</v>
      </c>
      <c r="T73" s="98">
        <v>126.2</v>
      </c>
      <c r="U73" s="98">
        <v>127.3</v>
      </c>
      <c r="V73" s="98">
        <v>126.5</v>
      </c>
      <c r="W73" s="98">
        <v>127.2</v>
      </c>
      <c r="X73" s="98">
        <v>127.7</v>
      </c>
      <c r="Y73" s="98">
        <v>127.9</v>
      </c>
      <c r="Z73" s="98">
        <v>127.9</v>
      </c>
      <c r="AA73" s="69">
        <v>128.69999999999999</v>
      </c>
      <c r="AB73" s="69">
        <v>129</v>
      </c>
      <c r="AC73" s="69">
        <v>128</v>
      </c>
      <c r="AD73" s="69">
        <v>126.4</v>
      </c>
      <c r="AE73" s="69">
        <v>128</v>
      </c>
      <c r="AF73" s="99">
        <v>127</v>
      </c>
      <c r="AG73" s="100"/>
      <c r="AH73" s="51">
        <f t="shared" si="2"/>
        <v>129</v>
      </c>
      <c r="AI73" s="52">
        <f t="shared" si="3"/>
        <v>123.8</v>
      </c>
    </row>
    <row r="74" spans="1:35" x14ac:dyDescent="0.25">
      <c r="A74" s="97" t="s">
        <v>81</v>
      </c>
      <c r="B74" s="69">
        <v>131.5</v>
      </c>
      <c r="C74" s="69">
        <v>130.80000000000001</v>
      </c>
      <c r="D74" s="69">
        <v>131.69999999999999</v>
      </c>
      <c r="E74" s="69">
        <v>132.1</v>
      </c>
      <c r="F74" s="69">
        <v>131.5</v>
      </c>
      <c r="G74" s="69">
        <v>130.6</v>
      </c>
      <c r="H74" s="69">
        <v>130</v>
      </c>
      <c r="I74" s="69">
        <v>129</v>
      </c>
      <c r="J74" s="69">
        <v>128.9</v>
      </c>
      <c r="K74" s="69">
        <v>127.5</v>
      </c>
      <c r="L74" s="69">
        <v>127</v>
      </c>
      <c r="M74" s="69">
        <v>127.4</v>
      </c>
      <c r="N74" s="69">
        <v>128</v>
      </c>
      <c r="O74" s="69">
        <v>128.5</v>
      </c>
      <c r="P74" s="69">
        <v>128.4</v>
      </c>
      <c r="Q74" s="98">
        <v>127</v>
      </c>
      <c r="R74" s="98">
        <v>129.9</v>
      </c>
      <c r="S74" s="98">
        <v>126.9</v>
      </c>
      <c r="T74" s="98">
        <v>129</v>
      </c>
      <c r="U74" s="98">
        <v>130.30000000000001</v>
      </c>
      <c r="V74" s="98">
        <v>129.4</v>
      </c>
      <c r="W74" s="98">
        <v>130</v>
      </c>
      <c r="X74" s="98">
        <v>130.80000000000001</v>
      </c>
      <c r="Y74" s="98">
        <v>130.80000000000001</v>
      </c>
      <c r="Z74" s="98">
        <v>130.69999999999999</v>
      </c>
      <c r="AA74" s="69">
        <v>131.30000000000001</v>
      </c>
      <c r="AB74" s="69">
        <v>135</v>
      </c>
      <c r="AC74" s="69">
        <v>130</v>
      </c>
      <c r="AD74" s="69">
        <v>129.5</v>
      </c>
      <c r="AE74" s="69">
        <v>131</v>
      </c>
      <c r="AF74" s="99">
        <v>130</v>
      </c>
      <c r="AG74" s="100"/>
      <c r="AH74" s="51">
        <f t="shared" si="2"/>
        <v>135</v>
      </c>
      <c r="AI74" s="52">
        <f t="shared" si="3"/>
        <v>126.9</v>
      </c>
    </row>
    <row r="75" spans="1:35" x14ac:dyDescent="0.25">
      <c r="A75" s="97" t="s">
        <v>82</v>
      </c>
      <c r="B75" s="69">
        <v>130.19999999999999</v>
      </c>
      <c r="C75" s="69">
        <v>129.30000000000001</v>
      </c>
      <c r="D75" s="69">
        <v>130.19999999999999</v>
      </c>
      <c r="E75" s="69">
        <v>130.30000000000001</v>
      </c>
      <c r="F75" s="69">
        <v>129.4</v>
      </c>
      <c r="G75" s="69">
        <v>128.80000000000001</v>
      </c>
      <c r="H75" s="69">
        <v>127.1</v>
      </c>
      <c r="I75" s="69">
        <v>127.7</v>
      </c>
      <c r="J75" s="69">
        <v>126.1</v>
      </c>
      <c r="K75" s="69">
        <v>126.5</v>
      </c>
      <c r="L75" s="69">
        <v>124.3</v>
      </c>
      <c r="M75" s="69">
        <v>128.30000000000001</v>
      </c>
      <c r="N75" s="69">
        <v>129</v>
      </c>
      <c r="O75" s="69">
        <v>127.5</v>
      </c>
      <c r="P75" s="69">
        <v>129</v>
      </c>
      <c r="Q75" s="69">
        <v>130.19999999999999</v>
      </c>
      <c r="R75" s="69">
        <v>130</v>
      </c>
      <c r="S75" s="69">
        <v>127.7</v>
      </c>
      <c r="T75" s="98">
        <v>128.80000000000001</v>
      </c>
      <c r="U75" s="98">
        <v>130.1</v>
      </c>
      <c r="V75" s="98">
        <v>128.1</v>
      </c>
      <c r="W75" s="98">
        <v>130.4</v>
      </c>
      <c r="X75" s="98">
        <v>128.69999999999999</v>
      </c>
      <c r="Y75" s="98">
        <v>127.4</v>
      </c>
      <c r="Z75" s="98">
        <v>130.6</v>
      </c>
      <c r="AA75" s="69">
        <v>130.1</v>
      </c>
      <c r="AB75" s="69">
        <v>130</v>
      </c>
      <c r="AC75" s="69">
        <v>130</v>
      </c>
      <c r="AD75" s="69">
        <v>130.5</v>
      </c>
      <c r="AE75" s="69">
        <v>131</v>
      </c>
      <c r="AF75" s="99">
        <v>131</v>
      </c>
      <c r="AG75" s="100"/>
      <c r="AH75" s="51">
        <f t="shared" si="2"/>
        <v>131</v>
      </c>
      <c r="AI75" s="52">
        <f t="shared" si="3"/>
        <v>124.3</v>
      </c>
    </row>
    <row r="76" spans="1:35" x14ac:dyDescent="0.25">
      <c r="A76" s="101" t="s">
        <v>83</v>
      </c>
      <c r="B76" s="69">
        <v>134</v>
      </c>
      <c r="C76" s="69">
        <v>133.19999999999999</v>
      </c>
      <c r="D76" s="69">
        <v>133.9</v>
      </c>
      <c r="E76" s="69">
        <v>133.69999999999999</v>
      </c>
      <c r="F76" s="69">
        <v>132.80000000000001</v>
      </c>
      <c r="G76" s="69">
        <v>132.19999999999999</v>
      </c>
      <c r="H76" s="69">
        <v>130.19999999999999</v>
      </c>
      <c r="I76" s="69">
        <v>130.6</v>
      </c>
      <c r="J76" s="69">
        <v>128.80000000000001</v>
      </c>
      <c r="K76" s="69">
        <v>130.6</v>
      </c>
      <c r="L76" s="69">
        <v>127.8</v>
      </c>
      <c r="M76" s="69">
        <v>133</v>
      </c>
      <c r="N76" s="69">
        <v>1230.7</v>
      </c>
      <c r="O76" s="69">
        <v>132.1</v>
      </c>
      <c r="P76" s="69">
        <v>131.19999999999999</v>
      </c>
      <c r="Q76" s="69">
        <v>133.4</v>
      </c>
      <c r="R76" s="69">
        <v>133.6</v>
      </c>
      <c r="S76" s="69">
        <v>131.1</v>
      </c>
      <c r="T76" s="98">
        <v>132.19999999999999</v>
      </c>
      <c r="U76" s="98">
        <v>133.6</v>
      </c>
      <c r="V76" s="98">
        <v>131.9</v>
      </c>
      <c r="W76" s="98">
        <v>133.9</v>
      </c>
      <c r="X76" s="98">
        <v>132.6</v>
      </c>
      <c r="Y76" s="98">
        <v>131.19999999999999</v>
      </c>
      <c r="Z76" s="98">
        <v>133.30000000000001</v>
      </c>
      <c r="AA76" s="69">
        <v>133.4</v>
      </c>
      <c r="AB76" s="69">
        <v>134</v>
      </c>
      <c r="AC76" s="69">
        <v>132</v>
      </c>
      <c r="AD76" s="69">
        <v>133</v>
      </c>
      <c r="AE76" s="69">
        <v>134</v>
      </c>
      <c r="AF76" s="99">
        <v>134.5</v>
      </c>
      <c r="AG76" s="100"/>
      <c r="AH76" s="51">
        <f t="shared" si="2"/>
        <v>1230.7</v>
      </c>
      <c r="AI76" s="52">
        <f t="shared" si="3"/>
        <v>127.8</v>
      </c>
    </row>
    <row r="77" spans="1:35" x14ac:dyDescent="0.25">
      <c r="A77" s="101" t="s">
        <v>84</v>
      </c>
      <c r="B77" s="102">
        <v>136.19999999999999</v>
      </c>
      <c r="C77" s="102">
        <v>135.1</v>
      </c>
      <c r="D77" s="102">
        <v>134.30000000000001</v>
      </c>
      <c r="E77" s="102">
        <v>134.30000000000001</v>
      </c>
      <c r="F77" s="102">
        <v>134.1</v>
      </c>
      <c r="G77" s="102">
        <v>131.69999999999999</v>
      </c>
      <c r="H77" s="102">
        <v>135</v>
      </c>
      <c r="I77" s="102">
        <v>134</v>
      </c>
      <c r="J77" s="102">
        <v>132</v>
      </c>
      <c r="K77" s="102">
        <v>130.4</v>
      </c>
      <c r="L77" s="102">
        <v>133</v>
      </c>
      <c r="M77" s="102">
        <v>132.1</v>
      </c>
      <c r="N77" s="102">
        <v>131.6</v>
      </c>
      <c r="O77" s="102">
        <v>135.6</v>
      </c>
      <c r="P77" s="102">
        <v>134.19999999999999</v>
      </c>
      <c r="Q77" s="102">
        <v>132.69999999999999</v>
      </c>
      <c r="R77" s="102">
        <v>131.5</v>
      </c>
      <c r="S77" s="102">
        <v>134.6</v>
      </c>
      <c r="T77" s="98">
        <v>132.80000000000001</v>
      </c>
      <c r="U77" s="98">
        <v>134.4</v>
      </c>
      <c r="V77" s="98">
        <v>134</v>
      </c>
      <c r="W77" s="98">
        <v>135.1</v>
      </c>
      <c r="X77" s="98">
        <v>135.30000000000001</v>
      </c>
      <c r="Y77" s="98">
        <v>135.30000000000001</v>
      </c>
      <c r="Z77" s="98">
        <v>131.9</v>
      </c>
      <c r="AA77" s="102">
        <v>133.30000000000001</v>
      </c>
      <c r="AB77" s="102">
        <v>133</v>
      </c>
      <c r="AC77" s="102">
        <v>131.5</v>
      </c>
      <c r="AD77" s="102">
        <v>130</v>
      </c>
      <c r="AE77" s="102">
        <v>131</v>
      </c>
      <c r="AF77" s="103">
        <v>129</v>
      </c>
      <c r="AG77" s="104"/>
      <c r="AH77" s="51">
        <f t="shared" si="2"/>
        <v>136.19999999999999</v>
      </c>
      <c r="AI77" s="52">
        <f t="shared" si="3"/>
        <v>129</v>
      </c>
    </row>
    <row r="78" spans="1:35" x14ac:dyDescent="0.25">
      <c r="A78" s="97" t="s">
        <v>85</v>
      </c>
      <c r="B78" s="69">
        <v>137.19999999999999</v>
      </c>
      <c r="C78" s="69">
        <v>137.19999999999999</v>
      </c>
      <c r="D78" s="69">
        <v>136.80000000000001</v>
      </c>
      <c r="E78" s="69">
        <v>132.19999999999999</v>
      </c>
      <c r="F78" s="69">
        <v>133.1</v>
      </c>
      <c r="G78" s="69">
        <v>133.19999999999999</v>
      </c>
      <c r="H78" s="69">
        <v>137.5</v>
      </c>
      <c r="I78" s="69">
        <v>135.6</v>
      </c>
      <c r="J78" s="69">
        <v>133.69999999999999</v>
      </c>
      <c r="K78" s="69">
        <v>133.9</v>
      </c>
      <c r="L78" s="69">
        <v>124.7</v>
      </c>
      <c r="M78" s="69">
        <v>127.4</v>
      </c>
      <c r="N78" s="69">
        <v>128.9</v>
      </c>
      <c r="O78" s="69">
        <v>130</v>
      </c>
      <c r="P78" s="69">
        <v>133.69999999999999</v>
      </c>
      <c r="Q78" s="69">
        <v>129.80000000000001</v>
      </c>
      <c r="R78" s="69">
        <v>129.4</v>
      </c>
      <c r="S78" s="69">
        <v>126.6</v>
      </c>
      <c r="T78" s="98">
        <v>127.1</v>
      </c>
      <c r="U78" s="98"/>
      <c r="V78" s="98"/>
      <c r="W78" s="98"/>
      <c r="X78" s="98"/>
      <c r="Y78" s="98"/>
      <c r="Z78" s="98"/>
      <c r="AA78" s="69"/>
      <c r="AB78" s="69"/>
      <c r="AC78" s="69"/>
      <c r="AD78" s="69"/>
      <c r="AE78" s="69"/>
      <c r="AF78" s="99"/>
      <c r="AG78" s="100"/>
      <c r="AH78" s="51">
        <f>MAX(B78:AF78)</f>
        <v>137.5</v>
      </c>
      <c r="AI78" s="52">
        <f>MIN(B78:AF78)</f>
        <v>124.7</v>
      </c>
    </row>
    <row r="79" spans="1:35" ht="15.75" thickBot="1" x14ac:dyDescent="0.3">
      <c r="A79" s="97" t="s">
        <v>86</v>
      </c>
      <c r="B79" s="105">
        <v>67.2</v>
      </c>
      <c r="C79" s="105">
        <v>66.900000000000006</v>
      </c>
      <c r="D79" s="105">
        <v>67.400000000000006</v>
      </c>
      <c r="E79" s="105">
        <v>67.5</v>
      </c>
      <c r="F79" s="105">
        <v>67.2</v>
      </c>
      <c r="G79" s="105">
        <v>66.7</v>
      </c>
      <c r="H79" s="105">
        <v>66.400000000000006</v>
      </c>
      <c r="I79" s="105">
        <v>65.8</v>
      </c>
      <c r="J79" s="105">
        <v>66</v>
      </c>
      <c r="K79" s="105">
        <v>65.099999999999994</v>
      </c>
      <c r="L79" s="105">
        <v>64.900000000000006</v>
      </c>
      <c r="M79" s="105">
        <v>65.5</v>
      </c>
      <c r="N79" s="105">
        <v>65.7</v>
      </c>
      <c r="O79" s="105">
        <v>66.099999999999994</v>
      </c>
      <c r="P79" s="105">
        <v>65.599999999999994</v>
      </c>
      <c r="Q79" s="105">
        <v>65.099999999999994</v>
      </c>
      <c r="R79" s="105">
        <v>64.900000000000006</v>
      </c>
      <c r="S79" s="105">
        <v>64.900000000000006</v>
      </c>
      <c r="T79" s="105">
        <v>65.900000000000006</v>
      </c>
      <c r="U79" s="105">
        <v>66.599999999999994</v>
      </c>
      <c r="V79" s="105">
        <v>66.2</v>
      </c>
      <c r="W79" s="105">
        <v>66.5</v>
      </c>
      <c r="X79" s="105">
        <v>66.8</v>
      </c>
      <c r="Y79" s="105">
        <v>66.900000000000006</v>
      </c>
      <c r="Z79" s="105">
        <v>66.8</v>
      </c>
      <c r="AA79" s="105">
        <v>67.099999999999994</v>
      </c>
      <c r="AB79" s="105">
        <v>67.400000000000006</v>
      </c>
      <c r="AC79" s="105">
        <v>66.900000000000006</v>
      </c>
      <c r="AD79" s="105">
        <v>66.3</v>
      </c>
      <c r="AE79" s="105">
        <v>67.2</v>
      </c>
      <c r="AF79" s="106">
        <v>66.599999999999994</v>
      </c>
      <c r="AG79" s="107"/>
      <c r="AH79" s="51">
        <f>MAX(B79:AF79)</f>
        <v>67.5</v>
      </c>
      <c r="AI79" s="52">
        <f>MIN(B79:AF79)</f>
        <v>64.900000000000006</v>
      </c>
    </row>
    <row r="80" spans="1:35" x14ac:dyDescent="0.25">
      <c r="A80" s="108" t="s">
        <v>87</v>
      </c>
      <c r="B80" s="109">
        <f t="shared" ref="B80:AF80" si="19">SUMIF(B48:B57,"&gt;0")</f>
        <v>95.7</v>
      </c>
      <c r="C80" s="109">
        <f t="shared" si="19"/>
        <v>88</v>
      </c>
      <c r="D80" s="109">
        <f t="shared" si="19"/>
        <v>97</v>
      </c>
      <c r="E80" s="109">
        <f t="shared" si="19"/>
        <v>117</v>
      </c>
      <c r="F80" s="109">
        <f t="shared" si="19"/>
        <v>122</v>
      </c>
      <c r="G80" s="109">
        <f t="shared" si="19"/>
        <v>131</v>
      </c>
      <c r="H80" s="109">
        <f t="shared" si="19"/>
        <v>150</v>
      </c>
      <c r="I80" s="109">
        <f t="shared" si="19"/>
        <v>194</v>
      </c>
      <c r="J80" s="109">
        <f t="shared" si="19"/>
        <v>238.3</v>
      </c>
      <c r="K80" s="109">
        <f t="shared" si="19"/>
        <v>254.2</v>
      </c>
      <c r="L80" s="109">
        <f t="shared" si="19"/>
        <v>309</v>
      </c>
      <c r="M80" s="109">
        <f t="shared" si="19"/>
        <v>277.8</v>
      </c>
      <c r="N80" s="109">
        <f t="shared" si="19"/>
        <v>251</v>
      </c>
      <c r="O80" s="109">
        <f t="shared" si="19"/>
        <v>251.2</v>
      </c>
      <c r="P80" s="109">
        <f t="shared" si="19"/>
        <v>250.9</v>
      </c>
      <c r="Q80" s="109">
        <f t="shared" si="19"/>
        <v>259.5</v>
      </c>
      <c r="R80" s="109">
        <f t="shared" si="19"/>
        <v>264.39999999999998</v>
      </c>
      <c r="S80" s="109">
        <f t="shared" si="19"/>
        <v>261.52999999999997</v>
      </c>
      <c r="T80" s="109">
        <f t="shared" si="19"/>
        <v>298.10000000000002</v>
      </c>
      <c r="U80" s="109">
        <f t="shared" si="19"/>
        <v>266.36</v>
      </c>
      <c r="V80" s="109">
        <f t="shared" si="19"/>
        <v>294.25</v>
      </c>
      <c r="W80" s="109">
        <f t="shared" si="19"/>
        <v>280.05</v>
      </c>
      <c r="X80" s="109">
        <f t="shared" si="19"/>
        <v>322.79000000000002</v>
      </c>
      <c r="Y80" s="109">
        <f t="shared" si="19"/>
        <v>370.96</v>
      </c>
      <c r="Z80" s="109">
        <f t="shared" si="19"/>
        <v>388.19</v>
      </c>
      <c r="AA80" s="109">
        <f t="shared" si="19"/>
        <v>348.9</v>
      </c>
      <c r="AB80" s="109">
        <f t="shared" si="19"/>
        <v>355.5</v>
      </c>
      <c r="AC80" s="109">
        <f t="shared" si="19"/>
        <v>356.5</v>
      </c>
      <c r="AD80" s="109">
        <f t="shared" si="19"/>
        <v>300</v>
      </c>
      <c r="AE80" s="109">
        <f t="shared" si="19"/>
        <v>251</v>
      </c>
      <c r="AF80" s="109">
        <f t="shared" si="19"/>
        <v>245</v>
      </c>
      <c r="AG80" s="110"/>
      <c r="AH80" s="51">
        <f>MAX(B80:AF80)</f>
        <v>388.19</v>
      </c>
      <c r="AI80" s="52">
        <f>MIN(B80:AF80)</f>
        <v>88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132.82</v>
      </c>
      <c r="C82" s="114">
        <f t="shared" ref="C82:AF82" si="20">C11+C13+C17+C34+C36+C38+C40+C94+C108+C110+C121+C127+C130+C139+C143+C144+C147+C154+C159+C162+C163+C164+C172+C177+C83+C84+C85+C86+C99</f>
        <v>130.51999999999998</v>
      </c>
      <c r="D82" s="114">
        <f t="shared" si="20"/>
        <v>140.51999999999998</v>
      </c>
      <c r="E82" s="114">
        <f t="shared" si="20"/>
        <v>131.32</v>
      </c>
      <c r="F82" s="114">
        <f t="shared" si="20"/>
        <v>140.41999999999999</v>
      </c>
      <c r="G82" s="114">
        <f t="shared" si="20"/>
        <v>156.32</v>
      </c>
      <c r="H82" s="114">
        <f t="shared" si="20"/>
        <v>172.92</v>
      </c>
      <c r="I82" s="114">
        <f t="shared" si="20"/>
        <v>197.62</v>
      </c>
      <c r="J82" s="114">
        <f t="shared" si="20"/>
        <v>212.12</v>
      </c>
      <c r="K82" s="114">
        <f t="shared" si="20"/>
        <v>238.61999999999998</v>
      </c>
      <c r="L82" s="114">
        <f t="shared" si="20"/>
        <v>256.11999999999995</v>
      </c>
      <c r="M82" s="114">
        <f t="shared" si="20"/>
        <v>359.41999999999996</v>
      </c>
      <c r="N82" s="114">
        <f t="shared" si="20"/>
        <v>243.02</v>
      </c>
      <c r="O82" s="114">
        <f t="shared" si="20"/>
        <v>226.71999999999994</v>
      </c>
      <c r="P82" s="114">
        <f>P11+P13+P17+P34+P36+P38+P40+P94+P108+P110+P121+P127+P130+P139+P143+P144+P147+P154+P159+P162+P163+P164+P172+P177+P83+P84+P85+P86+P99</f>
        <v>214.42000000000002</v>
      </c>
      <c r="Q82" s="114">
        <f>Q11+Q13+Q17+Q34+Q36+Q38+Q40+Q94+Q108+Q110+Q121+Q127+Q130+Q139+Q143+Q144+Q147+Q154+Q159+Q162+Q163+Q164+Q172+Q177+Q83+Q84+Q85+Q86+Q99</f>
        <v>208.41999999999996</v>
      </c>
      <c r="R82" s="114">
        <f t="shared" si="20"/>
        <v>200.92000000000002</v>
      </c>
      <c r="S82" s="114">
        <f t="shared" si="20"/>
        <v>210.92000000000002</v>
      </c>
      <c r="T82" s="114">
        <f t="shared" si="20"/>
        <v>209.11999999999998</v>
      </c>
      <c r="U82" s="114">
        <f t="shared" si="20"/>
        <v>203.01999999999998</v>
      </c>
      <c r="V82" s="114">
        <f t="shared" si="20"/>
        <v>211.91999999999996</v>
      </c>
      <c r="W82" s="114">
        <f t="shared" si="20"/>
        <v>233.31999999999996</v>
      </c>
      <c r="X82" s="114">
        <f t="shared" si="20"/>
        <v>245.21999999999994</v>
      </c>
      <c r="Y82" s="114">
        <f t="shared" si="20"/>
        <v>289.81999999999994</v>
      </c>
      <c r="Z82" s="114">
        <f t="shared" si="20"/>
        <v>310.11999999999995</v>
      </c>
      <c r="AA82" s="114">
        <f t="shared" si="20"/>
        <v>285.52</v>
      </c>
      <c r="AB82" s="114">
        <f t="shared" si="20"/>
        <v>266.82</v>
      </c>
      <c r="AC82" s="114">
        <f t="shared" si="20"/>
        <v>238.22</v>
      </c>
      <c r="AD82" s="114">
        <f t="shared" si="20"/>
        <v>178.01999999999998</v>
      </c>
      <c r="AE82" s="114">
        <f t="shared" si="20"/>
        <v>146.91999999999999</v>
      </c>
      <c r="AF82" s="114">
        <f t="shared" si="20"/>
        <v>133.91999999999999</v>
      </c>
      <c r="AG82" s="115"/>
      <c r="AH82" s="51">
        <f>MAX(B82:AF82)</f>
        <v>359.41999999999996</v>
      </c>
      <c r="AI82" s="52">
        <f>MIN(B82:AF82)</f>
        <v>130.51999999999998</v>
      </c>
    </row>
    <row r="83" spans="1:37" x14ac:dyDescent="0.25">
      <c r="A83" s="116" t="s">
        <v>89</v>
      </c>
      <c r="B83" s="117">
        <v>52.3</v>
      </c>
      <c r="C83" s="117">
        <v>59.7</v>
      </c>
      <c r="D83" s="117">
        <v>49.8</v>
      </c>
      <c r="E83" s="117">
        <v>49.8</v>
      </c>
      <c r="F83" s="117">
        <v>53</v>
      </c>
      <c r="G83" s="117">
        <v>53.5</v>
      </c>
      <c r="H83" s="117">
        <v>60.1</v>
      </c>
      <c r="I83" s="117">
        <v>55.4</v>
      </c>
      <c r="J83" s="117">
        <v>59.1</v>
      </c>
      <c r="K83" s="117">
        <v>70.599999999999994</v>
      </c>
      <c r="L83" s="117">
        <v>79.599999999999994</v>
      </c>
      <c r="M83" s="117">
        <v>77.900000000000006</v>
      </c>
      <c r="N83" s="117">
        <v>76.3</v>
      </c>
      <c r="O83" s="117">
        <v>74.3</v>
      </c>
      <c r="P83" s="117">
        <v>71.400000000000006</v>
      </c>
      <c r="Q83" s="117">
        <v>67.099999999999994</v>
      </c>
      <c r="R83" s="117">
        <v>66.400000000000006</v>
      </c>
      <c r="S83" s="117">
        <v>67.099999999999994</v>
      </c>
      <c r="T83" s="117">
        <v>38.799999999999997</v>
      </c>
      <c r="U83" s="117">
        <v>40</v>
      </c>
      <c r="V83" s="117">
        <v>40.700000000000003</v>
      </c>
      <c r="W83" s="117">
        <v>52.1</v>
      </c>
      <c r="X83" s="117">
        <v>52.1</v>
      </c>
      <c r="Y83" s="117">
        <v>55.1</v>
      </c>
      <c r="Z83" s="117">
        <v>50.2</v>
      </c>
      <c r="AA83" s="49">
        <v>50.4</v>
      </c>
      <c r="AB83" s="49">
        <v>35</v>
      </c>
      <c r="AC83" s="49">
        <v>30</v>
      </c>
      <c r="AD83" s="49">
        <v>35</v>
      </c>
      <c r="AE83" s="49">
        <v>33</v>
      </c>
      <c r="AF83" s="118">
        <v>34</v>
      </c>
      <c r="AG83" s="119">
        <v>75</v>
      </c>
      <c r="AH83" s="51">
        <f>IF(ABS(MAX(B83:AF83))&gt;ABS(MIN(B83:AF83)),MAX(B83:AF83),MIN(B83:AF83))</f>
        <v>79.599999999999994</v>
      </c>
      <c r="AI83" s="120">
        <f>INDEX($B$9:$AF$9,1,MATCH(AH83,B83:AF83,0))</f>
        <v>0.33333333333333331</v>
      </c>
    </row>
    <row r="84" spans="1:37" x14ac:dyDescent="0.25">
      <c r="A84" s="121" t="s">
        <v>90</v>
      </c>
      <c r="B84" s="82">
        <v>-53</v>
      </c>
      <c r="C84" s="82">
        <v>-60</v>
      </c>
      <c r="D84" s="82">
        <v>-46</v>
      </c>
      <c r="E84" s="82">
        <v>-50</v>
      </c>
      <c r="F84" s="82">
        <v>-52</v>
      </c>
      <c r="G84" s="82">
        <v>-46.6</v>
      </c>
      <c r="H84" s="82">
        <v>-44.6</v>
      </c>
      <c r="I84" s="82">
        <v>-30</v>
      </c>
      <c r="J84" s="82">
        <v>-25</v>
      </c>
      <c r="K84" s="82">
        <v>-25</v>
      </c>
      <c r="L84" s="82">
        <v>-28</v>
      </c>
      <c r="M84" s="82">
        <v>65.5</v>
      </c>
      <c r="N84" s="82">
        <v>-46.5</v>
      </c>
      <c r="O84" s="82">
        <v>-43.8</v>
      </c>
      <c r="P84" s="82">
        <v>-34.1</v>
      </c>
      <c r="Q84" s="82">
        <v>-33.5</v>
      </c>
      <c r="R84" s="82">
        <v>-36.299999999999997</v>
      </c>
      <c r="S84" s="82">
        <v>-36.799999999999997</v>
      </c>
      <c r="T84" s="82">
        <v>-19.3</v>
      </c>
      <c r="U84" s="82">
        <v>-24.1</v>
      </c>
      <c r="V84" s="82">
        <v>-17.7</v>
      </c>
      <c r="W84" s="82">
        <v>-14.1</v>
      </c>
      <c r="X84" s="82">
        <v>-16.399999999999999</v>
      </c>
      <c r="Y84" s="82">
        <v>-26.3</v>
      </c>
      <c r="Z84" s="82">
        <v>1</v>
      </c>
      <c r="AA84" s="69">
        <v>-11</v>
      </c>
      <c r="AB84" s="69">
        <v>-5</v>
      </c>
      <c r="AC84" s="69">
        <v>-4</v>
      </c>
      <c r="AD84" s="69">
        <v>-13</v>
      </c>
      <c r="AE84" s="69">
        <v>-25</v>
      </c>
      <c r="AF84" s="122">
        <v>-30</v>
      </c>
      <c r="AG84" s="119">
        <v>240</v>
      </c>
      <c r="AH84" s="51">
        <f>IF(ABS(MAX(B84:AF84))&gt;ABS(MIN(B84:AF84)),MAX(B84:AF84),MIN(B84:AF84))</f>
        <v>65.5</v>
      </c>
      <c r="AI84" s="120">
        <f>INDEX($B$9:$AF$9,1,MATCH(AH84,B84:AF84,0))</f>
        <v>0.375</v>
      </c>
    </row>
    <row r="85" spans="1:37" x14ac:dyDescent="0.25">
      <c r="A85" s="121" t="s">
        <v>91</v>
      </c>
      <c r="B85" s="82">
        <v>1</v>
      </c>
      <c r="C85" s="82">
        <v>-1</v>
      </c>
      <c r="D85" s="82">
        <v>1.6</v>
      </c>
      <c r="E85" s="82">
        <v>1.3</v>
      </c>
      <c r="F85" s="82">
        <v>2</v>
      </c>
      <c r="G85" s="82">
        <v>3.6</v>
      </c>
      <c r="H85" s="82">
        <v>3.6</v>
      </c>
      <c r="I85" s="82">
        <v>7.3</v>
      </c>
      <c r="J85" s="82">
        <v>7.8</v>
      </c>
      <c r="K85" s="82">
        <v>7.9</v>
      </c>
      <c r="L85" s="82">
        <v>9.9</v>
      </c>
      <c r="M85" s="82">
        <v>21</v>
      </c>
      <c r="N85" s="82">
        <v>21.8</v>
      </c>
      <c r="O85" s="82">
        <v>15.4</v>
      </c>
      <c r="P85" s="82">
        <v>4.9000000000000004</v>
      </c>
      <c r="Q85" s="82">
        <v>4.2</v>
      </c>
      <c r="R85" s="82">
        <v>6.5</v>
      </c>
      <c r="S85" s="82">
        <v>9.1999999999999993</v>
      </c>
      <c r="T85" s="82">
        <v>21.4</v>
      </c>
      <c r="U85" s="82">
        <v>20.7</v>
      </c>
      <c r="V85" s="82">
        <v>13.4</v>
      </c>
      <c r="W85" s="82">
        <v>11.9</v>
      </c>
      <c r="X85" s="82">
        <v>14.1</v>
      </c>
      <c r="Y85" s="82">
        <v>43.8</v>
      </c>
      <c r="Z85" s="82">
        <v>47</v>
      </c>
      <c r="AA85" s="69">
        <v>43.4</v>
      </c>
      <c r="AB85" s="69">
        <v>43</v>
      </c>
      <c r="AC85" s="69">
        <v>32</v>
      </c>
      <c r="AD85" s="69">
        <v>7.6</v>
      </c>
      <c r="AE85" s="69">
        <v>6</v>
      </c>
      <c r="AF85" s="122">
        <v>3</v>
      </c>
      <c r="AG85" s="119">
        <v>60</v>
      </c>
      <c r="AH85" s="51">
        <f>IF(ABS(MAX(B85:AF85))&gt;ABS(MIN(B85:AF85)),MAX(B85:AF85),MIN(B85:AF85))</f>
        <v>47</v>
      </c>
      <c r="AI85" s="120">
        <f>INDEX($B$9:$AF$9,1,MATCH(AH85,B85:AF85,0))</f>
        <v>0.8125</v>
      </c>
    </row>
    <row r="86" spans="1:37" x14ac:dyDescent="0.25">
      <c r="A86" s="123" t="s">
        <v>92</v>
      </c>
      <c r="B86" s="84">
        <v>-26</v>
      </c>
      <c r="C86" s="84">
        <v>-26.2</v>
      </c>
      <c r="D86" s="84">
        <v>-22.9</v>
      </c>
      <c r="E86" s="84">
        <v>-24.7</v>
      </c>
      <c r="F86" s="84">
        <v>-16.7</v>
      </c>
      <c r="G86" s="84">
        <v>-7.7</v>
      </c>
      <c r="H86" s="84">
        <v>0</v>
      </c>
      <c r="I86" s="84">
        <v>15.5</v>
      </c>
      <c r="J86" s="84">
        <v>23</v>
      </c>
      <c r="K86" s="84">
        <v>38.5</v>
      </c>
      <c r="L86" s="84">
        <v>50.2</v>
      </c>
      <c r="M86" s="84">
        <v>51.8</v>
      </c>
      <c r="N86" s="84">
        <v>46.8</v>
      </c>
      <c r="O86" s="84">
        <v>36.799999999999997</v>
      </c>
      <c r="P86" s="84">
        <v>27.5</v>
      </c>
      <c r="Q86" s="84">
        <v>23.4</v>
      </c>
      <c r="R86" s="84">
        <v>17.399999999999999</v>
      </c>
      <c r="S86" s="84">
        <v>23.4</v>
      </c>
      <c r="T86" s="84">
        <v>20.100000000000001</v>
      </c>
      <c r="U86" s="84">
        <v>21</v>
      </c>
      <c r="V86" s="84">
        <v>30.2</v>
      </c>
      <c r="W86" s="84">
        <v>36.799999999999997</v>
      </c>
      <c r="X86" s="84">
        <v>49.3</v>
      </c>
      <c r="Y86" s="84">
        <v>72.099999999999994</v>
      </c>
      <c r="Z86" s="84">
        <v>65.5</v>
      </c>
      <c r="AA86" s="124">
        <v>56.5</v>
      </c>
      <c r="AB86" s="124">
        <v>47.6</v>
      </c>
      <c r="AC86" s="124">
        <v>34</v>
      </c>
      <c r="AD86" s="124">
        <v>6</v>
      </c>
      <c r="AE86" s="124">
        <v>-14</v>
      </c>
      <c r="AF86" s="125">
        <v>-19</v>
      </c>
      <c r="AG86" s="126">
        <v>120</v>
      </c>
      <c r="AH86" s="51">
        <f>IF(ABS(MAX(B86:AF86))&gt;ABS(MIN(B86:AF86)),MAX(B86:AF86),MIN(B86:AF86))</f>
        <v>72.099999999999994</v>
      </c>
      <c r="AI86" s="120">
        <f>INDEX($B$9:$AF$9,1,MATCH(AH86,B86:AF86,0))</f>
        <v>0.79166666666666663</v>
      </c>
    </row>
    <row r="87" spans="1:37" ht="15.75" thickBot="1" x14ac:dyDescent="0.3">
      <c r="A87" s="123" t="s">
        <v>93</v>
      </c>
      <c r="B87" s="84">
        <v>12</v>
      </c>
      <c r="C87" s="84">
        <v>5.3</v>
      </c>
      <c r="D87" s="84">
        <v>15.8</v>
      </c>
      <c r="E87" s="84">
        <v>8.1</v>
      </c>
      <c r="F87" s="84">
        <v>9.1999999999999993</v>
      </c>
      <c r="G87" s="84">
        <v>10.8</v>
      </c>
      <c r="H87" s="84">
        <v>7.4</v>
      </c>
      <c r="I87" s="84">
        <v>22.8</v>
      </c>
      <c r="J87" s="84">
        <v>28.9</v>
      </c>
      <c r="K87" s="84">
        <v>29.5</v>
      </c>
      <c r="L87" s="84">
        <v>28</v>
      </c>
      <c r="M87" s="84">
        <v>9.1</v>
      </c>
      <c r="N87" s="84">
        <v>-5</v>
      </c>
      <c r="O87" s="84">
        <v>72.2</v>
      </c>
      <c r="P87" s="84">
        <v>19.399999999999999</v>
      </c>
      <c r="Q87" s="84">
        <v>25</v>
      </c>
      <c r="R87" s="84">
        <v>28</v>
      </c>
      <c r="S87" s="84">
        <v>26.5</v>
      </c>
      <c r="T87" s="84">
        <v>42.2</v>
      </c>
      <c r="U87" s="84">
        <v>27.5</v>
      </c>
      <c r="V87" s="84">
        <v>42.1</v>
      </c>
      <c r="W87" s="84">
        <v>29.8</v>
      </c>
      <c r="X87" s="84">
        <v>32.799999999999997</v>
      </c>
      <c r="Y87" s="84">
        <v>16.399999999999999</v>
      </c>
      <c r="Z87" s="84">
        <v>25.8</v>
      </c>
      <c r="AA87" s="124">
        <v>14.4</v>
      </c>
      <c r="AB87" s="124">
        <v>32</v>
      </c>
      <c r="AC87" s="124">
        <v>49</v>
      </c>
      <c r="AD87" s="124">
        <v>57</v>
      </c>
      <c r="AE87" s="124">
        <v>46</v>
      </c>
      <c r="AF87" s="125">
        <v>41</v>
      </c>
      <c r="AG87" s="126"/>
      <c r="AH87" s="51">
        <f>IF(ABS(MAX(B87:AF87))&gt;ABS(MIN(B87:AF87)),MAX(B87:AF87),MIN(B87:AF87))</f>
        <v>72.2</v>
      </c>
      <c r="AI87" s="120">
        <f>INDEX($B$9:$AF$9,1,MATCH(AH87,B87:AF87,0))</f>
        <v>0.45833333333333298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951.14</v>
      </c>
      <c r="C188" s="163">
        <f>INDEX(F9:M9,1,MATCH(MAX(F65:M65),F65:M65,0))</f>
        <v>0.33333333333333331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30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30)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30)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695.64</v>
      </c>
      <c r="U193" s="172">
        <f t="shared" si="37"/>
        <v>678.44</v>
      </c>
      <c r="V193" s="172">
        <f t="shared" si="37"/>
        <v>661.74</v>
      </c>
      <c r="W193" s="172">
        <f t="shared" si="37"/>
        <v>639.74</v>
      </c>
      <c r="X193" s="172">
        <f t="shared" si="37"/>
        <v>655.04</v>
      </c>
      <c r="Y193" s="172">
        <f t="shared" si="37"/>
        <v>680.04</v>
      </c>
      <c r="Z193" s="172">
        <f t="shared" si="37"/>
        <v>757.24</v>
      </c>
      <c r="AA193" s="172">
        <f t="shared" si="37"/>
        <v>753.43999999999994</v>
      </c>
      <c r="AB193" s="172">
        <f t="shared" si="37"/>
        <v>834.04</v>
      </c>
      <c r="AC193" s="172">
        <f t="shared" si="37"/>
        <v>921.33999999999992</v>
      </c>
      <c r="AD193" s="172">
        <f t="shared" si="37"/>
        <v>951.14</v>
      </c>
      <c r="AE193" s="172">
        <f t="shared" si="37"/>
        <v>920.44</v>
      </c>
      <c r="AF193" s="172">
        <f t="shared" si="37"/>
        <v>919.24</v>
      </c>
      <c r="AG193" s="172">
        <f t="shared" si="37"/>
        <v>920.14</v>
      </c>
      <c r="AH193" s="172">
        <f t="shared" si="37"/>
        <v>888.74</v>
      </c>
      <c r="AI193" s="172">
        <f t="shared" si="37"/>
        <v>878.74</v>
      </c>
      <c r="AJ193" s="172">
        <f t="shared" si="37"/>
        <v>906.74</v>
      </c>
      <c r="AK193" s="172">
        <f t="shared" si="37"/>
        <v>923.56999999999994</v>
      </c>
      <c r="AL193" s="172">
        <f t="shared" si="37"/>
        <v>921.44</v>
      </c>
      <c r="AM193" s="172">
        <f t="shared" si="37"/>
        <v>902.69999999999993</v>
      </c>
      <c r="AN193" s="172">
        <f t="shared" si="37"/>
        <v>887.09</v>
      </c>
      <c r="AO193" s="172">
        <f t="shared" si="37"/>
        <v>893.59</v>
      </c>
      <c r="AP193" s="172">
        <f t="shared" si="37"/>
        <v>958.43000000000006</v>
      </c>
      <c r="AQ193" s="172">
        <f t="shared" si="37"/>
        <v>1066.2</v>
      </c>
      <c r="AR193" s="172">
        <f t="shared" si="37"/>
        <v>1135.43</v>
      </c>
      <c r="AS193" s="172">
        <f t="shared" si="37"/>
        <v>1093.74</v>
      </c>
      <c r="AT193" s="172">
        <f t="shared" si="37"/>
        <v>1067.1399999999999</v>
      </c>
      <c r="AU193" s="172">
        <f t="shared" si="37"/>
        <v>1017.24</v>
      </c>
      <c r="AV193" s="172">
        <f t="shared" si="37"/>
        <v>886.94</v>
      </c>
      <c r="AW193" s="172">
        <f t="shared" si="37"/>
        <v>819.44</v>
      </c>
      <c r="AX193" s="172">
        <f t="shared" si="37"/>
        <v>813.44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63" priority="181">
      <formula>S$9&gt;=20/24</formula>
    </cfRule>
    <cfRule type="expression" dxfId="462" priority="182">
      <formula>AND(S$9&gt;=14/24,S$9&lt;20/24)</formula>
    </cfRule>
    <cfRule type="expression" dxfId="461" priority="183">
      <formula>AND(S$9&gt;=8/24,S$9&lt;14/24)</formula>
    </cfRule>
    <cfRule type="expression" dxfId="460" priority="184">
      <formula>S$9&lt;8/24</formula>
    </cfRule>
  </conditionalFormatting>
  <conditionalFormatting sqref="B8:AF10 AA70:AF70 B70:Q70 L32:Z33 L31:Q31 B47:AF47 B71:AF71 C173:AF179 M36 N35:Q36 M37:Q39 L34:Q34 L49:T50 V35:W35 S34:W34 K73:Z76 K72:Q72 B72:I76 L51:Q51 K78:Z79 B77:Z77 B78:I79 R11:T11 AA48:AF50 AA72:AF79 B48:K51 B59:AF69 M52:Q58 N29:U29 W34:Z35 AA34:AF34 U11:AF12 L44:AF46">
    <cfRule type="expression" dxfId="459" priority="177">
      <formula>B$9&gt;=20/24</formula>
    </cfRule>
    <cfRule type="expression" dxfId="458" priority="178">
      <formula>AND(B$9&gt;=14/24,B$9&lt;20/24)</formula>
    </cfRule>
    <cfRule type="expression" dxfId="457" priority="179">
      <formula>AND(B$9&gt;=8/24,B$9&lt;14/24)</formula>
    </cfRule>
    <cfRule type="expression" dxfId="456" priority="180">
      <formula>B$9&lt;8/24</formula>
    </cfRule>
  </conditionalFormatting>
  <conditionalFormatting sqref="B171:AF171">
    <cfRule type="expression" dxfId="455" priority="173">
      <formula>B$9&gt;=20/24</formula>
    </cfRule>
    <cfRule type="expression" dxfId="454" priority="174">
      <formula>AND(B$9&gt;=14/24,B$9&lt;20/24)</formula>
    </cfRule>
    <cfRule type="expression" dxfId="453" priority="175">
      <formula>AND(B$9&gt;=8/24,B$9&lt;14/24)</formula>
    </cfRule>
    <cfRule type="expression" dxfId="452" priority="176">
      <formula>B$9&lt;8/24</formula>
    </cfRule>
  </conditionalFormatting>
  <conditionalFormatting sqref="AL4:AL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451" priority="168">
      <formula>L$9&gt;=20/24</formula>
    </cfRule>
    <cfRule type="expression" dxfId="450" priority="169">
      <formula>AND(L$9&gt;=14/24,L$9&lt;20/24)</formula>
    </cfRule>
    <cfRule type="expression" dxfId="449" priority="170">
      <formula>AND(L$9&gt;=8/24,L$9&lt;14/24)</formula>
    </cfRule>
    <cfRule type="expression" dxfId="448" priority="171">
      <formula>L$9&lt;8/24</formula>
    </cfRule>
  </conditionalFormatting>
  <conditionalFormatting sqref="L35:M35">
    <cfRule type="expression" dxfId="447" priority="164">
      <formula>L$9&gt;=20/24</formula>
    </cfRule>
    <cfRule type="expression" dxfId="446" priority="165">
      <formula>AND(L$9&gt;=14/24,L$9&lt;20/24)</formula>
    </cfRule>
    <cfRule type="expression" dxfId="445" priority="166">
      <formula>AND(L$9&gt;=8/24,L$9&lt;14/24)</formula>
    </cfRule>
    <cfRule type="expression" dxfId="444" priority="167">
      <formula>L$9&lt;8/24</formula>
    </cfRule>
  </conditionalFormatting>
  <conditionalFormatting sqref="U13:AF13">
    <cfRule type="expression" dxfId="443" priority="160">
      <formula>U$9&gt;=20/24</formula>
    </cfRule>
    <cfRule type="expression" dxfId="442" priority="161">
      <formula>AND(U$9&gt;=14/24,U$9&lt;20/24)</formula>
    </cfRule>
    <cfRule type="expression" dxfId="441" priority="162">
      <formula>AND(U$9&gt;=8/24,U$9&lt;14/24)</formula>
    </cfRule>
    <cfRule type="expression" dxfId="440" priority="163">
      <formula>U$9&lt;8/24</formula>
    </cfRule>
  </conditionalFormatting>
  <conditionalFormatting sqref="R31:Z31">
    <cfRule type="expression" dxfId="439" priority="156">
      <formula>R$9&gt;=20/24</formula>
    </cfRule>
    <cfRule type="expression" dxfId="438" priority="157">
      <formula>AND(R$9&gt;=14/24,R$9&lt;20/24)</formula>
    </cfRule>
    <cfRule type="expression" dxfId="437" priority="158">
      <formula>AND(R$9&gt;=8/24,R$9&lt;14/24)</formula>
    </cfRule>
    <cfRule type="expression" dxfId="436" priority="159">
      <formula>R$9&lt;8/24</formula>
    </cfRule>
  </conditionalFormatting>
  <conditionalFormatting sqref="R48:Z48">
    <cfRule type="expression" dxfId="435" priority="152">
      <formula>R$9&gt;=20/24</formula>
    </cfRule>
    <cfRule type="expression" dxfId="434" priority="153">
      <formula>AND(R$9&gt;=14/24,R$9&lt;20/24)</formula>
    </cfRule>
    <cfRule type="expression" dxfId="433" priority="154">
      <formula>AND(R$9&gt;=8/24,R$9&lt;14/24)</formula>
    </cfRule>
    <cfRule type="expression" dxfId="432" priority="155">
      <formula>R$9&lt;8/24</formula>
    </cfRule>
  </conditionalFormatting>
  <conditionalFormatting sqref="R70:Z70">
    <cfRule type="expression" dxfId="431" priority="148">
      <formula>R$9&gt;=20/24</formula>
    </cfRule>
    <cfRule type="expression" dxfId="430" priority="149">
      <formula>AND(R$9&gt;=14/24,R$9&lt;20/24)</formula>
    </cfRule>
    <cfRule type="expression" dxfId="429" priority="150">
      <formula>AND(R$9&gt;=8/24,R$9&lt;14/24)</formula>
    </cfRule>
    <cfRule type="expression" dxfId="428" priority="151">
      <formula>R$9&lt;8/24</formula>
    </cfRule>
  </conditionalFormatting>
  <conditionalFormatting sqref="R72:Z72">
    <cfRule type="expression" dxfId="427" priority="144">
      <formula>R$9&gt;=20/24</formula>
    </cfRule>
    <cfRule type="expression" dxfId="426" priority="145">
      <formula>AND(R$9&gt;=14/24,R$9&lt;20/24)</formula>
    </cfRule>
    <cfRule type="expression" dxfId="425" priority="146">
      <formula>AND(R$9&gt;=8/24,R$9&lt;14/24)</formula>
    </cfRule>
    <cfRule type="expression" dxfId="424" priority="147">
      <formula>R$9&lt;8/24</formula>
    </cfRule>
  </conditionalFormatting>
  <conditionalFormatting sqref="L11:Q13 R14:T21 U16:W21 X21:Y21">
    <cfRule type="expression" dxfId="423" priority="140">
      <formula>L$9&gt;=20/24</formula>
    </cfRule>
    <cfRule type="expression" dxfId="422" priority="141">
      <formula>AND(L$9&gt;=14/24,L$9&lt;20/24)</formula>
    </cfRule>
    <cfRule type="expression" dxfId="421" priority="142">
      <formula>AND(L$9&gt;=8/24,L$9&lt;14/24)</formula>
    </cfRule>
    <cfRule type="expression" dxfId="420" priority="143">
      <formula>L$9&lt;8/24</formula>
    </cfRule>
  </conditionalFormatting>
  <conditionalFormatting sqref="L40:Q40">
    <cfRule type="expression" dxfId="419" priority="136">
      <formula>L$9&gt;=20/24</formula>
    </cfRule>
    <cfRule type="expression" dxfId="418" priority="137">
      <formula>AND(L$9&gt;=14/24,L$9&lt;20/24)</formula>
    </cfRule>
    <cfRule type="expression" dxfId="417" priority="138">
      <formula>AND(L$9&gt;=8/24,L$9&lt;14/24)</formula>
    </cfRule>
    <cfRule type="expression" dxfId="416" priority="139">
      <formula>L$9&lt;8/24</formula>
    </cfRule>
  </conditionalFormatting>
  <conditionalFormatting sqref="L41:Q41">
    <cfRule type="expression" dxfId="415" priority="132">
      <formula>L$9&gt;=20/24</formula>
    </cfRule>
    <cfRule type="expression" dxfId="414" priority="133">
      <formula>AND(L$9&gt;=14/24,L$9&lt;20/24)</formula>
    </cfRule>
    <cfRule type="expression" dxfId="413" priority="134">
      <formula>AND(L$9&gt;=8/24,L$9&lt;14/24)</formula>
    </cfRule>
    <cfRule type="expression" dxfId="412" priority="135">
      <formula>L$9&lt;8/24</formula>
    </cfRule>
  </conditionalFormatting>
  <conditionalFormatting sqref="L36:L39">
    <cfRule type="expression" dxfId="411" priority="128">
      <formula>L$9&gt;=20/24</formula>
    </cfRule>
    <cfRule type="expression" dxfId="410" priority="129">
      <formula>AND(L$9&gt;=14/24,L$9&lt;20/24)</formula>
    </cfRule>
    <cfRule type="expression" dxfId="409" priority="130">
      <formula>AND(L$9&gt;=8/24,L$9&lt;14/24)</formula>
    </cfRule>
    <cfRule type="expression" dxfId="408" priority="131">
      <formula>L$9&lt;8/24</formula>
    </cfRule>
  </conditionalFormatting>
  <conditionalFormatting sqref="V29:AF29">
    <cfRule type="expression" dxfId="407" priority="124">
      <formula>V$9&gt;=20/24</formula>
    </cfRule>
    <cfRule type="expression" dxfId="406" priority="125">
      <formula>AND(V$9&gt;=14/24,V$9&lt;20/24)</formula>
    </cfRule>
    <cfRule type="expression" dxfId="405" priority="126">
      <formula>AND(V$9&gt;=8/24,V$9&lt;14/24)</formula>
    </cfRule>
    <cfRule type="expression" dxfId="404" priority="127">
      <formula>V$9&lt;8/24</formula>
    </cfRule>
  </conditionalFormatting>
  <conditionalFormatting sqref="R12:T13 U14:W15 X14:AA19 Z20:AA27 X20:Y20 AB14:AF27">
    <cfRule type="expression" dxfId="403" priority="120">
      <formula>R$9&gt;=20/24</formula>
    </cfRule>
    <cfRule type="expression" dxfId="402" priority="121">
      <formula>AND(R$9&gt;=14/24,R$9&lt;20/24)</formula>
    </cfRule>
    <cfRule type="expression" dxfId="401" priority="122">
      <formula>AND(R$9&gt;=8/24,R$9&lt;14/24)</formula>
    </cfRule>
    <cfRule type="expression" dxfId="400" priority="123">
      <formula>R$9&lt;8/24</formula>
    </cfRule>
  </conditionalFormatting>
  <conditionalFormatting sqref="R34:R39 S35:U39 V36:Z39 AA37:AF39">
    <cfRule type="expression" dxfId="399" priority="116">
      <formula>R$9&gt;=20/24</formula>
    </cfRule>
    <cfRule type="expression" dxfId="398" priority="117">
      <formula>AND(R$9&gt;=14/24,R$9&lt;20/24)</formula>
    </cfRule>
    <cfRule type="expression" dxfId="397" priority="118">
      <formula>AND(R$9&gt;=8/24,R$9&lt;14/24)</formula>
    </cfRule>
    <cfRule type="expression" dxfId="396" priority="119">
      <formula>R$9&lt;8/24</formula>
    </cfRule>
  </conditionalFormatting>
  <conditionalFormatting sqref="R40:AF40">
    <cfRule type="expression" dxfId="395" priority="112">
      <formula>R$9&gt;=20/24</formula>
    </cfRule>
    <cfRule type="expression" dxfId="394" priority="113">
      <formula>AND(R$9&gt;=14/24,R$9&lt;20/24)</formula>
    </cfRule>
    <cfRule type="expression" dxfId="393" priority="114">
      <formula>AND(R$9&gt;=8/24,R$9&lt;14/24)</formula>
    </cfRule>
    <cfRule type="expression" dxfId="392" priority="115">
      <formula>R$9&lt;8/24</formula>
    </cfRule>
  </conditionalFormatting>
  <conditionalFormatting sqref="R41:AF41">
    <cfRule type="expression" dxfId="391" priority="108">
      <formula>R$9&gt;=20/24</formula>
    </cfRule>
    <cfRule type="expression" dxfId="390" priority="109">
      <formula>AND(R$9&gt;=14/24,R$9&lt;20/24)</formula>
    </cfRule>
    <cfRule type="expression" dxfId="389" priority="110">
      <formula>AND(R$9&gt;=8/24,R$9&lt;14/24)</formula>
    </cfRule>
    <cfRule type="expression" dxfId="388" priority="111">
      <formula>R$9&lt;8/24</formula>
    </cfRule>
  </conditionalFormatting>
  <conditionalFormatting sqref="R51:AF58">
    <cfRule type="expression" dxfId="387" priority="104">
      <formula>R$9&gt;=20/24</formula>
    </cfRule>
    <cfRule type="expression" dxfId="386" priority="105">
      <formula>AND(R$9&gt;=14/24,R$9&lt;20/24)</formula>
    </cfRule>
    <cfRule type="expression" dxfId="385" priority="106">
      <formula>AND(R$9&gt;=8/24,R$9&lt;14/24)</formula>
    </cfRule>
    <cfRule type="expression" dxfId="384" priority="107">
      <formula>R$9&lt;8/24</formula>
    </cfRule>
  </conditionalFormatting>
  <conditionalFormatting sqref="AA83:AF86">
    <cfRule type="expression" dxfId="383" priority="100">
      <formula>AA$9&gt;=20/24</formula>
    </cfRule>
    <cfRule type="expression" dxfId="382" priority="101">
      <formula>AND(AA$9&gt;=14/24,AA$9&lt;20/24)</formula>
    </cfRule>
    <cfRule type="expression" dxfId="381" priority="102">
      <formula>AND(AA$9&gt;=8/24,AA$9&lt;14/24)</formula>
    </cfRule>
    <cfRule type="expression" dxfId="380" priority="103">
      <formula>AA$9&lt;8/24</formula>
    </cfRule>
  </conditionalFormatting>
  <conditionalFormatting sqref="B83:I86 K83:K86">
    <cfRule type="expression" dxfId="379" priority="96">
      <formula>B$9&gt;=20/24</formula>
    </cfRule>
    <cfRule type="expression" dxfId="378" priority="97">
      <formula>AND(B$9&gt;=14/24,B$9&lt;20/24)</formula>
    </cfRule>
    <cfRule type="expression" dxfId="377" priority="98">
      <formula>AND(B$9&gt;=8/24,B$9&lt;14/24)</formula>
    </cfRule>
    <cfRule type="expression" dxfId="376" priority="99">
      <formula>B$9&lt;8/24</formula>
    </cfRule>
  </conditionalFormatting>
  <conditionalFormatting sqref="L83:Q86">
    <cfRule type="expression" dxfId="375" priority="92">
      <formula>L$9&gt;=20/24</formula>
    </cfRule>
    <cfRule type="expression" dxfId="374" priority="93">
      <formula>AND(L$9&gt;=14/24,L$9&lt;20/24)</formula>
    </cfRule>
    <cfRule type="expression" dxfId="373" priority="94">
      <formula>AND(L$9&gt;=8/24,L$9&lt;14/24)</formula>
    </cfRule>
    <cfRule type="expression" dxfId="372" priority="95">
      <formula>L$9&lt;8/24</formula>
    </cfRule>
  </conditionalFormatting>
  <conditionalFormatting sqref="R83:Z86">
    <cfRule type="expression" dxfId="371" priority="88">
      <formula>R$9&gt;=20/24</formula>
    </cfRule>
    <cfRule type="expression" dxfId="370" priority="89">
      <formula>AND(R$9&gt;=14/24,R$9&lt;20/24)</formula>
    </cfRule>
    <cfRule type="expression" dxfId="369" priority="90">
      <formula>AND(R$9&gt;=8/24,R$9&lt;14/24)</formula>
    </cfRule>
    <cfRule type="expression" dxfId="368" priority="91">
      <formula>R$9&lt;8/24</formula>
    </cfRule>
  </conditionalFormatting>
  <conditionalFormatting sqref="AG42 B15:Q15 B17:Q17 B19:Q19 B11:Q13 V29:AA29 B27:U29 W28:X28 R11:W21 V27:W28 X27 X11:AA19 Z20:AA28 Y27:Y28 X20:Y21 AB11:AF29 B30:AF47">
    <cfRule type="expression" dxfId="367" priority="87">
      <formula>B11&gt;$AG11</formula>
    </cfRule>
  </conditionalFormatting>
  <conditionalFormatting sqref="T192:AX192">
    <cfRule type="expression" dxfId="366" priority="83">
      <formula>T$9&gt;=20/24</formula>
    </cfRule>
    <cfRule type="expression" dxfId="365" priority="84">
      <formula>AND(T$9&gt;=14/24,T$9&lt;20/24)</formula>
    </cfRule>
    <cfRule type="expression" dxfId="364" priority="85">
      <formula>AND(T$9&gt;=8/24,T$9&lt;14/24)</formula>
    </cfRule>
    <cfRule type="expression" dxfId="363" priority="86">
      <formula>T$9&lt;8/24</formula>
    </cfRule>
  </conditionalFormatting>
  <conditionalFormatting sqref="A11:A86 A88:A180">
    <cfRule type="expression" dxfId="362" priority="82">
      <formula>$AH11=0</formula>
    </cfRule>
  </conditionalFormatting>
  <conditionalFormatting sqref="AA87:AF87">
    <cfRule type="expression" dxfId="361" priority="78">
      <formula>AA$9&gt;=20/24</formula>
    </cfRule>
    <cfRule type="expression" dxfId="360" priority="79">
      <formula>AND(AA$9&gt;=14/24,AA$9&lt;20/24)</formula>
    </cfRule>
    <cfRule type="expression" dxfId="359" priority="80">
      <formula>AND(AA$9&gt;=8/24,AA$9&lt;14/24)</formula>
    </cfRule>
    <cfRule type="expression" dxfId="358" priority="81">
      <formula>AA$9&lt;8/24</formula>
    </cfRule>
  </conditionalFormatting>
  <conditionalFormatting sqref="B87:I87 K87">
    <cfRule type="expression" dxfId="357" priority="74">
      <formula>B$9&gt;=20/24</formula>
    </cfRule>
    <cfRule type="expression" dxfId="356" priority="75">
      <formula>AND(B$9&gt;=14/24,B$9&lt;20/24)</formula>
    </cfRule>
    <cfRule type="expression" dxfId="355" priority="76">
      <formula>AND(B$9&gt;=8/24,B$9&lt;14/24)</formula>
    </cfRule>
    <cfRule type="expression" dxfId="354" priority="77">
      <formula>B$9&lt;8/24</formula>
    </cfRule>
  </conditionalFormatting>
  <conditionalFormatting sqref="L87:Q87">
    <cfRule type="expression" dxfId="353" priority="70">
      <formula>L$9&gt;=20/24</formula>
    </cfRule>
    <cfRule type="expression" dxfId="352" priority="71">
      <formula>AND(L$9&gt;=14/24,L$9&lt;20/24)</formula>
    </cfRule>
    <cfRule type="expression" dxfId="351" priority="72">
      <formula>AND(L$9&gt;=8/24,L$9&lt;14/24)</formula>
    </cfRule>
    <cfRule type="expression" dxfId="350" priority="73">
      <formula>L$9&lt;8/24</formula>
    </cfRule>
  </conditionalFormatting>
  <conditionalFormatting sqref="R87:Z87">
    <cfRule type="expression" dxfId="349" priority="66">
      <formula>R$9&gt;=20/24</formula>
    </cfRule>
    <cfRule type="expression" dxfId="348" priority="67">
      <formula>AND(R$9&gt;=14/24,R$9&lt;20/24)</formula>
    </cfRule>
    <cfRule type="expression" dxfId="347" priority="68">
      <formula>AND(R$9&gt;=8/24,R$9&lt;14/24)</formula>
    </cfRule>
    <cfRule type="expression" dxfId="346" priority="69">
      <formula>R$9&lt;8/24</formula>
    </cfRule>
  </conditionalFormatting>
  <conditionalFormatting sqref="A87">
    <cfRule type="expression" dxfId="345" priority="65">
      <formula>$AH87=0</formula>
    </cfRule>
  </conditionalFormatting>
  <conditionalFormatting sqref="B28:AF28">
    <cfRule type="expression" dxfId="344" priority="61">
      <formula>B$9&gt;=20/24</formula>
    </cfRule>
    <cfRule type="expression" dxfId="343" priority="62">
      <formula>AND(B$9&gt;=14/24,B$9&lt;20/24)</formula>
    </cfRule>
    <cfRule type="expression" dxfId="342" priority="63">
      <formula>AND(B$9&gt;=8/24,B$9&lt;14/24)</formula>
    </cfRule>
    <cfRule type="expression" dxfId="341" priority="64">
      <formula>B$9&lt;8/24</formula>
    </cfRule>
  </conditionalFormatting>
  <conditionalFormatting sqref="W28:AF28">
    <cfRule type="expression" dxfId="340" priority="57">
      <formula>W$9&gt;=20/24</formula>
    </cfRule>
    <cfRule type="expression" dxfId="339" priority="58">
      <formula>AND(W$9&gt;=14/24,W$9&lt;20/24)</formula>
    </cfRule>
    <cfRule type="expression" dxfId="338" priority="59">
      <formula>AND(W$9&gt;=8/24,W$9&lt;14/24)</formula>
    </cfRule>
    <cfRule type="expression" dxfId="337" priority="60">
      <formula>W$9&lt;8/24</formula>
    </cfRule>
  </conditionalFormatting>
  <conditionalFormatting sqref="B14:H14">
    <cfRule type="expression" dxfId="336" priority="56">
      <formula>B14&gt;$AG14</formula>
    </cfRule>
  </conditionalFormatting>
  <conditionalFormatting sqref="B16:R16">
    <cfRule type="expression" dxfId="335" priority="52">
      <formula>B$9&gt;=20/24</formula>
    </cfRule>
    <cfRule type="expression" dxfId="334" priority="53">
      <formula>AND(B$9&gt;=14/24,B$9&lt;20/24)</formula>
    </cfRule>
    <cfRule type="expression" dxfId="333" priority="54">
      <formula>AND(B$9&gt;=8/24,B$9&lt;14/24)</formula>
    </cfRule>
    <cfRule type="expression" dxfId="332" priority="55">
      <formula>B$9&lt;8/24</formula>
    </cfRule>
  </conditionalFormatting>
  <conditionalFormatting sqref="B16:Q16">
    <cfRule type="expression" dxfId="331" priority="51">
      <formula>B16&gt;$AG16</formula>
    </cfRule>
  </conditionalFormatting>
  <conditionalFormatting sqref="B18:Q18">
    <cfRule type="expression" dxfId="330" priority="47">
      <formula>B$9&gt;=20/24</formula>
    </cfRule>
    <cfRule type="expression" dxfId="329" priority="48">
      <formula>AND(B$9&gt;=14/24,B$9&lt;20/24)</formula>
    </cfRule>
    <cfRule type="expression" dxfId="328" priority="49">
      <formula>AND(B$9&gt;=8/24,B$9&lt;14/24)</formula>
    </cfRule>
    <cfRule type="expression" dxfId="327" priority="50">
      <formula>B$9&lt;8/24</formula>
    </cfRule>
  </conditionalFormatting>
  <conditionalFormatting sqref="B18:Q18">
    <cfRule type="expression" dxfId="326" priority="46">
      <formula>B18&gt;$AG18</formula>
    </cfRule>
  </conditionalFormatting>
  <conditionalFormatting sqref="B20:Q26 R25:Y26 R22:Y23">
    <cfRule type="expression" dxfId="325" priority="42">
      <formula>B$9&gt;=20/24</formula>
    </cfRule>
    <cfRule type="expression" dxfId="324" priority="43">
      <formula>AND(B$9&gt;=14/24,B$9&lt;20/24)</formula>
    </cfRule>
    <cfRule type="expression" dxfId="323" priority="44">
      <formula>AND(B$9&gt;=8/24,B$9&lt;14/24)</formula>
    </cfRule>
    <cfRule type="expression" dxfId="322" priority="45">
      <formula>B$9&lt;8/24</formula>
    </cfRule>
  </conditionalFormatting>
  <conditionalFormatting sqref="B20:Q26 R25:Y26 R22:Y23">
    <cfRule type="expression" dxfId="321" priority="41">
      <formula>B20&gt;$AG20</formula>
    </cfRule>
  </conditionalFormatting>
  <conditionalFormatting sqref="B58:L58 B52:L52">
    <cfRule type="expression" dxfId="320" priority="37">
      <formula>B$9&gt;=20/24</formula>
    </cfRule>
    <cfRule type="expression" dxfId="319" priority="38">
      <formula>AND(B$9&gt;=14/24,B$9&lt;20/24)</formula>
    </cfRule>
    <cfRule type="expression" dxfId="318" priority="39">
      <formula>AND(B$9&gt;=8/24,B$9&lt;14/24)</formula>
    </cfRule>
    <cfRule type="expression" dxfId="317" priority="40">
      <formula>B$9&lt;8/24</formula>
    </cfRule>
  </conditionalFormatting>
  <conditionalFormatting sqref="J72:J76 J78:J79">
    <cfRule type="expression" dxfId="316" priority="32">
      <formula>J$9&gt;=20/24</formula>
    </cfRule>
    <cfRule type="expression" dxfId="315" priority="33">
      <formula>AND(J$9&gt;=14/24,J$9&lt;20/24)</formula>
    </cfRule>
    <cfRule type="expression" dxfId="314" priority="34">
      <formula>AND(J$9&gt;=8/24,J$9&lt;14/24)</formula>
    </cfRule>
    <cfRule type="expression" dxfId="313" priority="35">
      <formula>J$9&lt;8/24</formula>
    </cfRule>
  </conditionalFormatting>
  <conditionalFormatting sqref="J83:J86">
    <cfRule type="expression" dxfId="312" priority="28">
      <formula>J$9&gt;=20/24</formula>
    </cfRule>
    <cfRule type="expression" dxfId="311" priority="29">
      <formula>AND(J$9&gt;=14/24,J$9&lt;20/24)</formula>
    </cfRule>
    <cfRule type="expression" dxfId="310" priority="30">
      <formula>AND(J$9&gt;=8/24,J$9&lt;14/24)</formula>
    </cfRule>
    <cfRule type="expression" dxfId="309" priority="31">
      <formula>J$9&lt;8/24</formula>
    </cfRule>
  </conditionalFormatting>
  <conditionalFormatting sqref="J87">
    <cfRule type="expression" dxfId="308" priority="24">
      <formula>J$9&gt;=20/24</formula>
    </cfRule>
    <cfRule type="expression" dxfId="307" priority="25">
      <formula>AND(J$9&gt;=14/24,J$9&lt;20/24)</formula>
    </cfRule>
    <cfRule type="expression" dxfId="306" priority="26">
      <formula>AND(J$9&gt;=8/24,J$9&lt;14/24)</formula>
    </cfRule>
    <cfRule type="expression" dxfId="305" priority="27">
      <formula>J$9&lt;8/24</formula>
    </cfRule>
  </conditionalFormatting>
  <conditionalFormatting sqref="I14:K14">
    <cfRule type="expression" dxfId="304" priority="23">
      <formula>I14&gt;$AG14</formula>
    </cfRule>
  </conditionalFormatting>
  <conditionalFormatting sqref="L14:Q14">
    <cfRule type="expression" dxfId="303" priority="19">
      <formula>L$9&gt;=20/24</formula>
    </cfRule>
    <cfRule type="expression" dxfId="302" priority="20">
      <formula>AND(L$9&gt;=14/24,L$9&lt;20/24)</formula>
    </cfRule>
    <cfRule type="expression" dxfId="301" priority="21">
      <formula>AND(L$9&gt;=8/24,L$9&lt;14/24)</formula>
    </cfRule>
    <cfRule type="expression" dxfId="300" priority="22">
      <formula>L$9&lt;8/24</formula>
    </cfRule>
  </conditionalFormatting>
  <conditionalFormatting sqref="L14:Q14">
    <cfRule type="expression" dxfId="299" priority="18">
      <formula>L14&gt;$AG14</formula>
    </cfRule>
  </conditionalFormatting>
  <conditionalFormatting sqref="R24:Y24">
    <cfRule type="expression" dxfId="298" priority="14">
      <formula>R$9&gt;=20/24</formula>
    </cfRule>
    <cfRule type="expression" dxfId="297" priority="15">
      <formula>AND(R$9&gt;=14/24,R$9&lt;20/24)</formula>
    </cfRule>
    <cfRule type="expression" dxfId="296" priority="16">
      <formula>AND(R$9&gt;=8/24,R$9&lt;14/24)</formula>
    </cfRule>
    <cfRule type="expression" dxfId="295" priority="17">
      <formula>R$9&lt;8/24</formula>
    </cfRule>
  </conditionalFormatting>
  <conditionalFormatting sqref="R24:Y24">
    <cfRule type="expression" dxfId="294" priority="13">
      <formula>R24&gt;$AG24</formula>
    </cfRule>
  </conditionalFormatting>
  <conditionalFormatting sqref="R27:Y27">
    <cfRule type="expression" dxfId="293" priority="9">
      <formula>R$9&gt;=20/24</formula>
    </cfRule>
    <cfRule type="expression" dxfId="292" priority="10">
      <formula>AND(R$9&gt;=14/24,R$9&lt;20/24)</formula>
    </cfRule>
    <cfRule type="expression" dxfId="291" priority="11">
      <formula>AND(R$9&gt;=8/24,R$9&lt;14/24)</formula>
    </cfRule>
    <cfRule type="expression" dxfId="290" priority="12">
      <formula>R$9&lt;8/24</formula>
    </cfRule>
  </conditionalFormatting>
  <conditionalFormatting sqref="B53:L56">
    <cfRule type="expression" dxfId="289" priority="5">
      <formula>B$9&gt;=20/24</formula>
    </cfRule>
    <cfRule type="expression" dxfId="288" priority="6">
      <formula>AND(B$9&gt;=14/24,B$9&lt;20/24)</formula>
    </cfRule>
    <cfRule type="expression" dxfId="287" priority="7">
      <formula>AND(B$9&gt;=8/24,B$9&lt;14/24)</formula>
    </cfRule>
    <cfRule type="expression" dxfId="286" priority="8">
      <formula>B$9&lt;8/24</formula>
    </cfRule>
  </conditionalFormatting>
  <conditionalFormatting sqref="B57:L57">
    <cfRule type="expression" dxfId="285" priority="1">
      <formula>B$9&gt;=20/24</formula>
    </cfRule>
    <cfRule type="expression" dxfId="284" priority="2">
      <formula>AND(B$9&gt;=14/24,B$9&lt;20/24)</formula>
    </cfRule>
    <cfRule type="expression" dxfId="283" priority="3">
      <formula>AND(B$9&gt;=8/24,B$9&lt;14/24)</formula>
    </cfRule>
    <cfRule type="expression" dxfId="282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Normal="100" workbookViewId="0">
      <pane xSplit="1" ySplit="10" topLeftCell="D53" activePane="bottomRight" state="frozen"/>
      <selection activeCell="AF88" sqref="AF88"/>
      <selection pane="topRight" activeCell="AF88" sqref="AF88"/>
      <selection pane="bottomLeft" activeCell="AF88" sqref="AF88"/>
      <selection pane="bottomRight" activeCell="N76" sqref="N76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4" width="7.5703125" customWidth="1"/>
    <col min="15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31</v>
      </c>
      <c r="D4" s="226">
        <f ca="1">IFERROR(DATE(2021,4,13)+C4,"")</f>
        <v>44330</v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204</v>
      </c>
      <c r="C5" s="32">
        <f t="shared" ref="C5:AF5" si="0">C59</f>
        <v>191</v>
      </c>
      <c r="D5" s="32">
        <f t="shared" si="0"/>
        <v>172</v>
      </c>
      <c r="E5" s="32">
        <f t="shared" si="0"/>
        <v>163.19999999999999</v>
      </c>
      <c r="F5" s="32">
        <f t="shared" si="0"/>
        <v>173</v>
      </c>
      <c r="G5" s="32">
        <f t="shared" si="0"/>
        <v>203</v>
      </c>
      <c r="H5" s="32">
        <f t="shared" si="0"/>
        <v>228.78</v>
      </c>
      <c r="I5" s="32">
        <f t="shared" si="0"/>
        <v>301.5</v>
      </c>
      <c r="J5" s="32">
        <f t="shared" si="0"/>
        <v>310.60000000000002</v>
      </c>
      <c r="K5" s="32">
        <f t="shared" si="0"/>
        <v>257.3</v>
      </c>
      <c r="L5" s="32">
        <f t="shared" si="0"/>
        <v>291.2</v>
      </c>
      <c r="M5" s="32">
        <f t="shared" si="0"/>
        <v>283.40000000000003</v>
      </c>
      <c r="N5" s="32">
        <f t="shared" si="0"/>
        <v>273.07</v>
      </c>
      <c r="O5" s="32">
        <f t="shared" si="0"/>
        <v>288</v>
      </c>
      <c r="P5" s="32">
        <f t="shared" si="0"/>
        <v>270.3</v>
      </c>
      <c r="Q5" s="32">
        <f t="shared" si="0"/>
        <v>331.7</v>
      </c>
      <c r="R5" s="32">
        <f t="shared" si="0"/>
        <v>369.65999999999997</v>
      </c>
      <c r="S5" s="32">
        <f t="shared" si="0"/>
        <v>354.2</v>
      </c>
      <c r="T5" s="32">
        <f t="shared" si="0"/>
        <v>323.65999999999997</v>
      </c>
      <c r="U5" s="32">
        <f t="shared" si="0"/>
        <v>317.91999999999996</v>
      </c>
      <c r="V5" s="32">
        <f t="shared" si="0"/>
        <v>295.52</v>
      </c>
      <c r="W5" s="32">
        <f t="shared" si="0"/>
        <v>296</v>
      </c>
      <c r="X5" s="32">
        <f t="shared" si="0"/>
        <v>344.34000000000003</v>
      </c>
      <c r="Y5" s="32">
        <f t="shared" si="0"/>
        <v>426.84000000000003</v>
      </c>
      <c r="Z5" s="32">
        <f t="shared" si="0"/>
        <v>468.4</v>
      </c>
      <c r="AA5" s="32">
        <f t="shared" si="0"/>
        <v>453.17999999999995</v>
      </c>
      <c r="AB5" s="32">
        <f t="shared" si="0"/>
        <v>489</v>
      </c>
      <c r="AC5" s="32">
        <f t="shared" si="0"/>
        <v>477.6</v>
      </c>
      <c r="AD5" s="32">
        <f t="shared" si="0"/>
        <v>321.60000000000002</v>
      </c>
      <c r="AE5" s="32">
        <f t="shared" si="0"/>
        <v>309.8</v>
      </c>
      <c r="AF5" s="32">
        <f t="shared" si="0"/>
        <v>325.60000000000002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86"/>
      <c r="E6" s="186"/>
      <c r="F6" s="186"/>
      <c r="G6" s="186"/>
      <c r="H6" s="186"/>
      <c r="I6" s="186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970MW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Load=721</v>
      </c>
      <c r="B7" s="35">
        <f t="shared" ref="B7:AF7" si="1">B65</f>
        <v>787.64</v>
      </c>
      <c r="C7" s="35">
        <f t="shared" si="1"/>
        <v>737.93999999999994</v>
      </c>
      <c r="D7" s="35">
        <f t="shared" si="1"/>
        <v>720.74</v>
      </c>
      <c r="E7" s="35">
        <f t="shared" si="1"/>
        <v>723.04</v>
      </c>
      <c r="F7" s="35">
        <f t="shared" si="1"/>
        <v>734.84</v>
      </c>
      <c r="G7" s="35">
        <f t="shared" si="1"/>
        <v>764.34</v>
      </c>
      <c r="H7" s="35">
        <f t="shared" si="1"/>
        <v>790.72</v>
      </c>
      <c r="I7" s="35">
        <f t="shared" si="1"/>
        <v>851.13999999999987</v>
      </c>
      <c r="J7" s="35">
        <f t="shared" si="1"/>
        <v>889.33999999999992</v>
      </c>
      <c r="K7" s="35">
        <f t="shared" si="1"/>
        <v>930.04</v>
      </c>
      <c r="L7" s="35">
        <f>L65</f>
        <v>969.93999999999994</v>
      </c>
      <c r="M7" s="35">
        <f t="shared" si="1"/>
        <v>948.94</v>
      </c>
      <c r="N7" s="35">
        <f t="shared" si="1"/>
        <v>982.81</v>
      </c>
      <c r="O7" s="35">
        <f t="shared" si="1"/>
        <v>975.93999999999994</v>
      </c>
      <c r="P7" s="35">
        <f t="shared" si="1"/>
        <v>944.7399999999999</v>
      </c>
      <c r="Q7" s="35">
        <f t="shared" si="1"/>
        <v>935.24</v>
      </c>
      <c r="R7" s="35">
        <f t="shared" si="1"/>
        <v>956.2</v>
      </c>
      <c r="S7" s="35">
        <f t="shared" si="1"/>
        <v>937.74</v>
      </c>
      <c r="T7" s="35">
        <f t="shared" si="1"/>
        <v>901.9</v>
      </c>
      <c r="U7" s="35">
        <f t="shared" si="1"/>
        <v>896.06</v>
      </c>
      <c r="V7" s="35">
        <f t="shared" si="1"/>
        <v>890.56</v>
      </c>
      <c r="W7" s="35">
        <f t="shared" si="1"/>
        <v>857.44</v>
      </c>
      <c r="X7" s="35">
        <f t="shared" si="1"/>
        <v>919.08000000000015</v>
      </c>
      <c r="Y7" s="35">
        <f t="shared" si="1"/>
        <v>1027.8800000000001</v>
      </c>
      <c r="Z7" s="35">
        <f t="shared" si="1"/>
        <v>1170.24</v>
      </c>
      <c r="AA7" s="35">
        <f t="shared" si="1"/>
        <v>1158.42</v>
      </c>
      <c r="AB7" s="35">
        <f t="shared" si="1"/>
        <v>1133.9399999999998</v>
      </c>
      <c r="AC7" s="35">
        <f t="shared" si="1"/>
        <v>1096.04</v>
      </c>
      <c r="AD7" s="35">
        <f t="shared" si="1"/>
        <v>968.24000000000012</v>
      </c>
      <c r="AE7" s="35">
        <f t="shared" si="1"/>
        <v>892.04</v>
      </c>
      <c r="AF7" s="35">
        <f t="shared" si="1"/>
        <v>868.04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>
        <v>27</v>
      </c>
      <c r="C11" s="47">
        <v>27</v>
      </c>
      <c r="D11" s="47">
        <v>26.4</v>
      </c>
      <c r="E11" s="47">
        <v>26.5</v>
      </c>
      <c r="F11" s="47">
        <v>26.6</v>
      </c>
      <c r="G11" s="47">
        <v>26.3</v>
      </c>
      <c r="H11" s="47">
        <v>26.9</v>
      </c>
      <c r="I11" s="47">
        <v>27.7</v>
      </c>
      <c r="J11" s="47">
        <v>27.9</v>
      </c>
      <c r="K11" s="47">
        <v>28.3</v>
      </c>
      <c r="L11" s="48">
        <v>26.3</v>
      </c>
      <c r="M11" s="48">
        <v>26.3</v>
      </c>
      <c r="N11" s="48">
        <v>26.3</v>
      </c>
      <c r="O11" s="48">
        <v>26.9</v>
      </c>
      <c r="P11" s="48">
        <v>26.3</v>
      </c>
      <c r="Q11" s="48">
        <v>26.3</v>
      </c>
      <c r="R11" s="48">
        <v>26.8</v>
      </c>
      <c r="S11" s="49">
        <v>26.4</v>
      </c>
      <c r="T11" s="49">
        <v>27.8</v>
      </c>
      <c r="U11" s="49">
        <v>25.2</v>
      </c>
      <c r="V11" s="49">
        <v>23.9</v>
      </c>
      <c r="W11" s="49">
        <v>26.5</v>
      </c>
      <c r="X11" s="49">
        <v>26.3</v>
      </c>
      <c r="Y11" s="49">
        <v>27</v>
      </c>
      <c r="Z11" s="49">
        <v>25.7</v>
      </c>
      <c r="AA11" s="47">
        <v>26.1</v>
      </c>
      <c r="AB11" s="47">
        <v>26.1</v>
      </c>
      <c r="AC11" s="47">
        <v>26.3</v>
      </c>
      <c r="AD11" s="47">
        <v>24.7</v>
      </c>
      <c r="AE11" s="47">
        <v>25.5</v>
      </c>
      <c r="AF11" s="47">
        <v>25.5</v>
      </c>
      <c r="AG11" s="50">
        <v>60</v>
      </c>
      <c r="AH11" s="51">
        <f>MAX(B11:AF11)</f>
        <v>28.3</v>
      </c>
      <c r="AI11" s="52">
        <f>MIN(B11:AF11)</f>
        <v>23.9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>
        <v>37.200000000000003</v>
      </c>
      <c r="C12" s="55">
        <v>37.200000000000003</v>
      </c>
      <c r="D12" s="55">
        <v>37.200000000000003</v>
      </c>
      <c r="E12" s="55">
        <v>37</v>
      </c>
      <c r="F12" s="55">
        <v>37.700000000000003</v>
      </c>
      <c r="G12" s="55">
        <v>37.200000000000003</v>
      </c>
      <c r="H12" s="55">
        <v>37.6</v>
      </c>
      <c r="I12" s="55">
        <v>37.6</v>
      </c>
      <c r="J12" s="55">
        <v>37</v>
      </c>
      <c r="K12" s="55">
        <v>37.299999999999997</v>
      </c>
      <c r="L12" s="48">
        <v>39.5</v>
      </c>
      <c r="M12" s="48">
        <v>39.299999999999997</v>
      </c>
      <c r="N12" s="48">
        <v>39.200000000000003</v>
      </c>
      <c r="O12" s="48">
        <v>38.799999999999997</v>
      </c>
      <c r="P12" s="48">
        <v>36.9</v>
      </c>
      <c r="Q12" s="48">
        <v>37</v>
      </c>
      <c r="R12" s="48">
        <v>24.6</v>
      </c>
      <c r="S12" s="48">
        <v>25</v>
      </c>
      <c r="T12" s="48">
        <v>25.9</v>
      </c>
      <c r="U12" s="48">
        <v>26</v>
      </c>
      <c r="V12" s="48">
        <v>48.7</v>
      </c>
      <c r="W12" s="48">
        <v>48.6</v>
      </c>
      <c r="X12" s="48">
        <v>48</v>
      </c>
      <c r="Y12" s="48">
        <v>48</v>
      </c>
      <c r="Z12" s="48">
        <v>37.700000000000003</v>
      </c>
      <c r="AA12" s="55">
        <v>35.6</v>
      </c>
      <c r="AB12" s="55">
        <v>33.9</v>
      </c>
      <c r="AC12" s="55">
        <v>34</v>
      </c>
      <c r="AD12" s="55">
        <v>34</v>
      </c>
      <c r="AE12" s="55">
        <v>33.6</v>
      </c>
      <c r="AF12" s="55">
        <v>33.6</v>
      </c>
      <c r="AG12" s="56">
        <v>50</v>
      </c>
      <c r="AH12" s="51">
        <f t="shared" ref="AH12:AH77" si="2">MAX(B12:AF12)</f>
        <v>48.7</v>
      </c>
      <c r="AI12" s="52">
        <f t="shared" ref="AI12:AI77" si="3">MIN(B12:AF12)</f>
        <v>24.6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>
        <v>16.600000000000001</v>
      </c>
      <c r="C13" s="55">
        <v>16.600000000000001</v>
      </c>
      <c r="D13" s="55">
        <v>19.399999999999999</v>
      </c>
      <c r="E13" s="55">
        <v>21.4</v>
      </c>
      <c r="F13" s="55">
        <v>18.8</v>
      </c>
      <c r="G13" s="55">
        <v>18.7</v>
      </c>
      <c r="H13" s="55">
        <v>18.8</v>
      </c>
      <c r="I13" s="55">
        <v>18.8</v>
      </c>
      <c r="J13" s="55">
        <v>18.8</v>
      </c>
      <c r="K13" s="55">
        <v>18.8</v>
      </c>
      <c r="L13" s="48">
        <v>18</v>
      </c>
      <c r="M13" s="48">
        <v>18.2</v>
      </c>
      <c r="N13" s="48">
        <v>17.7</v>
      </c>
      <c r="O13" s="48">
        <v>17.8</v>
      </c>
      <c r="P13" s="48">
        <v>17.8</v>
      </c>
      <c r="Q13" s="48">
        <v>17.8</v>
      </c>
      <c r="R13" s="48">
        <v>17.8</v>
      </c>
      <c r="S13" s="48">
        <v>17.7</v>
      </c>
      <c r="T13" s="48">
        <v>19.600000000000001</v>
      </c>
      <c r="U13" s="48">
        <v>19.100000000000001</v>
      </c>
      <c r="V13" s="48">
        <v>19.100000000000001</v>
      </c>
      <c r="W13" s="48">
        <v>17.600000000000001</v>
      </c>
      <c r="X13" s="48">
        <v>17.7</v>
      </c>
      <c r="Y13" s="48">
        <v>17.7</v>
      </c>
      <c r="Z13" s="48">
        <v>17.600000000000001</v>
      </c>
      <c r="AA13" s="55">
        <v>18.600000000000001</v>
      </c>
      <c r="AB13" s="55">
        <v>18.5</v>
      </c>
      <c r="AC13" s="55">
        <v>18.100000000000001</v>
      </c>
      <c r="AD13" s="55">
        <v>18.100000000000001</v>
      </c>
      <c r="AE13" s="55">
        <v>17.7</v>
      </c>
      <c r="AF13" s="55">
        <v>17.7</v>
      </c>
      <c r="AG13" s="58">
        <v>45</v>
      </c>
      <c r="AH13" s="51">
        <f t="shared" si="2"/>
        <v>21.4</v>
      </c>
      <c r="AI13" s="52">
        <f t="shared" si="3"/>
        <v>16.600000000000001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>
        <v>14</v>
      </c>
      <c r="C14" s="55">
        <v>14</v>
      </c>
      <c r="D14" s="55">
        <v>14</v>
      </c>
      <c r="E14" s="55">
        <v>14</v>
      </c>
      <c r="F14" s="55">
        <v>14</v>
      </c>
      <c r="G14" s="55">
        <v>14</v>
      </c>
      <c r="H14" s="55">
        <v>14</v>
      </c>
      <c r="I14" s="55">
        <v>14</v>
      </c>
      <c r="J14" s="55">
        <v>14</v>
      </c>
      <c r="K14" s="55">
        <v>14</v>
      </c>
      <c r="L14" s="48">
        <v>14</v>
      </c>
      <c r="M14" s="48">
        <v>14</v>
      </c>
      <c r="N14" s="48">
        <v>14</v>
      </c>
      <c r="O14" s="48">
        <v>14</v>
      </c>
      <c r="P14" s="48">
        <v>14</v>
      </c>
      <c r="Q14" s="48">
        <v>14</v>
      </c>
      <c r="R14" s="48">
        <v>14</v>
      </c>
      <c r="S14" s="48">
        <v>14</v>
      </c>
      <c r="T14" s="48">
        <v>14</v>
      </c>
      <c r="U14" s="48">
        <v>14</v>
      </c>
      <c r="V14" s="48">
        <v>14</v>
      </c>
      <c r="W14" s="48">
        <v>14</v>
      </c>
      <c r="X14" s="48">
        <v>14</v>
      </c>
      <c r="Y14" s="48">
        <v>14</v>
      </c>
      <c r="Z14" s="48">
        <v>14</v>
      </c>
      <c r="AA14" s="55">
        <v>14</v>
      </c>
      <c r="AB14" s="55">
        <v>14</v>
      </c>
      <c r="AC14" s="55">
        <v>14</v>
      </c>
      <c r="AD14" s="55">
        <v>14</v>
      </c>
      <c r="AE14" s="55">
        <v>14</v>
      </c>
      <c r="AF14" s="55">
        <v>14</v>
      </c>
      <c r="AG14" s="58">
        <v>25</v>
      </c>
      <c r="AH14" s="51">
        <f t="shared" si="2"/>
        <v>14</v>
      </c>
      <c r="AI14" s="52">
        <f t="shared" si="3"/>
        <v>14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>
        <v>13.2</v>
      </c>
      <c r="C15" s="55">
        <v>13.2</v>
      </c>
      <c r="D15" s="55">
        <v>13.2</v>
      </c>
      <c r="E15" s="55">
        <v>13.1</v>
      </c>
      <c r="F15" s="55">
        <v>12.9</v>
      </c>
      <c r="G15" s="55">
        <v>12.9</v>
      </c>
      <c r="H15" s="55">
        <v>12.6</v>
      </c>
      <c r="I15" s="55">
        <v>12.4</v>
      </c>
      <c r="J15" s="55">
        <v>12.3</v>
      </c>
      <c r="K15" s="55">
        <v>12.4</v>
      </c>
      <c r="L15" s="48">
        <v>12.2</v>
      </c>
      <c r="M15" s="48">
        <v>12.3</v>
      </c>
      <c r="N15" s="48">
        <v>12.3</v>
      </c>
      <c r="O15" s="48">
        <v>11.9</v>
      </c>
      <c r="P15" s="48">
        <v>12</v>
      </c>
      <c r="Q15" s="48">
        <v>11.4</v>
      </c>
      <c r="R15" s="48">
        <v>11.3</v>
      </c>
      <c r="S15" s="48">
        <v>11.4</v>
      </c>
      <c r="T15" s="48">
        <v>12</v>
      </c>
      <c r="U15" s="48">
        <v>12.1</v>
      </c>
      <c r="V15" s="48">
        <v>12.1</v>
      </c>
      <c r="W15" s="48">
        <v>12.1</v>
      </c>
      <c r="X15" s="48">
        <v>12.1</v>
      </c>
      <c r="Y15" s="48">
        <v>13.1</v>
      </c>
      <c r="Z15" s="48">
        <v>12.2</v>
      </c>
      <c r="AA15" s="55">
        <v>12.2</v>
      </c>
      <c r="AB15" s="55">
        <v>12.2</v>
      </c>
      <c r="AC15" s="55">
        <v>12.2</v>
      </c>
      <c r="AD15" s="55">
        <v>11.7</v>
      </c>
      <c r="AE15" s="55">
        <v>11.7</v>
      </c>
      <c r="AF15" s="55">
        <v>11.7</v>
      </c>
      <c r="AG15" s="58">
        <v>25</v>
      </c>
      <c r="AH15" s="51">
        <f t="shared" si="2"/>
        <v>13.2</v>
      </c>
      <c r="AI15" s="52">
        <f t="shared" si="3"/>
        <v>11.3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>
        <v>6.2</v>
      </c>
      <c r="C16" s="55">
        <v>6.2</v>
      </c>
      <c r="D16" s="55">
        <v>6.2</v>
      </c>
      <c r="E16" s="55">
        <v>6.2</v>
      </c>
      <c r="F16" s="55">
        <v>6.2</v>
      </c>
      <c r="G16" s="55">
        <v>6.2</v>
      </c>
      <c r="H16" s="55">
        <v>6.2</v>
      </c>
      <c r="I16" s="55">
        <v>6.2</v>
      </c>
      <c r="J16" s="55">
        <v>6.2</v>
      </c>
      <c r="K16" s="55">
        <v>6.2</v>
      </c>
      <c r="L16" s="48">
        <v>6.2</v>
      </c>
      <c r="M16" s="48">
        <v>6.2</v>
      </c>
      <c r="N16" s="48">
        <v>6.2</v>
      </c>
      <c r="O16" s="48">
        <v>6.2</v>
      </c>
      <c r="P16" s="48">
        <v>6.2</v>
      </c>
      <c r="Q16" s="48">
        <v>6.2</v>
      </c>
      <c r="R16" s="48">
        <v>6.2</v>
      </c>
      <c r="S16" s="48">
        <v>6.2</v>
      </c>
      <c r="T16" s="48">
        <v>6.2</v>
      </c>
      <c r="U16" s="48">
        <v>6.2</v>
      </c>
      <c r="V16" s="48">
        <v>6.2</v>
      </c>
      <c r="W16" s="48">
        <v>6.2</v>
      </c>
      <c r="X16" s="48">
        <v>6.2</v>
      </c>
      <c r="Y16" s="48">
        <v>6.2</v>
      </c>
      <c r="Z16" s="48">
        <v>6.2</v>
      </c>
      <c r="AA16" s="48">
        <v>6.2</v>
      </c>
      <c r="AB16" s="48">
        <v>6.2</v>
      </c>
      <c r="AC16" s="48">
        <v>6.2</v>
      </c>
      <c r="AD16" s="48">
        <v>6.2</v>
      </c>
      <c r="AE16" s="48">
        <v>6.2</v>
      </c>
      <c r="AF16" s="48">
        <v>6.2</v>
      </c>
      <c r="AG16" s="58">
        <v>23.5</v>
      </c>
      <c r="AH16" s="51">
        <f t="shared" si="2"/>
        <v>6.2</v>
      </c>
      <c r="AI16" s="52">
        <f t="shared" si="3"/>
        <v>6.2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>
        <v>15.1</v>
      </c>
      <c r="C17" s="55">
        <v>15.1</v>
      </c>
      <c r="D17" s="55">
        <v>15.3</v>
      </c>
      <c r="E17" s="55">
        <v>16.100000000000001</v>
      </c>
      <c r="F17" s="55">
        <v>15.7</v>
      </c>
      <c r="G17" s="55">
        <v>15.6</v>
      </c>
      <c r="H17" s="55">
        <v>15.6</v>
      </c>
      <c r="I17" s="55">
        <v>15.5</v>
      </c>
      <c r="J17" s="55">
        <v>15.5</v>
      </c>
      <c r="K17" s="55">
        <v>15.6</v>
      </c>
      <c r="L17" s="48">
        <v>15</v>
      </c>
      <c r="M17" s="48">
        <v>15</v>
      </c>
      <c r="N17" s="48">
        <v>15</v>
      </c>
      <c r="O17" s="48">
        <v>15</v>
      </c>
      <c r="P17" s="48">
        <v>15.9</v>
      </c>
      <c r="Q17" s="48">
        <v>15.2</v>
      </c>
      <c r="R17" s="48">
        <v>14.6</v>
      </c>
      <c r="S17" s="48">
        <v>14</v>
      </c>
      <c r="T17" s="48">
        <v>14.2</v>
      </c>
      <c r="U17" s="48">
        <v>11.6</v>
      </c>
      <c r="V17" s="48">
        <v>12</v>
      </c>
      <c r="W17" s="48">
        <v>12.1</v>
      </c>
      <c r="X17" s="48">
        <v>12.2</v>
      </c>
      <c r="Y17" s="48">
        <v>12</v>
      </c>
      <c r="Z17" s="48">
        <v>16.3</v>
      </c>
      <c r="AA17" s="48">
        <v>16.5</v>
      </c>
      <c r="AB17" s="48">
        <v>16.5</v>
      </c>
      <c r="AC17" s="48">
        <v>16.7</v>
      </c>
      <c r="AD17" s="48">
        <v>16.7</v>
      </c>
      <c r="AE17" s="48">
        <v>16.7</v>
      </c>
      <c r="AF17" s="48">
        <v>16.7</v>
      </c>
      <c r="AG17" s="58">
        <v>22.1</v>
      </c>
      <c r="AH17" s="51">
        <f t="shared" si="2"/>
        <v>16.7</v>
      </c>
      <c r="AI17" s="52">
        <f t="shared" si="3"/>
        <v>11.6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>
        <v>8</v>
      </c>
      <c r="C18" s="55">
        <v>8</v>
      </c>
      <c r="D18" s="55">
        <v>8</v>
      </c>
      <c r="E18" s="55">
        <v>8</v>
      </c>
      <c r="F18" s="55">
        <v>8</v>
      </c>
      <c r="G18" s="55">
        <v>8</v>
      </c>
      <c r="H18" s="55">
        <v>8</v>
      </c>
      <c r="I18" s="55">
        <v>8</v>
      </c>
      <c r="J18" s="55">
        <v>8</v>
      </c>
      <c r="K18" s="55">
        <v>8</v>
      </c>
      <c r="L18" s="48">
        <v>8</v>
      </c>
      <c r="M18" s="48">
        <v>8</v>
      </c>
      <c r="N18" s="48">
        <v>8</v>
      </c>
      <c r="O18" s="48">
        <v>8</v>
      </c>
      <c r="P18" s="48">
        <v>8</v>
      </c>
      <c r="Q18" s="48">
        <v>8</v>
      </c>
      <c r="R18" s="48">
        <v>8</v>
      </c>
      <c r="S18" s="48">
        <v>8</v>
      </c>
      <c r="T18" s="48">
        <v>8</v>
      </c>
      <c r="U18" s="48">
        <v>8</v>
      </c>
      <c r="V18" s="48">
        <v>8</v>
      </c>
      <c r="W18" s="48">
        <v>8</v>
      </c>
      <c r="X18" s="48">
        <v>8</v>
      </c>
      <c r="Y18" s="48">
        <v>8</v>
      </c>
      <c r="Z18" s="48">
        <v>8</v>
      </c>
      <c r="AA18" s="48">
        <v>8</v>
      </c>
      <c r="AB18" s="48">
        <v>8</v>
      </c>
      <c r="AC18" s="48">
        <v>8</v>
      </c>
      <c r="AD18" s="48">
        <v>8</v>
      </c>
      <c r="AE18" s="48">
        <v>8</v>
      </c>
      <c r="AF18" s="48">
        <v>8</v>
      </c>
      <c r="AG18" s="58">
        <v>22.1</v>
      </c>
      <c r="AH18" s="51">
        <f t="shared" si="2"/>
        <v>8</v>
      </c>
      <c r="AI18" s="52">
        <f t="shared" si="3"/>
        <v>8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>
        <v>12.4</v>
      </c>
      <c r="C19" s="55">
        <v>12.4</v>
      </c>
      <c r="D19" s="55">
        <v>13.2</v>
      </c>
      <c r="E19" s="55">
        <v>12.5</v>
      </c>
      <c r="F19" s="55">
        <v>11.9</v>
      </c>
      <c r="G19" s="55">
        <v>11.9</v>
      </c>
      <c r="H19" s="55">
        <v>11.8</v>
      </c>
      <c r="I19" s="55">
        <v>11.2</v>
      </c>
      <c r="J19" s="55">
        <v>11.2</v>
      </c>
      <c r="K19" s="55">
        <v>11.2</v>
      </c>
      <c r="L19" s="48">
        <v>10.9</v>
      </c>
      <c r="M19" s="48">
        <v>10.9</v>
      </c>
      <c r="N19" s="48">
        <v>10.9</v>
      </c>
      <c r="O19" s="48">
        <v>10.9</v>
      </c>
      <c r="P19" s="48">
        <v>10.9</v>
      </c>
      <c r="Q19" s="48">
        <v>10.9</v>
      </c>
      <c r="R19" s="48">
        <v>9.3000000000000007</v>
      </c>
      <c r="S19" s="48">
        <v>10.199999999999999</v>
      </c>
      <c r="T19" s="48">
        <v>10.4</v>
      </c>
      <c r="U19" s="48">
        <v>10.3</v>
      </c>
      <c r="V19" s="48">
        <v>10.6</v>
      </c>
      <c r="W19" s="48">
        <v>11.1</v>
      </c>
      <c r="X19" s="48">
        <v>11.3</v>
      </c>
      <c r="Y19" s="48">
        <v>11.6</v>
      </c>
      <c r="Z19" s="48">
        <v>10.7</v>
      </c>
      <c r="AA19" s="48">
        <v>11</v>
      </c>
      <c r="AB19" s="48">
        <v>11</v>
      </c>
      <c r="AC19" s="48">
        <v>11.5</v>
      </c>
      <c r="AD19" s="48">
        <v>11.5</v>
      </c>
      <c r="AE19" s="48">
        <v>11.5</v>
      </c>
      <c r="AF19" s="48">
        <v>11.5</v>
      </c>
      <c r="AG19" s="58">
        <v>22</v>
      </c>
      <c r="AH19" s="51">
        <f t="shared" si="2"/>
        <v>13.2</v>
      </c>
      <c r="AI19" s="52">
        <f t="shared" si="3"/>
        <v>9.3000000000000007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>
        <v>7.5</v>
      </c>
      <c r="C20" s="55">
        <v>7.5</v>
      </c>
      <c r="D20" s="55">
        <v>7.5</v>
      </c>
      <c r="E20" s="55">
        <v>7.5</v>
      </c>
      <c r="F20" s="55">
        <v>7.5</v>
      </c>
      <c r="G20" s="55">
        <v>7.5</v>
      </c>
      <c r="H20" s="55">
        <v>7.5</v>
      </c>
      <c r="I20" s="55">
        <v>7.5</v>
      </c>
      <c r="J20" s="55">
        <v>7.5</v>
      </c>
      <c r="K20" s="55">
        <v>7.5</v>
      </c>
      <c r="L20" s="48">
        <v>9</v>
      </c>
      <c r="M20" s="48">
        <v>9</v>
      </c>
      <c r="N20" s="48">
        <v>9</v>
      </c>
      <c r="O20" s="48">
        <v>9</v>
      </c>
      <c r="P20" s="48">
        <v>9</v>
      </c>
      <c r="Q20" s="48">
        <v>9</v>
      </c>
      <c r="R20" s="48">
        <v>9</v>
      </c>
      <c r="S20" s="48">
        <v>9</v>
      </c>
      <c r="T20" s="48">
        <v>9</v>
      </c>
      <c r="U20" s="48">
        <v>9</v>
      </c>
      <c r="V20" s="48">
        <v>9</v>
      </c>
      <c r="W20" s="48">
        <v>9</v>
      </c>
      <c r="X20" s="48">
        <v>9</v>
      </c>
      <c r="Y20" s="48">
        <v>9</v>
      </c>
      <c r="Z20" s="48">
        <v>9</v>
      </c>
      <c r="AA20" s="48">
        <v>9</v>
      </c>
      <c r="AB20" s="48">
        <v>9</v>
      </c>
      <c r="AC20" s="48">
        <v>9</v>
      </c>
      <c r="AD20" s="48">
        <v>9</v>
      </c>
      <c r="AE20" s="48">
        <v>9</v>
      </c>
      <c r="AF20" s="48">
        <v>9</v>
      </c>
      <c r="AG20" s="58">
        <v>22</v>
      </c>
      <c r="AH20" s="51">
        <f t="shared" si="2"/>
        <v>9</v>
      </c>
      <c r="AI20" s="52">
        <f t="shared" si="3"/>
        <v>7.5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>
        <v>6.7</v>
      </c>
      <c r="C21" s="55">
        <v>6.7</v>
      </c>
      <c r="D21" s="55">
        <v>6.7</v>
      </c>
      <c r="E21" s="55">
        <v>6.7</v>
      </c>
      <c r="F21" s="55">
        <v>6.7</v>
      </c>
      <c r="G21" s="55">
        <v>6.7</v>
      </c>
      <c r="H21" s="55">
        <v>6.7</v>
      </c>
      <c r="I21" s="55">
        <v>6.7</v>
      </c>
      <c r="J21" s="55">
        <v>6.7</v>
      </c>
      <c r="K21" s="55">
        <v>6.7</v>
      </c>
      <c r="L21" s="48">
        <v>6.4</v>
      </c>
      <c r="M21" s="48">
        <v>6.4</v>
      </c>
      <c r="N21" s="48">
        <v>6.4</v>
      </c>
      <c r="O21" s="48">
        <v>6.4</v>
      </c>
      <c r="P21" s="48">
        <v>6.4</v>
      </c>
      <c r="Q21" s="48">
        <v>6.4</v>
      </c>
      <c r="R21" s="48">
        <v>6.4</v>
      </c>
      <c r="S21" s="48">
        <v>6.4</v>
      </c>
      <c r="T21" s="48">
        <v>6.4</v>
      </c>
      <c r="U21" s="48">
        <v>6.4</v>
      </c>
      <c r="V21" s="48">
        <v>6.4</v>
      </c>
      <c r="W21" s="48">
        <v>6.4</v>
      </c>
      <c r="X21" s="48">
        <v>6.4</v>
      </c>
      <c r="Y21" s="48">
        <v>6.4</v>
      </c>
      <c r="Z21" s="48">
        <v>6.4</v>
      </c>
      <c r="AA21" s="48">
        <v>6.4</v>
      </c>
      <c r="AB21" s="48">
        <v>6.4</v>
      </c>
      <c r="AC21" s="48">
        <v>6.4</v>
      </c>
      <c r="AD21" s="48">
        <v>6.4</v>
      </c>
      <c r="AE21" s="48">
        <v>6.4</v>
      </c>
      <c r="AF21" s="48">
        <v>6.4</v>
      </c>
      <c r="AG21" s="58">
        <v>14.9</v>
      </c>
      <c r="AH21" s="51">
        <f t="shared" si="2"/>
        <v>6.7</v>
      </c>
      <c r="AI21" s="52">
        <f t="shared" si="3"/>
        <v>6.4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>
        <v>5</v>
      </c>
      <c r="C22" s="55">
        <v>5</v>
      </c>
      <c r="D22" s="55">
        <v>5</v>
      </c>
      <c r="E22" s="55">
        <v>5</v>
      </c>
      <c r="F22" s="55">
        <v>5</v>
      </c>
      <c r="G22" s="55">
        <v>5</v>
      </c>
      <c r="H22" s="55">
        <v>5</v>
      </c>
      <c r="I22" s="55">
        <v>5</v>
      </c>
      <c r="J22" s="55">
        <v>5</v>
      </c>
      <c r="K22" s="55">
        <v>5</v>
      </c>
      <c r="L22" s="55">
        <v>5</v>
      </c>
      <c r="M22" s="55">
        <v>5</v>
      </c>
      <c r="N22" s="55">
        <v>5</v>
      </c>
      <c r="O22" s="55">
        <v>5</v>
      </c>
      <c r="P22" s="55">
        <v>5</v>
      </c>
      <c r="Q22" s="55">
        <v>5</v>
      </c>
      <c r="R22" s="55">
        <v>5</v>
      </c>
      <c r="S22" s="55">
        <v>5</v>
      </c>
      <c r="T22" s="55">
        <v>5</v>
      </c>
      <c r="U22" s="55">
        <v>5</v>
      </c>
      <c r="V22" s="55">
        <v>5</v>
      </c>
      <c r="W22" s="55">
        <v>5</v>
      </c>
      <c r="X22" s="55">
        <v>5</v>
      </c>
      <c r="Y22" s="55">
        <v>5</v>
      </c>
      <c r="Z22" s="55">
        <v>5</v>
      </c>
      <c r="AA22" s="55">
        <v>5</v>
      </c>
      <c r="AB22" s="55">
        <v>5</v>
      </c>
      <c r="AC22" s="55">
        <v>5</v>
      </c>
      <c r="AD22" s="55">
        <v>5</v>
      </c>
      <c r="AE22" s="55">
        <v>5</v>
      </c>
      <c r="AF22" s="55">
        <v>5</v>
      </c>
      <c r="AG22" s="58">
        <v>13.6</v>
      </c>
      <c r="AH22" s="51">
        <f t="shared" si="2"/>
        <v>5</v>
      </c>
      <c r="AI22" s="52">
        <f t="shared" si="3"/>
        <v>5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>
        <v>5.5</v>
      </c>
      <c r="C23" s="55">
        <v>5.5</v>
      </c>
      <c r="D23" s="55">
        <v>5.5</v>
      </c>
      <c r="E23" s="55">
        <v>5.5</v>
      </c>
      <c r="F23" s="55">
        <v>5.5</v>
      </c>
      <c r="G23" s="55">
        <v>5.5</v>
      </c>
      <c r="H23" s="55">
        <v>5.5</v>
      </c>
      <c r="I23" s="55">
        <v>5.5</v>
      </c>
      <c r="J23" s="55">
        <v>5.5</v>
      </c>
      <c r="K23" s="55">
        <v>5.5</v>
      </c>
      <c r="L23" s="55">
        <v>5.5</v>
      </c>
      <c r="M23" s="55">
        <v>5.5</v>
      </c>
      <c r="N23" s="55">
        <v>5.5</v>
      </c>
      <c r="O23" s="55">
        <v>5.5</v>
      </c>
      <c r="P23" s="55">
        <v>5.5</v>
      </c>
      <c r="Q23" s="55">
        <v>5.5</v>
      </c>
      <c r="R23" s="55">
        <v>5.5</v>
      </c>
      <c r="S23" s="55">
        <v>5.5</v>
      </c>
      <c r="T23" s="55">
        <v>5.5</v>
      </c>
      <c r="U23" s="55">
        <v>5.5</v>
      </c>
      <c r="V23" s="55">
        <v>5.5</v>
      </c>
      <c r="W23" s="55">
        <v>5.5</v>
      </c>
      <c r="X23" s="55">
        <v>5.5</v>
      </c>
      <c r="Y23" s="55">
        <v>5.5</v>
      </c>
      <c r="Z23" s="55">
        <v>5.5</v>
      </c>
      <c r="AA23" s="55">
        <v>5.5</v>
      </c>
      <c r="AB23" s="55">
        <v>5.5</v>
      </c>
      <c r="AC23" s="55">
        <v>5.5</v>
      </c>
      <c r="AD23" s="55">
        <v>5.5</v>
      </c>
      <c r="AE23" s="55">
        <v>5.5</v>
      </c>
      <c r="AF23" s="55">
        <v>5.5</v>
      </c>
      <c r="AG23" s="58">
        <v>13</v>
      </c>
      <c r="AH23" s="51">
        <f t="shared" si="2"/>
        <v>5.5</v>
      </c>
      <c r="AI23" s="52">
        <f t="shared" si="3"/>
        <v>5.5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>
        <v>8</v>
      </c>
      <c r="C24" s="55">
        <v>8</v>
      </c>
      <c r="D24" s="55">
        <v>8</v>
      </c>
      <c r="E24" s="55">
        <v>8</v>
      </c>
      <c r="F24" s="55">
        <v>8</v>
      </c>
      <c r="G24" s="55">
        <v>8</v>
      </c>
      <c r="H24" s="55">
        <v>8</v>
      </c>
      <c r="I24" s="55">
        <v>8</v>
      </c>
      <c r="J24" s="55">
        <v>8</v>
      </c>
      <c r="K24" s="55">
        <v>8</v>
      </c>
      <c r="L24" s="55">
        <v>8</v>
      </c>
      <c r="M24" s="55">
        <v>8</v>
      </c>
      <c r="N24" s="55">
        <v>8</v>
      </c>
      <c r="O24" s="55">
        <v>8</v>
      </c>
      <c r="P24" s="55">
        <v>8</v>
      </c>
      <c r="Q24" s="55">
        <v>8</v>
      </c>
      <c r="R24" s="55">
        <v>8</v>
      </c>
      <c r="S24" s="55">
        <v>8</v>
      </c>
      <c r="T24" s="55">
        <v>8</v>
      </c>
      <c r="U24" s="55">
        <v>8</v>
      </c>
      <c r="V24" s="55">
        <v>8</v>
      </c>
      <c r="W24" s="55">
        <v>8</v>
      </c>
      <c r="X24" s="55">
        <v>8</v>
      </c>
      <c r="Y24" s="55">
        <v>8</v>
      </c>
      <c r="Z24" s="55">
        <v>8</v>
      </c>
      <c r="AA24" s="55">
        <v>8</v>
      </c>
      <c r="AB24" s="55">
        <v>8</v>
      </c>
      <c r="AC24" s="55">
        <v>8</v>
      </c>
      <c r="AD24" s="55">
        <v>8</v>
      </c>
      <c r="AE24" s="55">
        <v>8</v>
      </c>
      <c r="AF24" s="55">
        <v>8</v>
      </c>
      <c r="AG24" s="58">
        <v>12</v>
      </c>
      <c r="AH24" s="51">
        <f t="shared" si="2"/>
        <v>8</v>
      </c>
      <c r="AI24" s="52">
        <f t="shared" si="3"/>
        <v>8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>
        <v>5.5</v>
      </c>
      <c r="C26" s="55">
        <v>5.5</v>
      </c>
      <c r="D26" s="55">
        <v>5.5</v>
      </c>
      <c r="E26" s="55">
        <v>5.5</v>
      </c>
      <c r="F26" s="55">
        <v>5.5</v>
      </c>
      <c r="G26" s="55">
        <v>5.5</v>
      </c>
      <c r="H26" s="55">
        <v>5.5</v>
      </c>
      <c r="I26" s="55">
        <v>5.5</v>
      </c>
      <c r="J26" s="55">
        <v>5.5</v>
      </c>
      <c r="K26" s="55">
        <v>5.5</v>
      </c>
      <c r="L26" s="55">
        <v>5.5</v>
      </c>
      <c r="M26" s="55">
        <v>5.5</v>
      </c>
      <c r="N26" s="55">
        <v>5.5</v>
      </c>
      <c r="O26" s="55">
        <v>5.5</v>
      </c>
      <c r="P26" s="55">
        <v>5.5</v>
      </c>
      <c r="Q26" s="55">
        <v>5.5</v>
      </c>
      <c r="R26" s="55">
        <v>5.5</v>
      </c>
      <c r="S26" s="55">
        <v>5.5</v>
      </c>
      <c r="T26" s="55">
        <v>5.5</v>
      </c>
      <c r="U26" s="55">
        <v>5.5</v>
      </c>
      <c r="V26" s="55">
        <v>5.5</v>
      </c>
      <c r="W26" s="55">
        <v>5.5</v>
      </c>
      <c r="X26" s="55">
        <v>5.5</v>
      </c>
      <c r="Y26" s="55">
        <v>5.5</v>
      </c>
      <c r="Z26" s="55">
        <v>5.5</v>
      </c>
      <c r="AA26" s="55">
        <v>5.5</v>
      </c>
      <c r="AB26" s="55">
        <v>5.5</v>
      </c>
      <c r="AC26" s="55">
        <v>5.5</v>
      </c>
      <c r="AD26" s="55">
        <v>5.5</v>
      </c>
      <c r="AE26" s="55">
        <v>5.5</v>
      </c>
      <c r="AF26" s="55">
        <v>5.5</v>
      </c>
      <c r="AG26" s="58">
        <v>12</v>
      </c>
      <c r="AH26" s="51">
        <f>MAX(B26:AF26)</f>
        <v>5.5</v>
      </c>
      <c r="AI26" s="52">
        <f>MIN(B26:AF26)</f>
        <v>5.5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>
        <v>4</v>
      </c>
      <c r="C27" s="55">
        <v>4</v>
      </c>
      <c r="D27" s="55">
        <v>4</v>
      </c>
      <c r="E27" s="55">
        <v>4</v>
      </c>
      <c r="F27" s="55">
        <v>4</v>
      </c>
      <c r="G27" s="55">
        <v>4</v>
      </c>
      <c r="H27" s="55">
        <v>4</v>
      </c>
      <c r="I27" s="55">
        <v>4</v>
      </c>
      <c r="J27" s="55">
        <v>4</v>
      </c>
      <c r="K27" s="55">
        <v>4</v>
      </c>
      <c r="L27" s="48">
        <v>4</v>
      </c>
      <c r="M27" s="48">
        <v>4</v>
      </c>
      <c r="N27" s="48">
        <v>4</v>
      </c>
      <c r="O27" s="48">
        <v>4</v>
      </c>
      <c r="P27" s="48">
        <v>4</v>
      </c>
      <c r="Q27" s="48">
        <v>4</v>
      </c>
      <c r="R27" s="48">
        <v>4</v>
      </c>
      <c r="S27" s="48">
        <v>4</v>
      </c>
      <c r="T27" s="48">
        <v>4</v>
      </c>
      <c r="U27" s="48">
        <v>4</v>
      </c>
      <c r="V27" s="48">
        <v>4</v>
      </c>
      <c r="W27" s="48">
        <v>4</v>
      </c>
      <c r="X27" s="48">
        <v>4</v>
      </c>
      <c r="Y27" s="48">
        <v>4</v>
      </c>
      <c r="Z27" s="48">
        <v>4</v>
      </c>
      <c r="AA27" s="48">
        <v>4</v>
      </c>
      <c r="AB27" s="48">
        <v>4</v>
      </c>
      <c r="AC27" s="48">
        <v>4</v>
      </c>
      <c r="AD27" s="48">
        <v>4</v>
      </c>
      <c r="AE27" s="48">
        <v>4</v>
      </c>
      <c r="AF27" s="48">
        <v>4</v>
      </c>
      <c r="AG27" s="58">
        <v>10</v>
      </c>
      <c r="AH27" s="51">
        <f t="shared" si="2"/>
        <v>4</v>
      </c>
      <c r="AI27" s="52">
        <f t="shared" si="3"/>
        <v>4</v>
      </c>
      <c r="AK27" s="53"/>
    </row>
    <row r="28" spans="1:88" x14ac:dyDescent="0.25">
      <c r="A28" s="64" t="s">
        <v>35</v>
      </c>
      <c r="B28" s="55">
        <v>116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116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>
        <v>67</v>
      </c>
      <c r="C29" s="55">
        <v>67</v>
      </c>
      <c r="D29" s="55">
        <v>63.1</v>
      </c>
      <c r="E29" s="55">
        <v>59.6</v>
      </c>
      <c r="F29" s="55">
        <v>56</v>
      </c>
      <c r="G29" s="55">
        <v>53.6</v>
      </c>
      <c r="H29" s="55">
        <v>55.2</v>
      </c>
      <c r="I29" s="55">
        <v>54.7</v>
      </c>
      <c r="J29" s="55">
        <v>53.1</v>
      </c>
      <c r="K29" s="55">
        <v>53.8</v>
      </c>
      <c r="L29" s="66">
        <v>53.8</v>
      </c>
      <c r="M29" s="66">
        <v>54.2</v>
      </c>
      <c r="N29" s="66">
        <v>55.4</v>
      </c>
      <c r="O29" s="66">
        <v>53.5</v>
      </c>
      <c r="P29" s="66">
        <v>57.8</v>
      </c>
      <c r="Q29" s="66">
        <v>50.8</v>
      </c>
      <c r="R29" s="66">
        <v>46.8</v>
      </c>
      <c r="S29" s="66">
        <v>56</v>
      </c>
      <c r="T29" s="66">
        <v>52.8</v>
      </c>
      <c r="U29" s="66">
        <v>52.1</v>
      </c>
      <c r="V29" s="66">
        <v>48.8</v>
      </c>
      <c r="W29" s="66">
        <v>49.9</v>
      </c>
      <c r="X29" s="66">
        <v>46.7</v>
      </c>
      <c r="Y29" s="66">
        <v>48.4</v>
      </c>
      <c r="Z29" s="66">
        <v>46.8</v>
      </c>
      <c r="AA29" s="66">
        <v>45.8</v>
      </c>
      <c r="AB29" s="66">
        <v>45.6</v>
      </c>
      <c r="AC29" s="66">
        <v>47.3</v>
      </c>
      <c r="AD29" s="66">
        <v>47.3</v>
      </c>
      <c r="AE29" s="66">
        <v>56.9</v>
      </c>
      <c r="AF29" s="66">
        <v>58.5</v>
      </c>
      <c r="AG29" s="58">
        <v>240</v>
      </c>
      <c r="AH29" s="51">
        <f t="shared" si="2"/>
        <v>67</v>
      </c>
      <c r="AI29" s="52">
        <f t="shared" si="3"/>
        <v>45.6</v>
      </c>
      <c r="AK29" s="53"/>
    </row>
    <row r="30" spans="1:88" ht="15.75" thickBot="1" x14ac:dyDescent="0.3">
      <c r="A30" s="67" t="s">
        <v>37</v>
      </c>
      <c r="B30" s="68">
        <f>SUM(B11:B28)</f>
        <v>307.89999999999998</v>
      </c>
      <c r="C30" s="68">
        <f t="shared" ref="C30:AF30" si="4">SUM(C11:C28)</f>
        <v>276.89999999999998</v>
      </c>
      <c r="D30" s="68">
        <f t="shared" si="4"/>
        <v>280.10000000000002</v>
      </c>
      <c r="E30" s="68">
        <f t="shared" si="4"/>
        <v>282</v>
      </c>
      <c r="F30" s="68">
        <f t="shared" si="4"/>
        <v>279</v>
      </c>
      <c r="G30" s="68">
        <f t="shared" si="4"/>
        <v>278</v>
      </c>
      <c r="H30" s="68">
        <f t="shared" si="4"/>
        <v>278.7</v>
      </c>
      <c r="I30" s="68">
        <f t="shared" si="4"/>
        <v>278.59999999999997</v>
      </c>
      <c r="J30" s="68">
        <f t="shared" si="4"/>
        <v>278.09999999999997</v>
      </c>
      <c r="K30" s="68">
        <f t="shared" si="4"/>
        <v>279</v>
      </c>
      <c r="L30" s="68">
        <f t="shared" si="4"/>
        <v>278.5</v>
      </c>
      <c r="M30" s="68">
        <f>SUM(M11:M28)</f>
        <v>278.60000000000002</v>
      </c>
      <c r="N30" s="68">
        <f t="shared" si="4"/>
        <v>278</v>
      </c>
      <c r="O30" s="68">
        <f t="shared" si="4"/>
        <v>277.89999999999998</v>
      </c>
      <c r="P30" s="68">
        <f t="shared" si="4"/>
        <v>276.39999999999998</v>
      </c>
      <c r="Q30" s="68">
        <f t="shared" si="4"/>
        <v>275.20000000000005</v>
      </c>
      <c r="R30" s="68">
        <f t="shared" si="4"/>
        <v>261</v>
      </c>
      <c r="S30" s="68">
        <f t="shared" si="4"/>
        <v>261.3</v>
      </c>
      <c r="T30" s="68">
        <f t="shared" si="4"/>
        <v>266.5</v>
      </c>
      <c r="U30" s="68">
        <f t="shared" si="4"/>
        <v>260.89999999999998</v>
      </c>
      <c r="V30" s="68">
        <f>SUM(V11:V28)</f>
        <v>283</v>
      </c>
      <c r="W30" s="68">
        <f t="shared" si="4"/>
        <v>284.60000000000002</v>
      </c>
      <c r="X30" s="68">
        <f t="shared" si="4"/>
        <v>284.20000000000005</v>
      </c>
      <c r="Y30" s="68">
        <f t="shared" si="4"/>
        <v>286</v>
      </c>
      <c r="Z30" s="68">
        <f t="shared" si="4"/>
        <v>276.8</v>
      </c>
      <c r="AA30" s="68">
        <f t="shared" si="4"/>
        <v>276.60000000000002</v>
      </c>
      <c r="AB30" s="68">
        <f t="shared" si="4"/>
        <v>274.8</v>
      </c>
      <c r="AC30" s="68">
        <f t="shared" si="4"/>
        <v>275.39999999999998</v>
      </c>
      <c r="AD30" s="68">
        <f t="shared" si="4"/>
        <v>273.30000000000007</v>
      </c>
      <c r="AE30" s="68">
        <f t="shared" si="4"/>
        <v>273.3</v>
      </c>
      <c r="AF30" s="68">
        <f t="shared" si="4"/>
        <v>273.3</v>
      </c>
      <c r="AG30" s="58">
        <f>SUM(AG11:AG29)</f>
        <v>729.2</v>
      </c>
      <c r="AH30" s="51">
        <f t="shared" si="2"/>
        <v>307.89999999999998</v>
      </c>
      <c r="AI30" s="52">
        <f t="shared" si="3"/>
        <v>260.89999999999998</v>
      </c>
      <c r="AK30" s="53"/>
    </row>
    <row r="31" spans="1:88" x14ac:dyDescent="0.25">
      <c r="A31" s="54" t="s">
        <v>38</v>
      </c>
      <c r="B31" s="55">
        <v>91</v>
      </c>
      <c r="C31" s="55">
        <v>80</v>
      </c>
      <c r="D31" s="55">
        <v>96</v>
      </c>
      <c r="E31" s="55">
        <v>97</v>
      </c>
      <c r="F31" s="55">
        <v>97.1</v>
      </c>
      <c r="G31" s="55">
        <v>96.9</v>
      </c>
      <c r="H31" s="55">
        <v>97</v>
      </c>
      <c r="I31" s="55">
        <v>96.9</v>
      </c>
      <c r="J31" s="55">
        <v>97</v>
      </c>
      <c r="K31" s="55">
        <v>97</v>
      </c>
      <c r="L31" s="48">
        <v>97.1</v>
      </c>
      <c r="M31" s="48">
        <v>97</v>
      </c>
      <c r="N31" s="48">
        <v>97.1</v>
      </c>
      <c r="O31" s="48">
        <v>97</v>
      </c>
      <c r="P31" s="48">
        <v>97</v>
      </c>
      <c r="Q31" s="48">
        <v>97</v>
      </c>
      <c r="R31" s="48">
        <v>96.9</v>
      </c>
      <c r="S31" s="48">
        <v>92.2</v>
      </c>
      <c r="T31" s="48">
        <v>91</v>
      </c>
      <c r="U31" s="48">
        <v>90.9</v>
      </c>
      <c r="V31" s="48">
        <v>90.8</v>
      </c>
      <c r="W31" s="48">
        <v>91</v>
      </c>
      <c r="X31" s="48">
        <v>92.9</v>
      </c>
      <c r="Y31" s="48">
        <v>94.2</v>
      </c>
      <c r="Z31" s="48">
        <v>94.2</v>
      </c>
      <c r="AA31" s="47">
        <v>94.1</v>
      </c>
      <c r="AB31" s="47">
        <v>94.3</v>
      </c>
      <c r="AC31" s="47">
        <v>94.3</v>
      </c>
      <c r="AD31" s="47">
        <v>93</v>
      </c>
      <c r="AE31" s="47">
        <v>93.2</v>
      </c>
      <c r="AF31" s="47">
        <v>81</v>
      </c>
      <c r="AG31" s="56">
        <v>144</v>
      </c>
      <c r="AH31" s="51">
        <f t="shared" si="2"/>
        <v>97.1</v>
      </c>
      <c r="AI31" s="52">
        <f t="shared" si="3"/>
        <v>80</v>
      </c>
      <c r="AK31" s="53"/>
    </row>
    <row r="32" spans="1:88" x14ac:dyDescent="0.25">
      <c r="A32" s="57" t="s">
        <v>39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30</v>
      </c>
      <c r="J32" s="55">
        <v>49.4</v>
      </c>
      <c r="K32" s="55">
        <v>70.2</v>
      </c>
      <c r="L32" s="69">
        <v>60</v>
      </c>
      <c r="M32" s="69">
        <v>60</v>
      </c>
      <c r="N32" s="69">
        <v>71.400000000000006</v>
      </c>
      <c r="O32" s="69">
        <v>71.2</v>
      </c>
      <c r="P32" s="69">
        <v>71.2</v>
      </c>
      <c r="Q32" s="69">
        <v>25</v>
      </c>
      <c r="R32" s="69">
        <v>25.8</v>
      </c>
      <c r="S32" s="69">
        <v>25.8</v>
      </c>
      <c r="T32" s="69">
        <v>24.5</v>
      </c>
      <c r="U32" s="69">
        <v>30.1</v>
      </c>
      <c r="V32" s="69">
        <v>30.2</v>
      </c>
      <c r="W32" s="69">
        <v>32.700000000000003</v>
      </c>
      <c r="X32" s="69">
        <v>32.200000000000003</v>
      </c>
      <c r="Y32" s="69">
        <v>47.6</v>
      </c>
      <c r="Z32" s="69">
        <v>72.400000000000006</v>
      </c>
      <c r="AA32" s="55">
        <v>70.8</v>
      </c>
      <c r="AB32" s="55">
        <v>64.599999999999994</v>
      </c>
      <c r="AC32" s="55">
        <v>64</v>
      </c>
      <c r="AD32" s="55">
        <v>70</v>
      </c>
      <c r="AE32" s="55">
        <v>41.5</v>
      </c>
      <c r="AF32" s="55">
        <v>30</v>
      </c>
      <c r="AG32" s="58">
        <v>70</v>
      </c>
      <c r="AH32" s="51">
        <f t="shared" si="2"/>
        <v>72.400000000000006</v>
      </c>
      <c r="AI32" s="52">
        <f t="shared" si="3"/>
        <v>0</v>
      </c>
      <c r="AK32" s="53"/>
    </row>
    <row r="33" spans="1:41" x14ac:dyDescent="0.25">
      <c r="A33" s="57" t="s">
        <v>40</v>
      </c>
      <c r="B33" s="55">
        <v>69</v>
      </c>
      <c r="C33" s="55">
        <v>61.2</v>
      </c>
      <c r="D33" s="55">
        <v>68.7</v>
      </c>
      <c r="E33" s="55">
        <v>62.5</v>
      </c>
      <c r="F33" s="55">
        <v>46.5</v>
      </c>
      <c r="G33" s="55">
        <v>47.7</v>
      </c>
      <c r="H33" s="55">
        <v>46.8</v>
      </c>
      <c r="I33" s="55">
        <v>36</v>
      </c>
      <c r="J33" s="55">
        <v>40</v>
      </c>
      <c r="K33" s="55">
        <v>46.5</v>
      </c>
      <c r="L33" s="69">
        <v>45.8</v>
      </c>
      <c r="M33" s="69">
        <v>63.1</v>
      </c>
      <c r="N33" s="69">
        <v>64.400000000000006</v>
      </c>
      <c r="O33" s="69">
        <v>64.2</v>
      </c>
      <c r="P33" s="69">
        <v>33.200000000000003</v>
      </c>
      <c r="Q33" s="69">
        <v>20.5</v>
      </c>
      <c r="R33" s="69">
        <v>20.6</v>
      </c>
      <c r="S33" s="69">
        <v>20.7</v>
      </c>
      <c r="T33" s="69">
        <v>20.6</v>
      </c>
      <c r="U33" s="69">
        <v>20.7</v>
      </c>
      <c r="V33" s="69">
        <v>20.399999999999999</v>
      </c>
      <c r="W33" s="69">
        <v>20.3</v>
      </c>
      <c r="X33" s="69">
        <v>38.299999999999997</v>
      </c>
      <c r="Y33" s="69">
        <v>38.700000000000003</v>
      </c>
      <c r="Z33" s="69">
        <v>65.3</v>
      </c>
      <c r="AA33" s="55">
        <v>67.099999999999994</v>
      </c>
      <c r="AB33" s="55">
        <v>66.099999999999994</v>
      </c>
      <c r="AC33" s="55">
        <v>66.2</v>
      </c>
      <c r="AD33" s="55">
        <v>66</v>
      </c>
      <c r="AE33" s="55">
        <v>66</v>
      </c>
      <c r="AF33" s="55">
        <v>62</v>
      </c>
      <c r="AG33" s="58">
        <v>69</v>
      </c>
      <c r="AH33" s="51">
        <f t="shared" si="2"/>
        <v>69</v>
      </c>
      <c r="AI33" s="52">
        <f t="shared" si="3"/>
        <v>20.3</v>
      </c>
      <c r="AK33" s="53"/>
    </row>
    <row r="34" spans="1:41" x14ac:dyDescent="0.25">
      <c r="A34" s="57" t="s">
        <v>41</v>
      </c>
      <c r="B34" s="55">
        <v>28</v>
      </c>
      <c r="C34" s="55">
        <v>28.7</v>
      </c>
      <c r="D34" s="55">
        <v>28.5</v>
      </c>
      <c r="E34" s="55">
        <v>28.5</v>
      </c>
      <c r="F34" s="55">
        <v>28.5</v>
      </c>
      <c r="G34" s="55">
        <v>28.5</v>
      </c>
      <c r="H34" s="55">
        <v>28.5</v>
      </c>
      <c r="I34" s="55">
        <v>28.5</v>
      </c>
      <c r="J34" s="55">
        <v>28.5</v>
      </c>
      <c r="K34" s="55">
        <v>28.5</v>
      </c>
      <c r="L34" s="69">
        <v>28.5</v>
      </c>
      <c r="M34" s="69">
        <v>28.6</v>
      </c>
      <c r="N34" s="69">
        <v>28.6</v>
      </c>
      <c r="O34" s="69">
        <v>28.5</v>
      </c>
      <c r="P34" s="69">
        <v>28.5</v>
      </c>
      <c r="Q34" s="69">
        <v>28.5</v>
      </c>
      <c r="R34" s="69">
        <v>28.5</v>
      </c>
      <c r="S34" s="69">
        <v>28.5</v>
      </c>
      <c r="T34" s="69">
        <v>28.2</v>
      </c>
      <c r="U34" s="69">
        <v>28.2</v>
      </c>
      <c r="V34" s="69">
        <v>28.5</v>
      </c>
      <c r="W34" s="69">
        <v>28.5</v>
      </c>
      <c r="X34" s="69">
        <v>28.5</v>
      </c>
      <c r="Y34" s="69">
        <v>28.5</v>
      </c>
      <c r="Z34" s="69">
        <v>28.5</v>
      </c>
      <c r="AA34" s="55">
        <v>28.5</v>
      </c>
      <c r="AB34" s="55">
        <v>28.5</v>
      </c>
      <c r="AC34" s="55">
        <v>28.5</v>
      </c>
      <c r="AD34" s="55">
        <v>25.8</v>
      </c>
      <c r="AE34" s="55">
        <v>28.5</v>
      </c>
      <c r="AF34" s="55">
        <v>28.5</v>
      </c>
      <c r="AG34" s="58">
        <v>60</v>
      </c>
      <c r="AH34" s="51">
        <f t="shared" si="2"/>
        <v>28.7</v>
      </c>
      <c r="AI34" s="52">
        <f t="shared" si="3"/>
        <v>25.8</v>
      </c>
      <c r="AK34" s="53"/>
    </row>
    <row r="35" spans="1:41" x14ac:dyDescent="0.25">
      <c r="A35" s="57" t="s">
        <v>42</v>
      </c>
      <c r="B35" s="55">
        <v>0</v>
      </c>
      <c r="C35" s="55">
        <v>10</v>
      </c>
      <c r="D35" s="55">
        <v>15</v>
      </c>
      <c r="E35" s="55">
        <v>20</v>
      </c>
      <c r="F35" s="55">
        <v>23</v>
      </c>
      <c r="G35" s="55">
        <v>23</v>
      </c>
      <c r="H35" s="55">
        <v>23</v>
      </c>
      <c r="I35" s="55">
        <v>23</v>
      </c>
      <c r="J35" s="55">
        <v>25</v>
      </c>
      <c r="K35" s="55">
        <v>25</v>
      </c>
      <c r="L35" s="48">
        <v>25</v>
      </c>
      <c r="M35" s="48">
        <v>25</v>
      </c>
      <c r="N35" s="48">
        <v>25</v>
      </c>
      <c r="O35" s="48">
        <v>22</v>
      </c>
      <c r="P35" s="48">
        <v>22</v>
      </c>
      <c r="Q35" s="48">
        <v>15.1</v>
      </c>
      <c r="R35" s="48">
        <v>13.4</v>
      </c>
      <c r="S35" s="48">
        <v>15.1</v>
      </c>
      <c r="T35" s="48">
        <v>15</v>
      </c>
      <c r="U35" s="48">
        <v>15.1</v>
      </c>
      <c r="V35" s="69">
        <v>10.199999999999999</v>
      </c>
      <c r="W35" s="69">
        <v>0</v>
      </c>
      <c r="X35" s="69">
        <v>0</v>
      </c>
      <c r="Y35" s="69">
        <v>10.199999999999999</v>
      </c>
      <c r="Z35" s="69">
        <v>25.9</v>
      </c>
      <c r="AA35" s="55">
        <v>29.4</v>
      </c>
      <c r="AB35" s="55">
        <v>29.4</v>
      </c>
      <c r="AC35" s="55">
        <v>29.4</v>
      </c>
      <c r="AD35" s="55">
        <v>28.6</v>
      </c>
      <c r="AE35" s="55">
        <v>20.2</v>
      </c>
      <c r="AF35" s="55">
        <v>20.2</v>
      </c>
      <c r="AG35" s="58">
        <v>30</v>
      </c>
      <c r="AH35" s="51">
        <f t="shared" si="2"/>
        <v>29.4</v>
      </c>
      <c r="AI35" s="52">
        <f t="shared" si="3"/>
        <v>0</v>
      </c>
      <c r="AK35" s="53"/>
    </row>
    <row r="36" spans="1:41" x14ac:dyDescent="0.25">
      <c r="A36" s="57" t="s">
        <v>43</v>
      </c>
      <c r="B36" s="70">
        <v>16</v>
      </c>
      <c r="C36" s="70">
        <v>16</v>
      </c>
      <c r="D36" s="70">
        <v>15.7</v>
      </c>
      <c r="E36" s="70">
        <v>15.7</v>
      </c>
      <c r="F36" s="70">
        <v>14.9</v>
      </c>
      <c r="G36" s="70">
        <v>15</v>
      </c>
      <c r="H36" s="70">
        <v>15</v>
      </c>
      <c r="I36" s="70">
        <v>15</v>
      </c>
      <c r="J36" s="70">
        <v>15</v>
      </c>
      <c r="K36" s="70">
        <v>15</v>
      </c>
      <c r="L36" s="48">
        <v>15</v>
      </c>
      <c r="M36" s="48">
        <v>15.2</v>
      </c>
      <c r="N36" s="48">
        <v>15.2</v>
      </c>
      <c r="O36" s="48">
        <v>15.2</v>
      </c>
      <c r="P36" s="48">
        <v>15.2</v>
      </c>
      <c r="Q36" s="48">
        <v>16.100000000000001</v>
      </c>
      <c r="R36" s="48">
        <v>15.9</v>
      </c>
      <c r="S36" s="48">
        <v>15.9</v>
      </c>
      <c r="T36" s="48">
        <v>15.8</v>
      </c>
      <c r="U36" s="48">
        <v>15.9</v>
      </c>
      <c r="V36" s="48">
        <v>15.9</v>
      </c>
      <c r="W36" s="48">
        <v>15.8</v>
      </c>
      <c r="X36" s="48">
        <v>11</v>
      </c>
      <c r="Y36" s="48">
        <v>16.100000000000001</v>
      </c>
      <c r="Z36" s="48">
        <v>16.100000000000001</v>
      </c>
      <c r="AA36" s="55">
        <v>15.9</v>
      </c>
      <c r="AB36" s="55">
        <v>15.9</v>
      </c>
      <c r="AC36" s="55">
        <v>15.9</v>
      </c>
      <c r="AD36" s="55">
        <v>14.2</v>
      </c>
      <c r="AE36" s="55">
        <v>14.2</v>
      </c>
      <c r="AF36" s="55">
        <v>14.2</v>
      </c>
      <c r="AG36" s="58">
        <v>24</v>
      </c>
      <c r="AH36" s="51">
        <f t="shared" si="2"/>
        <v>16.100000000000001</v>
      </c>
      <c r="AI36" s="52">
        <f t="shared" si="3"/>
        <v>11</v>
      </c>
      <c r="AK36" s="53"/>
    </row>
    <row r="37" spans="1:41" x14ac:dyDescent="0.25">
      <c r="A37" s="57" t="s">
        <v>44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48">
        <v>0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>
        <v>10</v>
      </c>
      <c r="C38" s="55">
        <v>10</v>
      </c>
      <c r="D38" s="55">
        <v>10</v>
      </c>
      <c r="E38" s="55">
        <v>10</v>
      </c>
      <c r="F38" s="55">
        <v>10</v>
      </c>
      <c r="G38" s="55">
        <v>10</v>
      </c>
      <c r="H38" s="55">
        <v>10</v>
      </c>
      <c r="I38" s="55">
        <v>10</v>
      </c>
      <c r="J38" s="55">
        <v>10</v>
      </c>
      <c r="K38" s="55">
        <v>10</v>
      </c>
      <c r="L38" s="48">
        <v>13.5</v>
      </c>
      <c r="M38" s="48">
        <v>14</v>
      </c>
      <c r="N38" s="48">
        <v>14</v>
      </c>
      <c r="O38" s="48">
        <v>14</v>
      </c>
      <c r="P38" s="48">
        <v>14</v>
      </c>
      <c r="Q38" s="48">
        <v>10</v>
      </c>
      <c r="R38" s="48">
        <v>10</v>
      </c>
      <c r="S38" s="48">
        <v>10</v>
      </c>
      <c r="T38" s="48">
        <v>10</v>
      </c>
      <c r="U38" s="48">
        <v>10</v>
      </c>
      <c r="V38" s="48">
        <v>10</v>
      </c>
      <c r="W38" s="48">
        <v>10</v>
      </c>
      <c r="X38" s="48">
        <v>10</v>
      </c>
      <c r="Y38" s="48">
        <v>10</v>
      </c>
      <c r="Z38" s="48">
        <v>10</v>
      </c>
      <c r="AA38" s="55">
        <v>10</v>
      </c>
      <c r="AB38" s="55">
        <v>10</v>
      </c>
      <c r="AC38" s="55">
        <v>10</v>
      </c>
      <c r="AD38" s="55">
        <v>10</v>
      </c>
      <c r="AE38" s="55">
        <v>10</v>
      </c>
      <c r="AF38" s="55">
        <v>10</v>
      </c>
      <c r="AG38" s="58">
        <v>14.1</v>
      </c>
      <c r="AH38" s="51">
        <f t="shared" si="2"/>
        <v>14</v>
      </c>
      <c r="AI38" s="52">
        <f t="shared" si="3"/>
        <v>10</v>
      </c>
      <c r="AK38" s="53"/>
      <c r="AL38" s="63"/>
      <c r="AO38" s="63"/>
    </row>
    <row r="39" spans="1:41" s="63" customFormat="1" x14ac:dyDescent="0.25">
      <c r="A39" s="71" t="s">
        <v>46</v>
      </c>
      <c r="B39" s="70">
        <v>3.9</v>
      </c>
      <c r="C39" s="70">
        <v>3.9</v>
      </c>
      <c r="D39" s="70">
        <v>3.9</v>
      </c>
      <c r="E39" s="70">
        <v>3.9</v>
      </c>
      <c r="F39" s="70">
        <v>3.9</v>
      </c>
      <c r="G39" s="70">
        <v>3.9</v>
      </c>
      <c r="H39" s="70">
        <v>3.9</v>
      </c>
      <c r="I39" s="70">
        <v>3.9</v>
      </c>
      <c r="J39" s="70">
        <v>3.9</v>
      </c>
      <c r="K39" s="70">
        <v>3.9</v>
      </c>
      <c r="L39" s="48">
        <v>3.9</v>
      </c>
      <c r="M39" s="48">
        <v>3.9</v>
      </c>
      <c r="N39" s="48">
        <v>3.9</v>
      </c>
      <c r="O39" s="48">
        <v>3.9</v>
      </c>
      <c r="P39" s="48">
        <v>3.9</v>
      </c>
      <c r="Q39" s="48">
        <v>3.9</v>
      </c>
      <c r="R39" s="48">
        <v>3.9</v>
      </c>
      <c r="S39" s="48">
        <v>3.9</v>
      </c>
      <c r="T39" s="48">
        <v>3.9</v>
      </c>
      <c r="U39" s="48">
        <v>3.9</v>
      </c>
      <c r="V39" s="48">
        <v>3.9</v>
      </c>
      <c r="W39" s="48">
        <v>3.9</v>
      </c>
      <c r="X39" s="48">
        <v>3.9</v>
      </c>
      <c r="Y39" s="48">
        <v>3.9</v>
      </c>
      <c r="Z39" s="48">
        <v>3.9</v>
      </c>
      <c r="AA39" s="55">
        <v>3.9</v>
      </c>
      <c r="AB39" s="55">
        <v>3.9</v>
      </c>
      <c r="AC39" s="55">
        <v>3.9</v>
      </c>
      <c r="AD39" s="55">
        <v>3.9</v>
      </c>
      <c r="AE39" s="55">
        <v>3.9</v>
      </c>
      <c r="AF39" s="55">
        <v>3.9</v>
      </c>
      <c r="AG39" s="58">
        <v>14</v>
      </c>
      <c r="AH39" s="51">
        <f t="shared" si="2"/>
        <v>3.9</v>
      </c>
      <c r="AI39" s="52">
        <f t="shared" si="3"/>
        <v>3.9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>
        <v>3.8</v>
      </c>
      <c r="C40" s="55">
        <v>3.8</v>
      </c>
      <c r="D40" s="55">
        <v>3.8</v>
      </c>
      <c r="E40" s="55">
        <v>3.8</v>
      </c>
      <c r="F40" s="55">
        <v>3.8</v>
      </c>
      <c r="G40" s="55">
        <v>3.8</v>
      </c>
      <c r="H40" s="55">
        <v>3.8</v>
      </c>
      <c r="I40" s="55">
        <v>3.8</v>
      </c>
      <c r="J40" s="55">
        <v>3.8</v>
      </c>
      <c r="K40" s="55">
        <v>3.8</v>
      </c>
      <c r="L40" s="48">
        <v>3.8</v>
      </c>
      <c r="M40" s="48">
        <v>3.8</v>
      </c>
      <c r="N40" s="48">
        <v>5.8</v>
      </c>
      <c r="O40" s="48">
        <v>5.8</v>
      </c>
      <c r="P40" s="48">
        <v>5.8</v>
      </c>
      <c r="Q40" s="48">
        <v>5.8</v>
      </c>
      <c r="R40" s="48">
        <v>3.9</v>
      </c>
      <c r="S40" s="48">
        <v>3.9</v>
      </c>
      <c r="T40" s="48">
        <v>3.9</v>
      </c>
      <c r="U40" s="48">
        <v>3.8</v>
      </c>
      <c r="V40" s="48">
        <v>3.9</v>
      </c>
      <c r="W40" s="48">
        <v>3.9</v>
      </c>
      <c r="X40" s="48">
        <v>3.9</v>
      </c>
      <c r="Y40" s="48">
        <v>3.9</v>
      </c>
      <c r="Z40" s="48">
        <v>3.9</v>
      </c>
      <c r="AA40" s="55">
        <v>3.9</v>
      </c>
      <c r="AB40" s="55">
        <v>3.9</v>
      </c>
      <c r="AC40" s="55">
        <v>3.9</v>
      </c>
      <c r="AD40" s="55">
        <v>3.9</v>
      </c>
      <c r="AE40" s="55">
        <v>3.9</v>
      </c>
      <c r="AF40" s="55">
        <v>3.9</v>
      </c>
      <c r="AG40" s="58">
        <v>10.050000000000001</v>
      </c>
      <c r="AH40" s="51">
        <f t="shared" si="2"/>
        <v>5.8</v>
      </c>
      <c r="AI40" s="52">
        <f t="shared" si="3"/>
        <v>3.8</v>
      </c>
      <c r="AK40" s="53"/>
    </row>
    <row r="41" spans="1:41" x14ac:dyDescent="0.25">
      <c r="A41" s="57" t="s">
        <v>48</v>
      </c>
      <c r="B41" s="55">
        <v>2.5</v>
      </c>
      <c r="C41" s="55">
        <v>2.5</v>
      </c>
      <c r="D41" s="55">
        <v>2.5</v>
      </c>
      <c r="E41" s="55">
        <v>2.5</v>
      </c>
      <c r="F41" s="55">
        <v>2.5</v>
      </c>
      <c r="G41" s="55">
        <v>2.5</v>
      </c>
      <c r="H41" s="55">
        <v>2.5</v>
      </c>
      <c r="I41" s="55">
        <v>2.5</v>
      </c>
      <c r="J41" s="55">
        <v>2.5</v>
      </c>
      <c r="K41" s="55">
        <v>2.5</v>
      </c>
      <c r="L41" s="48">
        <v>2.5</v>
      </c>
      <c r="M41" s="48">
        <v>2.5</v>
      </c>
      <c r="N41" s="48">
        <v>2.5</v>
      </c>
      <c r="O41" s="48">
        <v>2.5</v>
      </c>
      <c r="P41" s="48">
        <v>2.5</v>
      </c>
      <c r="Q41" s="48">
        <v>2.5</v>
      </c>
      <c r="R41" s="48">
        <v>2.5</v>
      </c>
      <c r="S41" s="48">
        <v>2.5</v>
      </c>
      <c r="T41" s="48">
        <v>2.5</v>
      </c>
      <c r="U41" s="48">
        <v>2.5</v>
      </c>
      <c r="V41" s="48">
        <v>2.5</v>
      </c>
      <c r="W41" s="48">
        <v>2.5</v>
      </c>
      <c r="X41" s="48">
        <v>2.5</v>
      </c>
      <c r="Y41" s="48">
        <v>2.5</v>
      </c>
      <c r="Z41" s="48">
        <v>2.5</v>
      </c>
      <c r="AA41" s="55">
        <v>2.5</v>
      </c>
      <c r="AB41" s="55">
        <v>2.5</v>
      </c>
      <c r="AC41" s="55">
        <v>2.5</v>
      </c>
      <c r="AD41" s="55">
        <v>2.5</v>
      </c>
      <c r="AE41" s="55">
        <v>2.5</v>
      </c>
      <c r="AF41" s="55">
        <v>2.5</v>
      </c>
      <c r="AG41" s="58">
        <v>6.2</v>
      </c>
      <c r="AH41" s="51">
        <f t="shared" si="2"/>
        <v>2.5</v>
      </c>
      <c r="AI41" s="52">
        <f t="shared" si="3"/>
        <v>2.5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227.74</v>
      </c>
      <c r="C43" s="68">
        <f t="shared" si="6"/>
        <v>219.64</v>
      </c>
      <c r="D43" s="68">
        <f t="shared" si="6"/>
        <v>247.64</v>
      </c>
      <c r="E43" s="68">
        <f t="shared" si="6"/>
        <v>247.44</v>
      </c>
      <c r="F43" s="68">
        <f t="shared" si="6"/>
        <v>233.74</v>
      </c>
      <c r="G43" s="68">
        <f t="shared" si="6"/>
        <v>234.84000000000003</v>
      </c>
      <c r="H43" s="68">
        <f t="shared" si="6"/>
        <v>234.04000000000002</v>
      </c>
      <c r="I43" s="68">
        <f t="shared" si="6"/>
        <v>253.14000000000001</v>
      </c>
      <c r="J43" s="68">
        <f t="shared" si="6"/>
        <v>278.64</v>
      </c>
      <c r="K43" s="68">
        <f t="shared" si="6"/>
        <v>305.94</v>
      </c>
      <c r="L43" s="68">
        <f t="shared" si="6"/>
        <v>298.64</v>
      </c>
      <c r="M43" s="68">
        <f>SUM(M31:M42)</f>
        <v>316.64</v>
      </c>
      <c r="N43" s="68">
        <f t="shared" si="6"/>
        <v>331.44</v>
      </c>
      <c r="O43" s="68">
        <f t="shared" si="6"/>
        <v>327.84</v>
      </c>
      <c r="P43" s="68">
        <f t="shared" si="6"/>
        <v>296.83999999999997</v>
      </c>
      <c r="Q43" s="68">
        <f t="shared" si="6"/>
        <v>227.94</v>
      </c>
      <c r="R43" s="68">
        <f t="shared" si="6"/>
        <v>224.94000000000003</v>
      </c>
      <c r="S43" s="68">
        <f t="shared" si="6"/>
        <v>222.04</v>
      </c>
      <c r="T43" s="68">
        <f t="shared" si="6"/>
        <v>218.94</v>
      </c>
      <c r="U43" s="68">
        <f t="shared" si="6"/>
        <v>224.64</v>
      </c>
      <c r="V43" s="68">
        <f t="shared" si="6"/>
        <v>219.84</v>
      </c>
      <c r="W43" s="68">
        <f t="shared" si="6"/>
        <v>212.14000000000001</v>
      </c>
      <c r="X43" s="68">
        <f t="shared" si="6"/>
        <v>226.74</v>
      </c>
      <c r="Y43" s="68">
        <f t="shared" si="6"/>
        <v>259.14</v>
      </c>
      <c r="Z43" s="68">
        <f t="shared" si="6"/>
        <v>326.24</v>
      </c>
      <c r="AA43" s="68">
        <f t="shared" si="6"/>
        <v>329.63999999999993</v>
      </c>
      <c r="AB43" s="68">
        <f t="shared" si="6"/>
        <v>322.63999999999993</v>
      </c>
      <c r="AC43" s="68">
        <f t="shared" si="6"/>
        <v>322.13999999999993</v>
      </c>
      <c r="AD43" s="68">
        <f t="shared" si="6"/>
        <v>321.44</v>
      </c>
      <c r="AE43" s="68">
        <f t="shared" si="6"/>
        <v>287.43999999999994</v>
      </c>
      <c r="AF43" s="68">
        <f t="shared" si="6"/>
        <v>259.74</v>
      </c>
      <c r="AG43" s="73">
        <f>SUM(AG31:AG42)</f>
        <v>464.91</v>
      </c>
      <c r="AH43" s="51">
        <f t="shared" si="2"/>
        <v>331.44</v>
      </c>
      <c r="AI43" s="52">
        <f t="shared" si="3"/>
        <v>212.14000000000001</v>
      </c>
      <c r="AK43" s="53"/>
    </row>
    <row r="44" spans="1:41" x14ac:dyDescent="0.25">
      <c r="A44" s="54" t="s">
        <v>51</v>
      </c>
      <c r="B44" s="55">
        <v>30</v>
      </c>
      <c r="C44" s="55">
        <v>30</v>
      </c>
      <c r="D44" s="55">
        <v>13.6</v>
      </c>
      <c r="E44" s="55">
        <v>19.5</v>
      </c>
      <c r="F44" s="55">
        <v>29.7</v>
      </c>
      <c r="G44" s="55">
        <v>29.7</v>
      </c>
      <c r="H44" s="55">
        <v>29.7</v>
      </c>
      <c r="I44" s="55">
        <v>11.5</v>
      </c>
      <c r="J44" s="55">
        <v>14</v>
      </c>
      <c r="K44" s="55">
        <v>54</v>
      </c>
      <c r="L44" s="74">
        <v>60</v>
      </c>
      <c r="M44" s="74">
        <v>30</v>
      </c>
      <c r="N44" s="74">
        <v>59.8</v>
      </c>
      <c r="O44" s="74">
        <v>48.8</v>
      </c>
      <c r="P44" s="48">
        <v>59.4</v>
      </c>
      <c r="Q44" s="48">
        <v>59.8</v>
      </c>
      <c r="R44" s="48">
        <v>59.8</v>
      </c>
      <c r="S44" s="48">
        <v>59.4</v>
      </c>
      <c r="T44" s="48">
        <v>55.4</v>
      </c>
      <c r="U44" s="48">
        <v>55.2</v>
      </c>
      <c r="V44" s="48">
        <v>54.8</v>
      </c>
      <c r="W44" s="48">
        <v>39.1</v>
      </c>
      <c r="X44" s="48">
        <v>39.5</v>
      </c>
      <c r="Y44" s="48">
        <v>34.6</v>
      </c>
      <c r="Z44" s="48">
        <v>59.4</v>
      </c>
      <c r="AA44" s="48">
        <v>59.4</v>
      </c>
      <c r="AB44" s="48">
        <v>20</v>
      </c>
      <c r="AC44" s="48">
        <v>10.199999999999999</v>
      </c>
      <c r="AD44" s="48">
        <v>30</v>
      </c>
      <c r="AE44" s="48">
        <v>13.8</v>
      </c>
      <c r="AF44" s="48">
        <v>0</v>
      </c>
      <c r="AG44" s="56">
        <v>60</v>
      </c>
      <c r="AH44" s="51">
        <f t="shared" si="2"/>
        <v>60</v>
      </c>
      <c r="AI44" s="52">
        <f t="shared" si="3"/>
        <v>0</v>
      </c>
      <c r="AK44" s="53"/>
    </row>
    <row r="45" spans="1:41" x14ac:dyDescent="0.25">
      <c r="A45" s="57" t="s">
        <v>52</v>
      </c>
      <c r="B45" s="55">
        <v>13</v>
      </c>
      <c r="C45" s="55">
        <v>15</v>
      </c>
      <c r="D45" s="55">
        <v>5.4</v>
      </c>
      <c r="E45" s="55">
        <v>8</v>
      </c>
      <c r="F45" s="55">
        <v>14.2</v>
      </c>
      <c r="G45" s="55">
        <v>13.8</v>
      </c>
      <c r="H45" s="55">
        <v>14.3</v>
      </c>
      <c r="I45" s="55">
        <v>4.7</v>
      </c>
      <c r="J45" s="55">
        <v>6</v>
      </c>
      <c r="K45" s="55">
        <v>24.9</v>
      </c>
      <c r="L45" s="74">
        <v>30.5</v>
      </c>
      <c r="M45" s="74">
        <v>29.5</v>
      </c>
      <c r="N45" s="74">
        <v>29.7</v>
      </c>
      <c r="O45" s="74">
        <v>24.5</v>
      </c>
      <c r="P45" s="69">
        <v>30.6</v>
      </c>
      <c r="Q45" s="69">
        <v>29.7</v>
      </c>
      <c r="R45" s="48">
        <v>29.9</v>
      </c>
      <c r="S45" s="48">
        <v>29.9</v>
      </c>
      <c r="T45" s="48">
        <v>27.4</v>
      </c>
      <c r="U45" s="69">
        <v>27.4</v>
      </c>
      <c r="V45" s="69">
        <v>27.4</v>
      </c>
      <c r="W45" s="69">
        <v>18.8</v>
      </c>
      <c r="X45" s="69">
        <v>17.8</v>
      </c>
      <c r="Y45" s="69">
        <v>15.6</v>
      </c>
      <c r="Z45" s="69">
        <v>28.9</v>
      </c>
      <c r="AA45" s="69">
        <v>29</v>
      </c>
      <c r="AB45" s="69">
        <v>20</v>
      </c>
      <c r="AC45" s="69">
        <v>7.8</v>
      </c>
      <c r="AD45" s="69">
        <v>16</v>
      </c>
      <c r="AE45" s="69">
        <v>5.6</v>
      </c>
      <c r="AF45" s="69">
        <v>6.9</v>
      </c>
      <c r="AG45" s="58">
        <v>32</v>
      </c>
      <c r="AH45" s="51">
        <f t="shared" si="2"/>
        <v>30.6</v>
      </c>
      <c r="AI45" s="52">
        <f t="shared" si="3"/>
        <v>4.7</v>
      </c>
      <c r="AK45" s="53"/>
    </row>
    <row r="46" spans="1:41" ht="15.75" thickBot="1" x14ac:dyDescent="0.3">
      <c r="A46" s="71" t="s">
        <v>53</v>
      </c>
      <c r="B46" s="70">
        <v>5</v>
      </c>
      <c r="C46" s="70">
        <v>5.4</v>
      </c>
      <c r="D46" s="70">
        <v>2</v>
      </c>
      <c r="E46" s="70">
        <v>2.9</v>
      </c>
      <c r="F46" s="70">
        <v>5.2</v>
      </c>
      <c r="G46" s="70">
        <v>5</v>
      </c>
      <c r="H46" s="70">
        <v>5.2</v>
      </c>
      <c r="I46" s="70">
        <v>1.7</v>
      </c>
      <c r="J46" s="70">
        <v>2</v>
      </c>
      <c r="K46" s="70">
        <v>8.9</v>
      </c>
      <c r="L46" s="75">
        <v>11.1</v>
      </c>
      <c r="M46" s="75">
        <v>10.8</v>
      </c>
      <c r="N46" s="75">
        <v>10.8</v>
      </c>
      <c r="O46" s="75">
        <v>8.9</v>
      </c>
      <c r="P46" s="76">
        <v>11.2</v>
      </c>
      <c r="Q46" s="76">
        <v>10.9</v>
      </c>
      <c r="R46" s="48">
        <v>10.9</v>
      </c>
      <c r="S46" s="48">
        <v>10.9</v>
      </c>
      <c r="T46" s="48">
        <v>10</v>
      </c>
      <c r="U46" s="76">
        <v>10</v>
      </c>
      <c r="V46" s="76">
        <v>10</v>
      </c>
      <c r="W46" s="76">
        <v>6.8</v>
      </c>
      <c r="X46" s="76">
        <v>6.5</v>
      </c>
      <c r="Y46" s="76">
        <v>5.7</v>
      </c>
      <c r="Z46" s="76">
        <v>10.5</v>
      </c>
      <c r="AA46" s="76">
        <v>10.6</v>
      </c>
      <c r="AB46" s="76">
        <v>7.5</v>
      </c>
      <c r="AC46" s="76">
        <v>2.9</v>
      </c>
      <c r="AD46" s="76">
        <v>5.9</v>
      </c>
      <c r="AE46" s="76">
        <v>2.1</v>
      </c>
      <c r="AF46" s="76">
        <v>2.5</v>
      </c>
      <c r="AG46" s="77">
        <v>14</v>
      </c>
      <c r="AH46" s="51">
        <f t="shared" si="2"/>
        <v>11.2</v>
      </c>
      <c r="AI46" s="52">
        <f t="shared" si="3"/>
        <v>1.7</v>
      </c>
      <c r="AK46" s="53"/>
    </row>
    <row r="47" spans="1:41" ht="15.75" thickBot="1" x14ac:dyDescent="0.3">
      <c r="A47" s="67" t="s">
        <v>54</v>
      </c>
      <c r="B47" s="68">
        <f>SUM(B44:B46)</f>
        <v>48</v>
      </c>
      <c r="C47" s="68">
        <f t="shared" ref="C47:AF47" si="7">SUM(C44:C46)</f>
        <v>50.4</v>
      </c>
      <c r="D47" s="68">
        <f t="shared" si="7"/>
        <v>21</v>
      </c>
      <c r="E47" s="68">
        <f t="shared" si="7"/>
        <v>30.4</v>
      </c>
      <c r="F47" s="68">
        <f t="shared" si="7"/>
        <v>49.1</v>
      </c>
      <c r="G47" s="68">
        <f t="shared" si="7"/>
        <v>48.5</v>
      </c>
      <c r="H47" s="68">
        <f t="shared" si="7"/>
        <v>49.2</v>
      </c>
      <c r="I47" s="68">
        <f t="shared" si="7"/>
        <v>17.899999999999999</v>
      </c>
      <c r="J47" s="68">
        <f t="shared" si="7"/>
        <v>22</v>
      </c>
      <c r="K47" s="68">
        <f t="shared" si="7"/>
        <v>87.800000000000011</v>
      </c>
      <c r="L47" s="68">
        <f t="shared" si="7"/>
        <v>101.6</v>
      </c>
      <c r="M47" s="68">
        <f t="shared" si="7"/>
        <v>70.3</v>
      </c>
      <c r="N47" s="68">
        <f t="shared" si="7"/>
        <v>100.3</v>
      </c>
      <c r="O47" s="68">
        <f t="shared" si="7"/>
        <v>82.2</v>
      </c>
      <c r="P47" s="68">
        <f t="shared" si="7"/>
        <v>101.2</v>
      </c>
      <c r="Q47" s="68">
        <f t="shared" si="7"/>
        <v>100.4</v>
      </c>
      <c r="R47" s="68">
        <f t="shared" si="7"/>
        <v>100.6</v>
      </c>
      <c r="S47" s="68">
        <f t="shared" si="7"/>
        <v>100.2</v>
      </c>
      <c r="T47" s="68">
        <f t="shared" si="7"/>
        <v>92.8</v>
      </c>
      <c r="U47" s="68">
        <f t="shared" si="7"/>
        <v>92.6</v>
      </c>
      <c r="V47" s="68">
        <f t="shared" si="7"/>
        <v>92.199999999999989</v>
      </c>
      <c r="W47" s="68">
        <f t="shared" si="7"/>
        <v>64.7</v>
      </c>
      <c r="X47" s="68">
        <f t="shared" si="7"/>
        <v>63.8</v>
      </c>
      <c r="Y47" s="68">
        <f t="shared" si="7"/>
        <v>55.900000000000006</v>
      </c>
      <c r="Z47" s="68">
        <f t="shared" si="7"/>
        <v>98.8</v>
      </c>
      <c r="AA47" s="68">
        <f t="shared" si="7"/>
        <v>99</v>
      </c>
      <c r="AB47" s="68">
        <f t="shared" si="7"/>
        <v>47.5</v>
      </c>
      <c r="AC47" s="68">
        <f t="shared" si="7"/>
        <v>20.9</v>
      </c>
      <c r="AD47" s="68">
        <f t="shared" si="7"/>
        <v>51.9</v>
      </c>
      <c r="AE47" s="68">
        <f t="shared" si="7"/>
        <v>21.5</v>
      </c>
      <c r="AF47" s="68">
        <f t="shared" si="7"/>
        <v>9.4</v>
      </c>
      <c r="AG47" s="73">
        <f>SUM(AG44:AG46)</f>
        <v>106</v>
      </c>
      <c r="AH47" s="51">
        <f t="shared" si="2"/>
        <v>101.6</v>
      </c>
      <c r="AI47" s="52">
        <f t="shared" si="3"/>
        <v>9.4</v>
      </c>
      <c r="AK47" s="53"/>
    </row>
    <row r="48" spans="1:41" x14ac:dyDescent="0.25">
      <c r="A48" s="54" t="s">
        <v>55</v>
      </c>
      <c r="B48" s="48">
        <v>60</v>
      </c>
      <c r="C48" s="48">
        <v>62</v>
      </c>
      <c r="D48" s="48">
        <v>64</v>
      </c>
      <c r="E48" s="48">
        <v>59.2</v>
      </c>
      <c r="F48" s="48">
        <v>63</v>
      </c>
      <c r="G48" s="48">
        <v>62</v>
      </c>
      <c r="H48" s="48">
        <v>60.78</v>
      </c>
      <c r="I48" s="48">
        <v>65</v>
      </c>
      <c r="J48" s="48">
        <v>65</v>
      </c>
      <c r="K48" s="48">
        <v>62.9</v>
      </c>
      <c r="L48" s="48">
        <v>65.2</v>
      </c>
      <c r="M48" s="48">
        <v>58</v>
      </c>
      <c r="N48" s="48">
        <v>70.17</v>
      </c>
      <c r="O48" s="48">
        <v>76</v>
      </c>
      <c r="P48" s="48">
        <v>56</v>
      </c>
      <c r="Q48" s="48">
        <v>70.8</v>
      </c>
      <c r="R48" s="48">
        <v>74.260000000000005</v>
      </c>
      <c r="S48" s="48">
        <v>77.599999999999994</v>
      </c>
      <c r="T48" s="48">
        <v>73.66</v>
      </c>
      <c r="U48" s="48">
        <v>52.12</v>
      </c>
      <c r="V48" s="48">
        <v>55.52</v>
      </c>
      <c r="W48" s="48" t="s">
        <v>238</v>
      </c>
      <c r="X48" s="48">
        <v>65.94</v>
      </c>
      <c r="Y48" s="48">
        <v>59.84</v>
      </c>
      <c r="Z48" s="48">
        <v>61.4</v>
      </c>
      <c r="AA48" s="48">
        <v>65.78</v>
      </c>
      <c r="AB48" s="48">
        <v>67</v>
      </c>
      <c r="AC48" s="48">
        <v>65</v>
      </c>
      <c r="AD48" s="48">
        <v>59</v>
      </c>
      <c r="AE48" s="48">
        <v>58</v>
      </c>
      <c r="AF48" s="48">
        <v>64</v>
      </c>
      <c r="AG48" s="56"/>
      <c r="AH48" s="51">
        <f t="shared" si="2"/>
        <v>77.599999999999994</v>
      </c>
      <c r="AI48" s="52">
        <f t="shared" si="3"/>
        <v>52.12</v>
      </c>
      <c r="AK48" s="53"/>
    </row>
    <row r="49" spans="1:37" x14ac:dyDescent="0.25">
      <c r="A49" s="57" t="s">
        <v>56</v>
      </c>
      <c r="B49" s="69">
        <v>24</v>
      </c>
      <c r="C49" s="69">
        <v>23</v>
      </c>
      <c r="D49" s="69">
        <v>0</v>
      </c>
      <c r="E49" s="69">
        <v>0</v>
      </c>
      <c r="F49" s="69">
        <v>0</v>
      </c>
      <c r="G49" s="69">
        <v>43</v>
      </c>
      <c r="H49" s="69">
        <v>48</v>
      </c>
      <c r="I49" s="69">
        <v>68.5</v>
      </c>
      <c r="J49" s="69">
        <v>73.599999999999994</v>
      </c>
      <c r="K49" s="69">
        <v>32.4</v>
      </c>
      <c r="L49" s="48">
        <v>35.5</v>
      </c>
      <c r="M49" s="48">
        <v>36.799999999999997</v>
      </c>
      <c r="N49" s="48">
        <v>36.9</v>
      </c>
      <c r="O49" s="48">
        <v>38</v>
      </c>
      <c r="P49" s="48">
        <v>33.299999999999997</v>
      </c>
      <c r="Q49" s="48">
        <v>75.900000000000006</v>
      </c>
      <c r="R49" s="48">
        <v>80.2</v>
      </c>
      <c r="S49" s="48">
        <f>54.1+82.5</f>
        <v>136.6</v>
      </c>
      <c r="T49" s="48">
        <v>100</v>
      </c>
      <c r="U49" s="78">
        <v>98.8</v>
      </c>
      <c r="V49" s="78">
        <v>101</v>
      </c>
      <c r="W49" s="78">
        <f>40+75</f>
        <v>115</v>
      </c>
      <c r="X49" s="78">
        <v>87.4</v>
      </c>
      <c r="Y49" s="78">
        <v>100</v>
      </c>
      <c r="Z49" s="78">
        <v>112</v>
      </c>
      <c r="AA49" s="69">
        <v>107</v>
      </c>
      <c r="AB49" s="69">
        <v>168</v>
      </c>
      <c r="AC49" s="69">
        <v>160</v>
      </c>
      <c r="AD49" s="69">
        <v>132</v>
      </c>
      <c r="AE49" s="69">
        <v>119</v>
      </c>
      <c r="AF49" s="69">
        <v>117</v>
      </c>
      <c r="AG49" s="58"/>
      <c r="AH49" s="51">
        <f t="shared" si="2"/>
        <v>168</v>
      </c>
      <c r="AI49" s="52">
        <f t="shared" si="3"/>
        <v>0</v>
      </c>
      <c r="AK49" s="53"/>
    </row>
    <row r="50" spans="1:37" x14ac:dyDescent="0.25">
      <c r="A50" s="57" t="s">
        <v>57</v>
      </c>
      <c r="B50" s="69">
        <v>120</v>
      </c>
      <c r="C50" s="69">
        <v>106</v>
      </c>
      <c r="D50" s="69">
        <v>108</v>
      </c>
      <c r="E50" s="69">
        <v>104</v>
      </c>
      <c r="F50" s="69">
        <v>110</v>
      </c>
      <c r="G50" s="48">
        <v>98</v>
      </c>
      <c r="H50" s="48">
        <v>120</v>
      </c>
      <c r="I50" s="48">
        <v>156</v>
      </c>
      <c r="J50" s="48">
        <v>160</v>
      </c>
      <c r="K50" s="48">
        <v>150</v>
      </c>
      <c r="L50" s="69">
        <v>178</v>
      </c>
      <c r="M50" s="69">
        <v>176</v>
      </c>
      <c r="N50" s="69">
        <v>152</v>
      </c>
      <c r="O50" s="69">
        <v>160</v>
      </c>
      <c r="P50" s="69">
        <v>166</v>
      </c>
      <c r="Q50" s="69">
        <v>170</v>
      </c>
      <c r="R50" s="69">
        <v>200.2</v>
      </c>
      <c r="S50" s="69">
        <f>70.5+69.5</f>
        <v>140</v>
      </c>
      <c r="T50" s="69">
        <v>150</v>
      </c>
      <c r="U50" s="79">
        <v>167</v>
      </c>
      <c r="V50" s="79">
        <v>139</v>
      </c>
      <c r="W50" s="79">
        <v>181</v>
      </c>
      <c r="X50" s="79">
        <v>191</v>
      </c>
      <c r="Y50" s="79">
        <v>267</v>
      </c>
      <c r="Z50" s="79">
        <v>295</v>
      </c>
      <c r="AA50" s="69">
        <v>270</v>
      </c>
      <c r="AB50" s="69">
        <v>243</v>
      </c>
      <c r="AC50" s="69">
        <v>242</v>
      </c>
      <c r="AD50" s="69">
        <v>120</v>
      </c>
      <c r="AE50" s="69">
        <v>120</v>
      </c>
      <c r="AF50" s="69">
        <v>130</v>
      </c>
      <c r="AG50" s="80"/>
      <c r="AH50" s="51">
        <f t="shared" si="2"/>
        <v>295</v>
      </c>
      <c r="AI50" s="52">
        <f t="shared" si="3"/>
        <v>98</v>
      </c>
      <c r="AK50" s="53"/>
    </row>
    <row r="51" spans="1:37" x14ac:dyDescent="0.25">
      <c r="A51" s="57" t="s">
        <v>58</v>
      </c>
      <c r="B51" s="81">
        <v>0</v>
      </c>
      <c r="C51" s="81">
        <v>0</v>
      </c>
      <c r="D51" s="81">
        <v>0</v>
      </c>
      <c r="E51" s="81">
        <v>0</v>
      </c>
      <c r="F51" s="81">
        <v>0</v>
      </c>
      <c r="G51" s="81">
        <v>0</v>
      </c>
      <c r="H51" s="81">
        <v>0</v>
      </c>
      <c r="I51" s="81">
        <v>12</v>
      </c>
      <c r="J51" s="81">
        <v>12</v>
      </c>
      <c r="K51" s="81">
        <v>12</v>
      </c>
      <c r="L51" s="69">
        <v>12.5</v>
      </c>
      <c r="M51" s="69">
        <v>12.6</v>
      </c>
      <c r="N51" s="69">
        <v>14</v>
      </c>
      <c r="O51" s="69">
        <v>14</v>
      </c>
      <c r="P51" s="69">
        <v>15</v>
      </c>
      <c r="Q51" s="69">
        <v>15</v>
      </c>
      <c r="R51" s="69">
        <v>15</v>
      </c>
      <c r="S51" s="69">
        <v>0</v>
      </c>
      <c r="T51" s="69">
        <v>0</v>
      </c>
      <c r="U51" s="69">
        <v>0</v>
      </c>
      <c r="V51" s="69">
        <v>0</v>
      </c>
      <c r="W51" s="69">
        <v>0</v>
      </c>
      <c r="X51" s="69">
        <v>0</v>
      </c>
      <c r="Y51" s="69">
        <v>0</v>
      </c>
      <c r="Z51" s="69">
        <v>0</v>
      </c>
      <c r="AA51" s="69">
        <v>10.4</v>
      </c>
      <c r="AB51" s="69">
        <v>11</v>
      </c>
      <c r="AC51" s="69">
        <v>10.6</v>
      </c>
      <c r="AD51" s="69">
        <v>10.6</v>
      </c>
      <c r="AE51" s="69">
        <v>12.8</v>
      </c>
      <c r="AF51" s="69">
        <v>14.6</v>
      </c>
      <c r="AG51" s="80"/>
      <c r="AH51" s="51">
        <f t="shared" si="2"/>
        <v>15</v>
      </c>
      <c r="AI51" s="52">
        <f t="shared" si="3"/>
        <v>0</v>
      </c>
      <c r="AK51" s="53"/>
    </row>
    <row r="52" spans="1:37" x14ac:dyDescent="0.25">
      <c r="A52" s="57" t="s">
        <v>59</v>
      </c>
      <c r="B52" s="81">
        <v>0</v>
      </c>
      <c r="C52" s="81">
        <v>0</v>
      </c>
      <c r="D52" s="81">
        <v>0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v>0</v>
      </c>
      <c r="K52" s="81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48">
        <v>0</v>
      </c>
      <c r="AB52" s="48">
        <v>0</v>
      </c>
      <c r="AC52" s="48">
        <v>0</v>
      </c>
      <c r="AD52" s="48">
        <v>0</v>
      </c>
      <c r="AE52" s="48">
        <v>0</v>
      </c>
      <c r="AF52" s="48">
        <v>0</v>
      </c>
      <c r="AG52" s="80"/>
      <c r="AH52" s="51">
        <f t="shared" si="2"/>
        <v>0</v>
      </c>
      <c r="AI52" s="52">
        <f t="shared" si="3"/>
        <v>0</v>
      </c>
      <c r="AK52" s="53"/>
    </row>
    <row r="53" spans="1:37" x14ac:dyDescent="0.25">
      <c r="A53" s="57" t="s">
        <v>60</v>
      </c>
      <c r="B53" s="81">
        <v>0</v>
      </c>
      <c r="C53" s="81"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0"/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7" t="s">
        <v>61</v>
      </c>
      <c r="B54" s="81">
        <v>0</v>
      </c>
      <c r="C54" s="81">
        <v>0</v>
      </c>
      <c r="D54" s="69">
        <v>0</v>
      </c>
      <c r="E54" s="69">
        <v>0</v>
      </c>
      <c r="F54" s="69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82">
        <v>0</v>
      </c>
      <c r="M54" s="82">
        <v>0</v>
      </c>
      <c r="N54" s="82">
        <v>0</v>
      </c>
      <c r="O54" s="82">
        <v>0</v>
      </c>
      <c r="P54" s="82">
        <v>0</v>
      </c>
      <c r="Q54" s="82">
        <v>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2">
        <v>0</v>
      </c>
      <c r="Y54" s="82">
        <v>0</v>
      </c>
      <c r="Z54" s="82">
        <v>0</v>
      </c>
      <c r="AA54" s="82">
        <v>0</v>
      </c>
      <c r="AB54" s="82">
        <v>0</v>
      </c>
      <c r="AC54" s="82">
        <v>0</v>
      </c>
      <c r="AD54" s="82">
        <v>0</v>
      </c>
      <c r="AE54" s="82">
        <v>0</v>
      </c>
      <c r="AF54" s="82">
        <v>0</v>
      </c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>
        <v>0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0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81">
        <v>0</v>
      </c>
      <c r="Y55" s="81">
        <v>0</v>
      </c>
      <c r="Z55" s="81">
        <v>0</v>
      </c>
      <c r="AA55" s="81">
        <v>0</v>
      </c>
      <c r="AB55" s="81">
        <v>0</v>
      </c>
      <c r="AC55" s="81">
        <v>0</v>
      </c>
      <c r="AD55" s="81">
        <v>0</v>
      </c>
      <c r="AE55" s="81">
        <v>0</v>
      </c>
      <c r="AF55" s="81">
        <v>0</v>
      </c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>
        <v>0</v>
      </c>
      <c r="C56" s="81">
        <v>0</v>
      </c>
      <c r="D56" s="81">
        <v>0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v>0</v>
      </c>
      <c r="K56" s="81">
        <v>0</v>
      </c>
      <c r="L56" s="81">
        <v>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81">
        <v>0</v>
      </c>
      <c r="Y56" s="81">
        <v>0</v>
      </c>
      <c r="Z56" s="81">
        <v>0</v>
      </c>
      <c r="AA56" s="81">
        <v>0</v>
      </c>
      <c r="AB56" s="81">
        <v>0</v>
      </c>
      <c r="AC56" s="81">
        <v>0</v>
      </c>
      <c r="AD56" s="81">
        <v>0</v>
      </c>
      <c r="AE56" s="81">
        <v>0</v>
      </c>
      <c r="AF56" s="81">
        <v>0</v>
      </c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>
        <v>0</v>
      </c>
      <c r="C57" s="81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Z57" s="84">
        <v>0</v>
      </c>
      <c r="AA57" s="84">
        <v>0</v>
      </c>
      <c r="AB57" s="84">
        <v>0</v>
      </c>
      <c r="AC57" s="84">
        <v>0</v>
      </c>
      <c r="AD57" s="84">
        <v>0</v>
      </c>
      <c r="AE57" s="84">
        <v>0</v>
      </c>
      <c r="AF57" s="84">
        <v>0</v>
      </c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>
        <v>0</v>
      </c>
      <c r="C58" s="81">
        <v>0</v>
      </c>
      <c r="D58" s="69">
        <v>0</v>
      </c>
      <c r="E58" s="69">
        <v>0</v>
      </c>
      <c r="F58" s="69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  <c r="V58" s="84">
        <v>0</v>
      </c>
      <c r="W58" s="84">
        <v>0</v>
      </c>
      <c r="X58" s="84">
        <v>0</v>
      </c>
      <c r="Y58" s="84">
        <v>0</v>
      </c>
      <c r="Z58" s="84">
        <v>0</v>
      </c>
      <c r="AA58" s="84">
        <v>0</v>
      </c>
      <c r="AB58" s="84">
        <v>0</v>
      </c>
      <c r="AC58" s="84">
        <v>0</v>
      </c>
      <c r="AD58" s="84">
        <v>0</v>
      </c>
      <c r="AE58" s="84">
        <v>0</v>
      </c>
      <c r="AF58" s="84">
        <v>0</v>
      </c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204</v>
      </c>
      <c r="C59" s="68">
        <f t="shared" ref="C59:AF59" si="8">SUM(C48:C58)</f>
        <v>191</v>
      </c>
      <c r="D59" s="68">
        <f t="shared" si="8"/>
        <v>172</v>
      </c>
      <c r="E59" s="68">
        <f t="shared" si="8"/>
        <v>163.19999999999999</v>
      </c>
      <c r="F59" s="68">
        <f t="shared" si="8"/>
        <v>173</v>
      </c>
      <c r="G59" s="68">
        <f t="shared" si="8"/>
        <v>203</v>
      </c>
      <c r="H59" s="68">
        <f t="shared" si="8"/>
        <v>228.78</v>
      </c>
      <c r="I59" s="68">
        <f t="shared" si="8"/>
        <v>301.5</v>
      </c>
      <c r="J59" s="68">
        <f t="shared" si="8"/>
        <v>310.60000000000002</v>
      </c>
      <c r="K59" s="68">
        <f t="shared" si="8"/>
        <v>257.3</v>
      </c>
      <c r="L59" s="68">
        <f t="shared" si="8"/>
        <v>291.2</v>
      </c>
      <c r="M59" s="68">
        <f>SUM(M48:M58)</f>
        <v>283.40000000000003</v>
      </c>
      <c r="N59" s="68">
        <f t="shared" si="8"/>
        <v>273.07</v>
      </c>
      <c r="O59" s="68">
        <f t="shared" si="8"/>
        <v>288</v>
      </c>
      <c r="P59" s="68">
        <f t="shared" si="8"/>
        <v>270.3</v>
      </c>
      <c r="Q59" s="68">
        <f t="shared" si="8"/>
        <v>331.7</v>
      </c>
      <c r="R59" s="68">
        <f t="shared" si="8"/>
        <v>369.65999999999997</v>
      </c>
      <c r="S59" s="68">
        <f t="shared" si="8"/>
        <v>354.2</v>
      </c>
      <c r="T59" s="68">
        <f t="shared" si="8"/>
        <v>323.65999999999997</v>
      </c>
      <c r="U59" s="68">
        <f t="shared" si="8"/>
        <v>317.91999999999996</v>
      </c>
      <c r="V59" s="68">
        <f t="shared" si="8"/>
        <v>295.52</v>
      </c>
      <c r="W59" s="68">
        <f t="shared" si="8"/>
        <v>296</v>
      </c>
      <c r="X59" s="68">
        <f t="shared" si="8"/>
        <v>344.34000000000003</v>
      </c>
      <c r="Y59" s="68">
        <f t="shared" si="8"/>
        <v>426.84000000000003</v>
      </c>
      <c r="Z59" s="68">
        <f t="shared" si="8"/>
        <v>468.4</v>
      </c>
      <c r="AA59" s="68">
        <f t="shared" si="8"/>
        <v>453.17999999999995</v>
      </c>
      <c r="AB59" s="68">
        <f t="shared" si="8"/>
        <v>489</v>
      </c>
      <c r="AC59" s="68">
        <f t="shared" si="8"/>
        <v>477.6</v>
      </c>
      <c r="AD59" s="68">
        <f t="shared" si="8"/>
        <v>321.60000000000002</v>
      </c>
      <c r="AE59" s="68">
        <f t="shared" si="8"/>
        <v>309.8</v>
      </c>
      <c r="AF59" s="68">
        <f t="shared" si="8"/>
        <v>325.60000000000002</v>
      </c>
      <c r="AG59" s="73">
        <f>SUM(AG48:AG58)</f>
        <v>0</v>
      </c>
      <c r="AH59" s="51">
        <f t="shared" si="2"/>
        <v>489</v>
      </c>
      <c r="AI59" s="52">
        <f t="shared" si="3"/>
        <v>163.19999999999999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f>B63+B59+B47+B43+B30+B64</f>
        <v>787.64</v>
      </c>
      <c r="C65" s="90">
        <f t="shared" ref="C65:AF65" si="10">C63+C59+C47+C43+C30+C64</f>
        <v>737.93999999999994</v>
      </c>
      <c r="D65" s="90">
        <f t="shared" si="10"/>
        <v>720.74</v>
      </c>
      <c r="E65" s="90">
        <f t="shared" si="10"/>
        <v>723.04</v>
      </c>
      <c r="F65" s="90">
        <f t="shared" si="10"/>
        <v>734.84</v>
      </c>
      <c r="G65" s="90">
        <f t="shared" si="10"/>
        <v>764.34</v>
      </c>
      <c r="H65" s="90">
        <f t="shared" si="10"/>
        <v>790.72</v>
      </c>
      <c r="I65" s="90">
        <f t="shared" si="10"/>
        <v>851.13999999999987</v>
      </c>
      <c r="J65" s="90">
        <f t="shared" si="10"/>
        <v>889.33999999999992</v>
      </c>
      <c r="K65" s="90">
        <f t="shared" si="10"/>
        <v>930.04</v>
      </c>
      <c r="L65" s="90">
        <f t="shared" si="10"/>
        <v>969.93999999999994</v>
      </c>
      <c r="M65" s="90">
        <f t="shared" si="10"/>
        <v>948.94</v>
      </c>
      <c r="N65" s="90">
        <f t="shared" si="10"/>
        <v>982.81</v>
      </c>
      <c r="O65" s="90">
        <f t="shared" si="10"/>
        <v>975.93999999999994</v>
      </c>
      <c r="P65" s="90">
        <f t="shared" si="10"/>
        <v>944.7399999999999</v>
      </c>
      <c r="Q65" s="90">
        <f t="shared" si="10"/>
        <v>935.24</v>
      </c>
      <c r="R65" s="90">
        <f t="shared" si="10"/>
        <v>956.2</v>
      </c>
      <c r="S65" s="90">
        <f t="shared" si="10"/>
        <v>937.74</v>
      </c>
      <c r="T65" s="90">
        <f t="shared" si="10"/>
        <v>901.9</v>
      </c>
      <c r="U65" s="90">
        <f t="shared" si="10"/>
        <v>896.06</v>
      </c>
      <c r="V65" s="90">
        <f t="shared" si="10"/>
        <v>890.56</v>
      </c>
      <c r="W65" s="90">
        <f t="shared" si="10"/>
        <v>857.44</v>
      </c>
      <c r="X65" s="90">
        <f t="shared" si="10"/>
        <v>919.08000000000015</v>
      </c>
      <c r="Y65" s="90">
        <f t="shared" si="10"/>
        <v>1027.8800000000001</v>
      </c>
      <c r="Z65" s="90">
        <f t="shared" si="10"/>
        <v>1170.24</v>
      </c>
      <c r="AA65" s="90">
        <f t="shared" si="10"/>
        <v>1158.42</v>
      </c>
      <c r="AB65" s="90">
        <f t="shared" si="10"/>
        <v>1133.9399999999998</v>
      </c>
      <c r="AC65" s="90">
        <f t="shared" si="10"/>
        <v>1096.04</v>
      </c>
      <c r="AD65" s="90">
        <f t="shared" si="10"/>
        <v>968.24000000000012</v>
      </c>
      <c r="AE65" s="90">
        <f t="shared" si="10"/>
        <v>892.04</v>
      </c>
      <c r="AF65" s="90">
        <f t="shared" si="10"/>
        <v>868.04</v>
      </c>
      <c r="AG65" s="73">
        <f>AG63+AG59+AG47+AG43+AG30+AG64</f>
        <v>1355.5100000000002</v>
      </c>
      <c r="AH65" s="51">
        <f t="shared" si="2"/>
        <v>1170.24</v>
      </c>
      <c r="AI65" s="52">
        <f t="shared" si="3"/>
        <v>720.74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>
        <v>50.06</v>
      </c>
      <c r="C72" s="93">
        <v>49.97</v>
      </c>
      <c r="D72" s="93">
        <v>49.945</v>
      </c>
      <c r="E72" s="93">
        <v>49.936999999999998</v>
      </c>
      <c r="F72" s="93">
        <v>49.898000000000003</v>
      </c>
      <c r="G72" s="93">
        <v>49.83</v>
      </c>
      <c r="H72" s="93">
        <v>49.9</v>
      </c>
      <c r="I72" s="93">
        <v>49.921999999999997</v>
      </c>
      <c r="J72" s="93">
        <v>50.040999999999997</v>
      </c>
      <c r="K72" s="93">
        <v>49.970999999999997</v>
      </c>
      <c r="L72" s="93">
        <v>50.01</v>
      </c>
      <c r="M72" s="93">
        <v>50.078000000000003</v>
      </c>
      <c r="N72" s="93">
        <v>50.03</v>
      </c>
      <c r="O72" s="93">
        <v>50.03</v>
      </c>
      <c r="P72" s="93">
        <v>50.017000000000003</v>
      </c>
      <c r="Q72" s="94">
        <v>49.97</v>
      </c>
      <c r="R72" s="93">
        <v>50.03</v>
      </c>
      <c r="S72" s="93">
        <v>49.893000000000001</v>
      </c>
      <c r="T72" s="93">
        <v>50.057000000000002</v>
      </c>
      <c r="U72" s="93">
        <v>49.991</v>
      </c>
      <c r="V72" s="93">
        <v>49.999000000000002</v>
      </c>
      <c r="W72" s="93">
        <v>50.06</v>
      </c>
      <c r="X72" s="93">
        <v>50.091999999999999</v>
      </c>
      <c r="Y72" s="93">
        <v>50.018000000000001</v>
      </c>
      <c r="Z72" s="93">
        <v>49.984999999999999</v>
      </c>
      <c r="AA72" s="93">
        <v>49.954000000000001</v>
      </c>
      <c r="AB72" s="93">
        <v>49.991999999999997</v>
      </c>
      <c r="AC72" s="93">
        <v>49.905999999999999</v>
      </c>
      <c r="AD72" s="93">
        <v>49.991</v>
      </c>
      <c r="AE72" s="93">
        <v>49.976999999999997</v>
      </c>
      <c r="AF72" s="95">
        <v>49.968000000000004</v>
      </c>
      <c r="AG72" s="96"/>
      <c r="AH72" s="51">
        <f t="shared" si="2"/>
        <v>50.091999999999999</v>
      </c>
      <c r="AI72" s="52">
        <f t="shared" si="3"/>
        <v>49.83</v>
      </c>
    </row>
    <row r="73" spans="1:35" x14ac:dyDescent="0.25">
      <c r="A73" s="97" t="s">
        <v>80</v>
      </c>
      <c r="B73" s="69">
        <v>129</v>
      </c>
      <c r="C73" s="69">
        <v>129.6</v>
      </c>
      <c r="D73" s="69">
        <v>129.30000000000001</v>
      </c>
      <c r="E73" s="69">
        <v>130.19999999999999</v>
      </c>
      <c r="F73" s="69">
        <v>129.69999999999999</v>
      </c>
      <c r="G73" s="69">
        <v>129.69999999999999</v>
      </c>
      <c r="H73" s="69">
        <v>129</v>
      </c>
      <c r="I73" s="69">
        <v>127.7</v>
      </c>
      <c r="J73" s="69">
        <v>127</v>
      </c>
      <c r="K73" s="69">
        <v>126.5</v>
      </c>
      <c r="L73" s="69">
        <v>126.8</v>
      </c>
      <c r="M73" s="69">
        <v>126.8</v>
      </c>
      <c r="N73" s="69">
        <v>126.4</v>
      </c>
      <c r="O73" s="69">
        <v>126.3</v>
      </c>
      <c r="P73" s="69">
        <v>126.5</v>
      </c>
      <c r="Q73" s="98">
        <v>126.5</v>
      </c>
      <c r="R73" s="98">
        <v>126.6</v>
      </c>
      <c r="S73" s="98">
        <v>125.8</v>
      </c>
      <c r="T73" s="98">
        <v>126.6</v>
      </c>
      <c r="U73" s="98">
        <v>127.7</v>
      </c>
      <c r="V73" s="98">
        <v>128</v>
      </c>
      <c r="W73" s="98">
        <v>128.6</v>
      </c>
      <c r="X73" s="98">
        <v>128.69999999999999</v>
      </c>
      <c r="Y73" s="98">
        <v>126.7</v>
      </c>
      <c r="Z73" s="98">
        <v>127.3</v>
      </c>
      <c r="AA73" s="69">
        <v>127.7</v>
      </c>
      <c r="AB73" s="69">
        <v>126.9</v>
      </c>
      <c r="AC73" s="69">
        <v>126.3</v>
      </c>
      <c r="AD73" s="69">
        <v>127</v>
      </c>
      <c r="AE73" s="69">
        <v>127</v>
      </c>
      <c r="AF73" s="99">
        <v>127</v>
      </c>
      <c r="AG73" s="100"/>
      <c r="AH73" s="51">
        <f t="shared" si="2"/>
        <v>130.19999999999999</v>
      </c>
      <c r="AI73" s="52">
        <f t="shared" si="3"/>
        <v>125.8</v>
      </c>
    </row>
    <row r="74" spans="1:35" x14ac:dyDescent="0.25">
      <c r="A74" s="97" t="s">
        <v>81</v>
      </c>
      <c r="B74" s="69">
        <v>132</v>
      </c>
      <c r="C74" s="69">
        <v>133</v>
      </c>
      <c r="D74" s="69">
        <v>132.30000000000001</v>
      </c>
      <c r="E74" s="69">
        <v>133.19999999999999</v>
      </c>
      <c r="F74" s="69">
        <v>132.19999999999999</v>
      </c>
      <c r="G74" s="69">
        <v>132.19999999999999</v>
      </c>
      <c r="H74" s="69">
        <v>131.4</v>
      </c>
      <c r="I74" s="69">
        <v>130</v>
      </c>
      <c r="J74" s="69">
        <v>129.6</v>
      </c>
      <c r="K74" s="69">
        <v>129.19999999999999</v>
      </c>
      <c r="L74" s="69">
        <v>129.6</v>
      </c>
      <c r="M74" s="69">
        <v>129.6</v>
      </c>
      <c r="N74" s="69">
        <v>129.19999999999999</v>
      </c>
      <c r="O74" s="69">
        <v>126.3</v>
      </c>
      <c r="P74" s="69">
        <v>129.69999999999999</v>
      </c>
      <c r="Q74" s="98">
        <v>129.5</v>
      </c>
      <c r="R74" s="98">
        <v>129.69999999999999</v>
      </c>
      <c r="S74" s="98">
        <v>129.1</v>
      </c>
      <c r="T74" s="98">
        <v>129.5</v>
      </c>
      <c r="U74" s="98">
        <v>130.4</v>
      </c>
      <c r="V74" s="98">
        <v>130.80000000000001</v>
      </c>
      <c r="W74" s="98">
        <v>131.4</v>
      </c>
      <c r="X74" s="98">
        <v>131.1</v>
      </c>
      <c r="Y74" s="98">
        <v>129.30000000000001</v>
      </c>
      <c r="Z74" s="98">
        <v>129.6</v>
      </c>
      <c r="AA74" s="69">
        <v>130.19999999999999</v>
      </c>
      <c r="AB74" s="69">
        <v>129.69999999999999</v>
      </c>
      <c r="AC74" s="69">
        <v>129.5</v>
      </c>
      <c r="AD74" s="69">
        <v>130</v>
      </c>
      <c r="AE74" s="69">
        <v>130</v>
      </c>
      <c r="AF74" s="99">
        <v>130</v>
      </c>
      <c r="AG74" s="100"/>
      <c r="AH74" s="51">
        <f t="shared" si="2"/>
        <v>133.19999999999999</v>
      </c>
      <c r="AI74" s="52">
        <f t="shared" si="3"/>
        <v>126.3</v>
      </c>
    </row>
    <row r="75" spans="1:35" x14ac:dyDescent="0.25">
      <c r="A75" s="97" t="s">
        <v>82</v>
      </c>
      <c r="B75" s="69">
        <v>131</v>
      </c>
      <c r="C75" s="69">
        <v>131</v>
      </c>
      <c r="D75" s="69">
        <v>128.30000000000001</v>
      </c>
      <c r="E75" s="69">
        <v>129.9</v>
      </c>
      <c r="F75" s="69">
        <v>128.6</v>
      </c>
      <c r="G75" s="69">
        <v>133.19999999999999</v>
      </c>
      <c r="H75" s="69">
        <v>132.9</v>
      </c>
      <c r="I75" s="69">
        <v>129.19999999999999</v>
      </c>
      <c r="J75" s="69">
        <v>129.9</v>
      </c>
      <c r="K75" s="69">
        <v>126.1</v>
      </c>
      <c r="L75" s="69">
        <v>127.9</v>
      </c>
      <c r="M75" s="69">
        <v>129.5</v>
      </c>
      <c r="N75" s="69">
        <v>128.30000000000001</v>
      </c>
      <c r="O75" s="69">
        <v>129.5</v>
      </c>
      <c r="P75" s="69">
        <v>129</v>
      </c>
      <c r="Q75" s="69">
        <v>129</v>
      </c>
      <c r="R75" s="69">
        <v>129.30000000000001</v>
      </c>
      <c r="S75" s="69">
        <v>128.30000000000001</v>
      </c>
      <c r="T75" s="98">
        <v>132.1</v>
      </c>
      <c r="U75" s="98">
        <v>129</v>
      </c>
      <c r="V75" s="98">
        <v>128.6</v>
      </c>
      <c r="W75" s="98">
        <v>130.1</v>
      </c>
      <c r="X75" s="98">
        <v>130.19999999999999</v>
      </c>
      <c r="Y75" s="98">
        <v>127.5</v>
      </c>
      <c r="Z75" s="98">
        <v>126.9</v>
      </c>
      <c r="AA75" s="69">
        <v>127.7</v>
      </c>
      <c r="AB75" s="69">
        <v>129.1</v>
      </c>
      <c r="AC75" s="69">
        <v>128.30000000000001</v>
      </c>
      <c r="AD75" s="69">
        <v>128</v>
      </c>
      <c r="AE75" s="69">
        <v>128</v>
      </c>
      <c r="AF75" s="99">
        <v>128</v>
      </c>
      <c r="AG75" s="100"/>
      <c r="AH75" s="51">
        <f t="shared" si="2"/>
        <v>133.19999999999999</v>
      </c>
      <c r="AI75" s="52">
        <f t="shared" si="3"/>
        <v>126.1</v>
      </c>
    </row>
    <row r="76" spans="1:35" x14ac:dyDescent="0.25">
      <c r="A76" s="101" t="s">
        <v>83</v>
      </c>
      <c r="B76" s="69">
        <v>133</v>
      </c>
      <c r="C76" s="69">
        <v>133</v>
      </c>
      <c r="D76" s="69">
        <v>130.30000000000001</v>
      </c>
      <c r="E76" s="69">
        <v>132.30000000000001</v>
      </c>
      <c r="F76" s="69">
        <v>130.4</v>
      </c>
      <c r="G76" s="69">
        <v>133.69999999999999</v>
      </c>
      <c r="H76" s="69">
        <v>131.80000000000001</v>
      </c>
      <c r="I76" s="69">
        <v>129.1</v>
      </c>
      <c r="J76" s="69">
        <v>129.19999999999999</v>
      </c>
      <c r="K76" s="69">
        <v>126.3</v>
      </c>
      <c r="L76" s="69">
        <v>128.30000000000001</v>
      </c>
      <c r="M76" s="69">
        <v>121.2</v>
      </c>
      <c r="N76" s="69">
        <v>129.9</v>
      </c>
      <c r="O76" s="69">
        <v>129.69999999999999</v>
      </c>
      <c r="P76" s="69">
        <v>131.1</v>
      </c>
      <c r="Q76" s="69">
        <v>131.19999999999999</v>
      </c>
      <c r="R76" s="69">
        <v>132.30000000000001</v>
      </c>
      <c r="S76" s="69">
        <v>131.19999999999999</v>
      </c>
      <c r="T76" s="98">
        <v>133.80000000000001</v>
      </c>
      <c r="U76" s="98">
        <v>131.4</v>
      </c>
      <c r="V76" s="98">
        <v>131.19999999999999</v>
      </c>
      <c r="W76" s="98">
        <v>132.6</v>
      </c>
      <c r="X76" s="98">
        <v>132.4</v>
      </c>
      <c r="Y76" s="98">
        <v>129.80000000000001</v>
      </c>
      <c r="Z76" s="98">
        <v>129.4</v>
      </c>
      <c r="AA76" s="69">
        <v>130.6</v>
      </c>
      <c r="AB76" s="69">
        <v>131.1</v>
      </c>
      <c r="AC76" s="69">
        <v>131.6</v>
      </c>
      <c r="AD76" s="69">
        <v>131.69999999999999</v>
      </c>
      <c r="AE76" s="69">
        <v>131.9</v>
      </c>
      <c r="AF76" s="99">
        <v>130</v>
      </c>
      <c r="AG76" s="100"/>
      <c r="AH76" s="51">
        <f t="shared" si="2"/>
        <v>133.80000000000001</v>
      </c>
      <c r="AI76" s="52">
        <f t="shared" si="3"/>
        <v>121.2</v>
      </c>
    </row>
    <row r="77" spans="1:35" x14ac:dyDescent="0.25">
      <c r="A77" s="101" t="s">
        <v>84</v>
      </c>
      <c r="B77" s="102">
        <v>131</v>
      </c>
      <c r="C77" s="102">
        <v>134.5</v>
      </c>
      <c r="D77" s="102">
        <v>134.30000000000001</v>
      </c>
      <c r="E77" s="102">
        <v>137.5</v>
      </c>
      <c r="F77" s="102">
        <v>134.4</v>
      </c>
      <c r="G77" s="102">
        <v>133.5</v>
      </c>
      <c r="H77" s="102">
        <v>131.9</v>
      </c>
      <c r="I77" s="102">
        <v>133.6</v>
      </c>
      <c r="J77" s="102">
        <v>133</v>
      </c>
      <c r="K77" s="102">
        <v>133.4</v>
      </c>
      <c r="L77" s="102">
        <v>134</v>
      </c>
      <c r="M77" s="102">
        <v>134</v>
      </c>
      <c r="N77" s="102">
        <v>97</v>
      </c>
      <c r="O77" s="102">
        <v>133.1</v>
      </c>
      <c r="P77" s="102">
        <v>133.4</v>
      </c>
      <c r="Q77" s="102">
        <v>97.2</v>
      </c>
      <c r="R77" s="102">
        <v>96.9</v>
      </c>
      <c r="S77" s="102">
        <v>130.80000000000001</v>
      </c>
      <c r="T77" s="98">
        <v>131.1</v>
      </c>
      <c r="U77" s="98">
        <v>131.19999999999999</v>
      </c>
      <c r="V77" s="98">
        <v>131.5</v>
      </c>
      <c r="W77" s="98">
        <v>133.5</v>
      </c>
      <c r="X77" s="98">
        <v>133.19999999999999</v>
      </c>
      <c r="Y77" s="98">
        <v>131.4</v>
      </c>
      <c r="Z77" s="98">
        <v>134.80000000000001</v>
      </c>
      <c r="AA77" s="102">
        <v>134.9</v>
      </c>
      <c r="AB77" s="102">
        <v>135</v>
      </c>
      <c r="AC77" s="102">
        <v>135.1</v>
      </c>
      <c r="AD77" s="102">
        <v>133</v>
      </c>
      <c r="AE77" s="102">
        <v>133.80000000000001</v>
      </c>
      <c r="AF77" s="103">
        <v>133</v>
      </c>
      <c r="AG77" s="104"/>
      <c r="AH77" s="51">
        <f t="shared" si="2"/>
        <v>137.5</v>
      </c>
      <c r="AI77" s="52">
        <f t="shared" si="3"/>
        <v>96.9</v>
      </c>
    </row>
    <row r="78" spans="1:35" x14ac:dyDescent="0.25">
      <c r="A78" s="97" t="s">
        <v>85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>
        <v>125.8</v>
      </c>
      <c r="O78" s="69">
        <v>129.4</v>
      </c>
      <c r="P78" s="69">
        <v>136</v>
      </c>
      <c r="Q78" s="69">
        <v>131.80000000000001</v>
      </c>
      <c r="R78" s="69">
        <v>130.30000000000001</v>
      </c>
      <c r="S78" s="69">
        <v>132.4</v>
      </c>
      <c r="T78" s="98">
        <v>132.80000000000001</v>
      </c>
      <c r="U78" s="98">
        <v>134.69999999999999</v>
      </c>
      <c r="V78" s="98">
        <v>134.5</v>
      </c>
      <c r="W78" s="98">
        <v>136.30000000000001</v>
      </c>
      <c r="X78" s="98">
        <v>136.4</v>
      </c>
      <c r="Y78" s="98">
        <v>135.5</v>
      </c>
      <c r="Z78" s="98">
        <v>130.30000000000001</v>
      </c>
      <c r="AA78" s="69">
        <v>134.1</v>
      </c>
      <c r="AB78" s="69">
        <v>134.19999999999999</v>
      </c>
      <c r="AC78" s="69">
        <v>134.19999999999999</v>
      </c>
      <c r="AD78" s="69">
        <v>134</v>
      </c>
      <c r="AE78" s="69">
        <v>135.5</v>
      </c>
      <c r="AF78" s="99">
        <v>136</v>
      </c>
      <c r="AG78" s="100"/>
      <c r="AH78" s="51">
        <f>MAX(B78:AF78)</f>
        <v>136.4</v>
      </c>
      <c r="AI78" s="52">
        <f>MIN(B78:AF78)</f>
        <v>125.8</v>
      </c>
    </row>
    <row r="79" spans="1:35" ht="15.75" thickBot="1" x14ac:dyDescent="0.3">
      <c r="A79" s="97" t="s">
        <v>86</v>
      </c>
      <c r="B79" s="105">
        <v>67.5</v>
      </c>
      <c r="C79" s="105">
        <v>67.8</v>
      </c>
      <c r="D79" s="105">
        <v>67</v>
      </c>
      <c r="E79" s="105">
        <v>68.2</v>
      </c>
      <c r="F79" s="105">
        <v>67.7</v>
      </c>
      <c r="G79" s="105">
        <v>67.5</v>
      </c>
      <c r="H79" s="105">
        <v>67.099999999999994</v>
      </c>
      <c r="I79" s="105">
        <v>66.3</v>
      </c>
      <c r="J79" s="105">
        <v>66.3</v>
      </c>
      <c r="K79" s="105">
        <v>66</v>
      </c>
      <c r="L79" s="105">
        <v>66.099999999999994</v>
      </c>
      <c r="M79" s="105">
        <v>66.099999999999994</v>
      </c>
      <c r="N79" s="105">
        <v>66.099999999999994</v>
      </c>
      <c r="O79" s="105">
        <v>66.2</v>
      </c>
      <c r="P79" s="105">
        <v>66.3</v>
      </c>
      <c r="Q79" s="105">
        <v>66.2</v>
      </c>
      <c r="R79" s="105">
        <v>66.400000000000006</v>
      </c>
      <c r="S79" s="105">
        <v>66</v>
      </c>
      <c r="T79" s="105">
        <v>66.3</v>
      </c>
      <c r="U79" s="105">
        <v>66.7</v>
      </c>
      <c r="V79" s="105">
        <v>67</v>
      </c>
      <c r="W79" s="105">
        <v>67.3</v>
      </c>
      <c r="X79" s="105">
        <v>67.2</v>
      </c>
      <c r="Y79" s="105">
        <v>66.400000000000006</v>
      </c>
      <c r="Z79" s="105">
        <v>66.5</v>
      </c>
      <c r="AA79" s="105">
        <v>66.7</v>
      </c>
      <c r="AB79" s="105">
        <v>66.7</v>
      </c>
      <c r="AC79" s="105">
        <v>66.599999999999994</v>
      </c>
      <c r="AD79" s="105">
        <v>67.400000000000006</v>
      </c>
      <c r="AE79" s="105">
        <v>66.8</v>
      </c>
      <c r="AF79" s="106">
        <v>66.599999999999994</v>
      </c>
      <c r="AG79" s="107"/>
      <c r="AH79" s="51">
        <f>MAX(B79:AF79)</f>
        <v>68.2</v>
      </c>
      <c r="AI79" s="52">
        <f>MIN(B79:AF79)</f>
        <v>66</v>
      </c>
    </row>
    <row r="80" spans="1:35" x14ac:dyDescent="0.25">
      <c r="A80" s="108" t="s">
        <v>87</v>
      </c>
      <c r="B80" s="109">
        <f t="shared" ref="B80:AF80" si="19">SUMIF(B48:B57,"&gt;0")</f>
        <v>204</v>
      </c>
      <c r="C80" s="109">
        <f t="shared" si="19"/>
        <v>191</v>
      </c>
      <c r="D80" s="109">
        <f t="shared" si="19"/>
        <v>172</v>
      </c>
      <c r="E80" s="109">
        <f t="shared" si="19"/>
        <v>163.19999999999999</v>
      </c>
      <c r="F80" s="109">
        <f t="shared" si="19"/>
        <v>173</v>
      </c>
      <c r="G80" s="109">
        <f t="shared" si="19"/>
        <v>203</v>
      </c>
      <c r="H80" s="109">
        <f t="shared" si="19"/>
        <v>228.78</v>
      </c>
      <c r="I80" s="109">
        <f t="shared" si="19"/>
        <v>301.5</v>
      </c>
      <c r="J80" s="109">
        <f t="shared" si="19"/>
        <v>310.60000000000002</v>
      </c>
      <c r="K80" s="109">
        <f t="shared" si="19"/>
        <v>257.3</v>
      </c>
      <c r="L80" s="109">
        <f t="shared" si="19"/>
        <v>291.2</v>
      </c>
      <c r="M80" s="109">
        <f t="shared" si="19"/>
        <v>283.40000000000003</v>
      </c>
      <c r="N80" s="109">
        <f t="shared" si="19"/>
        <v>273.07</v>
      </c>
      <c r="O80" s="109">
        <f t="shared" si="19"/>
        <v>288</v>
      </c>
      <c r="P80" s="109">
        <f t="shared" si="19"/>
        <v>270.3</v>
      </c>
      <c r="Q80" s="109">
        <f t="shared" si="19"/>
        <v>331.7</v>
      </c>
      <c r="R80" s="109">
        <f t="shared" si="19"/>
        <v>369.65999999999997</v>
      </c>
      <c r="S80" s="109">
        <f t="shared" si="19"/>
        <v>354.2</v>
      </c>
      <c r="T80" s="109">
        <f t="shared" si="19"/>
        <v>323.65999999999997</v>
      </c>
      <c r="U80" s="109">
        <f t="shared" si="19"/>
        <v>317.91999999999996</v>
      </c>
      <c r="V80" s="109">
        <f t="shared" si="19"/>
        <v>295.52</v>
      </c>
      <c r="W80" s="109">
        <f t="shared" si="19"/>
        <v>296</v>
      </c>
      <c r="X80" s="109">
        <f t="shared" si="19"/>
        <v>344.34000000000003</v>
      </c>
      <c r="Y80" s="109">
        <f t="shared" si="19"/>
        <v>426.84000000000003</v>
      </c>
      <c r="Z80" s="109">
        <f t="shared" si="19"/>
        <v>468.4</v>
      </c>
      <c r="AA80" s="109">
        <f t="shared" si="19"/>
        <v>453.17999999999995</v>
      </c>
      <c r="AB80" s="109">
        <f t="shared" si="19"/>
        <v>489</v>
      </c>
      <c r="AC80" s="109">
        <f t="shared" si="19"/>
        <v>477.6</v>
      </c>
      <c r="AD80" s="109">
        <f t="shared" si="19"/>
        <v>321.60000000000002</v>
      </c>
      <c r="AE80" s="109">
        <f t="shared" si="19"/>
        <v>309.8</v>
      </c>
      <c r="AF80" s="109">
        <f t="shared" si="19"/>
        <v>325.60000000000002</v>
      </c>
      <c r="AG80" s="110"/>
      <c r="AH80" s="51">
        <f>MAX(B80:AF80)</f>
        <v>489</v>
      </c>
      <c r="AI80" s="52">
        <f>MIN(B80:AF80)</f>
        <v>163.19999999999999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119.51999999999998</v>
      </c>
      <c r="C82" s="114">
        <f t="shared" ref="C82:AF82" si="20">C11+C13+C17+C34+C36+C38+C40+C94+C108+C110+C121+C127+C130+C139+C143+C144+C147+C154+C159+C162+C163+C164+C172+C177+C83+C84+C85+C86+C99</f>
        <v>130.21999999999997</v>
      </c>
      <c r="D82" s="114">
        <f t="shared" si="20"/>
        <v>128.01999999999998</v>
      </c>
      <c r="E82" s="114">
        <f t="shared" si="20"/>
        <v>133.21999999999997</v>
      </c>
      <c r="F82" s="114">
        <f t="shared" si="20"/>
        <v>152.92000000000002</v>
      </c>
      <c r="G82" s="114">
        <f t="shared" si="20"/>
        <v>171.21999999999997</v>
      </c>
      <c r="H82" s="114">
        <f t="shared" si="20"/>
        <v>195.12</v>
      </c>
      <c r="I82" s="114">
        <f t="shared" si="20"/>
        <v>215.12</v>
      </c>
      <c r="J82" s="114">
        <f t="shared" si="20"/>
        <v>234.11999999999998</v>
      </c>
      <c r="K82" s="114">
        <f t="shared" si="20"/>
        <v>243.42</v>
      </c>
      <c r="L82" s="114">
        <f t="shared" si="20"/>
        <v>219.22</v>
      </c>
      <c r="M82" s="114">
        <f t="shared" si="20"/>
        <v>216.01999999999998</v>
      </c>
      <c r="N82" s="198">
        <f>N11+N13+N17+N34+N36+N38+N40+N94+N108+N110+N121+N127+N130+N139+N143+N144+N147+N154+N159+N162+N163+N164+N172+N177+N83+N84+N85+N86+N99</f>
        <v>241.91999999999996</v>
      </c>
      <c r="O82" s="114">
        <f t="shared" si="20"/>
        <v>226.32</v>
      </c>
      <c r="P82" s="114">
        <f t="shared" si="20"/>
        <v>169.42</v>
      </c>
      <c r="Q82" s="114">
        <f t="shared" si="20"/>
        <v>226.91999999999996</v>
      </c>
      <c r="R82" s="114">
        <f t="shared" si="20"/>
        <v>238.11999999999998</v>
      </c>
      <c r="S82" s="114">
        <f t="shared" si="20"/>
        <v>250.92000000000002</v>
      </c>
      <c r="T82" s="114">
        <f t="shared" si="20"/>
        <v>206.01999999999998</v>
      </c>
      <c r="U82" s="114">
        <f t="shared" si="20"/>
        <v>209.31999999999996</v>
      </c>
      <c r="V82" s="114">
        <f t="shared" si="20"/>
        <v>209.92</v>
      </c>
      <c r="W82" s="114">
        <f t="shared" si="20"/>
        <v>234.82000000000002</v>
      </c>
      <c r="X82" s="114">
        <f t="shared" si="20"/>
        <v>228.02</v>
      </c>
      <c r="Y82" s="114">
        <f t="shared" si="20"/>
        <v>278.21999999999997</v>
      </c>
      <c r="Z82" s="114">
        <f t="shared" si="20"/>
        <v>309.41999999999996</v>
      </c>
      <c r="AA82" s="114">
        <f t="shared" si="20"/>
        <v>284.32</v>
      </c>
      <c r="AB82" s="114">
        <f t="shared" si="20"/>
        <v>245.72</v>
      </c>
      <c r="AC82" s="114">
        <f t="shared" si="20"/>
        <v>224.12000000000003</v>
      </c>
      <c r="AD82" s="114">
        <f t="shared" si="20"/>
        <v>172.82</v>
      </c>
      <c r="AE82" s="114">
        <f t="shared" si="20"/>
        <v>145.82</v>
      </c>
      <c r="AF82" s="114">
        <f t="shared" si="20"/>
        <v>135.11999999999998</v>
      </c>
      <c r="AG82" s="115"/>
      <c r="AH82" s="51">
        <f>MAX(B82:AF82)</f>
        <v>309.41999999999996</v>
      </c>
      <c r="AI82" s="52">
        <f>MIN(B82:AF82)</f>
        <v>119.51999999999998</v>
      </c>
    </row>
    <row r="83" spans="1:37" x14ac:dyDescent="0.25">
      <c r="A83" s="116" t="s">
        <v>89</v>
      </c>
      <c r="B83" s="117">
        <v>28</v>
      </c>
      <c r="C83" s="117">
        <v>26</v>
      </c>
      <c r="D83" s="117">
        <v>43.9</v>
      </c>
      <c r="E83" s="117">
        <v>41.6</v>
      </c>
      <c r="F83" s="117">
        <v>32.9</v>
      </c>
      <c r="G83" s="117">
        <v>30.3</v>
      </c>
      <c r="H83" s="117">
        <v>28.1</v>
      </c>
      <c r="I83" s="117">
        <v>38.799999999999997</v>
      </c>
      <c r="J83" s="117">
        <v>45.4</v>
      </c>
      <c r="K83" s="117">
        <v>57.7</v>
      </c>
      <c r="L83" s="117">
        <v>44.9</v>
      </c>
      <c r="M83" s="117">
        <v>52</v>
      </c>
      <c r="N83" s="117">
        <v>57.6</v>
      </c>
      <c r="O83" s="117">
        <v>57.9</v>
      </c>
      <c r="P83" s="117">
        <v>44.4</v>
      </c>
      <c r="Q83" s="117">
        <v>20.3</v>
      </c>
      <c r="R83" s="117">
        <v>13.3</v>
      </c>
      <c r="S83" s="117">
        <v>11.4</v>
      </c>
      <c r="T83" s="117">
        <v>9.8000000000000007</v>
      </c>
      <c r="U83" s="117">
        <v>8.5</v>
      </c>
      <c r="V83" s="117">
        <v>15.7</v>
      </c>
      <c r="W83" s="117">
        <v>16.2</v>
      </c>
      <c r="X83" s="117">
        <v>28.5</v>
      </c>
      <c r="Y83" s="117">
        <v>38.5</v>
      </c>
      <c r="Z83" s="117">
        <v>26</v>
      </c>
      <c r="AA83" s="49">
        <v>27.4</v>
      </c>
      <c r="AB83" s="49">
        <v>30.1</v>
      </c>
      <c r="AC83" s="49">
        <v>33.200000000000003</v>
      </c>
      <c r="AD83" s="49">
        <v>45</v>
      </c>
      <c r="AE83" s="49">
        <v>40</v>
      </c>
      <c r="AF83" s="118">
        <v>33.5</v>
      </c>
      <c r="AG83" s="119">
        <v>75</v>
      </c>
      <c r="AH83" s="51">
        <f>IF(ABS(MAX(B83:AF83))&gt;ABS(MIN(B83:AF83)),MAX(B83:AF83),MIN(B83:AF83))</f>
        <v>57.9</v>
      </c>
      <c r="AI83" s="120">
        <f>INDEX($B$9:$AF$9,1,MATCH(AH83,B83:AF83,0))</f>
        <v>0.45833333333333298</v>
      </c>
    </row>
    <row r="84" spans="1:37" x14ac:dyDescent="0.25">
      <c r="A84" s="121" t="s">
        <v>90</v>
      </c>
      <c r="B84" s="82">
        <v>-39</v>
      </c>
      <c r="C84" s="82">
        <v>-38</v>
      </c>
      <c r="D84" s="82">
        <v>-48</v>
      </c>
      <c r="E84" s="82">
        <v>-47</v>
      </c>
      <c r="F84" s="82">
        <v>-35</v>
      </c>
      <c r="G84" s="82">
        <v>-26</v>
      </c>
      <c r="H84" s="82">
        <v>-15</v>
      </c>
      <c r="I84" s="82">
        <v>-8</v>
      </c>
      <c r="J84" s="82">
        <v>-12</v>
      </c>
      <c r="K84" s="82">
        <v>-29</v>
      </c>
      <c r="L84" s="82">
        <v>-55.6</v>
      </c>
      <c r="M84" s="82">
        <v>-60.5</v>
      </c>
      <c r="N84" s="82">
        <v>-29</v>
      </c>
      <c r="O84" s="82">
        <v>-32</v>
      </c>
      <c r="P84" s="82">
        <v>-74</v>
      </c>
      <c r="Q84" s="82">
        <v>15.2</v>
      </c>
      <c r="R84" s="82">
        <v>15.9</v>
      </c>
      <c r="S84" s="82">
        <f>1.4+10.9</f>
        <v>12.3</v>
      </c>
      <c r="T84" s="82">
        <v>-8.3000000000000007</v>
      </c>
      <c r="U84" s="82">
        <v>-7.9</v>
      </c>
      <c r="V84" s="82">
        <v>-13.4</v>
      </c>
      <c r="W84" s="82">
        <v>5.3</v>
      </c>
      <c r="X84" s="82">
        <v>-12</v>
      </c>
      <c r="Y84" s="82">
        <v>7.2</v>
      </c>
      <c r="Z84" s="82">
        <v>19</v>
      </c>
      <c r="AA84" s="69">
        <v>9</v>
      </c>
      <c r="AB84" s="69">
        <v>6</v>
      </c>
      <c r="AC84" s="69">
        <v>3</v>
      </c>
      <c r="AD84" s="69">
        <v>-32</v>
      </c>
      <c r="AE84" s="69">
        <v>-33</v>
      </c>
      <c r="AF84" s="122">
        <v>-28</v>
      </c>
      <c r="AG84" s="119">
        <v>240</v>
      </c>
      <c r="AH84" s="51">
        <f>IF(ABS(MAX(B84:AF84))&gt;ABS(MIN(B84:AF84)),MAX(B84:AF84),MIN(B84:AF84))</f>
        <v>-74</v>
      </c>
      <c r="AI84" s="120">
        <f>INDEX($B$9:$AF$9,1,MATCH(AH84,B84:AF84,0))</f>
        <v>0.5</v>
      </c>
    </row>
    <row r="85" spans="1:37" x14ac:dyDescent="0.25">
      <c r="A85" s="121" t="s">
        <v>91</v>
      </c>
      <c r="B85" s="82">
        <v>5</v>
      </c>
      <c r="C85" s="82">
        <v>16</v>
      </c>
      <c r="D85" s="82">
        <v>7.3</v>
      </c>
      <c r="E85" s="82">
        <v>11.2</v>
      </c>
      <c r="F85" s="82">
        <v>17.899999999999999</v>
      </c>
      <c r="G85" s="82">
        <v>20.3</v>
      </c>
      <c r="H85" s="82">
        <v>23.4</v>
      </c>
      <c r="I85" s="82">
        <v>16.899999999999999</v>
      </c>
      <c r="J85" s="82">
        <v>24.7</v>
      </c>
      <c r="K85" s="82">
        <v>34.9</v>
      </c>
      <c r="L85" s="82">
        <v>39.6</v>
      </c>
      <c r="M85" s="82">
        <v>38.5</v>
      </c>
      <c r="N85" s="82">
        <v>36.6</v>
      </c>
      <c r="O85" s="82">
        <v>30.5</v>
      </c>
      <c r="P85" s="82">
        <v>36.299999999999997</v>
      </c>
      <c r="Q85" s="82">
        <v>36.1</v>
      </c>
      <c r="R85" s="82">
        <v>35.799999999999997</v>
      </c>
      <c r="S85" s="82">
        <v>59.4</v>
      </c>
      <c r="T85" s="82">
        <v>34.5</v>
      </c>
      <c r="U85" s="82">
        <v>34.799999999999997</v>
      </c>
      <c r="V85" s="82">
        <v>33.9</v>
      </c>
      <c r="W85" s="82">
        <v>29.8</v>
      </c>
      <c r="X85" s="82">
        <v>29</v>
      </c>
      <c r="Y85" s="82">
        <v>32.700000000000003</v>
      </c>
      <c r="Z85" s="82">
        <v>46.4</v>
      </c>
      <c r="AA85" s="69">
        <v>43.2</v>
      </c>
      <c r="AB85" s="69">
        <v>25.6</v>
      </c>
      <c r="AC85" s="69">
        <v>15.3</v>
      </c>
      <c r="AD85" s="69">
        <v>18</v>
      </c>
      <c r="AE85" s="69">
        <v>7.9</v>
      </c>
      <c r="AF85" s="122">
        <v>2.7</v>
      </c>
      <c r="AG85" s="119">
        <v>60</v>
      </c>
      <c r="AH85" s="51">
        <f>IF(ABS(MAX(B85:AF85))&gt;ABS(MIN(B85:AF85)),MAX(B85:AF85),MIN(B85:AF85))</f>
        <v>59.4</v>
      </c>
      <c r="AI85" s="120">
        <f>INDEX($B$9:$AF$9,1,MATCH(AH85,B85:AF85,0))</f>
        <v>0.625</v>
      </c>
    </row>
    <row r="86" spans="1:37" x14ac:dyDescent="0.25">
      <c r="A86" s="123" t="s">
        <v>92</v>
      </c>
      <c r="B86" s="84">
        <v>-22</v>
      </c>
      <c r="C86" s="84">
        <v>-22</v>
      </c>
      <c r="D86" s="84">
        <v>-25.3</v>
      </c>
      <c r="E86" s="84">
        <v>-25.6</v>
      </c>
      <c r="F86" s="84">
        <v>-12.2</v>
      </c>
      <c r="G86" s="84">
        <v>-2.2999999999999998</v>
      </c>
      <c r="H86" s="84">
        <v>9</v>
      </c>
      <c r="I86" s="84">
        <v>19.7</v>
      </c>
      <c r="J86" s="84">
        <v>28.1</v>
      </c>
      <c r="K86" s="84">
        <v>31.4</v>
      </c>
      <c r="L86" s="84">
        <v>41.8</v>
      </c>
      <c r="M86" s="84">
        <v>36.5</v>
      </c>
      <c r="N86" s="84">
        <v>25.7</v>
      </c>
      <c r="O86" s="84">
        <v>18.3</v>
      </c>
      <c r="P86" s="84">
        <v>10.8</v>
      </c>
      <c r="Q86" s="84">
        <v>7.2</v>
      </c>
      <c r="R86" s="84">
        <v>27.2</v>
      </c>
      <c r="S86" s="84">
        <v>23</v>
      </c>
      <c r="T86" s="84">
        <v>22.1</v>
      </c>
      <c r="U86" s="84">
        <v>31.7</v>
      </c>
      <c r="V86" s="84">
        <v>32</v>
      </c>
      <c r="W86" s="84">
        <v>40.700000000000003</v>
      </c>
      <c r="X86" s="84">
        <v>44.5</v>
      </c>
      <c r="Y86" s="84">
        <v>56.2</v>
      </c>
      <c r="Z86" s="84">
        <v>71.5</v>
      </c>
      <c r="AA86" s="124">
        <v>56.8</v>
      </c>
      <c r="AB86" s="124">
        <v>36.200000000000003</v>
      </c>
      <c r="AC86" s="124">
        <v>24.8</v>
      </c>
      <c r="AD86" s="124">
        <v>0</v>
      </c>
      <c r="AE86" s="124">
        <v>-14</v>
      </c>
      <c r="AF86" s="125">
        <v>-18</v>
      </c>
      <c r="AG86" s="126">
        <v>120</v>
      </c>
      <c r="AH86" s="51">
        <f>IF(ABS(MAX(B86:AF86))&gt;ABS(MIN(B86:AF86)),MAX(B86:AF86),MIN(B86:AF86))</f>
        <v>71.5</v>
      </c>
      <c r="AI86" s="120">
        <f>INDEX($B$9:$AF$9,1,MATCH(AH86,B86:AF86,0))</f>
        <v>0.8125</v>
      </c>
    </row>
    <row r="87" spans="1:37" ht="15.75" thickBot="1" x14ac:dyDescent="0.3">
      <c r="A87" s="123" t="s">
        <v>93</v>
      </c>
      <c r="B87" s="84">
        <v>23</v>
      </c>
      <c r="C87" s="84">
        <v>20</v>
      </c>
      <c r="D87" s="84">
        <v>9.1999999999999993</v>
      </c>
      <c r="E87" s="84">
        <v>6.7</v>
      </c>
      <c r="F87" s="84">
        <v>8.4</v>
      </c>
      <c r="G87" s="84">
        <v>17.2</v>
      </c>
      <c r="H87" s="84">
        <v>26</v>
      </c>
      <c r="I87" s="84">
        <v>39.1</v>
      </c>
      <c r="J87" s="84">
        <v>31.1</v>
      </c>
      <c r="K87" s="84">
        <v>0</v>
      </c>
      <c r="L87" s="84">
        <v>26.3</v>
      </c>
      <c r="M87" s="84">
        <v>10.8</v>
      </c>
      <c r="N87" s="84">
        <v>4</v>
      </c>
      <c r="O87" s="84">
        <v>15.1</v>
      </c>
      <c r="P87" s="84">
        <v>16.2</v>
      </c>
      <c r="Q87" s="84">
        <v>59.7</v>
      </c>
      <c r="R87" s="84">
        <v>63.1</v>
      </c>
      <c r="S87" s="84">
        <v>79</v>
      </c>
      <c r="T87" s="84">
        <v>80.7</v>
      </c>
      <c r="U87" s="84">
        <v>38.700000000000003</v>
      </c>
      <c r="V87" s="84">
        <v>27.2</v>
      </c>
      <c r="W87" s="84">
        <v>84</v>
      </c>
      <c r="X87" s="84">
        <v>34.799999999999997</v>
      </c>
      <c r="Y87" s="84">
        <v>52.6</v>
      </c>
      <c r="Z87" s="84">
        <v>62.1</v>
      </c>
      <c r="AA87" s="124">
        <v>53.8</v>
      </c>
      <c r="AB87" s="124">
        <v>65.2</v>
      </c>
      <c r="AC87" s="124">
        <v>84.2</v>
      </c>
      <c r="AD87" s="124">
        <v>30</v>
      </c>
      <c r="AE87" s="124">
        <v>38</v>
      </c>
      <c r="AF87" s="125">
        <v>50</v>
      </c>
      <c r="AG87" s="126"/>
      <c r="AH87" s="51">
        <f>IF(ABS(MAX(B87:AF87))&gt;ABS(MIN(B87:AF87)),MAX(B87:AF87),MIN(B87:AF87))</f>
        <v>84.2</v>
      </c>
      <c r="AI87" s="120">
        <f>INDEX($B$9:$AF$9,1,MATCH(AH87,B87:AF87,0))</f>
        <v>0.875</v>
      </c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969.93999999999994</v>
      </c>
      <c r="C188" s="163">
        <f>INDEX(F9:M9,1,MATCH(MAX(F65:M65),F65:M65,0))</f>
        <v>0.33333333333333331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31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31)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31)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787.64</v>
      </c>
      <c r="U193" s="172">
        <f t="shared" si="37"/>
        <v>737.93999999999994</v>
      </c>
      <c r="V193" s="172">
        <f t="shared" si="37"/>
        <v>720.74</v>
      </c>
      <c r="W193" s="172">
        <f t="shared" si="37"/>
        <v>723.04</v>
      </c>
      <c r="X193" s="172">
        <f t="shared" si="37"/>
        <v>734.84</v>
      </c>
      <c r="Y193" s="172">
        <f t="shared" si="37"/>
        <v>764.34</v>
      </c>
      <c r="Z193" s="172">
        <f t="shared" si="37"/>
        <v>790.72</v>
      </c>
      <c r="AA193" s="172">
        <f t="shared" si="37"/>
        <v>851.13999999999987</v>
      </c>
      <c r="AB193" s="172">
        <f t="shared" si="37"/>
        <v>889.33999999999992</v>
      </c>
      <c r="AC193" s="172">
        <f t="shared" si="37"/>
        <v>930.04</v>
      </c>
      <c r="AD193" s="172">
        <f t="shared" si="37"/>
        <v>969.93999999999994</v>
      </c>
      <c r="AE193" s="172">
        <f t="shared" si="37"/>
        <v>948.94</v>
      </c>
      <c r="AF193" s="172">
        <f t="shared" si="37"/>
        <v>982.81</v>
      </c>
      <c r="AG193" s="172">
        <f t="shared" si="37"/>
        <v>975.93999999999994</v>
      </c>
      <c r="AH193" s="172">
        <f t="shared" si="37"/>
        <v>944.7399999999999</v>
      </c>
      <c r="AI193" s="172">
        <f t="shared" si="37"/>
        <v>935.24</v>
      </c>
      <c r="AJ193" s="172">
        <f t="shared" si="37"/>
        <v>956.2</v>
      </c>
      <c r="AK193" s="172">
        <f t="shared" si="37"/>
        <v>937.74</v>
      </c>
      <c r="AL193" s="172">
        <f t="shared" si="37"/>
        <v>901.9</v>
      </c>
      <c r="AM193" s="172">
        <f t="shared" si="37"/>
        <v>896.06</v>
      </c>
      <c r="AN193" s="172">
        <f t="shared" si="37"/>
        <v>890.56</v>
      </c>
      <c r="AO193" s="172">
        <f t="shared" si="37"/>
        <v>857.44</v>
      </c>
      <c r="AP193" s="172">
        <f t="shared" si="37"/>
        <v>919.08000000000015</v>
      </c>
      <c r="AQ193" s="172">
        <f t="shared" si="37"/>
        <v>1027.8800000000001</v>
      </c>
      <c r="AR193" s="172">
        <f t="shared" si="37"/>
        <v>1170.24</v>
      </c>
      <c r="AS193" s="172">
        <f t="shared" si="37"/>
        <v>1158.42</v>
      </c>
      <c r="AT193" s="172">
        <f t="shared" si="37"/>
        <v>1133.9399999999998</v>
      </c>
      <c r="AU193" s="172">
        <f t="shared" si="37"/>
        <v>1096.04</v>
      </c>
      <c r="AV193" s="172">
        <f t="shared" si="37"/>
        <v>968.24000000000012</v>
      </c>
      <c r="AW193" s="172">
        <f t="shared" si="37"/>
        <v>892.04</v>
      </c>
      <c r="AX193" s="172">
        <f t="shared" si="37"/>
        <v>868.04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AL7:AL26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81" priority="149">
      <formula>S$9&gt;=20/24</formula>
    </cfRule>
    <cfRule type="expression" dxfId="280" priority="150">
      <formula>AND(S$9&gt;=14/24,S$9&lt;20/24)</formula>
    </cfRule>
    <cfRule type="expression" dxfId="279" priority="151">
      <formula>AND(S$9&gt;=8/24,S$9&lt;14/24)</formula>
    </cfRule>
    <cfRule type="expression" dxfId="278" priority="152">
      <formula>S$9&lt;8/24</formula>
    </cfRule>
  </conditionalFormatting>
  <conditionalFormatting sqref="B8:AF10 AA70:AF70 B70:Q70 L32:Z33 L31:Q31 B47:AF47 B71:AF71 B48:K50 B72:Q72 C173:AF179 M36 N35:Q36 L29:Q29 L34:Q34 L49:T50 V35:W35 S34:W34 X34:Z35 B73:Z79 AA72:AF79 L44:AF46 AA48:AF50 R11:T11 B59:AF69 U11:Z12 B51:C58 D51:K52 M37:Q39 L51:Q58">
    <cfRule type="expression" dxfId="277" priority="145">
      <formula>B$9&gt;=20/24</formula>
    </cfRule>
    <cfRule type="expression" dxfId="276" priority="146">
      <formula>AND(B$9&gt;=14/24,B$9&lt;20/24)</formula>
    </cfRule>
    <cfRule type="expression" dxfId="275" priority="147">
      <formula>AND(B$9&gt;=8/24,B$9&lt;14/24)</formula>
    </cfRule>
    <cfRule type="expression" dxfId="274" priority="148">
      <formula>B$9&lt;8/24</formula>
    </cfRule>
  </conditionalFormatting>
  <conditionalFormatting sqref="B171:AF171">
    <cfRule type="expression" dxfId="273" priority="141">
      <formula>B$9&gt;=20/24</formula>
    </cfRule>
    <cfRule type="expression" dxfId="272" priority="142">
      <formula>AND(B$9&gt;=14/24,B$9&lt;20/24)</formula>
    </cfRule>
    <cfRule type="expression" dxfId="271" priority="143">
      <formula>AND(B$9&gt;=8/24,B$9&lt;14/24)</formula>
    </cfRule>
    <cfRule type="expression" dxfId="270" priority="144">
      <formula>B$9&lt;8/24</formula>
    </cfRule>
  </conditionalFormatting>
  <conditionalFormatting sqref="AL4:AL6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269" priority="136">
      <formula>L$9&gt;=20/24</formula>
    </cfRule>
    <cfRule type="expression" dxfId="268" priority="137">
      <formula>AND(L$9&gt;=14/24,L$9&lt;20/24)</formula>
    </cfRule>
    <cfRule type="expression" dxfId="267" priority="138">
      <formula>AND(L$9&gt;=8/24,L$9&lt;14/24)</formula>
    </cfRule>
    <cfRule type="expression" dxfId="266" priority="139">
      <formula>L$9&lt;8/24</formula>
    </cfRule>
  </conditionalFormatting>
  <conditionalFormatting sqref="L35:M35">
    <cfRule type="expression" dxfId="265" priority="132">
      <formula>L$9&gt;=20/24</formula>
    </cfRule>
    <cfRule type="expression" dxfId="264" priority="133">
      <formula>AND(L$9&gt;=14/24,L$9&lt;20/24)</formula>
    </cfRule>
    <cfRule type="expression" dxfId="263" priority="134">
      <formula>AND(L$9&gt;=8/24,L$9&lt;14/24)</formula>
    </cfRule>
    <cfRule type="expression" dxfId="262" priority="135">
      <formula>L$9&lt;8/24</formula>
    </cfRule>
  </conditionalFormatting>
  <conditionalFormatting sqref="U13:Z13">
    <cfRule type="expression" dxfId="261" priority="128">
      <formula>U$9&gt;=20/24</formula>
    </cfRule>
    <cfRule type="expression" dxfId="260" priority="129">
      <formula>AND(U$9&gt;=14/24,U$9&lt;20/24)</formula>
    </cfRule>
    <cfRule type="expression" dxfId="259" priority="130">
      <formula>AND(U$9&gt;=8/24,U$9&lt;14/24)</formula>
    </cfRule>
    <cfRule type="expression" dxfId="258" priority="131">
      <formula>U$9&lt;8/24</formula>
    </cfRule>
  </conditionalFormatting>
  <conditionalFormatting sqref="R31:Z31">
    <cfRule type="expression" dxfId="257" priority="124">
      <formula>R$9&gt;=20/24</formula>
    </cfRule>
    <cfRule type="expression" dxfId="256" priority="125">
      <formula>AND(R$9&gt;=14/24,R$9&lt;20/24)</formula>
    </cfRule>
    <cfRule type="expression" dxfId="255" priority="126">
      <formula>AND(R$9&gt;=8/24,R$9&lt;14/24)</formula>
    </cfRule>
    <cfRule type="expression" dxfId="254" priority="127">
      <formula>R$9&lt;8/24</formula>
    </cfRule>
  </conditionalFormatting>
  <conditionalFormatting sqref="R48:Z48">
    <cfRule type="expression" dxfId="253" priority="120">
      <formula>R$9&gt;=20/24</formula>
    </cfRule>
    <cfRule type="expression" dxfId="252" priority="121">
      <formula>AND(R$9&gt;=14/24,R$9&lt;20/24)</formula>
    </cfRule>
    <cfRule type="expression" dxfId="251" priority="122">
      <formula>AND(R$9&gt;=8/24,R$9&lt;14/24)</formula>
    </cfRule>
    <cfRule type="expression" dxfId="250" priority="123">
      <formula>R$9&lt;8/24</formula>
    </cfRule>
  </conditionalFormatting>
  <conditionalFormatting sqref="R70:Z70">
    <cfRule type="expression" dxfId="249" priority="116">
      <formula>R$9&gt;=20/24</formula>
    </cfRule>
    <cfRule type="expression" dxfId="248" priority="117">
      <formula>AND(R$9&gt;=14/24,R$9&lt;20/24)</formula>
    </cfRule>
    <cfRule type="expression" dxfId="247" priority="118">
      <formula>AND(R$9&gt;=8/24,R$9&lt;14/24)</formula>
    </cfRule>
    <cfRule type="expression" dxfId="246" priority="119">
      <formula>R$9&lt;8/24</formula>
    </cfRule>
  </conditionalFormatting>
  <conditionalFormatting sqref="R72:Z72">
    <cfRule type="expression" dxfId="245" priority="112">
      <formula>R$9&gt;=20/24</formula>
    </cfRule>
    <cfRule type="expression" dxfId="244" priority="113">
      <formula>AND(R$9&gt;=14/24,R$9&lt;20/24)</formula>
    </cfRule>
    <cfRule type="expression" dxfId="243" priority="114">
      <formula>AND(R$9&gt;=8/24,R$9&lt;14/24)</formula>
    </cfRule>
    <cfRule type="expression" dxfId="242" priority="115">
      <formula>R$9&lt;8/24</formula>
    </cfRule>
  </conditionalFormatting>
  <conditionalFormatting sqref="L11:R27 S14:Z14 S18:Z19 R22:Z26 S27:Z27 S16:Z16 S20:S21 AA22:AF27">
    <cfRule type="expression" dxfId="241" priority="108">
      <formula>L$9&gt;=20/24</formula>
    </cfRule>
    <cfRule type="expression" dxfId="240" priority="109">
      <formula>AND(L$9&gt;=14/24,L$9&lt;20/24)</formula>
    </cfRule>
    <cfRule type="expression" dxfId="239" priority="110">
      <formula>AND(L$9&gt;=8/24,L$9&lt;14/24)</formula>
    </cfRule>
    <cfRule type="expression" dxfId="238" priority="111">
      <formula>L$9&lt;8/24</formula>
    </cfRule>
  </conditionalFormatting>
  <conditionalFormatting sqref="L40:Q40">
    <cfRule type="expression" dxfId="237" priority="104">
      <formula>L$9&gt;=20/24</formula>
    </cfRule>
    <cfRule type="expression" dxfId="236" priority="105">
      <formula>AND(L$9&gt;=14/24,L$9&lt;20/24)</formula>
    </cfRule>
    <cfRule type="expression" dxfId="235" priority="106">
      <formula>AND(L$9&gt;=8/24,L$9&lt;14/24)</formula>
    </cfRule>
    <cfRule type="expression" dxfId="234" priority="107">
      <formula>L$9&lt;8/24</formula>
    </cfRule>
  </conditionalFormatting>
  <conditionalFormatting sqref="L41:Q41">
    <cfRule type="expression" dxfId="233" priority="100">
      <formula>L$9&gt;=20/24</formula>
    </cfRule>
    <cfRule type="expression" dxfId="232" priority="101">
      <formula>AND(L$9&gt;=14/24,L$9&lt;20/24)</formula>
    </cfRule>
    <cfRule type="expression" dxfId="231" priority="102">
      <formula>AND(L$9&gt;=8/24,L$9&lt;14/24)</formula>
    </cfRule>
    <cfRule type="expression" dxfId="230" priority="103">
      <formula>L$9&lt;8/24</formula>
    </cfRule>
  </conditionalFormatting>
  <conditionalFormatting sqref="L36:L39">
    <cfRule type="expression" dxfId="229" priority="96">
      <formula>L$9&gt;=20/24</formula>
    </cfRule>
    <cfRule type="expression" dxfId="228" priority="97">
      <formula>AND(L$9&gt;=14/24,L$9&lt;20/24)</formula>
    </cfRule>
    <cfRule type="expression" dxfId="227" priority="98">
      <formula>AND(L$9&gt;=8/24,L$9&lt;14/24)</formula>
    </cfRule>
    <cfRule type="expression" dxfId="226" priority="99">
      <formula>L$9&lt;8/24</formula>
    </cfRule>
  </conditionalFormatting>
  <conditionalFormatting sqref="R29:AF29">
    <cfRule type="expression" dxfId="225" priority="92">
      <formula>R$9&gt;=20/24</formula>
    </cfRule>
    <cfRule type="expression" dxfId="224" priority="93">
      <formula>AND(R$9&gt;=14/24,R$9&lt;20/24)</formula>
    </cfRule>
    <cfRule type="expression" dxfId="223" priority="94">
      <formula>AND(R$9&gt;=8/24,R$9&lt;14/24)</formula>
    </cfRule>
    <cfRule type="expression" dxfId="222" priority="95">
      <formula>R$9&lt;8/24</formula>
    </cfRule>
  </conditionalFormatting>
  <conditionalFormatting sqref="S14:Z14 S18:Z19 S22:Z27 S16:Z16 R12:T27 U14:Z27 AA16:AF27">
    <cfRule type="expression" dxfId="221" priority="88">
      <formula>R$9&gt;=20/24</formula>
    </cfRule>
    <cfRule type="expression" dxfId="220" priority="89">
      <formula>AND(R$9&gt;=14/24,R$9&lt;20/24)</formula>
    </cfRule>
    <cfRule type="expression" dxfId="219" priority="90">
      <formula>AND(R$9&gt;=8/24,R$9&lt;14/24)</formula>
    </cfRule>
    <cfRule type="expression" dxfId="218" priority="91">
      <formula>R$9&lt;8/24</formula>
    </cfRule>
  </conditionalFormatting>
  <conditionalFormatting sqref="R34:R39 S35:U39 S37:Z37 S39:Z39 V36:Z39">
    <cfRule type="expression" dxfId="217" priority="84">
      <formula>R$9&gt;=20/24</formula>
    </cfRule>
    <cfRule type="expression" dxfId="216" priority="85">
      <formula>AND(R$9&gt;=14/24,R$9&lt;20/24)</formula>
    </cfRule>
    <cfRule type="expression" dxfId="215" priority="86">
      <formula>AND(R$9&gt;=8/24,R$9&lt;14/24)</formula>
    </cfRule>
    <cfRule type="expression" dxfId="214" priority="87">
      <formula>R$9&lt;8/24</formula>
    </cfRule>
  </conditionalFormatting>
  <conditionalFormatting sqref="R40:Z40">
    <cfRule type="expression" dxfId="213" priority="80">
      <formula>R$9&gt;=20/24</formula>
    </cfRule>
    <cfRule type="expression" dxfId="212" priority="81">
      <formula>AND(R$9&gt;=14/24,R$9&lt;20/24)</formula>
    </cfRule>
    <cfRule type="expression" dxfId="211" priority="82">
      <formula>AND(R$9&gt;=8/24,R$9&lt;14/24)</formula>
    </cfRule>
    <cfRule type="expression" dxfId="210" priority="83">
      <formula>R$9&lt;8/24</formula>
    </cfRule>
  </conditionalFormatting>
  <conditionalFormatting sqref="R41:Z41">
    <cfRule type="expression" dxfId="209" priority="76">
      <formula>R$9&gt;=20/24</formula>
    </cfRule>
    <cfRule type="expression" dxfId="208" priority="77">
      <formula>AND(R$9&gt;=14/24,R$9&lt;20/24)</formula>
    </cfRule>
    <cfRule type="expression" dxfId="207" priority="78">
      <formula>AND(R$9&gt;=8/24,R$9&lt;14/24)</formula>
    </cfRule>
    <cfRule type="expression" dxfId="206" priority="79">
      <formula>R$9&lt;8/24</formula>
    </cfRule>
  </conditionalFormatting>
  <conditionalFormatting sqref="R51:AF51">
    <cfRule type="expression" dxfId="205" priority="72">
      <formula>R$9&gt;=20/24</formula>
    </cfRule>
    <cfRule type="expression" dxfId="204" priority="73">
      <formula>AND(R$9&gt;=14/24,R$9&lt;20/24)</formula>
    </cfRule>
    <cfRule type="expression" dxfId="203" priority="74">
      <formula>AND(R$9&gt;=8/24,R$9&lt;14/24)</formula>
    </cfRule>
    <cfRule type="expression" dxfId="202" priority="75">
      <formula>R$9&lt;8/24</formula>
    </cfRule>
  </conditionalFormatting>
  <conditionalFormatting sqref="AA83:AF86">
    <cfRule type="expression" dxfId="201" priority="68">
      <formula>AA$9&gt;=20/24</formula>
    </cfRule>
    <cfRule type="expression" dxfId="200" priority="69">
      <formula>AND(AA$9&gt;=14/24,AA$9&lt;20/24)</formula>
    </cfRule>
    <cfRule type="expression" dxfId="199" priority="70">
      <formula>AND(AA$9&gt;=8/24,AA$9&lt;14/24)</formula>
    </cfRule>
    <cfRule type="expression" dxfId="198" priority="71">
      <formula>AA$9&lt;8/24</formula>
    </cfRule>
  </conditionalFormatting>
  <conditionalFormatting sqref="D53:K58">
    <cfRule type="expression" dxfId="197" priority="64">
      <formula>D$9&gt;=20/24</formula>
    </cfRule>
    <cfRule type="expression" dxfId="196" priority="65">
      <formula>AND(D$9&gt;=14/24,D$9&lt;20/24)</formula>
    </cfRule>
    <cfRule type="expression" dxfId="195" priority="66">
      <formula>AND(D$9&gt;=8/24,D$9&lt;14/24)</formula>
    </cfRule>
    <cfRule type="expression" dxfId="194" priority="67">
      <formula>D$9&lt;8/24</formula>
    </cfRule>
  </conditionalFormatting>
  <conditionalFormatting sqref="B83:K86">
    <cfRule type="expression" dxfId="193" priority="60">
      <formula>B$9&gt;=20/24</formula>
    </cfRule>
    <cfRule type="expression" dxfId="192" priority="61">
      <formula>AND(B$9&gt;=14/24,B$9&lt;20/24)</formula>
    </cfRule>
    <cfRule type="expression" dxfId="191" priority="62">
      <formula>AND(B$9&gt;=8/24,B$9&lt;14/24)</formula>
    </cfRule>
    <cfRule type="expression" dxfId="190" priority="63">
      <formula>B$9&lt;8/24</formula>
    </cfRule>
  </conditionalFormatting>
  <conditionalFormatting sqref="L83:M86 P83:Q86">
    <cfRule type="expression" dxfId="189" priority="56">
      <formula>L$9&gt;=20/24</formula>
    </cfRule>
    <cfRule type="expression" dxfId="188" priority="57">
      <formula>AND(L$9&gt;=14/24,L$9&lt;20/24)</formula>
    </cfRule>
    <cfRule type="expression" dxfId="187" priority="58">
      <formula>AND(L$9&gt;=8/24,L$9&lt;14/24)</formula>
    </cfRule>
    <cfRule type="expression" dxfId="186" priority="59">
      <formula>L$9&lt;8/24</formula>
    </cfRule>
  </conditionalFormatting>
  <conditionalFormatting sqref="R83:Z86">
    <cfRule type="expression" dxfId="185" priority="52">
      <formula>R$9&gt;=20/24</formula>
    </cfRule>
    <cfRule type="expression" dxfId="184" priority="53">
      <formula>AND(R$9&gt;=14/24,R$9&lt;20/24)</formula>
    </cfRule>
    <cfRule type="expression" dxfId="183" priority="54">
      <formula>AND(R$9&gt;=8/24,R$9&lt;14/24)</formula>
    </cfRule>
    <cfRule type="expression" dxfId="182" priority="55">
      <formula>R$9&lt;8/24</formula>
    </cfRule>
  </conditionalFormatting>
  <conditionalFormatting sqref="AG42 B11:AF47">
    <cfRule type="expression" dxfId="181" priority="51">
      <formula>B11&gt;$AG11</formula>
    </cfRule>
  </conditionalFormatting>
  <conditionalFormatting sqref="T192:AX192">
    <cfRule type="expression" dxfId="180" priority="47">
      <formula>T$9&gt;=20/24</formula>
    </cfRule>
    <cfRule type="expression" dxfId="179" priority="48">
      <formula>AND(T$9&gt;=14/24,T$9&lt;20/24)</formula>
    </cfRule>
    <cfRule type="expression" dxfId="178" priority="49">
      <formula>AND(T$9&gt;=8/24,T$9&lt;14/24)</formula>
    </cfRule>
    <cfRule type="expression" dxfId="177" priority="50">
      <formula>T$9&lt;8/24</formula>
    </cfRule>
  </conditionalFormatting>
  <conditionalFormatting sqref="A11:A86 A88:A180">
    <cfRule type="expression" dxfId="176" priority="46">
      <formula>$AH11=0</formula>
    </cfRule>
  </conditionalFormatting>
  <conditionalFormatting sqref="AA87:AF87">
    <cfRule type="expression" dxfId="175" priority="42">
      <formula>AA$9&gt;=20/24</formula>
    </cfRule>
    <cfRule type="expression" dxfId="174" priority="43">
      <formula>AND(AA$9&gt;=14/24,AA$9&lt;20/24)</formula>
    </cfRule>
    <cfRule type="expression" dxfId="173" priority="44">
      <formula>AND(AA$9&gt;=8/24,AA$9&lt;14/24)</formula>
    </cfRule>
    <cfRule type="expression" dxfId="172" priority="45">
      <formula>AA$9&lt;8/24</formula>
    </cfRule>
  </conditionalFormatting>
  <conditionalFormatting sqref="B87:K87">
    <cfRule type="expression" dxfId="171" priority="38">
      <formula>B$9&gt;=20/24</formula>
    </cfRule>
    <cfRule type="expression" dxfId="170" priority="39">
      <formula>AND(B$9&gt;=14/24,B$9&lt;20/24)</formula>
    </cfRule>
    <cfRule type="expression" dxfId="169" priority="40">
      <formula>AND(B$9&gt;=8/24,B$9&lt;14/24)</formula>
    </cfRule>
    <cfRule type="expression" dxfId="168" priority="41">
      <formula>B$9&lt;8/24</formula>
    </cfRule>
  </conditionalFormatting>
  <conditionalFormatting sqref="L87:M87 P87:Q87">
    <cfRule type="expression" dxfId="167" priority="34">
      <formula>L$9&gt;=20/24</formula>
    </cfRule>
    <cfRule type="expression" dxfId="166" priority="35">
      <formula>AND(L$9&gt;=14/24,L$9&lt;20/24)</formula>
    </cfRule>
    <cfRule type="expression" dxfId="165" priority="36">
      <formula>AND(L$9&gt;=8/24,L$9&lt;14/24)</formula>
    </cfRule>
    <cfRule type="expression" dxfId="164" priority="37">
      <formula>L$9&lt;8/24</formula>
    </cfRule>
  </conditionalFormatting>
  <conditionalFormatting sqref="R87:Z87">
    <cfRule type="expression" dxfId="163" priority="30">
      <formula>R$9&gt;=20/24</formula>
    </cfRule>
    <cfRule type="expression" dxfId="162" priority="31">
      <formula>AND(R$9&gt;=14/24,R$9&lt;20/24)</formula>
    </cfRule>
    <cfRule type="expression" dxfId="161" priority="32">
      <formula>AND(R$9&gt;=8/24,R$9&lt;14/24)</formula>
    </cfRule>
    <cfRule type="expression" dxfId="160" priority="33">
      <formula>R$9&lt;8/24</formula>
    </cfRule>
  </conditionalFormatting>
  <conditionalFormatting sqref="A87">
    <cfRule type="expression" dxfId="159" priority="29">
      <formula>$AH87=0</formula>
    </cfRule>
  </conditionalFormatting>
  <conditionalFormatting sqref="B28:AF28">
    <cfRule type="expression" dxfId="158" priority="25">
      <formula>B$9&gt;=20/24</formula>
    </cfRule>
    <cfRule type="expression" dxfId="157" priority="26">
      <formula>AND(B$9&gt;=14/24,B$9&lt;20/24)</formula>
    </cfRule>
    <cfRule type="expression" dxfId="156" priority="27">
      <formula>AND(B$9&gt;=8/24,B$9&lt;14/24)</formula>
    </cfRule>
    <cfRule type="expression" dxfId="155" priority="28">
      <formula>B$9&lt;8/24</formula>
    </cfRule>
  </conditionalFormatting>
  <conditionalFormatting sqref="R28:AF28">
    <cfRule type="expression" dxfId="154" priority="21">
      <formula>R$9&gt;=20/24</formula>
    </cfRule>
    <cfRule type="expression" dxfId="153" priority="22">
      <formula>AND(R$9&gt;=14/24,R$9&lt;20/24)</formula>
    </cfRule>
    <cfRule type="expression" dxfId="152" priority="23">
      <formula>AND(R$9&gt;=8/24,R$9&lt;14/24)</formula>
    </cfRule>
    <cfRule type="expression" dxfId="151" priority="24">
      <formula>R$9&lt;8/24</formula>
    </cfRule>
  </conditionalFormatting>
  <conditionalFormatting sqref="O83:O86">
    <cfRule type="expression" dxfId="150" priority="17">
      <formula>O$9&gt;=20/24</formula>
    </cfRule>
    <cfRule type="expression" dxfId="149" priority="18">
      <formula>AND(O$9&gt;=14/24,O$9&lt;20/24)</formula>
    </cfRule>
    <cfRule type="expression" dxfId="148" priority="19">
      <formula>AND(O$9&gt;=8/24,O$9&lt;14/24)</formula>
    </cfRule>
    <cfRule type="expression" dxfId="147" priority="20">
      <formula>O$9&lt;8/24</formula>
    </cfRule>
  </conditionalFormatting>
  <conditionalFormatting sqref="O87">
    <cfRule type="expression" dxfId="146" priority="13">
      <formula>O$9&gt;=20/24</formula>
    </cfRule>
    <cfRule type="expression" dxfId="145" priority="14">
      <formula>AND(O$9&gt;=14/24,O$9&lt;20/24)</formula>
    </cfRule>
    <cfRule type="expression" dxfId="144" priority="15">
      <formula>AND(O$9&gt;=8/24,O$9&lt;14/24)</formula>
    </cfRule>
    <cfRule type="expression" dxfId="143" priority="16">
      <formula>O$9&lt;8/24</formula>
    </cfRule>
  </conditionalFormatting>
  <conditionalFormatting sqref="N83:N86">
    <cfRule type="expression" dxfId="142" priority="9">
      <formula>N$9&gt;=20/24</formula>
    </cfRule>
    <cfRule type="expression" dxfId="141" priority="10">
      <formula>AND(N$9&gt;=14/24,N$9&lt;20/24)</formula>
    </cfRule>
    <cfRule type="expression" dxfId="140" priority="11">
      <formula>AND(N$9&gt;=8/24,N$9&lt;14/24)</formula>
    </cfRule>
    <cfRule type="expression" dxfId="139" priority="12">
      <formula>N$9&lt;8/24</formula>
    </cfRule>
  </conditionalFormatting>
  <conditionalFormatting sqref="N87">
    <cfRule type="expression" dxfId="138" priority="5">
      <formula>N$9&gt;=20/24</formula>
    </cfRule>
    <cfRule type="expression" dxfId="137" priority="6">
      <formula>AND(N$9&gt;=14/24,N$9&lt;20/24)</formula>
    </cfRule>
    <cfRule type="expression" dxfId="136" priority="7">
      <formula>AND(N$9&gt;=8/24,N$9&lt;14/24)</formula>
    </cfRule>
    <cfRule type="expression" dxfId="135" priority="8">
      <formula>N$9&lt;8/24</formula>
    </cfRule>
  </conditionalFormatting>
  <conditionalFormatting sqref="R52:AF58">
    <cfRule type="expression" dxfId="134" priority="1">
      <formula>R$9&gt;=20/24</formula>
    </cfRule>
    <cfRule type="expression" dxfId="133" priority="2">
      <formula>AND(R$9&gt;=14/24,R$9&lt;20/24)</formula>
    </cfRule>
    <cfRule type="expression" dxfId="132" priority="3">
      <formula>AND(R$9&gt;=8/24,R$9&lt;14/24)</formula>
    </cfRule>
    <cfRule type="expression" dxfId="131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25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4" sqref="A4"/>
    </sheetView>
  </sheetViews>
  <sheetFormatPr defaultRowHeight="15" x14ac:dyDescent="0.25"/>
  <cols>
    <col min="1" max="1" width="28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8" width="5.71093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5" t="s">
        <v>1</v>
      </c>
      <c r="AH1" s="215"/>
      <c r="AI1" s="215"/>
      <c r="AL1" s="2"/>
      <c r="AM1" s="3"/>
    </row>
    <row r="2" spans="1:88" ht="20.25" x14ac:dyDescent="0.25">
      <c r="A2" s="4"/>
      <c r="B2" s="216" t="s">
        <v>2</v>
      </c>
      <c r="C2" s="5"/>
      <c r="D2" s="218" t="s">
        <v>3</v>
      </c>
      <c r="E2" s="5"/>
      <c r="F2" s="218" t="s">
        <v>4</v>
      </c>
      <c r="G2" s="5"/>
      <c r="H2" s="218" t="s">
        <v>5</v>
      </c>
      <c r="I2" s="6"/>
      <c r="J2" s="22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AG30</f>
        <v>729.2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17"/>
      <c r="C3" s="18"/>
      <c r="D3" s="219"/>
      <c r="E3" s="18"/>
      <c r="F3" s="219"/>
      <c r="G3" s="18"/>
      <c r="H3" s="219"/>
      <c r="I3" s="19"/>
      <c r="J3" s="22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AG43</f>
        <v>464.91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200</v>
      </c>
      <c r="B4" s="28"/>
      <c r="C4" s="27" t="str">
        <f ca="1">MID(CELL("filename",C7),FIND("]",CELL("filename",C7))+1,600)</f>
        <v>sample</v>
      </c>
      <c r="D4" s="226" t="str">
        <f ca="1">IFERROR(DATE(2021,4,13)+C4,"")</f>
        <v/>
      </c>
      <c r="E4" s="226"/>
      <c r="F4" s="226"/>
      <c r="G4" s="226"/>
      <c r="H4" s="226"/>
      <c r="I4" s="226"/>
      <c r="J4" s="29"/>
      <c r="K4" t="str">
        <f>"Total Peak Supply(Inclusive of Export) ("&amp;ROUND(B196,0)&amp;" MW)"&amp;"    IPP   = "&amp;ROUND(B191,0)&amp;" MW     NEA RoR = "&amp;ROUND(B192,0)&amp;" MWImport   = "&amp;ROUND(B194,0)&amp;" MW      KL1+KL2+K3 = "&amp;ROUND(B193,0) &amp;" MW    EXPORT = "&amp;ROUND(B195,0)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AG47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B59</f>
        <v>0</v>
      </c>
      <c r="C5" s="32">
        <f t="shared" ref="C5:AF5" si="0">C59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6"/>
      <c r="E6" s="176"/>
      <c r="F6" s="176"/>
      <c r="G6" s="176"/>
      <c r="H6" s="176"/>
      <c r="I6" s="176"/>
      <c r="J6" s="29"/>
      <c r="K6" t="str">
        <f>"Evening Peak "&amp;ROUND(B196,0)&amp;"MW at "&amp;TRUNC(B197*24,0)&amp;":"&amp;ROUND((B197*24-TRUNC(B197*24,0))*60,0)&amp;"hr at "&amp;ROUND(B198,1)&amp;"Hz     "&amp;A188&amp;" "&amp;ROUND(B188,0)&amp;"MW at "&amp;TRUNC(C188*24,0)&amp;":"&amp;ROUND((C188*24-TRUNC(C188*24,0))*6,0)&amp;"0hr"</f>
        <v>Evening Peak 0MW at 0:0hr at 0Hz     Morning Peak 89MW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1300.1100000000001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Load=89</v>
      </c>
      <c r="B7" s="35">
        <f t="shared" ref="B7:AF7" si="1">B65</f>
        <v>88.54</v>
      </c>
      <c r="C7" s="35">
        <f t="shared" si="1"/>
        <v>88.54</v>
      </c>
      <c r="D7" s="35">
        <f t="shared" si="1"/>
        <v>88.54</v>
      </c>
      <c r="E7" s="35">
        <f t="shared" si="1"/>
        <v>88.54</v>
      </c>
      <c r="F7" s="35">
        <f t="shared" si="1"/>
        <v>88.54</v>
      </c>
      <c r="G7" s="35">
        <f t="shared" si="1"/>
        <v>88.54</v>
      </c>
      <c r="H7" s="35">
        <f t="shared" si="1"/>
        <v>88.54</v>
      </c>
      <c r="I7" s="35">
        <f t="shared" si="1"/>
        <v>88.54</v>
      </c>
      <c r="J7" s="35">
        <f t="shared" si="1"/>
        <v>88.54</v>
      </c>
      <c r="K7" s="35">
        <f t="shared" si="1"/>
        <v>88.54</v>
      </c>
      <c r="L7" s="35">
        <f>L65</f>
        <v>88.54</v>
      </c>
      <c r="M7" s="35">
        <f t="shared" si="1"/>
        <v>88.54</v>
      </c>
      <c r="N7" s="35">
        <f t="shared" si="1"/>
        <v>88.54</v>
      </c>
      <c r="O7" s="35">
        <f t="shared" si="1"/>
        <v>88.54</v>
      </c>
      <c r="P7" s="35">
        <f t="shared" si="1"/>
        <v>88.54</v>
      </c>
      <c r="Q7" s="35">
        <f t="shared" si="1"/>
        <v>88.54</v>
      </c>
      <c r="R7" s="35">
        <f t="shared" si="1"/>
        <v>88.54</v>
      </c>
      <c r="S7" s="35">
        <f t="shared" si="1"/>
        <v>88.54</v>
      </c>
      <c r="T7" s="35">
        <f t="shared" si="1"/>
        <v>88.54</v>
      </c>
      <c r="U7" s="35">
        <f t="shared" si="1"/>
        <v>88.54</v>
      </c>
      <c r="V7" s="35">
        <f t="shared" si="1"/>
        <v>88.54</v>
      </c>
      <c r="W7" s="35">
        <f t="shared" si="1"/>
        <v>88.54</v>
      </c>
      <c r="X7" s="35">
        <f t="shared" si="1"/>
        <v>88.54</v>
      </c>
      <c r="Y7" s="35">
        <f t="shared" si="1"/>
        <v>88.54</v>
      </c>
      <c r="Z7" s="35">
        <f t="shared" si="1"/>
        <v>88.54</v>
      </c>
      <c r="AA7" s="35">
        <f t="shared" si="1"/>
        <v>88.54</v>
      </c>
      <c r="AB7" s="35">
        <f t="shared" si="1"/>
        <v>88.54</v>
      </c>
      <c r="AC7" s="35">
        <f t="shared" si="1"/>
        <v>88.54</v>
      </c>
      <c r="AD7" s="35">
        <f t="shared" si="1"/>
        <v>88.54</v>
      </c>
      <c r="AE7" s="35">
        <f t="shared" si="1"/>
        <v>88.54</v>
      </c>
      <c r="AF7" s="35">
        <f t="shared" si="1"/>
        <v>88.54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6" t="s">
        <v>13</v>
      </c>
      <c r="C8" s="207"/>
      <c r="D8" s="207"/>
      <c r="E8" s="207"/>
      <c r="F8" s="207"/>
      <c r="G8" s="207"/>
      <c r="H8" s="207"/>
      <c r="I8" s="207"/>
      <c r="J8" s="207"/>
      <c r="K8" s="208"/>
      <c r="L8" s="209" t="s">
        <v>14</v>
      </c>
      <c r="M8" s="210"/>
      <c r="N8" s="210"/>
      <c r="O8" s="210"/>
      <c r="P8" s="210"/>
      <c r="Q8" s="210"/>
      <c r="R8" s="209" t="s">
        <v>15</v>
      </c>
      <c r="S8" s="210"/>
      <c r="T8" s="210"/>
      <c r="U8" s="210"/>
      <c r="V8" s="210"/>
      <c r="W8" s="210"/>
      <c r="X8" s="210"/>
      <c r="Y8" s="210"/>
      <c r="Z8" s="210"/>
      <c r="AA8" s="221" t="s">
        <v>16</v>
      </c>
      <c r="AB8" s="222"/>
      <c r="AC8" s="222"/>
      <c r="AD8" s="222"/>
      <c r="AE8" s="222"/>
      <c r="AF8" s="223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224" t="s">
        <v>17</v>
      </c>
      <c r="B9" s="199">
        <v>4.1666666666666664E-2</v>
      </c>
      <c r="C9" s="199">
        <v>8.3333333333333301E-2</v>
      </c>
      <c r="D9" s="199">
        <v>0.125</v>
      </c>
      <c r="E9" s="199">
        <v>0.16666666666666699</v>
      </c>
      <c r="F9" s="199">
        <v>0.20833333333333301</v>
      </c>
      <c r="G9" s="199">
        <v>0.22916666666666666</v>
      </c>
      <c r="H9" s="199">
        <v>0.25</v>
      </c>
      <c r="I9" s="199">
        <v>0.27083333333333331</v>
      </c>
      <c r="J9" s="199">
        <v>0.29166666666666669</v>
      </c>
      <c r="K9" s="199">
        <v>0.3125</v>
      </c>
      <c r="L9" s="204">
        <v>0.33333333333333331</v>
      </c>
      <c r="M9" s="204">
        <v>0.375</v>
      </c>
      <c r="N9" s="204">
        <v>0.41666666666666702</v>
      </c>
      <c r="O9" s="204">
        <v>0.45833333333333298</v>
      </c>
      <c r="P9" s="204">
        <v>0.5</v>
      </c>
      <c r="Q9" s="204">
        <v>0.54166666666666696</v>
      </c>
      <c r="R9" s="204">
        <v>0.58333333333333304</v>
      </c>
      <c r="S9" s="204">
        <v>0.625</v>
      </c>
      <c r="T9" s="204">
        <v>0.66666666666666696</v>
      </c>
      <c r="U9" s="204">
        <v>0.70833333333333304</v>
      </c>
      <c r="V9" s="204">
        <v>0.72916666666666663</v>
      </c>
      <c r="W9" s="204">
        <v>0.75</v>
      </c>
      <c r="X9" s="204">
        <v>0.77083333333333337</v>
      </c>
      <c r="Y9" s="204">
        <v>0.79166666666666663</v>
      </c>
      <c r="Z9" s="204">
        <v>0.8125</v>
      </c>
      <c r="AA9" s="199">
        <v>0.83333333333333337</v>
      </c>
      <c r="AB9" s="199">
        <v>0.85416666666666663</v>
      </c>
      <c r="AC9" s="199">
        <v>0.875</v>
      </c>
      <c r="AD9" s="199">
        <v>0.91666666666666696</v>
      </c>
      <c r="AE9" s="199">
        <v>0.95833333333333304</v>
      </c>
      <c r="AF9" s="199">
        <v>1</v>
      </c>
      <c r="AG9" s="201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25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5"/>
      <c r="S10" s="205"/>
      <c r="T10" s="205"/>
      <c r="U10" s="205"/>
      <c r="V10" s="205"/>
      <c r="W10" s="205"/>
      <c r="X10" s="205"/>
      <c r="Y10" s="205"/>
      <c r="Z10" s="205"/>
      <c r="AA10" s="200"/>
      <c r="AB10" s="200"/>
      <c r="AC10" s="200"/>
      <c r="AD10" s="200"/>
      <c r="AE10" s="200"/>
      <c r="AF10" s="200"/>
      <c r="AG10" s="202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18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  <c r="M11" s="48"/>
      <c r="N11" s="48"/>
      <c r="O11" s="48"/>
      <c r="P11" s="48"/>
      <c r="Q11" s="48"/>
      <c r="R11" s="49"/>
      <c r="S11" s="49"/>
      <c r="T11" s="49"/>
      <c r="U11" s="49"/>
      <c r="V11" s="49"/>
      <c r="W11" s="49"/>
      <c r="X11" s="49"/>
      <c r="Y11" s="49"/>
      <c r="Z11" s="49"/>
      <c r="AA11" s="47"/>
      <c r="AB11" s="47"/>
      <c r="AC11" s="47"/>
      <c r="AD11" s="47"/>
      <c r="AE11" s="47"/>
      <c r="AF11" s="47"/>
      <c r="AG11" s="50">
        <v>60</v>
      </c>
      <c r="AH11" s="51">
        <f>MAX(B11:AF11)</f>
        <v>0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55"/>
      <c r="AB12" s="55"/>
      <c r="AC12" s="55"/>
      <c r="AD12" s="55"/>
      <c r="AE12" s="55"/>
      <c r="AF12" s="55"/>
      <c r="AG12" s="56">
        <v>50</v>
      </c>
      <c r="AH12" s="51">
        <f t="shared" ref="AH12:AH77" si="2">MAX(B12:AF12)</f>
        <v>0</v>
      </c>
      <c r="AI12" s="52">
        <f t="shared" ref="AI12:AI77" si="3">MIN(B12:AF12)</f>
        <v>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ht="14.25" customHeight="1" x14ac:dyDescent="0.25">
      <c r="A13" s="57" t="s">
        <v>20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55"/>
      <c r="AB13" s="55"/>
      <c r="AC13" s="55"/>
      <c r="AD13" s="55"/>
      <c r="AE13" s="55"/>
      <c r="AF13" s="55"/>
      <c r="AG13" s="58">
        <v>45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59"/>
      <c r="AR13" s="60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55"/>
      <c r="AB14" s="55"/>
      <c r="AC14" s="55"/>
      <c r="AD14" s="55"/>
      <c r="AE14" s="55"/>
      <c r="AF14" s="55"/>
      <c r="AG14" s="58">
        <v>25</v>
      </c>
      <c r="AH14" s="51">
        <f t="shared" si="2"/>
        <v>0</v>
      </c>
      <c r="AI14" s="52">
        <f t="shared" si="3"/>
        <v>0</v>
      </c>
      <c r="AK14" s="53"/>
      <c r="AL14" s="31"/>
      <c r="AO14" s="26"/>
      <c r="AP14" s="26"/>
      <c r="AQ14" s="59"/>
      <c r="AR14" s="60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22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55"/>
      <c r="AB15" s="55"/>
      <c r="AC15" s="55"/>
      <c r="AD15" s="55"/>
      <c r="AE15" s="55"/>
      <c r="AF15" s="55"/>
      <c r="AG15" s="58">
        <v>25</v>
      </c>
      <c r="AH15" s="51">
        <f t="shared" si="2"/>
        <v>0</v>
      </c>
      <c r="AI15" s="52">
        <f t="shared" si="3"/>
        <v>0</v>
      </c>
      <c r="AK15" s="53"/>
      <c r="AL15" s="31"/>
      <c r="AO15" s="26"/>
      <c r="AP15" s="26"/>
      <c r="AQ15" s="59"/>
      <c r="AR15" s="60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23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58">
        <v>23.5</v>
      </c>
      <c r="AH16" s="51">
        <f t="shared" si="2"/>
        <v>0</v>
      </c>
      <c r="AI16" s="52">
        <f t="shared" si="3"/>
        <v>0</v>
      </c>
      <c r="AK16" s="53"/>
      <c r="AL16" s="31"/>
      <c r="AO16" s="26"/>
      <c r="AP16" s="26"/>
      <c r="AQ16" s="59"/>
      <c r="AR16" s="60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ht="14.25" customHeight="1" x14ac:dyDescent="0.25">
      <c r="A17" s="57" t="s">
        <v>24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58">
        <v>22.1</v>
      </c>
      <c r="AH17" s="51">
        <f t="shared" si="2"/>
        <v>0</v>
      </c>
      <c r="AI17" s="52">
        <f t="shared" si="3"/>
        <v>0</v>
      </c>
      <c r="AK17" s="53"/>
      <c r="AL17" s="31"/>
      <c r="AO17" s="26"/>
      <c r="AP17" s="26"/>
      <c r="AQ17" s="59"/>
      <c r="AR17" s="60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25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58">
        <v>22.1</v>
      </c>
      <c r="AH18" s="51">
        <f t="shared" si="2"/>
        <v>0</v>
      </c>
      <c r="AI18" s="52">
        <f t="shared" si="3"/>
        <v>0</v>
      </c>
      <c r="AK18" s="53"/>
      <c r="AL18" s="31"/>
      <c r="AO18" s="26"/>
      <c r="AP18" s="26"/>
      <c r="AQ18" s="59"/>
      <c r="AR18" s="61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26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58">
        <v>22</v>
      </c>
      <c r="AH19" s="51">
        <f t="shared" si="2"/>
        <v>0</v>
      </c>
      <c r="AI19" s="52">
        <f t="shared" si="3"/>
        <v>0</v>
      </c>
      <c r="AK19" s="53"/>
      <c r="AL19" s="31"/>
      <c r="AO19" s="26"/>
      <c r="AP19" s="26"/>
      <c r="AQ19" s="59"/>
      <c r="AR19" s="62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27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58">
        <v>22</v>
      </c>
      <c r="AH20" s="51">
        <f t="shared" si="2"/>
        <v>0</v>
      </c>
      <c r="AI20" s="52">
        <f t="shared" si="3"/>
        <v>0</v>
      </c>
      <c r="AK20" s="53"/>
      <c r="AL20" s="31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28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58">
        <v>14.9</v>
      </c>
      <c r="AH21" s="51">
        <f t="shared" si="2"/>
        <v>0</v>
      </c>
      <c r="AI21" s="52">
        <f t="shared" si="3"/>
        <v>0</v>
      </c>
      <c r="AK21" s="53"/>
      <c r="AL21" s="31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29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58">
        <v>13.6</v>
      </c>
      <c r="AH22" s="51">
        <f t="shared" si="2"/>
        <v>0</v>
      </c>
      <c r="AI22" s="52">
        <f t="shared" si="3"/>
        <v>0</v>
      </c>
      <c r="AK22" s="53"/>
      <c r="AL22" s="31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30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58">
        <v>13</v>
      </c>
      <c r="AH23" s="51">
        <f t="shared" si="2"/>
        <v>0</v>
      </c>
      <c r="AI23" s="52">
        <f t="shared" si="3"/>
        <v>0</v>
      </c>
      <c r="AK23" s="53"/>
      <c r="AL23" s="31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s="63" customFormat="1" x14ac:dyDescent="0.25">
      <c r="A24" s="57" t="s">
        <v>31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58">
        <v>12</v>
      </c>
      <c r="AH24" s="51">
        <f t="shared" si="2"/>
        <v>0</v>
      </c>
      <c r="AI24" s="52">
        <f t="shared" si="3"/>
        <v>0</v>
      </c>
      <c r="AJ24" s="1"/>
      <c r="AK24" s="53"/>
      <c r="AL24" s="31"/>
      <c r="AM24"/>
      <c r="AN24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s="63" customFormat="1" x14ac:dyDescent="0.25">
      <c r="A25" s="57" t="s">
        <v>32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58">
        <v>12</v>
      </c>
      <c r="AH25" s="51">
        <f>MAX(B25:AF25)</f>
        <v>0</v>
      </c>
      <c r="AI25" s="52">
        <f>MIN(B25:AF25)</f>
        <v>0</v>
      </c>
      <c r="AJ25" s="1"/>
      <c r="AK25" s="53"/>
      <c r="AL25" s="31"/>
      <c r="AM25"/>
      <c r="AN25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s="63" customFormat="1" x14ac:dyDescent="0.25">
      <c r="A26" s="57" t="s">
        <v>33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58">
        <v>12</v>
      </c>
      <c r="AH26" s="51">
        <f>MAX(B26:AF26)</f>
        <v>0</v>
      </c>
      <c r="AI26" s="52">
        <f>MIN(B26:AF26)</f>
        <v>0</v>
      </c>
      <c r="AJ26" s="1"/>
      <c r="AK26" s="53"/>
      <c r="AL26" s="31"/>
      <c r="AM26"/>
      <c r="AN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58">
        <v>10</v>
      </c>
      <c r="AH27" s="51">
        <f t="shared" si="2"/>
        <v>0</v>
      </c>
      <c r="AI27" s="52">
        <f t="shared" si="3"/>
        <v>0</v>
      </c>
      <c r="AK27" s="53"/>
    </row>
    <row r="28" spans="1:88" x14ac:dyDescent="0.25">
      <c r="A28" s="64" t="s">
        <v>35</v>
      </c>
      <c r="B28" s="55">
        <v>85</v>
      </c>
      <c r="C28" s="55">
        <v>85</v>
      </c>
      <c r="D28" s="55">
        <v>85</v>
      </c>
      <c r="E28" s="55">
        <v>85</v>
      </c>
      <c r="F28" s="55">
        <v>85</v>
      </c>
      <c r="G28" s="55">
        <v>85</v>
      </c>
      <c r="H28" s="55">
        <v>85</v>
      </c>
      <c r="I28" s="55">
        <v>85</v>
      </c>
      <c r="J28" s="55">
        <v>85</v>
      </c>
      <c r="K28" s="55">
        <v>85</v>
      </c>
      <c r="L28" s="55">
        <v>85</v>
      </c>
      <c r="M28" s="55">
        <v>85</v>
      </c>
      <c r="N28" s="55">
        <v>85</v>
      </c>
      <c r="O28" s="55">
        <v>85</v>
      </c>
      <c r="P28" s="55">
        <v>85</v>
      </c>
      <c r="Q28" s="55">
        <v>85</v>
      </c>
      <c r="R28" s="55">
        <v>85</v>
      </c>
      <c r="S28" s="55">
        <v>85</v>
      </c>
      <c r="T28" s="55">
        <v>85</v>
      </c>
      <c r="U28" s="55">
        <v>85</v>
      </c>
      <c r="V28" s="55">
        <v>85</v>
      </c>
      <c r="W28" s="55">
        <v>85</v>
      </c>
      <c r="X28" s="55">
        <v>85</v>
      </c>
      <c r="Y28" s="55">
        <v>85</v>
      </c>
      <c r="Z28" s="55">
        <v>85</v>
      </c>
      <c r="AA28" s="55">
        <v>85</v>
      </c>
      <c r="AB28" s="55">
        <v>85</v>
      </c>
      <c r="AC28" s="55">
        <v>85</v>
      </c>
      <c r="AD28" s="55">
        <v>85</v>
      </c>
      <c r="AE28" s="55">
        <v>85</v>
      </c>
      <c r="AF28" s="55">
        <v>85</v>
      </c>
      <c r="AG28" s="58">
        <v>85</v>
      </c>
      <c r="AH28" s="51">
        <f t="shared" si="2"/>
        <v>85</v>
      </c>
      <c r="AI28" s="52">
        <f t="shared" si="3"/>
        <v>85</v>
      </c>
      <c r="AK28" s="53"/>
    </row>
    <row r="29" spans="1:88" ht="15.75" thickBot="1" x14ac:dyDescent="0.3">
      <c r="A29" s="65" t="s">
        <v>36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55"/>
      <c r="AF29" s="55"/>
      <c r="AG29" s="58">
        <v>240</v>
      </c>
      <c r="AH29" s="51">
        <f t="shared" si="2"/>
        <v>0</v>
      </c>
      <c r="AI29" s="52">
        <f t="shared" si="3"/>
        <v>0</v>
      </c>
      <c r="AK29" s="53"/>
    </row>
    <row r="30" spans="1:88" ht="15.75" thickBot="1" x14ac:dyDescent="0.3">
      <c r="A30" s="67" t="s">
        <v>37</v>
      </c>
      <c r="B30" s="68">
        <f>SUM(B11:B28)</f>
        <v>85</v>
      </c>
      <c r="C30" s="68">
        <f t="shared" ref="C30:AF30" si="4">SUM(C11:C28)</f>
        <v>85</v>
      </c>
      <c r="D30" s="68">
        <f t="shared" si="4"/>
        <v>85</v>
      </c>
      <c r="E30" s="68">
        <f t="shared" si="4"/>
        <v>85</v>
      </c>
      <c r="F30" s="68">
        <f t="shared" si="4"/>
        <v>85</v>
      </c>
      <c r="G30" s="68">
        <f t="shared" si="4"/>
        <v>85</v>
      </c>
      <c r="H30" s="68">
        <f t="shared" si="4"/>
        <v>85</v>
      </c>
      <c r="I30" s="68">
        <f t="shared" si="4"/>
        <v>85</v>
      </c>
      <c r="J30" s="68">
        <f t="shared" si="4"/>
        <v>85</v>
      </c>
      <c r="K30" s="68">
        <f t="shared" si="4"/>
        <v>85</v>
      </c>
      <c r="L30" s="68">
        <f t="shared" si="4"/>
        <v>85</v>
      </c>
      <c r="M30" s="68">
        <f t="shared" si="4"/>
        <v>85</v>
      </c>
      <c r="N30" s="68">
        <f t="shared" si="4"/>
        <v>85</v>
      </c>
      <c r="O30" s="68">
        <f t="shared" si="4"/>
        <v>85</v>
      </c>
      <c r="P30" s="68">
        <f t="shared" si="4"/>
        <v>85</v>
      </c>
      <c r="Q30" s="68">
        <f t="shared" si="4"/>
        <v>85</v>
      </c>
      <c r="R30" s="68">
        <f t="shared" si="4"/>
        <v>85</v>
      </c>
      <c r="S30" s="68">
        <f t="shared" si="4"/>
        <v>85</v>
      </c>
      <c r="T30" s="68">
        <f t="shared" si="4"/>
        <v>85</v>
      </c>
      <c r="U30" s="68">
        <f t="shared" si="4"/>
        <v>85</v>
      </c>
      <c r="V30" s="68">
        <f>SUM(V11:V28)</f>
        <v>85</v>
      </c>
      <c r="W30" s="68">
        <f t="shared" si="4"/>
        <v>85</v>
      </c>
      <c r="X30" s="68">
        <f t="shared" si="4"/>
        <v>85</v>
      </c>
      <c r="Y30" s="68">
        <f t="shared" si="4"/>
        <v>85</v>
      </c>
      <c r="Z30" s="68">
        <f t="shared" si="4"/>
        <v>85</v>
      </c>
      <c r="AA30" s="68">
        <f t="shared" si="4"/>
        <v>85</v>
      </c>
      <c r="AB30" s="68">
        <f t="shared" si="4"/>
        <v>85</v>
      </c>
      <c r="AC30" s="68">
        <f t="shared" si="4"/>
        <v>85</v>
      </c>
      <c r="AD30" s="68">
        <f t="shared" si="4"/>
        <v>85</v>
      </c>
      <c r="AE30" s="68">
        <f t="shared" si="4"/>
        <v>85</v>
      </c>
      <c r="AF30" s="68">
        <f t="shared" si="4"/>
        <v>85</v>
      </c>
      <c r="AG30" s="58">
        <f>SUM(AG11:AG29)</f>
        <v>729.2</v>
      </c>
      <c r="AH30" s="51">
        <f t="shared" si="2"/>
        <v>85</v>
      </c>
      <c r="AI30" s="52">
        <f t="shared" si="3"/>
        <v>85</v>
      </c>
      <c r="AK30" s="53"/>
    </row>
    <row r="31" spans="1:88" x14ac:dyDescent="0.25">
      <c r="A31" s="54" t="s">
        <v>38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7"/>
      <c r="AB31" s="47"/>
      <c r="AC31" s="47"/>
      <c r="AD31" s="47"/>
      <c r="AE31" s="47"/>
      <c r="AF31" s="47"/>
      <c r="AG31" s="56">
        <v>144</v>
      </c>
      <c r="AH31" s="51">
        <f t="shared" si="2"/>
        <v>0</v>
      </c>
      <c r="AI31" s="52">
        <f t="shared" si="3"/>
        <v>0</v>
      </c>
      <c r="AK31" s="53"/>
    </row>
    <row r="32" spans="1:88" x14ac:dyDescent="0.25">
      <c r="A32" s="57" t="s">
        <v>39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55"/>
      <c r="AB32" s="55"/>
      <c r="AC32" s="55"/>
      <c r="AD32" s="55"/>
      <c r="AE32" s="55"/>
      <c r="AF32" s="55"/>
      <c r="AG32" s="58">
        <v>70</v>
      </c>
      <c r="AH32" s="51">
        <f t="shared" si="2"/>
        <v>0</v>
      </c>
      <c r="AI32" s="52">
        <f t="shared" si="3"/>
        <v>0</v>
      </c>
      <c r="AK32" s="53"/>
    </row>
    <row r="33" spans="1:41" x14ac:dyDescent="0.25">
      <c r="A33" s="57" t="s">
        <v>40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55"/>
      <c r="AB33" s="55"/>
      <c r="AC33" s="55"/>
      <c r="AD33" s="55"/>
      <c r="AE33" s="55"/>
      <c r="AF33" s="55"/>
      <c r="AG33" s="58">
        <v>69</v>
      </c>
      <c r="AH33" s="51">
        <f t="shared" si="2"/>
        <v>0</v>
      </c>
      <c r="AI33" s="52">
        <f t="shared" si="3"/>
        <v>0</v>
      </c>
      <c r="AK33" s="53"/>
    </row>
    <row r="34" spans="1:41" x14ac:dyDescent="0.25">
      <c r="A34" s="57" t="s">
        <v>41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55"/>
      <c r="AB34" s="55"/>
      <c r="AC34" s="55"/>
      <c r="AD34" s="55"/>
      <c r="AE34" s="55"/>
      <c r="AF34" s="55"/>
      <c r="AG34" s="58">
        <v>60</v>
      </c>
      <c r="AH34" s="51">
        <f t="shared" si="2"/>
        <v>0</v>
      </c>
      <c r="AI34" s="52">
        <f t="shared" si="3"/>
        <v>0</v>
      </c>
      <c r="AK34" s="53"/>
    </row>
    <row r="35" spans="1:41" x14ac:dyDescent="0.25">
      <c r="A35" s="57" t="s">
        <v>42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69"/>
      <c r="W35" s="69"/>
      <c r="X35" s="69"/>
      <c r="Y35" s="69"/>
      <c r="Z35" s="69"/>
      <c r="AA35" s="55"/>
      <c r="AB35" s="55"/>
      <c r="AC35" s="55"/>
      <c r="AD35" s="55"/>
      <c r="AE35" s="55"/>
      <c r="AF35" s="55"/>
      <c r="AG35" s="58">
        <v>30</v>
      </c>
      <c r="AH35" s="51">
        <f t="shared" si="2"/>
        <v>0</v>
      </c>
      <c r="AI35" s="52">
        <f t="shared" si="3"/>
        <v>0</v>
      </c>
      <c r="AK35" s="53"/>
    </row>
    <row r="36" spans="1:41" x14ac:dyDescent="0.25">
      <c r="A36" s="57" t="s">
        <v>43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55"/>
      <c r="AB36" s="55"/>
      <c r="AC36" s="55"/>
      <c r="AD36" s="55"/>
      <c r="AE36" s="55"/>
      <c r="AF36" s="55"/>
      <c r="AG36" s="58">
        <v>24</v>
      </c>
      <c r="AH36" s="51">
        <f t="shared" si="2"/>
        <v>0</v>
      </c>
      <c r="AI36" s="52">
        <f t="shared" si="3"/>
        <v>0</v>
      </c>
      <c r="AK36" s="53"/>
    </row>
    <row r="37" spans="1:41" x14ac:dyDescent="0.25">
      <c r="A37" s="57" t="s">
        <v>44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55"/>
      <c r="AB37" s="55"/>
      <c r="AC37" s="55"/>
      <c r="AD37" s="55"/>
      <c r="AE37" s="55"/>
      <c r="AF37" s="55"/>
      <c r="AG37" s="58">
        <v>15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45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55"/>
      <c r="AB38" s="55"/>
      <c r="AC38" s="55"/>
      <c r="AD38" s="55"/>
      <c r="AE38" s="55"/>
      <c r="AF38" s="55"/>
      <c r="AG38" s="58">
        <v>14.1</v>
      </c>
      <c r="AH38" s="51">
        <f t="shared" si="2"/>
        <v>0</v>
      </c>
      <c r="AI38" s="52">
        <f t="shared" si="3"/>
        <v>0</v>
      </c>
      <c r="AK38" s="53"/>
      <c r="AL38" s="63"/>
      <c r="AO38" s="63"/>
    </row>
    <row r="39" spans="1:41" s="63" customFormat="1" x14ac:dyDescent="0.25">
      <c r="A39" s="71" t="s">
        <v>46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55"/>
      <c r="AB39" s="55"/>
      <c r="AC39" s="55"/>
      <c r="AD39" s="55"/>
      <c r="AE39" s="55"/>
      <c r="AF39" s="55"/>
      <c r="AG39" s="58">
        <v>14</v>
      </c>
      <c r="AH39" s="51">
        <f t="shared" si="2"/>
        <v>0</v>
      </c>
      <c r="AI39" s="52">
        <f t="shared" si="3"/>
        <v>0</v>
      </c>
      <c r="AJ39" s="1"/>
      <c r="AK39" s="53"/>
      <c r="AL39"/>
      <c r="AM39"/>
      <c r="AN39"/>
      <c r="AO39"/>
    </row>
    <row r="40" spans="1:41" x14ac:dyDescent="0.25">
      <c r="A40" s="57" t="s">
        <v>47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55"/>
      <c r="AB40" s="55"/>
      <c r="AC40" s="55"/>
      <c r="AD40" s="55"/>
      <c r="AE40" s="55"/>
      <c r="AF40" s="55"/>
      <c r="AG40" s="58">
        <v>10.050000000000001</v>
      </c>
      <c r="AH40" s="51">
        <f t="shared" si="2"/>
        <v>0</v>
      </c>
      <c r="AI40" s="52">
        <f t="shared" si="3"/>
        <v>0</v>
      </c>
      <c r="AK40" s="53"/>
    </row>
    <row r="41" spans="1:41" x14ac:dyDescent="0.25">
      <c r="A41" s="57" t="s">
        <v>48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55"/>
      <c r="AB41" s="55"/>
      <c r="AC41" s="55"/>
      <c r="AD41" s="55"/>
      <c r="AE41" s="55"/>
      <c r="AF41" s="55"/>
      <c r="AG41" s="58">
        <v>6.2</v>
      </c>
      <c r="AH41" s="51">
        <f t="shared" si="2"/>
        <v>0</v>
      </c>
      <c r="AI41" s="52">
        <f t="shared" si="3"/>
        <v>0</v>
      </c>
      <c r="AK41" s="53"/>
    </row>
    <row r="42" spans="1:41" ht="15.75" thickBot="1" x14ac:dyDescent="0.3">
      <c r="A42" s="64" t="s">
        <v>49</v>
      </c>
      <c r="B42" s="72">
        <f>B179</f>
        <v>3.54</v>
      </c>
      <c r="C42" s="72">
        <f t="shared" ref="C42:AF42" si="5">C179</f>
        <v>3.54</v>
      </c>
      <c r="D42" s="72">
        <f t="shared" si="5"/>
        <v>3.54</v>
      </c>
      <c r="E42" s="72">
        <f t="shared" si="5"/>
        <v>3.54</v>
      </c>
      <c r="F42" s="72">
        <f t="shared" si="5"/>
        <v>3.54</v>
      </c>
      <c r="G42" s="72">
        <f t="shared" si="5"/>
        <v>3.54</v>
      </c>
      <c r="H42" s="72">
        <f t="shared" si="5"/>
        <v>3.54</v>
      </c>
      <c r="I42" s="72">
        <f t="shared" si="5"/>
        <v>3.54</v>
      </c>
      <c r="J42" s="72">
        <f t="shared" si="5"/>
        <v>3.54</v>
      </c>
      <c r="K42" s="72">
        <f t="shared" si="5"/>
        <v>3.54</v>
      </c>
      <c r="L42" s="72">
        <f t="shared" si="5"/>
        <v>3.54</v>
      </c>
      <c r="M42" s="72">
        <f t="shared" si="5"/>
        <v>3.54</v>
      </c>
      <c r="N42" s="72">
        <f t="shared" si="5"/>
        <v>3.54</v>
      </c>
      <c r="O42" s="72">
        <f t="shared" si="5"/>
        <v>3.54</v>
      </c>
      <c r="P42" s="72">
        <f t="shared" si="5"/>
        <v>3.54</v>
      </c>
      <c r="Q42" s="72">
        <f t="shared" si="5"/>
        <v>3.54</v>
      </c>
      <c r="R42" s="72">
        <f t="shared" si="5"/>
        <v>3.54</v>
      </c>
      <c r="S42" s="72">
        <f t="shared" si="5"/>
        <v>3.54</v>
      </c>
      <c r="T42" s="72">
        <f t="shared" si="5"/>
        <v>3.54</v>
      </c>
      <c r="U42" s="72">
        <f t="shared" si="5"/>
        <v>3.54</v>
      </c>
      <c r="V42" s="72">
        <f t="shared" si="5"/>
        <v>3.54</v>
      </c>
      <c r="W42" s="72">
        <f t="shared" si="5"/>
        <v>3.54</v>
      </c>
      <c r="X42" s="72">
        <f t="shared" si="5"/>
        <v>3.54</v>
      </c>
      <c r="Y42" s="72">
        <f t="shared" si="5"/>
        <v>3.54</v>
      </c>
      <c r="Z42" s="72">
        <f t="shared" si="5"/>
        <v>3.54</v>
      </c>
      <c r="AA42" s="72">
        <f t="shared" si="5"/>
        <v>3.54</v>
      </c>
      <c r="AB42" s="72">
        <f t="shared" si="5"/>
        <v>3.54</v>
      </c>
      <c r="AC42" s="72">
        <f t="shared" si="5"/>
        <v>3.54</v>
      </c>
      <c r="AD42" s="72">
        <f t="shared" si="5"/>
        <v>3.54</v>
      </c>
      <c r="AE42" s="72">
        <f t="shared" si="5"/>
        <v>3.54</v>
      </c>
      <c r="AF42" s="72">
        <f t="shared" si="5"/>
        <v>3.54</v>
      </c>
      <c r="AG42" s="72">
        <f>AG179</f>
        <v>8.56</v>
      </c>
      <c r="AH42" s="51">
        <f t="shared" si="2"/>
        <v>3.54</v>
      </c>
      <c r="AI42" s="52">
        <f t="shared" si="3"/>
        <v>3.54</v>
      </c>
      <c r="AK42" s="53"/>
    </row>
    <row r="43" spans="1:41" ht="15.75" thickBot="1" x14ac:dyDescent="0.3">
      <c r="A43" s="67" t="s">
        <v>50</v>
      </c>
      <c r="B43" s="68">
        <f t="shared" ref="B43:AF43" si="6">SUM(B31:B42)</f>
        <v>3.54</v>
      </c>
      <c r="C43" s="68">
        <f t="shared" si="6"/>
        <v>3.54</v>
      </c>
      <c r="D43" s="68">
        <f t="shared" si="6"/>
        <v>3.54</v>
      </c>
      <c r="E43" s="68">
        <f t="shared" si="6"/>
        <v>3.54</v>
      </c>
      <c r="F43" s="68">
        <f t="shared" si="6"/>
        <v>3.54</v>
      </c>
      <c r="G43" s="68">
        <f t="shared" si="6"/>
        <v>3.54</v>
      </c>
      <c r="H43" s="68">
        <f t="shared" si="6"/>
        <v>3.54</v>
      </c>
      <c r="I43" s="68">
        <f t="shared" si="6"/>
        <v>3.54</v>
      </c>
      <c r="J43" s="68">
        <f t="shared" si="6"/>
        <v>3.54</v>
      </c>
      <c r="K43" s="68">
        <f t="shared" si="6"/>
        <v>3.54</v>
      </c>
      <c r="L43" s="68">
        <f t="shared" si="6"/>
        <v>3.54</v>
      </c>
      <c r="M43" s="68">
        <f t="shared" si="6"/>
        <v>3.54</v>
      </c>
      <c r="N43" s="68">
        <f t="shared" si="6"/>
        <v>3.54</v>
      </c>
      <c r="O43" s="68">
        <f t="shared" si="6"/>
        <v>3.54</v>
      </c>
      <c r="P43" s="68">
        <f t="shared" si="6"/>
        <v>3.54</v>
      </c>
      <c r="Q43" s="68">
        <f t="shared" si="6"/>
        <v>3.54</v>
      </c>
      <c r="R43" s="68">
        <f t="shared" si="6"/>
        <v>3.54</v>
      </c>
      <c r="S43" s="68">
        <f t="shared" si="6"/>
        <v>3.54</v>
      </c>
      <c r="T43" s="68">
        <f t="shared" si="6"/>
        <v>3.54</v>
      </c>
      <c r="U43" s="68">
        <f t="shared" si="6"/>
        <v>3.54</v>
      </c>
      <c r="V43" s="68">
        <f t="shared" si="6"/>
        <v>3.54</v>
      </c>
      <c r="W43" s="68">
        <f t="shared" si="6"/>
        <v>3.54</v>
      </c>
      <c r="X43" s="68">
        <f t="shared" si="6"/>
        <v>3.54</v>
      </c>
      <c r="Y43" s="68">
        <f t="shared" si="6"/>
        <v>3.54</v>
      </c>
      <c r="Z43" s="68">
        <f t="shared" si="6"/>
        <v>3.54</v>
      </c>
      <c r="AA43" s="68">
        <f t="shared" si="6"/>
        <v>3.54</v>
      </c>
      <c r="AB43" s="68">
        <f t="shared" si="6"/>
        <v>3.54</v>
      </c>
      <c r="AC43" s="68">
        <f t="shared" si="6"/>
        <v>3.54</v>
      </c>
      <c r="AD43" s="68">
        <f t="shared" si="6"/>
        <v>3.54</v>
      </c>
      <c r="AE43" s="68">
        <f t="shared" si="6"/>
        <v>3.54</v>
      </c>
      <c r="AF43" s="68">
        <f t="shared" si="6"/>
        <v>3.54</v>
      </c>
      <c r="AG43" s="73">
        <f>SUM(AG31:AG42)</f>
        <v>464.91</v>
      </c>
      <c r="AH43" s="51">
        <f t="shared" si="2"/>
        <v>3.54</v>
      </c>
      <c r="AI43" s="52">
        <f t="shared" si="3"/>
        <v>3.54</v>
      </c>
      <c r="AK43" s="53"/>
    </row>
    <row r="44" spans="1:41" x14ac:dyDescent="0.25">
      <c r="A44" s="54" t="s">
        <v>51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74"/>
      <c r="M44" s="74"/>
      <c r="N44" s="74"/>
      <c r="O44" s="74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56">
        <v>60</v>
      </c>
      <c r="AH44" s="51">
        <f t="shared" si="2"/>
        <v>0</v>
      </c>
      <c r="AI44" s="52">
        <f t="shared" si="3"/>
        <v>0</v>
      </c>
      <c r="AK44" s="53"/>
    </row>
    <row r="45" spans="1:41" x14ac:dyDescent="0.25">
      <c r="A45" s="57" t="s">
        <v>52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74"/>
      <c r="M45" s="74"/>
      <c r="N45" s="74"/>
      <c r="O45" s="74"/>
      <c r="P45" s="69"/>
      <c r="Q45" s="69"/>
      <c r="R45" s="48"/>
      <c r="S45" s="48"/>
      <c r="T45" s="48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58">
        <v>32</v>
      </c>
      <c r="AH45" s="51">
        <f t="shared" si="2"/>
        <v>0</v>
      </c>
      <c r="AI45" s="52">
        <f t="shared" si="3"/>
        <v>0</v>
      </c>
      <c r="AK45" s="53"/>
    </row>
    <row r="46" spans="1:41" ht="15.75" thickBot="1" x14ac:dyDescent="0.3">
      <c r="A46" s="71" t="s">
        <v>53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5"/>
      <c r="M46" s="75"/>
      <c r="N46" s="75"/>
      <c r="O46" s="75"/>
      <c r="P46" s="76"/>
      <c r="Q46" s="76"/>
      <c r="R46" s="48"/>
      <c r="S46" s="48"/>
      <c r="T46" s="48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7">
        <v>14</v>
      </c>
      <c r="AH46" s="51">
        <f t="shared" si="2"/>
        <v>0</v>
      </c>
      <c r="AI46" s="52">
        <f t="shared" si="3"/>
        <v>0</v>
      </c>
      <c r="AK46" s="53"/>
    </row>
    <row r="47" spans="1:41" ht="15.75" thickBot="1" x14ac:dyDescent="0.3">
      <c r="A47" s="67" t="s">
        <v>54</v>
      </c>
      <c r="B47" s="68">
        <f>SUM(B44:B46)</f>
        <v>0</v>
      </c>
      <c r="C47" s="68">
        <f t="shared" ref="C47:AF47" si="7">SUM(C44:C46)</f>
        <v>0</v>
      </c>
      <c r="D47" s="68">
        <f t="shared" si="7"/>
        <v>0</v>
      </c>
      <c r="E47" s="68">
        <f t="shared" si="7"/>
        <v>0</v>
      </c>
      <c r="F47" s="68">
        <f t="shared" si="7"/>
        <v>0</v>
      </c>
      <c r="G47" s="68">
        <f t="shared" si="7"/>
        <v>0</v>
      </c>
      <c r="H47" s="68">
        <f t="shared" si="7"/>
        <v>0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68">
        <f t="shared" si="7"/>
        <v>0</v>
      </c>
      <c r="N47" s="68">
        <f t="shared" si="7"/>
        <v>0</v>
      </c>
      <c r="O47" s="68">
        <f t="shared" si="7"/>
        <v>0</v>
      </c>
      <c r="P47" s="68">
        <f t="shared" si="7"/>
        <v>0</v>
      </c>
      <c r="Q47" s="68">
        <f t="shared" si="7"/>
        <v>0</v>
      </c>
      <c r="R47" s="68">
        <f t="shared" si="7"/>
        <v>0</v>
      </c>
      <c r="S47" s="68">
        <f t="shared" si="7"/>
        <v>0</v>
      </c>
      <c r="T47" s="68">
        <f t="shared" si="7"/>
        <v>0</v>
      </c>
      <c r="U47" s="68">
        <f t="shared" si="7"/>
        <v>0</v>
      </c>
      <c r="V47" s="68">
        <f t="shared" si="7"/>
        <v>0</v>
      </c>
      <c r="W47" s="68">
        <f t="shared" si="7"/>
        <v>0</v>
      </c>
      <c r="X47" s="68">
        <f t="shared" si="7"/>
        <v>0</v>
      </c>
      <c r="Y47" s="68">
        <f t="shared" si="7"/>
        <v>0</v>
      </c>
      <c r="Z47" s="68">
        <f t="shared" si="7"/>
        <v>0</v>
      </c>
      <c r="AA47" s="68">
        <f t="shared" si="7"/>
        <v>0</v>
      </c>
      <c r="AB47" s="68">
        <f t="shared" si="7"/>
        <v>0</v>
      </c>
      <c r="AC47" s="68">
        <f t="shared" si="7"/>
        <v>0</v>
      </c>
      <c r="AD47" s="68">
        <f t="shared" si="7"/>
        <v>0</v>
      </c>
      <c r="AE47" s="68">
        <f t="shared" si="7"/>
        <v>0</v>
      </c>
      <c r="AF47" s="68">
        <f t="shared" si="7"/>
        <v>0</v>
      </c>
      <c r="AG47" s="73">
        <f>SUM(AG44:AG46)</f>
        <v>106</v>
      </c>
      <c r="AH47" s="51">
        <f t="shared" si="2"/>
        <v>0</v>
      </c>
      <c r="AI47" s="52">
        <f t="shared" si="3"/>
        <v>0</v>
      </c>
      <c r="AK47" s="53"/>
    </row>
    <row r="48" spans="1:41" x14ac:dyDescent="0.25">
      <c r="A48" s="54" t="s">
        <v>55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56"/>
      <c r="AH48" s="51">
        <f t="shared" si="2"/>
        <v>0</v>
      </c>
      <c r="AI48" s="52">
        <f t="shared" si="3"/>
        <v>0</v>
      </c>
      <c r="AK48" s="53"/>
    </row>
    <row r="49" spans="1:37" x14ac:dyDescent="0.25">
      <c r="A49" s="57" t="s">
        <v>56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48"/>
      <c r="M49" s="48"/>
      <c r="N49" s="48"/>
      <c r="O49" s="48"/>
      <c r="P49" s="48"/>
      <c r="Q49" s="48"/>
      <c r="R49" s="48"/>
      <c r="S49" s="48"/>
      <c r="T49" s="48"/>
      <c r="U49" s="78"/>
      <c r="V49" s="78"/>
      <c r="W49" s="78"/>
      <c r="X49" s="78"/>
      <c r="Y49" s="78"/>
      <c r="Z49" s="78"/>
      <c r="AA49" s="69"/>
      <c r="AB49" s="69"/>
      <c r="AC49" s="69"/>
      <c r="AD49" s="69"/>
      <c r="AE49" s="69"/>
      <c r="AF49" s="69"/>
      <c r="AG49" s="58"/>
      <c r="AH49" s="51">
        <f t="shared" si="2"/>
        <v>0</v>
      </c>
      <c r="AI49" s="52">
        <f t="shared" si="3"/>
        <v>0</v>
      </c>
      <c r="AK49" s="53"/>
    </row>
    <row r="50" spans="1:37" x14ac:dyDescent="0.25">
      <c r="A50" s="57" t="s">
        <v>57</v>
      </c>
      <c r="B50" s="69"/>
      <c r="C50" s="69"/>
      <c r="D50" s="69"/>
      <c r="E50" s="69"/>
      <c r="F50" s="69"/>
      <c r="G50" s="48"/>
      <c r="H50" s="48"/>
      <c r="I50" s="48"/>
      <c r="J50" s="48"/>
      <c r="K50" s="48"/>
      <c r="L50" s="69"/>
      <c r="M50" s="69"/>
      <c r="N50" s="69"/>
      <c r="O50" s="69"/>
      <c r="P50" s="69"/>
      <c r="Q50" s="69"/>
      <c r="R50" s="69"/>
      <c r="S50" s="69"/>
      <c r="T50" s="69"/>
      <c r="U50" s="79"/>
      <c r="V50" s="79"/>
      <c r="W50" s="79"/>
      <c r="X50" s="79"/>
      <c r="Y50" s="79"/>
      <c r="Z50" s="79"/>
      <c r="AA50" s="69"/>
      <c r="AB50" s="69"/>
      <c r="AC50" s="69"/>
      <c r="AD50" s="69"/>
      <c r="AE50" s="69"/>
      <c r="AF50" s="69"/>
      <c r="AG50" s="80"/>
      <c r="AH50" s="51">
        <f t="shared" si="2"/>
        <v>0</v>
      </c>
      <c r="AI50" s="52">
        <f t="shared" si="3"/>
        <v>0</v>
      </c>
      <c r="AK50" s="53"/>
    </row>
    <row r="51" spans="1:37" x14ac:dyDescent="0.25">
      <c r="A51" s="57" t="s">
        <v>58</v>
      </c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81"/>
      <c r="AB51" s="81"/>
      <c r="AC51" s="81"/>
      <c r="AD51" s="81"/>
      <c r="AE51" s="81"/>
      <c r="AF51" s="81"/>
      <c r="AG51" s="80"/>
      <c r="AH51" s="51">
        <f t="shared" si="2"/>
        <v>0</v>
      </c>
      <c r="AI51" s="52">
        <f t="shared" si="3"/>
        <v>0</v>
      </c>
      <c r="AK51" s="53"/>
    </row>
    <row r="52" spans="1:37" x14ac:dyDescent="0.25">
      <c r="A52" s="57" t="s">
        <v>59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80"/>
      <c r="AH52" s="51">
        <f t="shared" si="2"/>
        <v>0</v>
      </c>
      <c r="AI52" s="52">
        <f t="shared" si="3"/>
        <v>0</v>
      </c>
      <c r="AK52" s="53"/>
    </row>
    <row r="53" spans="1:37" x14ac:dyDescent="0.25">
      <c r="A53" s="57" t="s">
        <v>60</v>
      </c>
      <c r="B53" s="81"/>
      <c r="C53" s="69"/>
      <c r="D53" s="69"/>
      <c r="E53" s="69"/>
      <c r="F53" s="69"/>
      <c r="G53" s="69"/>
      <c r="H53" s="69"/>
      <c r="I53" s="69"/>
      <c r="J53" s="69"/>
      <c r="K53" s="69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0"/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7" t="s">
        <v>61</v>
      </c>
      <c r="B54" s="81"/>
      <c r="C54" s="69"/>
      <c r="D54" s="69"/>
      <c r="E54" s="69"/>
      <c r="F54" s="69"/>
      <c r="G54" s="48"/>
      <c r="H54" s="48"/>
      <c r="I54" s="48"/>
      <c r="J54" s="48"/>
      <c r="K54" s="48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0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62</v>
      </c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0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63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0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83" t="s">
        <v>64</v>
      </c>
      <c r="B57" s="81"/>
      <c r="C57" s="69"/>
      <c r="D57" s="69"/>
      <c r="E57" s="69"/>
      <c r="F57" s="69"/>
      <c r="G57" s="69"/>
      <c r="H57" s="69"/>
      <c r="I57" s="69"/>
      <c r="J57" s="69"/>
      <c r="K57" s="69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5"/>
      <c r="AH57" s="51">
        <f t="shared" si="2"/>
        <v>0</v>
      </c>
      <c r="AI57" s="52">
        <f t="shared" si="3"/>
        <v>0</v>
      </c>
      <c r="AK57" s="53"/>
    </row>
    <row r="58" spans="1:37" ht="15.75" thickBot="1" x14ac:dyDescent="0.3">
      <c r="A58" s="83" t="s">
        <v>65</v>
      </c>
      <c r="B58" s="81"/>
      <c r="C58" s="69"/>
      <c r="D58" s="69"/>
      <c r="E58" s="69"/>
      <c r="F58" s="69"/>
      <c r="G58" s="48"/>
      <c r="H58" s="48"/>
      <c r="I58" s="48"/>
      <c r="J58" s="48"/>
      <c r="K58" s="48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5"/>
      <c r="AH58" s="51">
        <f t="shared" si="2"/>
        <v>0</v>
      </c>
      <c r="AI58" s="52">
        <f t="shared" si="3"/>
        <v>0</v>
      </c>
      <c r="AK58" s="53"/>
    </row>
    <row r="59" spans="1:37" ht="15.75" thickBot="1" x14ac:dyDescent="0.3">
      <c r="A59" s="67" t="s">
        <v>66</v>
      </c>
      <c r="B59" s="68">
        <f>SUM(B48:B58)</f>
        <v>0</v>
      </c>
      <c r="C59" s="68">
        <f t="shared" ref="C59:AF59" si="8">SUM(C48:C58)</f>
        <v>0</v>
      </c>
      <c r="D59" s="68">
        <f t="shared" si="8"/>
        <v>0</v>
      </c>
      <c r="E59" s="68">
        <f t="shared" si="8"/>
        <v>0</v>
      </c>
      <c r="F59" s="68">
        <f t="shared" si="8"/>
        <v>0</v>
      </c>
      <c r="G59" s="68">
        <f t="shared" si="8"/>
        <v>0</v>
      </c>
      <c r="H59" s="68">
        <f t="shared" si="8"/>
        <v>0</v>
      </c>
      <c r="I59" s="68">
        <f t="shared" si="8"/>
        <v>0</v>
      </c>
      <c r="J59" s="68">
        <f t="shared" si="8"/>
        <v>0</v>
      </c>
      <c r="K59" s="68">
        <f t="shared" si="8"/>
        <v>0</v>
      </c>
      <c r="L59" s="68">
        <f t="shared" si="8"/>
        <v>0</v>
      </c>
      <c r="M59" s="68">
        <f t="shared" si="8"/>
        <v>0</v>
      </c>
      <c r="N59" s="68">
        <f t="shared" si="8"/>
        <v>0</v>
      </c>
      <c r="O59" s="68">
        <f t="shared" si="8"/>
        <v>0</v>
      </c>
      <c r="P59" s="68">
        <f t="shared" si="8"/>
        <v>0</v>
      </c>
      <c r="Q59" s="68">
        <f t="shared" si="8"/>
        <v>0</v>
      </c>
      <c r="R59" s="68">
        <f t="shared" si="8"/>
        <v>0</v>
      </c>
      <c r="S59" s="68">
        <f t="shared" si="8"/>
        <v>0</v>
      </c>
      <c r="T59" s="68">
        <f t="shared" si="8"/>
        <v>0</v>
      </c>
      <c r="U59" s="68">
        <f t="shared" si="8"/>
        <v>0</v>
      </c>
      <c r="V59" s="68">
        <f t="shared" si="8"/>
        <v>0</v>
      </c>
      <c r="W59" s="68">
        <f t="shared" si="8"/>
        <v>0</v>
      </c>
      <c r="X59" s="68">
        <f t="shared" si="8"/>
        <v>0</v>
      </c>
      <c r="Y59" s="68">
        <f t="shared" si="8"/>
        <v>0</v>
      </c>
      <c r="Z59" s="68">
        <f t="shared" si="8"/>
        <v>0</v>
      </c>
      <c r="AA59" s="68">
        <f t="shared" si="8"/>
        <v>0</v>
      </c>
      <c r="AB59" s="68">
        <f t="shared" si="8"/>
        <v>0</v>
      </c>
      <c r="AC59" s="68">
        <f t="shared" si="8"/>
        <v>0</v>
      </c>
      <c r="AD59" s="68">
        <f t="shared" si="8"/>
        <v>0</v>
      </c>
      <c r="AE59" s="68">
        <f t="shared" si="8"/>
        <v>0</v>
      </c>
      <c r="AF59" s="68">
        <f t="shared" si="8"/>
        <v>0</v>
      </c>
      <c r="AG59" s="73">
        <f>SUM(AG48:AG58)</f>
        <v>0</v>
      </c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4" t="s">
        <v>67</v>
      </c>
      <c r="B60" s="81">
        <v>0</v>
      </c>
      <c r="C60" s="81">
        <v>0</v>
      </c>
      <c r="D60" s="81">
        <v>0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v>0</v>
      </c>
      <c r="K60" s="81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  <c r="V60" s="84">
        <v>0</v>
      </c>
      <c r="W60" s="84">
        <v>0</v>
      </c>
      <c r="X60" s="84">
        <v>0</v>
      </c>
      <c r="Y60" s="84">
        <v>0</v>
      </c>
      <c r="Z60" s="84">
        <v>0</v>
      </c>
      <c r="AA60" s="81">
        <v>0</v>
      </c>
      <c r="AB60" s="81">
        <v>0</v>
      </c>
      <c r="AC60" s="81">
        <v>0</v>
      </c>
      <c r="AD60" s="81">
        <v>0</v>
      </c>
      <c r="AE60" s="81">
        <v>0</v>
      </c>
      <c r="AF60" s="81">
        <v>0</v>
      </c>
      <c r="AG60" s="86">
        <v>39</v>
      </c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68</v>
      </c>
      <c r="B61" s="82">
        <v>0</v>
      </c>
      <c r="C61" s="82">
        <v>0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  <c r="V61" s="84">
        <v>0</v>
      </c>
      <c r="W61" s="84">
        <v>0</v>
      </c>
      <c r="X61" s="84">
        <v>0</v>
      </c>
      <c r="Y61" s="84">
        <v>0</v>
      </c>
      <c r="Z61" s="84">
        <v>0</v>
      </c>
      <c r="AA61" s="82">
        <v>0</v>
      </c>
      <c r="AB61" s="82">
        <v>0</v>
      </c>
      <c r="AC61" s="82">
        <v>0</v>
      </c>
      <c r="AD61" s="82">
        <v>0</v>
      </c>
      <c r="AE61" s="82">
        <v>0</v>
      </c>
      <c r="AF61" s="82">
        <v>0</v>
      </c>
      <c r="AG61" s="80">
        <v>14.4</v>
      </c>
      <c r="AH61" s="51">
        <f t="shared" si="2"/>
        <v>0</v>
      </c>
      <c r="AI61" s="52">
        <f t="shared" si="3"/>
        <v>0</v>
      </c>
      <c r="AK61" s="53"/>
    </row>
    <row r="62" spans="1:37" ht="15.75" thickBot="1" x14ac:dyDescent="0.3">
      <c r="A62" s="83" t="s">
        <v>69</v>
      </c>
      <c r="B62" s="81">
        <v>0</v>
      </c>
      <c r="C62" s="81">
        <v>0</v>
      </c>
      <c r="D62" s="81">
        <v>0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  <c r="V62" s="84">
        <v>0</v>
      </c>
      <c r="W62" s="84">
        <v>0</v>
      </c>
      <c r="X62" s="84">
        <v>0</v>
      </c>
      <c r="Y62" s="84">
        <v>0</v>
      </c>
      <c r="Z62" s="84">
        <v>0</v>
      </c>
      <c r="AA62" s="84">
        <v>0</v>
      </c>
      <c r="AB62" s="84">
        <v>0</v>
      </c>
      <c r="AC62" s="84">
        <v>0</v>
      </c>
      <c r="AD62" s="84">
        <v>0</v>
      </c>
      <c r="AE62" s="84">
        <v>0</v>
      </c>
      <c r="AF62" s="84">
        <v>0</v>
      </c>
      <c r="AG62" s="85">
        <v>2</v>
      </c>
      <c r="AH62" s="51">
        <f t="shared" si="2"/>
        <v>0</v>
      </c>
      <c r="AI62" s="52">
        <f t="shared" si="3"/>
        <v>0</v>
      </c>
      <c r="AK62" s="53"/>
    </row>
    <row r="63" spans="1:37" ht="15.75" thickBot="1" x14ac:dyDescent="0.3">
      <c r="A63" s="67" t="s">
        <v>70</v>
      </c>
      <c r="B63" s="68">
        <f>SUM(B60:B62)</f>
        <v>0</v>
      </c>
      <c r="C63" s="68">
        <f t="shared" ref="C63:AF63" si="9">SUM(C60:C62)</f>
        <v>0</v>
      </c>
      <c r="D63" s="68">
        <f t="shared" si="9"/>
        <v>0</v>
      </c>
      <c r="E63" s="68">
        <f t="shared" si="9"/>
        <v>0</v>
      </c>
      <c r="F63" s="68">
        <f t="shared" si="9"/>
        <v>0</v>
      </c>
      <c r="G63" s="68">
        <f t="shared" si="9"/>
        <v>0</v>
      </c>
      <c r="H63" s="68">
        <f t="shared" si="9"/>
        <v>0</v>
      </c>
      <c r="I63" s="68">
        <f t="shared" si="9"/>
        <v>0</v>
      </c>
      <c r="J63" s="68">
        <f t="shared" si="9"/>
        <v>0</v>
      </c>
      <c r="K63" s="68">
        <f t="shared" si="9"/>
        <v>0</v>
      </c>
      <c r="L63" s="68">
        <f t="shared" si="9"/>
        <v>0</v>
      </c>
      <c r="M63" s="68">
        <f t="shared" si="9"/>
        <v>0</v>
      </c>
      <c r="N63" s="68">
        <f t="shared" si="9"/>
        <v>0</v>
      </c>
      <c r="O63" s="68">
        <f t="shared" si="9"/>
        <v>0</v>
      </c>
      <c r="P63" s="68">
        <f t="shared" si="9"/>
        <v>0</v>
      </c>
      <c r="Q63" s="68">
        <f t="shared" si="9"/>
        <v>0</v>
      </c>
      <c r="R63" s="68">
        <f t="shared" si="9"/>
        <v>0</v>
      </c>
      <c r="S63" s="68">
        <f t="shared" si="9"/>
        <v>0</v>
      </c>
      <c r="T63" s="68">
        <f t="shared" si="9"/>
        <v>0</v>
      </c>
      <c r="U63" s="68">
        <f t="shared" si="9"/>
        <v>0</v>
      </c>
      <c r="V63" s="68">
        <f t="shared" si="9"/>
        <v>0</v>
      </c>
      <c r="W63" s="68">
        <f t="shared" si="9"/>
        <v>0</v>
      </c>
      <c r="X63" s="68">
        <f t="shared" si="9"/>
        <v>0</v>
      </c>
      <c r="Y63" s="68">
        <f t="shared" si="9"/>
        <v>0</v>
      </c>
      <c r="Z63" s="68">
        <f t="shared" si="9"/>
        <v>0</v>
      </c>
      <c r="AA63" s="68">
        <f t="shared" si="9"/>
        <v>0</v>
      </c>
      <c r="AB63" s="68">
        <f t="shared" si="9"/>
        <v>0</v>
      </c>
      <c r="AC63" s="68">
        <f t="shared" si="9"/>
        <v>0</v>
      </c>
      <c r="AD63" s="68">
        <f t="shared" si="9"/>
        <v>0</v>
      </c>
      <c r="AE63" s="68">
        <f t="shared" si="9"/>
        <v>0</v>
      </c>
      <c r="AF63" s="68">
        <f t="shared" si="9"/>
        <v>0</v>
      </c>
      <c r="AG63" s="73">
        <f>SUM(AG60:AG62)</f>
        <v>55.4</v>
      </c>
      <c r="AH63" s="51">
        <f t="shared" si="2"/>
        <v>0</v>
      </c>
      <c r="AI63" s="52">
        <f t="shared" si="3"/>
        <v>0</v>
      </c>
    </row>
    <row r="64" spans="1:37" ht="15.75" thickBot="1" x14ac:dyDescent="0.3">
      <c r="A64" s="87" t="s">
        <v>71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73"/>
      <c r="AH64" s="51">
        <f t="shared" si="2"/>
        <v>0</v>
      </c>
      <c r="AI64" s="52">
        <f t="shared" si="3"/>
        <v>0</v>
      </c>
    </row>
    <row r="65" spans="1:35" ht="15.75" thickBot="1" x14ac:dyDescent="0.3">
      <c r="A65" s="89" t="s">
        <v>72</v>
      </c>
      <c r="B65" s="90">
        <f>B63+B59+B47+B43+B30+B64</f>
        <v>88.54</v>
      </c>
      <c r="C65" s="90">
        <f t="shared" ref="C65:AF65" si="10">C63+C59+C47+C43+C30+C64</f>
        <v>88.54</v>
      </c>
      <c r="D65" s="90">
        <f t="shared" si="10"/>
        <v>88.54</v>
      </c>
      <c r="E65" s="90">
        <f t="shared" si="10"/>
        <v>88.54</v>
      </c>
      <c r="F65" s="90">
        <f t="shared" si="10"/>
        <v>88.54</v>
      </c>
      <c r="G65" s="90">
        <f t="shared" si="10"/>
        <v>88.54</v>
      </c>
      <c r="H65" s="90">
        <f t="shared" si="10"/>
        <v>88.54</v>
      </c>
      <c r="I65" s="90">
        <f t="shared" si="10"/>
        <v>88.54</v>
      </c>
      <c r="J65" s="90">
        <f t="shared" si="10"/>
        <v>88.54</v>
      </c>
      <c r="K65" s="90">
        <f t="shared" si="10"/>
        <v>88.54</v>
      </c>
      <c r="L65" s="90">
        <f t="shared" si="10"/>
        <v>88.54</v>
      </c>
      <c r="M65" s="90">
        <f t="shared" si="10"/>
        <v>88.54</v>
      </c>
      <c r="N65" s="90">
        <f t="shared" si="10"/>
        <v>88.54</v>
      </c>
      <c r="O65" s="90">
        <f t="shared" si="10"/>
        <v>88.54</v>
      </c>
      <c r="P65" s="90">
        <f t="shared" si="10"/>
        <v>88.54</v>
      </c>
      <c r="Q65" s="90">
        <f t="shared" si="10"/>
        <v>88.54</v>
      </c>
      <c r="R65" s="90">
        <f t="shared" si="10"/>
        <v>88.54</v>
      </c>
      <c r="S65" s="90">
        <f t="shared" si="10"/>
        <v>88.54</v>
      </c>
      <c r="T65" s="90">
        <f t="shared" si="10"/>
        <v>88.54</v>
      </c>
      <c r="U65" s="90">
        <f t="shared" si="10"/>
        <v>88.54</v>
      </c>
      <c r="V65" s="90">
        <f t="shared" si="10"/>
        <v>88.54</v>
      </c>
      <c r="W65" s="90">
        <f t="shared" si="10"/>
        <v>88.54</v>
      </c>
      <c r="X65" s="90">
        <f t="shared" si="10"/>
        <v>88.54</v>
      </c>
      <c r="Y65" s="90">
        <f t="shared" si="10"/>
        <v>88.54</v>
      </c>
      <c r="Z65" s="90">
        <f t="shared" si="10"/>
        <v>88.54</v>
      </c>
      <c r="AA65" s="90">
        <f t="shared" si="10"/>
        <v>88.54</v>
      </c>
      <c r="AB65" s="90">
        <f t="shared" si="10"/>
        <v>88.54</v>
      </c>
      <c r="AC65" s="90">
        <f t="shared" si="10"/>
        <v>88.54</v>
      </c>
      <c r="AD65" s="90">
        <f t="shared" si="10"/>
        <v>88.54</v>
      </c>
      <c r="AE65" s="90">
        <f t="shared" si="10"/>
        <v>88.54</v>
      </c>
      <c r="AF65" s="90">
        <f t="shared" si="10"/>
        <v>88.54</v>
      </c>
      <c r="AG65" s="73">
        <f>AG63+AG59+AG47+AG43+AG30+AG64</f>
        <v>1355.5100000000002</v>
      </c>
      <c r="AH65" s="51">
        <f t="shared" si="2"/>
        <v>88.54</v>
      </c>
      <c r="AI65" s="52">
        <f t="shared" si="3"/>
        <v>88.54</v>
      </c>
    </row>
    <row r="66" spans="1:35" x14ac:dyDescent="0.25">
      <c r="A66" s="54" t="s">
        <v>73</v>
      </c>
      <c r="B66" s="81">
        <f t="shared" ref="B66:Q66" si="11">IF(B51&lt;0,B51*-1,0)</f>
        <v>0</v>
      </c>
      <c r="C66" s="81">
        <f t="shared" si="11"/>
        <v>0</v>
      </c>
      <c r="D66" s="81">
        <f t="shared" si="11"/>
        <v>0</v>
      </c>
      <c r="E66" s="81">
        <f t="shared" si="11"/>
        <v>0</v>
      </c>
      <c r="F66" s="81">
        <f t="shared" si="11"/>
        <v>0</v>
      </c>
      <c r="G66" s="81">
        <f t="shared" si="11"/>
        <v>0</v>
      </c>
      <c r="H66" s="81">
        <f t="shared" si="11"/>
        <v>0</v>
      </c>
      <c r="I66" s="81">
        <f t="shared" si="11"/>
        <v>0</v>
      </c>
      <c r="J66" s="81">
        <f t="shared" si="11"/>
        <v>0</v>
      </c>
      <c r="K66" s="81">
        <f t="shared" si="11"/>
        <v>0</v>
      </c>
      <c r="L66" s="81">
        <f t="shared" si="11"/>
        <v>0</v>
      </c>
      <c r="M66" s="81">
        <f t="shared" si="11"/>
        <v>0</v>
      </c>
      <c r="N66" s="81">
        <f t="shared" si="11"/>
        <v>0</v>
      </c>
      <c r="O66" s="81">
        <f t="shared" si="11"/>
        <v>0</v>
      </c>
      <c r="P66" s="81">
        <f t="shared" si="11"/>
        <v>0</v>
      </c>
      <c r="Q66" s="81">
        <f t="shared" si="11"/>
        <v>0</v>
      </c>
      <c r="R66" s="81">
        <f>IF(R51&lt;0,R51*-1,0)</f>
        <v>0</v>
      </c>
      <c r="S66" s="81">
        <f t="shared" ref="S66:AF66" si="12">IF(S51&lt;0,S51*-1,0)</f>
        <v>0</v>
      </c>
      <c r="T66" s="81">
        <f t="shared" si="12"/>
        <v>0</v>
      </c>
      <c r="U66" s="81">
        <f t="shared" si="12"/>
        <v>0</v>
      </c>
      <c r="V66" s="81">
        <f t="shared" si="12"/>
        <v>0</v>
      </c>
      <c r="W66" s="81">
        <f t="shared" si="12"/>
        <v>0</v>
      </c>
      <c r="X66" s="81">
        <f t="shared" si="12"/>
        <v>0</v>
      </c>
      <c r="Y66" s="81">
        <f t="shared" si="12"/>
        <v>0</v>
      </c>
      <c r="Z66" s="81">
        <f t="shared" si="12"/>
        <v>0</v>
      </c>
      <c r="AA66" s="81">
        <f t="shared" si="12"/>
        <v>0</v>
      </c>
      <c r="AB66" s="81">
        <f t="shared" si="12"/>
        <v>0</v>
      </c>
      <c r="AC66" s="81">
        <f t="shared" si="12"/>
        <v>0</v>
      </c>
      <c r="AD66" s="81">
        <f t="shared" si="12"/>
        <v>0</v>
      </c>
      <c r="AE66" s="81">
        <f t="shared" si="12"/>
        <v>0</v>
      </c>
      <c r="AF66" s="81">
        <f t="shared" si="12"/>
        <v>0</v>
      </c>
      <c r="AG66" s="56"/>
      <c r="AH66" s="51">
        <f t="shared" si="2"/>
        <v>0</v>
      </c>
      <c r="AI66" s="52">
        <f t="shared" si="3"/>
        <v>0</v>
      </c>
    </row>
    <row r="67" spans="1:35" x14ac:dyDescent="0.25">
      <c r="A67" s="57" t="s">
        <v>74</v>
      </c>
      <c r="B67" s="81">
        <f t="shared" ref="B67:Q67" si="13">IF(B49&lt;0,B49*-1,0)</f>
        <v>0</v>
      </c>
      <c r="C67" s="81">
        <f t="shared" si="13"/>
        <v>0</v>
      </c>
      <c r="D67" s="81">
        <f t="shared" si="13"/>
        <v>0</v>
      </c>
      <c r="E67" s="81">
        <f t="shared" si="13"/>
        <v>0</v>
      </c>
      <c r="F67" s="81">
        <f t="shared" si="13"/>
        <v>0</v>
      </c>
      <c r="G67" s="81">
        <f t="shared" si="13"/>
        <v>0</v>
      </c>
      <c r="H67" s="81">
        <f t="shared" si="13"/>
        <v>0</v>
      </c>
      <c r="I67" s="81">
        <f t="shared" si="13"/>
        <v>0</v>
      </c>
      <c r="J67" s="81">
        <f t="shared" si="13"/>
        <v>0</v>
      </c>
      <c r="K67" s="81">
        <f t="shared" si="13"/>
        <v>0</v>
      </c>
      <c r="L67" s="81">
        <f t="shared" si="13"/>
        <v>0</v>
      </c>
      <c r="M67" s="81">
        <f t="shared" si="13"/>
        <v>0</v>
      </c>
      <c r="N67" s="81">
        <f t="shared" si="13"/>
        <v>0</v>
      </c>
      <c r="O67" s="81">
        <f t="shared" si="13"/>
        <v>0</v>
      </c>
      <c r="P67" s="81">
        <f t="shared" si="13"/>
        <v>0</v>
      </c>
      <c r="Q67" s="81">
        <f t="shared" si="13"/>
        <v>0</v>
      </c>
      <c r="R67" s="81">
        <f>IF(R49&lt;0,R49*-1,0)</f>
        <v>0</v>
      </c>
      <c r="S67" s="81">
        <f t="shared" ref="S67:AF67" si="14">IF(S49&lt;0,S49*-1,0)</f>
        <v>0</v>
      </c>
      <c r="T67" s="81">
        <f t="shared" si="14"/>
        <v>0</v>
      </c>
      <c r="U67" s="81">
        <f t="shared" si="14"/>
        <v>0</v>
      </c>
      <c r="V67" s="81">
        <f t="shared" si="14"/>
        <v>0</v>
      </c>
      <c r="W67" s="81">
        <f t="shared" si="14"/>
        <v>0</v>
      </c>
      <c r="X67" s="81">
        <f t="shared" si="14"/>
        <v>0</v>
      </c>
      <c r="Y67" s="81">
        <f t="shared" si="14"/>
        <v>0</v>
      </c>
      <c r="Z67" s="81">
        <f t="shared" si="14"/>
        <v>0</v>
      </c>
      <c r="AA67" s="81">
        <f t="shared" si="14"/>
        <v>0</v>
      </c>
      <c r="AB67" s="81">
        <f t="shared" si="14"/>
        <v>0</v>
      </c>
      <c r="AC67" s="81">
        <f t="shared" si="14"/>
        <v>0</v>
      </c>
      <c r="AD67" s="81">
        <f t="shared" si="14"/>
        <v>0</v>
      </c>
      <c r="AE67" s="81">
        <f t="shared" si="14"/>
        <v>0</v>
      </c>
      <c r="AF67" s="81">
        <f t="shared" si="14"/>
        <v>0</v>
      </c>
      <c r="AG67" s="58"/>
      <c r="AH67" s="51">
        <f t="shared" si="2"/>
        <v>0</v>
      </c>
      <c r="AI67" s="52">
        <f t="shared" si="3"/>
        <v>0</v>
      </c>
    </row>
    <row r="68" spans="1:35" x14ac:dyDescent="0.25">
      <c r="A68" s="83" t="s">
        <v>75</v>
      </c>
      <c r="B68" s="81">
        <f t="shared" ref="B68:Q68" si="15">IF(B52&lt;0,B52*-1,0)</f>
        <v>0</v>
      </c>
      <c r="C68" s="81">
        <f t="shared" si="15"/>
        <v>0</v>
      </c>
      <c r="D68" s="81">
        <f t="shared" si="15"/>
        <v>0</v>
      </c>
      <c r="E68" s="81">
        <f t="shared" si="15"/>
        <v>0</v>
      </c>
      <c r="F68" s="81">
        <f t="shared" si="15"/>
        <v>0</v>
      </c>
      <c r="G68" s="81">
        <f t="shared" si="15"/>
        <v>0</v>
      </c>
      <c r="H68" s="81">
        <f t="shared" si="15"/>
        <v>0</v>
      </c>
      <c r="I68" s="81">
        <f t="shared" si="15"/>
        <v>0</v>
      </c>
      <c r="J68" s="81">
        <f t="shared" si="15"/>
        <v>0</v>
      </c>
      <c r="K68" s="81">
        <f t="shared" si="15"/>
        <v>0</v>
      </c>
      <c r="L68" s="81">
        <f t="shared" si="15"/>
        <v>0</v>
      </c>
      <c r="M68" s="81">
        <f t="shared" si="15"/>
        <v>0</v>
      </c>
      <c r="N68" s="81">
        <f t="shared" si="15"/>
        <v>0</v>
      </c>
      <c r="O68" s="81">
        <f t="shared" si="15"/>
        <v>0</v>
      </c>
      <c r="P68" s="81">
        <f t="shared" si="15"/>
        <v>0</v>
      </c>
      <c r="Q68" s="81">
        <f t="shared" si="15"/>
        <v>0</v>
      </c>
      <c r="R68" s="81">
        <f>IF(R52&lt;0,R52*-1,0)</f>
        <v>0</v>
      </c>
      <c r="S68" s="81">
        <f t="shared" ref="S68:AF68" si="16">IF(S52&lt;0,S52*-1,0)</f>
        <v>0</v>
      </c>
      <c r="T68" s="81">
        <f t="shared" si="16"/>
        <v>0</v>
      </c>
      <c r="U68" s="81">
        <f t="shared" si="16"/>
        <v>0</v>
      </c>
      <c r="V68" s="81">
        <f t="shared" si="16"/>
        <v>0</v>
      </c>
      <c r="W68" s="81">
        <f t="shared" si="16"/>
        <v>0</v>
      </c>
      <c r="X68" s="81">
        <f t="shared" si="16"/>
        <v>0</v>
      </c>
      <c r="Y68" s="81">
        <f t="shared" si="16"/>
        <v>0</v>
      </c>
      <c r="Z68" s="81">
        <f t="shared" si="16"/>
        <v>0</v>
      </c>
      <c r="AA68" s="81">
        <f t="shared" si="16"/>
        <v>0</v>
      </c>
      <c r="AB68" s="81">
        <f t="shared" si="16"/>
        <v>0</v>
      </c>
      <c r="AC68" s="81">
        <f t="shared" si="16"/>
        <v>0</v>
      </c>
      <c r="AD68" s="81">
        <f t="shared" si="16"/>
        <v>0</v>
      </c>
      <c r="AE68" s="81">
        <f t="shared" si="16"/>
        <v>0</v>
      </c>
      <c r="AF68" s="81">
        <f t="shared" si="16"/>
        <v>0</v>
      </c>
      <c r="AG68" s="91"/>
      <c r="AH68" s="51">
        <f t="shared" si="2"/>
        <v>0</v>
      </c>
      <c r="AI68" s="52">
        <f t="shared" si="3"/>
        <v>0</v>
      </c>
    </row>
    <row r="69" spans="1:35" x14ac:dyDescent="0.25">
      <c r="A69" s="83" t="s">
        <v>76</v>
      </c>
      <c r="B69" s="81">
        <f>IF(B50&lt;0,B50*-1,0)</f>
        <v>0</v>
      </c>
      <c r="C69" s="81">
        <f t="shared" ref="C69:AF69" si="17">IF(C50&lt;0,C50*-1,0)</f>
        <v>0</v>
      </c>
      <c r="D69" s="81">
        <f t="shared" si="17"/>
        <v>0</v>
      </c>
      <c r="E69" s="81">
        <f t="shared" si="17"/>
        <v>0</v>
      </c>
      <c r="F69" s="81">
        <f t="shared" si="17"/>
        <v>0</v>
      </c>
      <c r="G69" s="81">
        <f t="shared" si="17"/>
        <v>0</v>
      </c>
      <c r="H69" s="81">
        <f t="shared" si="17"/>
        <v>0</v>
      </c>
      <c r="I69" s="81">
        <f t="shared" si="17"/>
        <v>0</v>
      </c>
      <c r="J69" s="81">
        <f t="shared" si="17"/>
        <v>0</v>
      </c>
      <c r="K69" s="81">
        <f t="shared" si="17"/>
        <v>0</v>
      </c>
      <c r="L69" s="81">
        <f t="shared" si="17"/>
        <v>0</v>
      </c>
      <c r="M69" s="81">
        <f t="shared" si="17"/>
        <v>0</v>
      </c>
      <c r="N69" s="81">
        <f t="shared" si="17"/>
        <v>0</v>
      </c>
      <c r="O69" s="81">
        <f t="shared" si="17"/>
        <v>0</v>
      </c>
      <c r="P69" s="81">
        <f t="shared" si="17"/>
        <v>0</v>
      </c>
      <c r="Q69" s="81">
        <f t="shared" si="17"/>
        <v>0</v>
      </c>
      <c r="R69" s="81">
        <f t="shared" si="17"/>
        <v>0</v>
      </c>
      <c r="S69" s="81">
        <f t="shared" si="17"/>
        <v>0</v>
      </c>
      <c r="T69" s="81">
        <f t="shared" si="17"/>
        <v>0</v>
      </c>
      <c r="U69" s="81">
        <f t="shared" si="17"/>
        <v>0</v>
      </c>
      <c r="V69" s="81">
        <f t="shared" si="17"/>
        <v>0</v>
      </c>
      <c r="W69" s="81">
        <f t="shared" si="17"/>
        <v>0</v>
      </c>
      <c r="X69" s="81">
        <f t="shared" si="17"/>
        <v>0</v>
      </c>
      <c r="Y69" s="81">
        <f t="shared" si="17"/>
        <v>0</v>
      </c>
      <c r="Z69" s="81">
        <f t="shared" si="17"/>
        <v>0</v>
      </c>
      <c r="AA69" s="81">
        <f t="shared" si="17"/>
        <v>0</v>
      </c>
      <c r="AB69" s="81">
        <f t="shared" si="17"/>
        <v>0</v>
      </c>
      <c r="AC69" s="81">
        <f t="shared" si="17"/>
        <v>0</v>
      </c>
      <c r="AD69" s="81">
        <f t="shared" si="17"/>
        <v>0</v>
      </c>
      <c r="AE69" s="81">
        <f t="shared" si="17"/>
        <v>0</v>
      </c>
      <c r="AF69" s="81">
        <f t="shared" si="17"/>
        <v>0</v>
      </c>
      <c r="AG69" s="91"/>
      <c r="AH69" s="51">
        <f t="shared" si="2"/>
        <v>0</v>
      </c>
      <c r="AI69" s="52">
        <f t="shared" si="3"/>
        <v>0</v>
      </c>
    </row>
    <row r="70" spans="1:35" ht="15.75" thickBot="1" x14ac:dyDescent="0.3">
      <c r="A70" s="83" t="s">
        <v>77</v>
      </c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48"/>
      <c r="S70" s="48"/>
      <c r="T70" s="48"/>
      <c r="U70" s="48"/>
      <c r="V70" s="48"/>
      <c r="W70" s="48"/>
      <c r="X70" s="48"/>
      <c r="Y70" s="48"/>
      <c r="Z70" s="48"/>
      <c r="AA70" s="84"/>
      <c r="AB70" s="84"/>
      <c r="AC70" s="84"/>
      <c r="AD70" s="84"/>
      <c r="AE70" s="84"/>
      <c r="AF70" s="84"/>
      <c r="AG70" s="85"/>
      <c r="AH70" s="51">
        <f t="shared" si="2"/>
        <v>0</v>
      </c>
      <c r="AI70" s="52">
        <f t="shared" si="3"/>
        <v>0</v>
      </c>
    </row>
    <row r="71" spans="1:35" ht="15.75" thickBot="1" x14ac:dyDescent="0.3">
      <c r="A71" s="89" t="s">
        <v>78</v>
      </c>
      <c r="B71" s="68">
        <f>SUM(B66:B70)</f>
        <v>0</v>
      </c>
      <c r="C71" s="68">
        <f t="shared" ref="C71:AF71" si="18">SUM(C66:C70)</f>
        <v>0</v>
      </c>
      <c r="D71" s="68">
        <f t="shared" si="18"/>
        <v>0</v>
      </c>
      <c r="E71" s="68">
        <f t="shared" si="18"/>
        <v>0</v>
      </c>
      <c r="F71" s="68">
        <f t="shared" si="18"/>
        <v>0</v>
      </c>
      <c r="G71" s="68">
        <f t="shared" si="18"/>
        <v>0</v>
      </c>
      <c r="H71" s="68">
        <f t="shared" si="18"/>
        <v>0</v>
      </c>
      <c r="I71" s="68">
        <f t="shared" si="18"/>
        <v>0</v>
      </c>
      <c r="J71" s="68">
        <f t="shared" si="18"/>
        <v>0</v>
      </c>
      <c r="K71" s="68">
        <f t="shared" si="18"/>
        <v>0</v>
      </c>
      <c r="L71" s="68">
        <f t="shared" si="18"/>
        <v>0</v>
      </c>
      <c r="M71" s="68">
        <f t="shared" si="18"/>
        <v>0</v>
      </c>
      <c r="N71" s="68">
        <f t="shared" si="18"/>
        <v>0</v>
      </c>
      <c r="O71" s="68">
        <f t="shared" si="18"/>
        <v>0</v>
      </c>
      <c r="P71" s="68">
        <f t="shared" si="18"/>
        <v>0</v>
      </c>
      <c r="Q71" s="68">
        <f t="shared" si="18"/>
        <v>0</v>
      </c>
      <c r="R71" s="68">
        <f t="shared" si="18"/>
        <v>0</v>
      </c>
      <c r="S71" s="68">
        <f t="shared" si="18"/>
        <v>0</v>
      </c>
      <c r="T71" s="68">
        <f t="shared" si="18"/>
        <v>0</v>
      </c>
      <c r="U71" s="68">
        <f t="shared" si="18"/>
        <v>0</v>
      </c>
      <c r="V71" s="68">
        <f t="shared" si="18"/>
        <v>0</v>
      </c>
      <c r="W71" s="68">
        <f t="shared" si="18"/>
        <v>0</v>
      </c>
      <c r="X71" s="68">
        <f t="shared" si="18"/>
        <v>0</v>
      </c>
      <c r="Y71" s="68">
        <f t="shared" si="18"/>
        <v>0</v>
      </c>
      <c r="Z71" s="68">
        <f t="shared" si="18"/>
        <v>0</v>
      </c>
      <c r="AA71" s="68">
        <f t="shared" si="18"/>
        <v>0</v>
      </c>
      <c r="AB71" s="68">
        <f t="shared" si="18"/>
        <v>0</v>
      </c>
      <c r="AC71" s="68">
        <f t="shared" si="18"/>
        <v>0</v>
      </c>
      <c r="AD71" s="68">
        <f t="shared" si="18"/>
        <v>0</v>
      </c>
      <c r="AE71" s="68">
        <f t="shared" si="18"/>
        <v>0</v>
      </c>
      <c r="AF71" s="68">
        <f t="shared" si="18"/>
        <v>0</v>
      </c>
      <c r="AG71" s="73">
        <f>SUM(AG66:AG70)</f>
        <v>0</v>
      </c>
      <c r="AH71" s="51">
        <f t="shared" si="2"/>
        <v>0</v>
      </c>
      <c r="AI71" s="52">
        <f t="shared" si="3"/>
        <v>0</v>
      </c>
    </row>
    <row r="72" spans="1:35" x14ac:dyDescent="0.25">
      <c r="A72" s="92" t="s">
        <v>79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4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5"/>
      <c r="AG72" s="96"/>
      <c r="AH72" s="51">
        <f t="shared" si="2"/>
        <v>0</v>
      </c>
      <c r="AI72" s="52">
        <f t="shared" si="3"/>
        <v>0</v>
      </c>
    </row>
    <row r="73" spans="1:35" x14ac:dyDescent="0.25">
      <c r="A73" s="97" t="s">
        <v>80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69"/>
      <c r="AB73" s="69"/>
      <c r="AC73" s="69"/>
      <c r="AD73" s="69"/>
      <c r="AE73" s="69"/>
      <c r="AF73" s="99"/>
      <c r="AG73" s="100"/>
      <c r="AH73" s="51">
        <f t="shared" si="2"/>
        <v>0</v>
      </c>
      <c r="AI73" s="52">
        <f t="shared" si="3"/>
        <v>0</v>
      </c>
    </row>
    <row r="74" spans="1:35" x14ac:dyDescent="0.25">
      <c r="A74" s="97" t="s">
        <v>81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69"/>
      <c r="AB74" s="69"/>
      <c r="AC74" s="69"/>
      <c r="AD74" s="69"/>
      <c r="AE74" s="69"/>
      <c r="AF74" s="99"/>
      <c r="AG74" s="100"/>
      <c r="AH74" s="51">
        <f t="shared" si="2"/>
        <v>0</v>
      </c>
      <c r="AI74" s="52">
        <f t="shared" si="3"/>
        <v>0</v>
      </c>
    </row>
    <row r="75" spans="1:35" x14ac:dyDescent="0.25">
      <c r="A75" s="97" t="s">
        <v>82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98"/>
      <c r="U75" s="98"/>
      <c r="V75" s="98"/>
      <c r="W75" s="98"/>
      <c r="X75" s="98"/>
      <c r="Y75" s="98"/>
      <c r="Z75" s="98"/>
      <c r="AA75" s="69"/>
      <c r="AB75" s="69"/>
      <c r="AC75" s="69"/>
      <c r="AD75" s="69"/>
      <c r="AE75" s="69"/>
      <c r="AF75" s="99"/>
      <c r="AG75" s="100"/>
      <c r="AH75" s="51">
        <f t="shared" si="2"/>
        <v>0</v>
      </c>
      <c r="AI75" s="52">
        <f t="shared" si="3"/>
        <v>0</v>
      </c>
    </row>
    <row r="76" spans="1:35" x14ac:dyDescent="0.25">
      <c r="A76" s="101" t="s">
        <v>83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98"/>
      <c r="U76" s="98"/>
      <c r="V76" s="98"/>
      <c r="W76" s="98"/>
      <c r="X76" s="98"/>
      <c r="Y76" s="98"/>
      <c r="Z76" s="98"/>
      <c r="AA76" s="69"/>
      <c r="AB76" s="69"/>
      <c r="AC76" s="69"/>
      <c r="AD76" s="69"/>
      <c r="AE76" s="69"/>
      <c r="AF76" s="99"/>
      <c r="AG76" s="100"/>
      <c r="AH76" s="51">
        <f t="shared" si="2"/>
        <v>0</v>
      </c>
      <c r="AI76" s="52">
        <f t="shared" si="3"/>
        <v>0</v>
      </c>
    </row>
    <row r="77" spans="1:35" x14ac:dyDescent="0.25">
      <c r="A77" s="101" t="s">
        <v>84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98"/>
      <c r="U77" s="98"/>
      <c r="V77" s="98"/>
      <c r="W77" s="98"/>
      <c r="X77" s="98"/>
      <c r="Y77" s="98"/>
      <c r="Z77" s="98"/>
      <c r="AA77" s="102"/>
      <c r="AB77" s="102"/>
      <c r="AC77" s="102"/>
      <c r="AD77" s="102"/>
      <c r="AE77" s="102"/>
      <c r="AF77" s="103"/>
      <c r="AG77" s="104"/>
      <c r="AH77" s="51">
        <f t="shared" si="2"/>
        <v>0</v>
      </c>
      <c r="AI77" s="52">
        <f t="shared" si="3"/>
        <v>0</v>
      </c>
    </row>
    <row r="78" spans="1:35" x14ac:dyDescent="0.25">
      <c r="A78" s="97" t="s">
        <v>85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98"/>
      <c r="U78" s="98"/>
      <c r="V78" s="98"/>
      <c r="W78" s="98"/>
      <c r="X78" s="98"/>
      <c r="Y78" s="98"/>
      <c r="Z78" s="98"/>
      <c r="AA78" s="69"/>
      <c r="AB78" s="69"/>
      <c r="AC78" s="69"/>
      <c r="AD78" s="69"/>
      <c r="AE78" s="69"/>
      <c r="AF78" s="99"/>
      <c r="AG78" s="100"/>
      <c r="AH78" s="51">
        <f>MAX(B78:AF78)</f>
        <v>0</v>
      </c>
      <c r="AI78" s="52">
        <f>MIN(B78:AF78)</f>
        <v>0</v>
      </c>
    </row>
    <row r="79" spans="1:35" ht="15.75" thickBot="1" x14ac:dyDescent="0.3">
      <c r="A79" s="97" t="s">
        <v>86</v>
      </c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6"/>
      <c r="AG79" s="107"/>
      <c r="AH79" s="51">
        <f>MAX(B79:AF79)</f>
        <v>0</v>
      </c>
      <c r="AI79" s="52">
        <f>MIN(B79:AF79)</f>
        <v>0</v>
      </c>
    </row>
    <row r="80" spans="1:35" x14ac:dyDescent="0.25">
      <c r="A80" s="108" t="s">
        <v>87</v>
      </c>
      <c r="B80" s="109">
        <f t="shared" ref="B80:AF80" si="19">SUMIF(B48:B57,"&gt;0")</f>
        <v>0</v>
      </c>
      <c r="C80" s="109">
        <f t="shared" si="19"/>
        <v>0</v>
      </c>
      <c r="D80" s="109">
        <f t="shared" si="19"/>
        <v>0</v>
      </c>
      <c r="E80" s="109">
        <f t="shared" si="19"/>
        <v>0</v>
      </c>
      <c r="F80" s="109">
        <f t="shared" si="19"/>
        <v>0</v>
      </c>
      <c r="G80" s="109">
        <f t="shared" si="19"/>
        <v>0</v>
      </c>
      <c r="H80" s="109">
        <f t="shared" si="19"/>
        <v>0</v>
      </c>
      <c r="I80" s="109">
        <f t="shared" si="19"/>
        <v>0</v>
      </c>
      <c r="J80" s="109">
        <f t="shared" si="19"/>
        <v>0</v>
      </c>
      <c r="K80" s="109">
        <f t="shared" si="19"/>
        <v>0</v>
      </c>
      <c r="L80" s="109">
        <f t="shared" si="19"/>
        <v>0</v>
      </c>
      <c r="M80" s="109">
        <f t="shared" si="19"/>
        <v>0</v>
      </c>
      <c r="N80" s="109">
        <f t="shared" si="19"/>
        <v>0</v>
      </c>
      <c r="O80" s="109">
        <f t="shared" si="19"/>
        <v>0</v>
      </c>
      <c r="P80" s="109">
        <f t="shared" si="19"/>
        <v>0</v>
      </c>
      <c r="Q80" s="109">
        <f t="shared" si="19"/>
        <v>0</v>
      </c>
      <c r="R80" s="109">
        <f t="shared" si="19"/>
        <v>0</v>
      </c>
      <c r="S80" s="109">
        <f t="shared" si="19"/>
        <v>0</v>
      </c>
      <c r="T80" s="109">
        <f t="shared" si="19"/>
        <v>0</v>
      </c>
      <c r="U80" s="109">
        <f t="shared" si="19"/>
        <v>0</v>
      </c>
      <c r="V80" s="109">
        <f t="shared" si="19"/>
        <v>0</v>
      </c>
      <c r="W80" s="109">
        <f t="shared" si="19"/>
        <v>0</v>
      </c>
      <c r="X80" s="109">
        <f t="shared" si="19"/>
        <v>0</v>
      </c>
      <c r="Y80" s="109">
        <f t="shared" si="19"/>
        <v>0</v>
      </c>
      <c r="Z80" s="109">
        <f t="shared" si="19"/>
        <v>0</v>
      </c>
      <c r="AA80" s="109">
        <f t="shared" si="19"/>
        <v>0</v>
      </c>
      <c r="AB80" s="109">
        <f t="shared" si="19"/>
        <v>0</v>
      </c>
      <c r="AC80" s="109">
        <f t="shared" si="19"/>
        <v>0</v>
      </c>
      <c r="AD80" s="109">
        <f t="shared" si="19"/>
        <v>0</v>
      </c>
      <c r="AE80" s="109">
        <f t="shared" si="19"/>
        <v>0</v>
      </c>
      <c r="AF80" s="109">
        <f t="shared" si="19"/>
        <v>0</v>
      </c>
      <c r="AG80" s="110"/>
      <c r="AH80" s="51">
        <f>MAX(B80:AF80)</f>
        <v>0</v>
      </c>
      <c r="AI80" s="52">
        <f>MIN(B80:AF80)</f>
        <v>0</v>
      </c>
    </row>
    <row r="81" spans="1:37" ht="15.75" thickBot="1" x14ac:dyDescent="0.3">
      <c r="A81" s="111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0"/>
      <c r="AH81" s="51"/>
      <c r="AI81" s="52"/>
    </row>
    <row r="82" spans="1:37" ht="15.75" thickBot="1" x14ac:dyDescent="0.3">
      <c r="A82" s="113" t="s">
        <v>88</v>
      </c>
      <c r="B82" s="114">
        <f>B11+B13+B17+B34+B36+B38+B40+B94+B108+B110+B121+B127+B130+B139+B143+B144+B147+B154+B159+B162+B163+B164+B172+B177+B83+B84+B85+B86+B99</f>
        <v>31.020000000000003</v>
      </c>
      <c r="C82" s="114">
        <f t="shared" ref="C82:AF82" si="20">C11+C13+C17+C34+C36+C38+C40+C94+C108+C110+C121+C127+C130+C139+C143+C144+C147+C154+C159+C162+C163+C164+C172+C177+C83+C84+C85+C86+C99</f>
        <v>31.020000000000003</v>
      </c>
      <c r="D82" s="114">
        <f t="shared" si="20"/>
        <v>31.020000000000003</v>
      </c>
      <c r="E82" s="114">
        <f t="shared" si="20"/>
        <v>31.020000000000003</v>
      </c>
      <c r="F82" s="114">
        <f t="shared" si="20"/>
        <v>31.020000000000003</v>
      </c>
      <c r="G82" s="114">
        <f t="shared" si="20"/>
        <v>31.020000000000003</v>
      </c>
      <c r="H82" s="114">
        <f t="shared" si="20"/>
        <v>31.020000000000003</v>
      </c>
      <c r="I82" s="114">
        <f t="shared" si="20"/>
        <v>28.42</v>
      </c>
      <c r="J82" s="114">
        <f t="shared" si="20"/>
        <v>28.42</v>
      </c>
      <c r="K82" s="114">
        <f t="shared" si="20"/>
        <v>28.42</v>
      </c>
      <c r="L82" s="114">
        <f t="shared" si="20"/>
        <v>28.42</v>
      </c>
      <c r="M82" s="114">
        <f t="shared" si="20"/>
        <v>28.42</v>
      </c>
      <c r="N82" s="114">
        <f t="shared" si="20"/>
        <v>28.42</v>
      </c>
      <c r="O82" s="114">
        <f t="shared" si="20"/>
        <v>28.42</v>
      </c>
      <c r="P82" s="114">
        <f t="shared" si="20"/>
        <v>28.42</v>
      </c>
      <c r="Q82" s="114">
        <f t="shared" si="20"/>
        <v>28.42</v>
      </c>
      <c r="R82" s="114">
        <f t="shared" si="20"/>
        <v>28.42</v>
      </c>
      <c r="S82" s="114">
        <f t="shared" si="20"/>
        <v>28.42</v>
      </c>
      <c r="T82" s="114">
        <f t="shared" si="20"/>
        <v>28.42</v>
      </c>
      <c r="U82" s="114">
        <f t="shared" si="20"/>
        <v>28.42</v>
      </c>
      <c r="V82" s="114">
        <f t="shared" si="20"/>
        <v>28.42</v>
      </c>
      <c r="W82" s="114">
        <f t="shared" si="20"/>
        <v>28.42</v>
      </c>
      <c r="X82" s="114">
        <f t="shared" si="20"/>
        <v>28.42</v>
      </c>
      <c r="Y82" s="114">
        <f t="shared" si="20"/>
        <v>28.42</v>
      </c>
      <c r="Z82" s="114">
        <f t="shared" si="20"/>
        <v>28.42</v>
      </c>
      <c r="AA82" s="114">
        <f t="shared" si="20"/>
        <v>28.42</v>
      </c>
      <c r="AB82" s="114">
        <f t="shared" si="20"/>
        <v>28.42</v>
      </c>
      <c r="AC82" s="114">
        <f t="shared" si="20"/>
        <v>28.42</v>
      </c>
      <c r="AD82" s="114">
        <f t="shared" si="20"/>
        <v>28.42</v>
      </c>
      <c r="AE82" s="114">
        <f t="shared" si="20"/>
        <v>28.42</v>
      </c>
      <c r="AF82" s="114">
        <f t="shared" si="20"/>
        <v>28.42</v>
      </c>
      <c r="AG82" s="115"/>
      <c r="AH82" s="51">
        <f>MAX(B82:AF82)</f>
        <v>31.020000000000003</v>
      </c>
      <c r="AI82" s="52">
        <f>MIN(B82:AF82)</f>
        <v>28.42</v>
      </c>
    </row>
    <row r="83" spans="1:37" x14ac:dyDescent="0.25">
      <c r="A83" s="116" t="s">
        <v>89</v>
      </c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49"/>
      <c r="AB83" s="49"/>
      <c r="AC83" s="49"/>
      <c r="AD83" s="49"/>
      <c r="AE83" s="49"/>
      <c r="AF83" s="118"/>
      <c r="AG83" s="119">
        <v>75</v>
      </c>
      <c r="AH83" s="51">
        <f>IF(ABS(MAX(B83:AF83))&gt;ABS(MIN(B83:AF83)),MAX(B83:AF83),MIN(B83:AF83))</f>
        <v>0</v>
      </c>
      <c r="AI83" s="120" t="e">
        <f>INDEX($B$9:$AF$9,1,MATCH(AH83,B83:AF83,0))</f>
        <v>#N/A</v>
      </c>
    </row>
    <row r="84" spans="1:37" x14ac:dyDescent="0.25">
      <c r="A84" s="121" t="s">
        <v>90</v>
      </c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69"/>
      <c r="AB84" s="69"/>
      <c r="AC84" s="69"/>
      <c r="AD84" s="69"/>
      <c r="AE84" s="69"/>
      <c r="AF84" s="122"/>
      <c r="AG84" s="119">
        <v>240</v>
      </c>
      <c r="AH84" s="51">
        <f>IF(ABS(MAX(B84:AF84))&gt;ABS(MIN(B84:AF84)),MAX(B84:AF84),MIN(B84:AF84))</f>
        <v>0</v>
      </c>
      <c r="AI84" s="120" t="e">
        <f>INDEX($B$9:$AF$9,1,MATCH(AH84,B84:AF84,0))</f>
        <v>#N/A</v>
      </c>
    </row>
    <row r="85" spans="1:37" x14ac:dyDescent="0.25">
      <c r="A85" s="121" t="s">
        <v>91</v>
      </c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69"/>
      <c r="AB85" s="69"/>
      <c r="AC85" s="69"/>
      <c r="AD85" s="69"/>
      <c r="AE85" s="69"/>
      <c r="AF85" s="122"/>
      <c r="AG85" s="119">
        <v>60</v>
      </c>
      <c r="AH85" s="51">
        <f>IF(ABS(MAX(B85:AF85))&gt;ABS(MIN(B85:AF85)),MAX(B85:AF85),MIN(B85:AF85))</f>
        <v>0</v>
      </c>
      <c r="AI85" s="120" t="e">
        <f>INDEX($B$9:$AF$9,1,MATCH(AH85,B85:AF85,0))</f>
        <v>#N/A</v>
      </c>
    </row>
    <row r="86" spans="1:37" x14ac:dyDescent="0.25">
      <c r="A86" s="123" t="s">
        <v>92</v>
      </c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124"/>
      <c r="AB86" s="124"/>
      <c r="AC86" s="124"/>
      <c r="AD86" s="124"/>
      <c r="AE86" s="124"/>
      <c r="AF86" s="125"/>
      <c r="AG86" s="126">
        <v>120</v>
      </c>
      <c r="AH86" s="51">
        <f>IF(ABS(MAX(B86:AF86))&gt;ABS(MIN(B86:AF86)),MAX(B86:AF86),MIN(B86:AF86))</f>
        <v>0</v>
      </c>
      <c r="AI86" s="120" t="e">
        <f>INDEX($B$9:$AF$9,1,MATCH(AH86,B86:AF86,0))</f>
        <v>#N/A</v>
      </c>
    </row>
    <row r="87" spans="1:37" ht="15.75" thickBot="1" x14ac:dyDescent="0.3">
      <c r="A87" s="123" t="s">
        <v>93</v>
      </c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124"/>
      <c r="AB87" s="124"/>
      <c r="AC87" s="124"/>
      <c r="AD87" s="124"/>
      <c r="AE87" s="124"/>
      <c r="AF87" s="125"/>
      <c r="AG87" s="126"/>
      <c r="AH87" s="51"/>
      <c r="AI87" s="120"/>
    </row>
    <row r="88" spans="1:37" ht="15.75" thickBot="1" x14ac:dyDescent="0.3">
      <c r="A88" s="127" t="s">
        <v>94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9"/>
      <c r="AH88" s="130"/>
      <c r="AI88" s="52"/>
    </row>
    <row r="89" spans="1:37" x14ac:dyDescent="0.25">
      <c r="A89" s="131" t="s">
        <v>95</v>
      </c>
      <c r="B89" s="50">
        <v>9.9</v>
      </c>
      <c r="C89" s="132">
        <f t="shared" ref="C89:R104" si="21">B89</f>
        <v>9.9</v>
      </c>
      <c r="D89" s="132">
        <f t="shared" si="21"/>
        <v>9.9</v>
      </c>
      <c r="E89" s="132">
        <f t="shared" si="21"/>
        <v>9.9</v>
      </c>
      <c r="F89" s="132">
        <f t="shared" si="21"/>
        <v>9.9</v>
      </c>
      <c r="G89" s="132">
        <f t="shared" si="21"/>
        <v>9.9</v>
      </c>
      <c r="H89" s="132">
        <f t="shared" si="21"/>
        <v>9.9</v>
      </c>
      <c r="I89" s="132">
        <f t="shared" si="21"/>
        <v>9.9</v>
      </c>
      <c r="J89" s="132">
        <f t="shared" si="21"/>
        <v>9.9</v>
      </c>
      <c r="K89" s="132">
        <f t="shared" si="21"/>
        <v>9.9</v>
      </c>
      <c r="L89" s="132">
        <f t="shared" si="21"/>
        <v>9.9</v>
      </c>
      <c r="M89" s="132">
        <f t="shared" si="21"/>
        <v>9.9</v>
      </c>
      <c r="N89" s="132">
        <f t="shared" si="21"/>
        <v>9.9</v>
      </c>
      <c r="O89" s="132">
        <f t="shared" si="21"/>
        <v>9.9</v>
      </c>
      <c r="P89" s="132">
        <f t="shared" si="21"/>
        <v>9.9</v>
      </c>
      <c r="Q89" s="132">
        <f t="shared" si="21"/>
        <v>9.9</v>
      </c>
      <c r="R89" s="132">
        <f t="shared" si="21"/>
        <v>9.9</v>
      </c>
      <c r="S89" s="132">
        <f t="shared" ref="S89:AF104" si="22">R89</f>
        <v>9.9</v>
      </c>
      <c r="T89" s="132">
        <f t="shared" si="22"/>
        <v>9.9</v>
      </c>
      <c r="U89" s="132">
        <f t="shared" si="22"/>
        <v>9.9</v>
      </c>
      <c r="V89" s="132">
        <f t="shared" si="22"/>
        <v>9.9</v>
      </c>
      <c r="W89" s="132">
        <f t="shared" si="22"/>
        <v>9.9</v>
      </c>
      <c r="X89" s="132">
        <f t="shared" si="22"/>
        <v>9.9</v>
      </c>
      <c r="Y89" s="132">
        <f t="shared" si="22"/>
        <v>9.9</v>
      </c>
      <c r="Z89" s="132">
        <f t="shared" si="22"/>
        <v>9.9</v>
      </c>
      <c r="AA89" s="132">
        <f t="shared" si="22"/>
        <v>9.9</v>
      </c>
      <c r="AB89" s="132">
        <f t="shared" si="22"/>
        <v>9.9</v>
      </c>
      <c r="AC89" s="132">
        <f t="shared" si="22"/>
        <v>9.9</v>
      </c>
      <c r="AD89" s="132">
        <f t="shared" si="22"/>
        <v>9.9</v>
      </c>
      <c r="AE89" s="132">
        <f t="shared" si="22"/>
        <v>9.9</v>
      </c>
      <c r="AF89" s="132">
        <f t="shared" si="22"/>
        <v>9.9</v>
      </c>
      <c r="AG89" s="133">
        <v>9.9</v>
      </c>
      <c r="AH89" s="51"/>
      <c r="AI89" s="52"/>
      <c r="AK89" s="53"/>
    </row>
    <row r="90" spans="1:37" x14ac:dyDescent="0.25">
      <c r="A90" s="121" t="s">
        <v>96</v>
      </c>
      <c r="B90" s="134">
        <v>9.6</v>
      </c>
      <c r="C90" s="135">
        <f t="shared" si="21"/>
        <v>9.6</v>
      </c>
      <c r="D90" s="135">
        <f t="shared" si="21"/>
        <v>9.6</v>
      </c>
      <c r="E90" s="135">
        <f t="shared" si="21"/>
        <v>9.6</v>
      </c>
      <c r="F90" s="135">
        <f t="shared" si="21"/>
        <v>9.6</v>
      </c>
      <c r="G90" s="135">
        <f t="shared" si="21"/>
        <v>9.6</v>
      </c>
      <c r="H90" s="135">
        <f t="shared" si="21"/>
        <v>9.6</v>
      </c>
      <c r="I90" s="135">
        <f t="shared" si="21"/>
        <v>9.6</v>
      </c>
      <c r="J90" s="135">
        <f t="shared" si="21"/>
        <v>9.6</v>
      </c>
      <c r="K90" s="135">
        <f t="shared" si="21"/>
        <v>9.6</v>
      </c>
      <c r="L90" s="135">
        <f t="shared" si="21"/>
        <v>9.6</v>
      </c>
      <c r="M90" s="135">
        <f t="shared" si="21"/>
        <v>9.6</v>
      </c>
      <c r="N90" s="135">
        <f t="shared" si="21"/>
        <v>9.6</v>
      </c>
      <c r="O90" s="135">
        <f t="shared" si="21"/>
        <v>9.6</v>
      </c>
      <c r="P90" s="135">
        <f t="shared" si="21"/>
        <v>9.6</v>
      </c>
      <c r="Q90" s="135">
        <f t="shared" si="21"/>
        <v>9.6</v>
      </c>
      <c r="R90" s="135">
        <f t="shared" si="21"/>
        <v>9.6</v>
      </c>
      <c r="S90" s="135">
        <f t="shared" si="22"/>
        <v>9.6</v>
      </c>
      <c r="T90" s="135">
        <f t="shared" si="22"/>
        <v>9.6</v>
      </c>
      <c r="U90" s="135">
        <f t="shared" si="22"/>
        <v>9.6</v>
      </c>
      <c r="V90" s="135">
        <f t="shared" si="22"/>
        <v>9.6</v>
      </c>
      <c r="W90" s="135">
        <f t="shared" si="22"/>
        <v>9.6</v>
      </c>
      <c r="X90" s="135">
        <f t="shared" si="22"/>
        <v>9.6</v>
      </c>
      <c r="Y90" s="135">
        <f t="shared" si="22"/>
        <v>9.6</v>
      </c>
      <c r="Z90" s="135">
        <f t="shared" si="22"/>
        <v>9.6</v>
      </c>
      <c r="AA90" s="135">
        <f t="shared" si="22"/>
        <v>9.6</v>
      </c>
      <c r="AB90" s="135">
        <f t="shared" si="22"/>
        <v>9.6</v>
      </c>
      <c r="AC90" s="135">
        <f t="shared" si="22"/>
        <v>9.6</v>
      </c>
      <c r="AD90" s="135">
        <f t="shared" si="22"/>
        <v>9.6</v>
      </c>
      <c r="AE90" s="135">
        <f t="shared" si="22"/>
        <v>9.6</v>
      </c>
      <c r="AF90" s="135">
        <f t="shared" si="22"/>
        <v>9.6</v>
      </c>
      <c r="AG90" s="136">
        <v>9.6579999999999995</v>
      </c>
      <c r="AH90" s="51"/>
      <c r="AI90" s="52"/>
      <c r="AK90" s="53"/>
    </row>
    <row r="91" spans="1:37" x14ac:dyDescent="0.25">
      <c r="A91" s="123" t="s">
        <v>97</v>
      </c>
      <c r="B91" s="134">
        <v>9.98</v>
      </c>
      <c r="C91" s="135">
        <f t="shared" si="21"/>
        <v>9.98</v>
      </c>
      <c r="D91" s="135">
        <f t="shared" si="21"/>
        <v>9.98</v>
      </c>
      <c r="E91" s="135">
        <f t="shared" si="21"/>
        <v>9.98</v>
      </c>
      <c r="F91" s="135">
        <f t="shared" si="21"/>
        <v>9.98</v>
      </c>
      <c r="G91" s="135">
        <f t="shared" si="21"/>
        <v>9.98</v>
      </c>
      <c r="H91" s="135">
        <f t="shared" si="21"/>
        <v>9.98</v>
      </c>
      <c r="I91" s="135">
        <f t="shared" si="21"/>
        <v>9.98</v>
      </c>
      <c r="J91" s="135">
        <f t="shared" si="21"/>
        <v>9.98</v>
      </c>
      <c r="K91" s="135">
        <f t="shared" si="21"/>
        <v>9.98</v>
      </c>
      <c r="L91" s="135">
        <f t="shared" si="21"/>
        <v>9.98</v>
      </c>
      <c r="M91" s="135">
        <f t="shared" si="21"/>
        <v>9.98</v>
      </c>
      <c r="N91" s="135">
        <f t="shared" si="21"/>
        <v>9.98</v>
      </c>
      <c r="O91" s="135">
        <f t="shared" si="21"/>
        <v>9.98</v>
      </c>
      <c r="P91" s="135">
        <f t="shared" si="21"/>
        <v>9.98</v>
      </c>
      <c r="Q91" s="135">
        <f t="shared" si="21"/>
        <v>9.98</v>
      </c>
      <c r="R91" s="135">
        <f t="shared" si="21"/>
        <v>9.98</v>
      </c>
      <c r="S91" s="135">
        <f t="shared" si="22"/>
        <v>9.98</v>
      </c>
      <c r="T91" s="135">
        <f t="shared" si="22"/>
        <v>9.98</v>
      </c>
      <c r="U91" s="135">
        <f t="shared" si="22"/>
        <v>9.98</v>
      </c>
      <c r="V91" s="135">
        <f t="shared" si="22"/>
        <v>9.98</v>
      </c>
      <c r="W91" s="135">
        <f t="shared" si="22"/>
        <v>9.98</v>
      </c>
      <c r="X91" s="135">
        <f t="shared" si="22"/>
        <v>9.98</v>
      </c>
      <c r="Y91" s="135">
        <f t="shared" si="22"/>
        <v>9.98</v>
      </c>
      <c r="Z91" s="135">
        <f t="shared" si="22"/>
        <v>9.98</v>
      </c>
      <c r="AA91" s="135">
        <f t="shared" si="22"/>
        <v>9.98</v>
      </c>
      <c r="AB91" s="135">
        <f t="shared" si="22"/>
        <v>9.98</v>
      </c>
      <c r="AC91" s="135">
        <f t="shared" si="22"/>
        <v>9.98</v>
      </c>
      <c r="AD91" s="135">
        <f t="shared" si="22"/>
        <v>9.98</v>
      </c>
      <c r="AE91" s="135">
        <f t="shared" si="22"/>
        <v>9.98</v>
      </c>
      <c r="AF91" s="135">
        <f t="shared" si="22"/>
        <v>9.98</v>
      </c>
      <c r="AG91" s="137">
        <v>9.6</v>
      </c>
      <c r="AH91" s="51"/>
      <c r="AI91" s="52"/>
      <c r="AK91" s="53"/>
    </row>
    <row r="92" spans="1:37" x14ac:dyDescent="0.25">
      <c r="A92" s="123" t="s">
        <v>98</v>
      </c>
      <c r="B92" s="134">
        <v>9.1</v>
      </c>
      <c r="C92" s="135">
        <f t="shared" si="21"/>
        <v>9.1</v>
      </c>
      <c r="D92" s="135">
        <f t="shared" si="21"/>
        <v>9.1</v>
      </c>
      <c r="E92" s="135">
        <f t="shared" si="21"/>
        <v>9.1</v>
      </c>
      <c r="F92" s="135">
        <f t="shared" si="21"/>
        <v>9.1</v>
      </c>
      <c r="G92" s="135">
        <f t="shared" si="21"/>
        <v>9.1</v>
      </c>
      <c r="H92" s="135">
        <f t="shared" si="21"/>
        <v>9.1</v>
      </c>
      <c r="I92" s="135">
        <f t="shared" si="21"/>
        <v>9.1</v>
      </c>
      <c r="J92" s="135">
        <f t="shared" si="21"/>
        <v>9.1</v>
      </c>
      <c r="K92" s="135">
        <f t="shared" si="21"/>
        <v>9.1</v>
      </c>
      <c r="L92" s="135">
        <f t="shared" si="21"/>
        <v>9.1</v>
      </c>
      <c r="M92" s="135">
        <f t="shared" si="21"/>
        <v>9.1</v>
      </c>
      <c r="N92" s="135">
        <f t="shared" si="21"/>
        <v>9.1</v>
      </c>
      <c r="O92" s="135">
        <f t="shared" si="21"/>
        <v>9.1</v>
      </c>
      <c r="P92" s="135">
        <f t="shared" si="21"/>
        <v>9.1</v>
      </c>
      <c r="Q92" s="135">
        <f t="shared" si="21"/>
        <v>9.1</v>
      </c>
      <c r="R92" s="135">
        <f t="shared" si="21"/>
        <v>9.1</v>
      </c>
      <c r="S92" s="135">
        <f t="shared" si="22"/>
        <v>9.1</v>
      </c>
      <c r="T92" s="135">
        <f t="shared" si="22"/>
        <v>9.1</v>
      </c>
      <c r="U92" s="135">
        <f t="shared" si="22"/>
        <v>9.1</v>
      </c>
      <c r="V92" s="135">
        <f t="shared" si="22"/>
        <v>9.1</v>
      </c>
      <c r="W92" s="135">
        <f t="shared" si="22"/>
        <v>9.1</v>
      </c>
      <c r="X92" s="135">
        <f t="shared" si="22"/>
        <v>9.1</v>
      </c>
      <c r="Y92" s="135">
        <f t="shared" si="22"/>
        <v>9.1</v>
      </c>
      <c r="Z92" s="135">
        <f t="shared" si="22"/>
        <v>9.1</v>
      </c>
      <c r="AA92" s="135">
        <f t="shared" si="22"/>
        <v>9.1</v>
      </c>
      <c r="AB92" s="135">
        <f t="shared" si="22"/>
        <v>9.1</v>
      </c>
      <c r="AC92" s="135">
        <f t="shared" si="22"/>
        <v>9.1</v>
      </c>
      <c r="AD92" s="135">
        <f t="shared" si="22"/>
        <v>9.1</v>
      </c>
      <c r="AE92" s="135">
        <f t="shared" si="22"/>
        <v>9.1</v>
      </c>
      <c r="AF92" s="135">
        <f t="shared" si="22"/>
        <v>9.1</v>
      </c>
      <c r="AG92" s="137">
        <v>9.4</v>
      </c>
      <c r="AH92" s="51"/>
      <c r="AI92" s="52"/>
      <c r="AK92" s="53"/>
    </row>
    <row r="93" spans="1:37" x14ac:dyDescent="0.25">
      <c r="A93" s="121" t="s">
        <v>99</v>
      </c>
      <c r="B93" s="134">
        <v>9.18</v>
      </c>
      <c r="C93" s="135">
        <f t="shared" si="21"/>
        <v>9.18</v>
      </c>
      <c r="D93" s="135">
        <f t="shared" si="21"/>
        <v>9.18</v>
      </c>
      <c r="E93" s="135">
        <f t="shared" si="21"/>
        <v>9.18</v>
      </c>
      <c r="F93" s="135">
        <f t="shared" si="21"/>
        <v>9.18</v>
      </c>
      <c r="G93" s="135">
        <f t="shared" si="21"/>
        <v>9.18</v>
      </c>
      <c r="H93" s="135">
        <f t="shared" si="21"/>
        <v>9.18</v>
      </c>
      <c r="I93" s="135">
        <f t="shared" si="21"/>
        <v>9.18</v>
      </c>
      <c r="J93" s="135">
        <f t="shared" si="21"/>
        <v>9.18</v>
      </c>
      <c r="K93" s="135">
        <f t="shared" si="21"/>
        <v>9.18</v>
      </c>
      <c r="L93" s="135">
        <f t="shared" si="21"/>
        <v>9.18</v>
      </c>
      <c r="M93" s="135">
        <f t="shared" si="21"/>
        <v>9.18</v>
      </c>
      <c r="N93" s="135">
        <f t="shared" si="21"/>
        <v>9.18</v>
      </c>
      <c r="O93" s="135">
        <f t="shared" si="21"/>
        <v>9.18</v>
      </c>
      <c r="P93" s="135">
        <f t="shared" si="21"/>
        <v>9.18</v>
      </c>
      <c r="Q93" s="135">
        <f t="shared" si="21"/>
        <v>9.18</v>
      </c>
      <c r="R93" s="135">
        <f t="shared" si="21"/>
        <v>9.18</v>
      </c>
      <c r="S93" s="135">
        <f t="shared" si="22"/>
        <v>9.18</v>
      </c>
      <c r="T93" s="135">
        <f t="shared" si="22"/>
        <v>9.18</v>
      </c>
      <c r="U93" s="135">
        <f t="shared" si="22"/>
        <v>9.18</v>
      </c>
      <c r="V93" s="135">
        <f t="shared" si="22"/>
        <v>9.18</v>
      </c>
      <c r="W93" s="135">
        <f t="shared" si="22"/>
        <v>9.18</v>
      </c>
      <c r="X93" s="135">
        <f t="shared" si="22"/>
        <v>9.18</v>
      </c>
      <c r="Y93" s="135">
        <f t="shared" si="22"/>
        <v>9.18</v>
      </c>
      <c r="Z93" s="135">
        <f t="shared" si="22"/>
        <v>9.18</v>
      </c>
      <c r="AA93" s="135">
        <f t="shared" si="22"/>
        <v>9.18</v>
      </c>
      <c r="AB93" s="135">
        <f t="shared" si="22"/>
        <v>9.18</v>
      </c>
      <c r="AC93" s="135">
        <f t="shared" si="22"/>
        <v>9.18</v>
      </c>
      <c r="AD93" s="135">
        <f t="shared" si="22"/>
        <v>9.18</v>
      </c>
      <c r="AE93" s="135">
        <f t="shared" si="22"/>
        <v>9.18</v>
      </c>
      <c r="AF93" s="135">
        <f t="shared" si="22"/>
        <v>9.18</v>
      </c>
      <c r="AG93" s="136">
        <v>8.8000000000000007</v>
      </c>
      <c r="AH93" s="51"/>
      <c r="AI93" s="52"/>
      <c r="AK93" s="53"/>
    </row>
    <row r="94" spans="1:37" x14ac:dyDescent="0.25">
      <c r="A94" s="123" t="s">
        <v>100</v>
      </c>
      <c r="B94" s="134">
        <v>7</v>
      </c>
      <c r="C94" s="135">
        <f t="shared" si="21"/>
        <v>7</v>
      </c>
      <c r="D94" s="135">
        <f t="shared" si="21"/>
        <v>7</v>
      </c>
      <c r="E94" s="135">
        <f t="shared" si="21"/>
        <v>7</v>
      </c>
      <c r="F94" s="135">
        <f t="shared" si="21"/>
        <v>7</v>
      </c>
      <c r="G94" s="135">
        <f t="shared" si="21"/>
        <v>7</v>
      </c>
      <c r="H94" s="135">
        <f t="shared" si="21"/>
        <v>7</v>
      </c>
      <c r="I94" s="135">
        <f t="shared" si="21"/>
        <v>7</v>
      </c>
      <c r="J94" s="135">
        <f t="shared" si="21"/>
        <v>7</v>
      </c>
      <c r="K94" s="135">
        <f t="shared" si="21"/>
        <v>7</v>
      </c>
      <c r="L94" s="135">
        <f t="shared" si="21"/>
        <v>7</v>
      </c>
      <c r="M94" s="135">
        <f t="shared" si="21"/>
        <v>7</v>
      </c>
      <c r="N94" s="135">
        <f t="shared" si="21"/>
        <v>7</v>
      </c>
      <c r="O94" s="135">
        <f t="shared" si="21"/>
        <v>7</v>
      </c>
      <c r="P94" s="135">
        <f t="shared" si="21"/>
        <v>7</v>
      </c>
      <c r="Q94" s="135">
        <f t="shared" si="21"/>
        <v>7</v>
      </c>
      <c r="R94" s="135">
        <f t="shared" si="21"/>
        <v>7</v>
      </c>
      <c r="S94" s="135">
        <f t="shared" si="22"/>
        <v>7</v>
      </c>
      <c r="T94" s="135">
        <f t="shared" si="22"/>
        <v>7</v>
      </c>
      <c r="U94" s="135">
        <f t="shared" si="22"/>
        <v>7</v>
      </c>
      <c r="V94" s="135">
        <f t="shared" si="22"/>
        <v>7</v>
      </c>
      <c r="W94" s="135">
        <f t="shared" si="22"/>
        <v>7</v>
      </c>
      <c r="X94" s="135">
        <f t="shared" si="22"/>
        <v>7</v>
      </c>
      <c r="Y94" s="135">
        <f t="shared" si="22"/>
        <v>7</v>
      </c>
      <c r="Z94" s="135">
        <f t="shared" si="22"/>
        <v>7</v>
      </c>
      <c r="AA94" s="135">
        <f t="shared" si="22"/>
        <v>7</v>
      </c>
      <c r="AB94" s="135">
        <f t="shared" si="22"/>
        <v>7</v>
      </c>
      <c r="AC94" s="135">
        <f t="shared" si="22"/>
        <v>7</v>
      </c>
      <c r="AD94" s="135">
        <f t="shared" si="22"/>
        <v>7</v>
      </c>
      <c r="AE94" s="135">
        <f t="shared" si="22"/>
        <v>7</v>
      </c>
      <c r="AF94" s="135">
        <f t="shared" si="22"/>
        <v>7</v>
      </c>
      <c r="AG94" s="137">
        <v>8.5</v>
      </c>
      <c r="AH94" s="51"/>
      <c r="AI94" s="52"/>
      <c r="AK94" s="53"/>
    </row>
    <row r="95" spans="1:37" x14ac:dyDescent="0.25">
      <c r="A95" s="123" t="s">
        <v>101</v>
      </c>
      <c r="B95" s="134">
        <v>2.25</v>
      </c>
      <c r="C95" s="135">
        <f t="shared" si="21"/>
        <v>2.25</v>
      </c>
      <c r="D95" s="135">
        <f t="shared" si="21"/>
        <v>2.25</v>
      </c>
      <c r="E95" s="135">
        <f t="shared" si="21"/>
        <v>2.25</v>
      </c>
      <c r="F95" s="135">
        <f t="shared" si="21"/>
        <v>2.25</v>
      </c>
      <c r="G95" s="135">
        <f t="shared" si="21"/>
        <v>2.25</v>
      </c>
      <c r="H95" s="135">
        <f t="shared" si="21"/>
        <v>2.25</v>
      </c>
      <c r="I95" s="135">
        <f t="shared" si="21"/>
        <v>2.25</v>
      </c>
      <c r="J95" s="135">
        <f t="shared" si="21"/>
        <v>2.25</v>
      </c>
      <c r="K95" s="135">
        <f t="shared" si="21"/>
        <v>2.25</v>
      </c>
      <c r="L95" s="135">
        <f t="shared" si="21"/>
        <v>2.25</v>
      </c>
      <c r="M95" s="135">
        <f t="shared" si="21"/>
        <v>2.25</v>
      </c>
      <c r="N95" s="135">
        <f t="shared" si="21"/>
        <v>2.25</v>
      </c>
      <c r="O95" s="135">
        <f t="shared" si="21"/>
        <v>2.25</v>
      </c>
      <c r="P95" s="135">
        <f t="shared" si="21"/>
        <v>2.25</v>
      </c>
      <c r="Q95" s="135">
        <f t="shared" si="21"/>
        <v>2.25</v>
      </c>
      <c r="R95" s="135">
        <f t="shared" si="21"/>
        <v>2.25</v>
      </c>
      <c r="S95" s="135">
        <f t="shared" si="22"/>
        <v>2.25</v>
      </c>
      <c r="T95" s="135">
        <f t="shared" si="22"/>
        <v>2.25</v>
      </c>
      <c r="U95" s="135">
        <f t="shared" si="22"/>
        <v>2.25</v>
      </c>
      <c r="V95" s="135">
        <f t="shared" si="22"/>
        <v>2.25</v>
      </c>
      <c r="W95" s="135">
        <f t="shared" si="22"/>
        <v>2.25</v>
      </c>
      <c r="X95" s="135">
        <f t="shared" si="22"/>
        <v>2.25</v>
      </c>
      <c r="Y95" s="135">
        <f t="shared" si="22"/>
        <v>2.25</v>
      </c>
      <c r="Z95" s="135">
        <f t="shared" si="22"/>
        <v>2.25</v>
      </c>
      <c r="AA95" s="135">
        <f t="shared" si="22"/>
        <v>2.25</v>
      </c>
      <c r="AB95" s="135">
        <f t="shared" si="22"/>
        <v>2.25</v>
      </c>
      <c r="AC95" s="135">
        <f t="shared" si="22"/>
        <v>2.25</v>
      </c>
      <c r="AD95" s="135">
        <f t="shared" si="22"/>
        <v>2.25</v>
      </c>
      <c r="AE95" s="135">
        <f t="shared" si="22"/>
        <v>2.25</v>
      </c>
      <c r="AF95" s="135">
        <f t="shared" si="22"/>
        <v>2.25</v>
      </c>
      <c r="AG95" s="137">
        <v>8.4</v>
      </c>
      <c r="AH95" s="51"/>
      <c r="AI95" s="52"/>
      <c r="AK95" s="53"/>
    </row>
    <row r="96" spans="1:37" x14ac:dyDescent="0.25">
      <c r="A96" s="123" t="s">
        <v>102</v>
      </c>
      <c r="B96" s="134">
        <v>1.64</v>
      </c>
      <c r="C96" s="135">
        <f t="shared" si="21"/>
        <v>1.64</v>
      </c>
      <c r="D96" s="135">
        <f t="shared" si="21"/>
        <v>1.64</v>
      </c>
      <c r="E96" s="135">
        <f t="shared" si="21"/>
        <v>1.64</v>
      </c>
      <c r="F96" s="135">
        <f t="shared" si="21"/>
        <v>1.64</v>
      </c>
      <c r="G96" s="135">
        <f t="shared" si="21"/>
        <v>1.64</v>
      </c>
      <c r="H96" s="135">
        <f t="shared" si="21"/>
        <v>1.64</v>
      </c>
      <c r="I96" s="135">
        <f t="shared" si="21"/>
        <v>1.64</v>
      </c>
      <c r="J96" s="135">
        <f t="shared" si="21"/>
        <v>1.64</v>
      </c>
      <c r="K96" s="135">
        <f t="shared" si="21"/>
        <v>1.64</v>
      </c>
      <c r="L96" s="135">
        <f t="shared" si="21"/>
        <v>1.64</v>
      </c>
      <c r="M96" s="135">
        <f t="shared" si="21"/>
        <v>1.64</v>
      </c>
      <c r="N96" s="135">
        <f t="shared" si="21"/>
        <v>1.64</v>
      </c>
      <c r="O96" s="135">
        <f t="shared" si="21"/>
        <v>1.64</v>
      </c>
      <c r="P96" s="135">
        <f t="shared" si="21"/>
        <v>1.64</v>
      </c>
      <c r="Q96" s="135">
        <f t="shared" si="21"/>
        <v>1.64</v>
      </c>
      <c r="R96" s="135">
        <f t="shared" si="21"/>
        <v>1.64</v>
      </c>
      <c r="S96" s="135">
        <f t="shared" si="22"/>
        <v>1.64</v>
      </c>
      <c r="T96" s="135">
        <f t="shared" si="22"/>
        <v>1.64</v>
      </c>
      <c r="U96" s="135">
        <f t="shared" si="22"/>
        <v>1.64</v>
      </c>
      <c r="V96" s="135">
        <f t="shared" si="22"/>
        <v>1.64</v>
      </c>
      <c r="W96" s="135">
        <f t="shared" si="22"/>
        <v>1.64</v>
      </c>
      <c r="X96" s="135">
        <f t="shared" si="22"/>
        <v>1.64</v>
      </c>
      <c r="Y96" s="135">
        <f t="shared" si="22"/>
        <v>1.64</v>
      </c>
      <c r="Z96" s="135">
        <f t="shared" si="22"/>
        <v>1.64</v>
      </c>
      <c r="AA96" s="135">
        <f t="shared" si="22"/>
        <v>1.64</v>
      </c>
      <c r="AB96" s="135">
        <f t="shared" si="22"/>
        <v>1.64</v>
      </c>
      <c r="AC96" s="135">
        <f t="shared" si="22"/>
        <v>1.64</v>
      </c>
      <c r="AD96" s="135">
        <f t="shared" si="22"/>
        <v>1.64</v>
      </c>
      <c r="AE96" s="135">
        <f t="shared" si="22"/>
        <v>1.64</v>
      </c>
      <c r="AF96" s="135">
        <f t="shared" si="22"/>
        <v>1.64</v>
      </c>
      <c r="AG96" s="137">
        <v>8</v>
      </c>
      <c r="AH96" s="51"/>
      <c r="AI96" s="52"/>
      <c r="AK96" s="53"/>
    </row>
    <row r="97" spans="1:37" x14ac:dyDescent="0.25">
      <c r="A97" s="123" t="s">
        <v>103</v>
      </c>
      <c r="B97" s="134">
        <v>1.62</v>
      </c>
      <c r="C97" s="135">
        <f t="shared" si="21"/>
        <v>1.62</v>
      </c>
      <c r="D97" s="135">
        <f t="shared" si="21"/>
        <v>1.62</v>
      </c>
      <c r="E97" s="135">
        <f t="shared" si="21"/>
        <v>1.62</v>
      </c>
      <c r="F97" s="135">
        <f t="shared" si="21"/>
        <v>1.62</v>
      </c>
      <c r="G97" s="135">
        <f t="shared" si="21"/>
        <v>1.62</v>
      </c>
      <c r="H97" s="135">
        <f t="shared" si="21"/>
        <v>1.62</v>
      </c>
      <c r="I97" s="135">
        <f t="shared" si="21"/>
        <v>1.62</v>
      </c>
      <c r="J97" s="135">
        <f t="shared" si="21"/>
        <v>1.62</v>
      </c>
      <c r="K97" s="135">
        <f t="shared" si="21"/>
        <v>1.62</v>
      </c>
      <c r="L97" s="135">
        <f t="shared" si="21"/>
        <v>1.62</v>
      </c>
      <c r="M97" s="135">
        <f t="shared" si="21"/>
        <v>1.62</v>
      </c>
      <c r="N97" s="135">
        <f t="shared" si="21"/>
        <v>1.62</v>
      </c>
      <c r="O97" s="135">
        <f t="shared" si="21"/>
        <v>1.62</v>
      </c>
      <c r="P97" s="135">
        <f t="shared" si="21"/>
        <v>1.62</v>
      </c>
      <c r="Q97" s="135">
        <f t="shared" si="21"/>
        <v>1.62</v>
      </c>
      <c r="R97" s="135">
        <f t="shared" si="21"/>
        <v>1.62</v>
      </c>
      <c r="S97" s="135">
        <f t="shared" si="22"/>
        <v>1.62</v>
      </c>
      <c r="T97" s="135">
        <f t="shared" si="22"/>
        <v>1.62</v>
      </c>
      <c r="U97" s="135">
        <f t="shared" si="22"/>
        <v>1.62</v>
      </c>
      <c r="V97" s="135">
        <f t="shared" si="22"/>
        <v>1.62</v>
      </c>
      <c r="W97" s="135">
        <f t="shared" si="22"/>
        <v>1.62</v>
      </c>
      <c r="X97" s="135">
        <f t="shared" si="22"/>
        <v>1.62</v>
      </c>
      <c r="Y97" s="135">
        <f t="shared" si="22"/>
        <v>1.62</v>
      </c>
      <c r="Z97" s="135">
        <f t="shared" si="22"/>
        <v>1.62</v>
      </c>
      <c r="AA97" s="135">
        <f t="shared" si="22"/>
        <v>1.62</v>
      </c>
      <c r="AB97" s="135">
        <f t="shared" si="22"/>
        <v>1.62</v>
      </c>
      <c r="AC97" s="135">
        <f t="shared" si="22"/>
        <v>1.62</v>
      </c>
      <c r="AD97" s="135">
        <f t="shared" si="22"/>
        <v>1.62</v>
      </c>
      <c r="AE97" s="135">
        <f t="shared" si="22"/>
        <v>1.62</v>
      </c>
      <c r="AF97" s="135">
        <f t="shared" si="22"/>
        <v>1.62</v>
      </c>
      <c r="AG97" s="137">
        <v>8</v>
      </c>
      <c r="AH97" s="51"/>
      <c r="AI97" s="52"/>
      <c r="AK97" s="53"/>
    </row>
    <row r="98" spans="1:37" x14ac:dyDescent="0.25">
      <c r="A98" s="123" t="s">
        <v>104</v>
      </c>
      <c r="B98" s="134">
        <v>8.36</v>
      </c>
      <c r="C98" s="135">
        <f t="shared" si="21"/>
        <v>8.36</v>
      </c>
      <c r="D98" s="135">
        <f t="shared" si="21"/>
        <v>8.36</v>
      </c>
      <c r="E98" s="135">
        <f t="shared" si="21"/>
        <v>8.36</v>
      </c>
      <c r="F98" s="135">
        <f t="shared" si="21"/>
        <v>8.36</v>
      </c>
      <c r="G98" s="135">
        <f t="shared" si="21"/>
        <v>8.36</v>
      </c>
      <c r="H98" s="135">
        <f t="shared" si="21"/>
        <v>8.36</v>
      </c>
      <c r="I98" s="135">
        <f t="shared" si="21"/>
        <v>8.36</v>
      </c>
      <c r="J98" s="135">
        <f t="shared" si="21"/>
        <v>8.36</v>
      </c>
      <c r="K98" s="135">
        <f t="shared" si="21"/>
        <v>8.36</v>
      </c>
      <c r="L98" s="135">
        <f t="shared" si="21"/>
        <v>8.36</v>
      </c>
      <c r="M98" s="135">
        <f t="shared" si="21"/>
        <v>8.36</v>
      </c>
      <c r="N98" s="135">
        <f t="shared" si="21"/>
        <v>8.36</v>
      </c>
      <c r="O98" s="135">
        <f t="shared" si="21"/>
        <v>8.36</v>
      </c>
      <c r="P98" s="135">
        <f t="shared" si="21"/>
        <v>8.36</v>
      </c>
      <c r="Q98" s="135">
        <f t="shared" si="21"/>
        <v>8.36</v>
      </c>
      <c r="R98" s="135">
        <f t="shared" si="21"/>
        <v>8.36</v>
      </c>
      <c r="S98" s="135">
        <f t="shared" si="22"/>
        <v>8.36</v>
      </c>
      <c r="T98" s="135">
        <f t="shared" si="22"/>
        <v>8.36</v>
      </c>
      <c r="U98" s="135">
        <f t="shared" si="22"/>
        <v>8.36</v>
      </c>
      <c r="V98" s="135">
        <f t="shared" si="22"/>
        <v>8.36</v>
      </c>
      <c r="W98" s="135">
        <f t="shared" si="22"/>
        <v>8.36</v>
      </c>
      <c r="X98" s="135">
        <f t="shared" si="22"/>
        <v>8.36</v>
      </c>
      <c r="Y98" s="135">
        <f t="shared" si="22"/>
        <v>8.36</v>
      </c>
      <c r="Z98" s="135">
        <f t="shared" si="22"/>
        <v>8.36</v>
      </c>
      <c r="AA98" s="135">
        <f t="shared" si="22"/>
        <v>8.36</v>
      </c>
      <c r="AB98" s="135">
        <f t="shared" si="22"/>
        <v>8.36</v>
      </c>
      <c r="AC98" s="135">
        <f t="shared" si="22"/>
        <v>8.36</v>
      </c>
      <c r="AD98" s="135">
        <f t="shared" si="22"/>
        <v>8.36</v>
      </c>
      <c r="AE98" s="135">
        <f t="shared" si="22"/>
        <v>8.36</v>
      </c>
      <c r="AF98" s="135">
        <f t="shared" si="22"/>
        <v>8.36</v>
      </c>
      <c r="AG98" s="137">
        <v>7.8</v>
      </c>
      <c r="AH98" s="51"/>
      <c r="AI98" s="52"/>
      <c r="AK98" s="53"/>
    </row>
    <row r="99" spans="1:37" x14ac:dyDescent="0.25">
      <c r="A99" s="123" t="s">
        <v>105</v>
      </c>
      <c r="B99" s="134">
        <v>8</v>
      </c>
      <c r="C99" s="135">
        <f t="shared" si="21"/>
        <v>8</v>
      </c>
      <c r="D99" s="135">
        <f t="shared" si="21"/>
        <v>8</v>
      </c>
      <c r="E99" s="135">
        <f t="shared" si="21"/>
        <v>8</v>
      </c>
      <c r="F99" s="135">
        <f t="shared" si="21"/>
        <v>8</v>
      </c>
      <c r="G99" s="135">
        <f t="shared" si="21"/>
        <v>8</v>
      </c>
      <c r="H99" s="135">
        <f t="shared" si="21"/>
        <v>8</v>
      </c>
      <c r="I99" s="135">
        <v>5.4</v>
      </c>
      <c r="J99" s="135">
        <f t="shared" si="21"/>
        <v>5.4</v>
      </c>
      <c r="K99" s="135">
        <f t="shared" si="21"/>
        <v>5.4</v>
      </c>
      <c r="L99" s="135">
        <f t="shared" si="21"/>
        <v>5.4</v>
      </c>
      <c r="M99" s="135">
        <f t="shared" si="21"/>
        <v>5.4</v>
      </c>
      <c r="N99" s="135">
        <f t="shared" si="21"/>
        <v>5.4</v>
      </c>
      <c r="O99" s="135">
        <f t="shared" si="21"/>
        <v>5.4</v>
      </c>
      <c r="P99" s="135">
        <f t="shared" si="21"/>
        <v>5.4</v>
      </c>
      <c r="Q99" s="135">
        <f t="shared" si="21"/>
        <v>5.4</v>
      </c>
      <c r="R99" s="135">
        <f t="shared" si="21"/>
        <v>5.4</v>
      </c>
      <c r="S99" s="135">
        <f t="shared" si="22"/>
        <v>5.4</v>
      </c>
      <c r="T99" s="135">
        <f t="shared" si="22"/>
        <v>5.4</v>
      </c>
      <c r="U99" s="135">
        <f t="shared" si="22"/>
        <v>5.4</v>
      </c>
      <c r="V99" s="135">
        <f t="shared" si="22"/>
        <v>5.4</v>
      </c>
      <c r="W99" s="135">
        <f t="shared" si="22"/>
        <v>5.4</v>
      </c>
      <c r="X99" s="135">
        <f t="shared" si="22"/>
        <v>5.4</v>
      </c>
      <c r="Y99" s="135">
        <f t="shared" si="22"/>
        <v>5.4</v>
      </c>
      <c r="Z99" s="135">
        <f t="shared" si="22"/>
        <v>5.4</v>
      </c>
      <c r="AA99" s="135">
        <f t="shared" si="22"/>
        <v>5.4</v>
      </c>
      <c r="AB99" s="135">
        <f t="shared" si="22"/>
        <v>5.4</v>
      </c>
      <c r="AC99" s="135">
        <f t="shared" si="22"/>
        <v>5.4</v>
      </c>
      <c r="AD99" s="135">
        <f t="shared" si="22"/>
        <v>5.4</v>
      </c>
      <c r="AE99" s="135">
        <f t="shared" si="22"/>
        <v>5.4</v>
      </c>
      <c r="AF99" s="135">
        <f t="shared" si="22"/>
        <v>5.4</v>
      </c>
      <c r="AG99" s="137">
        <v>7.6</v>
      </c>
      <c r="AH99" s="51"/>
      <c r="AI99" s="52"/>
      <c r="AK99" s="53"/>
    </row>
    <row r="100" spans="1:37" x14ac:dyDescent="0.25">
      <c r="A100" s="123" t="s">
        <v>106</v>
      </c>
      <c r="B100" s="134">
        <v>6.57</v>
      </c>
      <c r="C100" s="135">
        <f t="shared" si="21"/>
        <v>6.57</v>
      </c>
      <c r="D100" s="135">
        <f t="shared" si="21"/>
        <v>6.57</v>
      </c>
      <c r="E100" s="135">
        <f t="shared" si="21"/>
        <v>6.57</v>
      </c>
      <c r="F100" s="135">
        <f t="shared" si="21"/>
        <v>6.57</v>
      </c>
      <c r="G100" s="135">
        <f t="shared" si="21"/>
        <v>6.57</v>
      </c>
      <c r="H100" s="135">
        <f t="shared" si="21"/>
        <v>6.57</v>
      </c>
      <c r="I100" s="135">
        <f t="shared" si="21"/>
        <v>6.57</v>
      </c>
      <c r="J100" s="135">
        <f t="shared" si="21"/>
        <v>6.57</v>
      </c>
      <c r="K100" s="135">
        <f t="shared" si="21"/>
        <v>6.57</v>
      </c>
      <c r="L100" s="135">
        <f t="shared" si="21"/>
        <v>6.57</v>
      </c>
      <c r="M100" s="135">
        <f t="shared" si="21"/>
        <v>6.57</v>
      </c>
      <c r="N100" s="135">
        <f t="shared" si="21"/>
        <v>6.57</v>
      </c>
      <c r="O100" s="135">
        <f t="shared" si="21"/>
        <v>6.57</v>
      </c>
      <c r="P100" s="135">
        <f t="shared" si="21"/>
        <v>6.57</v>
      </c>
      <c r="Q100" s="135">
        <f t="shared" si="21"/>
        <v>6.57</v>
      </c>
      <c r="R100" s="135">
        <f t="shared" si="21"/>
        <v>6.57</v>
      </c>
      <c r="S100" s="135">
        <f t="shared" si="22"/>
        <v>6.57</v>
      </c>
      <c r="T100" s="135">
        <f t="shared" si="22"/>
        <v>6.57</v>
      </c>
      <c r="U100" s="135">
        <f t="shared" si="22"/>
        <v>6.57</v>
      </c>
      <c r="V100" s="135">
        <f t="shared" si="22"/>
        <v>6.57</v>
      </c>
      <c r="W100" s="135">
        <f t="shared" si="22"/>
        <v>6.57</v>
      </c>
      <c r="X100" s="135">
        <f t="shared" si="22"/>
        <v>6.57</v>
      </c>
      <c r="Y100" s="135">
        <f t="shared" si="22"/>
        <v>6.57</v>
      </c>
      <c r="Z100" s="135">
        <f t="shared" si="22"/>
        <v>6.57</v>
      </c>
      <c r="AA100" s="135">
        <f t="shared" si="22"/>
        <v>6.57</v>
      </c>
      <c r="AB100" s="135">
        <f t="shared" si="22"/>
        <v>6.57</v>
      </c>
      <c r="AC100" s="135">
        <f t="shared" si="22"/>
        <v>6.57</v>
      </c>
      <c r="AD100" s="135">
        <f t="shared" si="22"/>
        <v>6.57</v>
      </c>
      <c r="AE100" s="135">
        <f t="shared" si="22"/>
        <v>6.57</v>
      </c>
      <c r="AF100" s="135">
        <f t="shared" si="22"/>
        <v>6.57</v>
      </c>
      <c r="AG100" s="137">
        <v>7.5</v>
      </c>
      <c r="AH100" s="51"/>
      <c r="AI100" s="52"/>
      <c r="AK100" s="53"/>
    </row>
    <row r="101" spans="1:37" x14ac:dyDescent="0.25">
      <c r="A101" s="123" t="s">
        <v>107</v>
      </c>
      <c r="B101" s="134">
        <v>3.43</v>
      </c>
      <c r="C101" s="135">
        <f t="shared" si="21"/>
        <v>3.43</v>
      </c>
      <c r="D101" s="135">
        <f t="shared" si="21"/>
        <v>3.43</v>
      </c>
      <c r="E101" s="135">
        <f t="shared" si="21"/>
        <v>3.43</v>
      </c>
      <c r="F101" s="135">
        <f t="shared" si="21"/>
        <v>3.43</v>
      </c>
      <c r="G101" s="135">
        <f t="shared" si="21"/>
        <v>3.43</v>
      </c>
      <c r="H101" s="135">
        <f t="shared" si="21"/>
        <v>3.43</v>
      </c>
      <c r="I101" s="135">
        <f t="shared" si="21"/>
        <v>3.43</v>
      </c>
      <c r="J101" s="135">
        <f t="shared" si="21"/>
        <v>3.43</v>
      </c>
      <c r="K101" s="135">
        <f t="shared" si="21"/>
        <v>3.43</v>
      </c>
      <c r="L101" s="135">
        <f t="shared" si="21"/>
        <v>3.43</v>
      </c>
      <c r="M101" s="135">
        <f t="shared" si="21"/>
        <v>3.43</v>
      </c>
      <c r="N101" s="135">
        <f t="shared" si="21"/>
        <v>3.43</v>
      </c>
      <c r="O101" s="135">
        <f t="shared" si="21"/>
        <v>3.43</v>
      </c>
      <c r="P101" s="135">
        <f t="shared" si="21"/>
        <v>3.43</v>
      </c>
      <c r="Q101" s="135">
        <f t="shared" si="21"/>
        <v>3.43</v>
      </c>
      <c r="R101" s="135">
        <f t="shared" si="21"/>
        <v>3.43</v>
      </c>
      <c r="S101" s="135">
        <f t="shared" si="22"/>
        <v>3.43</v>
      </c>
      <c r="T101" s="135">
        <f t="shared" si="22"/>
        <v>3.43</v>
      </c>
      <c r="U101" s="135">
        <f t="shared" si="22"/>
        <v>3.43</v>
      </c>
      <c r="V101" s="135">
        <f t="shared" si="22"/>
        <v>3.43</v>
      </c>
      <c r="W101" s="135">
        <f t="shared" si="22"/>
        <v>3.43</v>
      </c>
      <c r="X101" s="135">
        <f t="shared" si="22"/>
        <v>3.43</v>
      </c>
      <c r="Y101" s="135">
        <f t="shared" si="22"/>
        <v>3.43</v>
      </c>
      <c r="Z101" s="135">
        <f t="shared" si="22"/>
        <v>3.43</v>
      </c>
      <c r="AA101" s="135">
        <f t="shared" si="22"/>
        <v>3.43</v>
      </c>
      <c r="AB101" s="135">
        <f t="shared" si="22"/>
        <v>3.43</v>
      </c>
      <c r="AC101" s="135">
        <f t="shared" si="22"/>
        <v>3.43</v>
      </c>
      <c r="AD101" s="135">
        <f t="shared" si="22"/>
        <v>3.43</v>
      </c>
      <c r="AE101" s="135">
        <f t="shared" si="22"/>
        <v>3.43</v>
      </c>
      <c r="AF101" s="135">
        <f t="shared" si="22"/>
        <v>3.43</v>
      </c>
      <c r="AG101" s="137">
        <v>7.5</v>
      </c>
      <c r="AH101" s="51"/>
      <c r="AI101" s="52"/>
      <c r="AK101" s="53"/>
    </row>
    <row r="102" spans="1:37" x14ac:dyDescent="0.25">
      <c r="A102" s="123" t="s">
        <v>108</v>
      </c>
      <c r="B102" s="134">
        <v>8</v>
      </c>
      <c r="C102" s="135">
        <f t="shared" si="21"/>
        <v>8</v>
      </c>
      <c r="D102" s="135">
        <f t="shared" si="21"/>
        <v>8</v>
      </c>
      <c r="E102" s="135">
        <f t="shared" si="21"/>
        <v>8</v>
      </c>
      <c r="F102" s="135">
        <f t="shared" si="21"/>
        <v>8</v>
      </c>
      <c r="G102" s="135">
        <f t="shared" si="21"/>
        <v>8</v>
      </c>
      <c r="H102" s="135">
        <f t="shared" si="21"/>
        <v>8</v>
      </c>
      <c r="I102" s="135">
        <f t="shared" si="21"/>
        <v>8</v>
      </c>
      <c r="J102" s="135">
        <f t="shared" si="21"/>
        <v>8</v>
      </c>
      <c r="K102" s="135">
        <f t="shared" si="21"/>
        <v>8</v>
      </c>
      <c r="L102" s="135">
        <f t="shared" si="21"/>
        <v>8</v>
      </c>
      <c r="M102" s="135">
        <f t="shared" si="21"/>
        <v>8</v>
      </c>
      <c r="N102" s="135">
        <f t="shared" si="21"/>
        <v>8</v>
      </c>
      <c r="O102" s="135">
        <f t="shared" si="21"/>
        <v>8</v>
      </c>
      <c r="P102" s="135">
        <f t="shared" si="21"/>
        <v>8</v>
      </c>
      <c r="Q102" s="135">
        <f t="shared" si="21"/>
        <v>8</v>
      </c>
      <c r="R102" s="135">
        <f t="shared" si="21"/>
        <v>8</v>
      </c>
      <c r="S102" s="135">
        <f t="shared" si="22"/>
        <v>8</v>
      </c>
      <c r="T102" s="135">
        <f t="shared" si="22"/>
        <v>8</v>
      </c>
      <c r="U102" s="135">
        <f t="shared" si="22"/>
        <v>8</v>
      </c>
      <c r="V102" s="135">
        <f t="shared" si="22"/>
        <v>8</v>
      </c>
      <c r="W102" s="135">
        <f t="shared" si="22"/>
        <v>8</v>
      </c>
      <c r="X102" s="135">
        <f t="shared" si="22"/>
        <v>8</v>
      </c>
      <c r="Y102" s="135">
        <f t="shared" si="22"/>
        <v>8</v>
      </c>
      <c r="Z102" s="135">
        <f t="shared" si="22"/>
        <v>8</v>
      </c>
      <c r="AA102" s="135">
        <f t="shared" si="22"/>
        <v>8</v>
      </c>
      <c r="AB102" s="135">
        <f t="shared" si="22"/>
        <v>8</v>
      </c>
      <c r="AC102" s="135">
        <f t="shared" si="22"/>
        <v>8</v>
      </c>
      <c r="AD102" s="135">
        <f t="shared" si="22"/>
        <v>8</v>
      </c>
      <c r="AE102" s="135">
        <f t="shared" si="22"/>
        <v>8</v>
      </c>
      <c r="AF102" s="135">
        <f t="shared" si="22"/>
        <v>8</v>
      </c>
      <c r="AG102" s="137">
        <v>7</v>
      </c>
      <c r="AH102" s="51"/>
      <c r="AI102" s="52"/>
      <c r="AK102" s="53"/>
    </row>
    <row r="103" spans="1:37" x14ac:dyDescent="0.25">
      <c r="A103" s="123" t="s">
        <v>109</v>
      </c>
      <c r="B103" s="134">
        <v>2.96</v>
      </c>
      <c r="C103" s="135">
        <f t="shared" si="21"/>
        <v>2.96</v>
      </c>
      <c r="D103" s="135">
        <f t="shared" si="21"/>
        <v>2.96</v>
      </c>
      <c r="E103" s="135">
        <f t="shared" si="21"/>
        <v>2.96</v>
      </c>
      <c r="F103" s="135">
        <f t="shared" si="21"/>
        <v>2.96</v>
      </c>
      <c r="G103" s="135">
        <f t="shared" si="21"/>
        <v>2.96</v>
      </c>
      <c r="H103" s="135">
        <f t="shared" si="21"/>
        <v>2.96</v>
      </c>
      <c r="I103" s="135">
        <f t="shared" si="21"/>
        <v>2.96</v>
      </c>
      <c r="J103" s="135">
        <f t="shared" si="21"/>
        <v>2.96</v>
      </c>
      <c r="K103" s="135">
        <f t="shared" si="21"/>
        <v>2.96</v>
      </c>
      <c r="L103" s="135">
        <f t="shared" si="21"/>
        <v>2.96</v>
      </c>
      <c r="M103" s="135">
        <f t="shared" si="21"/>
        <v>2.96</v>
      </c>
      <c r="N103" s="135">
        <f t="shared" si="21"/>
        <v>2.96</v>
      </c>
      <c r="O103" s="135">
        <f t="shared" si="21"/>
        <v>2.96</v>
      </c>
      <c r="P103" s="135">
        <f t="shared" si="21"/>
        <v>2.96</v>
      </c>
      <c r="Q103" s="135">
        <f t="shared" si="21"/>
        <v>2.96</v>
      </c>
      <c r="R103" s="135">
        <f t="shared" si="21"/>
        <v>2.96</v>
      </c>
      <c r="S103" s="135">
        <f t="shared" si="22"/>
        <v>2.96</v>
      </c>
      <c r="T103" s="135">
        <f t="shared" si="22"/>
        <v>2.96</v>
      </c>
      <c r="U103" s="135">
        <f t="shared" si="22"/>
        <v>2.96</v>
      </c>
      <c r="V103" s="135">
        <f t="shared" si="22"/>
        <v>2.96</v>
      </c>
      <c r="W103" s="135">
        <f t="shared" si="22"/>
        <v>2.96</v>
      </c>
      <c r="X103" s="135">
        <f t="shared" si="22"/>
        <v>2.96</v>
      </c>
      <c r="Y103" s="135">
        <f t="shared" si="22"/>
        <v>2.96</v>
      </c>
      <c r="Z103" s="135">
        <f t="shared" si="22"/>
        <v>2.96</v>
      </c>
      <c r="AA103" s="135">
        <f t="shared" si="22"/>
        <v>2.96</v>
      </c>
      <c r="AB103" s="135">
        <f t="shared" si="22"/>
        <v>2.96</v>
      </c>
      <c r="AC103" s="135">
        <f t="shared" si="22"/>
        <v>2.96</v>
      </c>
      <c r="AD103" s="135">
        <f t="shared" si="22"/>
        <v>2.96</v>
      </c>
      <c r="AE103" s="135">
        <f t="shared" si="22"/>
        <v>2.96</v>
      </c>
      <c r="AF103" s="135">
        <f t="shared" si="22"/>
        <v>2.96</v>
      </c>
      <c r="AG103" s="137">
        <v>7</v>
      </c>
      <c r="AH103" s="51"/>
      <c r="AI103" s="52"/>
      <c r="AK103" s="53"/>
    </row>
    <row r="104" spans="1:37" x14ac:dyDescent="0.25">
      <c r="A104" s="123" t="s">
        <v>110</v>
      </c>
      <c r="B104" s="134">
        <v>7</v>
      </c>
      <c r="C104" s="135">
        <f>B104</f>
        <v>7</v>
      </c>
      <c r="D104" s="135">
        <f t="shared" si="21"/>
        <v>7</v>
      </c>
      <c r="E104" s="135">
        <f t="shared" si="21"/>
        <v>7</v>
      </c>
      <c r="F104" s="135">
        <f t="shared" si="21"/>
        <v>7</v>
      </c>
      <c r="G104" s="135">
        <f t="shared" si="21"/>
        <v>7</v>
      </c>
      <c r="H104" s="135">
        <f t="shared" si="21"/>
        <v>7</v>
      </c>
      <c r="I104" s="135">
        <f t="shared" si="21"/>
        <v>7</v>
      </c>
      <c r="J104" s="135">
        <f t="shared" si="21"/>
        <v>7</v>
      </c>
      <c r="K104" s="135">
        <f t="shared" si="21"/>
        <v>7</v>
      </c>
      <c r="L104" s="135">
        <f t="shared" si="21"/>
        <v>7</v>
      </c>
      <c r="M104" s="135">
        <f t="shared" si="21"/>
        <v>7</v>
      </c>
      <c r="N104" s="135">
        <f t="shared" si="21"/>
        <v>7</v>
      </c>
      <c r="O104" s="135">
        <f t="shared" si="21"/>
        <v>7</v>
      </c>
      <c r="P104" s="135">
        <f t="shared" si="21"/>
        <v>7</v>
      </c>
      <c r="Q104" s="135">
        <f t="shared" si="21"/>
        <v>7</v>
      </c>
      <c r="R104" s="135">
        <f t="shared" si="21"/>
        <v>7</v>
      </c>
      <c r="S104" s="135">
        <f t="shared" si="22"/>
        <v>7</v>
      </c>
      <c r="T104" s="135">
        <f t="shared" si="22"/>
        <v>7</v>
      </c>
      <c r="U104" s="135">
        <f t="shared" si="22"/>
        <v>7</v>
      </c>
      <c r="V104" s="135">
        <f t="shared" si="22"/>
        <v>7</v>
      </c>
      <c r="W104" s="135">
        <f t="shared" si="22"/>
        <v>7</v>
      </c>
      <c r="X104" s="135">
        <f t="shared" si="22"/>
        <v>7</v>
      </c>
      <c r="Y104" s="135">
        <f t="shared" si="22"/>
        <v>7</v>
      </c>
      <c r="Z104" s="135">
        <f t="shared" si="22"/>
        <v>7</v>
      </c>
      <c r="AA104" s="135">
        <f t="shared" si="22"/>
        <v>7</v>
      </c>
      <c r="AB104" s="135">
        <f t="shared" si="22"/>
        <v>7</v>
      </c>
      <c r="AC104" s="135">
        <f t="shared" si="22"/>
        <v>7</v>
      </c>
      <c r="AD104" s="135">
        <f t="shared" si="22"/>
        <v>7</v>
      </c>
      <c r="AE104" s="135">
        <f t="shared" si="22"/>
        <v>7</v>
      </c>
      <c r="AF104" s="135">
        <f t="shared" si="22"/>
        <v>7</v>
      </c>
      <c r="AG104" s="137">
        <v>7</v>
      </c>
      <c r="AH104" s="51"/>
      <c r="AI104" s="52"/>
      <c r="AK104" s="53"/>
    </row>
    <row r="105" spans="1:37" x14ac:dyDescent="0.25">
      <c r="A105" s="123" t="s">
        <v>111</v>
      </c>
      <c r="B105" s="134">
        <v>3.47</v>
      </c>
      <c r="C105" s="135">
        <f t="shared" ref="C105:R120" si="23">B105</f>
        <v>3.47</v>
      </c>
      <c r="D105" s="135">
        <f t="shared" si="23"/>
        <v>3.47</v>
      </c>
      <c r="E105" s="135">
        <f t="shared" si="23"/>
        <v>3.47</v>
      </c>
      <c r="F105" s="135">
        <f t="shared" si="23"/>
        <v>3.47</v>
      </c>
      <c r="G105" s="135">
        <f t="shared" si="23"/>
        <v>3.47</v>
      </c>
      <c r="H105" s="135">
        <f t="shared" si="23"/>
        <v>3.47</v>
      </c>
      <c r="I105" s="135">
        <f t="shared" si="23"/>
        <v>3.47</v>
      </c>
      <c r="J105" s="135">
        <f t="shared" si="23"/>
        <v>3.47</v>
      </c>
      <c r="K105" s="135">
        <f t="shared" si="23"/>
        <v>3.47</v>
      </c>
      <c r="L105" s="135">
        <f t="shared" si="23"/>
        <v>3.47</v>
      </c>
      <c r="M105" s="135">
        <f t="shared" si="23"/>
        <v>3.47</v>
      </c>
      <c r="N105" s="135">
        <f t="shared" si="23"/>
        <v>3.47</v>
      </c>
      <c r="O105" s="135">
        <f t="shared" si="23"/>
        <v>3.47</v>
      </c>
      <c r="P105" s="135">
        <f t="shared" si="23"/>
        <v>3.47</v>
      </c>
      <c r="Q105" s="135">
        <f t="shared" si="23"/>
        <v>3.47</v>
      </c>
      <c r="R105" s="135">
        <f t="shared" si="23"/>
        <v>3.47</v>
      </c>
      <c r="S105" s="135">
        <f t="shared" ref="S105:AF123" si="24">R105</f>
        <v>3.47</v>
      </c>
      <c r="T105" s="135">
        <f t="shared" si="24"/>
        <v>3.47</v>
      </c>
      <c r="U105" s="135">
        <f t="shared" si="24"/>
        <v>3.47</v>
      </c>
      <c r="V105" s="135">
        <f t="shared" si="24"/>
        <v>3.47</v>
      </c>
      <c r="W105" s="135">
        <f t="shared" si="24"/>
        <v>3.47</v>
      </c>
      <c r="X105" s="135">
        <f t="shared" si="24"/>
        <v>3.47</v>
      </c>
      <c r="Y105" s="135">
        <f t="shared" si="24"/>
        <v>3.47</v>
      </c>
      <c r="Z105" s="135">
        <f t="shared" si="24"/>
        <v>3.47</v>
      </c>
      <c r="AA105" s="135">
        <f t="shared" si="24"/>
        <v>3.47</v>
      </c>
      <c r="AB105" s="135">
        <f t="shared" si="24"/>
        <v>3.47</v>
      </c>
      <c r="AC105" s="135">
        <f t="shared" si="24"/>
        <v>3.47</v>
      </c>
      <c r="AD105" s="135">
        <f t="shared" si="24"/>
        <v>3.47</v>
      </c>
      <c r="AE105" s="135">
        <f t="shared" si="24"/>
        <v>3.47</v>
      </c>
      <c r="AF105" s="135">
        <f t="shared" si="24"/>
        <v>3.47</v>
      </c>
      <c r="AG105" s="137">
        <v>6.6</v>
      </c>
      <c r="AH105" s="51"/>
      <c r="AI105" s="52"/>
      <c r="AK105" s="53"/>
    </row>
    <row r="106" spans="1:37" x14ac:dyDescent="0.25">
      <c r="A106" s="123" t="s">
        <v>112</v>
      </c>
      <c r="B106" s="134">
        <v>2.1</v>
      </c>
      <c r="C106" s="135">
        <f t="shared" si="23"/>
        <v>2.1</v>
      </c>
      <c r="D106" s="135">
        <f t="shared" si="23"/>
        <v>2.1</v>
      </c>
      <c r="E106" s="135">
        <f t="shared" si="23"/>
        <v>2.1</v>
      </c>
      <c r="F106" s="135">
        <f t="shared" si="23"/>
        <v>2.1</v>
      </c>
      <c r="G106" s="135">
        <f t="shared" si="23"/>
        <v>2.1</v>
      </c>
      <c r="H106" s="135">
        <f t="shared" si="23"/>
        <v>2.1</v>
      </c>
      <c r="I106" s="135">
        <f t="shared" si="23"/>
        <v>2.1</v>
      </c>
      <c r="J106" s="135">
        <f t="shared" si="23"/>
        <v>2.1</v>
      </c>
      <c r="K106" s="135">
        <f t="shared" si="23"/>
        <v>2.1</v>
      </c>
      <c r="L106" s="135">
        <f t="shared" si="23"/>
        <v>2.1</v>
      </c>
      <c r="M106" s="135">
        <f t="shared" si="23"/>
        <v>2.1</v>
      </c>
      <c r="N106" s="135">
        <f t="shared" si="23"/>
        <v>2.1</v>
      </c>
      <c r="O106" s="135">
        <f t="shared" si="23"/>
        <v>2.1</v>
      </c>
      <c r="P106" s="135">
        <f t="shared" si="23"/>
        <v>2.1</v>
      </c>
      <c r="Q106" s="135">
        <f t="shared" si="23"/>
        <v>2.1</v>
      </c>
      <c r="R106" s="135">
        <f t="shared" si="23"/>
        <v>2.1</v>
      </c>
      <c r="S106" s="135">
        <f t="shared" si="24"/>
        <v>2.1</v>
      </c>
      <c r="T106" s="135">
        <f t="shared" si="24"/>
        <v>2.1</v>
      </c>
      <c r="U106" s="135">
        <f t="shared" si="24"/>
        <v>2.1</v>
      </c>
      <c r="V106" s="135">
        <f t="shared" si="24"/>
        <v>2.1</v>
      </c>
      <c r="W106" s="135">
        <f t="shared" si="24"/>
        <v>2.1</v>
      </c>
      <c r="X106" s="135">
        <f t="shared" si="24"/>
        <v>2.1</v>
      </c>
      <c r="Y106" s="135">
        <f t="shared" si="24"/>
        <v>2.1</v>
      </c>
      <c r="Z106" s="135">
        <f t="shared" si="24"/>
        <v>2.1</v>
      </c>
      <c r="AA106" s="135">
        <f t="shared" si="24"/>
        <v>2.1</v>
      </c>
      <c r="AB106" s="135">
        <f t="shared" si="24"/>
        <v>2.1</v>
      </c>
      <c r="AC106" s="135">
        <f t="shared" si="24"/>
        <v>2.1</v>
      </c>
      <c r="AD106" s="135">
        <f t="shared" si="24"/>
        <v>2.1</v>
      </c>
      <c r="AE106" s="135">
        <f t="shared" si="24"/>
        <v>2.1</v>
      </c>
      <c r="AF106" s="135">
        <f t="shared" si="24"/>
        <v>2.1</v>
      </c>
      <c r="AG106" s="137">
        <v>6</v>
      </c>
      <c r="AH106" s="51"/>
      <c r="AI106" s="52"/>
      <c r="AK106" s="53"/>
    </row>
    <row r="107" spans="1:37" x14ac:dyDescent="0.25">
      <c r="A107" s="123" t="s">
        <v>113</v>
      </c>
      <c r="B107" s="134">
        <v>9.3000000000000007</v>
      </c>
      <c r="C107" s="135">
        <f t="shared" si="23"/>
        <v>9.3000000000000007</v>
      </c>
      <c r="D107" s="135">
        <f t="shared" si="23"/>
        <v>9.3000000000000007</v>
      </c>
      <c r="E107" s="135">
        <f t="shared" si="23"/>
        <v>9.3000000000000007</v>
      </c>
      <c r="F107" s="135">
        <f t="shared" si="23"/>
        <v>9.3000000000000007</v>
      </c>
      <c r="G107" s="135">
        <f t="shared" si="23"/>
        <v>9.3000000000000007</v>
      </c>
      <c r="H107" s="135">
        <f t="shared" si="23"/>
        <v>9.3000000000000007</v>
      </c>
      <c r="I107" s="135">
        <f t="shared" si="23"/>
        <v>9.3000000000000007</v>
      </c>
      <c r="J107" s="135">
        <f t="shared" si="23"/>
        <v>9.3000000000000007</v>
      </c>
      <c r="K107" s="135">
        <f t="shared" si="23"/>
        <v>9.3000000000000007</v>
      </c>
      <c r="L107" s="135">
        <f t="shared" si="23"/>
        <v>9.3000000000000007</v>
      </c>
      <c r="M107" s="135">
        <f t="shared" si="23"/>
        <v>9.3000000000000007</v>
      </c>
      <c r="N107" s="135">
        <f t="shared" si="23"/>
        <v>9.3000000000000007</v>
      </c>
      <c r="O107" s="135">
        <f t="shared" si="23"/>
        <v>9.3000000000000007</v>
      </c>
      <c r="P107" s="135">
        <f t="shared" si="23"/>
        <v>9.3000000000000007</v>
      </c>
      <c r="Q107" s="135">
        <f t="shared" si="23"/>
        <v>9.3000000000000007</v>
      </c>
      <c r="R107" s="135">
        <f t="shared" si="23"/>
        <v>9.3000000000000007</v>
      </c>
      <c r="S107" s="135">
        <f t="shared" si="24"/>
        <v>9.3000000000000007</v>
      </c>
      <c r="T107" s="135">
        <f t="shared" si="24"/>
        <v>9.3000000000000007</v>
      </c>
      <c r="U107" s="135">
        <f t="shared" si="24"/>
        <v>9.3000000000000007</v>
      </c>
      <c r="V107" s="135">
        <f t="shared" si="24"/>
        <v>9.3000000000000007</v>
      </c>
      <c r="W107" s="135">
        <f t="shared" si="24"/>
        <v>9.3000000000000007</v>
      </c>
      <c r="X107" s="135">
        <f t="shared" si="24"/>
        <v>9.3000000000000007</v>
      </c>
      <c r="Y107" s="135">
        <f t="shared" si="24"/>
        <v>9.3000000000000007</v>
      </c>
      <c r="Z107" s="135">
        <f t="shared" si="24"/>
        <v>9.3000000000000007</v>
      </c>
      <c r="AA107" s="135">
        <f t="shared" si="24"/>
        <v>9.3000000000000007</v>
      </c>
      <c r="AB107" s="135">
        <f t="shared" si="24"/>
        <v>9.3000000000000007</v>
      </c>
      <c r="AC107" s="135">
        <f t="shared" si="24"/>
        <v>9.3000000000000007</v>
      </c>
      <c r="AD107" s="135">
        <f t="shared" si="24"/>
        <v>9.3000000000000007</v>
      </c>
      <c r="AE107" s="135">
        <f t="shared" si="24"/>
        <v>9.3000000000000007</v>
      </c>
      <c r="AF107" s="135">
        <f t="shared" si="24"/>
        <v>9.3000000000000007</v>
      </c>
      <c r="AG107" s="137">
        <v>5.0999999999999996</v>
      </c>
      <c r="AH107" s="51"/>
      <c r="AI107" s="52"/>
      <c r="AK107" s="53"/>
    </row>
    <row r="108" spans="1:37" x14ac:dyDescent="0.25">
      <c r="A108" s="123" t="s">
        <v>114</v>
      </c>
      <c r="B108" s="134">
        <v>0</v>
      </c>
      <c r="C108" s="135">
        <f t="shared" si="23"/>
        <v>0</v>
      </c>
      <c r="D108" s="135">
        <f t="shared" si="23"/>
        <v>0</v>
      </c>
      <c r="E108" s="135">
        <f t="shared" si="23"/>
        <v>0</v>
      </c>
      <c r="F108" s="135">
        <f t="shared" si="23"/>
        <v>0</v>
      </c>
      <c r="G108" s="135">
        <f t="shared" si="23"/>
        <v>0</v>
      </c>
      <c r="H108" s="135">
        <f t="shared" si="23"/>
        <v>0</v>
      </c>
      <c r="I108" s="135">
        <f t="shared" si="23"/>
        <v>0</v>
      </c>
      <c r="J108" s="135">
        <f t="shared" si="23"/>
        <v>0</v>
      </c>
      <c r="K108" s="135">
        <f t="shared" si="23"/>
        <v>0</v>
      </c>
      <c r="L108" s="135">
        <f t="shared" si="23"/>
        <v>0</v>
      </c>
      <c r="M108" s="135">
        <f t="shared" si="23"/>
        <v>0</v>
      </c>
      <c r="N108" s="135">
        <f t="shared" si="23"/>
        <v>0</v>
      </c>
      <c r="O108" s="135">
        <f t="shared" si="23"/>
        <v>0</v>
      </c>
      <c r="P108" s="135">
        <f t="shared" si="23"/>
        <v>0</v>
      </c>
      <c r="Q108" s="135">
        <f t="shared" si="23"/>
        <v>0</v>
      </c>
      <c r="R108" s="135">
        <f t="shared" si="23"/>
        <v>0</v>
      </c>
      <c r="S108" s="135">
        <f t="shared" si="24"/>
        <v>0</v>
      </c>
      <c r="T108" s="135">
        <f t="shared" si="24"/>
        <v>0</v>
      </c>
      <c r="U108" s="135">
        <f t="shared" si="24"/>
        <v>0</v>
      </c>
      <c r="V108" s="135">
        <f t="shared" si="24"/>
        <v>0</v>
      </c>
      <c r="W108" s="135">
        <f t="shared" si="24"/>
        <v>0</v>
      </c>
      <c r="X108" s="135">
        <f t="shared" si="24"/>
        <v>0</v>
      </c>
      <c r="Y108" s="135">
        <f t="shared" si="24"/>
        <v>0</v>
      </c>
      <c r="Z108" s="135">
        <f t="shared" si="24"/>
        <v>0</v>
      </c>
      <c r="AA108" s="135">
        <f t="shared" si="24"/>
        <v>0</v>
      </c>
      <c r="AB108" s="135">
        <f t="shared" si="24"/>
        <v>0</v>
      </c>
      <c r="AC108" s="135">
        <f t="shared" si="24"/>
        <v>0</v>
      </c>
      <c r="AD108" s="135">
        <f t="shared" si="24"/>
        <v>0</v>
      </c>
      <c r="AE108" s="135">
        <f t="shared" si="24"/>
        <v>0</v>
      </c>
      <c r="AF108" s="135">
        <f t="shared" si="24"/>
        <v>0</v>
      </c>
      <c r="AG108" s="137">
        <v>5</v>
      </c>
      <c r="AH108" s="51"/>
      <c r="AI108" s="52"/>
      <c r="AK108" s="53"/>
    </row>
    <row r="109" spans="1:37" x14ac:dyDescent="0.25">
      <c r="A109" s="123" t="s">
        <v>115</v>
      </c>
      <c r="B109" s="134">
        <v>0</v>
      </c>
      <c r="C109" s="135">
        <f t="shared" si="23"/>
        <v>0</v>
      </c>
      <c r="D109" s="135">
        <f t="shared" si="23"/>
        <v>0</v>
      </c>
      <c r="E109" s="135">
        <f t="shared" si="23"/>
        <v>0</v>
      </c>
      <c r="F109" s="135">
        <f t="shared" si="23"/>
        <v>0</v>
      </c>
      <c r="G109" s="135">
        <f t="shared" si="23"/>
        <v>0</v>
      </c>
      <c r="H109" s="135">
        <f t="shared" si="23"/>
        <v>0</v>
      </c>
      <c r="I109" s="135">
        <f t="shared" si="23"/>
        <v>0</v>
      </c>
      <c r="J109" s="135">
        <f t="shared" si="23"/>
        <v>0</v>
      </c>
      <c r="K109" s="135">
        <f t="shared" si="23"/>
        <v>0</v>
      </c>
      <c r="L109" s="135">
        <f t="shared" si="23"/>
        <v>0</v>
      </c>
      <c r="M109" s="135">
        <f t="shared" si="23"/>
        <v>0</v>
      </c>
      <c r="N109" s="135">
        <f t="shared" si="23"/>
        <v>0</v>
      </c>
      <c r="O109" s="135">
        <f t="shared" si="23"/>
        <v>0</v>
      </c>
      <c r="P109" s="135">
        <f t="shared" si="23"/>
        <v>0</v>
      </c>
      <c r="Q109" s="135">
        <f t="shared" si="23"/>
        <v>0</v>
      </c>
      <c r="R109" s="135">
        <f t="shared" si="23"/>
        <v>0</v>
      </c>
      <c r="S109" s="135">
        <f t="shared" si="24"/>
        <v>0</v>
      </c>
      <c r="T109" s="135">
        <f t="shared" si="24"/>
        <v>0</v>
      </c>
      <c r="U109" s="135">
        <f t="shared" si="24"/>
        <v>0</v>
      </c>
      <c r="V109" s="135">
        <f t="shared" si="24"/>
        <v>0</v>
      </c>
      <c r="W109" s="135">
        <f t="shared" si="24"/>
        <v>0</v>
      </c>
      <c r="X109" s="135">
        <f t="shared" si="24"/>
        <v>0</v>
      </c>
      <c r="Y109" s="135">
        <f t="shared" si="24"/>
        <v>0</v>
      </c>
      <c r="Z109" s="135">
        <f t="shared" si="24"/>
        <v>0</v>
      </c>
      <c r="AA109" s="135">
        <f t="shared" si="24"/>
        <v>0</v>
      </c>
      <c r="AB109" s="135">
        <f t="shared" si="24"/>
        <v>0</v>
      </c>
      <c r="AC109" s="135">
        <f t="shared" si="24"/>
        <v>0</v>
      </c>
      <c r="AD109" s="135">
        <f t="shared" si="24"/>
        <v>0</v>
      </c>
      <c r="AE109" s="135">
        <f t="shared" si="24"/>
        <v>0</v>
      </c>
      <c r="AF109" s="135">
        <f t="shared" si="24"/>
        <v>0</v>
      </c>
      <c r="AG109" s="137">
        <v>5</v>
      </c>
      <c r="AH109" s="51"/>
      <c r="AI109" s="52"/>
      <c r="AK109" s="53"/>
    </row>
    <row r="110" spans="1:37" x14ac:dyDescent="0.25">
      <c r="A110" s="123" t="s">
        <v>116</v>
      </c>
      <c r="B110" s="134">
        <v>5</v>
      </c>
      <c r="C110" s="135">
        <f t="shared" si="23"/>
        <v>5</v>
      </c>
      <c r="D110" s="135">
        <f t="shared" si="23"/>
        <v>5</v>
      </c>
      <c r="E110" s="135">
        <f t="shared" si="23"/>
        <v>5</v>
      </c>
      <c r="F110" s="135">
        <f t="shared" si="23"/>
        <v>5</v>
      </c>
      <c r="G110" s="135">
        <f t="shared" si="23"/>
        <v>5</v>
      </c>
      <c r="H110" s="135">
        <f t="shared" si="23"/>
        <v>5</v>
      </c>
      <c r="I110" s="135">
        <f t="shared" si="23"/>
        <v>5</v>
      </c>
      <c r="J110" s="135">
        <f t="shared" si="23"/>
        <v>5</v>
      </c>
      <c r="K110" s="135">
        <f t="shared" si="23"/>
        <v>5</v>
      </c>
      <c r="L110" s="135">
        <f t="shared" si="23"/>
        <v>5</v>
      </c>
      <c r="M110" s="135">
        <f t="shared" si="23"/>
        <v>5</v>
      </c>
      <c r="N110" s="135">
        <f t="shared" si="23"/>
        <v>5</v>
      </c>
      <c r="O110" s="135">
        <f t="shared" si="23"/>
        <v>5</v>
      </c>
      <c r="P110" s="135">
        <f t="shared" si="23"/>
        <v>5</v>
      </c>
      <c r="Q110" s="135">
        <f t="shared" si="23"/>
        <v>5</v>
      </c>
      <c r="R110" s="135">
        <f t="shared" si="23"/>
        <v>5</v>
      </c>
      <c r="S110" s="135">
        <f t="shared" si="24"/>
        <v>5</v>
      </c>
      <c r="T110" s="135">
        <f t="shared" si="24"/>
        <v>5</v>
      </c>
      <c r="U110" s="135">
        <f t="shared" si="24"/>
        <v>5</v>
      </c>
      <c r="V110" s="135">
        <f t="shared" si="24"/>
        <v>5</v>
      </c>
      <c r="W110" s="135">
        <f t="shared" si="24"/>
        <v>5</v>
      </c>
      <c r="X110" s="135">
        <f t="shared" si="24"/>
        <v>5</v>
      </c>
      <c r="Y110" s="135">
        <f t="shared" si="24"/>
        <v>5</v>
      </c>
      <c r="Z110" s="135">
        <f t="shared" si="24"/>
        <v>5</v>
      </c>
      <c r="AA110" s="135">
        <f t="shared" si="24"/>
        <v>5</v>
      </c>
      <c r="AB110" s="135">
        <f t="shared" si="24"/>
        <v>5</v>
      </c>
      <c r="AC110" s="135">
        <f t="shared" si="24"/>
        <v>5</v>
      </c>
      <c r="AD110" s="135">
        <f t="shared" si="24"/>
        <v>5</v>
      </c>
      <c r="AE110" s="135">
        <f t="shared" si="24"/>
        <v>5</v>
      </c>
      <c r="AF110" s="135">
        <f t="shared" si="24"/>
        <v>5</v>
      </c>
      <c r="AG110" s="137">
        <v>5</v>
      </c>
      <c r="AH110" s="51"/>
      <c r="AI110" s="52"/>
      <c r="AK110" s="53"/>
    </row>
    <row r="111" spans="1:37" x14ac:dyDescent="0.25">
      <c r="A111" s="123" t="s">
        <v>117</v>
      </c>
      <c r="B111" s="134">
        <v>1</v>
      </c>
      <c r="C111" s="135">
        <f t="shared" si="23"/>
        <v>1</v>
      </c>
      <c r="D111" s="135">
        <f t="shared" si="23"/>
        <v>1</v>
      </c>
      <c r="E111" s="135">
        <f t="shared" si="23"/>
        <v>1</v>
      </c>
      <c r="F111" s="135">
        <f t="shared" si="23"/>
        <v>1</v>
      </c>
      <c r="G111" s="135">
        <f t="shared" si="23"/>
        <v>1</v>
      </c>
      <c r="H111" s="135">
        <f t="shared" si="23"/>
        <v>1</v>
      </c>
      <c r="I111" s="135">
        <f t="shared" si="23"/>
        <v>1</v>
      </c>
      <c r="J111" s="135">
        <f t="shared" si="23"/>
        <v>1</v>
      </c>
      <c r="K111" s="135">
        <f t="shared" si="23"/>
        <v>1</v>
      </c>
      <c r="L111" s="135">
        <f t="shared" si="23"/>
        <v>1</v>
      </c>
      <c r="M111" s="135">
        <f t="shared" si="23"/>
        <v>1</v>
      </c>
      <c r="N111" s="135">
        <f t="shared" si="23"/>
        <v>1</v>
      </c>
      <c r="O111" s="135">
        <f t="shared" si="23"/>
        <v>1</v>
      </c>
      <c r="P111" s="135">
        <f t="shared" si="23"/>
        <v>1</v>
      </c>
      <c r="Q111" s="135">
        <f t="shared" si="23"/>
        <v>1</v>
      </c>
      <c r="R111" s="135">
        <f t="shared" si="23"/>
        <v>1</v>
      </c>
      <c r="S111" s="135">
        <f t="shared" si="24"/>
        <v>1</v>
      </c>
      <c r="T111" s="135">
        <f t="shared" si="24"/>
        <v>1</v>
      </c>
      <c r="U111" s="135">
        <f t="shared" si="24"/>
        <v>1</v>
      </c>
      <c r="V111" s="135">
        <f t="shared" si="24"/>
        <v>1</v>
      </c>
      <c r="W111" s="135">
        <f t="shared" si="24"/>
        <v>1</v>
      </c>
      <c r="X111" s="135">
        <f t="shared" si="24"/>
        <v>1</v>
      </c>
      <c r="Y111" s="135">
        <f t="shared" si="24"/>
        <v>1</v>
      </c>
      <c r="Z111" s="135">
        <f t="shared" si="24"/>
        <v>1</v>
      </c>
      <c r="AA111" s="135">
        <f t="shared" si="24"/>
        <v>1</v>
      </c>
      <c r="AB111" s="135">
        <f t="shared" si="24"/>
        <v>1</v>
      </c>
      <c r="AC111" s="135">
        <f t="shared" si="24"/>
        <v>1</v>
      </c>
      <c r="AD111" s="135">
        <f t="shared" si="24"/>
        <v>1</v>
      </c>
      <c r="AE111" s="135">
        <f t="shared" si="24"/>
        <v>1</v>
      </c>
      <c r="AF111" s="135">
        <f t="shared" si="24"/>
        <v>1</v>
      </c>
      <c r="AG111" s="137">
        <v>5</v>
      </c>
      <c r="AH111" s="51"/>
      <c r="AI111" s="52"/>
      <c r="AK111" s="53"/>
    </row>
    <row r="112" spans="1:37" x14ac:dyDescent="0.25">
      <c r="A112" s="123" t="s">
        <v>118</v>
      </c>
      <c r="B112" s="134">
        <v>1.58</v>
      </c>
      <c r="C112" s="135">
        <f t="shared" si="23"/>
        <v>1.58</v>
      </c>
      <c r="D112" s="135">
        <f t="shared" si="23"/>
        <v>1.58</v>
      </c>
      <c r="E112" s="135">
        <f t="shared" si="23"/>
        <v>1.58</v>
      </c>
      <c r="F112" s="135">
        <f t="shared" si="23"/>
        <v>1.58</v>
      </c>
      <c r="G112" s="135">
        <f t="shared" si="23"/>
        <v>1.58</v>
      </c>
      <c r="H112" s="135">
        <f t="shared" si="23"/>
        <v>1.58</v>
      </c>
      <c r="I112" s="135">
        <f t="shared" si="23"/>
        <v>1.58</v>
      </c>
      <c r="J112" s="135">
        <f t="shared" si="23"/>
        <v>1.58</v>
      </c>
      <c r="K112" s="135">
        <f t="shared" si="23"/>
        <v>1.58</v>
      </c>
      <c r="L112" s="135">
        <f t="shared" si="23"/>
        <v>1.58</v>
      </c>
      <c r="M112" s="135">
        <f t="shared" si="23"/>
        <v>1.58</v>
      </c>
      <c r="N112" s="135">
        <f t="shared" si="23"/>
        <v>1.58</v>
      </c>
      <c r="O112" s="135">
        <f t="shared" si="23"/>
        <v>1.58</v>
      </c>
      <c r="P112" s="135">
        <f t="shared" si="23"/>
        <v>1.58</v>
      </c>
      <c r="Q112" s="135">
        <f t="shared" si="23"/>
        <v>1.58</v>
      </c>
      <c r="R112" s="135">
        <f t="shared" si="23"/>
        <v>1.58</v>
      </c>
      <c r="S112" s="135">
        <f t="shared" si="24"/>
        <v>1.58</v>
      </c>
      <c r="T112" s="135">
        <f t="shared" si="24"/>
        <v>1.58</v>
      </c>
      <c r="U112" s="135">
        <f t="shared" si="24"/>
        <v>1.58</v>
      </c>
      <c r="V112" s="135">
        <f t="shared" si="24"/>
        <v>1.58</v>
      </c>
      <c r="W112" s="135">
        <f t="shared" si="24"/>
        <v>1.58</v>
      </c>
      <c r="X112" s="135">
        <f t="shared" si="24"/>
        <v>1.58</v>
      </c>
      <c r="Y112" s="135">
        <f t="shared" si="24"/>
        <v>1.58</v>
      </c>
      <c r="Z112" s="135">
        <f t="shared" si="24"/>
        <v>1.58</v>
      </c>
      <c r="AA112" s="135">
        <f t="shared" si="24"/>
        <v>1.58</v>
      </c>
      <c r="AB112" s="135">
        <f t="shared" si="24"/>
        <v>1.58</v>
      </c>
      <c r="AC112" s="135">
        <f t="shared" si="24"/>
        <v>1.58</v>
      </c>
      <c r="AD112" s="135">
        <f t="shared" si="24"/>
        <v>1.58</v>
      </c>
      <c r="AE112" s="135">
        <f t="shared" si="24"/>
        <v>1.58</v>
      </c>
      <c r="AF112" s="135">
        <f t="shared" si="24"/>
        <v>1.58</v>
      </c>
      <c r="AG112" s="137">
        <v>5</v>
      </c>
      <c r="AH112" s="51"/>
      <c r="AI112" s="52"/>
      <c r="AK112" s="53"/>
    </row>
    <row r="113" spans="1:37" x14ac:dyDescent="0.25">
      <c r="A113" s="123" t="s">
        <v>119</v>
      </c>
      <c r="B113" s="134">
        <v>1.46</v>
      </c>
      <c r="C113" s="135">
        <f t="shared" si="23"/>
        <v>1.46</v>
      </c>
      <c r="D113" s="135">
        <f t="shared" si="23"/>
        <v>1.46</v>
      </c>
      <c r="E113" s="135">
        <f t="shared" si="23"/>
        <v>1.46</v>
      </c>
      <c r="F113" s="135">
        <f t="shared" si="23"/>
        <v>1.46</v>
      </c>
      <c r="G113" s="135">
        <f t="shared" si="23"/>
        <v>1.46</v>
      </c>
      <c r="H113" s="135">
        <f t="shared" si="23"/>
        <v>1.46</v>
      </c>
      <c r="I113" s="135">
        <f t="shared" si="23"/>
        <v>1.46</v>
      </c>
      <c r="J113" s="135">
        <f t="shared" si="23"/>
        <v>1.46</v>
      </c>
      <c r="K113" s="135">
        <f t="shared" si="23"/>
        <v>1.46</v>
      </c>
      <c r="L113" s="135">
        <f t="shared" si="23"/>
        <v>1.46</v>
      </c>
      <c r="M113" s="135">
        <f t="shared" si="23"/>
        <v>1.46</v>
      </c>
      <c r="N113" s="135">
        <f t="shared" si="23"/>
        <v>1.46</v>
      </c>
      <c r="O113" s="135">
        <f t="shared" si="23"/>
        <v>1.46</v>
      </c>
      <c r="P113" s="135">
        <f t="shared" si="23"/>
        <v>1.46</v>
      </c>
      <c r="Q113" s="135">
        <f t="shared" si="23"/>
        <v>1.46</v>
      </c>
      <c r="R113" s="135">
        <f t="shared" si="23"/>
        <v>1.46</v>
      </c>
      <c r="S113" s="135">
        <f t="shared" si="24"/>
        <v>1.46</v>
      </c>
      <c r="T113" s="135">
        <f t="shared" si="24"/>
        <v>1.46</v>
      </c>
      <c r="U113" s="135">
        <f t="shared" si="24"/>
        <v>1.46</v>
      </c>
      <c r="V113" s="135">
        <f t="shared" si="24"/>
        <v>1.46</v>
      </c>
      <c r="W113" s="135">
        <f t="shared" si="24"/>
        <v>1.46</v>
      </c>
      <c r="X113" s="135">
        <f t="shared" si="24"/>
        <v>1.46</v>
      </c>
      <c r="Y113" s="135">
        <f t="shared" si="24"/>
        <v>1.46</v>
      </c>
      <c r="Z113" s="135">
        <f t="shared" si="24"/>
        <v>1.46</v>
      </c>
      <c r="AA113" s="135">
        <f t="shared" si="24"/>
        <v>1.46</v>
      </c>
      <c r="AB113" s="135">
        <f t="shared" si="24"/>
        <v>1.46</v>
      </c>
      <c r="AC113" s="135">
        <f t="shared" si="24"/>
        <v>1.46</v>
      </c>
      <c r="AD113" s="135">
        <f t="shared" si="24"/>
        <v>1.46</v>
      </c>
      <c r="AE113" s="135">
        <f t="shared" si="24"/>
        <v>1.46</v>
      </c>
      <c r="AF113" s="135">
        <f t="shared" si="24"/>
        <v>1.46</v>
      </c>
      <c r="AG113" s="137">
        <v>4.95</v>
      </c>
      <c r="AH113" s="51"/>
      <c r="AI113" s="52"/>
      <c r="AK113" s="53"/>
    </row>
    <row r="114" spans="1:37" x14ac:dyDescent="0.25">
      <c r="A114" s="123" t="s">
        <v>120</v>
      </c>
      <c r="B114" s="134">
        <v>1.48</v>
      </c>
      <c r="C114" s="135">
        <f t="shared" si="23"/>
        <v>1.48</v>
      </c>
      <c r="D114" s="135">
        <f t="shared" si="23"/>
        <v>1.48</v>
      </c>
      <c r="E114" s="135">
        <f t="shared" si="23"/>
        <v>1.48</v>
      </c>
      <c r="F114" s="135">
        <f t="shared" si="23"/>
        <v>1.48</v>
      </c>
      <c r="G114" s="135">
        <f t="shared" si="23"/>
        <v>1.48</v>
      </c>
      <c r="H114" s="135">
        <f t="shared" si="23"/>
        <v>1.48</v>
      </c>
      <c r="I114" s="135">
        <f t="shared" si="23"/>
        <v>1.48</v>
      </c>
      <c r="J114" s="135">
        <f t="shared" si="23"/>
        <v>1.48</v>
      </c>
      <c r="K114" s="135">
        <f t="shared" si="23"/>
        <v>1.48</v>
      </c>
      <c r="L114" s="135">
        <f t="shared" si="23"/>
        <v>1.48</v>
      </c>
      <c r="M114" s="135">
        <f t="shared" si="23"/>
        <v>1.48</v>
      </c>
      <c r="N114" s="135">
        <f t="shared" si="23"/>
        <v>1.48</v>
      </c>
      <c r="O114" s="135">
        <f t="shared" si="23"/>
        <v>1.48</v>
      </c>
      <c r="P114" s="135">
        <f t="shared" si="23"/>
        <v>1.48</v>
      </c>
      <c r="Q114" s="135">
        <f t="shared" si="23"/>
        <v>1.48</v>
      </c>
      <c r="R114" s="135">
        <f t="shared" si="23"/>
        <v>1.48</v>
      </c>
      <c r="S114" s="135">
        <f t="shared" si="24"/>
        <v>1.48</v>
      </c>
      <c r="T114" s="135">
        <f t="shared" si="24"/>
        <v>1.48</v>
      </c>
      <c r="U114" s="135">
        <f t="shared" si="24"/>
        <v>1.48</v>
      </c>
      <c r="V114" s="135">
        <f t="shared" si="24"/>
        <v>1.48</v>
      </c>
      <c r="W114" s="135">
        <f t="shared" si="24"/>
        <v>1.48</v>
      </c>
      <c r="X114" s="135">
        <f t="shared" si="24"/>
        <v>1.48</v>
      </c>
      <c r="Y114" s="135">
        <f t="shared" si="24"/>
        <v>1.48</v>
      </c>
      <c r="Z114" s="135">
        <f t="shared" si="24"/>
        <v>1.48</v>
      </c>
      <c r="AA114" s="135">
        <f t="shared" si="24"/>
        <v>1.48</v>
      </c>
      <c r="AB114" s="135">
        <f t="shared" si="24"/>
        <v>1.48</v>
      </c>
      <c r="AC114" s="135">
        <f t="shared" si="24"/>
        <v>1.48</v>
      </c>
      <c r="AD114" s="135">
        <f t="shared" si="24"/>
        <v>1.48</v>
      </c>
      <c r="AE114" s="135">
        <f t="shared" si="24"/>
        <v>1.48</v>
      </c>
      <c r="AF114" s="135">
        <f t="shared" si="24"/>
        <v>1.48</v>
      </c>
      <c r="AG114" s="137">
        <v>4.95</v>
      </c>
      <c r="AH114" s="51"/>
      <c r="AI114" s="52"/>
      <c r="AK114" s="53"/>
    </row>
    <row r="115" spans="1:37" x14ac:dyDescent="0.25">
      <c r="A115" s="123" t="s">
        <v>121</v>
      </c>
      <c r="B115" s="134">
        <v>2.2000000000000002</v>
      </c>
      <c r="C115" s="135">
        <f t="shared" si="23"/>
        <v>2.2000000000000002</v>
      </c>
      <c r="D115" s="135">
        <f t="shared" si="23"/>
        <v>2.2000000000000002</v>
      </c>
      <c r="E115" s="135">
        <f t="shared" si="23"/>
        <v>2.2000000000000002</v>
      </c>
      <c r="F115" s="135">
        <f t="shared" si="23"/>
        <v>2.2000000000000002</v>
      </c>
      <c r="G115" s="135">
        <f t="shared" si="23"/>
        <v>2.2000000000000002</v>
      </c>
      <c r="H115" s="135">
        <f t="shared" si="23"/>
        <v>2.2000000000000002</v>
      </c>
      <c r="I115" s="135">
        <f t="shared" si="23"/>
        <v>2.2000000000000002</v>
      </c>
      <c r="J115" s="135">
        <f t="shared" si="23"/>
        <v>2.2000000000000002</v>
      </c>
      <c r="K115" s="135">
        <f t="shared" si="23"/>
        <v>2.2000000000000002</v>
      </c>
      <c r="L115" s="135">
        <f t="shared" si="23"/>
        <v>2.2000000000000002</v>
      </c>
      <c r="M115" s="135">
        <f t="shared" si="23"/>
        <v>2.2000000000000002</v>
      </c>
      <c r="N115" s="135">
        <f t="shared" si="23"/>
        <v>2.2000000000000002</v>
      </c>
      <c r="O115" s="135">
        <f t="shared" si="23"/>
        <v>2.2000000000000002</v>
      </c>
      <c r="P115" s="135">
        <f t="shared" si="23"/>
        <v>2.2000000000000002</v>
      </c>
      <c r="Q115" s="135">
        <f t="shared" si="23"/>
        <v>2.2000000000000002</v>
      </c>
      <c r="R115" s="135">
        <f t="shared" si="23"/>
        <v>2.2000000000000002</v>
      </c>
      <c r="S115" s="135">
        <f t="shared" si="24"/>
        <v>2.2000000000000002</v>
      </c>
      <c r="T115" s="135">
        <f t="shared" si="24"/>
        <v>2.2000000000000002</v>
      </c>
      <c r="U115" s="135">
        <f t="shared" si="24"/>
        <v>2.2000000000000002</v>
      </c>
      <c r="V115" s="135">
        <f t="shared" si="24"/>
        <v>2.2000000000000002</v>
      </c>
      <c r="W115" s="135">
        <f t="shared" si="24"/>
        <v>2.2000000000000002</v>
      </c>
      <c r="X115" s="135">
        <f t="shared" si="24"/>
        <v>2.2000000000000002</v>
      </c>
      <c r="Y115" s="135">
        <f t="shared" si="24"/>
        <v>2.2000000000000002</v>
      </c>
      <c r="Z115" s="135">
        <f t="shared" si="24"/>
        <v>2.2000000000000002</v>
      </c>
      <c r="AA115" s="135">
        <f t="shared" si="24"/>
        <v>2.2000000000000002</v>
      </c>
      <c r="AB115" s="135">
        <f t="shared" si="24"/>
        <v>2.2000000000000002</v>
      </c>
      <c r="AC115" s="135">
        <f t="shared" si="24"/>
        <v>2.2000000000000002</v>
      </c>
      <c r="AD115" s="135">
        <f t="shared" si="24"/>
        <v>2.2000000000000002</v>
      </c>
      <c r="AE115" s="135">
        <f t="shared" si="24"/>
        <v>2.2000000000000002</v>
      </c>
      <c r="AF115" s="135">
        <f t="shared" si="24"/>
        <v>2.2000000000000002</v>
      </c>
      <c r="AG115" s="137">
        <v>4.8</v>
      </c>
      <c r="AH115" s="51"/>
      <c r="AI115" s="52"/>
      <c r="AK115" s="53"/>
    </row>
    <row r="116" spans="1:37" x14ac:dyDescent="0.25">
      <c r="A116" s="123" t="s">
        <v>122</v>
      </c>
      <c r="B116" s="134">
        <v>2</v>
      </c>
      <c r="C116" s="135">
        <f t="shared" si="23"/>
        <v>2</v>
      </c>
      <c r="D116" s="135">
        <f t="shared" si="23"/>
        <v>2</v>
      </c>
      <c r="E116" s="135">
        <f t="shared" si="23"/>
        <v>2</v>
      </c>
      <c r="F116" s="135">
        <f t="shared" si="23"/>
        <v>2</v>
      </c>
      <c r="G116" s="135">
        <f t="shared" si="23"/>
        <v>2</v>
      </c>
      <c r="H116" s="135">
        <f t="shared" si="23"/>
        <v>2</v>
      </c>
      <c r="I116" s="135">
        <f t="shared" si="23"/>
        <v>2</v>
      </c>
      <c r="J116" s="135">
        <f t="shared" si="23"/>
        <v>2</v>
      </c>
      <c r="K116" s="135">
        <f t="shared" si="23"/>
        <v>2</v>
      </c>
      <c r="L116" s="135">
        <f t="shared" si="23"/>
        <v>2</v>
      </c>
      <c r="M116" s="135">
        <f t="shared" si="23"/>
        <v>2</v>
      </c>
      <c r="N116" s="135">
        <f t="shared" si="23"/>
        <v>2</v>
      </c>
      <c r="O116" s="135">
        <f t="shared" si="23"/>
        <v>2</v>
      </c>
      <c r="P116" s="135">
        <f t="shared" si="23"/>
        <v>2</v>
      </c>
      <c r="Q116" s="135">
        <f t="shared" si="23"/>
        <v>2</v>
      </c>
      <c r="R116" s="135">
        <f t="shared" si="23"/>
        <v>2</v>
      </c>
      <c r="S116" s="135">
        <f t="shared" si="24"/>
        <v>2</v>
      </c>
      <c r="T116" s="135">
        <f t="shared" si="24"/>
        <v>2</v>
      </c>
      <c r="U116" s="135">
        <f t="shared" si="24"/>
        <v>2</v>
      </c>
      <c r="V116" s="135">
        <f t="shared" si="24"/>
        <v>2</v>
      </c>
      <c r="W116" s="135">
        <f t="shared" si="24"/>
        <v>2</v>
      </c>
      <c r="X116" s="135">
        <f t="shared" si="24"/>
        <v>2</v>
      </c>
      <c r="Y116" s="135">
        <f t="shared" si="24"/>
        <v>2</v>
      </c>
      <c r="Z116" s="135">
        <f t="shared" si="24"/>
        <v>2</v>
      </c>
      <c r="AA116" s="135">
        <f t="shared" si="24"/>
        <v>2</v>
      </c>
      <c r="AB116" s="135">
        <f t="shared" si="24"/>
        <v>2</v>
      </c>
      <c r="AC116" s="135">
        <f t="shared" si="24"/>
        <v>2</v>
      </c>
      <c r="AD116" s="135">
        <f t="shared" si="24"/>
        <v>2</v>
      </c>
      <c r="AE116" s="135">
        <f t="shared" si="24"/>
        <v>2</v>
      </c>
      <c r="AF116" s="135">
        <f t="shared" si="24"/>
        <v>2</v>
      </c>
      <c r="AG116" s="137">
        <v>4.8</v>
      </c>
      <c r="AH116" s="51"/>
      <c r="AI116" s="52"/>
      <c r="AK116" s="53"/>
    </row>
    <row r="117" spans="1:37" x14ac:dyDescent="0.25">
      <c r="A117" s="123" t="s">
        <v>123</v>
      </c>
      <c r="B117" s="134">
        <v>1.25</v>
      </c>
      <c r="C117" s="135">
        <f t="shared" si="23"/>
        <v>1.25</v>
      </c>
      <c r="D117" s="135">
        <f t="shared" si="23"/>
        <v>1.25</v>
      </c>
      <c r="E117" s="135">
        <f t="shared" si="23"/>
        <v>1.25</v>
      </c>
      <c r="F117" s="135">
        <f t="shared" si="23"/>
        <v>1.25</v>
      </c>
      <c r="G117" s="135">
        <f t="shared" si="23"/>
        <v>1.25</v>
      </c>
      <c r="H117" s="135">
        <f t="shared" si="23"/>
        <v>1.25</v>
      </c>
      <c r="I117" s="135">
        <f t="shared" si="23"/>
        <v>1.25</v>
      </c>
      <c r="J117" s="135">
        <f t="shared" si="23"/>
        <v>1.25</v>
      </c>
      <c r="K117" s="135">
        <f t="shared" si="23"/>
        <v>1.25</v>
      </c>
      <c r="L117" s="135">
        <f t="shared" si="23"/>
        <v>1.25</v>
      </c>
      <c r="M117" s="135">
        <f t="shared" si="23"/>
        <v>1.25</v>
      </c>
      <c r="N117" s="135">
        <f t="shared" si="23"/>
        <v>1.25</v>
      </c>
      <c r="O117" s="135">
        <f t="shared" si="23"/>
        <v>1.25</v>
      </c>
      <c r="P117" s="135">
        <f t="shared" si="23"/>
        <v>1.25</v>
      </c>
      <c r="Q117" s="135">
        <f t="shared" si="23"/>
        <v>1.25</v>
      </c>
      <c r="R117" s="135">
        <f t="shared" si="23"/>
        <v>1.25</v>
      </c>
      <c r="S117" s="135">
        <f t="shared" si="24"/>
        <v>1.25</v>
      </c>
      <c r="T117" s="135">
        <f t="shared" si="24"/>
        <v>1.25</v>
      </c>
      <c r="U117" s="135">
        <f t="shared" si="24"/>
        <v>1.25</v>
      </c>
      <c r="V117" s="135">
        <f t="shared" si="24"/>
        <v>1.25</v>
      </c>
      <c r="W117" s="135">
        <f t="shared" si="24"/>
        <v>1.25</v>
      </c>
      <c r="X117" s="135">
        <f t="shared" si="24"/>
        <v>1.25</v>
      </c>
      <c r="Y117" s="135">
        <f t="shared" si="24"/>
        <v>1.25</v>
      </c>
      <c r="Z117" s="135">
        <f t="shared" si="24"/>
        <v>1.25</v>
      </c>
      <c r="AA117" s="135">
        <f t="shared" si="24"/>
        <v>1.25</v>
      </c>
      <c r="AB117" s="135">
        <f t="shared" si="24"/>
        <v>1.25</v>
      </c>
      <c r="AC117" s="135">
        <f t="shared" si="24"/>
        <v>1.25</v>
      </c>
      <c r="AD117" s="135">
        <f t="shared" si="24"/>
        <v>1.25</v>
      </c>
      <c r="AE117" s="135">
        <f t="shared" si="24"/>
        <v>1.25</v>
      </c>
      <c r="AF117" s="135">
        <f t="shared" si="24"/>
        <v>1.25</v>
      </c>
      <c r="AG117" s="137">
        <v>4.5</v>
      </c>
      <c r="AH117" s="51"/>
      <c r="AI117" s="52"/>
      <c r="AK117" s="53"/>
    </row>
    <row r="118" spans="1:37" x14ac:dyDescent="0.25">
      <c r="A118" s="123" t="s">
        <v>124</v>
      </c>
      <c r="B118" s="134">
        <v>1.1499999999999999</v>
      </c>
      <c r="C118" s="135">
        <f t="shared" si="23"/>
        <v>1.1499999999999999</v>
      </c>
      <c r="D118" s="135">
        <f t="shared" si="23"/>
        <v>1.1499999999999999</v>
      </c>
      <c r="E118" s="135">
        <f t="shared" si="23"/>
        <v>1.1499999999999999</v>
      </c>
      <c r="F118" s="135">
        <f t="shared" si="23"/>
        <v>1.1499999999999999</v>
      </c>
      <c r="G118" s="135">
        <f t="shared" si="23"/>
        <v>1.1499999999999999</v>
      </c>
      <c r="H118" s="135">
        <f t="shared" si="23"/>
        <v>1.1499999999999999</v>
      </c>
      <c r="I118" s="135">
        <f t="shared" si="23"/>
        <v>1.1499999999999999</v>
      </c>
      <c r="J118" s="135">
        <f t="shared" si="23"/>
        <v>1.1499999999999999</v>
      </c>
      <c r="K118" s="135">
        <f t="shared" si="23"/>
        <v>1.1499999999999999</v>
      </c>
      <c r="L118" s="135">
        <f t="shared" si="23"/>
        <v>1.1499999999999999</v>
      </c>
      <c r="M118" s="135">
        <f t="shared" si="23"/>
        <v>1.1499999999999999</v>
      </c>
      <c r="N118" s="135">
        <f t="shared" si="23"/>
        <v>1.1499999999999999</v>
      </c>
      <c r="O118" s="135">
        <f t="shared" si="23"/>
        <v>1.1499999999999999</v>
      </c>
      <c r="P118" s="135">
        <f t="shared" si="23"/>
        <v>1.1499999999999999</v>
      </c>
      <c r="Q118" s="135">
        <f t="shared" si="23"/>
        <v>1.1499999999999999</v>
      </c>
      <c r="R118" s="135">
        <f t="shared" si="23"/>
        <v>1.1499999999999999</v>
      </c>
      <c r="S118" s="135">
        <f t="shared" si="24"/>
        <v>1.1499999999999999</v>
      </c>
      <c r="T118" s="135">
        <f t="shared" si="24"/>
        <v>1.1499999999999999</v>
      </c>
      <c r="U118" s="135">
        <f t="shared" si="24"/>
        <v>1.1499999999999999</v>
      </c>
      <c r="V118" s="135">
        <f t="shared" si="24"/>
        <v>1.1499999999999999</v>
      </c>
      <c r="W118" s="135">
        <f t="shared" si="24"/>
        <v>1.1499999999999999</v>
      </c>
      <c r="X118" s="135">
        <f t="shared" si="24"/>
        <v>1.1499999999999999</v>
      </c>
      <c r="Y118" s="135">
        <f t="shared" si="24"/>
        <v>1.1499999999999999</v>
      </c>
      <c r="Z118" s="135">
        <f t="shared" si="24"/>
        <v>1.1499999999999999</v>
      </c>
      <c r="AA118" s="135">
        <f t="shared" si="24"/>
        <v>1.1499999999999999</v>
      </c>
      <c r="AB118" s="135">
        <f t="shared" si="24"/>
        <v>1.1499999999999999</v>
      </c>
      <c r="AC118" s="135">
        <f t="shared" si="24"/>
        <v>1.1499999999999999</v>
      </c>
      <c r="AD118" s="135">
        <f t="shared" si="24"/>
        <v>1.1499999999999999</v>
      </c>
      <c r="AE118" s="135">
        <f t="shared" si="24"/>
        <v>1.1499999999999999</v>
      </c>
      <c r="AF118" s="135">
        <f t="shared" si="24"/>
        <v>1.1499999999999999</v>
      </c>
      <c r="AG118" s="137">
        <v>4.4550000000000001</v>
      </c>
      <c r="AH118" s="51"/>
      <c r="AI118" s="52"/>
      <c r="AK118" s="53"/>
    </row>
    <row r="119" spans="1:37" x14ac:dyDescent="0.25">
      <c r="A119" s="123" t="s">
        <v>125</v>
      </c>
      <c r="B119" s="134">
        <v>2.133</v>
      </c>
      <c r="C119" s="135">
        <f t="shared" si="23"/>
        <v>2.133</v>
      </c>
      <c r="D119" s="135">
        <f t="shared" si="23"/>
        <v>2.133</v>
      </c>
      <c r="E119" s="135">
        <f t="shared" si="23"/>
        <v>2.133</v>
      </c>
      <c r="F119" s="135">
        <f t="shared" si="23"/>
        <v>2.133</v>
      </c>
      <c r="G119" s="135">
        <f t="shared" si="23"/>
        <v>2.133</v>
      </c>
      <c r="H119" s="135">
        <f t="shared" si="23"/>
        <v>2.133</v>
      </c>
      <c r="I119" s="135">
        <f t="shared" si="23"/>
        <v>2.133</v>
      </c>
      <c r="J119" s="135">
        <f t="shared" si="23"/>
        <v>2.133</v>
      </c>
      <c r="K119" s="135">
        <f t="shared" si="23"/>
        <v>2.133</v>
      </c>
      <c r="L119" s="135">
        <f t="shared" si="23"/>
        <v>2.133</v>
      </c>
      <c r="M119" s="135">
        <f t="shared" si="23"/>
        <v>2.133</v>
      </c>
      <c r="N119" s="135">
        <f t="shared" si="23"/>
        <v>2.133</v>
      </c>
      <c r="O119" s="135">
        <f t="shared" si="23"/>
        <v>2.133</v>
      </c>
      <c r="P119" s="135">
        <f t="shared" si="23"/>
        <v>2.133</v>
      </c>
      <c r="Q119" s="135">
        <f t="shared" si="23"/>
        <v>2.133</v>
      </c>
      <c r="R119" s="135">
        <f t="shared" si="23"/>
        <v>2.133</v>
      </c>
      <c r="S119" s="135">
        <f t="shared" si="24"/>
        <v>2.133</v>
      </c>
      <c r="T119" s="135">
        <f t="shared" si="24"/>
        <v>2.133</v>
      </c>
      <c r="U119" s="135">
        <f t="shared" si="24"/>
        <v>2.133</v>
      </c>
      <c r="V119" s="135">
        <f t="shared" si="24"/>
        <v>2.133</v>
      </c>
      <c r="W119" s="135">
        <f t="shared" si="24"/>
        <v>2.133</v>
      </c>
      <c r="X119" s="135">
        <f t="shared" si="24"/>
        <v>2.133</v>
      </c>
      <c r="Y119" s="135">
        <f t="shared" si="24"/>
        <v>2.133</v>
      </c>
      <c r="Z119" s="135">
        <f t="shared" si="24"/>
        <v>2.133</v>
      </c>
      <c r="AA119" s="135">
        <f t="shared" si="24"/>
        <v>2.133</v>
      </c>
      <c r="AB119" s="135">
        <f t="shared" si="24"/>
        <v>2.133</v>
      </c>
      <c r="AC119" s="135">
        <f t="shared" si="24"/>
        <v>2.133</v>
      </c>
      <c r="AD119" s="135">
        <f t="shared" si="24"/>
        <v>2.133</v>
      </c>
      <c r="AE119" s="135">
        <f t="shared" si="24"/>
        <v>2.133</v>
      </c>
      <c r="AF119" s="135">
        <f t="shared" si="24"/>
        <v>2.133</v>
      </c>
      <c r="AG119" s="137">
        <v>4.41</v>
      </c>
      <c r="AH119" s="51"/>
      <c r="AI119" s="52"/>
      <c r="AK119" s="53"/>
    </row>
    <row r="120" spans="1:37" x14ac:dyDescent="0.25">
      <c r="A120" s="123" t="s">
        <v>126</v>
      </c>
      <c r="B120" s="134">
        <v>2.09</v>
      </c>
      <c r="C120" s="135">
        <f t="shared" si="23"/>
        <v>2.09</v>
      </c>
      <c r="D120" s="135">
        <f t="shared" si="23"/>
        <v>2.09</v>
      </c>
      <c r="E120" s="135">
        <f t="shared" si="23"/>
        <v>2.09</v>
      </c>
      <c r="F120" s="135">
        <f t="shared" si="23"/>
        <v>2.09</v>
      </c>
      <c r="G120" s="135">
        <f t="shared" si="23"/>
        <v>2.09</v>
      </c>
      <c r="H120" s="135">
        <f t="shared" si="23"/>
        <v>2.09</v>
      </c>
      <c r="I120" s="135">
        <f t="shared" si="23"/>
        <v>2.09</v>
      </c>
      <c r="J120" s="135">
        <f t="shared" si="23"/>
        <v>2.09</v>
      </c>
      <c r="K120" s="135">
        <f t="shared" si="23"/>
        <v>2.09</v>
      </c>
      <c r="L120" s="135">
        <f t="shared" si="23"/>
        <v>2.09</v>
      </c>
      <c r="M120" s="135">
        <f t="shared" si="23"/>
        <v>2.09</v>
      </c>
      <c r="N120" s="135">
        <f t="shared" si="23"/>
        <v>2.09</v>
      </c>
      <c r="O120" s="135">
        <f t="shared" si="23"/>
        <v>2.09</v>
      </c>
      <c r="P120" s="135">
        <f t="shared" si="23"/>
        <v>2.09</v>
      </c>
      <c r="Q120" s="135">
        <f t="shared" si="23"/>
        <v>2.09</v>
      </c>
      <c r="R120" s="135">
        <f t="shared" ref="R120:W170" si="25">Q120</f>
        <v>2.09</v>
      </c>
      <c r="S120" s="135">
        <f t="shared" si="24"/>
        <v>2.09</v>
      </c>
      <c r="T120" s="135">
        <f t="shared" si="24"/>
        <v>2.09</v>
      </c>
      <c r="U120" s="135">
        <f t="shared" si="24"/>
        <v>2.09</v>
      </c>
      <c r="V120" s="135">
        <f t="shared" si="24"/>
        <v>2.09</v>
      </c>
      <c r="W120" s="135">
        <f t="shared" si="24"/>
        <v>2.09</v>
      </c>
      <c r="X120" s="135">
        <f t="shared" si="24"/>
        <v>2.09</v>
      </c>
      <c r="Y120" s="135">
        <f t="shared" si="24"/>
        <v>2.09</v>
      </c>
      <c r="Z120" s="135">
        <f t="shared" si="24"/>
        <v>2.09</v>
      </c>
      <c r="AA120" s="135">
        <f t="shared" si="24"/>
        <v>2.09</v>
      </c>
      <c r="AB120" s="135">
        <f t="shared" si="24"/>
        <v>2.09</v>
      </c>
      <c r="AC120" s="135">
        <f t="shared" si="24"/>
        <v>2.09</v>
      </c>
      <c r="AD120" s="135">
        <f t="shared" si="24"/>
        <v>2.09</v>
      </c>
      <c r="AE120" s="135">
        <f t="shared" si="24"/>
        <v>2.09</v>
      </c>
      <c r="AF120" s="135">
        <f t="shared" si="24"/>
        <v>2.09</v>
      </c>
      <c r="AG120" s="137">
        <v>4.4000000000000004</v>
      </c>
      <c r="AH120" s="51"/>
      <c r="AI120" s="52"/>
      <c r="AK120" s="53"/>
    </row>
    <row r="121" spans="1:37" x14ac:dyDescent="0.25">
      <c r="A121" s="123" t="s">
        <v>127</v>
      </c>
      <c r="B121" s="134">
        <v>1.1399999999999999</v>
      </c>
      <c r="C121" s="135">
        <f t="shared" ref="C121:Q137" si="26">B121</f>
        <v>1.1399999999999999</v>
      </c>
      <c r="D121" s="135">
        <f t="shared" si="26"/>
        <v>1.1399999999999999</v>
      </c>
      <c r="E121" s="135">
        <f t="shared" si="26"/>
        <v>1.1399999999999999</v>
      </c>
      <c r="F121" s="135">
        <f t="shared" si="26"/>
        <v>1.1399999999999999</v>
      </c>
      <c r="G121" s="135">
        <f t="shared" si="26"/>
        <v>1.1399999999999999</v>
      </c>
      <c r="H121" s="135">
        <f t="shared" si="26"/>
        <v>1.1399999999999999</v>
      </c>
      <c r="I121" s="135">
        <f t="shared" si="26"/>
        <v>1.1399999999999999</v>
      </c>
      <c r="J121" s="135">
        <f t="shared" si="26"/>
        <v>1.1399999999999999</v>
      </c>
      <c r="K121" s="135">
        <f t="shared" si="26"/>
        <v>1.1399999999999999</v>
      </c>
      <c r="L121" s="135">
        <f t="shared" si="26"/>
        <v>1.1399999999999999</v>
      </c>
      <c r="M121" s="135">
        <f t="shared" si="26"/>
        <v>1.1399999999999999</v>
      </c>
      <c r="N121" s="135">
        <f t="shared" si="26"/>
        <v>1.1399999999999999</v>
      </c>
      <c r="O121" s="135">
        <f t="shared" si="26"/>
        <v>1.1399999999999999</v>
      </c>
      <c r="P121" s="135">
        <f t="shared" si="26"/>
        <v>1.1399999999999999</v>
      </c>
      <c r="Q121" s="135">
        <f t="shared" si="26"/>
        <v>1.1399999999999999</v>
      </c>
      <c r="R121" s="135">
        <f t="shared" si="25"/>
        <v>1.1399999999999999</v>
      </c>
      <c r="S121" s="135">
        <f t="shared" si="24"/>
        <v>1.1399999999999999</v>
      </c>
      <c r="T121" s="135">
        <f t="shared" si="24"/>
        <v>1.1399999999999999</v>
      </c>
      <c r="U121" s="135">
        <f t="shared" si="24"/>
        <v>1.1399999999999999</v>
      </c>
      <c r="V121" s="135">
        <f t="shared" si="24"/>
        <v>1.1399999999999999</v>
      </c>
      <c r="W121" s="135">
        <f t="shared" si="24"/>
        <v>1.1399999999999999</v>
      </c>
      <c r="X121" s="135">
        <f t="shared" si="24"/>
        <v>1.1399999999999999</v>
      </c>
      <c r="Y121" s="135">
        <f t="shared" si="24"/>
        <v>1.1399999999999999</v>
      </c>
      <c r="Z121" s="135">
        <f t="shared" si="24"/>
        <v>1.1399999999999999</v>
      </c>
      <c r="AA121" s="135">
        <f t="shared" si="24"/>
        <v>1.1399999999999999</v>
      </c>
      <c r="AB121" s="135">
        <f t="shared" si="24"/>
        <v>1.1399999999999999</v>
      </c>
      <c r="AC121" s="135">
        <f t="shared" si="24"/>
        <v>1.1399999999999999</v>
      </c>
      <c r="AD121" s="135">
        <f t="shared" si="24"/>
        <v>1.1399999999999999</v>
      </c>
      <c r="AE121" s="135">
        <f t="shared" si="24"/>
        <v>1.1399999999999999</v>
      </c>
      <c r="AF121" s="135">
        <f t="shared" si="24"/>
        <v>1.1399999999999999</v>
      </c>
      <c r="AG121" s="137">
        <v>4.3600000000000003</v>
      </c>
      <c r="AH121" s="51"/>
      <c r="AI121" s="52"/>
      <c r="AK121" s="53"/>
    </row>
    <row r="122" spans="1:37" x14ac:dyDescent="0.25">
      <c r="A122" s="123" t="s">
        <v>128</v>
      </c>
      <c r="B122" s="134">
        <v>0.82</v>
      </c>
      <c r="C122" s="135">
        <f t="shared" si="26"/>
        <v>0.82</v>
      </c>
      <c r="D122" s="135">
        <f t="shared" si="26"/>
        <v>0.82</v>
      </c>
      <c r="E122" s="135">
        <f t="shared" si="26"/>
        <v>0.82</v>
      </c>
      <c r="F122" s="135">
        <f t="shared" si="26"/>
        <v>0.82</v>
      </c>
      <c r="G122" s="135">
        <f t="shared" si="26"/>
        <v>0.82</v>
      </c>
      <c r="H122" s="135">
        <f t="shared" si="26"/>
        <v>0.82</v>
      </c>
      <c r="I122" s="135">
        <f t="shared" si="26"/>
        <v>0.82</v>
      </c>
      <c r="J122" s="135">
        <f t="shared" si="26"/>
        <v>0.82</v>
      </c>
      <c r="K122" s="135">
        <f t="shared" si="26"/>
        <v>0.82</v>
      </c>
      <c r="L122" s="135">
        <f t="shared" si="26"/>
        <v>0.82</v>
      </c>
      <c r="M122" s="135">
        <f t="shared" si="26"/>
        <v>0.82</v>
      </c>
      <c r="N122" s="135">
        <f t="shared" si="26"/>
        <v>0.82</v>
      </c>
      <c r="O122" s="135">
        <f t="shared" si="26"/>
        <v>0.82</v>
      </c>
      <c r="P122" s="135">
        <f t="shared" si="26"/>
        <v>0.82</v>
      </c>
      <c r="Q122" s="135">
        <f t="shared" si="26"/>
        <v>0.82</v>
      </c>
      <c r="R122" s="135">
        <f t="shared" si="25"/>
        <v>0.82</v>
      </c>
      <c r="S122" s="135">
        <f t="shared" si="24"/>
        <v>0.82</v>
      </c>
      <c r="T122" s="135">
        <f t="shared" si="24"/>
        <v>0.82</v>
      </c>
      <c r="U122" s="135">
        <f t="shared" si="24"/>
        <v>0.82</v>
      </c>
      <c r="V122" s="135">
        <f t="shared" si="24"/>
        <v>0.82</v>
      </c>
      <c r="W122" s="135">
        <f t="shared" si="24"/>
        <v>0.82</v>
      </c>
      <c r="X122" s="135">
        <f t="shared" si="24"/>
        <v>0.82</v>
      </c>
      <c r="Y122" s="135">
        <f t="shared" si="24"/>
        <v>0.82</v>
      </c>
      <c r="Z122" s="135">
        <f t="shared" si="24"/>
        <v>0.82</v>
      </c>
      <c r="AA122" s="135">
        <f t="shared" si="24"/>
        <v>0.82</v>
      </c>
      <c r="AB122" s="135">
        <f t="shared" si="24"/>
        <v>0.82</v>
      </c>
      <c r="AC122" s="135">
        <f t="shared" si="24"/>
        <v>0.82</v>
      </c>
      <c r="AD122" s="135">
        <f t="shared" si="24"/>
        <v>0.82</v>
      </c>
      <c r="AE122" s="135">
        <f t="shared" si="24"/>
        <v>0.82</v>
      </c>
      <c r="AF122" s="135">
        <f t="shared" si="24"/>
        <v>0.82</v>
      </c>
      <c r="AG122" s="137">
        <v>4.2</v>
      </c>
      <c r="AH122" s="51"/>
      <c r="AI122" s="52"/>
      <c r="AK122" s="53"/>
    </row>
    <row r="123" spans="1:37" x14ac:dyDescent="0.25">
      <c r="A123" s="123" t="s">
        <v>129</v>
      </c>
      <c r="B123" s="134">
        <v>2</v>
      </c>
      <c r="C123" s="135">
        <f t="shared" si="26"/>
        <v>2</v>
      </c>
      <c r="D123" s="135">
        <f t="shared" si="26"/>
        <v>2</v>
      </c>
      <c r="E123" s="135">
        <f t="shared" si="26"/>
        <v>2</v>
      </c>
      <c r="F123" s="135">
        <f t="shared" si="26"/>
        <v>2</v>
      </c>
      <c r="G123" s="135">
        <f t="shared" si="26"/>
        <v>2</v>
      </c>
      <c r="H123" s="135">
        <f t="shared" si="26"/>
        <v>2</v>
      </c>
      <c r="I123" s="135">
        <f t="shared" si="26"/>
        <v>2</v>
      </c>
      <c r="J123" s="135">
        <f t="shared" si="26"/>
        <v>2</v>
      </c>
      <c r="K123" s="135">
        <f t="shared" si="26"/>
        <v>2</v>
      </c>
      <c r="L123" s="135">
        <f t="shared" si="26"/>
        <v>2</v>
      </c>
      <c r="M123" s="135">
        <f t="shared" si="26"/>
        <v>2</v>
      </c>
      <c r="N123" s="135">
        <f t="shared" si="26"/>
        <v>2</v>
      </c>
      <c r="O123" s="135">
        <f t="shared" si="26"/>
        <v>2</v>
      </c>
      <c r="P123" s="135">
        <f t="shared" si="26"/>
        <v>2</v>
      </c>
      <c r="Q123" s="135">
        <f t="shared" si="26"/>
        <v>2</v>
      </c>
      <c r="R123" s="135">
        <f t="shared" si="25"/>
        <v>2</v>
      </c>
      <c r="S123" s="135">
        <f t="shared" si="24"/>
        <v>2</v>
      </c>
      <c r="T123" s="135">
        <f t="shared" si="24"/>
        <v>2</v>
      </c>
      <c r="U123" s="135">
        <f t="shared" si="24"/>
        <v>2</v>
      </c>
      <c r="V123" s="135">
        <f t="shared" ref="V123:AF146" si="27">U123</f>
        <v>2</v>
      </c>
      <c r="W123" s="135">
        <f t="shared" si="27"/>
        <v>2</v>
      </c>
      <c r="X123" s="135">
        <f t="shared" si="27"/>
        <v>2</v>
      </c>
      <c r="Y123" s="135">
        <f t="shared" si="27"/>
        <v>2</v>
      </c>
      <c r="Z123" s="135">
        <f t="shared" si="27"/>
        <v>2</v>
      </c>
      <c r="AA123" s="135">
        <f t="shared" si="27"/>
        <v>2</v>
      </c>
      <c r="AB123" s="135">
        <f t="shared" si="27"/>
        <v>2</v>
      </c>
      <c r="AC123" s="135">
        <f t="shared" si="27"/>
        <v>2</v>
      </c>
      <c r="AD123" s="135">
        <f t="shared" si="27"/>
        <v>2</v>
      </c>
      <c r="AE123" s="135">
        <f t="shared" si="27"/>
        <v>2</v>
      </c>
      <c r="AF123" s="135">
        <f t="shared" si="27"/>
        <v>2</v>
      </c>
      <c r="AG123" s="137">
        <v>4</v>
      </c>
      <c r="AH123" s="51"/>
      <c r="AI123" s="52"/>
      <c r="AK123" s="53"/>
    </row>
    <row r="124" spans="1:37" x14ac:dyDescent="0.25">
      <c r="A124" s="123" t="s">
        <v>130</v>
      </c>
      <c r="B124" s="134">
        <v>5.61</v>
      </c>
      <c r="C124" s="135">
        <f t="shared" si="26"/>
        <v>5.61</v>
      </c>
      <c r="D124" s="135">
        <f t="shared" si="26"/>
        <v>5.61</v>
      </c>
      <c r="E124" s="135">
        <f t="shared" si="26"/>
        <v>5.61</v>
      </c>
      <c r="F124" s="135">
        <f t="shared" si="26"/>
        <v>5.61</v>
      </c>
      <c r="G124" s="135">
        <f t="shared" si="26"/>
        <v>5.61</v>
      </c>
      <c r="H124" s="135">
        <f t="shared" si="26"/>
        <v>5.61</v>
      </c>
      <c r="I124" s="135">
        <f t="shared" si="26"/>
        <v>5.61</v>
      </c>
      <c r="J124" s="135">
        <f t="shared" si="26"/>
        <v>5.61</v>
      </c>
      <c r="K124" s="135">
        <f t="shared" si="26"/>
        <v>5.61</v>
      </c>
      <c r="L124" s="135">
        <f t="shared" si="26"/>
        <v>5.61</v>
      </c>
      <c r="M124" s="135">
        <f t="shared" si="26"/>
        <v>5.61</v>
      </c>
      <c r="N124" s="135">
        <f t="shared" si="26"/>
        <v>5.61</v>
      </c>
      <c r="O124" s="135">
        <f t="shared" si="26"/>
        <v>5.61</v>
      </c>
      <c r="P124" s="135">
        <f t="shared" si="26"/>
        <v>5.61</v>
      </c>
      <c r="Q124" s="135">
        <f t="shared" si="26"/>
        <v>5.61</v>
      </c>
      <c r="R124" s="135">
        <f t="shared" si="25"/>
        <v>5.61</v>
      </c>
      <c r="S124" s="135">
        <f t="shared" si="25"/>
        <v>5.61</v>
      </c>
      <c r="T124" s="135">
        <f t="shared" si="25"/>
        <v>5.61</v>
      </c>
      <c r="U124" s="135">
        <f t="shared" si="25"/>
        <v>5.61</v>
      </c>
      <c r="V124" s="135">
        <f t="shared" si="27"/>
        <v>5.61</v>
      </c>
      <c r="W124" s="135">
        <f t="shared" si="27"/>
        <v>5.61</v>
      </c>
      <c r="X124" s="135">
        <f t="shared" si="27"/>
        <v>5.61</v>
      </c>
      <c r="Y124" s="135">
        <f t="shared" si="27"/>
        <v>5.61</v>
      </c>
      <c r="Z124" s="135">
        <f t="shared" si="27"/>
        <v>5.61</v>
      </c>
      <c r="AA124" s="135">
        <f t="shared" si="27"/>
        <v>5.61</v>
      </c>
      <c r="AB124" s="135">
        <f t="shared" si="27"/>
        <v>5.61</v>
      </c>
      <c r="AC124" s="135">
        <f t="shared" si="27"/>
        <v>5.61</v>
      </c>
      <c r="AD124" s="135">
        <f t="shared" si="27"/>
        <v>5.61</v>
      </c>
      <c r="AE124" s="135">
        <f t="shared" si="27"/>
        <v>5.61</v>
      </c>
      <c r="AF124" s="135">
        <f t="shared" si="27"/>
        <v>5.61</v>
      </c>
      <c r="AG124" s="137">
        <v>4</v>
      </c>
      <c r="AH124" s="51"/>
      <c r="AI124" s="52"/>
      <c r="AK124" s="53"/>
    </row>
    <row r="125" spans="1:37" x14ac:dyDescent="0.25">
      <c r="A125" s="123" t="s">
        <v>131</v>
      </c>
      <c r="B125" s="134">
        <v>1.25</v>
      </c>
      <c r="C125" s="135">
        <f t="shared" si="26"/>
        <v>1.25</v>
      </c>
      <c r="D125" s="135">
        <f t="shared" si="26"/>
        <v>1.25</v>
      </c>
      <c r="E125" s="135">
        <f t="shared" si="26"/>
        <v>1.25</v>
      </c>
      <c r="F125" s="135">
        <f t="shared" si="26"/>
        <v>1.25</v>
      </c>
      <c r="G125" s="135">
        <f t="shared" si="26"/>
        <v>1.25</v>
      </c>
      <c r="H125" s="135">
        <f t="shared" si="26"/>
        <v>1.25</v>
      </c>
      <c r="I125" s="135">
        <f t="shared" si="26"/>
        <v>1.25</v>
      </c>
      <c r="J125" s="135">
        <f t="shared" si="26"/>
        <v>1.25</v>
      </c>
      <c r="K125" s="135">
        <f t="shared" si="26"/>
        <v>1.25</v>
      </c>
      <c r="L125" s="135">
        <f t="shared" si="26"/>
        <v>1.25</v>
      </c>
      <c r="M125" s="135">
        <f t="shared" si="26"/>
        <v>1.25</v>
      </c>
      <c r="N125" s="135">
        <f t="shared" si="26"/>
        <v>1.25</v>
      </c>
      <c r="O125" s="135">
        <f t="shared" si="26"/>
        <v>1.25</v>
      </c>
      <c r="P125" s="135">
        <f t="shared" si="26"/>
        <v>1.25</v>
      </c>
      <c r="Q125" s="135">
        <f t="shared" si="26"/>
        <v>1.25</v>
      </c>
      <c r="R125" s="135">
        <f t="shared" si="25"/>
        <v>1.25</v>
      </c>
      <c r="S125" s="135">
        <f t="shared" si="25"/>
        <v>1.25</v>
      </c>
      <c r="T125" s="135">
        <f t="shared" si="25"/>
        <v>1.25</v>
      </c>
      <c r="U125" s="135">
        <f t="shared" si="25"/>
        <v>1.25</v>
      </c>
      <c r="V125" s="135">
        <f t="shared" si="27"/>
        <v>1.25</v>
      </c>
      <c r="W125" s="135">
        <f t="shared" si="27"/>
        <v>1.25</v>
      </c>
      <c r="X125" s="135">
        <f t="shared" si="27"/>
        <v>1.25</v>
      </c>
      <c r="Y125" s="135">
        <f t="shared" si="27"/>
        <v>1.25</v>
      </c>
      <c r="Z125" s="135">
        <f t="shared" si="27"/>
        <v>1.25</v>
      </c>
      <c r="AA125" s="135">
        <f t="shared" si="27"/>
        <v>1.25</v>
      </c>
      <c r="AB125" s="135">
        <f t="shared" si="27"/>
        <v>1.25</v>
      </c>
      <c r="AC125" s="135">
        <f t="shared" si="27"/>
        <v>1.25</v>
      </c>
      <c r="AD125" s="135">
        <f t="shared" si="27"/>
        <v>1.25</v>
      </c>
      <c r="AE125" s="135">
        <f t="shared" si="27"/>
        <v>1.25</v>
      </c>
      <c r="AF125" s="135">
        <f t="shared" si="27"/>
        <v>1.25</v>
      </c>
      <c r="AG125" s="137">
        <v>4</v>
      </c>
      <c r="AH125" s="51"/>
      <c r="AI125" s="52"/>
      <c r="AK125" s="53"/>
    </row>
    <row r="126" spans="1:37" x14ac:dyDescent="0.25">
      <c r="A126" s="123" t="s">
        <v>132</v>
      </c>
      <c r="B126" s="134">
        <v>1.25</v>
      </c>
      <c r="C126" s="135">
        <f t="shared" si="26"/>
        <v>1.25</v>
      </c>
      <c r="D126" s="135">
        <f t="shared" si="26"/>
        <v>1.25</v>
      </c>
      <c r="E126" s="135">
        <f t="shared" si="26"/>
        <v>1.25</v>
      </c>
      <c r="F126" s="135">
        <f t="shared" si="26"/>
        <v>1.25</v>
      </c>
      <c r="G126" s="135">
        <f t="shared" si="26"/>
        <v>1.25</v>
      </c>
      <c r="H126" s="135">
        <f t="shared" si="26"/>
        <v>1.25</v>
      </c>
      <c r="I126" s="135">
        <f t="shared" si="26"/>
        <v>1.25</v>
      </c>
      <c r="J126" s="135">
        <f t="shared" si="26"/>
        <v>1.25</v>
      </c>
      <c r="K126" s="135">
        <f t="shared" si="26"/>
        <v>1.25</v>
      </c>
      <c r="L126" s="135">
        <f t="shared" si="26"/>
        <v>1.25</v>
      </c>
      <c r="M126" s="135">
        <f t="shared" si="26"/>
        <v>1.25</v>
      </c>
      <c r="N126" s="135">
        <f t="shared" si="26"/>
        <v>1.25</v>
      </c>
      <c r="O126" s="135">
        <f t="shared" si="26"/>
        <v>1.25</v>
      </c>
      <c r="P126" s="135">
        <f t="shared" si="26"/>
        <v>1.25</v>
      </c>
      <c r="Q126" s="135">
        <f t="shared" si="26"/>
        <v>1.25</v>
      </c>
      <c r="R126" s="135">
        <f t="shared" si="25"/>
        <v>1.25</v>
      </c>
      <c r="S126" s="135">
        <f t="shared" si="25"/>
        <v>1.25</v>
      </c>
      <c r="T126" s="135">
        <f t="shared" si="25"/>
        <v>1.25</v>
      </c>
      <c r="U126" s="135">
        <f t="shared" si="25"/>
        <v>1.25</v>
      </c>
      <c r="V126" s="135">
        <f t="shared" si="27"/>
        <v>1.25</v>
      </c>
      <c r="W126" s="135">
        <f t="shared" si="27"/>
        <v>1.25</v>
      </c>
      <c r="X126" s="135">
        <f t="shared" si="27"/>
        <v>1.25</v>
      </c>
      <c r="Y126" s="135">
        <f t="shared" si="27"/>
        <v>1.25</v>
      </c>
      <c r="Z126" s="135">
        <f t="shared" si="27"/>
        <v>1.25</v>
      </c>
      <c r="AA126" s="135">
        <f t="shared" si="27"/>
        <v>1.25</v>
      </c>
      <c r="AB126" s="135">
        <f t="shared" si="27"/>
        <v>1.25</v>
      </c>
      <c r="AC126" s="135">
        <f t="shared" si="27"/>
        <v>1.25</v>
      </c>
      <c r="AD126" s="135">
        <f t="shared" si="27"/>
        <v>1.25</v>
      </c>
      <c r="AE126" s="135">
        <f t="shared" si="27"/>
        <v>1.25</v>
      </c>
      <c r="AF126" s="135">
        <f t="shared" si="27"/>
        <v>1.25</v>
      </c>
      <c r="AG126" s="137">
        <v>4</v>
      </c>
      <c r="AH126" s="51"/>
      <c r="AI126" s="52"/>
      <c r="AK126" s="53"/>
    </row>
    <row r="127" spans="1:37" x14ac:dyDescent="0.25">
      <c r="A127" s="123" t="s">
        <v>133</v>
      </c>
      <c r="B127" s="134">
        <v>1.46</v>
      </c>
      <c r="C127" s="135">
        <f t="shared" si="26"/>
        <v>1.46</v>
      </c>
      <c r="D127" s="135">
        <f t="shared" si="26"/>
        <v>1.46</v>
      </c>
      <c r="E127" s="135">
        <f t="shared" si="26"/>
        <v>1.46</v>
      </c>
      <c r="F127" s="135">
        <f t="shared" si="26"/>
        <v>1.46</v>
      </c>
      <c r="G127" s="135">
        <f t="shared" si="26"/>
        <v>1.46</v>
      </c>
      <c r="H127" s="135">
        <f t="shared" si="26"/>
        <v>1.46</v>
      </c>
      <c r="I127" s="135">
        <f t="shared" si="26"/>
        <v>1.46</v>
      </c>
      <c r="J127" s="135">
        <f t="shared" si="26"/>
        <v>1.46</v>
      </c>
      <c r="K127" s="135">
        <f t="shared" si="26"/>
        <v>1.46</v>
      </c>
      <c r="L127" s="135">
        <f t="shared" si="26"/>
        <v>1.46</v>
      </c>
      <c r="M127" s="135">
        <f t="shared" si="26"/>
        <v>1.46</v>
      </c>
      <c r="N127" s="135">
        <f t="shared" si="26"/>
        <v>1.46</v>
      </c>
      <c r="O127" s="135">
        <f t="shared" si="26"/>
        <v>1.46</v>
      </c>
      <c r="P127" s="135">
        <f t="shared" si="26"/>
        <v>1.46</v>
      </c>
      <c r="Q127" s="135">
        <f t="shared" si="26"/>
        <v>1.46</v>
      </c>
      <c r="R127" s="135">
        <f t="shared" si="25"/>
        <v>1.46</v>
      </c>
      <c r="S127" s="135">
        <f t="shared" si="25"/>
        <v>1.46</v>
      </c>
      <c r="T127" s="135">
        <f t="shared" si="25"/>
        <v>1.46</v>
      </c>
      <c r="U127" s="135">
        <f t="shared" si="25"/>
        <v>1.46</v>
      </c>
      <c r="V127" s="135">
        <f t="shared" si="27"/>
        <v>1.46</v>
      </c>
      <c r="W127" s="135">
        <f t="shared" si="27"/>
        <v>1.46</v>
      </c>
      <c r="X127" s="135">
        <f t="shared" si="27"/>
        <v>1.46</v>
      </c>
      <c r="Y127" s="135">
        <f t="shared" si="27"/>
        <v>1.46</v>
      </c>
      <c r="Z127" s="135">
        <f t="shared" si="27"/>
        <v>1.46</v>
      </c>
      <c r="AA127" s="135">
        <f t="shared" si="27"/>
        <v>1.46</v>
      </c>
      <c r="AB127" s="135">
        <f t="shared" si="27"/>
        <v>1.46</v>
      </c>
      <c r="AC127" s="135">
        <f t="shared" si="27"/>
        <v>1.46</v>
      </c>
      <c r="AD127" s="135">
        <f t="shared" si="27"/>
        <v>1.46</v>
      </c>
      <c r="AE127" s="135">
        <f t="shared" si="27"/>
        <v>1.46</v>
      </c>
      <c r="AF127" s="135">
        <f t="shared" si="27"/>
        <v>1.46</v>
      </c>
      <c r="AG127" s="137">
        <v>3.75</v>
      </c>
      <c r="AH127" s="51"/>
      <c r="AI127" s="52"/>
      <c r="AK127" s="53"/>
    </row>
    <row r="128" spans="1:37" x14ac:dyDescent="0.25">
      <c r="A128" s="123" t="s">
        <v>134</v>
      </c>
      <c r="B128" s="134">
        <v>3</v>
      </c>
      <c r="C128" s="135">
        <f t="shared" si="26"/>
        <v>3</v>
      </c>
      <c r="D128" s="135">
        <f t="shared" si="26"/>
        <v>3</v>
      </c>
      <c r="E128" s="135">
        <f t="shared" si="26"/>
        <v>3</v>
      </c>
      <c r="F128" s="135">
        <f t="shared" si="26"/>
        <v>3</v>
      </c>
      <c r="G128" s="135">
        <f t="shared" si="26"/>
        <v>3</v>
      </c>
      <c r="H128" s="135">
        <f t="shared" si="26"/>
        <v>3</v>
      </c>
      <c r="I128" s="135">
        <f t="shared" si="26"/>
        <v>3</v>
      </c>
      <c r="J128" s="135">
        <f t="shared" si="26"/>
        <v>3</v>
      </c>
      <c r="K128" s="135">
        <f t="shared" si="26"/>
        <v>3</v>
      </c>
      <c r="L128" s="135">
        <f t="shared" si="26"/>
        <v>3</v>
      </c>
      <c r="M128" s="135">
        <f t="shared" si="26"/>
        <v>3</v>
      </c>
      <c r="N128" s="135">
        <f t="shared" si="26"/>
        <v>3</v>
      </c>
      <c r="O128" s="135">
        <f t="shared" si="26"/>
        <v>3</v>
      </c>
      <c r="P128" s="135">
        <f t="shared" si="26"/>
        <v>3</v>
      </c>
      <c r="Q128" s="135">
        <f t="shared" si="26"/>
        <v>3</v>
      </c>
      <c r="R128" s="135">
        <f t="shared" si="25"/>
        <v>3</v>
      </c>
      <c r="S128" s="135">
        <f t="shared" si="25"/>
        <v>3</v>
      </c>
      <c r="T128" s="135">
        <f t="shared" si="25"/>
        <v>3</v>
      </c>
      <c r="U128" s="135">
        <f t="shared" si="25"/>
        <v>3</v>
      </c>
      <c r="V128" s="135">
        <f t="shared" si="27"/>
        <v>3</v>
      </c>
      <c r="W128" s="135">
        <f t="shared" si="27"/>
        <v>3</v>
      </c>
      <c r="X128" s="135">
        <f t="shared" si="27"/>
        <v>3</v>
      </c>
      <c r="Y128" s="135">
        <f t="shared" si="27"/>
        <v>3</v>
      </c>
      <c r="Z128" s="135">
        <f t="shared" si="27"/>
        <v>3</v>
      </c>
      <c r="AA128" s="135">
        <f t="shared" si="27"/>
        <v>3</v>
      </c>
      <c r="AB128" s="135">
        <f t="shared" si="27"/>
        <v>3</v>
      </c>
      <c r="AC128" s="135">
        <f t="shared" si="27"/>
        <v>3</v>
      </c>
      <c r="AD128" s="135">
        <f t="shared" si="27"/>
        <v>3</v>
      </c>
      <c r="AE128" s="135">
        <f t="shared" si="27"/>
        <v>3</v>
      </c>
      <c r="AF128" s="135">
        <f t="shared" si="27"/>
        <v>3</v>
      </c>
      <c r="AG128" s="137">
        <v>3.52</v>
      </c>
      <c r="AH128" s="51"/>
      <c r="AI128" s="52"/>
      <c r="AK128" s="53"/>
    </row>
    <row r="129" spans="1:37" x14ac:dyDescent="0.25">
      <c r="A129" s="123" t="s">
        <v>135</v>
      </c>
      <c r="B129" s="134">
        <v>3.3</v>
      </c>
      <c r="C129" s="135">
        <f t="shared" si="26"/>
        <v>3.3</v>
      </c>
      <c r="D129" s="135">
        <f t="shared" si="26"/>
        <v>3.3</v>
      </c>
      <c r="E129" s="135">
        <f t="shared" si="26"/>
        <v>3.3</v>
      </c>
      <c r="F129" s="135">
        <f t="shared" si="26"/>
        <v>3.3</v>
      </c>
      <c r="G129" s="135">
        <f t="shared" si="26"/>
        <v>3.3</v>
      </c>
      <c r="H129" s="135">
        <f t="shared" si="26"/>
        <v>3.3</v>
      </c>
      <c r="I129" s="135">
        <f t="shared" si="26"/>
        <v>3.3</v>
      </c>
      <c r="J129" s="135">
        <f t="shared" si="26"/>
        <v>3.3</v>
      </c>
      <c r="K129" s="135">
        <f t="shared" si="26"/>
        <v>3.3</v>
      </c>
      <c r="L129" s="135">
        <f t="shared" si="26"/>
        <v>3.3</v>
      </c>
      <c r="M129" s="135">
        <f t="shared" si="26"/>
        <v>3.3</v>
      </c>
      <c r="N129" s="135">
        <f t="shared" si="26"/>
        <v>3.3</v>
      </c>
      <c r="O129" s="135">
        <f t="shared" si="26"/>
        <v>3.3</v>
      </c>
      <c r="P129" s="135">
        <f t="shared" si="26"/>
        <v>3.3</v>
      </c>
      <c r="Q129" s="135">
        <f t="shared" si="26"/>
        <v>3.3</v>
      </c>
      <c r="R129" s="135">
        <f t="shared" si="25"/>
        <v>3.3</v>
      </c>
      <c r="S129" s="135">
        <f t="shared" si="25"/>
        <v>3.3</v>
      </c>
      <c r="T129" s="135">
        <f t="shared" si="25"/>
        <v>3.3</v>
      </c>
      <c r="U129" s="135">
        <f t="shared" si="25"/>
        <v>3.3</v>
      </c>
      <c r="V129" s="135">
        <f t="shared" si="27"/>
        <v>3.3</v>
      </c>
      <c r="W129" s="135">
        <f t="shared" si="27"/>
        <v>3.3</v>
      </c>
      <c r="X129" s="135">
        <f t="shared" si="27"/>
        <v>3.3</v>
      </c>
      <c r="Y129" s="135">
        <f t="shared" si="27"/>
        <v>3.3</v>
      </c>
      <c r="Z129" s="135">
        <f t="shared" si="27"/>
        <v>3.3</v>
      </c>
      <c r="AA129" s="135">
        <f t="shared" si="27"/>
        <v>3.3</v>
      </c>
      <c r="AB129" s="135">
        <f t="shared" si="27"/>
        <v>3.3</v>
      </c>
      <c r="AC129" s="135">
        <f t="shared" si="27"/>
        <v>3.3</v>
      </c>
      <c r="AD129" s="135">
        <f t="shared" si="27"/>
        <v>3.3</v>
      </c>
      <c r="AE129" s="135">
        <f t="shared" si="27"/>
        <v>3.3</v>
      </c>
      <c r="AF129" s="135">
        <f t="shared" si="27"/>
        <v>3.3</v>
      </c>
      <c r="AG129" s="137">
        <v>3.33</v>
      </c>
      <c r="AH129" s="51"/>
      <c r="AI129" s="52"/>
      <c r="AK129" s="53"/>
    </row>
    <row r="130" spans="1:37" x14ac:dyDescent="0.25">
      <c r="A130" s="123" t="s">
        <v>136</v>
      </c>
      <c r="B130" s="134">
        <v>1.76</v>
      </c>
      <c r="C130" s="135">
        <f t="shared" si="26"/>
        <v>1.76</v>
      </c>
      <c r="D130" s="135">
        <f t="shared" si="26"/>
        <v>1.76</v>
      </c>
      <c r="E130" s="135">
        <f t="shared" si="26"/>
        <v>1.76</v>
      </c>
      <c r="F130" s="135">
        <f t="shared" si="26"/>
        <v>1.76</v>
      </c>
      <c r="G130" s="135">
        <f t="shared" si="26"/>
        <v>1.76</v>
      </c>
      <c r="H130" s="135">
        <f t="shared" si="26"/>
        <v>1.76</v>
      </c>
      <c r="I130" s="135">
        <f t="shared" si="26"/>
        <v>1.76</v>
      </c>
      <c r="J130" s="135">
        <f t="shared" si="26"/>
        <v>1.76</v>
      </c>
      <c r="K130" s="135">
        <f t="shared" si="26"/>
        <v>1.76</v>
      </c>
      <c r="L130" s="135">
        <f t="shared" si="26"/>
        <v>1.76</v>
      </c>
      <c r="M130" s="135">
        <f t="shared" si="26"/>
        <v>1.76</v>
      </c>
      <c r="N130" s="135">
        <f t="shared" si="26"/>
        <v>1.76</v>
      </c>
      <c r="O130" s="135">
        <f t="shared" si="26"/>
        <v>1.76</v>
      </c>
      <c r="P130" s="135">
        <f t="shared" si="26"/>
        <v>1.76</v>
      </c>
      <c r="Q130" s="135">
        <f t="shared" si="26"/>
        <v>1.76</v>
      </c>
      <c r="R130" s="135">
        <f t="shared" si="25"/>
        <v>1.76</v>
      </c>
      <c r="S130" s="135">
        <f t="shared" si="25"/>
        <v>1.76</v>
      </c>
      <c r="T130" s="135">
        <f t="shared" si="25"/>
        <v>1.76</v>
      </c>
      <c r="U130" s="135">
        <f t="shared" si="25"/>
        <v>1.76</v>
      </c>
      <c r="V130" s="135">
        <f t="shared" si="27"/>
        <v>1.76</v>
      </c>
      <c r="W130" s="135">
        <f t="shared" si="27"/>
        <v>1.76</v>
      </c>
      <c r="X130" s="135">
        <f t="shared" si="27"/>
        <v>1.76</v>
      </c>
      <c r="Y130" s="135">
        <f t="shared" si="27"/>
        <v>1.76</v>
      </c>
      <c r="Z130" s="135">
        <f t="shared" si="27"/>
        <v>1.76</v>
      </c>
      <c r="AA130" s="135">
        <f t="shared" si="27"/>
        <v>1.76</v>
      </c>
      <c r="AB130" s="135">
        <f t="shared" si="27"/>
        <v>1.76</v>
      </c>
      <c r="AC130" s="135">
        <f t="shared" si="27"/>
        <v>1.76</v>
      </c>
      <c r="AD130" s="135">
        <f t="shared" si="27"/>
        <v>1.76</v>
      </c>
      <c r="AE130" s="135">
        <f t="shared" si="27"/>
        <v>1.76</v>
      </c>
      <c r="AF130" s="135">
        <f t="shared" si="27"/>
        <v>1.76</v>
      </c>
      <c r="AG130" s="137">
        <v>3</v>
      </c>
      <c r="AH130" s="51"/>
      <c r="AI130" s="52"/>
      <c r="AK130" s="53"/>
    </row>
    <row r="131" spans="1:37" x14ac:dyDescent="0.25">
      <c r="A131" s="123" t="s">
        <v>137</v>
      </c>
      <c r="B131" s="134">
        <v>0</v>
      </c>
      <c r="C131" s="135">
        <f t="shared" si="26"/>
        <v>0</v>
      </c>
      <c r="D131" s="135">
        <f t="shared" si="26"/>
        <v>0</v>
      </c>
      <c r="E131" s="135">
        <f t="shared" si="26"/>
        <v>0</v>
      </c>
      <c r="F131" s="135">
        <f t="shared" si="26"/>
        <v>0</v>
      </c>
      <c r="G131" s="135">
        <f t="shared" si="26"/>
        <v>0</v>
      </c>
      <c r="H131" s="135">
        <f t="shared" si="26"/>
        <v>0</v>
      </c>
      <c r="I131" s="135">
        <f t="shared" si="26"/>
        <v>0</v>
      </c>
      <c r="J131" s="135">
        <f t="shared" si="26"/>
        <v>0</v>
      </c>
      <c r="K131" s="135">
        <f t="shared" si="26"/>
        <v>0</v>
      </c>
      <c r="L131" s="135">
        <f t="shared" si="26"/>
        <v>0</v>
      </c>
      <c r="M131" s="135">
        <f t="shared" si="26"/>
        <v>0</v>
      </c>
      <c r="N131" s="135">
        <f t="shared" si="26"/>
        <v>0</v>
      </c>
      <c r="O131" s="135">
        <f t="shared" si="26"/>
        <v>0</v>
      </c>
      <c r="P131" s="135">
        <f t="shared" si="26"/>
        <v>0</v>
      </c>
      <c r="Q131" s="135">
        <f t="shared" si="26"/>
        <v>0</v>
      </c>
      <c r="R131" s="135">
        <f t="shared" si="25"/>
        <v>0</v>
      </c>
      <c r="S131" s="135">
        <f t="shared" si="25"/>
        <v>0</v>
      </c>
      <c r="T131" s="135">
        <f t="shared" si="25"/>
        <v>0</v>
      </c>
      <c r="U131" s="135">
        <f t="shared" si="25"/>
        <v>0</v>
      </c>
      <c r="V131" s="135">
        <f t="shared" si="27"/>
        <v>0</v>
      </c>
      <c r="W131" s="135">
        <f t="shared" si="27"/>
        <v>0</v>
      </c>
      <c r="X131" s="135">
        <f t="shared" si="27"/>
        <v>0</v>
      </c>
      <c r="Y131" s="135">
        <f t="shared" si="27"/>
        <v>0</v>
      </c>
      <c r="Z131" s="135">
        <f t="shared" si="27"/>
        <v>0</v>
      </c>
      <c r="AA131" s="135">
        <f t="shared" si="27"/>
        <v>0</v>
      </c>
      <c r="AB131" s="135">
        <f t="shared" si="27"/>
        <v>0</v>
      </c>
      <c r="AC131" s="135">
        <f t="shared" si="27"/>
        <v>0</v>
      </c>
      <c r="AD131" s="135">
        <f t="shared" si="27"/>
        <v>0</v>
      </c>
      <c r="AE131" s="135">
        <f t="shared" si="27"/>
        <v>0</v>
      </c>
      <c r="AF131" s="135">
        <f t="shared" si="27"/>
        <v>0</v>
      </c>
      <c r="AG131" s="137">
        <v>3</v>
      </c>
      <c r="AH131" s="51"/>
      <c r="AI131" s="52"/>
      <c r="AK131" s="53"/>
    </row>
    <row r="132" spans="1:37" x14ac:dyDescent="0.25">
      <c r="A132" s="123" t="s">
        <v>138</v>
      </c>
      <c r="B132" s="134">
        <v>0.1</v>
      </c>
      <c r="C132" s="135">
        <f t="shared" si="26"/>
        <v>0.1</v>
      </c>
      <c r="D132" s="135">
        <f t="shared" si="26"/>
        <v>0.1</v>
      </c>
      <c r="E132" s="135">
        <f t="shared" si="26"/>
        <v>0.1</v>
      </c>
      <c r="F132" s="135">
        <f t="shared" si="26"/>
        <v>0.1</v>
      </c>
      <c r="G132" s="135">
        <f t="shared" si="26"/>
        <v>0.1</v>
      </c>
      <c r="H132" s="135">
        <f t="shared" si="26"/>
        <v>0.1</v>
      </c>
      <c r="I132" s="135">
        <f t="shared" si="26"/>
        <v>0.1</v>
      </c>
      <c r="J132" s="135">
        <f t="shared" si="26"/>
        <v>0.1</v>
      </c>
      <c r="K132" s="135">
        <f t="shared" si="26"/>
        <v>0.1</v>
      </c>
      <c r="L132" s="135">
        <f t="shared" si="26"/>
        <v>0.1</v>
      </c>
      <c r="M132" s="135">
        <f t="shared" si="26"/>
        <v>0.1</v>
      </c>
      <c r="N132" s="135">
        <f t="shared" si="26"/>
        <v>0.1</v>
      </c>
      <c r="O132" s="135">
        <f t="shared" si="26"/>
        <v>0.1</v>
      </c>
      <c r="P132" s="135">
        <f t="shared" si="26"/>
        <v>0.1</v>
      </c>
      <c r="Q132" s="135">
        <f t="shared" si="26"/>
        <v>0.1</v>
      </c>
      <c r="R132" s="135">
        <f t="shared" si="25"/>
        <v>0.1</v>
      </c>
      <c r="S132" s="135">
        <f t="shared" si="25"/>
        <v>0.1</v>
      </c>
      <c r="T132" s="135">
        <f t="shared" si="25"/>
        <v>0.1</v>
      </c>
      <c r="U132" s="135">
        <f t="shared" si="25"/>
        <v>0.1</v>
      </c>
      <c r="V132" s="135">
        <f t="shared" si="27"/>
        <v>0.1</v>
      </c>
      <c r="W132" s="135">
        <f t="shared" si="27"/>
        <v>0.1</v>
      </c>
      <c r="X132" s="135">
        <f t="shared" si="27"/>
        <v>0.1</v>
      </c>
      <c r="Y132" s="135">
        <f t="shared" si="27"/>
        <v>0.1</v>
      </c>
      <c r="Z132" s="135">
        <f t="shared" si="27"/>
        <v>0.1</v>
      </c>
      <c r="AA132" s="135">
        <f t="shared" si="27"/>
        <v>0.1</v>
      </c>
      <c r="AB132" s="135">
        <f t="shared" si="27"/>
        <v>0.1</v>
      </c>
      <c r="AC132" s="135">
        <f t="shared" si="27"/>
        <v>0.1</v>
      </c>
      <c r="AD132" s="135">
        <f t="shared" si="27"/>
        <v>0.1</v>
      </c>
      <c r="AE132" s="135">
        <f t="shared" si="27"/>
        <v>0.1</v>
      </c>
      <c r="AF132" s="135">
        <f t="shared" si="27"/>
        <v>0.1</v>
      </c>
      <c r="AG132" s="137">
        <v>3</v>
      </c>
      <c r="AH132" s="51"/>
      <c r="AI132" s="52"/>
      <c r="AK132" s="53"/>
    </row>
    <row r="133" spans="1:37" x14ac:dyDescent="0.25">
      <c r="A133" s="123" t="s">
        <v>139</v>
      </c>
      <c r="B133" s="134">
        <v>2.0499999999999998</v>
      </c>
      <c r="C133" s="135">
        <f t="shared" si="26"/>
        <v>2.0499999999999998</v>
      </c>
      <c r="D133" s="135">
        <f t="shared" si="26"/>
        <v>2.0499999999999998</v>
      </c>
      <c r="E133" s="135">
        <f t="shared" si="26"/>
        <v>2.0499999999999998</v>
      </c>
      <c r="F133" s="135">
        <f t="shared" si="26"/>
        <v>2.0499999999999998</v>
      </c>
      <c r="G133" s="135">
        <f t="shared" si="26"/>
        <v>2.0499999999999998</v>
      </c>
      <c r="H133" s="135">
        <f t="shared" si="26"/>
        <v>2.0499999999999998</v>
      </c>
      <c r="I133" s="135">
        <f t="shared" si="26"/>
        <v>2.0499999999999998</v>
      </c>
      <c r="J133" s="135">
        <f t="shared" si="26"/>
        <v>2.0499999999999998</v>
      </c>
      <c r="K133" s="135">
        <f t="shared" si="26"/>
        <v>2.0499999999999998</v>
      </c>
      <c r="L133" s="135">
        <f t="shared" si="26"/>
        <v>2.0499999999999998</v>
      </c>
      <c r="M133" s="135">
        <f t="shared" si="26"/>
        <v>2.0499999999999998</v>
      </c>
      <c r="N133" s="135">
        <f t="shared" si="26"/>
        <v>2.0499999999999998</v>
      </c>
      <c r="O133" s="135">
        <f t="shared" si="26"/>
        <v>2.0499999999999998</v>
      </c>
      <c r="P133" s="135">
        <f t="shared" si="26"/>
        <v>2.0499999999999998</v>
      </c>
      <c r="Q133" s="135">
        <f t="shared" si="26"/>
        <v>2.0499999999999998</v>
      </c>
      <c r="R133" s="135">
        <f t="shared" si="25"/>
        <v>2.0499999999999998</v>
      </c>
      <c r="S133" s="135">
        <f t="shared" si="25"/>
        <v>2.0499999999999998</v>
      </c>
      <c r="T133" s="135">
        <f t="shared" si="25"/>
        <v>2.0499999999999998</v>
      </c>
      <c r="U133" s="135">
        <f t="shared" si="25"/>
        <v>2.0499999999999998</v>
      </c>
      <c r="V133" s="135">
        <f t="shared" si="27"/>
        <v>2.0499999999999998</v>
      </c>
      <c r="W133" s="135">
        <f t="shared" si="27"/>
        <v>2.0499999999999998</v>
      </c>
      <c r="X133" s="135">
        <f t="shared" si="27"/>
        <v>2.0499999999999998</v>
      </c>
      <c r="Y133" s="135">
        <f t="shared" si="27"/>
        <v>2.0499999999999998</v>
      </c>
      <c r="Z133" s="135">
        <f t="shared" si="27"/>
        <v>2.0499999999999998</v>
      </c>
      <c r="AA133" s="135">
        <f t="shared" si="27"/>
        <v>2.0499999999999998</v>
      </c>
      <c r="AB133" s="135">
        <f t="shared" si="27"/>
        <v>2.0499999999999998</v>
      </c>
      <c r="AC133" s="135">
        <f t="shared" si="27"/>
        <v>2.0499999999999998</v>
      </c>
      <c r="AD133" s="135">
        <f t="shared" si="27"/>
        <v>2.0499999999999998</v>
      </c>
      <c r="AE133" s="135">
        <f t="shared" si="27"/>
        <v>2.0499999999999998</v>
      </c>
      <c r="AF133" s="135">
        <f t="shared" si="27"/>
        <v>2.0499999999999998</v>
      </c>
      <c r="AG133" s="137">
        <v>3</v>
      </c>
      <c r="AH133" s="51"/>
      <c r="AI133" s="52"/>
      <c r="AK133" s="53"/>
    </row>
    <row r="134" spans="1:37" x14ac:dyDescent="0.25">
      <c r="A134" s="123" t="s">
        <v>140</v>
      </c>
      <c r="B134" s="134">
        <v>2.15</v>
      </c>
      <c r="C134" s="135">
        <f t="shared" si="26"/>
        <v>2.15</v>
      </c>
      <c r="D134" s="135">
        <f t="shared" si="26"/>
        <v>2.15</v>
      </c>
      <c r="E134" s="135">
        <f t="shared" si="26"/>
        <v>2.15</v>
      </c>
      <c r="F134" s="135">
        <f t="shared" si="26"/>
        <v>2.15</v>
      </c>
      <c r="G134" s="135">
        <f t="shared" si="26"/>
        <v>2.15</v>
      </c>
      <c r="H134" s="135">
        <f t="shared" si="26"/>
        <v>2.15</v>
      </c>
      <c r="I134" s="135">
        <f t="shared" si="26"/>
        <v>2.15</v>
      </c>
      <c r="J134" s="135">
        <f t="shared" si="26"/>
        <v>2.15</v>
      </c>
      <c r="K134" s="135">
        <f t="shared" si="26"/>
        <v>2.15</v>
      </c>
      <c r="L134" s="135">
        <f t="shared" si="26"/>
        <v>2.15</v>
      </c>
      <c r="M134" s="135">
        <f t="shared" si="26"/>
        <v>2.15</v>
      </c>
      <c r="N134" s="135">
        <f t="shared" si="26"/>
        <v>2.15</v>
      </c>
      <c r="O134" s="135">
        <f t="shared" si="26"/>
        <v>2.15</v>
      </c>
      <c r="P134" s="135">
        <f t="shared" si="26"/>
        <v>2.15</v>
      </c>
      <c r="Q134" s="135">
        <f t="shared" si="26"/>
        <v>2.15</v>
      </c>
      <c r="R134" s="135">
        <f t="shared" si="25"/>
        <v>2.15</v>
      </c>
      <c r="S134" s="135">
        <f t="shared" si="25"/>
        <v>2.15</v>
      </c>
      <c r="T134" s="135">
        <f t="shared" si="25"/>
        <v>2.15</v>
      </c>
      <c r="U134" s="135">
        <f t="shared" si="25"/>
        <v>2.15</v>
      </c>
      <c r="V134" s="135">
        <f t="shared" si="27"/>
        <v>2.15</v>
      </c>
      <c r="W134" s="135">
        <f t="shared" si="27"/>
        <v>2.15</v>
      </c>
      <c r="X134" s="135">
        <f t="shared" si="27"/>
        <v>2.15</v>
      </c>
      <c r="Y134" s="135">
        <f t="shared" si="27"/>
        <v>2.15</v>
      </c>
      <c r="Z134" s="135">
        <f t="shared" si="27"/>
        <v>2.15</v>
      </c>
      <c r="AA134" s="135">
        <f t="shared" si="27"/>
        <v>2.15</v>
      </c>
      <c r="AB134" s="135">
        <f t="shared" si="27"/>
        <v>2.15</v>
      </c>
      <c r="AC134" s="135">
        <f t="shared" si="27"/>
        <v>2.15</v>
      </c>
      <c r="AD134" s="135">
        <f t="shared" si="27"/>
        <v>2.15</v>
      </c>
      <c r="AE134" s="135">
        <f t="shared" si="27"/>
        <v>2.15</v>
      </c>
      <c r="AF134" s="135">
        <f t="shared" si="27"/>
        <v>2.15</v>
      </c>
      <c r="AG134" s="137">
        <v>3</v>
      </c>
      <c r="AH134" s="51"/>
      <c r="AI134" s="52"/>
      <c r="AK134" s="53"/>
    </row>
    <row r="135" spans="1:37" x14ac:dyDescent="0.25">
      <c r="A135" s="123" t="s">
        <v>141</v>
      </c>
      <c r="B135" s="134">
        <v>2.7</v>
      </c>
      <c r="C135" s="135">
        <f t="shared" si="26"/>
        <v>2.7</v>
      </c>
      <c r="D135" s="135">
        <f t="shared" si="26"/>
        <v>2.7</v>
      </c>
      <c r="E135" s="135">
        <f t="shared" si="26"/>
        <v>2.7</v>
      </c>
      <c r="F135" s="135">
        <f t="shared" si="26"/>
        <v>2.7</v>
      </c>
      <c r="G135" s="135">
        <f t="shared" si="26"/>
        <v>2.7</v>
      </c>
      <c r="H135" s="135">
        <f t="shared" si="26"/>
        <v>2.7</v>
      </c>
      <c r="I135" s="135">
        <f t="shared" si="26"/>
        <v>2.7</v>
      </c>
      <c r="J135" s="135">
        <f t="shared" si="26"/>
        <v>2.7</v>
      </c>
      <c r="K135" s="135">
        <f t="shared" si="26"/>
        <v>2.7</v>
      </c>
      <c r="L135" s="135">
        <f t="shared" si="26"/>
        <v>2.7</v>
      </c>
      <c r="M135" s="135">
        <f t="shared" si="26"/>
        <v>2.7</v>
      </c>
      <c r="N135" s="135">
        <f t="shared" si="26"/>
        <v>2.7</v>
      </c>
      <c r="O135" s="135">
        <f t="shared" si="26"/>
        <v>2.7</v>
      </c>
      <c r="P135" s="135">
        <f t="shared" si="26"/>
        <v>2.7</v>
      </c>
      <c r="Q135" s="135">
        <f t="shared" si="26"/>
        <v>2.7</v>
      </c>
      <c r="R135" s="135">
        <f t="shared" si="25"/>
        <v>2.7</v>
      </c>
      <c r="S135" s="135">
        <f t="shared" si="25"/>
        <v>2.7</v>
      </c>
      <c r="T135" s="135">
        <f t="shared" si="25"/>
        <v>2.7</v>
      </c>
      <c r="U135" s="135">
        <f t="shared" si="25"/>
        <v>2.7</v>
      </c>
      <c r="V135" s="135">
        <f t="shared" si="27"/>
        <v>2.7</v>
      </c>
      <c r="W135" s="135">
        <f t="shared" si="27"/>
        <v>2.7</v>
      </c>
      <c r="X135" s="135">
        <f t="shared" si="27"/>
        <v>2.7</v>
      </c>
      <c r="Y135" s="135">
        <f t="shared" si="27"/>
        <v>2.7</v>
      </c>
      <c r="Z135" s="135">
        <f t="shared" si="27"/>
        <v>2.7</v>
      </c>
      <c r="AA135" s="135">
        <f t="shared" si="27"/>
        <v>2.7</v>
      </c>
      <c r="AB135" s="135">
        <f t="shared" si="27"/>
        <v>2.7</v>
      </c>
      <c r="AC135" s="135">
        <f t="shared" si="27"/>
        <v>2.7</v>
      </c>
      <c r="AD135" s="135">
        <f t="shared" si="27"/>
        <v>2.7</v>
      </c>
      <c r="AE135" s="135">
        <f t="shared" si="27"/>
        <v>2.7</v>
      </c>
      <c r="AF135" s="135">
        <f t="shared" si="27"/>
        <v>2.7</v>
      </c>
      <c r="AG135" s="137">
        <v>3</v>
      </c>
      <c r="AH135" s="51"/>
      <c r="AI135" s="52"/>
      <c r="AK135" s="53"/>
    </row>
    <row r="136" spans="1:37" x14ac:dyDescent="0.25">
      <c r="A136" s="123" t="s">
        <v>142</v>
      </c>
      <c r="B136" s="134">
        <v>0.9</v>
      </c>
      <c r="C136" s="135">
        <f t="shared" si="26"/>
        <v>0.9</v>
      </c>
      <c r="D136" s="135">
        <f t="shared" si="26"/>
        <v>0.9</v>
      </c>
      <c r="E136" s="135">
        <f t="shared" si="26"/>
        <v>0.9</v>
      </c>
      <c r="F136" s="135">
        <f t="shared" si="26"/>
        <v>0.9</v>
      </c>
      <c r="G136" s="135">
        <f t="shared" si="26"/>
        <v>0.9</v>
      </c>
      <c r="H136" s="135">
        <f t="shared" si="26"/>
        <v>0.9</v>
      </c>
      <c r="I136" s="135">
        <f t="shared" si="26"/>
        <v>0.9</v>
      </c>
      <c r="J136" s="135">
        <f t="shared" si="26"/>
        <v>0.9</v>
      </c>
      <c r="K136" s="135">
        <f t="shared" si="26"/>
        <v>0.9</v>
      </c>
      <c r="L136" s="135">
        <f t="shared" si="26"/>
        <v>0.9</v>
      </c>
      <c r="M136" s="135">
        <f t="shared" si="26"/>
        <v>0.9</v>
      </c>
      <c r="N136" s="135">
        <f t="shared" si="26"/>
        <v>0.9</v>
      </c>
      <c r="O136" s="135">
        <f t="shared" si="26"/>
        <v>0.9</v>
      </c>
      <c r="P136" s="135">
        <f t="shared" si="26"/>
        <v>0.9</v>
      </c>
      <c r="Q136" s="135">
        <f t="shared" si="26"/>
        <v>0.9</v>
      </c>
      <c r="R136" s="135">
        <f t="shared" si="25"/>
        <v>0.9</v>
      </c>
      <c r="S136" s="135">
        <f t="shared" si="25"/>
        <v>0.9</v>
      </c>
      <c r="T136" s="135">
        <f t="shared" si="25"/>
        <v>0.9</v>
      </c>
      <c r="U136" s="135">
        <f t="shared" si="25"/>
        <v>0.9</v>
      </c>
      <c r="V136" s="135">
        <f t="shared" si="27"/>
        <v>0.9</v>
      </c>
      <c r="W136" s="135">
        <f t="shared" si="27"/>
        <v>0.9</v>
      </c>
      <c r="X136" s="135">
        <f t="shared" si="27"/>
        <v>0.9</v>
      </c>
      <c r="Y136" s="135">
        <f t="shared" si="27"/>
        <v>0.9</v>
      </c>
      <c r="Z136" s="135">
        <f t="shared" si="27"/>
        <v>0.9</v>
      </c>
      <c r="AA136" s="135">
        <f t="shared" si="27"/>
        <v>0.9</v>
      </c>
      <c r="AB136" s="135">
        <f t="shared" si="27"/>
        <v>0.9</v>
      </c>
      <c r="AC136" s="135">
        <f t="shared" si="27"/>
        <v>0.9</v>
      </c>
      <c r="AD136" s="135">
        <f t="shared" si="27"/>
        <v>0.9</v>
      </c>
      <c r="AE136" s="135">
        <f t="shared" si="27"/>
        <v>0.9</v>
      </c>
      <c r="AF136" s="135">
        <f t="shared" si="27"/>
        <v>0.9</v>
      </c>
      <c r="AG136" s="137">
        <v>2.83</v>
      </c>
      <c r="AH136" s="51"/>
      <c r="AI136" s="52"/>
      <c r="AK136" s="53"/>
    </row>
    <row r="137" spans="1:37" x14ac:dyDescent="0.25">
      <c r="A137" s="123" t="s">
        <v>143</v>
      </c>
      <c r="B137" s="134">
        <v>1.08</v>
      </c>
      <c r="C137" s="135">
        <f t="shared" si="26"/>
        <v>1.08</v>
      </c>
      <c r="D137" s="135">
        <f t="shared" si="26"/>
        <v>1.08</v>
      </c>
      <c r="E137" s="135">
        <f t="shared" si="26"/>
        <v>1.08</v>
      </c>
      <c r="F137" s="135">
        <f t="shared" si="26"/>
        <v>1.08</v>
      </c>
      <c r="G137" s="135">
        <f t="shared" si="26"/>
        <v>1.08</v>
      </c>
      <c r="H137" s="135">
        <f t="shared" si="26"/>
        <v>1.08</v>
      </c>
      <c r="I137" s="135">
        <f t="shared" si="26"/>
        <v>1.08</v>
      </c>
      <c r="J137" s="135">
        <f t="shared" si="26"/>
        <v>1.08</v>
      </c>
      <c r="K137" s="135">
        <f t="shared" si="26"/>
        <v>1.08</v>
      </c>
      <c r="L137" s="135">
        <f t="shared" si="26"/>
        <v>1.08</v>
      </c>
      <c r="M137" s="135">
        <f t="shared" si="26"/>
        <v>1.08</v>
      </c>
      <c r="N137" s="135">
        <f t="shared" si="26"/>
        <v>1.08</v>
      </c>
      <c r="O137" s="135">
        <f t="shared" si="26"/>
        <v>1.08</v>
      </c>
      <c r="P137" s="135">
        <f t="shared" si="26"/>
        <v>1.08</v>
      </c>
      <c r="Q137" s="135">
        <f t="shared" si="26"/>
        <v>1.08</v>
      </c>
      <c r="R137" s="135">
        <f t="shared" si="25"/>
        <v>1.08</v>
      </c>
      <c r="S137" s="135">
        <f t="shared" si="25"/>
        <v>1.08</v>
      </c>
      <c r="T137" s="135">
        <f t="shared" si="25"/>
        <v>1.08</v>
      </c>
      <c r="U137" s="135">
        <f t="shared" si="25"/>
        <v>1.08</v>
      </c>
      <c r="V137" s="135">
        <f t="shared" si="27"/>
        <v>1.08</v>
      </c>
      <c r="W137" s="135">
        <f t="shared" si="27"/>
        <v>1.08</v>
      </c>
      <c r="X137" s="135">
        <f t="shared" si="27"/>
        <v>1.08</v>
      </c>
      <c r="Y137" s="135">
        <f t="shared" si="27"/>
        <v>1.08</v>
      </c>
      <c r="Z137" s="135">
        <f t="shared" si="27"/>
        <v>1.08</v>
      </c>
      <c r="AA137" s="135">
        <f t="shared" si="27"/>
        <v>1.08</v>
      </c>
      <c r="AB137" s="135">
        <f t="shared" si="27"/>
        <v>1.08</v>
      </c>
      <c r="AC137" s="135">
        <f t="shared" si="27"/>
        <v>1.08</v>
      </c>
      <c r="AD137" s="135">
        <f t="shared" si="27"/>
        <v>1.08</v>
      </c>
      <c r="AE137" s="135">
        <f t="shared" si="27"/>
        <v>1.08</v>
      </c>
      <c r="AF137" s="135">
        <f t="shared" si="27"/>
        <v>1.08</v>
      </c>
      <c r="AG137" s="137">
        <v>2.5</v>
      </c>
      <c r="AH137" s="51"/>
      <c r="AI137" s="52"/>
      <c r="AK137" s="53"/>
    </row>
    <row r="138" spans="1:37" x14ac:dyDescent="0.25">
      <c r="A138" s="123" t="s">
        <v>144</v>
      </c>
      <c r="B138" s="134">
        <v>2.37</v>
      </c>
      <c r="C138" s="135">
        <f t="shared" ref="C138:Q154" si="28">B138</f>
        <v>2.37</v>
      </c>
      <c r="D138" s="135">
        <f t="shared" si="28"/>
        <v>2.37</v>
      </c>
      <c r="E138" s="135">
        <f t="shared" si="28"/>
        <v>2.37</v>
      </c>
      <c r="F138" s="135">
        <f t="shared" si="28"/>
        <v>2.37</v>
      </c>
      <c r="G138" s="135">
        <f t="shared" si="28"/>
        <v>2.37</v>
      </c>
      <c r="H138" s="135">
        <f t="shared" si="28"/>
        <v>2.37</v>
      </c>
      <c r="I138" s="135">
        <f t="shared" si="28"/>
        <v>2.37</v>
      </c>
      <c r="J138" s="135">
        <f t="shared" si="28"/>
        <v>2.37</v>
      </c>
      <c r="K138" s="135">
        <f t="shared" si="28"/>
        <v>2.37</v>
      </c>
      <c r="L138" s="135">
        <f t="shared" si="28"/>
        <v>2.37</v>
      </c>
      <c r="M138" s="135">
        <f t="shared" si="28"/>
        <v>2.37</v>
      </c>
      <c r="N138" s="135">
        <f t="shared" si="28"/>
        <v>2.37</v>
      </c>
      <c r="O138" s="135">
        <f t="shared" si="28"/>
        <v>2.37</v>
      </c>
      <c r="P138" s="135">
        <f t="shared" si="28"/>
        <v>2.37</v>
      </c>
      <c r="Q138" s="135">
        <f t="shared" si="28"/>
        <v>2.37</v>
      </c>
      <c r="R138" s="135">
        <f t="shared" si="25"/>
        <v>2.37</v>
      </c>
      <c r="S138" s="135">
        <f t="shared" si="25"/>
        <v>2.37</v>
      </c>
      <c r="T138" s="135">
        <f t="shared" si="25"/>
        <v>2.37</v>
      </c>
      <c r="U138" s="135">
        <f t="shared" si="25"/>
        <v>2.37</v>
      </c>
      <c r="V138" s="135">
        <f t="shared" si="27"/>
        <v>2.37</v>
      </c>
      <c r="W138" s="135">
        <f t="shared" si="27"/>
        <v>2.37</v>
      </c>
      <c r="X138" s="135">
        <f t="shared" si="27"/>
        <v>2.37</v>
      </c>
      <c r="Y138" s="135">
        <f t="shared" si="27"/>
        <v>2.37</v>
      </c>
      <c r="Z138" s="135">
        <f t="shared" si="27"/>
        <v>2.37</v>
      </c>
      <c r="AA138" s="135">
        <f t="shared" si="27"/>
        <v>2.37</v>
      </c>
      <c r="AB138" s="135">
        <f t="shared" si="27"/>
        <v>2.37</v>
      </c>
      <c r="AC138" s="135">
        <f t="shared" si="27"/>
        <v>2.37</v>
      </c>
      <c r="AD138" s="135">
        <f t="shared" si="27"/>
        <v>2.37</v>
      </c>
      <c r="AE138" s="135">
        <f t="shared" si="27"/>
        <v>2.37</v>
      </c>
      <c r="AF138" s="135">
        <f t="shared" si="27"/>
        <v>2.37</v>
      </c>
      <c r="AG138" s="137">
        <v>2.5</v>
      </c>
      <c r="AH138" s="51"/>
      <c r="AI138" s="52"/>
      <c r="AK138" s="53"/>
    </row>
    <row r="139" spans="1:37" x14ac:dyDescent="0.25">
      <c r="A139" s="123" t="s">
        <v>145</v>
      </c>
      <c r="B139" s="134">
        <v>1.81</v>
      </c>
      <c r="C139" s="135">
        <f t="shared" si="28"/>
        <v>1.81</v>
      </c>
      <c r="D139" s="135">
        <f t="shared" si="28"/>
        <v>1.81</v>
      </c>
      <c r="E139" s="135">
        <f t="shared" si="28"/>
        <v>1.81</v>
      </c>
      <c r="F139" s="135">
        <f t="shared" si="28"/>
        <v>1.81</v>
      </c>
      <c r="G139" s="135">
        <f t="shared" si="28"/>
        <v>1.81</v>
      </c>
      <c r="H139" s="135">
        <f t="shared" si="28"/>
        <v>1.81</v>
      </c>
      <c r="I139" s="135">
        <f t="shared" si="28"/>
        <v>1.81</v>
      </c>
      <c r="J139" s="135">
        <f t="shared" si="28"/>
        <v>1.81</v>
      </c>
      <c r="K139" s="135">
        <f t="shared" si="28"/>
        <v>1.81</v>
      </c>
      <c r="L139" s="135">
        <f t="shared" si="28"/>
        <v>1.81</v>
      </c>
      <c r="M139" s="135">
        <f t="shared" si="28"/>
        <v>1.81</v>
      </c>
      <c r="N139" s="135">
        <f t="shared" si="28"/>
        <v>1.81</v>
      </c>
      <c r="O139" s="135">
        <f t="shared" si="28"/>
        <v>1.81</v>
      </c>
      <c r="P139" s="135">
        <f t="shared" si="28"/>
        <v>1.81</v>
      </c>
      <c r="Q139" s="135">
        <f t="shared" si="28"/>
        <v>1.81</v>
      </c>
      <c r="R139" s="135">
        <f t="shared" si="25"/>
        <v>1.81</v>
      </c>
      <c r="S139" s="135">
        <f t="shared" si="25"/>
        <v>1.81</v>
      </c>
      <c r="T139" s="135">
        <f t="shared" si="25"/>
        <v>1.81</v>
      </c>
      <c r="U139" s="135">
        <f t="shared" si="25"/>
        <v>1.81</v>
      </c>
      <c r="V139" s="135">
        <f t="shared" si="27"/>
        <v>1.81</v>
      </c>
      <c r="W139" s="135">
        <f t="shared" si="27"/>
        <v>1.81</v>
      </c>
      <c r="X139" s="135">
        <f t="shared" si="27"/>
        <v>1.81</v>
      </c>
      <c r="Y139" s="135">
        <f t="shared" si="27"/>
        <v>1.81</v>
      </c>
      <c r="Z139" s="135">
        <f t="shared" si="27"/>
        <v>1.81</v>
      </c>
      <c r="AA139" s="135">
        <f t="shared" si="27"/>
        <v>1.81</v>
      </c>
      <c r="AB139" s="135">
        <f t="shared" si="27"/>
        <v>1.81</v>
      </c>
      <c r="AC139" s="135">
        <f t="shared" si="27"/>
        <v>1.81</v>
      </c>
      <c r="AD139" s="135">
        <f t="shared" si="27"/>
        <v>1.81</v>
      </c>
      <c r="AE139" s="135">
        <f t="shared" si="27"/>
        <v>1.81</v>
      </c>
      <c r="AF139" s="135">
        <f t="shared" si="27"/>
        <v>1.81</v>
      </c>
      <c r="AG139" s="137">
        <v>2.4</v>
      </c>
      <c r="AH139" s="51"/>
      <c r="AI139" s="52"/>
      <c r="AK139" s="53"/>
    </row>
    <row r="140" spans="1:37" x14ac:dyDescent="0.25">
      <c r="A140" s="123" t="s">
        <v>146</v>
      </c>
      <c r="B140" s="134">
        <v>1.0900000000000001</v>
      </c>
      <c r="C140" s="135">
        <f t="shared" si="28"/>
        <v>1.0900000000000001</v>
      </c>
      <c r="D140" s="135">
        <f t="shared" si="28"/>
        <v>1.0900000000000001</v>
      </c>
      <c r="E140" s="135">
        <f t="shared" si="28"/>
        <v>1.0900000000000001</v>
      </c>
      <c r="F140" s="135">
        <f t="shared" si="28"/>
        <v>1.0900000000000001</v>
      </c>
      <c r="G140" s="135">
        <f t="shared" si="28"/>
        <v>1.0900000000000001</v>
      </c>
      <c r="H140" s="135">
        <f t="shared" si="28"/>
        <v>1.0900000000000001</v>
      </c>
      <c r="I140" s="135">
        <f t="shared" si="28"/>
        <v>1.0900000000000001</v>
      </c>
      <c r="J140" s="135">
        <f t="shared" si="28"/>
        <v>1.0900000000000001</v>
      </c>
      <c r="K140" s="135">
        <f t="shared" si="28"/>
        <v>1.0900000000000001</v>
      </c>
      <c r="L140" s="135">
        <f t="shared" si="28"/>
        <v>1.0900000000000001</v>
      </c>
      <c r="M140" s="135">
        <f t="shared" si="28"/>
        <v>1.0900000000000001</v>
      </c>
      <c r="N140" s="135">
        <f t="shared" si="28"/>
        <v>1.0900000000000001</v>
      </c>
      <c r="O140" s="135">
        <f t="shared" si="28"/>
        <v>1.0900000000000001</v>
      </c>
      <c r="P140" s="135">
        <f t="shared" si="28"/>
        <v>1.0900000000000001</v>
      </c>
      <c r="Q140" s="135">
        <f t="shared" si="28"/>
        <v>1.0900000000000001</v>
      </c>
      <c r="R140" s="135">
        <f t="shared" si="25"/>
        <v>1.0900000000000001</v>
      </c>
      <c r="S140" s="135">
        <f t="shared" si="25"/>
        <v>1.0900000000000001</v>
      </c>
      <c r="T140" s="135">
        <f t="shared" si="25"/>
        <v>1.0900000000000001</v>
      </c>
      <c r="U140" s="135">
        <f t="shared" si="25"/>
        <v>1.0900000000000001</v>
      </c>
      <c r="V140" s="135">
        <f t="shared" si="27"/>
        <v>1.0900000000000001</v>
      </c>
      <c r="W140" s="135">
        <f t="shared" si="27"/>
        <v>1.0900000000000001</v>
      </c>
      <c r="X140" s="135">
        <f t="shared" si="27"/>
        <v>1.0900000000000001</v>
      </c>
      <c r="Y140" s="135">
        <f t="shared" si="27"/>
        <v>1.0900000000000001</v>
      </c>
      <c r="Z140" s="135">
        <f t="shared" si="27"/>
        <v>1.0900000000000001</v>
      </c>
      <c r="AA140" s="135">
        <f t="shared" si="27"/>
        <v>1.0900000000000001</v>
      </c>
      <c r="AB140" s="135">
        <f t="shared" si="27"/>
        <v>1.0900000000000001</v>
      </c>
      <c r="AC140" s="135">
        <f t="shared" si="27"/>
        <v>1.0900000000000001</v>
      </c>
      <c r="AD140" s="135">
        <f t="shared" si="27"/>
        <v>1.0900000000000001</v>
      </c>
      <c r="AE140" s="135">
        <f t="shared" si="27"/>
        <v>1.0900000000000001</v>
      </c>
      <c r="AF140" s="135">
        <f t="shared" si="27"/>
        <v>1.0900000000000001</v>
      </c>
      <c r="AG140" s="137">
        <v>2.2000000000000002</v>
      </c>
      <c r="AH140" s="51"/>
      <c r="AI140" s="52"/>
      <c r="AK140" s="53"/>
    </row>
    <row r="141" spans="1:37" x14ac:dyDescent="0.25">
      <c r="A141" s="123" t="s">
        <v>147</v>
      </c>
      <c r="B141" s="134">
        <v>1.58</v>
      </c>
      <c r="C141" s="135">
        <f t="shared" si="28"/>
        <v>1.58</v>
      </c>
      <c r="D141" s="135">
        <f t="shared" si="28"/>
        <v>1.58</v>
      </c>
      <c r="E141" s="135">
        <f t="shared" si="28"/>
        <v>1.58</v>
      </c>
      <c r="F141" s="135">
        <f t="shared" si="28"/>
        <v>1.58</v>
      </c>
      <c r="G141" s="135">
        <f t="shared" si="28"/>
        <v>1.58</v>
      </c>
      <c r="H141" s="135">
        <f t="shared" si="28"/>
        <v>1.58</v>
      </c>
      <c r="I141" s="135">
        <f t="shared" si="28"/>
        <v>1.58</v>
      </c>
      <c r="J141" s="135">
        <f t="shared" si="28"/>
        <v>1.58</v>
      </c>
      <c r="K141" s="135">
        <f t="shared" si="28"/>
        <v>1.58</v>
      </c>
      <c r="L141" s="135">
        <f t="shared" si="28"/>
        <v>1.58</v>
      </c>
      <c r="M141" s="135">
        <f t="shared" si="28"/>
        <v>1.58</v>
      </c>
      <c r="N141" s="135">
        <f t="shared" si="28"/>
        <v>1.58</v>
      </c>
      <c r="O141" s="135">
        <f t="shared" si="28"/>
        <v>1.58</v>
      </c>
      <c r="P141" s="135">
        <f t="shared" si="28"/>
        <v>1.58</v>
      </c>
      <c r="Q141" s="135">
        <f t="shared" si="28"/>
        <v>1.58</v>
      </c>
      <c r="R141" s="135">
        <f t="shared" si="25"/>
        <v>1.58</v>
      </c>
      <c r="S141" s="135">
        <f t="shared" si="25"/>
        <v>1.58</v>
      </c>
      <c r="T141" s="135">
        <f t="shared" si="25"/>
        <v>1.58</v>
      </c>
      <c r="U141" s="135">
        <f t="shared" si="25"/>
        <v>1.58</v>
      </c>
      <c r="V141" s="135">
        <f t="shared" si="27"/>
        <v>1.58</v>
      </c>
      <c r="W141" s="135">
        <f t="shared" si="27"/>
        <v>1.58</v>
      </c>
      <c r="X141" s="135">
        <f t="shared" si="27"/>
        <v>1.58</v>
      </c>
      <c r="Y141" s="135">
        <f t="shared" si="27"/>
        <v>1.58</v>
      </c>
      <c r="Z141" s="135">
        <f t="shared" si="27"/>
        <v>1.58</v>
      </c>
      <c r="AA141" s="135">
        <f t="shared" si="27"/>
        <v>1.58</v>
      </c>
      <c r="AB141" s="135">
        <f t="shared" si="27"/>
        <v>1.58</v>
      </c>
      <c r="AC141" s="135">
        <f t="shared" si="27"/>
        <v>1.58</v>
      </c>
      <c r="AD141" s="135">
        <f t="shared" si="27"/>
        <v>1.58</v>
      </c>
      <c r="AE141" s="135">
        <f t="shared" si="27"/>
        <v>1.58</v>
      </c>
      <c r="AF141" s="135">
        <f t="shared" si="27"/>
        <v>1.58</v>
      </c>
      <c r="AG141" s="137">
        <v>2</v>
      </c>
      <c r="AH141" s="51"/>
      <c r="AI141" s="52"/>
      <c r="AK141" s="53"/>
    </row>
    <row r="142" spans="1:37" x14ac:dyDescent="0.25">
      <c r="A142" s="123" t="s">
        <v>148</v>
      </c>
      <c r="B142" s="134">
        <v>2</v>
      </c>
      <c r="C142" s="135">
        <f t="shared" si="28"/>
        <v>2</v>
      </c>
      <c r="D142" s="135">
        <f t="shared" si="28"/>
        <v>2</v>
      </c>
      <c r="E142" s="135">
        <f t="shared" si="28"/>
        <v>2</v>
      </c>
      <c r="F142" s="135">
        <f t="shared" si="28"/>
        <v>2</v>
      </c>
      <c r="G142" s="135">
        <f t="shared" si="28"/>
        <v>2</v>
      </c>
      <c r="H142" s="135">
        <f t="shared" si="28"/>
        <v>2</v>
      </c>
      <c r="I142" s="135">
        <f t="shared" si="28"/>
        <v>2</v>
      </c>
      <c r="J142" s="135">
        <f t="shared" si="28"/>
        <v>2</v>
      </c>
      <c r="K142" s="135">
        <f t="shared" si="28"/>
        <v>2</v>
      </c>
      <c r="L142" s="135">
        <f t="shared" si="28"/>
        <v>2</v>
      </c>
      <c r="M142" s="135">
        <f t="shared" si="28"/>
        <v>2</v>
      </c>
      <c r="N142" s="135">
        <f t="shared" si="28"/>
        <v>2</v>
      </c>
      <c r="O142" s="135">
        <f t="shared" si="28"/>
        <v>2</v>
      </c>
      <c r="P142" s="135">
        <f t="shared" si="28"/>
        <v>2</v>
      </c>
      <c r="Q142" s="135">
        <f t="shared" si="28"/>
        <v>2</v>
      </c>
      <c r="R142" s="135">
        <f t="shared" si="25"/>
        <v>2</v>
      </c>
      <c r="S142" s="135">
        <f t="shared" si="25"/>
        <v>2</v>
      </c>
      <c r="T142" s="135">
        <f t="shared" si="25"/>
        <v>2</v>
      </c>
      <c r="U142" s="135">
        <f t="shared" si="25"/>
        <v>2</v>
      </c>
      <c r="V142" s="135">
        <f t="shared" si="27"/>
        <v>2</v>
      </c>
      <c r="W142" s="135">
        <f t="shared" si="27"/>
        <v>2</v>
      </c>
      <c r="X142" s="135">
        <f t="shared" si="27"/>
        <v>2</v>
      </c>
      <c r="Y142" s="135">
        <f t="shared" si="27"/>
        <v>2</v>
      </c>
      <c r="Z142" s="135">
        <f t="shared" si="27"/>
        <v>2</v>
      </c>
      <c r="AA142" s="135">
        <f t="shared" si="27"/>
        <v>2</v>
      </c>
      <c r="AB142" s="135">
        <f t="shared" si="27"/>
        <v>2</v>
      </c>
      <c r="AC142" s="135">
        <f t="shared" si="27"/>
        <v>2</v>
      </c>
      <c r="AD142" s="135">
        <f t="shared" si="27"/>
        <v>2</v>
      </c>
      <c r="AE142" s="135">
        <f t="shared" si="27"/>
        <v>2</v>
      </c>
      <c r="AF142" s="135">
        <f t="shared" si="27"/>
        <v>2</v>
      </c>
      <c r="AG142" s="137">
        <v>2</v>
      </c>
      <c r="AH142" s="51"/>
      <c r="AI142" s="52"/>
      <c r="AK142" s="53"/>
    </row>
    <row r="143" spans="1:37" x14ac:dyDescent="0.25">
      <c r="A143" s="123" t="s">
        <v>149</v>
      </c>
      <c r="B143" s="134">
        <v>0.47</v>
      </c>
      <c r="C143" s="135">
        <f t="shared" si="28"/>
        <v>0.47</v>
      </c>
      <c r="D143" s="135">
        <f t="shared" si="28"/>
        <v>0.47</v>
      </c>
      <c r="E143" s="135">
        <f t="shared" si="28"/>
        <v>0.47</v>
      </c>
      <c r="F143" s="135">
        <f t="shared" si="28"/>
        <v>0.47</v>
      </c>
      <c r="G143" s="135">
        <f t="shared" si="28"/>
        <v>0.47</v>
      </c>
      <c r="H143" s="135">
        <f t="shared" si="28"/>
        <v>0.47</v>
      </c>
      <c r="I143" s="135">
        <f t="shared" si="28"/>
        <v>0.47</v>
      </c>
      <c r="J143" s="135">
        <f t="shared" si="28"/>
        <v>0.47</v>
      </c>
      <c r="K143" s="135">
        <f t="shared" si="28"/>
        <v>0.47</v>
      </c>
      <c r="L143" s="135">
        <f t="shared" si="28"/>
        <v>0.47</v>
      </c>
      <c r="M143" s="135">
        <f t="shared" si="28"/>
        <v>0.47</v>
      </c>
      <c r="N143" s="135">
        <f t="shared" si="28"/>
        <v>0.47</v>
      </c>
      <c r="O143" s="135">
        <f t="shared" si="28"/>
        <v>0.47</v>
      </c>
      <c r="P143" s="135">
        <f t="shared" si="28"/>
        <v>0.47</v>
      </c>
      <c r="Q143" s="135">
        <f t="shared" si="28"/>
        <v>0.47</v>
      </c>
      <c r="R143" s="135">
        <f t="shared" si="25"/>
        <v>0.47</v>
      </c>
      <c r="S143" s="135">
        <f t="shared" si="25"/>
        <v>0.47</v>
      </c>
      <c r="T143" s="135">
        <f t="shared" si="25"/>
        <v>0.47</v>
      </c>
      <c r="U143" s="135">
        <f t="shared" si="25"/>
        <v>0.47</v>
      </c>
      <c r="V143" s="135">
        <f t="shared" si="27"/>
        <v>0.47</v>
      </c>
      <c r="W143" s="135">
        <f t="shared" si="27"/>
        <v>0.47</v>
      </c>
      <c r="X143" s="135">
        <f t="shared" si="27"/>
        <v>0.47</v>
      </c>
      <c r="Y143" s="135">
        <f t="shared" si="27"/>
        <v>0.47</v>
      </c>
      <c r="Z143" s="135">
        <f t="shared" si="27"/>
        <v>0.47</v>
      </c>
      <c r="AA143" s="135">
        <f t="shared" si="27"/>
        <v>0.47</v>
      </c>
      <c r="AB143" s="135">
        <f t="shared" si="27"/>
        <v>0.47</v>
      </c>
      <c r="AC143" s="135">
        <f t="shared" si="27"/>
        <v>0.47</v>
      </c>
      <c r="AD143" s="135">
        <f t="shared" si="27"/>
        <v>0.47</v>
      </c>
      <c r="AE143" s="135">
        <f t="shared" si="27"/>
        <v>0.47</v>
      </c>
      <c r="AF143" s="135">
        <f t="shared" si="27"/>
        <v>0.47</v>
      </c>
      <c r="AG143" s="137">
        <v>2</v>
      </c>
      <c r="AH143" s="51"/>
      <c r="AI143" s="52"/>
      <c r="AK143" s="53"/>
    </row>
    <row r="144" spans="1:37" x14ac:dyDescent="0.25">
      <c r="A144" s="123" t="s">
        <v>150</v>
      </c>
      <c r="B144" s="134">
        <v>0</v>
      </c>
      <c r="C144" s="135">
        <f t="shared" si="28"/>
        <v>0</v>
      </c>
      <c r="D144" s="135">
        <f t="shared" si="28"/>
        <v>0</v>
      </c>
      <c r="E144" s="135">
        <f t="shared" si="28"/>
        <v>0</v>
      </c>
      <c r="F144" s="135">
        <f t="shared" si="28"/>
        <v>0</v>
      </c>
      <c r="G144" s="135">
        <f t="shared" si="28"/>
        <v>0</v>
      </c>
      <c r="H144" s="135">
        <f t="shared" si="28"/>
        <v>0</v>
      </c>
      <c r="I144" s="135">
        <f t="shared" si="28"/>
        <v>0</v>
      </c>
      <c r="J144" s="135">
        <f t="shared" si="28"/>
        <v>0</v>
      </c>
      <c r="K144" s="135">
        <f t="shared" si="28"/>
        <v>0</v>
      </c>
      <c r="L144" s="135">
        <f t="shared" si="28"/>
        <v>0</v>
      </c>
      <c r="M144" s="135">
        <f t="shared" si="28"/>
        <v>0</v>
      </c>
      <c r="N144" s="135">
        <f t="shared" si="28"/>
        <v>0</v>
      </c>
      <c r="O144" s="135">
        <f t="shared" si="28"/>
        <v>0</v>
      </c>
      <c r="P144" s="135">
        <f t="shared" si="28"/>
        <v>0</v>
      </c>
      <c r="Q144" s="135">
        <f t="shared" si="28"/>
        <v>0</v>
      </c>
      <c r="R144" s="135">
        <f t="shared" si="25"/>
        <v>0</v>
      </c>
      <c r="S144" s="135">
        <f t="shared" si="25"/>
        <v>0</v>
      </c>
      <c r="T144" s="135">
        <f t="shared" si="25"/>
        <v>0</v>
      </c>
      <c r="U144" s="135">
        <f t="shared" si="25"/>
        <v>0</v>
      </c>
      <c r="V144" s="135">
        <f t="shared" si="27"/>
        <v>0</v>
      </c>
      <c r="W144" s="135">
        <f t="shared" si="27"/>
        <v>0</v>
      </c>
      <c r="X144" s="135">
        <f t="shared" si="27"/>
        <v>0</v>
      </c>
      <c r="Y144" s="135">
        <f t="shared" si="27"/>
        <v>0</v>
      </c>
      <c r="Z144" s="135">
        <f t="shared" si="27"/>
        <v>0</v>
      </c>
      <c r="AA144" s="135">
        <f t="shared" si="27"/>
        <v>0</v>
      </c>
      <c r="AB144" s="135">
        <f t="shared" si="27"/>
        <v>0</v>
      </c>
      <c r="AC144" s="135">
        <f t="shared" si="27"/>
        <v>0</v>
      </c>
      <c r="AD144" s="135">
        <f t="shared" si="27"/>
        <v>0</v>
      </c>
      <c r="AE144" s="135">
        <f t="shared" si="27"/>
        <v>0</v>
      </c>
      <c r="AF144" s="135">
        <f t="shared" si="27"/>
        <v>0</v>
      </c>
      <c r="AG144" s="137">
        <v>1.8</v>
      </c>
      <c r="AH144" s="51"/>
      <c r="AI144" s="52"/>
      <c r="AK144" s="53"/>
    </row>
    <row r="145" spans="1:37" x14ac:dyDescent="0.25">
      <c r="A145" s="123" t="s">
        <v>151</v>
      </c>
      <c r="B145" s="134">
        <v>0</v>
      </c>
      <c r="C145" s="135">
        <f t="shared" si="28"/>
        <v>0</v>
      </c>
      <c r="D145" s="135">
        <f t="shared" si="28"/>
        <v>0</v>
      </c>
      <c r="E145" s="135">
        <f t="shared" si="28"/>
        <v>0</v>
      </c>
      <c r="F145" s="135">
        <f t="shared" si="28"/>
        <v>0</v>
      </c>
      <c r="G145" s="135">
        <f t="shared" si="28"/>
        <v>0</v>
      </c>
      <c r="H145" s="135">
        <f t="shared" si="28"/>
        <v>0</v>
      </c>
      <c r="I145" s="135">
        <f t="shared" si="28"/>
        <v>0</v>
      </c>
      <c r="J145" s="135">
        <f t="shared" si="28"/>
        <v>0</v>
      </c>
      <c r="K145" s="135">
        <f t="shared" si="28"/>
        <v>0</v>
      </c>
      <c r="L145" s="135">
        <f t="shared" si="28"/>
        <v>0</v>
      </c>
      <c r="M145" s="135">
        <f t="shared" si="28"/>
        <v>0</v>
      </c>
      <c r="N145" s="135">
        <f t="shared" si="28"/>
        <v>0</v>
      </c>
      <c r="O145" s="135">
        <f t="shared" si="28"/>
        <v>0</v>
      </c>
      <c r="P145" s="135">
        <f t="shared" si="28"/>
        <v>0</v>
      </c>
      <c r="Q145" s="135">
        <f t="shared" si="28"/>
        <v>0</v>
      </c>
      <c r="R145" s="135">
        <f t="shared" si="25"/>
        <v>0</v>
      </c>
      <c r="S145" s="135">
        <f t="shared" si="25"/>
        <v>0</v>
      </c>
      <c r="T145" s="135">
        <f t="shared" si="25"/>
        <v>0</v>
      </c>
      <c r="U145" s="135">
        <f t="shared" si="25"/>
        <v>0</v>
      </c>
      <c r="V145" s="135">
        <f t="shared" si="27"/>
        <v>0</v>
      </c>
      <c r="W145" s="135">
        <f t="shared" si="27"/>
        <v>0</v>
      </c>
      <c r="X145" s="135">
        <f t="shared" si="27"/>
        <v>0</v>
      </c>
      <c r="Y145" s="135">
        <f t="shared" si="27"/>
        <v>0</v>
      </c>
      <c r="Z145" s="135">
        <f t="shared" si="27"/>
        <v>0</v>
      </c>
      <c r="AA145" s="135">
        <f t="shared" si="27"/>
        <v>0</v>
      </c>
      <c r="AB145" s="135">
        <f t="shared" si="27"/>
        <v>0</v>
      </c>
      <c r="AC145" s="135">
        <f t="shared" si="27"/>
        <v>0</v>
      </c>
      <c r="AD145" s="135">
        <f t="shared" si="27"/>
        <v>0</v>
      </c>
      <c r="AE145" s="135">
        <f t="shared" si="27"/>
        <v>0</v>
      </c>
      <c r="AF145" s="135">
        <f t="shared" si="27"/>
        <v>0</v>
      </c>
      <c r="AG145" s="137">
        <v>1.8</v>
      </c>
      <c r="AH145" s="51"/>
      <c r="AI145" s="52"/>
      <c r="AK145" s="53"/>
    </row>
    <row r="146" spans="1:37" x14ac:dyDescent="0.25">
      <c r="A146" s="123" t="s">
        <v>152</v>
      </c>
      <c r="B146" s="134">
        <v>0.8</v>
      </c>
      <c r="C146" s="135">
        <f t="shared" si="28"/>
        <v>0.8</v>
      </c>
      <c r="D146" s="135">
        <f t="shared" si="28"/>
        <v>0.8</v>
      </c>
      <c r="E146" s="135">
        <f t="shared" si="28"/>
        <v>0.8</v>
      </c>
      <c r="F146" s="135">
        <f t="shared" si="28"/>
        <v>0.8</v>
      </c>
      <c r="G146" s="135">
        <f t="shared" si="28"/>
        <v>0.8</v>
      </c>
      <c r="H146" s="135">
        <f t="shared" si="28"/>
        <v>0.8</v>
      </c>
      <c r="I146" s="135">
        <f t="shared" si="28"/>
        <v>0.8</v>
      </c>
      <c r="J146" s="135">
        <f t="shared" si="28"/>
        <v>0.8</v>
      </c>
      <c r="K146" s="135">
        <f t="shared" si="28"/>
        <v>0.8</v>
      </c>
      <c r="L146" s="135">
        <f t="shared" si="28"/>
        <v>0.8</v>
      </c>
      <c r="M146" s="135">
        <f t="shared" si="28"/>
        <v>0.8</v>
      </c>
      <c r="N146" s="135">
        <f t="shared" si="28"/>
        <v>0.8</v>
      </c>
      <c r="O146" s="135">
        <f t="shared" si="28"/>
        <v>0.8</v>
      </c>
      <c r="P146" s="135">
        <f t="shared" si="28"/>
        <v>0.8</v>
      </c>
      <c r="Q146" s="135">
        <f t="shared" si="28"/>
        <v>0.8</v>
      </c>
      <c r="R146" s="135">
        <f t="shared" si="25"/>
        <v>0.8</v>
      </c>
      <c r="S146" s="135">
        <f t="shared" si="25"/>
        <v>0.8</v>
      </c>
      <c r="T146" s="135">
        <f t="shared" si="25"/>
        <v>0.8</v>
      </c>
      <c r="U146" s="135">
        <f t="shared" si="25"/>
        <v>0.8</v>
      </c>
      <c r="V146" s="135">
        <f t="shared" si="27"/>
        <v>0.8</v>
      </c>
      <c r="W146" s="135">
        <f t="shared" si="27"/>
        <v>0.8</v>
      </c>
      <c r="X146" s="135">
        <f t="shared" ref="X146:AF170" si="29">W146</f>
        <v>0.8</v>
      </c>
      <c r="Y146" s="135">
        <f t="shared" si="29"/>
        <v>0.8</v>
      </c>
      <c r="Z146" s="135">
        <f t="shared" si="29"/>
        <v>0.8</v>
      </c>
      <c r="AA146" s="135">
        <f t="shared" si="29"/>
        <v>0.8</v>
      </c>
      <c r="AB146" s="135">
        <f t="shared" si="29"/>
        <v>0.8</v>
      </c>
      <c r="AC146" s="135">
        <f t="shared" si="29"/>
        <v>0.8</v>
      </c>
      <c r="AD146" s="135">
        <f t="shared" si="29"/>
        <v>0.8</v>
      </c>
      <c r="AE146" s="135">
        <f t="shared" si="29"/>
        <v>0.8</v>
      </c>
      <c r="AF146" s="135">
        <f t="shared" si="29"/>
        <v>0.8</v>
      </c>
      <c r="AG146" s="137">
        <v>1.65</v>
      </c>
      <c r="AH146" s="51"/>
      <c r="AI146" s="52"/>
      <c r="AK146" s="53"/>
    </row>
    <row r="147" spans="1:37" x14ac:dyDescent="0.25">
      <c r="A147" s="123" t="s">
        <v>153</v>
      </c>
      <c r="B147" s="134">
        <v>1.5</v>
      </c>
      <c r="C147" s="135">
        <f t="shared" si="28"/>
        <v>1.5</v>
      </c>
      <c r="D147" s="135">
        <f t="shared" si="28"/>
        <v>1.5</v>
      </c>
      <c r="E147" s="135">
        <f t="shared" si="28"/>
        <v>1.5</v>
      </c>
      <c r="F147" s="135">
        <f t="shared" si="28"/>
        <v>1.5</v>
      </c>
      <c r="G147" s="135">
        <f t="shared" si="28"/>
        <v>1.5</v>
      </c>
      <c r="H147" s="135">
        <f t="shared" si="28"/>
        <v>1.5</v>
      </c>
      <c r="I147" s="135">
        <f t="shared" si="28"/>
        <v>1.5</v>
      </c>
      <c r="J147" s="135">
        <f t="shared" si="28"/>
        <v>1.5</v>
      </c>
      <c r="K147" s="135">
        <f t="shared" si="28"/>
        <v>1.5</v>
      </c>
      <c r="L147" s="135">
        <f t="shared" si="28"/>
        <v>1.5</v>
      </c>
      <c r="M147" s="135">
        <f t="shared" si="28"/>
        <v>1.5</v>
      </c>
      <c r="N147" s="135">
        <f t="shared" si="28"/>
        <v>1.5</v>
      </c>
      <c r="O147" s="135">
        <f t="shared" si="28"/>
        <v>1.5</v>
      </c>
      <c r="P147" s="135">
        <f t="shared" si="28"/>
        <v>1.5</v>
      </c>
      <c r="Q147" s="135">
        <f t="shared" si="28"/>
        <v>1.5</v>
      </c>
      <c r="R147" s="135">
        <f t="shared" si="25"/>
        <v>1.5</v>
      </c>
      <c r="S147" s="135">
        <f t="shared" si="25"/>
        <v>1.5</v>
      </c>
      <c r="T147" s="135">
        <f t="shared" si="25"/>
        <v>1.5</v>
      </c>
      <c r="U147" s="135">
        <f t="shared" si="25"/>
        <v>1.5</v>
      </c>
      <c r="V147" s="135">
        <f t="shared" si="25"/>
        <v>1.5</v>
      </c>
      <c r="W147" s="135">
        <f t="shared" si="25"/>
        <v>1.5</v>
      </c>
      <c r="X147" s="135">
        <f t="shared" si="29"/>
        <v>1.5</v>
      </c>
      <c r="Y147" s="135">
        <f t="shared" si="29"/>
        <v>1.5</v>
      </c>
      <c r="Z147" s="135">
        <f t="shared" si="29"/>
        <v>1.5</v>
      </c>
      <c r="AA147" s="135">
        <f t="shared" si="29"/>
        <v>1.5</v>
      </c>
      <c r="AB147" s="135">
        <f t="shared" si="29"/>
        <v>1.5</v>
      </c>
      <c r="AC147" s="135">
        <f t="shared" si="29"/>
        <v>1.5</v>
      </c>
      <c r="AD147" s="135">
        <f t="shared" si="29"/>
        <v>1.5</v>
      </c>
      <c r="AE147" s="135">
        <f t="shared" si="29"/>
        <v>1.5</v>
      </c>
      <c r="AF147" s="135">
        <f t="shared" si="29"/>
        <v>1.5</v>
      </c>
      <c r="AG147" s="137">
        <v>1.5</v>
      </c>
      <c r="AH147" s="51"/>
      <c r="AI147" s="52"/>
      <c r="AK147" s="53"/>
    </row>
    <row r="148" spans="1:37" x14ac:dyDescent="0.25">
      <c r="A148" s="123" t="s">
        <v>154</v>
      </c>
      <c r="B148" s="134">
        <v>1</v>
      </c>
      <c r="C148" s="135">
        <f t="shared" si="28"/>
        <v>1</v>
      </c>
      <c r="D148" s="135">
        <f t="shared" si="28"/>
        <v>1</v>
      </c>
      <c r="E148" s="135">
        <f t="shared" si="28"/>
        <v>1</v>
      </c>
      <c r="F148" s="135">
        <f t="shared" si="28"/>
        <v>1</v>
      </c>
      <c r="G148" s="135">
        <f t="shared" si="28"/>
        <v>1</v>
      </c>
      <c r="H148" s="135">
        <f t="shared" si="28"/>
        <v>1</v>
      </c>
      <c r="I148" s="135">
        <f t="shared" si="28"/>
        <v>1</v>
      </c>
      <c r="J148" s="135">
        <f t="shared" si="28"/>
        <v>1</v>
      </c>
      <c r="K148" s="135">
        <f t="shared" si="28"/>
        <v>1</v>
      </c>
      <c r="L148" s="135">
        <f t="shared" si="28"/>
        <v>1</v>
      </c>
      <c r="M148" s="135">
        <f t="shared" si="28"/>
        <v>1</v>
      </c>
      <c r="N148" s="135">
        <f t="shared" si="28"/>
        <v>1</v>
      </c>
      <c r="O148" s="135">
        <f t="shared" si="28"/>
        <v>1</v>
      </c>
      <c r="P148" s="135">
        <f t="shared" si="28"/>
        <v>1</v>
      </c>
      <c r="Q148" s="135">
        <f t="shared" si="28"/>
        <v>1</v>
      </c>
      <c r="R148" s="135">
        <f t="shared" si="25"/>
        <v>1</v>
      </c>
      <c r="S148" s="135">
        <f t="shared" si="25"/>
        <v>1</v>
      </c>
      <c r="T148" s="135">
        <f t="shared" si="25"/>
        <v>1</v>
      </c>
      <c r="U148" s="135">
        <f t="shared" si="25"/>
        <v>1</v>
      </c>
      <c r="V148" s="135">
        <f t="shared" si="25"/>
        <v>1</v>
      </c>
      <c r="W148" s="135">
        <f t="shared" si="25"/>
        <v>1</v>
      </c>
      <c r="X148" s="135">
        <f t="shared" si="29"/>
        <v>1</v>
      </c>
      <c r="Y148" s="135">
        <f t="shared" si="29"/>
        <v>1</v>
      </c>
      <c r="Z148" s="135">
        <f t="shared" si="29"/>
        <v>1</v>
      </c>
      <c r="AA148" s="135">
        <f t="shared" si="29"/>
        <v>1</v>
      </c>
      <c r="AB148" s="135">
        <f t="shared" si="29"/>
        <v>1</v>
      </c>
      <c r="AC148" s="135">
        <f t="shared" si="29"/>
        <v>1</v>
      </c>
      <c r="AD148" s="135">
        <f t="shared" si="29"/>
        <v>1</v>
      </c>
      <c r="AE148" s="135">
        <f t="shared" si="29"/>
        <v>1</v>
      </c>
      <c r="AF148" s="135">
        <f t="shared" si="29"/>
        <v>1</v>
      </c>
      <c r="AG148" s="137">
        <v>0.998</v>
      </c>
      <c r="AH148" s="51"/>
      <c r="AI148" s="52"/>
      <c r="AK148" s="53"/>
    </row>
    <row r="149" spans="1:37" x14ac:dyDescent="0.25">
      <c r="A149" s="123" t="s">
        <v>155</v>
      </c>
      <c r="B149" s="134">
        <v>1</v>
      </c>
      <c r="C149" s="135">
        <f t="shared" si="28"/>
        <v>1</v>
      </c>
      <c r="D149" s="135">
        <f t="shared" si="28"/>
        <v>1</v>
      </c>
      <c r="E149" s="135">
        <f t="shared" si="28"/>
        <v>1</v>
      </c>
      <c r="F149" s="135">
        <f t="shared" si="28"/>
        <v>1</v>
      </c>
      <c r="G149" s="135">
        <f t="shared" si="28"/>
        <v>1</v>
      </c>
      <c r="H149" s="135">
        <f t="shared" si="28"/>
        <v>1</v>
      </c>
      <c r="I149" s="135">
        <f t="shared" si="28"/>
        <v>1</v>
      </c>
      <c r="J149" s="135">
        <f t="shared" si="28"/>
        <v>1</v>
      </c>
      <c r="K149" s="135">
        <f t="shared" si="28"/>
        <v>1</v>
      </c>
      <c r="L149" s="135">
        <f t="shared" si="28"/>
        <v>1</v>
      </c>
      <c r="M149" s="135">
        <f t="shared" si="28"/>
        <v>1</v>
      </c>
      <c r="N149" s="135">
        <f t="shared" si="28"/>
        <v>1</v>
      </c>
      <c r="O149" s="135">
        <f t="shared" si="28"/>
        <v>1</v>
      </c>
      <c r="P149" s="135">
        <f t="shared" si="28"/>
        <v>1</v>
      </c>
      <c r="Q149" s="135">
        <f t="shared" si="28"/>
        <v>1</v>
      </c>
      <c r="R149" s="135">
        <f t="shared" si="25"/>
        <v>1</v>
      </c>
      <c r="S149" s="135">
        <f t="shared" si="25"/>
        <v>1</v>
      </c>
      <c r="T149" s="135">
        <f t="shared" si="25"/>
        <v>1</v>
      </c>
      <c r="U149" s="135">
        <f t="shared" si="25"/>
        <v>1</v>
      </c>
      <c r="V149" s="135">
        <f t="shared" si="25"/>
        <v>1</v>
      </c>
      <c r="W149" s="135">
        <f t="shared" si="25"/>
        <v>1</v>
      </c>
      <c r="X149" s="135">
        <f t="shared" si="29"/>
        <v>1</v>
      </c>
      <c r="Y149" s="135">
        <f t="shared" si="29"/>
        <v>1</v>
      </c>
      <c r="Z149" s="135">
        <f t="shared" si="29"/>
        <v>1</v>
      </c>
      <c r="AA149" s="135">
        <f t="shared" si="29"/>
        <v>1</v>
      </c>
      <c r="AB149" s="135">
        <f t="shared" si="29"/>
        <v>1</v>
      </c>
      <c r="AC149" s="135">
        <f t="shared" si="29"/>
        <v>1</v>
      </c>
      <c r="AD149" s="135">
        <f t="shared" si="29"/>
        <v>1</v>
      </c>
      <c r="AE149" s="135">
        <f t="shared" si="29"/>
        <v>1</v>
      </c>
      <c r="AF149" s="135">
        <f t="shared" si="29"/>
        <v>1</v>
      </c>
      <c r="AG149" s="137">
        <v>0.997</v>
      </c>
      <c r="AH149" s="51"/>
      <c r="AI149" s="52"/>
      <c r="AK149" s="53"/>
    </row>
    <row r="150" spans="1:37" x14ac:dyDescent="0.25">
      <c r="A150" s="123" t="s">
        <v>156</v>
      </c>
      <c r="B150" s="134">
        <v>0.42</v>
      </c>
      <c r="C150" s="135">
        <f t="shared" si="28"/>
        <v>0.42</v>
      </c>
      <c r="D150" s="135">
        <f t="shared" si="28"/>
        <v>0.42</v>
      </c>
      <c r="E150" s="135">
        <f t="shared" si="28"/>
        <v>0.42</v>
      </c>
      <c r="F150" s="135">
        <f t="shared" si="28"/>
        <v>0.42</v>
      </c>
      <c r="G150" s="135">
        <f t="shared" si="28"/>
        <v>0.42</v>
      </c>
      <c r="H150" s="135">
        <f t="shared" si="28"/>
        <v>0.42</v>
      </c>
      <c r="I150" s="135">
        <f t="shared" si="28"/>
        <v>0.42</v>
      </c>
      <c r="J150" s="135">
        <f t="shared" si="28"/>
        <v>0.42</v>
      </c>
      <c r="K150" s="135">
        <f t="shared" si="28"/>
        <v>0.42</v>
      </c>
      <c r="L150" s="135">
        <f t="shared" si="28"/>
        <v>0.42</v>
      </c>
      <c r="M150" s="135">
        <f t="shared" si="28"/>
        <v>0.42</v>
      </c>
      <c r="N150" s="135">
        <f t="shared" si="28"/>
        <v>0.42</v>
      </c>
      <c r="O150" s="135">
        <f t="shared" si="28"/>
        <v>0.42</v>
      </c>
      <c r="P150" s="135">
        <f t="shared" si="28"/>
        <v>0.42</v>
      </c>
      <c r="Q150" s="135">
        <f t="shared" si="28"/>
        <v>0.42</v>
      </c>
      <c r="R150" s="135">
        <f t="shared" si="25"/>
        <v>0.42</v>
      </c>
      <c r="S150" s="135">
        <f t="shared" si="25"/>
        <v>0.42</v>
      </c>
      <c r="T150" s="135">
        <f t="shared" si="25"/>
        <v>0.42</v>
      </c>
      <c r="U150" s="135">
        <f t="shared" si="25"/>
        <v>0.42</v>
      </c>
      <c r="V150" s="135">
        <f t="shared" si="25"/>
        <v>0.42</v>
      </c>
      <c r="W150" s="135">
        <f t="shared" si="25"/>
        <v>0.42</v>
      </c>
      <c r="X150" s="135">
        <f t="shared" si="29"/>
        <v>0.42</v>
      </c>
      <c r="Y150" s="135">
        <f t="shared" si="29"/>
        <v>0.42</v>
      </c>
      <c r="Z150" s="135">
        <f t="shared" si="29"/>
        <v>0.42</v>
      </c>
      <c r="AA150" s="135">
        <f t="shared" si="29"/>
        <v>0.42</v>
      </c>
      <c r="AB150" s="135">
        <f t="shared" si="29"/>
        <v>0.42</v>
      </c>
      <c r="AC150" s="135">
        <f t="shared" si="29"/>
        <v>0.42</v>
      </c>
      <c r="AD150" s="135">
        <f t="shared" si="29"/>
        <v>0.42</v>
      </c>
      <c r="AE150" s="135">
        <f t="shared" si="29"/>
        <v>0.42</v>
      </c>
      <c r="AF150" s="135">
        <f t="shared" si="29"/>
        <v>0.42</v>
      </c>
      <c r="AG150" s="137">
        <v>0.996</v>
      </c>
      <c r="AH150" s="51"/>
      <c r="AI150" s="52"/>
      <c r="AK150" s="53"/>
    </row>
    <row r="151" spans="1:37" x14ac:dyDescent="0.25">
      <c r="A151" s="123" t="s">
        <v>157</v>
      </c>
      <c r="B151" s="134">
        <v>0.46</v>
      </c>
      <c r="C151" s="135">
        <f t="shared" si="28"/>
        <v>0.46</v>
      </c>
      <c r="D151" s="135">
        <f t="shared" si="28"/>
        <v>0.46</v>
      </c>
      <c r="E151" s="135">
        <f t="shared" si="28"/>
        <v>0.46</v>
      </c>
      <c r="F151" s="135">
        <f t="shared" si="28"/>
        <v>0.46</v>
      </c>
      <c r="G151" s="135">
        <f t="shared" si="28"/>
        <v>0.46</v>
      </c>
      <c r="H151" s="135">
        <f t="shared" si="28"/>
        <v>0.46</v>
      </c>
      <c r="I151" s="135">
        <f t="shared" si="28"/>
        <v>0.46</v>
      </c>
      <c r="J151" s="135">
        <f t="shared" si="28"/>
        <v>0.46</v>
      </c>
      <c r="K151" s="135">
        <f t="shared" si="28"/>
        <v>0.46</v>
      </c>
      <c r="L151" s="135">
        <f t="shared" si="28"/>
        <v>0.46</v>
      </c>
      <c r="M151" s="135">
        <f t="shared" si="28"/>
        <v>0.46</v>
      </c>
      <c r="N151" s="135">
        <f t="shared" si="28"/>
        <v>0.46</v>
      </c>
      <c r="O151" s="135">
        <f t="shared" si="28"/>
        <v>0.46</v>
      </c>
      <c r="P151" s="135">
        <f t="shared" si="28"/>
        <v>0.46</v>
      </c>
      <c r="Q151" s="135">
        <f t="shared" si="28"/>
        <v>0.46</v>
      </c>
      <c r="R151" s="135">
        <f t="shared" si="25"/>
        <v>0.46</v>
      </c>
      <c r="S151" s="135">
        <f t="shared" si="25"/>
        <v>0.46</v>
      </c>
      <c r="T151" s="135">
        <f t="shared" si="25"/>
        <v>0.46</v>
      </c>
      <c r="U151" s="135">
        <f t="shared" si="25"/>
        <v>0.46</v>
      </c>
      <c r="V151" s="135">
        <f t="shared" si="25"/>
        <v>0.46</v>
      </c>
      <c r="W151" s="135">
        <f t="shared" si="25"/>
        <v>0.46</v>
      </c>
      <c r="X151" s="135">
        <f t="shared" si="29"/>
        <v>0.46</v>
      </c>
      <c r="Y151" s="135">
        <f t="shared" si="29"/>
        <v>0.46</v>
      </c>
      <c r="Z151" s="135">
        <f t="shared" si="29"/>
        <v>0.46</v>
      </c>
      <c r="AA151" s="135">
        <f t="shared" si="29"/>
        <v>0.46</v>
      </c>
      <c r="AB151" s="135">
        <f t="shared" si="29"/>
        <v>0.46</v>
      </c>
      <c r="AC151" s="135">
        <f t="shared" si="29"/>
        <v>0.46</v>
      </c>
      <c r="AD151" s="135">
        <f t="shared" si="29"/>
        <v>0.46</v>
      </c>
      <c r="AE151" s="135">
        <f t="shared" si="29"/>
        <v>0.46</v>
      </c>
      <c r="AF151" s="135">
        <f t="shared" si="29"/>
        <v>0.46</v>
      </c>
      <c r="AG151" s="137">
        <v>0.996</v>
      </c>
      <c r="AH151" s="51"/>
      <c r="AI151" s="52"/>
      <c r="AK151" s="53"/>
    </row>
    <row r="152" spans="1:37" x14ac:dyDescent="0.25">
      <c r="A152" s="123" t="s">
        <v>158</v>
      </c>
      <c r="B152" s="134">
        <v>0.85</v>
      </c>
      <c r="C152" s="135">
        <f t="shared" si="28"/>
        <v>0.85</v>
      </c>
      <c r="D152" s="135">
        <f t="shared" si="28"/>
        <v>0.85</v>
      </c>
      <c r="E152" s="135">
        <f t="shared" si="28"/>
        <v>0.85</v>
      </c>
      <c r="F152" s="135">
        <f t="shared" si="28"/>
        <v>0.85</v>
      </c>
      <c r="G152" s="135">
        <f t="shared" si="28"/>
        <v>0.85</v>
      </c>
      <c r="H152" s="135">
        <f t="shared" si="28"/>
        <v>0.85</v>
      </c>
      <c r="I152" s="135">
        <f t="shared" si="28"/>
        <v>0.85</v>
      </c>
      <c r="J152" s="135">
        <f t="shared" si="28"/>
        <v>0.85</v>
      </c>
      <c r="K152" s="135">
        <f t="shared" si="28"/>
        <v>0.85</v>
      </c>
      <c r="L152" s="135">
        <f t="shared" si="28"/>
        <v>0.85</v>
      </c>
      <c r="M152" s="135">
        <f t="shared" si="28"/>
        <v>0.85</v>
      </c>
      <c r="N152" s="135">
        <f t="shared" si="28"/>
        <v>0.85</v>
      </c>
      <c r="O152" s="135">
        <f t="shared" si="28"/>
        <v>0.85</v>
      </c>
      <c r="P152" s="135">
        <f t="shared" si="28"/>
        <v>0.85</v>
      </c>
      <c r="Q152" s="135">
        <f t="shared" si="28"/>
        <v>0.85</v>
      </c>
      <c r="R152" s="135">
        <f t="shared" si="25"/>
        <v>0.85</v>
      </c>
      <c r="S152" s="135">
        <f t="shared" si="25"/>
        <v>0.85</v>
      </c>
      <c r="T152" s="135">
        <f t="shared" si="25"/>
        <v>0.85</v>
      </c>
      <c r="U152" s="135">
        <f t="shared" si="25"/>
        <v>0.85</v>
      </c>
      <c r="V152" s="135">
        <f t="shared" si="25"/>
        <v>0.85</v>
      </c>
      <c r="W152" s="135">
        <f t="shared" si="25"/>
        <v>0.85</v>
      </c>
      <c r="X152" s="135">
        <f t="shared" si="29"/>
        <v>0.85</v>
      </c>
      <c r="Y152" s="135">
        <f t="shared" si="29"/>
        <v>0.85</v>
      </c>
      <c r="Z152" s="135">
        <f t="shared" si="29"/>
        <v>0.85</v>
      </c>
      <c r="AA152" s="135">
        <f t="shared" si="29"/>
        <v>0.85</v>
      </c>
      <c r="AB152" s="135">
        <f t="shared" si="29"/>
        <v>0.85</v>
      </c>
      <c r="AC152" s="135">
        <f t="shared" si="29"/>
        <v>0.85</v>
      </c>
      <c r="AD152" s="135">
        <f t="shared" si="29"/>
        <v>0.85</v>
      </c>
      <c r="AE152" s="135">
        <f t="shared" si="29"/>
        <v>0.85</v>
      </c>
      <c r="AF152" s="135">
        <f t="shared" si="29"/>
        <v>0.85</v>
      </c>
      <c r="AG152" s="137">
        <v>0.996</v>
      </c>
      <c r="AH152" s="51"/>
      <c r="AI152" s="52"/>
      <c r="AK152" s="53"/>
    </row>
    <row r="153" spans="1:37" x14ac:dyDescent="0.25">
      <c r="A153" s="123" t="s">
        <v>159</v>
      </c>
      <c r="B153" s="134">
        <v>0.9</v>
      </c>
      <c r="C153" s="135">
        <f t="shared" si="28"/>
        <v>0.9</v>
      </c>
      <c r="D153" s="135">
        <f t="shared" si="28"/>
        <v>0.9</v>
      </c>
      <c r="E153" s="135">
        <f t="shared" si="28"/>
        <v>0.9</v>
      </c>
      <c r="F153" s="135">
        <f t="shared" si="28"/>
        <v>0.9</v>
      </c>
      <c r="G153" s="135">
        <f t="shared" si="28"/>
        <v>0.9</v>
      </c>
      <c r="H153" s="135">
        <f t="shared" si="28"/>
        <v>0.9</v>
      </c>
      <c r="I153" s="135">
        <f t="shared" si="28"/>
        <v>0.9</v>
      </c>
      <c r="J153" s="135">
        <f t="shared" si="28"/>
        <v>0.9</v>
      </c>
      <c r="K153" s="135">
        <f t="shared" si="28"/>
        <v>0.9</v>
      </c>
      <c r="L153" s="135">
        <f t="shared" si="28"/>
        <v>0.9</v>
      </c>
      <c r="M153" s="135">
        <f t="shared" si="28"/>
        <v>0.9</v>
      </c>
      <c r="N153" s="135">
        <f t="shared" si="28"/>
        <v>0.9</v>
      </c>
      <c r="O153" s="135">
        <f t="shared" si="28"/>
        <v>0.9</v>
      </c>
      <c r="P153" s="135">
        <f t="shared" si="28"/>
        <v>0.9</v>
      </c>
      <c r="Q153" s="135">
        <f t="shared" si="28"/>
        <v>0.9</v>
      </c>
      <c r="R153" s="135">
        <f t="shared" si="25"/>
        <v>0.9</v>
      </c>
      <c r="S153" s="135">
        <f t="shared" si="25"/>
        <v>0.9</v>
      </c>
      <c r="T153" s="135">
        <f t="shared" si="25"/>
        <v>0.9</v>
      </c>
      <c r="U153" s="135">
        <f t="shared" si="25"/>
        <v>0.9</v>
      </c>
      <c r="V153" s="135">
        <f t="shared" si="25"/>
        <v>0.9</v>
      </c>
      <c r="W153" s="135">
        <f t="shared" si="25"/>
        <v>0.9</v>
      </c>
      <c r="X153" s="135">
        <f t="shared" si="29"/>
        <v>0.9</v>
      </c>
      <c r="Y153" s="135">
        <f t="shared" si="29"/>
        <v>0.9</v>
      </c>
      <c r="Z153" s="135">
        <f t="shared" si="29"/>
        <v>0.9</v>
      </c>
      <c r="AA153" s="135">
        <f t="shared" si="29"/>
        <v>0.9</v>
      </c>
      <c r="AB153" s="135">
        <f t="shared" si="29"/>
        <v>0.9</v>
      </c>
      <c r="AC153" s="135">
        <f t="shared" si="29"/>
        <v>0.9</v>
      </c>
      <c r="AD153" s="135">
        <f t="shared" si="29"/>
        <v>0.9</v>
      </c>
      <c r="AE153" s="135">
        <f t="shared" si="29"/>
        <v>0.9</v>
      </c>
      <c r="AF153" s="135">
        <f t="shared" si="29"/>
        <v>0.9</v>
      </c>
      <c r="AG153" s="137">
        <v>0.995</v>
      </c>
      <c r="AH153" s="51"/>
      <c r="AI153" s="52"/>
      <c r="AK153" s="53"/>
    </row>
    <row r="154" spans="1:37" x14ac:dyDescent="0.25">
      <c r="A154" s="123" t="s">
        <v>160</v>
      </c>
      <c r="B154" s="134">
        <v>0.44</v>
      </c>
      <c r="C154" s="135">
        <f t="shared" si="28"/>
        <v>0.44</v>
      </c>
      <c r="D154" s="135">
        <f t="shared" si="28"/>
        <v>0.44</v>
      </c>
      <c r="E154" s="135">
        <f t="shared" si="28"/>
        <v>0.44</v>
      </c>
      <c r="F154" s="135">
        <f t="shared" si="28"/>
        <v>0.44</v>
      </c>
      <c r="G154" s="135">
        <f t="shared" si="28"/>
        <v>0.44</v>
      </c>
      <c r="H154" s="135">
        <f t="shared" si="28"/>
        <v>0.44</v>
      </c>
      <c r="I154" s="135">
        <f t="shared" si="28"/>
        <v>0.44</v>
      </c>
      <c r="J154" s="135">
        <f t="shared" si="28"/>
        <v>0.44</v>
      </c>
      <c r="K154" s="135">
        <f t="shared" si="28"/>
        <v>0.44</v>
      </c>
      <c r="L154" s="135">
        <f t="shared" si="28"/>
        <v>0.44</v>
      </c>
      <c r="M154" s="135">
        <f t="shared" si="28"/>
        <v>0.44</v>
      </c>
      <c r="N154" s="135">
        <f t="shared" si="28"/>
        <v>0.44</v>
      </c>
      <c r="O154" s="135">
        <f t="shared" si="28"/>
        <v>0.44</v>
      </c>
      <c r="P154" s="135">
        <f t="shared" si="28"/>
        <v>0.44</v>
      </c>
      <c r="Q154" s="135">
        <f t="shared" si="28"/>
        <v>0.44</v>
      </c>
      <c r="R154" s="135">
        <f t="shared" si="25"/>
        <v>0.44</v>
      </c>
      <c r="S154" s="135">
        <f t="shared" si="25"/>
        <v>0.44</v>
      </c>
      <c r="T154" s="135">
        <f t="shared" si="25"/>
        <v>0.44</v>
      </c>
      <c r="U154" s="135">
        <f t="shared" si="25"/>
        <v>0.44</v>
      </c>
      <c r="V154" s="135">
        <f t="shared" si="25"/>
        <v>0.44</v>
      </c>
      <c r="W154" s="135">
        <f t="shared" si="25"/>
        <v>0.44</v>
      </c>
      <c r="X154" s="135">
        <f t="shared" si="29"/>
        <v>0.44</v>
      </c>
      <c r="Y154" s="135">
        <f t="shared" si="29"/>
        <v>0.44</v>
      </c>
      <c r="Z154" s="135">
        <f t="shared" si="29"/>
        <v>0.44</v>
      </c>
      <c r="AA154" s="135">
        <f t="shared" si="29"/>
        <v>0.44</v>
      </c>
      <c r="AB154" s="135">
        <f t="shared" si="29"/>
        <v>0.44</v>
      </c>
      <c r="AC154" s="135">
        <f t="shared" si="29"/>
        <v>0.44</v>
      </c>
      <c r="AD154" s="135">
        <f t="shared" si="29"/>
        <v>0.44</v>
      </c>
      <c r="AE154" s="135">
        <f t="shared" si="29"/>
        <v>0.44</v>
      </c>
      <c r="AF154" s="135">
        <f t="shared" si="29"/>
        <v>0.44</v>
      </c>
      <c r="AG154" s="137">
        <v>0.99299999999999999</v>
      </c>
      <c r="AH154" s="51"/>
      <c r="AI154" s="52"/>
      <c r="AK154" s="53"/>
    </row>
    <row r="155" spans="1:37" x14ac:dyDescent="0.25">
      <c r="A155" s="123" t="s">
        <v>161</v>
      </c>
      <c r="B155" s="134">
        <v>0.9</v>
      </c>
      <c r="C155" s="135">
        <f t="shared" ref="C155:Q170" si="30">B155</f>
        <v>0.9</v>
      </c>
      <c r="D155" s="135">
        <f t="shared" si="30"/>
        <v>0.9</v>
      </c>
      <c r="E155" s="135">
        <f t="shared" si="30"/>
        <v>0.9</v>
      </c>
      <c r="F155" s="135">
        <f t="shared" si="30"/>
        <v>0.9</v>
      </c>
      <c r="G155" s="135">
        <f t="shared" si="30"/>
        <v>0.9</v>
      </c>
      <c r="H155" s="135">
        <f t="shared" si="30"/>
        <v>0.9</v>
      </c>
      <c r="I155" s="135">
        <f t="shared" si="30"/>
        <v>0.9</v>
      </c>
      <c r="J155" s="135">
        <f t="shared" si="30"/>
        <v>0.9</v>
      </c>
      <c r="K155" s="135">
        <f t="shared" si="30"/>
        <v>0.9</v>
      </c>
      <c r="L155" s="135">
        <f t="shared" si="30"/>
        <v>0.9</v>
      </c>
      <c r="M155" s="135">
        <f t="shared" si="30"/>
        <v>0.9</v>
      </c>
      <c r="N155" s="135">
        <f t="shared" si="30"/>
        <v>0.9</v>
      </c>
      <c r="O155" s="135">
        <f t="shared" si="30"/>
        <v>0.9</v>
      </c>
      <c r="P155" s="135">
        <f t="shared" si="30"/>
        <v>0.9</v>
      </c>
      <c r="Q155" s="135">
        <f t="shared" si="30"/>
        <v>0.9</v>
      </c>
      <c r="R155" s="135">
        <f t="shared" si="25"/>
        <v>0.9</v>
      </c>
      <c r="S155" s="135">
        <f t="shared" si="25"/>
        <v>0.9</v>
      </c>
      <c r="T155" s="135">
        <f t="shared" si="25"/>
        <v>0.9</v>
      </c>
      <c r="U155" s="135">
        <f t="shared" si="25"/>
        <v>0.9</v>
      </c>
      <c r="V155" s="135">
        <f t="shared" si="25"/>
        <v>0.9</v>
      </c>
      <c r="W155" s="135">
        <f t="shared" si="25"/>
        <v>0.9</v>
      </c>
      <c r="X155" s="135">
        <f t="shared" si="29"/>
        <v>0.9</v>
      </c>
      <c r="Y155" s="135">
        <f t="shared" si="29"/>
        <v>0.9</v>
      </c>
      <c r="Z155" s="135">
        <f t="shared" si="29"/>
        <v>0.9</v>
      </c>
      <c r="AA155" s="135">
        <f t="shared" si="29"/>
        <v>0.9</v>
      </c>
      <c r="AB155" s="135">
        <f t="shared" si="29"/>
        <v>0.9</v>
      </c>
      <c r="AC155" s="135">
        <f t="shared" si="29"/>
        <v>0.9</v>
      </c>
      <c r="AD155" s="135">
        <f t="shared" si="29"/>
        <v>0.9</v>
      </c>
      <c r="AE155" s="135">
        <f t="shared" si="29"/>
        <v>0.9</v>
      </c>
      <c r="AF155" s="135">
        <f t="shared" si="29"/>
        <v>0.9</v>
      </c>
      <c r="AG155" s="137">
        <v>0.99099999999999999</v>
      </c>
      <c r="AH155" s="51"/>
      <c r="AI155" s="52"/>
      <c r="AK155" s="53"/>
    </row>
    <row r="156" spans="1:37" x14ac:dyDescent="0.25">
      <c r="A156" s="123" t="s">
        <v>162</v>
      </c>
      <c r="B156" s="134">
        <v>2.1</v>
      </c>
      <c r="C156" s="135">
        <f t="shared" si="30"/>
        <v>2.1</v>
      </c>
      <c r="D156" s="135">
        <f t="shared" si="30"/>
        <v>2.1</v>
      </c>
      <c r="E156" s="135">
        <f t="shared" si="30"/>
        <v>2.1</v>
      </c>
      <c r="F156" s="135">
        <f t="shared" si="30"/>
        <v>2.1</v>
      </c>
      <c r="G156" s="135">
        <f t="shared" si="30"/>
        <v>2.1</v>
      </c>
      <c r="H156" s="135">
        <f t="shared" si="30"/>
        <v>2.1</v>
      </c>
      <c r="I156" s="135">
        <f t="shared" si="30"/>
        <v>2.1</v>
      </c>
      <c r="J156" s="135">
        <f t="shared" si="30"/>
        <v>2.1</v>
      </c>
      <c r="K156" s="135">
        <f t="shared" si="30"/>
        <v>2.1</v>
      </c>
      <c r="L156" s="135">
        <f t="shared" si="30"/>
        <v>2.1</v>
      </c>
      <c r="M156" s="135">
        <f t="shared" si="30"/>
        <v>2.1</v>
      </c>
      <c r="N156" s="135">
        <f t="shared" si="30"/>
        <v>2.1</v>
      </c>
      <c r="O156" s="135">
        <f t="shared" si="30"/>
        <v>2.1</v>
      </c>
      <c r="P156" s="135">
        <f t="shared" si="30"/>
        <v>2.1</v>
      </c>
      <c r="Q156" s="135">
        <f t="shared" si="30"/>
        <v>2.1</v>
      </c>
      <c r="R156" s="135">
        <f t="shared" si="25"/>
        <v>2.1</v>
      </c>
      <c r="S156" s="135">
        <f t="shared" si="25"/>
        <v>2.1</v>
      </c>
      <c r="T156" s="135">
        <f t="shared" si="25"/>
        <v>2.1</v>
      </c>
      <c r="U156" s="135">
        <f t="shared" si="25"/>
        <v>2.1</v>
      </c>
      <c r="V156" s="135">
        <f t="shared" si="25"/>
        <v>2.1</v>
      </c>
      <c r="W156" s="135">
        <f t="shared" si="25"/>
        <v>2.1</v>
      </c>
      <c r="X156" s="135">
        <f t="shared" si="29"/>
        <v>2.1</v>
      </c>
      <c r="Y156" s="135">
        <f t="shared" si="29"/>
        <v>2.1</v>
      </c>
      <c r="Z156" s="135">
        <f t="shared" si="29"/>
        <v>2.1</v>
      </c>
      <c r="AA156" s="135">
        <f t="shared" si="29"/>
        <v>2.1</v>
      </c>
      <c r="AB156" s="135">
        <f t="shared" si="29"/>
        <v>2.1</v>
      </c>
      <c r="AC156" s="135">
        <f t="shared" si="29"/>
        <v>2.1</v>
      </c>
      <c r="AD156" s="135">
        <f t="shared" si="29"/>
        <v>2.1</v>
      </c>
      <c r="AE156" s="135">
        <f t="shared" si="29"/>
        <v>2.1</v>
      </c>
      <c r="AF156" s="135">
        <f t="shared" si="29"/>
        <v>2.1</v>
      </c>
      <c r="AG156" s="137">
        <v>0.99</v>
      </c>
      <c r="AH156" s="51"/>
      <c r="AI156" s="52"/>
      <c r="AK156" s="53"/>
    </row>
    <row r="157" spans="1:37" x14ac:dyDescent="0.25">
      <c r="A157" s="123" t="s">
        <v>163</v>
      </c>
      <c r="B157" s="134">
        <v>0.9</v>
      </c>
      <c r="C157" s="135">
        <f t="shared" si="30"/>
        <v>0.9</v>
      </c>
      <c r="D157" s="135">
        <f t="shared" si="30"/>
        <v>0.9</v>
      </c>
      <c r="E157" s="135">
        <f t="shared" si="30"/>
        <v>0.9</v>
      </c>
      <c r="F157" s="135">
        <f t="shared" si="30"/>
        <v>0.9</v>
      </c>
      <c r="G157" s="135">
        <f t="shared" si="30"/>
        <v>0.9</v>
      </c>
      <c r="H157" s="135">
        <f t="shared" si="30"/>
        <v>0.9</v>
      </c>
      <c r="I157" s="135">
        <f t="shared" si="30"/>
        <v>0.9</v>
      </c>
      <c r="J157" s="135">
        <f t="shared" si="30"/>
        <v>0.9</v>
      </c>
      <c r="K157" s="135">
        <f t="shared" si="30"/>
        <v>0.9</v>
      </c>
      <c r="L157" s="135">
        <f t="shared" si="30"/>
        <v>0.9</v>
      </c>
      <c r="M157" s="135">
        <f t="shared" si="30"/>
        <v>0.9</v>
      </c>
      <c r="N157" s="135">
        <f t="shared" si="30"/>
        <v>0.9</v>
      </c>
      <c r="O157" s="135">
        <f t="shared" si="30"/>
        <v>0.9</v>
      </c>
      <c r="P157" s="135">
        <f t="shared" si="30"/>
        <v>0.9</v>
      </c>
      <c r="Q157" s="135">
        <f t="shared" si="30"/>
        <v>0.9</v>
      </c>
      <c r="R157" s="135">
        <f t="shared" si="25"/>
        <v>0.9</v>
      </c>
      <c r="S157" s="135">
        <f t="shared" si="25"/>
        <v>0.9</v>
      </c>
      <c r="T157" s="135">
        <f t="shared" si="25"/>
        <v>0.9</v>
      </c>
      <c r="U157" s="135">
        <f t="shared" si="25"/>
        <v>0.9</v>
      </c>
      <c r="V157" s="135">
        <f t="shared" si="25"/>
        <v>0.9</v>
      </c>
      <c r="W157" s="135">
        <f t="shared" si="25"/>
        <v>0.9</v>
      </c>
      <c r="X157" s="135">
        <f t="shared" si="29"/>
        <v>0.9</v>
      </c>
      <c r="Y157" s="135">
        <f t="shared" si="29"/>
        <v>0.9</v>
      </c>
      <c r="Z157" s="135">
        <f t="shared" si="29"/>
        <v>0.9</v>
      </c>
      <c r="AA157" s="135">
        <f t="shared" si="29"/>
        <v>0.9</v>
      </c>
      <c r="AB157" s="135">
        <f t="shared" si="29"/>
        <v>0.9</v>
      </c>
      <c r="AC157" s="135">
        <f t="shared" si="29"/>
        <v>0.9</v>
      </c>
      <c r="AD157" s="135">
        <f t="shared" si="29"/>
        <v>0.9</v>
      </c>
      <c r="AE157" s="135">
        <f t="shared" si="29"/>
        <v>0.9</v>
      </c>
      <c r="AF157" s="135">
        <f t="shared" si="29"/>
        <v>0.9</v>
      </c>
      <c r="AG157" s="137">
        <v>0.97899999999999998</v>
      </c>
      <c r="AH157" s="51"/>
      <c r="AI157" s="52"/>
      <c r="AK157" s="53"/>
    </row>
    <row r="158" spans="1:37" x14ac:dyDescent="0.25">
      <c r="A158" s="123" t="s">
        <v>164</v>
      </c>
      <c r="B158" s="134">
        <v>0.57999999999999996</v>
      </c>
      <c r="C158" s="135">
        <f t="shared" si="30"/>
        <v>0.57999999999999996</v>
      </c>
      <c r="D158" s="135">
        <f t="shared" si="30"/>
        <v>0.57999999999999996</v>
      </c>
      <c r="E158" s="135">
        <f t="shared" si="30"/>
        <v>0.57999999999999996</v>
      </c>
      <c r="F158" s="135">
        <f t="shared" si="30"/>
        <v>0.57999999999999996</v>
      </c>
      <c r="G158" s="135">
        <f t="shared" si="30"/>
        <v>0.57999999999999996</v>
      </c>
      <c r="H158" s="135">
        <f t="shared" si="30"/>
        <v>0.57999999999999996</v>
      </c>
      <c r="I158" s="135">
        <f t="shared" si="30"/>
        <v>0.57999999999999996</v>
      </c>
      <c r="J158" s="135">
        <f t="shared" si="30"/>
        <v>0.57999999999999996</v>
      </c>
      <c r="K158" s="135">
        <f t="shared" si="30"/>
        <v>0.57999999999999996</v>
      </c>
      <c r="L158" s="135">
        <f t="shared" si="30"/>
        <v>0.57999999999999996</v>
      </c>
      <c r="M158" s="135">
        <f t="shared" si="30"/>
        <v>0.57999999999999996</v>
      </c>
      <c r="N158" s="135">
        <f t="shared" si="30"/>
        <v>0.57999999999999996</v>
      </c>
      <c r="O158" s="135">
        <f t="shared" si="30"/>
        <v>0.57999999999999996</v>
      </c>
      <c r="P158" s="135">
        <f t="shared" si="30"/>
        <v>0.57999999999999996</v>
      </c>
      <c r="Q158" s="135">
        <f t="shared" si="30"/>
        <v>0.57999999999999996</v>
      </c>
      <c r="R158" s="135">
        <f t="shared" si="25"/>
        <v>0.57999999999999996</v>
      </c>
      <c r="S158" s="135">
        <f t="shared" si="25"/>
        <v>0.57999999999999996</v>
      </c>
      <c r="T158" s="135">
        <f t="shared" si="25"/>
        <v>0.57999999999999996</v>
      </c>
      <c r="U158" s="135">
        <f t="shared" si="25"/>
        <v>0.57999999999999996</v>
      </c>
      <c r="V158" s="135">
        <f t="shared" si="25"/>
        <v>0.57999999999999996</v>
      </c>
      <c r="W158" s="135">
        <f t="shared" si="25"/>
        <v>0.57999999999999996</v>
      </c>
      <c r="X158" s="135">
        <f t="shared" si="29"/>
        <v>0.57999999999999996</v>
      </c>
      <c r="Y158" s="135">
        <f t="shared" si="29"/>
        <v>0.57999999999999996</v>
      </c>
      <c r="Z158" s="135">
        <f t="shared" si="29"/>
        <v>0.57999999999999996</v>
      </c>
      <c r="AA158" s="135">
        <f t="shared" si="29"/>
        <v>0.57999999999999996</v>
      </c>
      <c r="AB158" s="135">
        <f t="shared" si="29"/>
        <v>0.57999999999999996</v>
      </c>
      <c r="AC158" s="135">
        <f t="shared" si="29"/>
        <v>0.57999999999999996</v>
      </c>
      <c r="AD158" s="135">
        <f t="shared" si="29"/>
        <v>0.57999999999999996</v>
      </c>
      <c r="AE158" s="135">
        <f t="shared" si="29"/>
        <v>0.57999999999999996</v>
      </c>
      <c r="AF158" s="135">
        <f t="shared" si="29"/>
        <v>0.57999999999999996</v>
      </c>
      <c r="AG158" s="137">
        <v>0.96</v>
      </c>
      <c r="AH158" s="51"/>
      <c r="AI158" s="52"/>
      <c r="AK158" s="53"/>
    </row>
    <row r="159" spans="1:37" x14ac:dyDescent="0.25">
      <c r="A159" s="123" t="s">
        <v>165</v>
      </c>
      <c r="B159" s="134">
        <v>0.8</v>
      </c>
      <c r="C159" s="135">
        <f t="shared" si="30"/>
        <v>0.8</v>
      </c>
      <c r="D159" s="135">
        <f t="shared" si="30"/>
        <v>0.8</v>
      </c>
      <c r="E159" s="135">
        <f t="shared" si="30"/>
        <v>0.8</v>
      </c>
      <c r="F159" s="135">
        <f t="shared" si="30"/>
        <v>0.8</v>
      </c>
      <c r="G159" s="135">
        <f t="shared" si="30"/>
        <v>0.8</v>
      </c>
      <c r="H159" s="135">
        <f t="shared" si="30"/>
        <v>0.8</v>
      </c>
      <c r="I159" s="135">
        <f t="shared" si="30"/>
        <v>0.8</v>
      </c>
      <c r="J159" s="135">
        <f t="shared" si="30"/>
        <v>0.8</v>
      </c>
      <c r="K159" s="135">
        <f t="shared" si="30"/>
        <v>0.8</v>
      </c>
      <c r="L159" s="135">
        <f t="shared" si="30"/>
        <v>0.8</v>
      </c>
      <c r="M159" s="135">
        <f t="shared" si="30"/>
        <v>0.8</v>
      </c>
      <c r="N159" s="135">
        <f t="shared" si="30"/>
        <v>0.8</v>
      </c>
      <c r="O159" s="135">
        <f t="shared" si="30"/>
        <v>0.8</v>
      </c>
      <c r="P159" s="135">
        <f t="shared" si="30"/>
        <v>0.8</v>
      </c>
      <c r="Q159" s="135">
        <f t="shared" si="30"/>
        <v>0.8</v>
      </c>
      <c r="R159" s="135">
        <f t="shared" si="25"/>
        <v>0.8</v>
      </c>
      <c r="S159" s="135">
        <f t="shared" si="25"/>
        <v>0.8</v>
      </c>
      <c r="T159" s="135">
        <f t="shared" si="25"/>
        <v>0.8</v>
      </c>
      <c r="U159" s="135">
        <f t="shared" si="25"/>
        <v>0.8</v>
      </c>
      <c r="V159" s="135">
        <f t="shared" si="25"/>
        <v>0.8</v>
      </c>
      <c r="W159" s="135">
        <f t="shared" si="25"/>
        <v>0.8</v>
      </c>
      <c r="X159" s="135">
        <f t="shared" si="29"/>
        <v>0.8</v>
      </c>
      <c r="Y159" s="135">
        <f t="shared" si="29"/>
        <v>0.8</v>
      </c>
      <c r="Z159" s="135">
        <f t="shared" si="29"/>
        <v>0.8</v>
      </c>
      <c r="AA159" s="135">
        <f t="shared" si="29"/>
        <v>0.8</v>
      </c>
      <c r="AB159" s="135">
        <f t="shared" si="29"/>
        <v>0.8</v>
      </c>
      <c r="AC159" s="135">
        <f t="shared" si="29"/>
        <v>0.8</v>
      </c>
      <c r="AD159" s="135">
        <f t="shared" si="29"/>
        <v>0.8</v>
      </c>
      <c r="AE159" s="135">
        <f t="shared" si="29"/>
        <v>0.8</v>
      </c>
      <c r="AF159" s="135">
        <f t="shared" si="29"/>
        <v>0.8</v>
      </c>
      <c r="AG159" s="137">
        <v>0.75</v>
      </c>
      <c r="AH159" s="51"/>
      <c r="AI159" s="52"/>
      <c r="AK159" s="53"/>
    </row>
    <row r="160" spans="1:37" x14ac:dyDescent="0.25">
      <c r="A160" s="123" t="s">
        <v>166</v>
      </c>
      <c r="B160" s="134">
        <v>0</v>
      </c>
      <c r="C160" s="135">
        <f t="shared" si="30"/>
        <v>0</v>
      </c>
      <c r="D160" s="135">
        <f t="shared" si="30"/>
        <v>0</v>
      </c>
      <c r="E160" s="135">
        <f t="shared" si="30"/>
        <v>0</v>
      </c>
      <c r="F160" s="135">
        <f t="shared" si="30"/>
        <v>0</v>
      </c>
      <c r="G160" s="135">
        <f t="shared" si="30"/>
        <v>0</v>
      </c>
      <c r="H160" s="135">
        <f t="shared" si="30"/>
        <v>0</v>
      </c>
      <c r="I160" s="135">
        <f t="shared" si="30"/>
        <v>0</v>
      </c>
      <c r="J160" s="135">
        <f t="shared" si="30"/>
        <v>0</v>
      </c>
      <c r="K160" s="135">
        <f t="shared" si="30"/>
        <v>0</v>
      </c>
      <c r="L160" s="135">
        <f t="shared" si="30"/>
        <v>0</v>
      </c>
      <c r="M160" s="135">
        <f t="shared" si="30"/>
        <v>0</v>
      </c>
      <c r="N160" s="135">
        <f t="shared" si="30"/>
        <v>0</v>
      </c>
      <c r="O160" s="135">
        <f t="shared" si="30"/>
        <v>0</v>
      </c>
      <c r="P160" s="135">
        <f t="shared" si="30"/>
        <v>0</v>
      </c>
      <c r="Q160" s="135">
        <f t="shared" si="30"/>
        <v>0</v>
      </c>
      <c r="R160" s="135">
        <f t="shared" si="25"/>
        <v>0</v>
      </c>
      <c r="S160" s="135">
        <f t="shared" si="25"/>
        <v>0</v>
      </c>
      <c r="T160" s="135">
        <f t="shared" si="25"/>
        <v>0</v>
      </c>
      <c r="U160" s="135">
        <f t="shared" si="25"/>
        <v>0</v>
      </c>
      <c r="V160" s="135">
        <f t="shared" si="25"/>
        <v>0</v>
      </c>
      <c r="W160" s="135">
        <f t="shared" si="25"/>
        <v>0</v>
      </c>
      <c r="X160" s="135">
        <f t="shared" si="29"/>
        <v>0</v>
      </c>
      <c r="Y160" s="135">
        <f t="shared" si="29"/>
        <v>0</v>
      </c>
      <c r="Z160" s="135">
        <f t="shared" si="29"/>
        <v>0</v>
      </c>
      <c r="AA160" s="135">
        <f t="shared" si="29"/>
        <v>0</v>
      </c>
      <c r="AB160" s="135">
        <f t="shared" si="29"/>
        <v>0</v>
      </c>
      <c r="AC160" s="135">
        <f t="shared" si="29"/>
        <v>0</v>
      </c>
      <c r="AD160" s="135">
        <f t="shared" si="29"/>
        <v>0</v>
      </c>
      <c r="AE160" s="135">
        <f t="shared" si="29"/>
        <v>0</v>
      </c>
      <c r="AF160" s="135">
        <f t="shared" si="29"/>
        <v>0</v>
      </c>
      <c r="AG160" s="137">
        <v>0.6804</v>
      </c>
      <c r="AH160" s="51"/>
      <c r="AI160" s="52"/>
      <c r="AK160" s="53"/>
    </row>
    <row r="161" spans="1:37" x14ac:dyDescent="0.25">
      <c r="A161" s="123" t="s">
        <v>167</v>
      </c>
      <c r="B161" s="134">
        <v>0.6</v>
      </c>
      <c r="C161" s="135">
        <f t="shared" si="30"/>
        <v>0.6</v>
      </c>
      <c r="D161" s="135">
        <f t="shared" si="30"/>
        <v>0.6</v>
      </c>
      <c r="E161" s="135">
        <f t="shared" si="30"/>
        <v>0.6</v>
      </c>
      <c r="F161" s="135">
        <f t="shared" si="30"/>
        <v>0.6</v>
      </c>
      <c r="G161" s="135">
        <f t="shared" si="30"/>
        <v>0.6</v>
      </c>
      <c r="H161" s="135">
        <f t="shared" si="30"/>
        <v>0.6</v>
      </c>
      <c r="I161" s="135">
        <f t="shared" si="30"/>
        <v>0.6</v>
      </c>
      <c r="J161" s="135">
        <f t="shared" si="30"/>
        <v>0.6</v>
      </c>
      <c r="K161" s="135">
        <f t="shared" si="30"/>
        <v>0.6</v>
      </c>
      <c r="L161" s="135">
        <f t="shared" si="30"/>
        <v>0.6</v>
      </c>
      <c r="M161" s="135">
        <f t="shared" si="30"/>
        <v>0.6</v>
      </c>
      <c r="N161" s="135">
        <f t="shared" si="30"/>
        <v>0.6</v>
      </c>
      <c r="O161" s="135">
        <f t="shared" si="30"/>
        <v>0.6</v>
      </c>
      <c r="P161" s="135">
        <f t="shared" si="30"/>
        <v>0.6</v>
      </c>
      <c r="Q161" s="135">
        <f t="shared" si="30"/>
        <v>0.6</v>
      </c>
      <c r="R161" s="135">
        <f t="shared" si="25"/>
        <v>0.6</v>
      </c>
      <c r="S161" s="135">
        <f t="shared" si="25"/>
        <v>0.6</v>
      </c>
      <c r="T161" s="135">
        <f t="shared" si="25"/>
        <v>0.6</v>
      </c>
      <c r="U161" s="135">
        <f t="shared" si="25"/>
        <v>0.6</v>
      </c>
      <c r="V161" s="135">
        <f t="shared" si="25"/>
        <v>0.6</v>
      </c>
      <c r="W161" s="135">
        <f t="shared" si="25"/>
        <v>0.6</v>
      </c>
      <c r="X161" s="135">
        <f t="shared" si="29"/>
        <v>0.6</v>
      </c>
      <c r="Y161" s="135">
        <f t="shared" si="29"/>
        <v>0.6</v>
      </c>
      <c r="Z161" s="135">
        <f t="shared" si="29"/>
        <v>0.6</v>
      </c>
      <c r="AA161" s="135">
        <f t="shared" si="29"/>
        <v>0.6</v>
      </c>
      <c r="AB161" s="135">
        <f t="shared" si="29"/>
        <v>0.6</v>
      </c>
      <c r="AC161" s="135">
        <f t="shared" si="29"/>
        <v>0.6</v>
      </c>
      <c r="AD161" s="135">
        <f t="shared" si="29"/>
        <v>0.6</v>
      </c>
      <c r="AE161" s="135">
        <f t="shared" si="29"/>
        <v>0.6</v>
      </c>
      <c r="AF161" s="135">
        <f t="shared" si="29"/>
        <v>0.6</v>
      </c>
      <c r="AG161" s="137">
        <v>0.6</v>
      </c>
      <c r="AH161" s="51"/>
      <c r="AI161" s="52"/>
      <c r="AK161" s="53"/>
    </row>
    <row r="162" spans="1:37" x14ac:dyDescent="0.25">
      <c r="A162" s="123" t="s">
        <v>168</v>
      </c>
      <c r="B162" s="134">
        <v>0.6</v>
      </c>
      <c r="C162" s="135">
        <f t="shared" si="30"/>
        <v>0.6</v>
      </c>
      <c r="D162" s="135">
        <f t="shared" si="30"/>
        <v>0.6</v>
      </c>
      <c r="E162" s="135">
        <f t="shared" si="30"/>
        <v>0.6</v>
      </c>
      <c r="F162" s="135">
        <f t="shared" si="30"/>
        <v>0.6</v>
      </c>
      <c r="G162" s="135">
        <f t="shared" si="30"/>
        <v>0.6</v>
      </c>
      <c r="H162" s="135">
        <f t="shared" si="30"/>
        <v>0.6</v>
      </c>
      <c r="I162" s="135">
        <f t="shared" si="30"/>
        <v>0.6</v>
      </c>
      <c r="J162" s="135">
        <f t="shared" si="30"/>
        <v>0.6</v>
      </c>
      <c r="K162" s="135">
        <f t="shared" si="30"/>
        <v>0.6</v>
      </c>
      <c r="L162" s="135">
        <f t="shared" si="30"/>
        <v>0.6</v>
      </c>
      <c r="M162" s="135">
        <f t="shared" si="30"/>
        <v>0.6</v>
      </c>
      <c r="N162" s="135">
        <f t="shared" si="30"/>
        <v>0.6</v>
      </c>
      <c r="O162" s="135">
        <f t="shared" si="30"/>
        <v>0.6</v>
      </c>
      <c r="P162" s="135">
        <f t="shared" si="30"/>
        <v>0.6</v>
      </c>
      <c r="Q162" s="135">
        <f t="shared" si="30"/>
        <v>0.6</v>
      </c>
      <c r="R162" s="135">
        <f t="shared" si="25"/>
        <v>0.6</v>
      </c>
      <c r="S162" s="135">
        <f t="shared" si="25"/>
        <v>0.6</v>
      </c>
      <c r="T162" s="135">
        <f t="shared" si="25"/>
        <v>0.6</v>
      </c>
      <c r="U162" s="135">
        <f t="shared" si="25"/>
        <v>0.6</v>
      </c>
      <c r="V162" s="135">
        <f t="shared" si="25"/>
        <v>0.6</v>
      </c>
      <c r="W162" s="135">
        <f t="shared" si="25"/>
        <v>0.6</v>
      </c>
      <c r="X162" s="135">
        <f t="shared" si="29"/>
        <v>0.6</v>
      </c>
      <c r="Y162" s="135">
        <f t="shared" si="29"/>
        <v>0.6</v>
      </c>
      <c r="Z162" s="135">
        <f t="shared" si="29"/>
        <v>0.6</v>
      </c>
      <c r="AA162" s="135">
        <f t="shared" si="29"/>
        <v>0.6</v>
      </c>
      <c r="AB162" s="135">
        <f t="shared" si="29"/>
        <v>0.6</v>
      </c>
      <c r="AC162" s="135">
        <f t="shared" si="29"/>
        <v>0.6</v>
      </c>
      <c r="AD162" s="135">
        <f t="shared" si="29"/>
        <v>0.6</v>
      </c>
      <c r="AE162" s="135">
        <f t="shared" si="29"/>
        <v>0.6</v>
      </c>
      <c r="AF162" s="135">
        <f t="shared" si="29"/>
        <v>0.6</v>
      </c>
      <c r="AG162" s="137">
        <v>0.6</v>
      </c>
      <c r="AH162" s="51"/>
      <c r="AI162" s="52"/>
      <c r="AK162" s="53"/>
    </row>
    <row r="163" spans="1:37" x14ac:dyDescent="0.25">
      <c r="A163" s="123" t="s">
        <v>169</v>
      </c>
      <c r="B163" s="134">
        <v>0.35</v>
      </c>
      <c r="C163" s="135">
        <f t="shared" si="30"/>
        <v>0.35</v>
      </c>
      <c r="D163" s="135">
        <f t="shared" si="30"/>
        <v>0.35</v>
      </c>
      <c r="E163" s="135">
        <f t="shared" si="30"/>
        <v>0.35</v>
      </c>
      <c r="F163" s="135">
        <f t="shared" si="30"/>
        <v>0.35</v>
      </c>
      <c r="G163" s="135">
        <f t="shared" si="30"/>
        <v>0.35</v>
      </c>
      <c r="H163" s="135">
        <f t="shared" si="30"/>
        <v>0.35</v>
      </c>
      <c r="I163" s="135">
        <f t="shared" si="30"/>
        <v>0.35</v>
      </c>
      <c r="J163" s="135">
        <f t="shared" si="30"/>
        <v>0.35</v>
      </c>
      <c r="K163" s="135">
        <f t="shared" si="30"/>
        <v>0.35</v>
      </c>
      <c r="L163" s="135">
        <f t="shared" si="30"/>
        <v>0.35</v>
      </c>
      <c r="M163" s="135">
        <f t="shared" si="30"/>
        <v>0.35</v>
      </c>
      <c r="N163" s="135">
        <f t="shared" si="30"/>
        <v>0.35</v>
      </c>
      <c r="O163" s="135">
        <f t="shared" si="30"/>
        <v>0.35</v>
      </c>
      <c r="P163" s="135">
        <f t="shared" si="30"/>
        <v>0.35</v>
      </c>
      <c r="Q163" s="135">
        <f t="shared" si="30"/>
        <v>0.35</v>
      </c>
      <c r="R163" s="135">
        <f t="shared" si="25"/>
        <v>0.35</v>
      </c>
      <c r="S163" s="135">
        <f t="shared" si="25"/>
        <v>0.35</v>
      </c>
      <c r="T163" s="135">
        <f t="shared" si="25"/>
        <v>0.35</v>
      </c>
      <c r="U163" s="135">
        <f t="shared" si="25"/>
        <v>0.35</v>
      </c>
      <c r="V163" s="135">
        <f t="shared" si="25"/>
        <v>0.35</v>
      </c>
      <c r="W163" s="135">
        <f t="shared" si="25"/>
        <v>0.35</v>
      </c>
      <c r="X163" s="135">
        <f t="shared" si="29"/>
        <v>0.35</v>
      </c>
      <c r="Y163" s="135">
        <f t="shared" si="29"/>
        <v>0.35</v>
      </c>
      <c r="Z163" s="135">
        <f t="shared" si="29"/>
        <v>0.35</v>
      </c>
      <c r="AA163" s="135">
        <f t="shared" si="29"/>
        <v>0.35</v>
      </c>
      <c r="AB163" s="135">
        <f t="shared" si="29"/>
        <v>0.35</v>
      </c>
      <c r="AC163" s="135">
        <f t="shared" si="29"/>
        <v>0.35</v>
      </c>
      <c r="AD163" s="135">
        <f t="shared" si="29"/>
        <v>0.35</v>
      </c>
      <c r="AE163" s="135">
        <f t="shared" si="29"/>
        <v>0.35</v>
      </c>
      <c r="AF163" s="135">
        <f t="shared" si="29"/>
        <v>0.35</v>
      </c>
      <c r="AG163" s="137">
        <v>0.51800000000000002</v>
      </c>
      <c r="AH163" s="51"/>
      <c r="AI163" s="52"/>
      <c r="AK163" s="53"/>
    </row>
    <row r="164" spans="1:37" x14ac:dyDescent="0.25">
      <c r="A164" s="123" t="s">
        <v>170</v>
      </c>
      <c r="B164" s="134">
        <v>0.28999999999999998</v>
      </c>
      <c r="C164" s="135">
        <f t="shared" si="30"/>
        <v>0.28999999999999998</v>
      </c>
      <c r="D164" s="135">
        <f t="shared" si="30"/>
        <v>0.28999999999999998</v>
      </c>
      <c r="E164" s="135">
        <f t="shared" si="30"/>
        <v>0.28999999999999998</v>
      </c>
      <c r="F164" s="135">
        <f t="shared" si="30"/>
        <v>0.28999999999999998</v>
      </c>
      <c r="G164" s="135">
        <f t="shared" si="30"/>
        <v>0.28999999999999998</v>
      </c>
      <c r="H164" s="135">
        <f t="shared" si="30"/>
        <v>0.28999999999999998</v>
      </c>
      <c r="I164" s="135">
        <f t="shared" si="30"/>
        <v>0.28999999999999998</v>
      </c>
      <c r="J164" s="135">
        <f t="shared" si="30"/>
        <v>0.28999999999999998</v>
      </c>
      <c r="K164" s="135">
        <f t="shared" si="30"/>
        <v>0.28999999999999998</v>
      </c>
      <c r="L164" s="135">
        <f t="shared" si="30"/>
        <v>0.28999999999999998</v>
      </c>
      <c r="M164" s="135">
        <f t="shared" si="30"/>
        <v>0.28999999999999998</v>
      </c>
      <c r="N164" s="135">
        <f t="shared" si="30"/>
        <v>0.28999999999999998</v>
      </c>
      <c r="O164" s="135">
        <f t="shared" si="30"/>
        <v>0.28999999999999998</v>
      </c>
      <c r="P164" s="135">
        <f t="shared" si="30"/>
        <v>0.28999999999999998</v>
      </c>
      <c r="Q164" s="135">
        <f t="shared" si="30"/>
        <v>0.28999999999999998</v>
      </c>
      <c r="R164" s="135">
        <f t="shared" si="25"/>
        <v>0.28999999999999998</v>
      </c>
      <c r="S164" s="135">
        <f t="shared" si="25"/>
        <v>0.28999999999999998</v>
      </c>
      <c r="T164" s="135">
        <f t="shared" si="25"/>
        <v>0.28999999999999998</v>
      </c>
      <c r="U164" s="135">
        <f t="shared" si="25"/>
        <v>0.28999999999999998</v>
      </c>
      <c r="V164" s="135">
        <f t="shared" si="25"/>
        <v>0.28999999999999998</v>
      </c>
      <c r="W164" s="135">
        <f t="shared" si="25"/>
        <v>0.28999999999999998</v>
      </c>
      <c r="X164" s="135">
        <f t="shared" si="29"/>
        <v>0.28999999999999998</v>
      </c>
      <c r="Y164" s="135">
        <f t="shared" si="29"/>
        <v>0.28999999999999998</v>
      </c>
      <c r="Z164" s="135">
        <f t="shared" si="29"/>
        <v>0.28999999999999998</v>
      </c>
      <c r="AA164" s="135">
        <f t="shared" si="29"/>
        <v>0.28999999999999998</v>
      </c>
      <c r="AB164" s="135">
        <f t="shared" si="29"/>
        <v>0.28999999999999998</v>
      </c>
      <c r="AC164" s="135">
        <f t="shared" si="29"/>
        <v>0.28999999999999998</v>
      </c>
      <c r="AD164" s="135">
        <f t="shared" si="29"/>
        <v>0.28999999999999998</v>
      </c>
      <c r="AE164" s="135">
        <f t="shared" si="29"/>
        <v>0.28999999999999998</v>
      </c>
      <c r="AF164" s="135">
        <f t="shared" si="29"/>
        <v>0.28999999999999998</v>
      </c>
      <c r="AG164" s="137">
        <v>0.5</v>
      </c>
      <c r="AH164" s="51"/>
      <c r="AI164" s="52"/>
      <c r="AK164" s="53"/>
    </row>
    <row r="165" spans="1:37" x14ac:dyDescent="0.25">
      <c r="A165" s="121" t="s">
        <v>171</v>
      </c>
      <c r="B165" s="134">
        <v>0.06</v>
      </c>
      <c r="C165" s="135">
        <f t="shared" si="30"/>
        <v>0.06</v>
      </c>
      <c r="D165" s="135">
        <f t="shared" si="30"/>
        <v>0.06</v>
      </c>
      <c r="E165" s="135">
        <f t="shared" si="30"/>
        <v>0.06</v>
      </c>
      <c r="F165" s="135">
        <f t="shared" si="30"/>
        <v>0.06</v>
      </c>
      <c r="G165" s="135">
        <f t="shared" si="30"/>
        <v>0.06</v>
      </c>
      <c r="H165" s="135">
        <f t="shared" si="30"/>
        <v>0.06</v>
      </c>
      <c r="I165" s="135">
        <f t="shared" si="30"/>
        <v>0.06</v>
      </c>
      <c r="J165" s="135">
        <f t="shared" si="30"/>
        <v>0.06</v>
      </c>
      <c r="K165" s="135">
        <f t="shared" si="30"/>
        <v>0.06</v>
      </c>
      <c r="L165" s="135">
        <f t="shared" si="30"/>
        <v>0.06</v>
      </c>
      <c r="M165" s="135">
        <f t="shared" si="30"/>
        <v>0.06</v>
      </c>
      <c r="N165" s="135">
        <f t="shared" si="30"/>
        <v>0.06</v>
      </c>
      <c r="O165" s="135">
        <f t="shared" si="30"/>
        <v>0.06</v>
      </c>
      <c r="P165" s="135">
        <f t="shared" si="30"/>
        <v>0.06</v>
      </c>
      <c r="Q165" s="135">
        <f t="shared" si="30"/>
        <v>0.06</v>
      </c>
      <c r="R165" s="135">
        <f t="shared" si="25"/>
        <v>0.06</v>
      </c>
      <c r="S165" s="135">
        <f t="shared" si="25"/>
        <v>0.06</v>
      </c>
      <c r="T165" s="135">
        <f t="shared" si="25"/>
        <v>0.06</v>
      </c>
      <c r="U165" s="135">
        <f t="shared" si="25"/>
        <v>0.06</v>
      </c>
      <c r="V165" s="135">
        <f t="shared" si="25"/>
        <v>0.06</v>
      </c>
      <c r="W165" s="135">
        <f t="shared" si="25"/>
        <v>0.06</v>
      </c>
      <c r="X165" s="135">
        <f t="shared" si="29"/>
        <v>0.06</v>
      </c>
      <c r="Y165" s="135">
        <f t="shared" si="29"/>
        <v>0.06</v>
      </c>
      <c r="Z165" s="135">
        <f t="shared" si="29"/>
        <v>0.06</v>
      </c>
      <c r="AA165" s="135">
        <f t="shared" si="29"/>
        <v>0.06</v>
      </c>
      <c r="AB165" s="135">
        <f t="shared" si="29"/>
        <v>0.06</v>
      </c>
      <c r="AC165" s="135">
        <f t="shared" si="29"/>
        <v>0.06</v>
      </c>
      <c r="AD165" s="135">
        <f t="shared" si="29"/>
        <v>0.06</v>
      </c>
      <c r="AE165" s="135">
        <f t="shared" si="29"/>
        <v>0.06</v>
      </c>
      <c r="AF165" s="135">
        <f t="shared" si="29"/>
        <v>0.06</v>
      </c>
      <c r="AG165" s="136">
        <v>0.25</v>
      </c>
      <c r="AH165" s="51"/>
      <c r="AI165" s="52"/>
      <c r="AK165" s="53"/>
    </row>
    <row r="166" spans="1:37" x14ac:dyDescent="0.25">
      <c r="A166" s="121" t="s">
        <v>172</v>
      </c>
      <c r="B166" s="134">
        <v>0.11</v>
      </c>
      <c r="C166" s="135">
        <f t="shared" si="30"/>
        <v>0.11</v>
      </c>
      <c r="D166" s="135">
        <f t="shared" si="30"/>
        <v>0.11</v>
      </c>
      <c r="E166" s="135">
        <f t="shared" si="30"/>
        <v>0.11</v>
      </c>
      <c r="F166" s="135">
        <f t="shared" si="30"/>
        <v>0.11</v>
      </c>
      <c r="G166" s="135">
        <f t="shared" si="30"/>
        <v>0.11</v>
      </c>
      <c r="H166" s="135">
        <f t="shared" si="30"/>
        <v>0.11</v>
      </c>
      <c r="I166" s="135">
        <f t="shared" si="30"/>
        <v>0.11</v>
      </c>
      <c r="J166" s="135">
        <f t="shared" si="30"/>
        <v>0.11</v>
      </c>
      <c r="K166" s="135">
        <f t="shared" si="30"/>
        <v>0.11</v>
      </c>
      <c r="L166" s="135">
        <f t="shared" si="30"/>
        <v>0.11</v>
      </c>
      <c r="M166" s="135">
        <f t="shared" si="30"/>
        <v>0.11</v>
      </c>
      <c r="N166" s="135">
        <f t="shared" si="30"/>
        <v>0.11</v>
      </c>
      <c r="O166" s="135">
        <f t="shared" si="30"/>
        <v>0.11</v>
      </c>
      <c r="P166" s="135">
        <f t="shared" si="30"/>
        <v>0.11</v>
      </c>
      <c r="Q166" s="135">
        <f t="shared" si="30"/>
        <v>0.11</v>
      </c>
      <c r="R166" s="135">
        <f t="shared" si="25"/>
        <v>0.11</v>
      </c>
      <c r="S166" s="135">
        <f t="shared" si="25"/>
        <v>0.11</v>
      </c>
      <c r="T166" s="135">
        <f t="shared" si="25"/>
        <v>0.11</v>
      </c>
      <c r="U166" s="135">
        <f t="shared" si="25"/>
        <v>0.11</v>
      </c>
      <c r="V166" s="135">
        <f t="shared" si="25"/>
        <v>0.11</v>
      </c>
      <c r="W166" s="135">
        <f t="shared" si="25"/>
        <v>0.11</v>
      </c>
      <c r="X166" s="135">
        <f t="shared" si="29"/>
        <v>0.11</v>
      </c>
      <c r="Y166" s="135">
        <f t="shared" si="29"/>
        <v>0.11</v>
      </c>
      <c r="Z166" s="135">
        <f t="shared" si="29"/>
        <v>0.11</v>
      </c>
      <c r="AA166" s="135">
        <f t="shared" si="29"/>
        <v>0.11</v>
      </c>
      <c r="AB166" s="135">
        <f t="shared" si="29"/>
        <v>0.11</v>
      </c>
      <c r="AC166" s="135">
        <f t="shared" si="29"/>
        <v>0.11</v>
      </c>
      <c r="AD166" s="135">
        <f t="shared" si="29"/>
        <v>0.11</v>
      </c>
      <c r="AE166" s="135">
        <f t="shared" si="29"/>
        <v>0.11</v>
      </c>
      <c r="AF166" s="135">
        <f t="shared" si="29"/>
        <v>0.11</v>
      </c>
      <c r="AG166" s="136">
        <v>0.183</v>
      </c>
      <c r="AH166" s="51"/>
      <c r="AI166" s="52"/>
      <c r="AK166" s="53"/>
    </row>
    <row r="167" spans="1:37" x14ac:dyDescent="0.25">
      <c r="A167" s="121" t="s">
        <v>173</v>
      </c>
      <c r="B167" s="134">
        <v>0.1</v>
      </c>
      <c r="C167" s="135">
        <f t="shared" si="30"/>
        <v>0.1</v>
      </c>
      <c r="D167" s="135">
        <f t="shared" si="30"/>
        <v>0.1</v>
      </c>
      <c r="E167" s="135">
        <f t="shared" si="30"/>
        <v>0.1</v>
      </c>
      <c r="F167" s="135">
        <f t="shared" si="30"/>
        <v>0.1</v>
      </c>
      <c r="G167" s="135">
        <f t="shared" si="30"/>
        <v>0.1</v>
      </c>
      <c r="H167" s="135">
        <f t="shared" si="30"/>
        <v>0.1</v>
      </c>
      <c r="I167" s="135">
        <f t="shared" si="30"/>
        <v>0.1</v>
      </c>
      <c r="J167" s="135">
        <f t="shared" si="30"/>
        <v>0.1</v>
      </c>
      <c r="K167" s="135">
        <f t="shared" si="30"/>
        <v>0.1</v>
      </c>
      <c r="L167" s="135">
        <f t="shared" si="30"/>
        <v>0.1</v>
      </c>
      <c r="M167" s="135">
        <f t="shared" si="30"/>
        <v>0.1</v>
      </c>
      <c r="N167" s="135">
        <f t="shared" si="30"/>
        <v>0.1</v>
      </c>
      <c r="O167" s="135">
        <f t="shared" si="30"/>
        <v>0.1</v>
      </c>
      <c r="P167" s="135">
        <f t="shared" si="30"/>
        <v>0.1</v>
      </c>
      <c r="Q167" s="135">
        <f t="shared" si="30"/>
        <v>0.1</v>
      </c>
      <c r="R167" s="135">
        <f t="shared" si="25"/>
        <v>0.1</v>
      </c>
      <c r="S167" s="135">
        <f t="shared" si="25"/>
        <v>0.1</v>
      </c>
      <c r="T167" s="135">
        <f t="shared" si="25"/>
        <v>0.1</v>
      </c>
      <c r="U167" s="135">
        <f t="shared" si="25"/>
        <v>0.1</v>
      </c>
      <c r="V167" s="135">
        <f t="shared" si="25"/>
        <v>0.1</v>
      </c>
      <c r="W167" s="135">
        <f t="shared" si="25"/>
        <v>0.1</v>
      </c>
      <c r="X167" s="135">
        <f t="shared" si="29"/>
        <v>0.1</v>
      </c>
      <c r="Y167" s="135">
        <f t="shared" si="29"/>
        <v>0.1</v>
      </c>
      <c r="Z167" s="135">
        <f t="shared" si="29"/>
        <v>0.1</v>
      </c>
      <c r="AA167" s="135">
        <f t="shared" si="29"/>
        <v>0.1</v>
      </c>
      <c r="AB167" s="135">
        <f t="shared" si="29"/>
        <v>0.1</v>
      </c>
      <c r="AC167" s="135">
        <f t="shared" si="29"/>
        <v>0.1</v>
      </c>
      <c r="AD167" s="135">
        <f t="shared" si="29"/>
        <v>0.1</v>
      </c>
      <c r="AE167" s="135">
        <f t="shared" si="29"/>
        <v>0.1</v>
      </c>
      <c r="AF167" s="135">
        <f t="shared" si="29"/>
        <v>0.1</v>
      </c>
      <c r="AG167" s="136">
        <v>0.1</v>
      </c>
      <c r="AH167" s="51"/>
      <c r="AI167" s="52"/>
      <c r="AK167" s="53"/>
    </row>
    <row r="168" spans="1:37" x14ac:dyDescent="0.25">
      <c r="A168" s="121" t="s">
        <v>174</v>
      </c>
      <c r="B168" s="134">
        <v>0.09</v>
      </c>
      <c r="C168" s="135">
        <f t="shared" si="30"/>
        <v>0.09</v>
      </c>
      <c r="D168" s="135">
        <f t="shared" si="30"/>
        <v>0.09</v>
      </c>
      <c r="E168" s="135">
        <f t="shared" si="30"/>
        <v>0.09</v>
      </c>
      <c r="F168" s="135">
        <f t="shared" si="30"/>
        <v>0.09</v>
      </c>
      <c r="G168" s="135">
        <f t="shared" si="30"/>
        <v>0.09</v>
      </c>
      <c r="H168" s="135">
        <f t="shared" si="30"/>
        <v>0.09</v>
      </c>
      <c r="I168" s="135">
        <f t="shared" si="30"/>
        <v>0.09</v>
      </c>
      <c r="J168" s="135">
        <f t="shared" si="30"/>
        <v>0.09</v>
      </c>
      <c r="K168" s="135">
        <f t="shared" si="30"/>
        <v>0.09</v>
      </c>
      <c r="L168" s="135">
        <f t="shared" si="30"/>
        <v>0.09</v>
      </c>
      <c r="M168" s="135">
        <f t="shared" si="30"/>
        <v>0.09</v>
      </c>
      <c r="N168" s="135">
        <f t="shared" si="30"/>
        <v>0.09</v>
      </c>
      <c r="O168" s="135">
        <f t="shared" si="30"/>
        <v>0.09</v>
      </c>
      <c r="P168" s="135">
        <f t="shared" si="30"/>
        <v>0.09</v>
      </c>
      <c r="Q168" s="135">
        <f t="shared" si="30"/>
        <v>0.09</v>
      </c>
      <c r="R168" s="135">
        <f t="shared" si="25"/>
        <v>0.09</v>
      </c>
      <c r="S168" s="135">
        <f t="shared" si="25"/>
        <v>0.09</v>
      </c>
      <c r="T168" s="135">
        <f t="shared" si="25"/>
        <v>0.09</v>
      </c>
      <c r="U168" s="135">
        <f t="shared" si="25"/>
        <v>0.09</v>
      </c>
      <c r="V168" s="135">
        <f t="shared" si="25"/>
        <v>0.09</v>
      </c>
      <c r="W168" s="135">
        <f t="shared" si="25"/>
        <v>0.09</v>
      </c>
      <c r="X168" s="135">
        <f t="shared" si="29"/>
        <v>0.09</v>
      </c>
      <c r="Y168" s="135">
        <f t="shared" si="29"/>
        <v>0.09</v>
      </c>
      <c r="Z168" s="135">
        <f t="shared" si="29"/>
        <v>0.09</v>
      </c>
      <c r="AA168" s="135">
        <f t="shared" si="29"/>
        <v>0.09</v>
      </c>
      <c r="AB168" s="135">
        <f t="shared" si="29"/>
        <v>0.09</v>
      </c>
      <c r="AC168" s="135">
        <f t="shared" si="29"/>
        <v>0.09</v>
      </c>
      <c r="AD168" s="135">
        <f t="shared" si="29"/>
        <v>0.09</v>
      </c>
      <c r="AE168" s="135">
        <f t="shared" si="29"/>
        <v>0.09</v>
      </c>
      <c r="AF168" s="135">
        <f t="shared" si="29"/>
        <v>0.09</v>
      </c>
      <c r="AG168" s="136">
        <v>0.09</v>
      </c>
      <c r="AH168" s="51"/>
      <c r="AI168" s="52"/>
      <c r="AK168" s="53"/>
    </row>
    <row r="169" spans="1:37" x14ac:dyDescent="0.25">
      <c r="A169" s="138" t="s">
        <v>175</v>
      </c>
      <c r="B169" s="50">
        <v>0.04</v>
      </c>
      <c r="C169" s="135">
        <f t="shared" si="30"/>
        <v>0.04</v>
      </c>
      <c r="D169" s="135">
        <f t="shared" si="30"/>
        <v>0.04</v>
      </c>
      <c r="E169" s="135">
        <f t="shared" si="30"/>
        <v>0.04</v>
      </c>
      <c r="F169" s="135">
        <f t="shared" si="30"/>
        <v>0.04</v>
      </c>
      <c r="G169" s="135">
        <f t="shared" si="30"/>
        <v>0.04</v>
      </c>
      <c r="H169" s="135">
        <f t="shared" si="30"/>
        <v>0.04</v>
      </c>
      <c r="I169" s="135">
        <f t="shared" si="30"/>
        <v>0.04</v>
      </c>
      <c r="J169" s="135">
        <f t="shared" si="30"/>
        <v>0.04</v>
      </c>
      <c r="K169" s="135">
        <f t="shared" si="30"/>
        <v>0.04</v>
      </c>
      <c r="L169" s="135">
        <f t="shared" si="30"/>
        <v>0.04</v>
      </c>
      <c r="M169" s="135">
        <f t="shared" si="30"/>
        <v>0.04</v>
      </c>
      <c r="N169" s="135">
        <f t="shared" si="30"/>
        <v>0.04</v>
      </c>
      <c r="O169" s="135">
        <f t="shared" si="30"/>
        <v>0.04</v>
      </c>
      <c r="P169" s="135">
        <f t="shared" si="30"/>
        <v>0.04</v>
      </c>
      <c r="Q169" s="135">
        <f t="shared" si="30"/>
        <v>0.04</v>
      </c>
      <c r="R169" s="135">
        <f t="shared" si="25"/>
        <v>0.04</v>
      </c>
      <c r="S169" s="135">
        <f t="shared" si="25"/>
        <v>0.04</v>
      </c>
      <c r="T169" s="135">
        <f t="shared" si="25"/>
        <v>0.04</v>
      </c>
      <c r="U169" s="135">
        <f t="shared" si="25"/>
        <v>0.04</v>
      </c>
      <c r="V169" s="135">
        <f t="shared" si="25"/>
        <v>0.04</v>
      </c>
      <c r="W169" s="135">
        <f t="shared" si="25"/>
        <v>0.04</v>
      </c>
      <c r="X169" s="135">
        <f t="shared" si="29"/>
        <v>0.04</v>
      </c>
      <c r="Y169" s="135">
        <f t="shared" si="29"/>
        <v>0.04</v>
      </c>
      <c r="Z169" s="135">
        <f t="shared" si="29"/>
        <v>0.04</v>
      </c>
      <c r="AA169" s="135">
        <f t="shared" si="29"/>
        <v>0.04</v>
      </c>
      <c r="AB169" s="135">
        <f t="shared" si="29"/>
        <v>0.04</v>
      </c>
      <c r="AC169" s="135">
        <f t="shared" si="29"/>
        <v>0.04</v>
      </c>
      <c r="AD169" s="135">
        <f t="shared" si="29"/>
        <v>0.04</v>
      </c>
      <c r="AE169" s="135">
        <f t="shared" si="29"/>
        <v>0.04</v>
      </c>
      <c r="AF169" s="135">
        <f t="shared" si="29"/>
        <v>0.04</v>
      </c>
      <c r="AG169" s="136">
        <v>0.04</v>
      </c>
      <c r="AH169" s="51"/>
      <c r="AI169" s="52"/>
      <c r="AK169" s="53"/>
    </row>
    <row r="170" spans="1:37" x14ac:dyDescent="0.25">
      <c r="A170" s="138" t="s">
        <v>176</v>
      </c>
      <c r="B170" s="50">
        <v>2.3E-2</v>
      </c>
      <c r="C170" s="135">
        <f>B170</f>
        <v>2.3E-2</v>
      </c>
      <c r="D170" s="135">
        <f t="shared" si="30"/>
        <v>2.3E-2</v>
      </c>
      <c r="E170" s="135">
        <f t="shared" si="30"/>
        <v>2.3E-2</v>
      </c>
      <c r="F170" s="135">
        <f t="shared" si="30"/>
        <v>2.3E-2</v>
      </c>
      <c r="G170" s="135">
        <f t="shared" si="30"/>
        <v>2.3E-2</v>
      </c>
      <c r="H170" s="135">
        <f t="shared" si="30"/>
        <v>2.3E-2</v>
      </c>
      <c r="I170" s="135">
        <f t="shared" si="30"/>
        <v>2.3E-2</v>
      </c>
      <c r="J170" s="135">
        <f t="shared" si="30"/>
        <v>2.3E-2</v>
      </c>
      <c r="K170" s="135">
        <f t="shared" si="30"/>
        <v>2.3E-2</v>
      </c>
      <c r="L170" s="135">
        <f t="shared" si="30"/>
        <v>2.3E-2</v>
      </c>
      <c r="M170" s="135">
        <f t="shared" si="30"/>
        <v>2.3E-2</v>
      </c>
      <c r="N170" s="135">
        <f t="shared" si="30"/>
        <v>2.3E-2</v>
      </c>
      <c r="O170" s="135">
        <f t="shared" si="30"/>
        <v>2.3E-2</v>
      </c>
      <c r="P170" s="135">
        <f t="shared" si="30"/>
        <v>2.3E-2</v>
      </c>
      <c r="Q170" s="135">
        <f t="shared" si="30"/>
        <v>2.3E-2</v>
      </c>
      <c r="R170" s="135">
        <f t="shared" si="25"/>
        <v>2.3E-2</v>
      </c>
      <c r="S170" s="135">
        <f t="shared" si="25"/>
        <v>2.3E-2</v>
      </c>
      <c r="T170" s="135">
        <f t="shared" si="25"/>
        <v>2.3E-2</v>
      </c>
      <c r="U170" s="135">
        <f t="shared" si="25"/>
        <v>2.3E-2</v>
      </c>
      <c r="V170" s="135">
        <f t="shared" si="25"/>
        <v>2.3E-2</v>
      </c>
      <c r="W170" s="135">
        <f t="shared" si="25"/>
        <v>2.3E-2</v>
      </c>
      <c r="X170" s="135">
        <f t="shared" si="29"/>
        <v>2.3E-2</v>
      </c>
      <c r="Y170" s="135">
        <f t="shared" si="29"/>
        <v>2.3E-2</v>
      </c>
      <c r="Z170" s="135">
        <f t="shared" si="29"/>
        <v>2.3E-2</v>
      </c>
      <c r="AA170" s="135">
        <f t="shared" si="29"/>
        <v>2.3E-2</v>
      </c>
      <c r="AB170" s="135">
        <f t="shared" si="29"/>
        <v>2.3E-2</v>
      </c>
      <c r="AC170" s="135">
        <f t="shared" si="29"/>
        <v>2.3E-2</v>
      </c>
      <c r="AD170" s="135">
        <f t="shared" si="29"/>
        <v>2.3E-2</v>
      </c>
      <c r="AE170" s="135">
        <f t="shared" si="29"/>
        <v>2.3E-2</v>
      </c>
      <c r="AF170" s="135">
        <f t="shared" si="29"/>
        <v>2.3E-2</v>
      </c>
      <c r="AG170" s="136">
        <v>2.3E-2</v>
      </c>
      <c r="AH170" s="51"/>
      <c r="AI170" s="52"/>
      <c r="AK170" s="53"/>
    </row>
    <row r="171" spans="1:37" ht="15.75" thickBot="1" x14ac:dyDescent="0.3">
      <c r="A171" s="139" t="s">
        <v>177</v>
      </c>
      <c r="B171" s="140">
        <f t="shared" ref="B171:AG171" si="31">SUM(B89:B170)</f>
        <v>195.60600000000002</v>
      </c>
      <c r="C171" s="140">
        <f t="shared" si="31"/>
        <v>195.60600000000002</v>
      </c>
      <c r="D171" s="140">
        <f t="shared" si="31"/>
        <v>195.60600000000002</v>
      </c>
      <c r="E171" s="140">
        <f t="shared" si="31"/>
        <v>195.60600000000002</v>
      </c>
      <c r="F171" s="140">
        <f t="shared" si="31"/>
        <v>195.60600000000002</v>
      </c>
      <c r="G171" s="140">
        <f t="shared" si="31"/>
        <v>195.60600000000002</v>
      </c>
      <c r="H171" s="140">
        <f t="shared" si="31"/>
        <v>195.60600000000002</v>
      </c>
      <c r="I171" s="140">
        <f t="shared" si="31"/>
        <v>193.00600000000006</v>
      </c>
      <c r="J171" s="140">
        <f t="shared" si="31"/>
        <v>193.00600000000006</v>
      </c>
      <c r="K171" s="140">
        <f t="shared" si="31"/>
        <v>193.00600000000006</v>
      </c>
      <c r="L171" s="140">
        <f t="shared" si="31"/>
        <v>193.00600000000006</v>
      </c>
      <c r="M171" s="140">
        <f t="shared" si="31"/>
        <v>193.00600000000006</v>
      </c>
      <c r="N171" s="140">
        <f t="shared" si="31"/>
        <v>193.00600000000006</v>
      </c>
      <c r="O171" s="140">
        <f t="shared" si="31"/>
        <v>193.00600000000006</v>
      </c>
      <c r="P171" s="140">
        <f t="shared" si="31"/>
        <v>193.00600000000006</v>
      </c>
      <c r="Q171" s="140">
        <f t="shared" si="31"/>
        <v>193.00600000000006</v>
      </c>
      <c r="R171" s="140">
        <f t="shared" si="31"/>
        <v>193.00600000000006</v>
      </c>
      <c r="S171" s="140">
        <f t="shared" si="31"/>
        <v>193.00600000000006</v>
      </c>
      <c r="T171" s="140">
        <f t="shared" si="31"/>
        <v>193.00600000000006</v>
      </c>
      <c r="U171" s="140">
        <f t="shared" si="31"/>
        <v>193.00600000000006</v>
      </c>
      <c r="V171" s="140">
        <f t="shared" si="31"/>
        <v>193.00600000000006</v>
      </c>
      <c r="W171" s="140">
        <f t="shared" si="31"/>
        <v>193.00600000000006</v>
      </c>
      <c r="X171" s="140">
        <f t="shared" si="31"/>
        <v>193.00600000000006</v>
      </c>
      <c r="Y171" s="140">
        <f t="shared" si="31"/>
        <v>193.00600000000006</v>
      </c>
      <c r="Z171" s="140">
        <f t="shared" si="31"/>
        <v>193.00600000000006</v>
      </c>
      <c r="AA171" s="140">
        <f t="shared" si="31"/>
        <v>193.00600000000006</v>
      </c>
      <c r="AB171" s="140">
        <f t="shared" si="31"/>
        <v>193.00600000000006</v>
      </c>
      <c r="AC171" s="140">
        <f t="shared" si="31"/>
        <v>193.00600000000006</v>
      </c>
      <c r="AD171" s="140">
        <f t="shared" si="31"/>
        <v>193.00600000000006</v>
      </c>
      <c r="AE171" s="140">
        <f t="shared" si="31"/>
        <v>193.00600000000006</v>
      </c>
      <c r="AF171" s="140">
        <f t="shared" si="31"/>
        <v>193.00600000000006</v>
      </c>
      <c r="AG171" s="141">
        <f t="shared" si="31"/>
        <v>305.18839999999994</v>
      </c>
      <c r="AH171" s="51"/>
      <c r="AI171" s="52"/>
      <c r="AK171" s="53"/>
    </row>
    <row r="172" spans="1:37" ht="15.75" thickBot="1" x14ac:dyDescent="0.3">
      <c r="A172" s="29" t="s">
        <v>49</v>
      </c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51"/>
      <c r="AI172" s="52"/>
      <c r="AK172" s="53"/>
    </row>
    <row r="173" spans="1:37" x14ac:dyDescent="0.25">
      <c r="A173" s="116" t="s">
        <v>178</v>
      </c>
      <c r="B173" s="142">
        <v>0.3</v>
      </c>
      <c r="C173" s="142">
        <f t="shared" ref="C173:R178" si="32">B173</f>
        <v>0.3</v>
      </c>
      <c r="D173" s="142">
        <f t="shared" si="32"/>
        <v>0.3</v>
      </c>
      <c r="E173" s="142">
        <f t="shared" si="32"/>
        <v>0.3</v>
      </c>
      <c r="F173" s="142">
        <f t="shared" si="32"/>
        <v>0.3</v>
      </c>
      <c r="G173" s="142">
        <f t="shared" si="32"/>
        <v>0.3</v>
      </c>
      <c r="H173" s="142">
        <f t="shared" si="32"/>
        <v>0.3</v>
      </c>
      <c r="I173" s="142">
        <f t="shared" si="32"/>
        <v>0.3</v>
      </c>
      <c r="J173" s="142">
        <f t="shared" si="32"/>
        <v>0.3</v>
      </c>
      <c r="K173" s="142">
        <f t="shared" si="32"/>
        <v>0.3</v>
      </c>
      <c r="L173" s="142">
        <f t="shared" si="32"/>
        <v>0.3</v>
      </c>
      <c r="M173" s="142">
        <f t="shared" si="32"/>
        <v>0.3</v>
      </c>
      <c r="N173" s="142">
        <f t="shared" si="32"/>
        <v>0.3</v>
      </c>
      <c r="O173" s="142">
        <f t="shared" si="32"/>
        <v>0.3</v>
      </c>
      <c r="P173" s="142">
        <f t="shared" si="32"/>
        <v>0.3</v>
      </c>
      <c r="Q173" s="142">
        <f t="shared" si="32"/>
        <v>0.3</v>
      </c>
      <c r="R173" s="142">
        <f t="shared" si="32"/>
        <v>0.3</v>
      </c>
      <c r="S173" s="142">
        <f t="shared" ref="S173:AF178" si="33">R173</f>
        <v>0.3</v>
      </c>
      <c r="T173" s="142">
        <f t="shared" si="33"/>
        <v>0.3</v>
      </c>
      <c r="U173" s="142">
        <f t="shared" si="33"/>
        <v>0.3</v>
      </c>
      <c r="V173" s="142">
        <f t="shared" si="33"/>
        <v>0.3</v>
      </c>
      <c r="W173" s="142">
        <f t="shared" si="33"/>
        <v>0.3</v>
      </c>
      <c r="X173" s="142">
        <f t="shared" si="33"/>
        <v>0.3</v>
      </c>
      <c r="Y173" s="142">
        <f t="shared" si="33"/>
        <v>0.3</v>
      </c>
      <c r="Z173" s="142">
        <f t="shared" si="33"/>
        <v>0.3</v>
      </c>
      <c r="AA173" s="142">
        <f t="shared" si="33"/>
        <v>0.3</v>
      </c>
      <c r="AB173" s="142">
        <f t="shared" si="33"/>
        <v>0.3</v>
      </c>
      <c r="AC173" s="142">
        <f t="shared" si="33"/>
        <v>0.3</v>
      </c>
      <c r="AD173" s="142">
        <f t="shared" si="33"/>
        <v>0.3</v>
      </c>
      <c r="AE173" s="142">
        <f t="shared" si="33"/>
        <v>0.3</v>
      </c>
      <c r="AF173" s="142">
        <f t="shared" si="33"/>
        <v>0.3</v>
      </c>
      <c r="AG173" s="143">
        <v>2.4</v>
      </c>
      <c r="AH173" s="51"/>
      <c r="AI173" s="52"/>
      <c r="AK173" s="53"/>
    </row>
    <row r="174" spans="1:37" x14ac:dyDescent="0.25">
      <c r="A174" s="121" t="s">
        <v>179</v>
      </c>
      <c r="B174" s="135">
        <v>0.4</v>
      </c>
      <c r="C174" s="135">
        <f t="shared" si="32"/>
        <v>0.4</v>
      </c>
      <c r="D174" s="135">
        <f t="shared" si="32"/>
        <v>0.4</v>
      </c>
      <c r="E174" s="135">
        <f t="shared" si="32"/>
        <v>0.4</v>
      </c>
      <c r="F174" s="135">
        <f t="shared" si="32"/>
        <v>0.4</v>
      </c>
      <c r="G174" s="135">
        <f t="shared" si="32"/>
        <v>0.4</v>
      </c>
      <c r="H174" s="135">
        <f t="shared" si="32"/>
        <v>0.4</v>
      </c>
      <c r="I174" s="135">
        <f t="shared" si="32"/>
        <v>0.4</v>
      </c>
      <c r="J174" s="135">
        <f t="shared" si="32"/>
        <v>0.4</v>
      </c>
      <c r="K174" s="135">
        <f t="shared" si="32"/>
        <v>0.4</v>
      </c>
      <c r="L174" s="135">
        <f t="shared" si="32"/>
        <v>0.4</v>
      </c>
      <c r="M174" s="135">
        <f t="shared" si="32"/>
        <v>0.4</v>
      </c>
      <c r="N174" s="135">
        <f t="shared" si="32"/>
        <v>0.4</v>
      </c>
      <c r="O174" s="135">
        <f t="shared" si="32"/>
        <v>0.4</v>
      </c>
      <c r="P174" s="135">
        <f t="shared" si="32"/>
        <v>0.4</v>
      </c>
      <c r="Q174" s="135">
        <f t="shared" si="32"/>
        <v>0.4</v>
      </c>
      <c r="R174" s="135">
        <f t="shared" si="32"/>
        <v>0.4</v>
      </c>
      <c r="S174" s="135">
        <f t="shared" si="33"/>
        <v>0.4</v>
      </c>
      <c r="T174" s="135">
        <f t="shared" si="33"/>
        <v>0.4</v>
      </c>
      <c r="U174" s="135">
        <f t="shared" si="33"/>
        <v>0.4</v>
      </c>
      <c r="V174" s="135">
        <f>U174</f>
        <v>0.4</v>
      </c>
      <c r="W174" s="135">
        <f>V174</f>
        <v>0.4</v>
      </c>
      <c r="X174" s="135">
        <f t="shared" si="33"/>
        <v>0.4</v>
      </c>
      <c r="Y174" s="135">
        <f t="shared" si="33"/>
        <v>0.4</v>
      </c>
      <c r="Z174" s="135">
        <f t="shared" si="33"/>
        <v>0.4</v>
      </c>
      <c r="AA174" s="135">
        <f t="shared" si="33"/>
        <v>0.4</v>
      </c>
      <c r="AB174" s="135">
        <f t="shared" si="33"/>
        <v>0.4</v>
      </c>
      <c r="AC174" s="135">
        <f t="shared" si="33"/>
        <v>0.4</v>
      </c>
      <c r="AD174" s="135">
        <f t="shared" si="33"/>
        <v>0.4</v>
      </c>
      <c r="AE174" s="135">
        <f t="shared" si="33"/>
        <v>0.4</v>
      </c>
      <c r="AF174" s="135">
        <f t="shared" si="33"/>
        <v>0.4</v>
      </c>
      <c r="AG174" s="144">
        <v>2</v>
      </c>
      <c r="AH174" s="51"/>
      <c r="AI174" s="52"/>
      <c r="AK174" s="53"/>
    </row>
    <row r="175" spans="1:37" x14ac:dyDescent="0.25">
      <c r="A175" s="121" t="s">
        <v>180</v>
      </c>
      <c r="B175" s="135">
        <v>1.5</v>
      </c>
      <c r="C175" s="135">
        <f t="shared" si="32"/>
        <v>1.5</v>
      </c>
      <c r="D175" s="135">
        <f t="shared" si="32"/>
        <v>1.5</v>
      </c>
      <c r="E175" s="135">
        <f t="shared" si="32"/>
        <v>1.5</v>
      </c>
      <c r="F175" s="135">
        <f t="shared" si="32"/>
        <v>1.5</v>
      </c>
      <c r="G175" s="135">
        <f t="shared" si="32"/>
        <v>1.5</v>
      </c>
      <c r="H175" s="135">
        <f t="shared" si="32"/>
        <v>1.5</v>
      </c>
      <c r="I175" s="135">
        <f t="shared" si="32"/>
        <v>1.5</v>
      </c>
      <c r="J175" s="135">
        <f t="shared" si="32"/>
        <v>1.5</v>
      </c>
      <c r="K175" s="135">
        <f t="shared" si="32"/>
        <v>1.5</v>
      </c>
      <c r="L175" s="135">
        <f t="shared" si="32"/>
        <v>1.5</v>
      </c>
      <c r="M175" s="135">
        <f t="shared" si="32"/>
        <v>1.5</v>
      </c>
      <c r="N175" s="135">
        <f t="shared" si="32"/>
        <v>1.5</v>
      </c>
      <c r="O175" s="135">
        <f t="shared" si="32"/>
        <v>1.5</v>
      </c>
      <c r="P175" s="135">
        <f t="shared" si="32"/>
        <v>1.5</v>
      </c>
      <c r="Q175" s="135">
        <f t="shared" si="32"/>
        <v>1.5</v>
      </c>
      <c r="R175" s="135">
        <f t="shared" si="32"/>
        <v>1.5</v>
      </c>
      <c r="S175" s="135">
        <f t="shared" si="33"/>
        <v>1.5</v>
      </c>
      <c r="T175" s="135">
        <f t="shared" si="33"/>
        <v>1.5</v>
      </c>
      <c r="U175" s="135">
        <f t="shared" si="33"/>
        <v>1.5</v>
      </c>
      <c r="V175" s="135">
        <f t="shared" si="33"/>
        <v>1.5</v>
      </c>
      <c r="W175" s="135">
        <f t="shared" si="33"/>
        <v>1.5</v>
      </c>
      <c r="X175" s="135">
        <f t="shared" si="33"/>
        <v>1.5</v>
      </c>
      <c r="Y175" s="135">
        <f t="shared" si="33"/>
        <v>1.5</v>
      </c>
      <c r="Z175" s="135">
        <f t="shared" si="33"/>
        <v>1.5</v>
      </c>
      <c r="AA175" s="135">
        <f t="shared" si="33"/>
        <v>1.5</v>
      </c>
      <c r="AB175" s="135">
        <f t="shared" si="33"/>
        <v>1.5</v>
      </c>
      <c r="AC175" s="135">
        <f t="shared" si="33"/>
        <v>1.5</v>
      </c>
      <c r="AD175" s="135">
        <f t="shared" si="33"/>
        <v>1.5</v>
      </c>
      <c r="AE175" s="135">
        <f t="shared" si="33"/>
        <v>1.5</v>
      </c>
      <c r="AF175" s="135">
        <f t="shared" si="33"/>
        <v>1.5</v>
      </c>
      <c r="AG175" s="144">
        <v>1.5</v>
      </c>
      <c r="AH175" s="51"/>
      <c r="AI175" s="52"/>
      <c r="AK175" s="53"/>
    </row>
    <row r="176" spans="1:37" x14ac:dyDescent="0.25">
      <c r="A176" s="121" t="s">
        <v>181</v>
      </c>
      <c r="B176" s="135">
        <v>0.3</v>
      </c>
      <c r="C176" s="135">
        <f t="shared" si="32"/>
        <v>0.3</v>
      </c>
      <c r="D176" s="135">
        <f t="shared" si="32"/>
        <v>0.3</v>
      </c>
      <c r="E176" s="135">
        <f t="shared" si="32"/>
        <v>0.3</v>
      </c>
      <c r="F176" s="135">
        <f t="shared" si="32"/>
        <v>0.3</v>
      </c>
      <c r="G176" s="135">
        <f t="shared" si="32"/>
        <v>0.3</v>
      </c>
      <c r="H176" s="135">
        <f t="shared" si="32"/>
        <v>0.3</v>
      </c>
      <c r="I176" s="135">
        <f t="shared" si="32"/>
        <v>0.3</v>
      </c>
      <c r="J176" s="135">
        <f t="shared" si="32"/>
        <v>0.3</v>
      </c>
      <c r="K176" s="135">
        <f t="shared" si="32"/>
        <v>0.3</v>
      </c>
      <c r="L176" s="135">
        <f t="shared" si="32"/>
        <v>0.3</v>
      </c>
      <c r="M176" s="135">
        <f t="shared" si="32"/>
        <v>0.3</v>
      </c>
      <c r="N176" s="135">
        <f t="shared" si="32"/>
        <v>0.3</v>
      </c>
      <c r="O176" s="135">
        <f t="shared" si="32"/>
        <v>0.3</v>
      </c>
      <c r="P176" s="135">
        <f t="shared" si="32"/>
        <v>0.3</v>
      </c>
      <c r="Q176" s="135">
        <f t="shared" si="32"/>
        <v>0.3</v>
      </c>
      <c r="R176" s="135">
        <f t="shared" si="32"/>
        <v>0.3</v>
      </c>
      <c r="S176" s="135">
        <f t="shared" si="33"/>
        <v>0.3</v>
      </c>
      <c r="T176" s="135">
        <f t="shared" si="33"/>
        <v>0.3</v>
      </c>
      <c r="U176" s="135">
        <f t="shared" si="33"/>
        <v>0.3</v>
      </c>
      <c r="V176" s="135">
        <f t="shared" si="33"/>
        <v>0.3</v>
      </c>
      <c r="W176" s="135">
        <f t="shared" si="33"/>
        <v>0.3</v>
      </c>
      <c r="X176" s="135">
        <f t="shared" si="33"/>
        <v>0.3</v>
      </c>
      <c r="Y176" s="135">
        <f t="shared" si="33"/>
        <v>0.3</v>
      </c>
      <c r="Z176" s="135">
        <f t="shared" si="33"/>
        <v>0.3</v>
      </c>
      <c r="AA176" s="135">
        <f t="shared" si="33"/>
        <v>0.3</v>
      </c>
      <c r="AB176" s="135">
        <f t="shared" si="33"/>
        <v>0.3</v>
      </c>
      <c r="AC176" s="135">
        <f t="shared" si="33"/>
        <v>0.3</v>
      </c>
      <c r="AD176" s="135">
        <f t="shared" si="33"/>
        <v>0.3</v>
      </c>
      <c r="AE176" s="135">
        <f t="shared" si="33"/>
        <v>0.3</v>
      </c>
      <c r="AF176" s="135">
        <f t="shared" si="33"/>
        <v>0.3</v>
      </c>
      <c r="AG176" s="144">
        <v>1</v>
      </c>
      <c r="AH176" s="51"/>
      <c r="AI176" s="52"/>
      <c r="AK176" s="53"/>
    </row>
    <row r="177" spans="1:50" x14ac:dyDescent="0.25">
      <c r="A177" s="121" t="s">
        <v>182</v>
      </c>
      <c r="B177" s="135">
        <v>0.4</v>
      </c>
      <c r="C177" s="135">
        <f t="shared" si="32"/>
        <v>0.4</v>
      </c>
      <c r="D177" s="135">
        <f t="shared" si="32"/>
        <v>0.4</v>
      </c>
      <c r="E177" s="135">
        <f t="shared" si="32"/>
        <v>0.4</v>
      </c>
      <c r="F177" s="135">
        <f t="shared" si="32"/>
        <v>0.4</v>
      </c>
      <c r="G177" s="135">
        <f t="shared" si="32"/>
        <v>0.4</v>
      </c>
      <c r="H177" s="135">
        <f t="shared" si="32"/>
        <v>0.4</v>
      </c>
      <c r="I177" s="135">
        <f t="shared" si="32"/>
        <v>0.4</v>
      </c>
      <c r="J177" s="135">
        <f t="shared" si="32"/>
        <v>0.4</v>
      </c>
      <c r="K177" s="135">
        <f t="shared" si="32"/>
        <v>0.4</v>
      </c>
      <c r="L177" s="135">
        <f t="shared" si="32"/>
        <v>0.4</v>
      </c>
      <c r="M177" s="135">
        <f t="shared" si="32"/>
        <v>0.4</v>
      </c>
      <c r="N177" s="135">
        <f t="shared" si="32"/>
        <v>0.4</v>
      </c>
      <c r="O177" s="135">
        <f t="shared" si="32"/>
        <v>0.4</v>
      </c>
      <c r="P177" s="135">
        <f t="shared" si="32"/>
        <v>0.4</v>
      </c>
      <c r="Q177" s="135">
        <f t="shared" si="32"/>
        <v>0.4</v>
      </c>
      <c r="R177" s="135">
        <f t="shared" si="32"/>
        <v>0.4</v>
      </c>
      <c r="S177" s="135">
        <f t="shared" si="33"/>
        <v>0.4</v>
      </c>
      <c r="T177" s="135">
        <f t="shared" si="33"/>
        <v>0.4</v>
      </c>
      <c r="U177" s="135">
        <f t="shared" si="33"/>
        <v>0.4</v>
      </c>
      <c r="V177" s="135">
        <f t="shared" si="33"/>
        <v>0.4</v>
      </c>
      <c r="W177" s="135">
        <f t="shared" si="33"/>
        <v>0.4</v>
      </c>
      <c r="X177" s="135">
        <f t="shared" si="33"/>
        <v>0.4</v>
      </c>
      <c r="Y177" s="135">
        <f t="shared" si="33"/>
        <v>0.4</v>
      </c>
      <c r="Z177" s="135">
        <f t="shared" si="33"/>
        <v>0.4</v>
      </c>
      <c r="AA177" s="135">
        <f t="shared" si="33"/>
        <v>0.4</v>
      </c>
      <c r="AB177" s="135">
        <f t="shared" si="33"/>
        <v>0.4</v>
      </c>
      <c r="AC177" s="135">
        <f t="shared" si="33"/>
        <v>0.4</v>
      </c>
      <c r="AD177" s="135">
        <f t="shared" si="33"/>
        <v>0.4</v>
      </c>
      <c r="AE177" s="135">
        <f t="shared" si="33"/>
        <v>0.4</v>
      </c>
      <c r="AF177" s="135">
        <f t="shared" si="33"/>
        <v>0.4</v>
      </c>
      <c r="AG177" s="144">
        <v>1</v>
      </c>
      <c r="AH177" s="51"/>
      <c r="AI177" s="52"/>
      <c r="AK177" s="53"/>
    </row>
    <row r="178" spans="1:50" ht="15.75" thickBot="1" x14ac:dyDescent="0.3">
      <c r="A178" s="123" t="s">
        <v>183</v>
      </c>
      <c r="B178" s="145">
        <v>0.64</v>
      </c>
      <c r="C178" s="145">
        <f t="shared" si="32"/>
        <v>0.64</v>
      </c>
      <c r="D178" s="145">
        <f t="shared" si="32"/>
        <v>0.64</v>
      </c>
      <c r="E178" s="145">
        <f t="shared" si="32"/>
        <v>0.64</v>
      </c>
      <c r="F178" s="145">
        <f t="shared" si="32"/>
        <v>0.64</v>
      </c>
      <c r="G178" s="145">
        <f t="shared" si="32"/>
        <v>0.64</v>
      </c>
      <c r="H178" s="145">
        <f t="shared" si="32"/>
        <v>0.64</v>
      </c>
      <c r="I178" s="145">
        <f t="shared" si="32"/>
        <v>0.64</v>
      </c>
      <c r="J178" s="145">
        <f t="shared" si="32"/>
        <v>0.64</v>
      </c>
      <c r="K178" s="145">
        <f t="shared" si="32"/>
        <v>0.64</v>
      </c>
      <c r="L178" s="145">
        <f t="shared" si="32"/>
        <v>0.64</v>
      </c>
      <c r="M178" s="145">
        <f t="shared" si="32"/>
        <v>0.64</v>
      </c>
      <c r="N178" s="145">
        <f t="shared" si="32"/>
        <v>0.64</v>
      </c>
      <c r="O178" s="145">
        <f t="shared" si="32"/>
        <v>0.64</v>
      </c>
      <c r="P178" s="145">
        <f t="shared" si="32"/>
        <v>0.64</v>
      </c>
      <c r="Q178" s="145">
        <f t="shared" si="32"/>
        <v>0.64</v>
      </c>
      <c r="R178" s="145">
        <f t="shared" si="32"/>
        <v>0.64</v>
      </c>
      <c r="S178" s="145">
        <f t="shared" si="33"/>
        <v>0.64</v>
      </c>
      <c r="T178" s="145">
        <f t="shared" si="33"/>
        <v>0.64</v>
      </c>
      <c r="U178" s="145">
        <f t="shared" si="33"/>
        <v>0.64</v>
      </c>
      <c r="V178" s="145">
        <f t="shared" si="33"/>
        <v>0.64</v>
      </c>
      <c r="W178" s="145">
        <f t="shared" si="33"/>
        <v>0.64</v>
      </c>
      <c r="X178" s="145">
        <f t="shared" si="33"/>
        <v>0.64</v>
      </c>
      <c r="Y178" s="145">
        <f t="shared" si="33"/>
        <v>0.64</v>
      </c>
      <c r="Z178" s="145">
        <f t="shared" si="33"/>
        <v>0.64</v>
      </c>
      <c r="AA178" s="145">
        <f t="shared" si="33"/>
        <v>0.64</v>
      </c>
      <c r="AB178" s="145">
        <f t="shared" si="33"/>
        <v>0.64</v>
      </c>
      <c r="AC178" s="145">
        <f t="shared" si="33"/>
        <v>0.64</v>
      </c>
      <c r="AD178" s="145">
        <f t="shared" si="33"/>
        <v>0.64</v>
      </c>
      <c r="AE178" s="145">
        <f t="shared" si="33"/>
        <v>0.64</v>
      </c>
      <c r="AF178" s="145">
        <f t="shared" si="33"/>
        <v>0.64</v>
      </c>
      <c r="AG178" s="146">
        <v>0.66</v>
      </c>
      <c r="AH178" s="51"/>
      <c r="AI178" s="52"/>
      <c r="AK178" s="53"/>
    </row>
    <row r="179" spans="1:50" ht="15.75" thickBot="1" x14ac:dyDescent="0.3">
      <c r="A179" s="147" t="s">
        <v>49</v>
      </c>
      <c r="B179" s="148">
        <f>SUM(B173:B178)</f>
        <v>3.54</v>
      </c>
      <c r="C179" s="148">
        <f t="shared" ref="C179:K179" si="34">SUM(C173:C178)</f>
        <v>3.54</v>
      </c>
      <c r="D179" s="148">
        <f t="shared" si="34"/>
        <v>3.54</v>
      </c>
      <c r="E179" s="148">
        <f t="shared" si="34"/>
        <v>3.54</v>
      </c>
      <c r="F179" s="148">
        <f t="shared" si="34"/>
        <v>3.54</v>
      </c>
      <c r="G179" s="148">
        <f t="shared" si="34"/>
        <v>3.54</v>
      </c>
      <c r="H179" s="148">
        <f t="shared" si="34"/>
        <v>3.54</v>
      </c>
      <c r="I179" s="148">
        <f t="shared" si="34"/>
        <v>3.54</v>
      </c>
      <c r="J179" s="148">
        <f t="shared" si="34"/>
        <v>3.54</v>
      </c>
      <c r="K179" s="148">
        <f t="shared" si="34"/>
        <v>3.54</v>
      </c>
      <c r="L179" s="148">
        <f>SUM(L173:L178)</f>
        <v>3.54</v>
      </c>
      <c r="M179" s="148">
        <f t="shared" ref="M179:R179" si="35">SUM(M173:M178)</f>
        <v>3.54</v>
      </c>
      <c r="N179" s="148">
        <f t="shared" si="35"/>
        <v>3.54</v>
      </c>
      <c r="O179" s="148">
        <f t="shared" si="35"/>
        <v>3.54</v>
      </c>
      <c r="P179" s="148">
        <f t="shared" si="35"/>
        <v>3.54</v>
      </c>
      <c r="Q179" s="148">
        <f t="shared" si="35"/>
        <v>3.54</v>
      </c>
      <c r="R179" s="148">
        <f t="shared" si="35"/>
        <v>3.54</v>
      </c>
      <c r="S179" s="148">
        <f>SUM(S173:S178)</f>
        <v>3.54</v>
      </c>
      <c r="T179" s="148">
        <f t="shared" ref="T179:AG179" si="36">SUM(T173:T178)</f>
        <v>3.54</v>
      </c>
      <c r="U179" s="148">
        <f t="shared" si="36"/>
        <v>3.54</v>
      </c>
      <c r="V179" s="148">
        <f t="shared" si="36"/>
        <v>3.54</v>
      </c>
      <c r="W179" s="148">
        <f t="shared" si="36"/>
        <v>3.54</v>
      </c>
      <c r="X179" s="148">
        <f t="shared" si="36"/>
        <v>3.54</v>
      </c>
      <c r="Y179" s="148">
        <f t="shared" si="36"/>
        <v>3.54</v>
      </c>
      <c r="Z179" s="148">
        <f t="shared" si="36"/>
        <v>3.54</v>
      </c>
      <c r="AA179" s="148">
        <f t="shared" si="36"/>
        <v>3.54</v>
      </c>
      <c r="AB179" s="148">
        <f t="shared" si="36"/>
        <v>3.54</v>
      </c>
      <c r="AC179" s="148">
        <f t="shared" si="36"/>
        <v>3.54</v>
      </c>
      <c r="AD179" s="148">
        <f t="shared" si="36"/>
        <v>3.54</v>
      </c>
      <c r="AE179" s="148">
        <f t="shared" si="36"/>
        <v>3.54</v>
      </c>
      <c r="AF179" s="148">
        <f t="shared" si="36"/>
        <v>3.54</v>
      </c>
      <c r="AG179" s="149">
        <f t="shared" si="36"/>
        <v>8.56</v>
      </c>
      <c r="AH179" s="51"/>
      <c r="AI179" s="52"/>
    </row>
    <row r="180" spans="1:50" ht="15.75" thickBot="1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110"/>
      <c r="AH180" s="45"/>
    </row>
    <row r="181" spans="1:50" x14ac:dyDescent="0.25">
      <c r="A181" s="92" t="s">
        <v>184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1"/>
      <c r="AG181" s="45"/>
      <c r="AH181" s="51"/>
      <c r="AI181" s="52"/>
    </row>
    <row r="182" spans="1:50" x14ac:dyDescent="0.25">
      <c r="A182" s="152" t="s">
        <v>185</v>
      </c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4"/>
      <c r="AG182" s="155"/>
      <c r="AH182" s="51"/>
      <c r="AI182" s="52"/>
    </row>
    <row r="183" spans="1:50" x14ac:dyDescent="0.25">
      <c r="A183" s="97" t="s">
        <v>186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7"/>
      <c r="AG183" s="155"/>
      <c r="AH183" s="51"/>
      <c r="AI183" s="52"/>
    </row>
    <row r="184" spans="1:50" x14ac:dyDescent="0.25">
      <c r="A184" s="97" t="s">
        <v>187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7"/>
      <c r="AG184" s="155"/>
      <c r="AH184" s="51"/>
      <c r="AI184" s="52"/>
    </row>
    <row r="185" spans="1:50" ht="15.75" thickBot="1" x14ac:dyDescent="0.3">
      <c r="A185" s="158" t="s">
        <v>188</v>
      </c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60"/>
      <c r="AG185" s="155"/>
      <c r="AH185" s="51"/>
      <c r="AI185" s="52"/>
    </row>
    <row r="186" spans="1:50" x14ac:dyDescent="0.25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</row>
    <row r="187" spans="1:50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</row>
    <row r="188" spans="1:50" x14ac:dyDescent="0.25">
      <c r="A188" s="161" t="s">
        <v>189</v>
      </c>
      <c r="B188" s="162">
        <f>MAX(F65:M65)</f>
        <v>88.54</v>
      </c>
      <c r="C188" s="163">
        <f>INDEX(F9:M9,1,MATCH(MAX(F65:M65),F65:M65,0))</f>
        <v>0.20833333333333301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</row>
    <row r="189" spans="1:50" x14ac:dyDescent="0.2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164" t="str">
        <f ca="1">MID(CELL("filename",C7),FIND("]",CELL("filename",C7))+1,600)</f>
        <v>sample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</row>
    <row r="190" spans="1:50" x14ac:dyDescent="0.25">
      <c r="A190" s="203" t="s">
        <v>190</v>
      </c>
      <c r="B190" s="203"/>
      <c r="C190" s="45"/>
      <c r="D190" s="164" t="str">
        <f ca="1">"Pie Chart of Daily Peak Demand(Inclusive of Export) of Nepal ("&amp;A4&amp;" "&amp;C4&amp;")"</f>
        <v>Pie Chart of Daily Peak Demand(Inclusive of Export) of Nepal (Date: 2078 Baisakh sample)</v>
      </c>
      <c r="E190" s="45"/>
      <c r="F190" s="45"/>
      <c r="G190" s="164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164" t="str">
        <f ca="1">"Daily Load Curve(Excluding of Export) of Nepal ("&amp;A4&amp;" "&amp;C4&amp;")"</f>
        <v>Daily Load Curve(Excluding of Export) of Nepal (Date: 2078 Baisakh sample)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</row>
    <row r="191" spans="1:50" ht="15.75" thickBot="1" x14ac:dyDescent="0.3">
      <c r="A191" s="165" t="s">
        <v>7</v>
      </c>
      <c r="B191" s="166"/>
      <c r="C191" s="45"/>
      <c r="D191" s="16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</row>
    <row r="192" spans="1:50" ht="12.75" customHeight="1" thickTop="1" x14ac:dyDescent="0.25">
      <c r="A192" s="165" t="s">
        <v>191</v>
      </c>
      <c r="B192" s="16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168" t="s">
        <v>192</v>
      </c>
      <c r="T192" s="169">
        <v>4.1666666666666664E-2</v>
      </c>
      <c r="U192" s="170">
        <v>8.3333333333333301E-2</v>
      </c>
      <c r="V192" s="170">
        <v>0.125</v>
      </c>
      <c r="W192" s="170">
        <v>0.16666666666666699</v>
      </c>
      <c r="X192" s="170">
        <v>0.20833333333333301</v>
      </c>
      <c r="Y192" s="170">
        <v>0.22916666666666666</v>
      </c>
      <c r="Z192" s="170">
        <v>0.25</v>
      </c>
      <c r="AA192" s="170">
        <v>0.27083333333333331</v>
      </c>
      <c r="AB192" s="170">
        <v>0.29166666666666669</v>
      </c>
      <c r="AC192" s="170">
        <v>0.3125</v>
      </c>
      <c r="AD192" s="171">
        <v>0.33333333333333331</v>
      </c>
      <c r="AE192" s="171">
        <v>0.375</v>
      </c>
      <c r="AF192" s="171">
        <v>0.41666666666666702</v>
      </c>
      <c r="AG192" s="171">
        <v>0.45833333333333298</v>
      </c>
      <c r="AH192" s="171">
        <v>0.5</v>
      </c>
      <c r="AI192" s="171">
        <v>0.54166666666666696</v>
      </c>
      <c r="AJ192" s="171">
        <v>0.58333333333333304</v>
      </c>
      <c r="AK192" s="171">
        <v>0.625</v>
      </c>
      <c r="AL192" s="171">
        <v>0.66666666666666696</v>
      </c>
      <c r="AM192" s="171">
        <v>0.70833333333333304</v>
      </c>
      <c r="AN192" s="171">
        <v>0.72916666666666663</v>
      </c>
      <c r="AO192" s="171">
        <v>0.75</v>
      </c>
      <c r="AP192" s="171">
        <v>0.77083333333333337</v>
      </c>
      <c r="AQ192" s="171">
        <v>0.79166666666666663</v>
      </c>
      <c r="AR192" s="171">
        <v>0.8125</v>
      </c>
      <c r="AS192" s="170">
        <v>0.83333333333333337</v>
      </c>
      <c r="AT192" s="170">
        <v>0.85416666666666663</v>
      </c>
      <c r="AU192" s="170">
        <v>0.875</v>
      </c>
      <c r="AV192" s="170">
        <v>0.91666666666666696</v>
      </c>
      <c r="AW192" s="170">
        <v>0.95833333333333304</v>
      </c>
      <c r="AX192" s="170">
        <v>1</v>
      </c>
    </row>
    <row r="193" spans="1:50" x14ac:dyDescent="0.25">
      <c r="A193" s="165" t="s">
        <v>193</v>
      </c>
      <c r="B193" s="16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 t="s">
        <v>194</v>
      </c>
      <c r="T193" s="172">
        <f t="shared" ref="T193:AX193" si="37">B65</f>
        <v>88.54</v>
      </c>
      <c r="U193" s="172">
        <f t="shared" si="37"/>
        <v>88.54</v>
      </c>
      <c r="V193" s="172">
        <f t="shared" si="37"/>
        <v>88.54</v>
      </c>
      <c r="W193" s="172">
        <f t="shared" si="37"/>
        <v>88.54</v>
      </c>
      <c r="X193" s="172">
        <f t="shared" si="37"/>
        <v>88.54</v>
      </c>
      <c r="Y193" s="172">
        <f t="shared" si="37"/>
        <v>88.54</v>
      </c>
      <c r="Z193" s="172">
        <f t="shared" si="37"/>
        <v>88.54</v>
      </c>
      <c r="AA193" s="172">
        <f t="shared" si="37"/>
        <v>88.54</v>
      </c>
      <c r="AB193" s="172">
        <f t="shared" si="37"/>
        <v>88.54</v>
      </c>
      <c r="AC193" s="172">
        <f t="shared" si="37"/>
        <v>88.54</v>
      </c>
      <c r="AD193" s="172">
        <f t="shared" si="37"/>
        <v>88.54</v>
      </c>
      <c r="AE193" s="172">
        <f t="shared" si="37"/>
        <v>88.54</v>
      </c>
      <c r="AF193" s="172">
        <f t="shared" si="37"/>
        <v>88.54</v>
      </c>
      <c r="AG193" s="172">
        <f t="shared" si="37"/>
        <v>88.54</v>
      </c>
      <c r="AH193" s="172">
        <f t="shared" si="37"/>
        <v>88.54</v>
      </c>
      <c r="AI193" s="172">
        <f t="shared" si="37"/>
        <v>88.54</v>
      </c>
      <c r="AJ193" s="172">
        <f t="shared" si="37"/>
        <v>88.54</v>
      </c>
      <c r="AK193" s="172">
        <f t="shared" si="37"/>
        <v>88.54</v>
      </c>
      <c r="AL193" s="172">
        <f t="shared" si="37"/>
        <v>88.54</v>
      </c>
      <c r="AM193" s="172">
        <f t="shared" si="37"/>
        <v>88.54</v>
      </c>
      <c r="AN193" s="172">
        <f t="shared" si="37"/>
        <v>88.54</v>
      </c>
      <c r="AO193" s="172">
        <f t="shared" si="37"/>
        <v>88.54</v>
      </c>
      <c r="AP193" s="172">
        <f t="shared" si="37"/>
        <v>88.54</v>
      </c>
      <c r="AQ193" s="172">
        <f t="shared" si="37"/>
        <v>88.54</v>
      </c>
      <c r="AR193" s="172">
        <f t="shared" si="37"/>
        <v>88.54</v>
      </c>
      <c r="AS193" s="172">
        <f t="shared" si="37"/>
        <v>88.54</v>
      </c>
      <c r="AT193" s="172">
        <f t="shared" si="37"/>
        <v>88.54</v>
      </c>
      <c r="AU193" s="172">
        <f t="shared" si="37"/>
        <v>88.54</v>
      </c>
      <c r="AV193" s="172">
        <f t="shared" si="37"/>
        <v>88.54</v>
      </c>
      <c r="AW193" s="172">
        <f t="shared" si="37"/>
        <v>88.54</v>
      </c>
      <c r="AX193" s="172">
        <f t="shared" si="37"/>
        <v>88.54</v>
      </c>
    </row>
    <row r="194" spans="1:50" x14ac:dyDescent="0.25">
      <c r="A194" s="165" t="s">
        <v>195</v>
      </c>
      <c r="B194" s="16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</row>
    <row r="195" spans="1:50" x14ac:dyDescent="0.25">
      <c r="A195" s="165" t="s">
        <v>196</v>
      </c>
      <c r="B195" s="16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</row>
    <row r="196" spans="1:50" x14ac:dyDescent="0.25">
      <c r="A196" s="165" t="s">
        <v>197</v>
      </c>
      <c r="B196" s="16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</row>
    <row r="197" spans="1:50" x14ac:dyDescent="0.25">
      <c r="A197" s="165" t="s">
        <v>198</v>
      </c>
      <c r="B197" s="173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1:50" x14ac:dyDescent="0.25">
      <c r="A198" s="165" t="s">
        <v>199</v>
      </c>
      <c r="B198" s="16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1:50" x14ac:dyDescent="0.25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1:50" x14ac:dyDescent="0.25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1:50" x14ac:dyDescent="0.25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x14ac:dyDescent="0.25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x14ac:dyDescent="0.25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</row>
    <row r="209" spans="1:34" x14ac:dyDescent="0.25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</row>
    <row r="210" spans="1:34" x14ac:dyDescent="0.25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34" x14ac:dyDescent="0.25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34" x14ac:dyDescent="0.25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34" x14ac:dyDescent="0.25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34" x14ac:dyDescent="0.25">
      <c r="A214" s="174" t="s">
        <v>184</v>
      </c>
      <c r="B214" s="175">
        <f t="shared" ref="B214:AF214" si="38">B178</f>
        <v>0.64</v>
      </c>
      <c r="C214" s="175">
        <f t="shared" si="38"/>
        <v>0.64</v>
      </c>
      <c r="D214" s="175">
        <f t="shared" si="38"/>
        <v>0.64</v>
      </c>
      <c r="E214" s="175">
        <f t="shared" si="38"/>
        <v>0.64</v>
      </c>
      <c r="F214" s="175">
        <f t="shared" si="38"/>
        <v>0.64</v>
      </c>
      <c r="G214" s="175">
        <f t="shared" si="38"/>
        <v>0.64</v>
      </c>
      <c r="H214" s="175">
        <f t="shared" si="38"/>
        <v>0.64</v>
      </c>
      <c r="I214" s="175">
        <f t="shared" si="38"/>
        <v>0.64</v>
      </c>
      <c r="J214" s="175">
        <f t="shared" si="38"/>
        <v>0.64</v>
      </c>
      <c r="K214" s="175">
        <f t="shared" si="38"/>
        <v>0.64</v>
      </c>
      <c r="L214" s="175">
        <f t="shared" si="38"/>
        <v>0.64</v>
      </c>
      <c r="M214" s="175">
        <f t="shared" si="38"/>
        <v>0.64</v>
      </c>
      <c r="N214" s="175">
        <f t="shared" si="38"/>
        <v>0.64</v>
      </c>
      <c r="O214" s="175">
        <f t="shared" si="38"/>
        <v>0.64</v>
      </c>
      <c r="P214" s="175">
        <f t="shared" si="38"/>
        <v>0.64</v>
      </c>
      <c r="Q214" s="175">
        <f t="shared" si="38"/>
        <v>0.64</v>
      </c>
      <c r="R214" s="175">
        <f t="shared" si="38"/>
        <v>0.64</v>
      </c>
      <c r="S214" s="175">
        <f t="shared" si="38"/>
        <v>0.64</v>
      </c>
      <c r="T214" s="175">
        <f t="shared" si="38"/>
        <v>0.64</v>
      </c>
      <c r="U214" s="175">
        <f t="shared" si="38"/>
        <v>0.64</v>
      </c>
      <c r="V214" s="175">
        <f t="shared" si="38"/>
        <v>0.64</v>
      </c>
      <c r="W214" s="175">
        <f t="shared" si="38"/>
        <v>0.64</v>
      </c>
      <c r="X214" s="175">
        <f t="shared" si="38"/>
        <v>0.64</v>
      </c>
      <c r="Y214" s="175">
        <f t="shared" si="38"/>
        <v>0.64</v>
      </c>
      <c r="Z214" s="175">
        <f t="shared" si="38"/>
        <v>0.64</v>
      </c>
      <c r="AA214" s="175">
        <f t="shared" si="38"/>
        <v>0.64</v>
      </c>
      <c r="AB214" s="175">
        <f t="shared" si="38"/>
        <v>0.64</v>
      </c>
      <c r="AC214" s="175">
        <f t="shared" si="38"/>
        <v>0.64</v>
      </c>
      <c r="AD214" s="175">
        <f t="shared" si="38"/>
        <v>0.64</v>
      </c>
      <c r="AE214" s="175">
        <f t="shared" si="38"/>
        <v>0.64</v>
      </c>
      <c r="AF214" s="175">
        <f t="shared" si="38"/>
        <v>0.64</v>
      </c>
      <c r="AG214" s="45"/>
      <c r="AH214" s="45"/>
    </row>
    <row r="215" spans="1:34" x14ac:dyDescent="0.25">
      <c r="A215" s="119" t="str">
        <f>A182</f>
        <v>KGA</v>
      </c>
      <c r="B215" s="119" t="str">
        <f>IF(B182&lt;100,"",B182-520)</f>
        <v/>
      </c>
      <c r="C215" s="119" t="str">
        <f t="shared" ref="C215:AF215" si="39">IF(C182&lt;100,"",C182-520)</f>
        <v/>
      </c>
      <c r="D215" s="119" t="str">
        <f t="shared" si="39"/>
        <v/>
      </c>
      <c r="E215" s="119" t="str">
        <f t="shared" si="39"/>
        <v/>
      </c>
      <c r="F215" s="119" t="str">
        <f t="shared" si="39"/>
        <v/>
      </c>
      <c r="G215" s="119" t="str">
        <f t="shared" si="39"/>
        <v/>
      </c>
      <c r="H215" s="119" t="str">
        <f t="shared" si="39"/>
        <v/>
      </c>
      <c r="I215" s="119" t="str">
        <f t="shared" si="39"/>
        <v/>
      </c>
      <c r="J215" s="119" t="str">
        <f t="shared" si="39"/>
        <v/>
      </c>
      <c r="K215" s="119" t="str">
        <f t="shared" si="39"/>
        <v/>
      </c>
      <c r="L215" s="119" t="str">
        <f t="shared" si="39"/>
        <v/>
      </c>
      <c r="M215" s="119" t="str">
        <f t="shared" si="39"/>
        <v/>
      </c>
      <c r="N215" s="119" t="str">
        <f t="shared" si="39"/>
        <v/>
      </c>
      <c r="O215" s="119" t="str">
        <f t="shared" si="39"/>
        <v/>
      </c>
      <c r="P215" s="119" t="str">
        <f t="shared" si="39"/>
        <v/>
      </c>
      <c r="Q215" s="119" t="str">
        <f t="shared" si="39"/>
        <v/>
      </c>
      <c r="R215" s="119" t="str">
        <f t="shared" si="39"/>
        <v/>
      </c>
      <c r="S215" s="119" t="str">
        <f t="shared" si="39"/>
        <v/>
      </c>
      <c r="T215" s="119" t="str">
        <f t="shared" si="39"/>
        <v/>
      </c>
      <c r="U215" s="119" t="str">
        <f t="shared" si="39"/>
        <v/>
      </c>
      <c r="V215" s="119" t="str">
        <f t="shared" si="39"/>
        <v/>
      </c>
      <c r="W215" s="119" t="str">
        <f t="shared" si="39"/>
        <v/>
      </c>
      <c r="X215" s="119" t="str">
        <f t="shared" si="39"/>
        <v/>
      </c>
      <c r="Y215" s="119" t="str">
        <f t="shared" si="39"/>
        <v/>
      </c>
      <c r="Z215" s="119" t="str">
        <f t="shared" si="39"/>
        <v/>
      </c>
      <c r="AA215" s="119" t="str">
        <f t="shared" si="39"/>
        <v/>
      </c>
      <c r="AB215" s="119" t="str">
        <f t="shared" si="39"/>
        <v/>
      </c>
      <c r="AC215" s="119" t="str">
        <f t="shared" si="39"/>
        <v/>
      </c>
      <c r="AD215" s="119" t="str">
        <f t="shared" si="39"/>
        <v/>
      </c>
      <c r="AE215" s="119" t="str">
        <f t="shared" si="39"/>
        <v/>
      </c>
      <c r="AF215" s="119" t="str">
        <f t="shared" si="39"/>
        <v/>
      </c>
      <c r="AG215" s="45"/>
      <c r="AH215" s="45"/>
    </row>
    <row r="216" spans="1:34" x14ac:dyDescent="0.25">
      <c r="A216" s="119" t="str">
        <f>A183</f>
        <v>MMRS</v>
      </c>
      <c r="B216" s="119" t="str">
        <f t="shared" ref="B216:AF216" si="40">IF(B183&lt;100,"",B183-620)</f>
        <v/>
      </c>
      <c r="C216" s="119" t="str">
        <f t="shared" si="40"/>
        <v/>
      </c>
      <c r="D216" s="119" t="str">
        <f t="shared" si="40"/>
        <v/>
      </c>
      <c r="E216" s="119" t="str">
        <f t="shared" si="40"/>
        <v/>
      </c>
      <c r="F216" s="119" t="str">
        <f t="shared" si="40"/>
        <v/>
      </c>
      <c r="G216" s="119" t="str">
        <f t="shared" si="40"/>
        <v/>
      </c>
      <c r="H216" s="119" t="str">
        <f t="shared" si="40"/>
        <v/>
      </c>
      <c r="I216" s="119" t="str">
        <f t="shared" si="40"/>
        <v/>
      </c>
      <c r="J216" s="119" t="str">
        <f t="shared" si="40"/>
        <v/>
      </c>
      <c r="K216" s="119" t="str">
        <f t="shared" si="40"/>
        <v/>
      </c>
      <c r="L216" s="119" t="str">
        <f t="shared" si="40"/>
        <v/>
      </c>
      <c r="M216" s="119" t="str">
        <f t="shared" si="40"/>
        <v/>
      </c>
      <c r="N216" s="119" t="str">
        <f t="shared" si="40"/>
        <v/>
      </c>
      <c r="O216" s="119" t="str">
        <f t="shared" si="40"/>
        <v/>
      </c>
      <c r="P216" s="119" t="str">
        <f t="shared" si="40"/>
        <v/>
      </c>
      <c r="Q216" s="119" t="str">
        <f t="shared" si="40"/>
        <v/>
      </c>
      <c r="R216" s="119" t="str">
        <f t="shared" si="40"/>
        <v/>
      </c>
      <c r="S216" s="119" t="str">
        <f t="shared" si="40"/>
        <v/>
      </c>
      <c r="T216" s="119" t="str">
        <f t="shared" si="40"/>
        <v/>
      </c>
      <c r="U216" s="119" t="str">
        <f t="shared" si="40"/>
        <v/>
      </c>
      <c r="V216" s="119" t="str">
        <f t="shared" si="40"/>
        <v/>
      </c>
      <c r="W216" s="119" t="str">
        <f t="shared" si="40"/>
        <v/>
      </c>
      <c r="X216" s="119" t="str">
        <f t="shared" si="40"/>
        <v/>
      </c>
      <c r="Y216" s="119" t="str">
        <f t="shared" si="40"/>
        <v/>
      </c>
      <c r="Z216" s="119" t="str">
        <f t="shared" si="40"/>
        <v/>
      </c>
      <c r="AA216" s="119" t="str">
        <f t="shared" si="40"/>
        <v/>
      </c>
      <c r="AB216" s="119" t="str">
        <f t="shared" si="40"/>
        <v/>
      </c>
      <c r="AC216" s="119" t="str">
        <f t="shared" si="40"/>
        <v/>
      </c>
      <c r="AD216" s="119" t="str">
        <f t="shared" si="40"/>
        <v/>
      </c>
      <c r="AE216" s="119" t="str">
        <f t="shared" si="40"/>
        <v/>
      </c>
      <c r="AF216" s="119" t="str">
        <f t="shared" si="40"/>
        <v/>
      </c>
      <c r="AG216" s="45"/>
      <c r="AH216" s="45"/>
    </row>
    <row r="217" spans="1:34" x14ac:dyDescent="0.25">
      <c r="A217" s="119" t="str">
        <f>A184</f>
        <v>MRS</v>
      </c>
      <c r="B217" s="119" t="str">
        <f t="shared" ref="B217:AF217" si="41">IF(B184&lt;100,"",B184-330)</f>
        <v/>
      </c>
      <c r="C217" s="119" t="str">
        <f t="shared" si="41"/>
        <v/>
      </c>
      <c r="D217" s="119" t="str">
        <f t="shared" si="41"/>
        <v/>
      </c>
      <c r="E217" s="119" t="str">
        <f t="shared" si="41"/>
        <v/>
      </c>
      <c r="F217" s="119" t="str">
        <f t="shared" si="41"/>
        <v/>
      </c>
      <c r="G217" s="119" t="str">
        <f t="shared" si="41"/>
        <v/>
      </c>
      <c r="H217" s="119" t="str">
        <f t="shared" si="41"/>
        <v/>
      </c>
      <c r="I217" s="119" t="str">
        <f t="shared" si="41"/>
        <v/>
      </c>
      <c r="J217" s="119" t="str">
        <f t="shared" si="41"/>
        <v/>
      </c>
      <c r="K217" s="119" t="str">
        <f t="shared" si="41"/>
        <v/>
      </c>
      <c r="L217" s="119" t="str">
        <f t="shared" si="41"/>
        <v/>
      </c>
      <c r="M217" s="119" t="str">
        <f t="shared" si="41"/>
        <v/>
      </c>
      <c r="N217" s="119" t="str">
        <f t="shared" si="41"/>
        <v/>
      </c>
      <c r="O217" s="119" t="str">
        <f t="shared" si="41"/>
        <v/>
      </c>
      <c r="P217" s="119" t="str">
        <f t="shared" si="41"/>
        <v/>
      </c>
      <c r="Q217" s="119" t="str">
        <f t="shared" si="41"/>
        <v/>
      </c>
      <c r="R217" s="119" t="str">
        <f t="shared" si="41"/>
        <v/>
      </c>
      <c r="S217" s="119" t="str">
        <f t="shared" si="41"/>
        <v/>
      </c>
      <c r="T217" s="119" t="str">
        <f t="shared" si="41"/>
        <v/>
      </c>
      <c r="U217" s="119" t="str">
        <f t="shared" si="41"/>
        <v/>
      </c>
      <c r="V217" s="119" t="str">
        <f t="shared" si="41"/>
        <v/>
      </c>
      <c r="W217" s="119" t="str">
        <f t="shared" si="41"/>
        <v/>
      </c>
      <c r="X217" s="119" t="str">
        <f t="shared" si="41"/>
        <v/>
      </c>
      <c r="Y217" s="119" t="str">
        <f t="shared" si="41"/>
        <v/>
      </c>
      <c r="Z217" s="119" t="str">
        <f t="shared" si="41"/>
        <v/>
      </c>
      <c r="AA217" s="119" t="str">
        <f t="shared" si="41"/>
        <v/>
      </c>
      <c r="AB217" s="119" t="str">
        <f t="shared" si="41"/>
        <v/>
      </c>
      <c r="AC217" s="119" t="str">
        <f t="shared" si="41"/>
        <v/>
      </c>
      <c r="AD217" s="119" t="str">
        <f t="shared" si="41"/>
        <v/>
      </c>
      <c r="AE217" s="119" t="str">
        <f t="shared" si="41"/>
        <v/>
      </c>
      <c r="AF217" s="119" t="str">
        <f t="shared" si="41"/>
        <v/>
      </c>
      <c r="AG217" s="45"/>
      <c r="AH217" s="45"/>
    </row>
    <row r="218" spans="1:34" x14ac:dyDescent="0.25">
      <c r="A218" s="119" t="str">
        <f>A185</f>
        <v>KL 1</v>
      </c>
      <c r="B218" s="119" t="str">
        <f>IF(B185&lt;100,"",B185-1500)</f>
        <v/>
      </c>
      <c r="C218" s="119" t="str">
        <f t="shared" ref="C218:AF218" si="42">IF(C185&lt;100,"",C185-1500)</f>
        <v/>
      </c>
      <c r="D218" s="119" t="str">
        <f t="shared" si="42"/>
        <v/>
      </c>
      <c r="E218" s="119" t="str">
        <f t="shared" si="42"/>
        <v/>
      </c>
      <c r="F218" s="119" t="str">
        <f t="shared" si="42"/>
        <v/>
      </c>
      <c r="G218" s="119" t="str">
        <f t="shared" si="42"/>
        <v/>
      </c>
      <c r="H218" s="119" t="str">
        <f t="shared" si="42"/>
        <v/>
      </c>
      <c r="I218" s="119" t="str">
        <f t="shared" si="42"/>
        <v/>
      </c>
      <c r="J218" s="119" t="str">
        <f t="shared" si="42"/>
        <v/>
      </c>
      <c r="K218" s="119" t="str">
        <f t="shared" si="42"/>
        <v/>
      </c>
      <c r="L218" s="119" t="str">
        <f t="shared" si="42"/>
        <v/>
      </c>
      <c r="M218" s="119" t="str">
        <f t="shared" si="42"/>
        <v/>
      </c>
      <c r="N218" s="119" t="str">
        <f t="shared" si="42"/>
        <v/>
      </c>
      <c r="O218" s="119" t="str">
        <f t="shared" si="42"/>
        <v/>
      </c>
      <c r="P218" s="119" t="str">
        <f t="shared" si="42"/>
        <v/>
      </c>
      <c r="Q218" s="119" t="str">
        <f t="shared" si="42"/>
        <v/>
      </c>
      <c r="R218" s="119" t="str">
        <f t="shared" si="42"/>
        <v/>
      </c>
      <c r="S218" s="119" t="str">
        <f t="shared" si="42"/>
        <v/>
      </c>
      <c r="T218" s="119" t="str">
        <f t="shared" si="42"/>
        <v/>
      </c>
      <c r="U218" s="119" t="str">
        <f t="shared" si="42"/>
        <v/>
      </c>
      <c r="V218" s="119" t="str">
        <f t="shared" si="42"/>
        <v/>
      </c>
      <c r="W218" s="119" t="str">
        <f t="shared" si="42"/>
        <v/>
      </c>
      <c r="X218" s="119" t="str">
        <f t="shared" si="42"/>
        <v/>
      </c>
      <c r="Y218" s="119" t="str">
        <f t="shared" si="42"/>
        <v/>
      </c>
      <c r="Z218" s="119" t="str">
        <f t="shared" si="42"/>
        <v/>
      </c>
      <c r="AA218" s="119" t="str">
        <f t="shared" si="42"/>
        <v/>
      </c>
      <c r="AB218" s="119" t="str">
        <f t="shared" si="42"/>
        <v/>
      </c>
      <c r="AC218" s="119" t="str">
        <f t="shared" si="42"/>
        <v/>
      </c>
      <c r="AD218" s="119" t="str">
        <f t="shared" si="42"/>
        <v/>
      </c>
      <c r="AE218" s="119" t="str">
        <f t="shared" si="42"/>
        <v/>
      </c>
      <c r="AF218" s="119" t="str">
        <f t="shared" si="42"/>
        <v/>
      </c>
      <c r="AG218" s="45"/>
      <c r="AH218" s="45"/>
    </row>
    <row r="219" spans="1:34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34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34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34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34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34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2:32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</sheetData>
  <mergeCells count="46">
    <mergeCell ref="AG9:AG10"/>
    <mergeCell ref="A190:B19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D4:I4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A1:AF1"/>
    <mergeCell ref="AG1:AI1"/>
    <mergeCell ref="B2:B3"/>
    <mergeCell ref="D2:D3"/>
    <mergeCell ref="F2:F3"/>
    <mergeCell ref="H2:H3"/>
    <mergeCell ref="J2:J3"/>
  </mergeCells>
  <conditionalFormatting sqref="AL7:AL26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30" priority="129">
      <formula>S$9&gt;=20/24</formula>
    </cfRule>
    <cfRule type="expression" dxfId="129" priority="130">
      <formula>AND(S$9&gt;=14/24,S$9&lt;20/24)</formula>
    </cfRule>
    <cfRule type="expression" dxfId="128" priority="131">
      <formula>AND(S$9&gt;=8/24,S$9&lt;14/24)</formula>
    </cfRule>
    <cfRule type="expression" dxfId="127" priority="132">
      <formula>S$9&lt;8/24</formula>
    </cfRule>
  </conditionalFormatting>
  <conditionalFormatting sqref="B8:AF10 AA70:AF70 B70:Q70 L32:Z33 L31:Q31 B47:AF47 B71:AF71 B48:K52 B72:Q72 C173:AF179 M36 N35:Q36 L29:Q29 M37:Q39 L34:Q34 L51:Q58 L49:T50 V35:W35 S34:W34 X34:Z35 B73:Z79 AA72:AF79 L44:AF46 AA48:AF51 B53:B58 R11:T11 B59:AF69 U11:Z12">
    <cfRule type="expression" dxfId="126" priority="125">
      <formula>B$9&gt;=20/24</formula>
    </cfRule>
    <cfRule type="expression" dxfId="125" priority="126">
      <formula>AND(B$9&gt;=14/24,B$9&lt;20/24)</formula>
    </cfRule>
    <cfRule type="expression" dxfId="124" priority="127">
      <formula>AND(B$9&gt;=8/24,B$9&lt;14/24)</formula>
    </cfRule>
    <cfRule type="expression" dxfId="123" priority="128">
      <formula>B$9&lt;8/24</formula>
    </cfRule>
  </conditionalFormatting>
  <conditionalFormatting sqref="B171:AF171">
    <cfRule type="expression" dxfId="122" priority="121">
      <formula>B$9&gt;=20/24</formula>
    </cfRule>
    <cfRule type="expression" dxfId="121" priority="122">
      <formula>AND(B$9&gt;=14/24,B$9&lt;20/24)</formula>
    </cfRule>
    <cfRule type="expression" dxfId="120" priority="123">
      <formula>AND(B$9&gt;=8/24,B$9&lt;14/24)</formula>
    </cfRule>
    <cfRule type="expression" dxfId="119" priority="124">
      <formula>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48:Q48">
    <cfRule type="expression" dxfId="118" priority="116">
      <formula>L$9&gt;=20/24</formula>
    </cfRule>
    <cfRule type="expression" dxfId="117" priority="117">
      <formula>AND(L$9&gt;=14/24,L$9&lt;20/24)</formula>
    </cfRule>
    <cfRule type="expression" dxfId="116" priority="118">
      <formula>AND(L$9&gt;=8/24,L$9&lt;14/24)</formula>
    </cfRule>
    <cfRule type="expression" dxfId="115" priority="119">
      <formula>L$9&lt;8/24</formula>
    </cfRule>
  </conditionalFormatting>
  <conditionalFormatting sqref="L35:M35">
    <cfRule type="expression" dxfId="114" priority="112">
      <formula>L$9&gt;=20/24</formula>
    </cfRule>
    <cfRule type="expression" dxfId="113" priority="113">
      <formula>AND(L$9&gt;=14/24,L$9&lt;20/24)</formula>
    </cfRule>
    <cfRule type="expression" dxfId="112" priority="114">
      <formula>AND(L$9&gt;=8/24,L$9&lt;14/24)</formula>
    </cfRule>
    <cfRule type="expression" dxfId="111" priority="115">
      <formula>L$9&lt;8/24</formula>
    </cfRule>
  </conditionalFormatting>
  <conditionalFormatting sqref="U13:Z13">
    <cfRule type="expression" dxfId="110" priority="108">
      <formula>U$9&gt;=20/24</formula>
    </cfRule>
    <cfRule type="expression" dxfId="109" priority="109">
      <formula>AND(U$9&gt;=14/24,U$9&lt;20/24)</formula>
    </cfRule>
    <cfRule type="expression" dxfId="108" priority="110">
      <formula>AND(U$9&gt;=8/24,U$9&lt;14/24)</formula>
    </cfRule>
    <cfRule type="expression" dxfId="107" priority="111">
      <formula>U$9&lt;8/24</formula>
    </cfRule>
  </conditionalFormatting>
  <conditionalFormatting sqref="R31:Z31">
    <cfRule type="expression" dxfId="106" priority="104">
      <formula>R$9&gt;=20/24</formula>
    </cfRule>
    <cfRule type="expression" dxfId="105" priority="105">
      <formula>AND(R$9&gt;=14/24,R$9&lt;20/24)</formula>
    </cfRule>
    <cfRule type="expression" dxfId="104" priority="106">
      <formula>AND(R$9&gt;=8/24,R$9&lt;14/24)</formula>
    </cfRule>
    <cfRule type="expression" dxfId="103" priority="107">
      <formula>R$9&lt;8/24</formula>
    </cfRule>
  </conditionalFormatting>
  <conditionalFormatting sqref="R48:Z48">
    <cfRule type="expression" dxfId="102" priority="100">
      <formula>R$9&gt;=20/24</formula>
    </cfRule>
    <cfRule type="expression" dxfId="101" priority="101">
      <formula>AND(R$9&gt;=14/24,R$9&lt;20/24)</formula>
    </cfRule>
    <cfRule type="expression" dxfId="100" priority="102">
      <formula>AND(R$9&gt;=8/24,R$9&lt;14/24)</formula>
    </cfRule>
    <cfRule type="expression" dxfId="99" priority="103">
      <formula>R$9&lt;8/24</formula>
    </cfRule>
  </conditionalFormatting>
  <conditionalFormatting sqref="R70:Z70">
    <cfRule type="expression" dxfId="98" priority="96">
      <formula>R$9&gt;=20/24</formula>
    </cfRule>
    <cfRule type="expression" dxfId="97" priority="97">
      <formula>AND(R$9&gt;=14/24,R$9&lt;20/24)</formula>
    </cfRule>
    <cfRule type="expression" dxfId="96" priority="98">
      <formula>AND(R$9&gt;=8/24,R$9&lt;14/24)</formula>
    </cfRule>
    <cfRule type="expression" dxfId="95" priority="99">
      <formula>R$9&lt;8/24</formula>
    </cfRule>
  </conditionalFormatting>
  <conditionalFormatting sqref="R72:Z72">
    <cfRule type="expression" dxfId="94" priority="92">
      <formula>R$9&gt;=20/24</formula>
    </cfRule>
    <cfRule type="expression" dxfId="93" priority="93">
      <formula>AND(R$9&gt;=14/24,R$9&lt;20/24)</formula>
    </cfRule>
    <cfRule type="expression" dxfId="92" priority="94">
      <formula>AND(R$9&gt;=8/24,R$9&lt;14/24)</formula>
    </cfRule>
    <cfRule type="expression" dxfId="91" priority="95">
      <formula>R$9&lt;8/24</formula>
    </cfRule>
  </conditionalFormatting>
  <conditionalFormatting sqref="L11:Q27 R22:T26">
    <cfRule type="expression" dxfId="90" priority="88">
      <formula>L$9&gt;=20/24</formula>
    </cfRule>
    <cfRule type="expression" dxfId="89" priority="89">
      <formula>AND(L$9&gt;=14/24,L$9&lt;20/24)</formula>
    </cfRule>
    <cfRule type="expression" dxfId="88" priority="90">
      <formula>AND(L$9&gt;=8/24,L$9&lt;14/24)</formula>
    </cfRule>
    <cfRule type="expression" dxfId="87" priority="91">
      <formula>L$9&lt;8/24</formula>
    </cfRule>
  </conditionalFormatting>
  <conditionalFormatting sqref="L40:Q40">
    <cfRule type="expression" dxfId="86" priority="84">
      <formula>L$9&gt;=20/24</formula>
    </cfRule>
    <cfRule type="expression" dxfId="85" priority="85">
      <formula>AND(L$9&gt;=14/24,L$9&lt;20/24)</formula>
    </cfRule>
    <cfRule type="expression" dxfId="84" priority="86">
      <formula>AND(L$9&gt;=8/24,L$9&lt;14/24)</formula>
    </cfRule>
    <cfRule type="expression" dxfId="83" priority="87">
      <formula>L$9&lt;8/24</formula>
    </cfRule>
  </conditionalFormatting>
  <conditionalFormatting sqref="L41:Q41">
    <cfRule type="expression" dxfId="82" priority="80">
      <formula>L$9&gt;=20/24</formula>
    </cfRule>
    <cfRule type="expression" dxfId="81" priority="81">
      <formula>AND(L$9&gt;=14/24,L$9&lt;20/24)</formula>
    </cfRule>
    <cfRule type="expression" dxfId="80" priority="82">
      <formula>AND(L$9&gt;=8/24,L$9&lt;14/24)</formula>
    </cfRule>
    <cfRule type="expression" dxfId="79" priority="83">
      <formula>L$9&lt;8/24</formula>
    </cfRule>
  </conditionalFormatting>
  <conditionalFormatting sqref="L36:L39">
    <cfRule type="expression" dxfId="78" priority="76">
      <formula>L$9&gt;=20/24</formula>
    </cfRule>
    <cfRule type="expression" dxfId="77" priority="77">
      <formula>AND(L$9&gt;=14/24,L$9&lt;20/24)</formula>
    </cfRule>
    <cfRule type="expression" dxfId="76" priority="78">
      <formula>AND(L$9&gt;=8/24,L$9&lt;14/24)</formula>
    </cfRule>
    <cfRule type="expression" dxfId="75" priority="79">
      <formula>L$9&lt;8/24</formula>
    </cfRule>
  </conditionalFormatting>
  <conditionalFormatting sqref="R29:AD29">
    <cfRule type="expression" dxfId="74" priority="72">
      <formula>R$9&gt;=20/24</formula>
    </cfRule>
    <cfRule type="expression" dxfId="73" priority="73">
      <formula>AND(R$9&gt;=14/24,R$9&lt;20/24)</formula>
    </cfRule>
    <cfRule type="expression" dxfId="72" priority="74">
      <formula>AND(R$9&gt;=8/24,R$9&lt;14/24)</formula>
    </cfRule>
    <cfRule type="expression" dxfId="71" priority="75">
      <formula>R$9&lt;8/24</formula>
    </cfRule>
  </conditionalFormatting>
  <conditionalFormatting sqref="R12:T27 U14:Z27 AA16:AF27">
    <cfRule type="expression" dxfId="70" priority="68">
      <formula>R$9&gt;=20/24</formula>
    </cfRule>
    <cfRule type="expression" dxfId="69" priority="69">
      <formula>AND(R$9&gt;=14/24,R$9&lt;20/24)</formula>
    </cfRule>
    <cfRule type="expression" dxfId="68" priority="70">
      <formula>AND(R$9&gt;=8/24,R$9&lt;14/24)</formula>
    </cfRule>
    <cfRule type="expression" dxfId="67" priority="71">
      <formula>R$9&lt;8/24</formula>
    </cfRule>
  </conditionalFormatting>
  <conditionalFormatting sqref="R34:R39 S35:U39 V36:Z39">
    <cfRule type="expression" dxfId="66" priority="64">
      <formula>R$9&gt;=20/24</formula>
    </cfRule>
    <cfRule type="expression" dxfId="65" priority="65">
      <formula>AND(R$9&gt;=14/24,R$9&lt;20/24)</formula>
    </cfRule>
    <cfRule type="expression" dxfId="64" priority="66">
      <formula>AND(R$9&gt;=8/24,R$9&lt;14/24)</formula>
    </cfRule>
    <cfRule type="expression" dxfId="63" priority="67">
      <formula>R$9&lt;8/24</formula>
    </cfRule>
  </conditionalFormatting>
  <conditionalFormatting sqref="R40:Z40">
    <cfRule type="expression" dxfId="62" priority="60">
      <formula>R$9&gt;=20/24</formula>
    </cfRule>
    <cfRule type="expression" dxfId="61" priority="61">
      <formula>AND(R$9&gt;=14/24,R$9&lt;20/24)</formula>
    </cfRule>
    <cfRule type="expression" dxfId="60" priority="62">
      <formula>AND(R$9&gt;=8/24,R$9&lt;14/24)</formula>
    </cfRule>
    <cfRule type="expression" dxfId="59" priority="63">
      <formula>R$9&lt;8/24</formula>
    </cfRule>
  </conditionalFormatting>
  <conditionalFormatting sqref="R41:Z41">
    <cfRule type="expression" dxfId="58" priority="56">
      <formula>R$9&gt;=20/24</formula>
    </cfRule>
    <cfRule type="expression" dxfId="57" priority="57">
      <formula>AND(R$9&gt;=14/24,R$9&lt;20/24)</formula>
    </cfRule>
    <cfRule type="expression" dxfId="56" priority="58">
      <formula>AND(R$9&gt;=8/24,R$9&lt;14/24)</formula>
    </cfRule>
    <cfRule type="expression" dxfId="55" priority="59">
      <formula>R$9&lt;8/24</formula>
    </cfRule>
  </conditionalFormatting>
  <conditionalFormatting sqref="R51:Z58 AA52:AF58">
    <cfRule type="expression" dxfId="54" priority="52">
      <formula>R$9&gt;=20/24</formula>
    </cfRule>
    <cfRule type="expression" dxfId="53" priority="53">
      <formula>AND(R$9&gt;=14/24,R$9&lt;20/24)</formula>
    </cfRule>
    <cfRule type="expression" dxfId="52" priority="54">
      <formula>AND(R$9&gt;=8/24,R$9&lt;14/24)</formula>
    </cfRule>
    <cfRule type="expression" dxfId="51" priority="55">
      <formula>R$9&lt;8/24</formula>
    </cfRule>
  </conditionalFormatting>
  <conditionalFormatting sqref="AA83:AF86">
    <cfRule type="expression" dxfId="50" priority="48">
      <formula>AA$9&gt;=20/24</formula>
    </cfRule>
    <cfRule type="expression" dxfId="49" priority="49">
      <formula>AND(AA$9&gt;=14/24,AA$9&lt;20/24)</formula>
    </cfRule>
    <cfRule type="expression" dxfId="48" priority="50">
      <formula>AND(AA$9&gt;=8/24,AA$9&lt;14/24)</formula>
    </cfRule>
    <cfRule type="expression" dxfId="47" priority="51">
      <formula>AA$9&lt;8/24</formula>
    </cfRule>
  </conditionalFormatting>
  <conditionalFormatting sqref="C53:K58">
    <cfRule type="expression" dxfId="46" priority="44">
      <formula>C$9&gt;=20/24</formula>
    </cfRule>
    <cfRule type="expression" dxfId="45" priority="45">
      <formula>AND(C$9&gt;=14/24,C$9&lt;20/24)</formula>
    </cfRule>
    <cfRule type="expression" dxfId="44" priority="46">
      <formula>AND(C$9&gt;=8/24,C$9&lt;14/24)</formula>
    </cfRule>
    <cfRule type="expression" dxfId="43" priority="47">
      <formula>C$9&lt;8/24</formula>
    </cfRule>
  </conditionalFormatting>
  <conditionalFormatting sqref="B83:K86">
    <cfRule type="expression" dxfId="42" priority="40">
      <formula>B$9&gt;=20/24</formula>
    </cfRule>
    <cfRule type="expression" dxfId="41" priority="41">
      <formula>AND(B$9&gt;=14/24,B$9&lt;20/24)</formula>
    </cfRule>
    <cfRule type="expression" dxfId="40" priority="42">
      <formula>AND(B$9&gt;=8/24,B$9&lt;14/24)</formula>
    </cfRule>
    <cfRule type="expression" dxfId="39" priority="43">
      <formula>B$9&lt;8/24</formula>
    </cfRule>
  </conditionalFormatting>
  <conditionalFormatting sqref="L83:Q86">
    <cfRule type="expression" dxfId="38" priority="36">
      <formula>L$9&gt;=20/24</formula>
    </cfRule>
    <cfRule type="expression" dxfId="37" priority="37">
      <formula>AND(L$9&gt;=14/24,L$9&lt;20/24)</formula>
    </cfRule>
    <cfRule type="expression" dxfId="36" priority="38">
      <formula>AND(L$9&gt;=8/24,L$9&lt;14/24)</formula>
    </cfRule>
    <cfRule type="expression" dxfId="35" priority="39">
      <formula>L$9&lt;8/24</formula>
    </cfRule>
  </conditionalFormatting>
  <conditionalFormatting sqref="R83:Z86">
    <cfRule type="expression" dxfId="34" priority="32">
      <formula>R$9&gt;=20/24</formula>
    </cfRule>
    <cfRule type="expression" dxfId="33" priority="33">
      <formula>AND(R$9&gt;=14/24,R$9&lt;20/24)</formula>
    </cfRule>
    <cfRule type="expression" dxfId="32" priority="34">
      <formula>AND(R$9&gt;=8/24,R$9&lt;14/24)</formula>
    </cfRule>
    <cfRule type="expression" dxfId="31" priority="35">
      <formula>R$9&lt;8/24</formula>
    </cfRule>
  </conditionalFormatting>
  <conditionalFormatting sqref="AG42 B11:AF47">
    <cfRule type="expression" dxfId="30" priority="31">
      <formula>B11&gt;$AG11</formula>
    </cfRule>
  </conditionalFormatting>
  <conditionalFormatting sqref="T192:AX192">
    <cfRule type="expression" dxfId="29" priority="27">
      <formula>T$9&gt;=20/24</formula>
    </cfRule>
    <cfRule type="expression" dxfId="28" priority="28">
      <formula>AND(T$9&gt;=14/24,T$9&lt;20/24)</formula>
    </cfRule>
    <cfRule type="expression" dxfId="27" priority="29">
      <formula>AND(T$9&gt;=8/24,T$9&lt;14/24)</formula>
    </cfRule>
    <cfRule type="expression" dxfId="26" priority="30">
      <formula>T$9&lt;8/24</formula>
    </cfRule>
  </conditionalFormatting>
  <conditionalFormatting sqref="A11:A86 A88:A180">
    <cfRule type="expression" dxfId="25" priority="26">
      <formula>$AH11=0</formula>
    </cfRule>
  </conditionalFormatting>
  <conditionalFormatting sqref="AA87:AF87">
    <cfRule type="expression" dxfId="24" priority="22">
      <formula>AA$9&gt;=20/24</formula>
    </cfRule>
    <cfRule type="expression" dxfId="23" priority="23">
      <formula>AND(AA$9&gt;=14/24,AA$9&lt;20/24)</formula>
    </cfRule>
    <cfRule type="expression" dxfId="22" priority="24">
      <formula>AND(AA$9&gt;=8/24,AA$9&lt;14/24)</formula>
    </cfRule>
    <cfRule type="expression" dxfId="21" priority="25">
      <formula>AA$9&lt;8/24</formula>
    </cfRule>
  </conditionalFormatting>
  <conditionalFormatting sqref="B87:K87">
    <cfRule type="expression" dxfId="20" priority="18">
      <formula>B$9&gt;=20/24</formula>
    </cfRule>
    <cfRule type="expression" dxfId="19" priority="19">
      <formula>AND(B$9&gt;=14/24,B$9&lt;20/24)</formula>
    </cfRule>
    <cfRule type="expression" dxfId="18" priority="20">
      <formula>AND(B$9&gt;=8/24,B$9&lt;14/24)</formula>
    </cfRule>
    <cfRule type="expression" dxfId="17" priority="21">
      <formula>B$9&lt;8/24</formula>
    </cfRule>
  </conditionalFormatting>
  <conditionalFormatting sqref="L87:Q87">
    <cfRule type="expression" dxfId="16" priority="14">
      <formula>L$9&gt;=20/24</formula>
    </cfRule>
    <cfRule type="expression" dxfId="15" priority="15">
      <formula>AND(L$9&gt;=14/24,L$9&lt;20/24)</formula>
    </cfRule>
    <cfRule type="expression" dxfId="14" priority="16">
      <formula>AND(L$9&gt;=8/24,L$9&lt;14/24)</formula>
    </cfRule>
    <cfRule type="expression" dxfId="13" priority="17">
      <formula>L$9&lt;8/24</formula>
    </cfRule>
  </conditionalFormatting>
  <conditionalFormatting sqref="R87:Z87">
    <cfRule type="expression" dxfId="12" priority="10">
      <formula>R$9&gt;=20/24</formula>
    </cfRule>
    <cfRule type="expression" dxfId="11" priority="11">
      <formula>AND(R$9&gt;=14/24,R$9&lt;20/24)</formula>
    </cfRule>
    <cfRule type="expression" dxfId="10" priority="12">
      <formula>AND(R$9&gt;=8/24,R$9&lt;14/24)</formula>
    </cfRule>
    <cfRule type="expression" dxfId="9" priority="13">
      <formula>R$9&lt;8/24</formula>
    </cfRule>
  </conditionalFormatting>
  <conditionalFormatting sqref="A87">
    <cfRule type="expression" dxfId="8" priority="9">
      <formula>$AH87=0</formula>
    </cfRule>
  </conditionalFormatting>
  <conditionalFormatting sqref="B28:AF28">
    <cfRule type="expression" dxfId="7" priority="5">
      <formula>B$9&gt;=20/24</formula>
    </cfRule>
    <cfRule type="expression" dxfId="6" priority="6">
      <formula>AND(B$9&gt;=14/24,B$9&lt;20/24)</formula>
    </cfRule>
    <cfRule type="expression" dxfId="5" priority="7">
      <formula>AND(B$9&gt;=8/24,B$9&lt;14/24)</formula>
    </cfRule>
    <cfRule type="expression" dxfId="4" priority="8">
      <formula>B$9&lt;8/24</formula>
    </cfRule>
  </conditionalFormatting>
  <conditionalFormatting sqref="R28:AA28">
    <cfRule type="expression" dxfId="3" priority="1">
      <formula>R$9&gt;=20/24</formula>
    </cfRule>
    <cfRule type="expression" dxfId="2" priority="2">
      <formula>AND(R$9&gt;=14/24,R$9&lt;20/24)</formula>
    </cfRule>
    <cfRule type="expression" dxfId="1" priority="3">
      <formula>AND(R$9&gt;=8/24,R$9&lt;14/24)</formula>
    </cfRule>
    <cfRule type="expression" dxfId="0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L12"/>
  <sheetViews>
    <sheetView workbookViewId="0">
      <selection activeCell="M8" sqref="M8"/>
    </sheetView>
  </sheetViews>
  <sheetFormatPr defaultRowHeight="15" x14ac:dyDescent="0.25"/>
  <cols>
    <col min="7" max="7" width="21.7109375" customWidth="1"/>
  </cols>
  <sheetData>
    <row r="8" spans="5:12" x14ac:dyDescent="0.25">
      <c r="E8">
        <v>48502.472000000002</v>
      </c>
      <c r="G8">
        <v>-107200922.40000001</v>
      </c>
      <c r="K8">
        <f>293/67</f>
        <v>4.3731343283582094</v>
      </c>
      <c r="L8">
        <f>77*K8</f>
        <v>336.73134328358213</v>
      </c>
    </row>
    <row r="9" spans="5:12" x14ac:dyDescent="0.25">
      <c r="E9">
        <v>34344.591</v>
      </c>
    </row>
    <row r="10" spans="5:12" x14ac:dyDescent="0.25">
      <c r="E10">
        <f>E8-E9</f>
        <v>14157.881000000001</v>
      </c>
    </row>
    <row r="12" spans="5:12" x14ac:dyDescent="0.25">
      <c r="E12">
        <f>-1*G8/(E10*1000)</f>
        <v>7.5718197094607582</v>
      </c>
      <c r="F12">
        <v>4.18</v>
      </c>
      <c r="G12">
        <f>E12-F12</f>
        <v>3.3918197094607585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sample</vt:lpstr>
      <vt:lpstr>Sheet1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Data Server</cp:lastModifiedBy>
  <dcterms:created xsi:type="dcterms:W3CDTF">2021-03-13T19:16:02Z</dcterms:created>
  <dcterms:modified xsi:type="dcterms:W3CDTF">2022-04-20T05:02:25Z</dcterms:modified>
</cp:coreProperties>
</file>